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39"/>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территорий'!$E$105:$I$105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Ограничения!$F$4241:$K$4241</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территорий'!$C$12:$C$105</definedName>
    <definedName name="pDel_LT_MO">'Список территорий'!$D$11:$D$105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территорий'!$G$105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Ограничения!$E$4240</definedName>
    <definedName name="pIns_Q_LIMIT_4">Ограничения!$E$4242</definedName>
    <definedName name="pIns_Q_LIMIT_DIFFERENTIATION">Ограничения!$K$25</definedName>
    <definedName name="pIns_Q_PH_DIFFERENTIATION">'Потребительские характеристики'!$K$8</definedName>
    <definedName name="pIns_Q_TP_1">ТП!$E$614</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Ограничения!$E$32:$K$4242</definedName>
    <definedName name="Q_LIMIT_diff_1">Ограничения!$I$26:$J$28</definedName>
    <definedName name="Q_LIMIT_p3">Ограничения!$F$36:$K$4240</definedName>
    <definedName name="Q_LIMIT_p4">Ограничения!$F$4241:$K$4242</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Ограничения!$K$4243</definedName>
    <definedName name="tblEnd_1_Q_PH">'Потребительские характеристики'!$K$21</definedName>
    <definedName name="tblEnd_1_Q_TP">ТП!$I$615</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территорий'!$I$106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территорий'!$E$11:$I$105</definedName>
    <definedName name="TERRITORY_ID">TEHSHEET!$E$56</definedName>
    <definedName name="TERRITORY_LIST_ID">'Список территорий'!$F$11:$F$105</definedName>
    <definedName name="TERRITORY_MO_LIST">'Список территорий'!$H$11:$H$105</definedName>
    <definedName name="TERRITORY_MR_LIST">'Список территорий'!$G$11:$G$105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REESTR_IP!$A$2:$I$15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DESCRIPTION_TERRITORY">REESTR_DS!$B$2:$B$32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<sst xmlns="http://schemas.openxmlformats.org/spreadsheetml/2006/main" count="47497" uniqueCount="7494">
  <si>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</si>
  <si>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</si>
  <si>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</si>
  <si>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</si>
  <si>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</si>
  <si>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</si>
  <si>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</si>
  <si>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</si>
  <si>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</si>
  <si>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</si>
  <si>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</si>
  <si>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</si>
  <si>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</si>
  <si>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</si>
  <si>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</si>
  <si>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</si>
  <si>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</si>
  <si>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</si>
  <si>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</si>
  <si>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</si>
  <si>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</si>
  <si>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</si>
  <si>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</si>
  <si>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</si>
  <si>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</si>
  <si>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</si>
  <si>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</si>
  <si>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</si>
  <si>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</si>
  <si>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</si>
  <si>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</si>
  <si>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</si>
  <si>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</si>
  <si>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</si>
  <si>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</si>
  <si>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</si>
  <si>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</si>
  <si>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</si>
  <si>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</si>
  <si>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</si>
  <si>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</si>
  <si>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</si>
  <si>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</si>
  <si>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</si>
  <si>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</si>
  <si>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</si>
  <si>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</si>
  <si>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</si>
  <si>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</si>
  <si>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</si>
  <si>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</si>
  <si>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</si>
  <si>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</si>
  <si>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</si>
  <si>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</si>
  <si>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</si>
  <si>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</si>
  <si>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</si>
  <si>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</si>
  <si>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</si>
  <si>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</si>
  <si>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</si>
  <si>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</si>
  <si>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</si>
  <si>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</si>
  <si>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</si>
  <si>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</si>
  <si>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</si>
  <si>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</si>
  <si>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</si>
  <si>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г.Владивосток, ул.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</si>
  <si>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</si>
  <si>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</si>
  <si>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</si>
  <si>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</si>
  <si>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</si>
  <si>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</si>
  <si>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</si>
  <si>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</si>
  <si>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230-31-61</t>
  </si>
  <si>
    <t>E-mail</t>
  </si>
  <si>
    <t>vld_otr@primtep.ru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</si>
  <si>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</si>
  <si>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</si>
  <si>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</si>
  <si>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</si>
  <si>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</si>
  <si>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</si>
  <si>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</si>
  <si>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</si>
  <si>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</si>
  <si>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</si>
  <si>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</si>
  <si>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</si>
  <si>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</si>
  <si>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</si>
  <si>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</si>
  <si>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</si>
  <si>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</si>
  <si>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</si>
  <si>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</si>
  <si>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</si>
  <si>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</si>
  <si>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</si>
  <si>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</si>
  <si>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Арсеньевский городской округ</t>
  </si>
  <si>
    <t>05703000</t>
  </si>
  <si>
    <t>ter_51</t>
  </si>
  <si>
    <t>Дальнегорский городской округ</t>
  </si>
  <si>
    <t>05707000</t>
  </si>
  <si>
    <t>ter_511</t>
  </si>
  <si>
    <t>38</t>
  </si>
  <si>
    <t>Лесозаводский городской округ</t>
  </si>
  <si>
    <t>05711000</t>
  </si>
  <si>
    <t>5</t>
  </si>
  <si>
    <t>ter_5111</t>
  </si>
  <si>
    <t>51</t>
  </si>
  <si>
    <t>Находкинский городской округ</t>
  </si>
  <si>
    <t>05714000</t>
  </si>
  <si>
    <t>ter_51111</t>
  </si>
  <si>
    <t>Дальнереченский городской округ</t>
  </si>
  <si>
    <t>05708000</t>
  </si>
  <si>
    <t>ter_511111</t>
  </si>
  <si>
    <t>54</t>
  </si>
  <si>
    <t>Партизанский городской округ</t>
  </si>
  <si>
    <t>05717000</t>
  </si>
  <si>
    <t>8</t>
  </si>
  <si>
    <t>ter_5111111</t>
  </si>
  <si>
    <t>Городской округ Спасск-Дальний</t>
  </si>
  <si>
    <t>05720000</t>
  </si>
  <si>
    <t>9</t>
  </si>
  <si>
    <t>ter_51111111</t>
  </si>
  <si>
    <t>1</t>
  </si>
  <si>
    <t>Анучинский муниципальный округ</t>
  </si>
  <si>
    <t>05502000</t>
  </si>
  <si>
    <t>10</t>
  </si>
  <si>
    <t>ter_511111111</t>
  </si>
  <si>
    <t>16</t>
  </si>
  <si>
    <t>Кавалеровский муниципальный округ</t>
  </si>
  <si>
    <t>05510000</t>
  </si>
  <si>
    <t>11</t>
  </si>
  <si>
    <t>ter_5111111111</t>
  </si>
  <si>
    <t>12</t>
  </si>
  <si>
    <t>ter_51111111111</t>
  </si>
  <si>
    <t>19</t>
  </si>
  <si>
    <t>Кировский муниципальный район</t>
  </si>
  <si>
    <t>05612000</t>
  </si>
  <si>
    <t>13</t>
  </si>
  <si>
    <t>ter_511111111111</t>
  </si>
  <si>
    <t>25</t>
  </si>
  <si>
    <t>Красноармейский муниципальный округ</t>
  </si>
  <si>
    <t>05514000</t>
  </si>
  <si>
    <t>14</t>
  </si>
  <si>
    <t>ter_5111111111111</t>
  </si>
  <si>
    <t>37</t>
  </si>
  <si>
    <t>Лазовский муниципальный округ</t>
  </si>
  <si>
    <t>05517000</t>
  </si>
  <si>
    <t>15</t>
  </si>
  <si>
    <t>ter_51111111111111</t>
  </si>
  <si>
    <t>42</t>
  </si>
  <si>
    <t>Михайловский муниципальный район</t>
  </si>
  <si>
    <t>05620000</t>
  </si>
  <si>
    <t>ter_511111111111111</t>
  </si>
  <si>
    <t>47</t>
  </si>
  <si>
    <t>Надеждинский муниципальный район</t>
  </si>
  <si>
    <t>05623000</t>
  </si>
  <si>
    <t>17</t>
  </si>
  <si>
    <t>ter_5111111111111111</t>
  </si>
  <si>
    <t>52</t>
  </si>
  <si>
    <t>Октябрьский муниципальный округ</t>
  </si>
  <si>
    <t>05526000</t>
  </si>
  <si>
    <t>18</t>
  </si>
  <si>
    <t>ter_51111111111111111</t>
  </si>
  <si>
    <t>53</t>
  </si>
  <si>
    <t>Ольгинский муниципальный округ</t>
  </si>
  <si>
    <t>05528000</t>
  </si>
  <si>
    <t>ter_511111111111111111</t>
  </si>
  <si>
    <t>64</t>
  </si>
  <si>
    <t>Пограничный муниципальный округ</t>
  </si>
  <si>
    <t>05532000</t>
  </si>
  <si>
    <t>20</t>
  </si>
  <si>
    <t>ter_5111111111111111111</t>
  </si>
  <si>
    <t>80</t>
  </si>
  <si>
    <t>Черниговский муниципальный округ</t>
  </si>
  <si>
    <t>05553000</t>
  </si>
  <si>
    <t>21</t>
  </si>
  <si>
    <t>ter_51111111111111111111</t>
  </si>
  <si>
    <t>88</t>
  </si>
  <si>
    <t>Чугуевский муниципальный округ</t>
  </si>
  <si>
    <t>05555000</t>
  </si>
  <si>
    <t>22</t>
  </si>
  <si>
    <t>ter_511111111111111111111</t>
  </si>
  <si>
    <t>89</t>
  </si>
  <si>
    <t>Шкотовский муниципальный округ</t>
  </si>
  <si>
    <t>05557000</t>
  </si>
  <si>
    <t>23</t>
  </si>
  <si>
    <t>ter_5111111111111111111111</t>
  </si>
  <si>
    <t>79</t>
  </si>
  <si>
    <t>Хорольский муниципальный округ</t>
  </si>
  <si>
    <t>05550000</t>
  </si>
  <si>
    <t>24</t>
  </si>
  <si>
    <t>ter_51111111111111111111111</t>
  </si>
  <si>
    <t>78</t>
  </si>
  <si>
    <t>Хасанский муниципальный округ</t>
  </si>
  <si>
    <t>05548000</t>
  </si>
  <si>
    <t>ter_511111111111111111111111</t>
  </si>
  <si>
    <t>65</t>
  </si>
  <si>
    <t>Пожарский муниципальный округ</t>
  </si>
  <si>
    <t>05534000</t>
  </si>
  <si>
    <t>26</t>
  </si>
  <si>
    <t>ter_5111111111111111111111111</t>
  </si>
  <si>
    <t>77</t>
  </si>
  <si>
    <t>Ханкайский муниципальный округ</t>
  </si>
  <si>
    <t>05546000</t>
  </si>
  <si>
    <t>27</t>
  </si>
  <si>
    <t>ter_51111111111111111111111111</t>
  </si>
  <si>
    <t>71</t>
  </si>
  <si>
    <t>Спасский муниципальный район</t>
  </si>
  <si>
    <t>05637000</t>
  </si>
  <si>
    <t>28</t>
  </si>
  <si>
    <t>ter_511111111111111111111111111</t>
  </si>
  <si>
    <t>98</t>
  </si>
  <si>
    <t>Яковлевский муниципальный округ</t>
  </si>
  <si>
    <t>05559000</t>
  </si>
  <si>
    <t>29</t>
  </si>
  <si>
    <t>ter_5111111111111111111111111111</t>
  </si>
  <si>
    <t>Владивостокский городской округ</t>
  </si>
  <si>
    <t>05701000</t>
  </si>
  <si>
    <t>30</t>
  </si>
  <si>
    <t>ter_51111111111111111111111111111</t>
  </si>
  <si>
    <t>105</t>
  </si>
  <si>
    <t>городской округ Большой Камень</t>
  </si>
  <si>
    <t>05706000</t>
  </si>
  <si>
    <t>31</t>
  </si>
  <si>
    <t>ter_511111111111111111111111111111</t>
  </si>
  <si>
    <t>55</t>
  </si>
  <si>
    <t>Партизанский муниципальный округ</t>
  </si>
  <si>
    <t>05530000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</si>
  <si>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</si>
  <si>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</si>
  <si>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</si>
  <si>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</si>
  <si>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</si>
  <si>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</si>
  <si>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</si>
  <si>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</si>
  <si>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</si>
  <si>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</si>
  <si>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</si>
  <si>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4190064;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</si>
  <si>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</si>
  <si>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</si>
  <si>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</si>
  <si>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</si>
  <si>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</si>
  <si>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</si>
  <si>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</si>
  <si>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</si>
  <si>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</si>
  <si>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</si>
  <si>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</si>
  <si>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</si>
  <si>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</si>
  <si>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</si>
  <si>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</si>
  <si>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</si>
  <si>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</si>
  <si>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</si>
  <si>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</si>
  <si>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</si>
  <si>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</si>
  <si>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</si>
  <si>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</si>
  <si>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</si>
  <si>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</si>
  <si>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</si>
  <si>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</si>
  <si>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</si>
  <si>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</si>
  <si>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</si>
  <si>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</si>
  <si>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</si>
  <si>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</si>
  <si>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</si>
  <si>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</si>
  <si>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</si>
  <si>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</si>
  <si>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</si>
  <si>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</si>
  <si>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</si>
  <si>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</si>
  <si>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</si>
  <si>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</si>
  <si>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</si>
  <si>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</si>
  <si>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</si>
  <si>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</si>
  <si>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</si>
  <si>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</si>
  <si>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</si>
  <si>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</si>
  <si>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</si>
  <si>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</si>
  <si>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</si>
  <si>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</si>
  <si>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</si>
  <si>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</si>
  <si>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</si>
  <si>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</si>
  <si>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</si>
  <si>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</si>
  <si>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</si>
  <si>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</si>
  <si>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</si>
  <si>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</si>
  <si>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</si>
  <si>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</si>
  <si>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</si>
  <si>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</si>
  <si>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</si>
  <si>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</si>
  <si>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</si>
  <si>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</si>
  <si>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</si>
  <si>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</si>
  <si>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</si>
  <si>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</si>
  <si>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</si>
  <si>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</si>
  <si>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</si>
  <si>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</si>
  <si>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</si>
  <si>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</si>
  <si>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</si>
  <si>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</si>
  <si>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</si>
  <si>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</si>
  <si>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</si>
  <si>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</si>
  <si>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</si>
  <si>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</si>
  <si>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</si>
  <si>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</si>
  <si>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</si>
  <si>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</si>
  <si>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</si>
  <si>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</si>
  <si>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</si>
  <si>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</si>
  <si>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</si>
  <si>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</si>
  <si>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</si>
  <si>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</si>
  <si>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</si>
  <si>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</si>
  <si>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</si>
  <si>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</si>
  <si>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</si>
  <si>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</si>
  <si>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</si>
  <si>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</si>
  <si>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</si>
  <si>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</si>
  <si>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</si>
  <si>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</si>
  <si>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</si>
  <si>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</si>
  <si>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</si>
  <si>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</si>
  <si>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</si>
  <si>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</si>
  <si>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</si>
  <si>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</si>
  <si>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</si>
  <si>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</si>
  <si>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</si>
  <si>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</si>
  <si>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</si>
  <si>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</si>
  <si>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</si>
  <si>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</si>
  <si>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</si>
  <si>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</si>
  <si>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</si>
  <si>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</si>
  <si>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</si>
  <si>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</si>
  <si>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</si>
  <si>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</si>
  <si>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</si>
  <si>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</si>
  <si>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</si>
  <si>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</si>
  <si>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</si>
  <si>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</si>
  <si>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</si>
  <si>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</si>
  <si>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</si>
  <si>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</si>
  <si>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</si>
  <si>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</si>
  <si>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</si>
  <si>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</si>
  <si>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</si>
  <si>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</si>
  <si>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</si>
  <si>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</si>
  <si>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</si>
  <si>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</si>
  <si>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</si>
  <si>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</si>
  <si>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</si>
  <si>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</si>
  <si>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</si>
  <si>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</si>
  <si>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</si>
  <si>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</si>
  <si>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</si>
  <si>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</si>
  <si>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</si>
  <si>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</si>
  <si>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</si>
  <si>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</si>
  <si>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</si>
  <si>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</si>
  <si>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</si>
  <si>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</si>
  <si>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</si>
  <si>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</si>
  <si>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</si>
  <si>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</si>
  <si>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</si>
  <si>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</si>
  <si>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</si>
  <si>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</si>
  <si>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</si>
  <si>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</si>
  <si>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</si>
  <si>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</si>
  <si>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</si>
  <si>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</si>
  <si>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</si>
  <si>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</si>
  <si>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</si>
  <si>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</si>
  <si>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</si>
  <si>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</si>
  <si>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</si>
  <si>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</si>
  <si>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</si>
  <si>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</si>
  <si>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</si>
  <si>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</si>
  <si>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</si>
  <si>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</si>
  <si>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</si>
  <si>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</si>
  <si>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</si>
  <si>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</si>
  <si>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</si>
  <si>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</si>
  <si>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</si>
  <si>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</si>
  <si>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</si>
  <si>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</si>
  <si>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</si>
  <si>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</si>
  <si>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</si>
  <si>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</si>
  <si>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</si>
  <si>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</si>
  <si>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</si>
  <si>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</si>
  <si>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</si>
  <si>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</si>
  <si>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</si>
  <si>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</si>
  <si>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</si>
  <si>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</si>
  <si>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</si>
  <si>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</si>
  <si>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</si>
  <si>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</si>
  <si>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</si>
  <si>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</si>
  <si>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</si>
  <si>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</si>
  <si>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</si>
  <si>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</si>
  <si>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</si>
  <si>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</si>
  <si>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</si>
  <si>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</si>
  <si>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</si>
  <si>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</si>
  <si>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</si>
  <si>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</si>
  <si>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</si>
  <si>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</si>
  <si>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</si>
  <si>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</si>
  <si>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</si>
  <si>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</si>
  <si>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</si>
  <si>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</si>
  <si>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</si>
  <si>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</si>
  <si>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</si>
  <si>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</si>
  <si>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</si>
  <si>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</si>
  <si>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</si>
  <si>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</si>
  <si>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</si>
  <si>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</si>
  <si>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</si>
  <si>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</si>
  <si>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</si>
  <si>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</si>
  <si>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</si>
  <si>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</si>
  <si>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</si>
  <si>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</si>
  <si>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</si>
  <si>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</si>
  <si>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</si>
  <si>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</si>
  <si>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</si>
  <si>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</si>
  <si>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</si>
  <si>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</si>
  <si>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</si>
  <si>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</si>
  <si>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</si>
  <si>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</si>
  <si>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</si>
  <si>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</si>
  <si>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</si>
  <si>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</si>
  <si>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</si>
  <si>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</si>
  <si>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</si>
  <si>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</si>
  <si>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</si>
  <si>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</si>
  <si>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</si>
  <si>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</si>
  <si>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</si>
  <si>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</si>
  <si>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</si>
  <si>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</si>
  <si>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</si>
  <si>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</si>
  <si>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</si>
  <si>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</si>
  <si>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</si>
  <si>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</si>
  <si>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</si>
  <si>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</si>
  <si>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</si>
  <si>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</si>
  <si>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</si>
  <si>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</si>
  <si>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</si>
  <si>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</si>
  <si>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</si>
  <si>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</si>
  <si>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</si>
  <si>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</si>
  <si>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</si>
  <si>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</si>
  <si>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</si>
  <si>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</si>
  <si>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</si>
  <si>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</si>
  <si>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</si>
  <si>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</si>
  <si>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</si>
  <si>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</si>
  <si>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</si>
  <si>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</si>
  <si>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</si>
  <si>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</si>
  <si>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</si>
  <si>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</si>
  <si>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</si>
  <si>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</si>
  <si>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</si>
  <si>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</si>
  <si>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</si>
  <si>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</si>
  <si>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</si>
  <si>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</si>
  <si>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</si>
  <si>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</si>
  <si>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</si>
  <si>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</si>
  <si>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</si>
  <si>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</si>
  <si>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</si>
  <si>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</si>
  <si>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</si>
  <si>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</si>
  <si>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</si>
  <si>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</si>
  <si>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</si>
  <si>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</si>
  <si>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</si>
  <si>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</si>
  <si>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</si>
  <si>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</si>
  <si>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</si>
  <si>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</si>
  <si>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</si>
  <si>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</si>
  <si>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</si>
  <si>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</si>
  <si>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</si>
  <si>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</si>
  <si>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</si>
  <si>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</si>
  <si>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</si>
  <si>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</si>
  <si>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</si>
  <si>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</si>
  <si>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</si>
  <si>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</si>
  <si>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</si>
  <si>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</si>
  <si>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</si>
  <si>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</si>
  <si>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</si>
  <si>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</si>
  <si>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</si>
  <si>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</si>
  <si>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</si>
  <si>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</si>
  <si>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</si>
  <si>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</si>
  <si>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</si>
  <si>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</si>
  <si>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</si>
  <si>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</si>
  <si>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</si>
  <si>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</si>
  <si>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</si>
  <si>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</si>
  <si>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</si>
  <si>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</si>
  <si>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</si>
  <si>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</si>
  <si>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</si>
  <si>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</si>
  <si>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</si>
  <si>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</si>
  <si>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</si>
  <si>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</si>
  <si>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</si>
  <si>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</si>
  <si>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</si>
  <si>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</si>
  <si>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</si>
  <si>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</si>
  <si>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</si>
  <si>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</si>
  <si>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</si>
  <si>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</si>
  <si>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</si>
  <si>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</si>
  <si>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</si>
  <si>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</si>
  <si>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</si>
  <si>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</si>
  <si>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</si>
  <si>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</si>
  <si>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</si>
  <si>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</si>
  <si>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</si>
  <si>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</si>
  <si>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</si>
  <si>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</si>
  <si>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</si>
  <si>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</si>
  <si>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</si>
  <si>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</si>
  <si>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</si>
  <si>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</si>
  <si>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</si>
  <si>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</si>
  <si>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</si>
  <si>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</si>
  <si>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</si>
  <si>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</si>
  <si>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</si>
  <si>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</si>
  <si>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</si>
  <si>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</si>
  <si>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</si>
  <si>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</si>
  <si>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</si>
  <si>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</si>
  <si>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</si>
  <si>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</si>
  <si>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</si>
  <si>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</si>
  <si>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</si>
  <si>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</si>
  <si>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</si>
  <si>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</si>
  <si>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</si>
  <si>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</si>
  <si>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</si>
  <si>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</si>
  <si>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</si>
  <si>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</si>
  <si>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</si>
  <si>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</si>
  <si>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</si>
  <si>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</si>
  <si>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</si>
  <si>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</si>
  <si>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</si>
  <si>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</si>
  <si>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</si>
  <si>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</si>
  <si>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</si>
  <si>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</si>
  <si>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</si>
  <si>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</si>
  <si>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</si>
  <si>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</si>
  <si>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</si>
  <si>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</si>
  <si>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</si>
  <si>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</si>
  <si>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</si>
  <si>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</si>
  <si>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</si>
  <si>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</si>
  <si>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</si>
  <si>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</si>
  <si>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</si>
  <si>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</si>
  <si>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</si>
  <si>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</si>
  <si>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</si>
  <si>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</si>
  <si>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</si>
  <si>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</si>
  <si>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</si>
  <si>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</si>
  <si>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</si>
  <si>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</si>
  <si>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</si>
  <si>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</si>
  <si>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</si>
  <si>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</si>
  <si>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</si>
  <si>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</si>
  <si>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</si>
  <si>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</si>
  <si>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</si>
  <si>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</si>
  <si>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</si>
  <si>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</si>
  <si>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</si>
  <si>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</si>
  <si>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</si>
  <si>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</si>
  <si>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</si>
  <si>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</si>
  <si>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</si>
  <si>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</si>
  <si>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</si>
  <si>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</si>
  <si>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</si>
  <si>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</si>
  <si>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</si>
  <si>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</si>
  <si>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</si>
  <si>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</si>
  <si>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</si>
  <si>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</si>
  <si>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</si>
  <si>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</si>
  <si>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</si>
  <si>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</si>
  <si>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</si>
  <si>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</si>
  <si>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</si>
  <si>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</si>
  <si>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</si>
  <si>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</si>
  <si>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</si>
  <si>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</si>
  <si>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</si>
  <si>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</si>
  <si>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</si>
  <si>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</si>
  <si>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</si>
  <si>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</si>
  <si>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</si>
  <si>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</si>
  <si>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</si>
  <si>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</si>
  <si>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</si>
  <si>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</si>
  <si>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</si>
  <si>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</si>
  <si>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</si>
  <si>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</si>
  <si>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</si>
  <si>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</si>
  <si>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</si>
  <si>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</si>
  <si>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</si>
  <si>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</si>
  <si>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</si>
  <si>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</si>
  <si>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</si>
  <si>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</si>
  <si>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</si>
  <si>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</si>
  <si>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</si>
  <si>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</si>
  <si>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</si>
  <si>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</si>
  <si>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</si>
  <si>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</si>
  <si>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</si>
  <si>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</si>
  <si>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</si>
  <si>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</si>
  <si>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</si>
  <si>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</si>
  <si>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</si>
  <si>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</si>
  <si>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</si>
  <si>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</si>
  <si>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</si>
  <si>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</si>
  <si>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</si>
  <si>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</si>
  <si>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</si>
  <si>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</si>
  <si>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</si>
  <si>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</si>
  <si>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</si>
  <si>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</si>
  <si>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</si>
  <si>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</si>
  <si>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</si>
  <si>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</si>
  <si>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</si>
  <si>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</si>
  <si>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</si>
  <si>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</si>
  <si>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</si>
  <si>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</si>
  <si>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</si>
  <si>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</si>
  <si>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</si>
  <si>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</si>
  <si>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</si>
  <si>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</si>
  <si>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</si>
  <si>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</si>
  <si>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</si>
  <si>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</si>
  <si>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</si>
  <si>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</si>
  <si>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</si>
  <si>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</si>
  <si>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</si>
  <si>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</si>
  <si>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</si>
  <si>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</si>
  <si>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</si>
  <si>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</si>
  <si>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</si>
  <si>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</si>
  <si>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</si>
  <si>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</si>
  <si>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</si>
  <si>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</si>
  <si>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</si>
  <si>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</si>
  <si>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</si>
  <si>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</si>
  <si>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</si>
  <si>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</si>
  <si>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</si>
  <si>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</si>
  <si>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</si>
  <si>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</si>
  <si>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</si>
  <si>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</si>
  <si>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</si>
  <si>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</si>
  <si>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</si>
  <si>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</si>
  <si>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</si>
  <si>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</si>
  <si>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</si>
  <si>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</si>
  <si>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</si>
  <si>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</si>
  <si>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</si>
  <si>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</si>
  <si>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</si>
  <si>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</si>
  <si>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</si>
  <si>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</si>
  <si>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</si>
  <si>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</si>
  <si>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</si>
  <si>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</si>
  <si>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</si>
  <si>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</si>
  <si>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</si>
  <si>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</si>
  <si>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</si>
  <si>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</si>
  <si>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</si>
  <si>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</si>
  <si>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</si>
  <si>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</si>
  <si>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</si>
  <si>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</si>
  <si>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</si>
  <si>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</si>
  <si>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</si>
  <si>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</si>
  <si>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</si>
  <si>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</si>
  <si>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</si>
  <si>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</si>
  <si>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</si>
  <si>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</si>
  <si>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</si>
  <si>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</si>
  <si>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</si>
  <si>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</si>
  <si>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</si>
  <si>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</si>
  <si>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</si>
  <si>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</si>
  <si>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</si>
  <si>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</si>
  <si>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</si>
  <si>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</si>
  <si>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</si>
  <si>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</si>
  <si>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</si>
  <si>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</si>
  <si>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</si>
  <si>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</si>
  <si>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</si>
  <si>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</si>
  <si>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</si>
  <si>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</si>
  <si>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</si>
  <si>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</si>
  <si>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</si>
  <si>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</si>
  <si>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</si>
  <si>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</si>
  <si>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</si>
  <si>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</si>
  <si>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</si>
  <si>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</si>
  <si>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</si>
  <si>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</si>
  <si>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</si>
  <si>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</si>
  <si>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</si>
  <si>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</si>
  <si>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</si>
  <si>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</si>
  <si>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</si>
  <si>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</si>
  <si>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</si>
  <si>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</si>
  <si>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</si>
  <si>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</si>
  <si>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</si>
  <si>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</si>
  <si>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</si>
  <si>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</si>
  <si>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</si>
  <si>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</si>
  <si>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</si>
  <si>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</si>
  <si>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</si>
  <si>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</si>
  <si>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</si>
  <si>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</si>
  <si>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</si>
  <si>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</si>
  <si>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</si>
  <si>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</si>
  <si>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</si>
  <si>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</si>
  <si>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</si>
  <si>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</si>
  <si>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</si>
  <si>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</si>
  <si>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</si>
  <si>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</si>
  <si>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</si>
  <si>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</si>
  <si>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</si>
  <si>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</si>
  <si>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</si>
  <si>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</si>
  <si>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</si>
  <si>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</si>
  <si>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</si>
  <si>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</si>
  <si>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</si>
  <si>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</si>
  <si>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</si>
  <si>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</si>
  <si>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</si>
  <si>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</si>
  <si>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</si>
  <si>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</si>
  <si>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</si>
  <si>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</si>
  <si>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</si>
  <si>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</si>
  <si>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</si>
  <si>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</si>
  <si>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</si>
  <si>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</si>
  <si>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</si>
  <si>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</si>
  <si>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</si>
  <si>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</si>
  <si>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</si>
  <si>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</si>
  <si>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</si>
  <si>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</si>
  <si>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</si>
  <si>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</si>
  <si>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</si>
  <si>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</si>
  <si>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</si>
  <si>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</si>
  <si>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</si>
  <si>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</si>
  <si>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</si>
  <si>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</si>
  <si>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</si>
  <si>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</si>
  <si>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</si>
  <si>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</si>
  <si>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</si>
  <si>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</si>
  <si>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</si>
  <si>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</si>
  <si>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</si>
  <si>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</si>
  <si>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</si>
  <si>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</si>
  <si>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</si>
  <si>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</si>
  <si>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</si>
  <si>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</si>
  <si>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</si>
  <si>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</si>
  <si>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</si>
  <si>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</si>
  <si>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</si>
  <si>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</si>
  <si>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</si>
  <si>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</si>
  <si>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</si>
  <si>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</si>
  <si>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</si>
  <si>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</si>
  <si>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</si>
  <si>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Аварийное отключение ХВС на котельной.
Ответственные РХУ (сгорел насос на водонапорной башне)
Котельная работает с БЗ воды.</t>
  </si>
  <si>
    <t>31.12.2024</t>
  </si>
  <si>
    <t>Вышел из строя дымосос,сетевые в работе. Работает 1 электрик,
2 слесаря, дежурная машина.1 МКД,5 домов Ч.С. 50чел.
Замена котлового насоса.</t>
  </si>
  <si>
    <t xml:space="preserve">Авар откл ХВС на Котельная №18, пгт. Сибирцево (55 ж/д (6438кв)) - откл питания скважинного насоса.          </t>
  </si>
  <si>
    <t>Аварийное отключение эл.энергии кот 3/2 . Нет фазы</t>
  </si>
  <si>
    <t>30.12.2024</t>
  </si>
  <si>
    <t>Порыв ВДС перекрыт 1 дом ч.с. на 2 кв. по ул Строителей 6,</t>
  </si>
  <si>
    <t>Аварийное отключение эл.энергии. Раб. ДЭС с 13:10 до 15:45</t>
  </si>
  <si>
    <t>Аварийное отключение эл.энергии. Раб. ДЭС с 13:30 до 15:45</t>
  </si>
  <si>
    <t>3.8</t>
  </si>
  <si>
    <t>Нет поступление ХВС на котельную.работает с БЗВ</t>
  </si>
  <si>
    <t>3.9</t>
  </si>
  <si>
    <t>Порыв ВДС. ул. Школьная 4, кв. 2. Д=15мм. УК-нет.</t>
  </si>
  <si>
    <t>29.12.2024</t>
  </si>
  <si>
    <t>3.10</t>
  </si>
  <si>
    <t>аварийное отключение эл. энергии, запуск ДЭС</t>
  </si>
  <si>
    <t>3.11</t>
  </si>
  <si>
    <t>Ав. откл. э/энергии. ДЭС не запущен.</t>
  </si>
  <si>
    <t>3.12</t>
  </si>
  <si>
    <t>Школьная7 - вскрытие т/трассы, поднятие плит перекрытия лотков, сварочные работы труба ДУ-219 обратка установка латки. Без ц/о Находкинский пр-т 14,16,17,18,19,20,21,22,23,24,25,26, Портовая 4,8,10,16,18, шк. №4, д/с №19, всего ж/д 16, кв.474, чел.889.</t>
  </si>
  <si>
    <t>3.13</t>
  </si>
  <si>
    <t>аварийное отключение ХВС , на 18д ,725кв.+5д.част.сектор, 2д/с, поликлиника, школа№2. ( порыв по  ул. Ленина -25.)                            рем.бр: 3чел, 3ед.тех. Отв: Иванов А.П.</t>
  </si>
  <si>
    <t>3.14</t>
  </si>
  <si>
    <t xml:space="preserve"> В 10-10 отключение ХВС, водоканал устраняет земляную утечку, до устранения. Котельная перешла на БЗ воды (25куб  расход 1,2 в сутки)</t>
  </si>
  <si>
    <t>3.15</t>
  </si>
  <si>
    <t>Не плановое отключение электроэнергии. Запуск ДЭС в 21:15</t>
  </si>
  <si>
    <t>28.12.2024</t>
  </si>
  <si>
    <t>3.16</t>
  </si>
  <si>
    <t>Перекрыт от теплоснабжения дом по ул. Стадионная,6 ( 100 кв, 230 чел.)- внутридомовой порыв. Устраняет УК.</t>
  </si>
  <si>
    <t>3.17</t>
  </si>
  <si>
    <t>Стоп сетевой насос на 1-й т/трассе. Ремонтные работы Ленинская,7 - основной ствол ДУ-219 подача, Ленинская,8 - монтаж хомута на трубу ДУ-89 подача, Ленинская,9 - замена задвижек ДУ-50 подача/обратка. Без ЦО 46 жилых домов, 927 кв, 1806 жителей, школа №10, школа №17, ДХШ, здание полиции.</t>
  </si>
  <si>
    <t>3.18</t>
  </si>
  <si>
    <t>Ав. останов кот. №1  в г. Б. Камень, порыв т/тр на 1 контуре. ЦТП №2, 3, 4, 5, 9, 10 - на цируляции.  С 22-30 запуск котла №3.   С 23-50 котел №5, с 00-05 котел №6 в работе.</t>
  </si>
  <si>
    <t>3.19</t>
  </si>
  <si>
    <t>Аварийное отключение электроэнергии,</t>
  </si>
  <si>
    <t>3.20</t>
  </si>
  <si>
    <t>Плановое отключение эл/энергии кот. 3/9 ДЭС в работе с 12:25</t>
  </si>
  <si>
    <t>3.21</t>
  </si>
  <si>
    <t>Плановое отключение эл/энергии кот. 3/8 ДЭС в работе с 12:25</t>
  </si>
  <si>
    <t>3.22</t>
  </si>
  <si>
    <t>Порыв трубопровода ДУ25, в колодце. От ХВС отключены 7 домов частного сектора. Бригада : мастер, 2 слесаря.</t>
  </si>
  <si>
    <t>3.23</t>
  </si>
  <si>
    <t>Т.р. Кавалеровский Ольгинский участок п. Ольга ЦК. В 11-30 аварийное отключение ЦО по ул Комсомольская 36 , 38 , 38а (3 ж/д, 132 квартиры, 223 человека ), для устранения утечки  на теплотрасса ДУ159 мм (подача) с производством сварочных работ. Работает бригада 5 чел , 1 ед техники.  Продолжительность работ ориентировочно  до 15-30. Ремонтные работы окончены, в 13-40 ЦО подали.</t>
  </si>
  <si>
    <t>3.24</t>
  </si>
  <si>
    <t>аварийное отключение э/энергии. ДЭС в работе</t>
  </si>
  <si>
    <t>3.25</t>
  </si>
  <si>
    <t>Ленинская,12-14 - замена трубы ДУ-159-14п.м подача/обратка. Без ЦО 8 жилых домов,159кв, 321 житель.</t>
  </si>
  <si>
    <t>3.26</t>
  </si>
  <si>
    <t>Не плановое отключение электроэнергии. Запуск ДЭС в 11:00</t>
  </si>
  <si>
    <t>3.27</t>
  </si>
  <si>
    <t>Т.р. Кавалеровский Ольгинский участок п. Ольга ЦК . В 10-15 аварийное отключение ЦО  по ул. Партизанская 7а (1 ж/д, 2 квартиры 3 человека), ул. Партизанская 4 не жилое помещение (детские кружки), для устранения утечки на трубопроводе Ду 57мм (подача) с производством сварочных работ. Работает бригада 5 человека, 1 единица техники. Продолжительность работ ориентировочно до 14-45. Ремонтные работы окончены, в 12-30 ЦО подали .</t>
  </si>
  <si>
    <t>3.28</t>
  </si>
  <si>
    <t>Не плановое отключение электроэнергии. Запуск ДЭС в 10:20</t>
  </si>
  <si>
    <t>3.29</t>
  </si>
  <si>
    <t>Водоканал Кавалеровский, п. Кавалерово  -  в 9-45 аварийное отключение  от ХВС Арсеньева 105 (общежитие техникума) задвижками ПТЭ  в связи с порывом в подвале. Работы ведет сторонняя организация. Сварочные работы окончены, в 18-45 ХВС подали.</t>
  </si>
  <si>
    <t>3.30</t>
  </si>
  <si>
    <t>Т.р. Кавалеровский п. Рудный в 9-40 задвижками ПТЭ аварийно отключен от ЦО д/сад, в связи с порывом в подвале ЦО. Работы по  устранению порыва производят самостоятельно. В 13-00  ЦО подали.</t>
  </si>
  <si>
    <t>3.31</t>
  </si>
  <si>
    <t xml:space="preserve">Т/р Лазовский кот. 5/3 п .Преображение  в 9.30 перекрыта подача отопления в КГБЗУ "Лазовская больница " , обнаружен порыв в подвальном помещение больницы.  </t>
  </si>
  <si>
    <t>3.32</t>
  </si>
  <si>
    <t>Северный проспект,11 -  устранение течи изопрофлекс 140*160. Без ЦО 18 жилых домов,1463 кв, 2791 житель.</t>
  </si>
  <si>
    <t>3.33</t>
  </si>
  <si>
    <t>Аварийное отключение ПС Учебная. Без ЦО 141жилой дом, 1599 кв, 25538 жителей,  поликлиника, пенсионный фонд, дет. библиотека, ДЮСШ Юниор.</t>
  </si>
  <si>
    <t>3.34</t>
  </si>
  <si>
    <t>3.35</t>
  </si>
  <si>
    <t>Аварийное отключение ПС Учебная. Без ЦО 141жилой дом, 1599 кв, 25538 жителей, 2 поликлиники, психдиспансер, д/сад №7, д/сад №62, колледж, хоровая школа, ДЮСШ Юниор, библиотека.</t>
  </si>
  <si>
    <t>27.12.2024</t>
  </si>
  <si>
    <t>3.36</t>
  </si>
  <si>
    <t>Тернейский участок электроснабжения, ДЭС с.Амгу - в 19.50 аварийная остановка ДГ АДД-500 №3, сработала зашита, причина устанавливается. Без услуг 348 абонентов. Работают 2 человека. Причина срабатывания защиты - замыкание на линии. В 20.50 ДГ запущен, без услуг 78 абонентов. В 21.20 замыкание устранено, все абоненты подключены.</t>
  </si>
  <si>
    <t>3.37</t>
  </si>
  <si>
    <t>Аварийное отключение ХВС на котельной
Водоканал будет выяснять причину утром 28.12.24
Котельная работает с БЗ воды.</t>
  </si>
  <si>
    <t>3.38</t>
  </si>
  <si>
    <t>Аварийное отключение электроснабжения.</t>
  </si>
  <si>
    <t>3.39</t>
  </si>
  <si>
    <t>Порыв ВДС по адресу ул.Лазо д.308,дом отключен от теплоснабжения, УК работает по устранению порыва.</t>
  </si>
  <si>
    <t>3.40</t>
  </si>
  <si>
    <t>Тернейский участок электроснабжения, ДЭС с.Максимовка - аварийная остановка ДГ ДЭУ-160 №1, снижение давления масла, Производится доливка. Без услуг 106 абонентов. Работают 2 человека. Электроснабжение возобновлено в 17.05, запущен ДГ Вольво №4.</t>
  </si>
  <si>
    <t>3.41</t>
  </si>
  <si>
    <t>Тепловой район дальнегорский, котельная п.Тайга ул.Школьная - в 14.55 аварийное отключение электроснабжения ОАО "ДРСК", запущен РИСЭ. В 15.ю10 электроснабжение возобновлено, РИСЭ отключен.</t>
  </si>
  <si>
    <t>3.42</t>
  </si>
  <si>
    <t>Авар откл ЦО на 5ж\д + 2д\с от ЦТП№8 г.Б Камень – порыв т\тр d273</t>
  </si>
  <si>
    <t>3.43</t>
  </si>
  <si>
    <t>Аварийное отключение электроснабжения</t>
  </si>
  <si>
    <t>3.44</t>
  </si>
  <si>
    <t>Участок водоканал "Дальнегорский" насосная п. Каменка в 13-05 плановое отключение э/энергии по линии ДРСК. В 13-05 запустили РИСЭ на насосной п. Каменка, Работы ведет ДРСК. В соответствии с письменным уведомлением  срок окончания работ в 17-00. В 16.30 электроснабжение возобновлено, в 16.33 отключен РИСЭ.</t>
  </si>
  <si>
    <t>3.45</t>
  </si>
  <si>
    <t>Т.Р. "Дальнегорский" котельная п. Каменка в 13-05 плановое отключение э/энергии по линии ДРСК. В 13-10 запустили РИСЭ на котельной . Работы ведет ДРСК. В соответствии с письменным уведомлением  срок окончания работ в 17-00.  В 16.30 электроснабжение возобновлено, в 16.33 отключен РИСЭ.</t>
  </si>
  <si>
    <t>3.46</t>
  </si>
  <si>
    <t>Котельная остановлена для чистки теплообменника №2.Ориентировочно 3-4 часа</t>
  </si>
  <si>
    <t>3.47</t>
  </si>
  <si>
    <t>аварийное отключение эл.энергии, работает ДЭС.</t>
  </si>
  <si>
    <t>3.48</t>
  </si>
  <si>
    <t>Отключение ЦО. ул.Калининская 5,7,ремонт т/с.</t>
  </si>
  <si>
    <t>3.49</t>
  </si>
  <si>
    <t>Плановое отключение эл.энергии, работает ДЭС.</t>
  </si>
  <si>
    <t>3.50</t>
  </si>
  <si>
    <t>Ольгинский участок п. Ольга ЦК в 10-20 для замены участка подающей трубы с Ду 159 на Ду 133 в районе почты Россия (ул.Ленинская) протяженностью 24м аварийно перекрыли ц/о. Без услуг  ул. 8-е Марта 5,7,9,10,11(5 домов 11 квартир,10человек),администрация, прокуратура,пенсионный фонд,Примсоцбанк,почта,магазин В-Лазер. Работает бригада 7 человек, задействовано 4 единицы техники. Ориентировочно до 14-20часов. В 11.40 производят демонтаж участка трубы. В 12.40 трубу демонтировали, укладывают новую. В 13.05 приступили к сварочным работам. В 14.50 продолжают сварочные работы (стыковка концов труб). В 15.55 сварочные работы на втором стыке (операционный шов), осталось менее половины шва. В 16-20 сварочные работы окончены, заполняют т/сеть. В 17.00 ремонтные работы закончены, ЦО подключено.</t>
  </si>
  <si>
    <t>3.51</t>
  </si>
  <si>
    <t>09:05 т/р "Партизанский" кот.1/13 ,перекрыта подача отопления в МКД по ул. Партизанская-159( 16кв.-26 жителей) обнаружен внутридомовый порыв. УК отсутствует, дом находится на аварийном обслуживании администрации ПГО.</t>
  </si>
  <si>
    <t>3.52</t>
  </si>
  <si>
    <t>Авар откл э\э на кот. с.Новороссия. Запуск Дг</t>
  </si>
  <si>
    <t>3.53</t>
  </si>
  <si>
    <t>Авар откл э\э на кот. с.Центральное, запуск Дг</t>
  </si>
  <si>
    <t>3.54</t>
  </si>
  <si>
    <t>Авар останов котлов №2, №4(течь котлов) на кот.№1 г.Б Камень (в работе 2 котла) – снижение теплоносителя за ЦТП на 16-23С. 20-05 растоплен котёл №5.</t>
  </si>
  <si>
    <t>3.55</t>
  </si>
  <si>
    <t>Внутридомовой порыв. перекрыта подача тепла ул.Октябрьская 1 квартир 32,</t>
  </si>
  <si>
    <t>3.56</t>
  </si>
  <si>
    <t>Аварийное отключение элетроэнергии запуск ДЭС.</t>
  </si>
  <si>
    <t>3.57</t>
  </si>
  <si>
    <t>Тернейский участок электроснабжения от ДЭС п .Терней в 20-45 аварийное отключение э/энергии КТПН №3 ф. "Ивановская" , обрыв на линии. Без услуг 37 аб. Работает бригада 2 чел. 1 ед. техники. Ориентировочный срок окончания работ 1 час. 21-00 включили э/энергию</t>
  </si>
  <si>
    <t>26.12.2024</t>
  </si>
  <si>
    <t>3.58</t>
  </si>
  <si>
    <t>Аварийное отключение ХВС п Новошахтинский,1-2 мкр.</t>
  </si>
  <si>
    <t>3.59</t>
  </si>
  <si>
    <t>Аварийное отключение ХВС,Михайловский р.,п.Новошахтинский.,1-2 микрорайон(ул.Советская,Ленинская,Мира.);32 дома,1481 квартира.
Порыв центрального водовода,устраняет бригада в составе 4х человек,2х единиц техники.
Поставили хомут.</t>
  </si>
  <si>
    <t>3.60</t>
  </si>
  <si>
    <t>Участок водоканал "Дальнегорский" насосная п. Каменка в 13-05 плановое отключение э/энергии по линии ДРСК. В 13-05 запустили РИСЭ на насосной п. Каменка, Работы ведет ДРСК. В соответствии с письменным уведомлением  срок окончания работ в 17-00. В 16-33 включили э/энергию, в 16-36 остановили РИСЭ  насосная п. Каменка.</t>
  </si>
  <si>
    <t>3.61</t>
  </si>
  <si>
    <t>Т.Р. "Дальнегорский" котельная п. Каменка в 13-05 плановое отключение э/энергии по линии ДРСК. В 13-10 запустили РИСЭ на котельной . Работы ведет ДРСК. В соответствии с письменным уведомлением  срок окончания работ в 17-00. В 16-33 включили э/энергию. В 16-55 остановили РИСЭ. Котельная п. Каменка в работе</t>
  </si>
  <si>
    <t>3.62</t>
  </si>
  <si>
    <t>Водоканал "Дальнегорский" насосная 1-го подъема п. Краснореченский в 13-00 аварийное отключение э/энергии по линии ДРСК. РИСЭ не запускали, вода идет самотеком. Работы ведет ДРСК.  Ориентировочный срок окончания работ 15-00. В 13-50 включили э/энергию, насосная в работе</t>
  </si>
  <si>
    <t>3.63</t>
  </si>
  <si>
    <t>Аварийное отключение эл.энергии кот 3/9. ДЭС в работе</t>
  </si>
  <si>
    <t>3.64</t>
  </si>
  <si>
    <t>Аварийное отключение эл.энергии кот 3/8 ДЭС в работе</t>
  </si>
  <si>
    <t>3.65</t>
  </si>
  <si>
    <t>Порыв трубопровода ДУ159 ,ВНС остановлена.
Работает мастер,1сварщик,2 слесаря, АС машина.</t>
  </si>
  <si>
    <t>3.66</t>
  </si>
  <si>
    <t>Аварийное отключение ХВС.БЗВ нет, котельная остановлена.</t>
  </si>
  <si>
    <t>3.67</t>
  </si>
  <si>
    <t>Плановое отключение эл.энергии. Раб.ДЭС с 10:20 до 10:30</t>
  </si>
  <si>
    <t>3.68</t>
  </si>
  <si>
    <t>09:25 т/р "Партизанский" кот.1/13перекрыта подача отопления в МКД по ул. Партизанская-159( 16кв.-26 жителей) обнаружен внутридомовый порыв. УК отсутствует, дом находится на аварийном обслуживании администрации ПГО.</t>
  </si>
  <si>
    <t>3.69</t>
  </si>
  <si>
    <t>Аварийное отключение эл.энергии кот 3/14</t>
  </si>
  <si>
    <t>25.12.2024</t>
  </si>
  <si>
    <t>3.70</t>
  </si>
  <si>
    <t>Аварийное отключение эл.энергии кот 3/13</t>
  </si>
  <si>
    <t>3.71</t>
  </si>
  <si>
    <t>Аварийное отключение эл.энергии кот 3/11</t>
  </si>
  <si>
    <t>25.12.2025</t>
  </si>
  <si>
    <t>3.72</t>
  </si>
  <si>
    <t>Чернышевского 17А - демонтаж и монтаж  ДУ-108 подача 2п.м. Без ц/о Чернышевского15,15а,16,17,17а,19,21,23,25,27,32, Пржевальского 8,10,14,16,18,20, Маяковского 4,6,8,10,18,20,22,24,26,23,23а. ж/д-28, кв. 376, жителей 819.</t>
  </si>
  <si>
    <t>3.73</t>
  </si>
  <si>
    <t>отключение э/энергии по линии ДРСК.</t>
  </si>
  <si>
    <t>3.74</t>
  </si>
  <si>
    <t>Чернышевского7 -установка хомута ДУ-76. Без ц/о ж/д-1, кв.30, жителей 61.</t>
  </si>
  <si>
    <t>3.75</t>
  </si>
  <si>
    <t>Перекрыта подача отопления на 7д. 103 кв. по ул. Гагарина и Строительная. Замена подающего трубопровода Д-100 45 метров от т/к № 6 к т/к №7. Земляные работы проведены. Плети сварены. Рем. бригада: 4 чел. 1 ед. техники. Отв. Васильев А.В.   Ориентировочное время работ 4 часа. Т н/в -4*</t>
  </si>
  <si>
    <t>3.76</t>
  </si>
  <si>
    <t>Ревизия запорной арматуры. От ХВС перекрыты дома: Махалина 6, 8; Хасанская 28; Стадионная 1. Д- с 100 на 63. Бригада: 2 слесаря, сварщик, водитель АСС.</t>
  </si>
  <si>
    <t>3.77</t>
  </si>
  <si>
    <t>Тепловой район Дальнегорский, котельная с.Сержантово - в 13.45 аварийное отключение ЦО и ГВС 16 ж/домов (456 квартир, 796 человек), школа №12, д/ №4123, детский дом, центр творчества. Порыв в тепловой камере отвода ДУ 25. Работают 5 человек, задействована 1 единица техники. Ориентировочно до 17.00. В 14.55 сварочные работы закончены, приступили к заполнению теплосети.</t>
  </si>
  <si>
    <t>3.78</t>
  </si>
  <si>
    <t>Откл. ЦО 3 ж/д (6 кв 17 чел) от кот. №2 п.Южная Лифляндия – порыв т/тр Д108.</t>
  </si>
  <si>
    <t>3.79</t>
  </si>
  <si>
    <t>Переподключение тепловых сетей. От теплоснабжения отключены дома: Ангарская 2,4,6,8; 1-ая Рабочая 60. Бригада:3 чел. вольнонаемные.</t>
  </si>
  <si>
    <t>3.80</t>
  </si>
  <si>
    <t>Ремонт т/сети ф57. Замена участка 40м. Отключен 1 ж/дом (18 кв.). Бригада: мастер, сварщик, 2 слесаря.</t>
  </si>
  <si>
    <t>3.81</t>
  </si>
  <si>
    <t>Т.Р.Кавалерово плановое отключение электроэнергии (ДРСК) с 12-00 до 17-00 угольная кот-я №1 - без ЦО   Центр. рай. больница , школа №1 , Д/С №21 ,шк искуств ,гараж РОНО , Арсеньева 113 ,114 , Подгорная 17 , 21 , 21а ( 5 ж.д , 16 кв. 30 чел ). В 12.00 на котельную доставлен и подключен РИСЭ. В 15.40 электроснабжение возобновлено РИСЭ отключен.</t>
  </si>
  <si>
    <t>3.82</t>
  </si>
  <si>
    <t>Т.Р.Кавалерово Ольгинский  участок . от кот-й Ольга Ц.К. - плановое отключение Ц.О. в 11-45 для  устранения утечки г.в. на перекр. Ленинская -Комсомольская возле Ленинская 1 . замена участка трубы ДУ136 18 м ( обратка)под дорогой. без услуги :Ленинская 1 (почта) , 8 (админис-я ),  10 (прим .соц. б.) , ул 8 марта 5, 7, 9, 10, 11 - 11 квартир 10 чел.  работают : 4 ед техники 11 чел. ориентировочное окончание работ 15-45. По информации на 15.30 заменили поврежденный участок трубы, протянули под дорогой, приступили к сварочным работам. Сварочные работы закончены в 17.55, ЦО подключено в 18.00.</t>
  </si>
  <si>
    <t>3.83</t>
  </si>
  <si>
    <t>Нет поступления ХВС на котельную работаем БЗВ в наличии 8 кубов.</t>
  </si>
  <si>
    <t>3.84</t>
  </si>
  <si>
    <t>Дальнегорский тепловой район, центральная котельная - в 10.40 аварийное отключение ЦО и ГВС ж/дом Проспект 50 лет Октября 153 (4 квартиры, 17 человек), военкомат, полиция. Устранение утечки на трубопроводе ДУ 273 в районе здания военкомата. Работает бригада 3 человека, 2 единицы техники. Ориентировочно до 14.40. Установили хомут, в 13.35 подключили ЦО и ГВС.</t>
  </si>
  <si>
    <t>3.85</t>
  </si>
  <si>
    <t>Плановое откл. ХВС. Переход на БЗВ.</t>
  </si>
  <si>
    <t>3.86</t>
  </si>
  <si>
    <t>аварийное отключение ХВС, котельная работает с БЗВ</t>
  </si>
  <si>
    <t>3.87</t>
  </si>
  <si>
    <t>Участок Ольгинский, котельная с.Веселый Яр - в 10.00 плановое отключение электроэнергии "Оборон Энерго". Запущен РИСЭ.</t>
  </si>
  <si>
    <t>3.88</t>
  </si>
  <si>
    <t>Откл. ЦО подъезд №2 в доме Курчатова 10 от ЦТП-7 – устранение порывов на транзите, замена уч-ка Д108 5м подача, Д80 5м обратка, фланцев Ду100 2 шт, Д80 1 шт, сбросников Д25 2 ш т, воздушников Д37 2 шт.</t>
  </si>
  <si>
    <t>3.89</t>
  </si>
  <si>
    <t>Дальнегорский тепловой район, гореловская котельная - в 10.00 аварийное отключение ЦО и ГВС 2 зоны котельной, замена запорной арматуры ДУ 100. Без услуг 66 ж/домов (1340 квартир, 1845 человек(, д/с №13, школа № 17, амбулатория, ДК "Березка". Работает бригада 4 человека. Ориентировочно до 13.00.</t>
  </si>
  <si>
    <t>3.90</t>
  </si>
  <si>
    <t>Низкое напряжение с высоковольтной линии. Без ЦО 3 жилых дома, 27 кв, 79 жителей. Подключение д/генератора с деж. машины.</t>
  </si>
  <si>
    <t>24.12.2024</t>
  </si>
  <si>
    <t>3.91</t>
  </si>
  <si>
    <t>Аварийное отключение Ф-24 ПС Голубовка. Без ЦО 3 жилых дома,27 кв, 79 жителей</t>
  </si>
  <si>
    <t>3.92</t>
  </si>
  <si>
    <t xml:space="preserve"> Перекрыта подача отопления по ул. Гагарина на 7 домов 103 кв. Замена подающего и обратного трубопровода Д-76 по 45 метров от т/к№6 к т/к№7. Рем. бригада 4 чел; 3 ед. техники .Земляные работы проведены. Плети сварены. Отв. Васильев А.В. Ориентировочное время работ 4 часа. Т Н/В -13*</t>
  </si>
  <si>
    <t>3.93</t>
  </si>
  <si>
    <t>Аварийное отключение электроэнергии. Работает ДЭС с 16:30</t>
  </si>
  <si>
    <t>3.94</t>
  </si>
  <si>
    <t>Аварийное отключение электроэнергии</t>
  </si>
  <si>
    <t>3.95</t>
  </si>
  <si>
    <t>3.96</t>
  </si>
  <si>
    <t>3.97</t>
  </si>
  <si>
    <t>Аварийное отключение эл/энергии кот.3/8 ДЭС в работе с 15:00</t>
  </si>
  <si>
    <t>3.98</t>
  </si>
  <si>
    <t>Аварийное отключение эл/энергии кот. 3/9 ДЭС в работе с 14:55</t>
  </si>
  <si>
    <t>3.99</t>
  </si>
  <si>
    <t>Не плановое отключение электроэнергии. Запуск ДЭС в 13:55</t>
  </si>
  <si>
    <t>3.100</t>
  </si>
  <si>
    <t>плановое откл эл\эн</t>
  </si>
  <si>
    <t>3.101</t>
  </si>
  <si>
    <t>Перекрыт от теплоснабжения дом по ул. Строителей ,6 ( 2 кв, 8 чел.)- внуридомовой порыв</t>
  </si>
  <si>
    <t>3.102</t>
  </si>
  <si>
    <t>Не плановое отключение электроэнергии. Запуск ДЭС в 16:15</t>
  </si>
  <si>
    <t>3.103</t>
  </si>
  <si>
    <t>Не плановое отключение электроэнергии. Запуск ДЭС в 15:00</t>
  </si>
  <si>
    <t>3.104</t>
  </si>
  <si>
    <t>Не плановое отключение электроэнергии. 15:45 запуск ДЭС</t>
  </si>
  <si>
    <t>3.105</t>
  </si>
  <si>
    <t>Не плановое отключение электроэнергии. Запуск ДЭС в 16:05</t>
  </si>
  <si>
    <t>3.106</t>
  </si>
  <si>
    <t>3.107</t>
  </si>
  <si>
    <t>Плановое откл эл\эн
Подключена ДЭС</t>
  </si>
  <si>
    <t>3.108</t>
  </si>
  <si>
    <t>Плановое откл эл\эн
запуск Дэс в 12:05</t>
  </si>
  <si>
    <t>3.109</t>
  </si>
  <si>
    <t>Не плановое отключение электроэнергии.</t>
  </si>
  <si>
    <t>3.110</t>
  </si>
  <si>
    <t>уч-к водоканал "Кавалеровский" в 11:20 по заявке Отдела Образования задвижками ПТЭ перекрыта подача ХВС для ремонтных работ ул. Арсеньева 111 (здание УПК).  Ремонтные работы ведутся Обслуживающим персоналом Отдела Образования.  В 14:30 задвижки ПТЭ открыты.</t>
  </si>
  <si>
    <t>3.111</t>
  </si>
  <si>
    <t>Отключены от ХВС 19 мкд, 440 кв- порыв трубы ХВС. Бригада : мастер, 2 слесаря, дежурная машина, водитель.</t>
  </si>
  <si>
    <t>3.112</t>
  </si>
  <si>
    <t>т.р. Дальнегорский, п. Каменка в 10:30 плановое отключение от ЦО для устранения утечки на участке магистральной тепловой сети (обратка). Без услуг: ул. Пионерская 1, Переулок Кривой 1,1а,4,5,6, ул. Партизанская 3,5,9,16,22,22а,25,26, ул. Пушкинская 1, МОБУ СОШ №7, Амбулатория (15ж/д., 104кв., 155чел.).Работает бригада: 10 чел., 1ед.техники. Срок окончания работ: 17:00   В 15:30 ремонтные работы окончены, приступили к запуску системы.  На 17:35 система заполнена, все абоненты подключены к ЦО.</t>
  </si>
  <si>
    <t>3.113</t>
  </si>
  <si>
    <t>Не плановое отключение электроснабжения . Запуск ДЭС в 11:00.</t>
  </si>
  <si>
    <t>3.114</t>
  </si>
  <si>
    <t>Не плановое отключение электроснабжения . Запуск ДЭС в 11:15.</t>
  </si>
  <si>
    <t>3.115</t>
  </si>
  <si>
    <t xml:space="preserve">Не плановое отключение ХВС.  Отключены от ЦО и ГВС 29 д., 508 кв, 910 чел. </t>
  </si>
  <si>
    <t>3.116</t>
  </si>
  <si>
    <t>Не плановое отключение ХВС. Замена трубы ХВС ДУ 159 участок 54 м, подземка. Отключены от ХВС 29 д., 508 кв, 910 чел. Бригада : мастер, 1 сварщик, 2 слесаря, дежурная машина, водитель.</t>
  </si>
  <si>
    <t>3.117</t>
  </si>
  <si>
    <t>Тернейский уч-к э/снабжения ДЭС п. Терней, в 9:10 плановое отключение э/энергии КТПН №6 "Пилорама" - для замены приборов учета. Без услуг: 7 абонентов. Работает бригада: 4чел., 2ед.техники. Ориентировочный срок окончания работ: 11:00  В 9:45 включили э/энергию.</t>
  </si>
  <si>
    <t>3.118</t>
  </si>
  <si>
    <t>3.119</t>
  </si>
  <si>
    <t>Обнаружен порыв теплотрассы Ду300мм рядом с котельной. От теплоснабжения отключены 4 пятиэтажных дома. Мастер Жиляев Д.Ф.</t>
  </si>
  <si>
    <t>3.120</t>
  </si>
  <si>
    <t xml:space="preserve">аварийное отключение эл, энергии , авария на ДРСК . С 02.05 котельная работает на диз, генераторе. </t>
  </si>
  <si>
    <t>3.121</t>
  </si>
  <si>
    <t>Аварийное отключение электроснабжения.Запуск ДЭС 00:45</t>
  </si>
  <si>
    <t>3.122</t>
  </si>
  <si>
    <t>Аварийное отключение электроэнергии ,ответственные ДРСК
ДГ подключили в 00:40</t>
  </si>
  <si>
    <t>3.123</t>
  </si>
  <si>
    <t>3.124</t>
  </si>
  <si>
    <t>3.125</t>
  </si>
  <si>
    <t>3.126</t>
  </si>
  <si>
    <t>Плановое отключение электроснабжения.</t>
  </si>
  <si>
    <t>3.127</t>
  </si>
  <si>
    <t>Аварийное отключение электроснабжения.Запуск ДЭС 00;30</t>
  </si>
  <si>
    <t>3.128</t>
  </si>
  <si>
    <t>Аварийное отключение электроэнергии в 19:55
ДРСК проводит ремонтные работы(пропала фаза)
ДГ подключили в 20:05
т/р Вл-Александровский кот 4/21 п. Волчанец  в 15.00 возобновили подачу центрального эл. снабжения , диз генератор остановлен .</t>
  </si>
  <si>
    <t>23.12.2024</t>
  </si>
  <si>
    <t>3.129</t>
  </si>
  <si>
    <t>От теплоснабжения отключен 1 дом по ул.Строителей д.6 кв.1 по причине утечки ВДС.Ожидают сварщика для устранения утечки.мастер Ветров.Утечка временно устранена силами собственника жилья</t>
  </si>
  <si>
    <t>3.130</t>
  </si>
  <si>
    <t>Перекрыты дома № 2: №4 №6 №8 № 9по ул Ангарская В связи с порывом теплотрассы Ду 159 мм.Работают 2 сварщика.</t>
  </si>
  <si>
    <t>3.131</t>
  </si>
  <si>
    <t>Аварийное отключение эл/энергии кот 3/9 ДЭС в работе с 16:25</t>
  </si>
  <si>
    <t>3.132</t>
  </si>
  <si>
    <t>Аварийное отключение эл/энергии кот 3/8 ДЭС в работе с 16:25</t>
  </si>
  <si>
    <t>3.133</t>
  </si>
  <si>
    <t>Т.Р."Дальнегорский" ЦК. В 16-10 аварийно остановили котлы № 2,№ 7, оборвало клапан на вентиле  Ду 80мм (нагнетания питательного насоса №1). Сетевые насосы в работе, но температура теплоносителя понижена. В 16-37 растопили котел № 2, в 16-40 растопили котел №7. Температура в сети  1-зона 47/42, 2-зона 45/37 температура наружного воздуха -10. Температура по графику 69,3/52,7. Температура поднимается.</t>
  </si>
  <si>
    <t>3.134</t>
  </si>
  <si>
    <t>В связи с пожаром по ул.Милиоративная д11/1 пострадали внутридомовые сети, от теплоснабжения отключены 2кв по адресу ул.Милиоративная д.11/1 д.11/2.Котельная работает в рабочем режиме.</t>
  </si>
  <si>
    <t>3.135</t>
  </si>
  <si>
    <t>Т.Р.Кавалеровский участок Ольгинский. В 14-20 аварийное отключение от ЦО поликлиника, общежитие, прокуратура, для устранения утечки на трубопроводе Ду 159 мм в районе ул. Арсеньева 2а. Работает бригада 5 человек, 3 ед. техники. Ориентировочно до 17-00. В 15-10 работы окончены, ЦО подали.</t>
  </si>
  <si>
    <t>3.136</t>
  </si>
  <si>
    <t>Аварийное отключение эл/энергии кот.3/9 ДЭС в работе 14:15</t>
  </si>
  <si>
    <t>3.137</t>
  </si>
  <si>
    <t>Т.Р. "Дальнегорский" п.Каменка увеличилась подпитка на котельной п.Каменка, обнаружена утечка  по ул.Морская 5 порыв в квартире на приборах отопления на 1 этаже (не жилая).  МКУ установили хомут, но свищ идет дальше по трубе (труба гнилая), необходима замена трубы. МКУ утечку не устранили собираются уезжать.  В 12-40 отключили ЦО на дом задвижками ПТЭ (воду с дома слили). Без услуг 1 ж/д, 4 квартиры, 6 человек (жилых 2 квартиры). Информацию передали в ЕДДС. По информации МКУ:  26.12.2024 продолжение работ по устранению ВДС. В 16-15 работы МКУ завершили, подали ЦО.</t>
  </si>
  <si>
    <t>3.138</t>
  </si>
  <si>
    <t>Ав. откл. э/э на кот. №181 в с. Романовка.</t>
  </si>
  <si>
    <t>3.139</t>
  </si>
  <si>
    <t>Отключение Г.В.С. ул.Калининская 26, ул.Ломоносова 15,17,19,ул.Садовая 23. Ремонт т\с Ф 159</t>
  </si>
  <si>
    <t>3.140</t>
  </si>
  <si>
    <t>т.р. Дальнегорский, кот. п.Рудная Пристань в 9-50 аварийное отключение от ЦО и ГВС задвижками ПТЭ дома по ул.Арсеньева 18 порыв в квартире на приборах отопления на 1 этаже (квартира не жилая).  Информацию передали в ЕДДС , для решения по ремонту. Без услуг 1 ж/д, 12кв., 8 человек. В 19-35 ЦО и ГВС подали.</t>
  </si>
  <si>
    <t>3.141</t>
  </si>
  <si>
    <t>т/р  Партизанский  кот 13 , в 09:05   перекрыта подача отопления в ж.д по ул Партизанская  159 , (16 кв  26 жит.) ,  обнаружен внутридомовой порыв , УК отсутствует ,дом находится на  аварийном обслуживании администрации .</t>
  </si>
  <si>
    <t>3.142</t>
  </si>
  <si>
    <t>Авария ДРСК , бригада выехала для выяснения. Запуск ДГ в 01-00. Остановка ДГ в 02-30</t>
  </si>
  <si>
    <t>3.143</t>
  </si>
  <si>
    <t>Авария ДРСК, бригада выехала для выяснения, Запуск ДГ в 01-00. Остановка ДГ в 02-30</t>
  </si>
  <si>
    <t>3.144</t>
  </si>
  <si>
    <t>Авария ДРСК, бригада выехала для выяснения. Запуск ДГ в 01-00. Остановка ДГ в 02-30</t>
  </si>
  <si>
    <t>3.145</t>
  </si>
  <si>
    <t>Авария ДРСК, бригада выехала для выяснения, Запуск ДГ в 1-00. Остановка ДГ в 02-30</t>
  </si>
  <si>
    <t>3.146</t>
  </si>
  <si>
    <t>Аварийное отключение Эл. э. 17:45 подключен ДЭС</t>
  </si>
  <si>
    <t>22.12.2024</t>
  </si>
  <si>
    <t>3.147</t>
  </si>
  <si>
    <t>Аварийное отключение Эл.э. 17.25 подключен  ДЭС.</t>
  </si>
  <si>
    <t>3.148</t>
  </si>
  <si>
    <t>Аварийное отключение эл.энергии. ДЭС в работе</t>
  </si>
  <si>
    <t>3.149</t>
  </si>
  <si>
    <t>Аварийное отключение эл.энергии кот 3/8. дэс В РАБОТЕ</t>
  </si>
  <si>
    <t>3.150</t>
  </si>
  <si>
    <t>Аварийное отключение котельной 3/8.</t>
  </si>
  <si>
    <t>3.151</t>
  </si>
  <si>
    <t>Аварийное оключение котельной 3/9. ДЭС в работе</t>
  </si>
  <si>
    <t>3.152</t>
  </si>
  <si>
    <t>Аварийное отключение Эл.э</t>
  </si>
  <si>
    <t>3.153</t>
  </si>
  <si>
    <t>Авар. откл. ЦО 1 ж/д Приморский проспект 18 п.Врангель от кот. №5/2 – порыв ВДС. Устраняет УК.</t>
  </si>
  <si>
    <t>21.12.2024</t>
  </si>
  <si>
    <t>3.154</t>
  </si>
  <si>
    <t>Авар. откл ЦО 1 ж/д ул.Седова 12 от кот. №2/2 – порыв ВДС. Устраняет УК.</t>
  </si>
  <si>
    <t>3.155</t>
  </si>
  <si>
    <t>Седова 10 - замена запорной арматуры ДУ-50 (1шт.) подача в т/камере. Седова 12 - вскрытие т/с, замена участка т/трассы ДУ-57 3п.м. от т/колодца до ввода в дом.  Без ц/о Седова 9,10,11,12,13, 5ж/д, 146 кв. 252 человека. Седова12 дом по ц/о не запущен УК не ведёт ремонтные работы.</t>
  </si>
  <si>
    <t>3.156</t>
  </si>
  <si>
    <t>Ольгинский участок, центральная котельная п.Ольга - в 17.45 аварийное отключение ЦО ж/дом ул.Арсеньева 2а (50 квартир, 105 человек), д/с, поликлиника, прокуратура. Ремонт запорной арматуры ДУ100 в тепловой камере в районе дома ул.Арсеньева 2а. Работают 2 человека. Ориентировочно до 21.45.</t>
  </si>
  <si>
    <t>3.157</t>
  </si>
  <si>
    <t>Переподключение тепловых сетей. От теплоснабжения отключены дома: Ангарская 2,4; 1-ая Рабочая 60. Бригада: сварщик, 2 слесаря, мастер, водитель, вольнонаемные.</t>
  </si>
  <si>
    <t>3.158</t>
  </si>
  <si>
    <t>Ав. откл. ХВС. Работает с БЗВ.</t>
  </si>
  <si>
    <t>3.159</t>
  </si>
  <si>
    <t>3.160</t>
  </si>
  <si>
    <t>Кот 3/8 отключение эл.энергии. ДЭС в работе</t>
  </si>
  <si>
    <t>3.161</t>
  </si>
  <si>
    <t>Кот 3/9 отключение эл.энергии. ДЭС в работе</t>
  </si>
  <si>
    <t>3.162</t>
  </si>
  <si>
    <t>аварийное отключение ХВС, котельная работает с БЗВ. ( "Водоресурс" проблема с насосом.)</t>
  </si>
  <si>
    <t>3.163</t>
  </si>
  <si>
    <t>Ав. остановка ВНС. Ведутся сварочные работы в колодце. Вырезка гидранта. Бригада: 2 слесаря, сварщик, мастер, водитель. От ХВС отключено: 29д., 910чел.</t>
  </si>
  <si>
    <t>3.164</t>
  </si>
  <si>
    <t>Аварийное отключение ХВС в связи с остановкой ВНС Колхозная. Котельная работает от БЗВ.</t>
  </si>
  <si>
    <t>3.165</t>
  </si>
  <si>
    <t>Закрыто отопление от т/к 60  на 21 д. 2081 кв.,  1 д/с, приют.( по ул . Пушкинская, Будника)  Замена задвижки Д-150 мм на подающем и обратном трубопроводе в т/к 63. Рем. бригада 4 чел., 2 ед. техники.  Отв. Винокуров  В.В. Тнв -18</t>
  </si>
  <si>
    <t>3.166</t>
  </si>
  <si>
    <t>авар откл э/э на кот.№4-18 новая сила</t>
  </si>
  <si>
    <t>3.167</t>
  </si>
  <si>
    <t>Переподключение тепловых сетей. От теплоснабжения отключены дома: Ангарская 2,4, 6; 1-ая Рабочая 60. Бригада: сварщик, 2 слесаря, мастер, водитель, вольнонаемные.</t>
  </si>
  <si>
    <t>3.168</t>
  </si>
  <si>
    <t>Авар. откл. ХВС на новую кот. п.Смоляниново. Работает с БЗВ.</t>
  </si>
  <si>
    <t>20.12.2024</t>
  </si>
  <si>
    <t>3.169</t>
  </si>
  <si>
    <t>Ремонтные работы на основном стволе ДУ-219 подача. Стоп котел №2,№3,№4, сетевой насос №2. Без ЦО 28 жилых домов, 578 кв, 1005 жителей, д/сад №12, ГПТУ№14, дет. школа искусств, МОБ, почтовое отделение, миграционная служба, прокуратура, мед. центр, театр кукол. Установка хомутов на ДУ-219 подача/обратка.</t>
  </si>
  <si>
    <t>3.170</t>
  </si>
  <si>
    <t>Аварийное отключение электроэнергии.</t>
  </si>
  <si>
    <t>3.171</t>
  </si>
  <si>
    <t>Стоп котел №1, сетевой насос №3 нет ХВ по линии Водоканала. Без ЦО  8 жилых домов. 214 кв, 386 жителей, ГПТУ №18.</t>
  </si>
  <si>
    <t>3.172</t>
  </si>
  <si>
    <t>3.173</t>
  </si>
  <si>
    <t>3.174</t>
  </si>
  <si>
    <t>3.175</t>
  </si>
  <si>
    <t>Плановое откл эл\эн
Работает ДЭС</t>
  </si>
  <si>
    <t>3.176</t>
  </si>
  <si>
    <t>Плановое отключение электроэнергии. ДЭС в работе.</t>
  </si>
  <si>
    <t>3.177</t>
  </si>
  <si>
    <t xml:space="preserve">В 11:40 по ул.Морская 12  произошел порыв в квартире на приборах отопления на 1 этаже (квартира не жилая). Для устранения порыва необходимо отключение задвижкой ПТЭ. Под отключение  попали дома по ул. Морская 13, 15. Без услуг 3 ж/д, 22 квартир, 17 человек. Информацию передали в ЕДДС, по информации ЕДДС МКУ  к аварийным работам планируют приступить после 12:00 20.12.2024г.  МКУ произвели ремонтные работы, в 13:30 подали ЦО абонентам. </t>
  </si>
  <si>
    <t>3.178</t>
  </si>
  <si>
    <t xml:space="preserve"> Закрыто отопление от т/к 60    на 43 д. 3932 кв.,  3 д/с, 2 шк., ЦГБ, приют.  Замена 2-х задвижек Д-150 мм на подающем и обратном трубопроводе в т/к 63. Рем. бригада 4 чел., 2 ед. техники.  Отв. Винокуров  В.В. Тнв -20  Ориентировочное время устранения 4 ч
В 11:20 открыто отопление  на 22 д. 1851 кв. по ул. Калининская, Макарова,  2 д/с, 2 шк., ЦГБ. </t>
  </si>
  <si>
    <t>3.179</t>
  </si>
  <si>
    <t xml:space="preserve">Закрыто отопление от т/к 60  на  21 д. 2081 кв. по  ул. Пушкинская, Будника,  1 д/с, приют.  Замена 2-х задвижек Д-150 мм на подающем и обратном трубопроводе в т/к 63. Рем. бригада 4 чел., 2 ед. техники.  Отв. Винокуров  В.В. Тнв -20  Ориентировочное время устранения 4 ч
</t>
  </si>
  <si>
    <t>3.180</t>
  </si>
  <si>
    <t>Авар откл ЦО на 3ж\д от ЦТП№3 г.Б.Камень – устранение утечки в ТК</t>
  </si>
  <si>
    <t>3.181</t>
  </si>
  <si>
    <t>Не плановое отключение электроэнергии</t>
  </si>
  <si>
    <t>3.182</t>
  </si>
  <si>
    <t>Аварийное отключение электроэнергии. Работа  ДЭС с 4:30.</t>
  </si>
  <si>
    <t>3.183</t>
  </si>
  <si>
    <t>Кот. 3/8 аварийное  отключение эл/энергии . ДЭС в работе с 4:00</t>
  </si>
  <si>
    <t>3.184</t>
  </si>
  <si>
    <t>Аварийное отключение Ф-10 ПС Микрорайон. Без ЦО 49 жилых домов. 4179 кв. 8889жителей, д/сад №55, д/сад №65, школа №19, школа №20, больничный комплекс.</t>
  </si>
  <si>
    <t>19.12.2024</t>
  </si>
  <si>
    <t>3.185</t>
  </si>
  <si>
    <t>Т.Р. "Дальнегорский" п.Каменка - в 19-20  по просьбе  жильцов отключили ЦО по ул.Морская 12   задвижками ПТЭ (воду с дома слили)  порыв в квартире на приборах отопления на 2 этаже (не жилая) топит квартиру на 1 этаже (жилая). Без услуг 1 ж/д, 18 квартир, 8 человек (жилых 2 квартиры). Информацию передали в ЕДДС, по информации ЕДДС МКУ к аварийным работам приступят утром 20.12.2024г.  20.12.24г МКУ произвели ремонтные работы, в 10:50 подали ЦО абонентам.</t>
  </si>
  <si>
    <t>3.186</t>
  </si>
  <si>
    <t>3.187</t>
  </si>
  <si>
    <t>3.188</t>
  </si>
  <si>
    <t>Аварийное отключение электроснабжения.Запуск ДЭС 17:15</t>
  </si>
  <si>
    <t>3.189</t>
  </si>
  <si>
    <t>3.190</t>
  </si>
  <si>
    <t>3.191</t>
  </si>
  <si>
    <t>3.192</t>
  </si>
  <si>
    <t>Закрыто отопление на 1 д. 3 кв.. Ремонтные работы на участке от т/к  № 16 до дома ул. Полевая 8.  Замена подающего и обратного трубопровода  D57мм  по 50 м. Земляные работы проведены. Плети сварены.  Рем бригада  1ед. техники, 3 чел. Отв. Дворецкий А.В.   Тнв. -8   Ориентировочное время работ 3 ч.</t>
  </si>
  <si>
    <t>3.193</t>
  </si>
  <si>
    <t>Порыв теплотрассы Ду 273мм.Работают 1 слесарь,1 сварщик,экскаватор.</t>
  </si>
  <si>
    <t>3.194</t>
  </si>
  <si>
    <t>Плановое отключение эл.энергии.</t>
  </si>
  <si>
    <t>3.195</t>
  </si>
  <si>
    <t>Аварийное отключение электроснабжения.Запуск ДЭС 13:50</t>
  </si>
  <si>
    <t>3.196</t>
  </si>
  <si>
    <t>Аварийное отключение электроснабжения.Запуск ДЭС 12:50</t>
  </si>
  <si>
    <t>3.197</t>
  </si>
  <si>
    <t xml:space="preserve">Отключение подачи отопления в ж.д. по ул.Кутузова 42а,42б,42в(128 квартир,192 жителя) Причина : обнаружен порыв по подаче труба D-100, проводятся сварочные работы(замена участка трубы). Задействованы: 3 слесаря, 1 сварщик, 1 ед.техники. Ответственный мастер Миськов С.В. </t>
  </si>
  <si>
    <t>3.198</t>
  </si>
  <si>
    <t>Т.Р. "Дальнегорский" п. Каменкам в 11-00 аварийное отключение ЦО домов по ул. Пионерская 1, Переулок Кривой 1, 1а, 2,5, ул. Партизанская 3, 5, 9, 16, 22, 22а, 25, 26, ул. Пушкинская 1, МОБУ СОШ №7, амбулатория, для устранения утечки на участке магистральной тепловой сети.  Без услуг 14 ж/д, 113 квартир, 178 человек. Работает бригада 7 человек, 3 ед. техники. Ориентировочно до 17-00. На 14-00 произвели замену 20 м трубопровода Ду 219мм, приступают к проведению сварочных работ для врезки в действующую сеть. В 17-40 закончили сварочные работы, ЦО подали.</t>
  </si>
  <si>
    <t>3.199</t>
  </si>
  <si>
    <t>Участок Ольгинский  от центральной котельной п. Ольга в 10-30 аварийное отключение ЦО ул. Ленинская д 24 (15 кв , 32 чел), для устранения утечки  на теплотрассе, трубопровод Ду 57мм (подача сварочные работы). Работает бригада 4 человека, 2 ед. техники.  Ориентировочно до  14-30. Ремонтные работы окончены, в 12-45 ЦО подали.</t>
  </si>
  <si>
    <t>3.200</t>
  </si>
  <si>
    <t>Аварийное отключение ХВС,БЗВ нет</t>
  </si>
  <si>
    <t>3.201</t>
  </si>
  <si>
    <t>Порыв трубопровода ДУ 159 ,работает 3 слесаря,1 сварщик, мастер  ас. машина,без водоснабжения 13 МКД,16 домов частного сектора 910 абонентов.</t>
  </si>
  <si>
    <t>3.202</t>
  </si>
  <si>
    <t>3.203</t>
  </si>
  <si>
    <t>т.р. Дальнегорский в 9-10 по просьбе директора МОБУ СОШ № 2  плановое отключение от ЦО школы № 2 (ул. Пионерская 17) задвижками ПТЭ . Работы ведут самостоятельно. Ориентировочно до 14-00. В 13-48 ЦО подали.</t>
  </si>
  <si>
    <t>3.204</t>
  </si>
  <si>
    <t>Порыв Трубы Ду 32 мм</t>
  </si>
  <si>
    <t>3.205</t>
  </si>
  <si>
    <t>Остановка котла.запуск не удается,для исправления ситуации выехал слесарь КИпА</t>
  </si>
  <si>
    <t>3.206</t>
  </si>
  <si>
    <t>Останов 1 контура кот. №1 в г. Б. Камень, замена врезки (Ду100) в районе ЦТП №5.</t>
  </si>
  <si>
    <t>3.207</t>
  </si>
  <si>
    <t>Т.р. Кавалеровский ЦК п. Кавалерово  -  в 08-30 отключение  от ЦО Арсеньева 103 (здание гаража КГБ ПОУ "Кавлеровский многопрофильный колледж") задвижками ПТЭ  по заявке потребителя ,для замены теплового узла и установки прибора учёта. Работы ведет сторонняя организация. В 19-50 задвижки ПТЭ открыты.</t>
  </si>
  <si>
    <t>3.208</t>
  </si>
  <si>
    <t>3.209</t>
  </si>
  <si>
    <t>Аварийное отключение Эл.э. подключен ДЭС</t>
  </si>
  <si>
    <t>3.210</t>
  </si>
  <si>
    <t>18.12.2024</t>
  </si>
  <si>
    <t>3.211</t>
  </si>
  <si>
    <t>Вышел из строя температурный датчик подогрева мазута</t>
  </si>
  <si>
    <t>3.212</t>
  </si>
  <si>
    <t xml:space="preserve">Закрыто отопление на 28 д. 267 кв.  Устранение порыва на сети в районе ул. Юбилейная 5. . Замена 3 м подающего трубопровода Д-108 мм.  Рем. бригада: 2 ед. техники, 3 чел.  Отв. Васильев А.В. Тнв -14  </t>
  </si>
  <si>
    <t>3.213</t>
  </si>
  <si>
    <t>Тепловой район Дальнегорский, 4 котельная - в 15.00 аварийно от ЦО и ГВС отключено здание пожарной охраны МЧС ул.Матросова 1, утечка на трубопроводе ДУ 89. Работает бригада 5 человек, 3 единицы техники. Ориентировочно до 18.00. ЦО и ГВС подключены в 16.00.</t>
  </si>
  <si>
    <t>3.214</t>
  </si>
  <si>
    <t>т/р" Лазовский" кот.5/1п. Преображение в 14:40 по просьбе УК "ГАЛОС" перекрыто отопление и ГВС на один МКД по ул. Путенцева -4 ( 53 кв. ,77 жит.). Обнаружена внутридомовая утечка. Температура наружного воздуха -5. Приблизительное время работ пока УК не сообщили.</t>
  </si>
  <si>
    <t>3.215</t>
  </si>
  <si>
    <t>3.216</t>
  </si>
  <si>
    <t>3.217</t>
  </si>
  <si>
    <t>Дальнегорский тепловой район, центральная котельная - в 13.40 аварийно от ЦО и ГВС отключены 3 ж/дома ул.Осипенко 19, 21, Проспект 50 лет Октября 61 (36 квартир, 58 человек), утечка на трубопроводе ДУ 76 в районе дома Проспект 50 лет Октября 61. Работает бригада 4 человека, задействована 1 единица техники. Ориентировочно до 17.40.</t>
  </si>
  <si>
    <t>3.218</t>
  </si>
  <si>
    <t>Тепловой район Кавалеровский, центральная котельная - в 13.05 плановое отключение от ЦО здания полиции ул.Чехова 47, удаление регулировочной шайбы на задвижке подачи ЦО. Работает бригада 4 человека, задействована 1 единица техники. Ориентировочное время завершения работ 16.30.</t>
  </si>
  <si>
    <t>3.219</t>
  </si>
  <si>
    <t xml:space="preserve">Аварийное отключение ХВС ,п. Новошахтинский.мкр."Горняк", порыв.
 На устранении порыва работает бригада в составе 5и человек,2х единиц техники. </t>
  </si>
  <si>
    <t>3.220</t>
  </si>
  <si>
    <t>Авар откл э/э на АМК Уткинская г.Артем.</t>
  </si>
  <si>
    <t>3.221</t>
  </si>
  <si>
    <t>Вышел из строя сетевой насос.</t>
  </si>
  <si>
    <t>3.222</t>
  </si>
  <si>
    <t>Дальнегорский тепловой район, центральная котельная - в 10.50 задвижками ПТЭ от ЦО и ГВС аварийно отключен ж/дом Проспект 50 лет Октября 64, внутридомовая утечка. Без услуг 13 квартир, 14 человек. Работы проводит УК ООО "ГУО".</t>
  </si>
  <si>
    <t>3.223</t>
  </si>
  <si>
    <t>Дальнегорский тепловой район, гореловская котельная - в 10.20 по заявке управляющей компании ООО "ДЭКО" задвижками ПТЭ от ЦО и ГВС аварийно отключен ж/дом Проспект 50 лет Октября 1, внутридомовая утечка. Без услуг 79 квартир, 153 человека. Работы проводит УГ ООО "ДЭКО".</t>
  </si>
  <si>
    <t>3.224</t>
  </si>
  <si>
    <t>Авар. откл. э/э на кот. №181 с.Романовка. В 11-30 запуск РИСЭ.</t>
  </si>
  <si>
    <t>3.225</t>
  </si>
  <si>
    <t>Ав. откл. э/энергии. ДЭС не запускается.04:20 запустили ДЭС</t>
  </si>
  <si>
    <t>3.226</t>
  </si>
  <si>
    <t>Порыв тепловых сетей. Замена тепловых сетей 100мп, 200м трубы, Д=108. Бригада:2 сварщика, экскаватор (подрядная организ.) От теплоснабжения откл. дома по ул. Мелиоративная 1-16а</t>
  </si>
  <si>
    <t>17.12.2024</t>
  </si>
  <si>
    <t>3.227</t>
  </si>
  <si>
    <t xml:space="preserve">Ав. откл. э/энергии. Порыв электропровода ВПЭС. </t>
  </si>
  <si>
    <t>3.228</t>
  </si>
  <si>
    <t>Не плановое кратковременное откл. э/энергии.</t>
  </si>
  <si>
    <t>3.229</t>
  </si>
  <si>
    <t xml:space="preserve">Порыв трубопровода. Д=159. Бригада: 2 слесаря, мастер, водитель, наемный трактор. От ХВС откл.:29д., 910 чел. </t>
  </si>
  <si>
    <t>3.230</t>
  </si>
  <si>
    <t>Остановка котельной в связи с ремонтными работами на ВНС Колхозная. От теплоснабжения откл.: 13мкд,16 д., 921чел. и больница(ХВС запас есть, отопление автономное)</t>
  </si>
  <si>
    <t>3.231</t>
  </si>
  <si>
    <t xml:space="preserve">Порыв внутридомовых сетей. Маковского 132, кв.6. Ремонтные работы проводят жильцы кв. под нашим контролем. Перекрыт дом нашей задвижкой. </t>
  </si>
  <si>
    <t>3.232</t>
  </si>
  <si>
    <t>Кот.1.3 стоп в 14-00 - аварийное отключение электроэнергии по линии ТЭСК переход с ПС Рыбников Ф№11 на ПС широкая Ф№8. В 14-40 запуск котлов №1, 2.</t>
  </si>
  <si>
    <t>3.233</t>
  </si>
  <si>
    <t>Тернейский участок электроснабжения от ДЭС п. Амгу в 14-00 плановое отключение э/энергии для технического обслуживания ДГ "Вольва" №2. Без услуг весь поселок 348 аб. Работает бригада 2 чел. Ориентировочный срок окончания работ 15-00. В 15-00 включили э/энергию</t>
  </si>
  <si>
    <t>3.234</t>
  </si>
  <si>
    <t>Авар. откл. ЦО 1 ж/д от кот. №152 с.Чугуевка – замена уч-ка т/тр 1,5 м Д33.</t>
  </si>
  <si>
    <t>3.235</t>
  </si>
  <si>
    <t xml:space="preserve"> В 11-00 плановое отключение ХВС (для подсыпки дамбы) , ориентировочно на 2ч. Котельная работает с БЗ воды, в наличии 2бака по 30куб</t>
  </si>
  <si>
    <t>3.236</t>
  </si>
  <si>
    <t>нет поступления ХВС на котельную работаем сБЗВ 1куб.</t>
  </si>
  <si>
    <t>3.237</t>
  </si>
  <si>
    <t>Закрыто отопление на 43 д. 3932 кв.,  3 д/с, 2 шк., ЦГБ, приют.  Порыв на подающем трубопроводе Д-426 мм на участке от т/к 40 к т/к 41. Сварочные работы по шву. Земляные работы проведены.  Тнв-22. Отв. Пенченко И.А. Рем. бригада: 4 чел. 2 ед. техники.</t>
  </si>
  <si>
    <t>3.238</t>
  </si>
  <si>
    <t>Т.Р. Кавалеровский в 09-00 плановое отключение  от ЦО задвижками ПТЭ  ул. Арсеньева, 103 (здание учебного корпуса Кавалеровского многопрофильного колледжа) по заявке потребителя для установки прибора учета. В 16-35 открыли задвижку, подали ЦО</t>
  </si>
  <si>
    <t>3.239</t>
  </si>
  <si>
    <t>3.240</t>
  </si>
  <si>
    <t>Отключение по линии РЖД. Без ЦО 2 жилых дома,16 кв, 29 жителей.</t>
  </si>
  <si>
    <t>16.12.2024</t>
  </si>
  <si>
    <t>3.241</t>
  </si>
  <si>
    <t>Аварийное откл ХВС, кот-ная работает с БЗВ</t>
  </si>
  <si>
    <t>3.242</t>
  </si>
  <si>
    <t>аварийное откл ХВС. кот-ная работает с БЗВ</t>
  </si>
  <si>
    <t>3.243</t>
  </si>
  <si>
    <t>Остановка котельной. Ремонт котла. Отключены от теплоснабжения 26 мкд, 614 квартир, 1061 человек, детский сад. Бригада: мастер, сварщик, 3 слесаря.</t>
  </si>
  <si>
    <t>3.244</t>
  </si>
  <si>
    <t>Остановка котельной. Замена запорной арматуры, насос №2. От теплоснабжения отключены 29 мкд, 508 квартир. Бригада: 2 слесаря.</t>
  </si>
  <si>
    <t>3.245</t>
  </si>
  <si>
    <t>Остановка ВНС. Устранение порыва трубопровода ХВС ДУ159. Отключены от ХВС 29 мкд, 508 квартир. Бригада: мастер, 2 слесаря, дежурная машина.</t>
  </si>
  <si>
    <t>3.246</t>
  </si>
  <si>
    <t>Аварийное откл эл\эн
Запуск ДЭС</t>
  </si>
  <si>
    <t>3.247</t>
  </si>
  <si>
    <t>fаварийное отключение ХВС п.Новошахтинский ул.Сиреневая,Грушевая,Кооператоров,Черемуховая порыв по водоводу</t>
  </si>
  <si>
    <t>3.248</t>
  </si>
  <si>
    <t>Т/Р Партизанский  кот 13 , в 10.45   перекрыта подача отопления в ж.д по ул Партизанская  159 , 16 кв  26 жит. ,  обнаружен внутридомовой порыв ., УК отсутствует .. дом находится на  аварийном обслуживание администрации .</t>
  </si>
  <si>
    <t>3.249</t>
  </si>
  <si>
    <t>Тернейский уч-к э/снабжения ДЭС п. Максимовка в 10:25  плановое отключение э/энергии для ТО ДГ АД-160 №2. Без услуг: 106 абонентов. Работает Бригада: 2 человека.  В 10:50 включили э/энергию.</t>
  </si>
  <si>
    <t>3.250</t>
  </si>
  <si>
    <t xml:space="preserve">Т/Р Лазовский  кот 5/1   п. Преображение , в 10.15 по просьбе УК "Галос" перекрыта подача отопления в ж.д по ул 50 лет ВЛКСМ 4 , 48 кв  83 жит. ,  обнаружен внутридомовой порыв .  </t>
  </si>
  <si>
    <t>3.251</t>
  </si>
  <si>
    <t>Не плановое отключение электроэнергии. Запуск ДЭС  в 09:15</t>
  </si>
  <si>
    <t>3.252</t>
  </si>
  <si>
    <t>Аварийное отключение водоснабжения ориентировочно до 8 утра.Порыв трубопровода водоканала  Ду200мм по ул.Пирогова 6.БЗВ на котельной нет,котельная в работе.По информации мастера Яхно О.В понижения давления на кот.не наблюдается,котельная работает в штатном режиме.</t>
  </si>
  <si>
    <t>3.253</t>
  </si>
  <si>
    <t>Аварийное отключений электроснабжения. Запуск ДЭС в 00:30</t>
  </si>
  <si>
    <t>15.12.2024</t>
  </si>
  <si>
    <t>3.254</t>
  </si>
  <si>
    <t>Ав. откл. э/э на ВНС о.Путятин</t>
  </si>
  <si>
    <t>3.255</t>
  </si>
  <si>
    <t>Ав. откл. э/э на КОС п.Дунай</t>
  </si>
  <si>
    <t>3.256</t>
  </si>
  <si>
    <t>Ав. откл. э/э на КНС п.Дунай</t>
  </si>
  <si>
    <t>3.257</t>
  </si>
  <si>
    <t>Аварийное отключение электроснабжения.Запуск ДЭС 23:30.</t>
  </si>
  <si>
    <t>3.258</t>
  </si>
  <si>
    <t>Аварийное отключение электроснабжения.Запуск ДЭС 23:05</t>
  </si>
  <si>
    <t>3.259</t>
  </si>
  <si>
    <t>Аварийное отключение эл.энергии, работает ДЭС.</t>
  </si>
  <si>
    <t>3.260</t>
  </si>
  <si>
    <t>3.261</t>
  </si>
  <si>
    <t>Тернейский участок электроснабжения ДЭС п. Терней в 13-30 завели и пустили в работу ДГ Cupc 1400 D5 №04 . В работе ДГ Cupc 1400 №03 , АД 100-6300 № 01 , Cupc 1400 D5 №04. В 13-40 Cupc 1400 №03 отключили на ТО (замена масла). В 14-15 на ДГ Cupc 1400 D5 №04 сработала защита, причина выясняется. На время ТО ДГ Cupc 1400 №03 в 14-15 отключили фидер "Берег". Без услуг 1235 абонентов. Работает бригада  4 человека, 1ед.техники. Ориентировочно до 16-00. В 15-30 эл/энергию включили. В работу запустили ДГ Cupc 1400 №03 , АД 100-6300 № 01 , Cupc 1400 D5 №04.</t>
  </si>
  <si>
    <t>3.262</t>
  </si>
  <si>
    <t>Аварийное отключение ХВС (водозабор Мельники)
Отключение электроэнергии на водозаборе.                              
 Котельная питается с бака запаса воды.</t>
  </si>
  <si>
    <t>3.263</t>
  </si>
  <si>
    <t>3.264</t>
  </si>
  <si>
    <t>уч-к Ольгинский,  в 12-15 аварийное отключение от эл/энергии  по линии "Южные" сети котельной  АМК №1 Моряк -Рыболов. В 12-30 запустили  РИСЭ. Температуре наружного воздуха -2. В 14-45 эл/энергию включили.  В 15-00 остановили РИСЭ.</t>
  </si>
  <si>
    <t>3.265</t>
  </si>
  <si>
    <t>уч-к Ольгинский,  в 12-15 аварийное отключение от эл/энергии  по линии "Южные" сети котельной Моряк-Рыболов ЦРБ. В 12-45 запустили  РИСЭ. Температуре наружного воздуха -2.  В 15-00 остановили РИСЭ.</t>
  </si>
  <si>
    <t>3.266</t>
  </si>
  <si>
    <t xml:space="preserve">Кот 1.1  стоп в 12.15 - аварийное  отключение эл.энергии  по линии ТЭСК . Без ЦО 56 домов , 4279 квартир , 8338 жителей ;  2 детских сада , школа ,  НГПК. 14.15 дали  эл. энергию . В 16.00 запуск котла №4 </t>
  </si>
  <si>
    <t>3.267</t>
  </si>
  <si>
    <t>Плановое отключение электроэнергии. ДЭС в работе</t>
  </si>
  <si>
    <t>3.268</t>
  </si>
  <si>
    <t>Аварийное отключение электроснабжения, ДГ подключили в 12:30. Ответственные ДРСК.
Авария на 35 км.</t>
  </si>
  <si>
    <t>3.269</t>
  </si>
  <si>
    <t>3.270</t>
  </si>
  <si>
    <t>3.271</t>
  </si>
  <si>
    <t>3.272</t>
  </si>
  <si>
    <t>3.273</t>
  </si>
  <si>
    <t>3.274</t>
  </si>
  <si>
    <t>3.275</t>
  </si>
  <si>
    <t>3.276</t>
  </si>
  <si>
    <t>Аварийное отключение электроэнергии. ДЭС в работе с 12-30.</t>
  </si>
  <si>
    <t>3.277</t>
  </si>
  <si>
    <t>Аварийное отключение электроэнергии. Дэс в работе с 12-10</t>
  </si>
  <si>
    <t>3.278</t>
  </si>
  <si>
    <t>Аварийное отключение электроэнергии. ДЭС в работе с 13-00</t>
  </si>
  <si>
    <t>3.279</t>
  </si>
  <si>
    <t>Аварийное отключение электроэнергии. ДЭС в работе с 12-10.</t>
  </si>
  <si>
    <t>3.280</t>
  </si>
  <si>
    <t>Аварийное отключение электроэнергии. ДЭС в работе с 12-00.</t>
  </si>
  <si>
    <t>3.281</t>
  </si>
  <si>
    <t>Аварийное отключение электроэнергии. ДЭС в работе с 12-20.</t>
  </si>
  <si>
    <t>3.282</t>
  </si>
  <si>
    <t>Порыв теплотрассы Ду57 мм.Замена участка трубы 2метра,от теплоснабжения отключена ул.Совхозная,12 домов 40 кв.Работают 3 слесаря,сварщик,экскаватор.Ориентировочное время устрнения 4 часа.Мастер Горяев.Произведена замена участка трубопровода длинной 30 метров</t>
  </si>
  <si>
    <t>3.283</t>
  </si>
  <si>
    <t>Авар откл ХВС на Котельная (нов.) п.Смоляниново. Работают от БЗВ. Останов подача ГВС от Котельная (нов.) п.Смоляниново.</t>
  </si>
  <si>
    <t>3.284</t>
  </si>
  <si>
    <t>Авар откл ХВС на Котельная СШ № 27 п. Смоляниново. Работают от БЗВ.</t>
  </si>
  <si>
    <t>3.285</t>
  </si>
  <si>
    <t>Авар откл ХВС на Котельная гарнизон п. Смоляниново. Работают от БЗВ</t>
  </si>
  <si>
    <t>3.286</t>
  </si>
  <si>
    <t>кот 3/22 нет поступления ХВС. Водяная емкость 2м3 с/суточный расход 0,2м3</t>
  </si>
  <si>
    <t>14.12.2024</t>
  </si>
  <si>
    <t>3.287</t>
  </si>
  <si>
    <t>Порыв задвижки на котельной ду 80,работа котельной остановлена .</t>
  </si>
  <si>
    <t>3.288</t>
  </si>
  <si>
    <t>Аварийное отключение Эл.э ,подключен  ДЭС</t>
  </si>
  <si>
    <t>3.289</t>
  </si>
  <si>
    <t>Аварийное отключение электроэнергии.ДЭС в работе.</t>
  </si>
  <si>
    <t>3.290</t>
  </si>
  <si>
    <t>Аварийное отключение электроэнергии. ДЭС в работе.</t>
  </si>
  <si>
    <t>3.291</t>
  </si>
  <si>
    <t>3.292</t>
  </si>
  <si>
    <t>3.293</t>
  </si>
  <si>
    <t>Аварийное отключение эл. энергии</t>
  </si>
  <si>
    <t>3.294</t>
  </si>
  <si>
    <t>плановое отключение эл. энергии , запуск ДЭС</t>
  </si>
  <si>
    <t>13.12.2024</t>
  </si>
  <si>
    <t>3.295</t>
  </si>
  <si>
    <t>3.296</t>
  </si>
  <si>
    <t xml:space="preserve">Отключение подачи отопления в ж.д. по ул.Кутузова 40,42а,42б,42в,44, 46, 48, 50, 54, 62; ул. Суворова 7,9 (12 жил. домов 826 кв. 1479жит.) Причина : обнаружен порыв по подаче труба Д219, проводятся сварочные работы. Время работ ориентировочно до 15:35. Задействованы: 3 слесаря, 1 сварщик, 1 ед.техники. Ответственный мастер Миськов С.В. </t>
  </si>
  <si>
    <t>3.297</t>
  </si>
  <si>
    <t>Аварийное отключение ХВС, переход на БЗВ</t>
  </si>
  <si>
    <t>3.298</t>
  </si>
  <si>
    <t>плановое отключение эл. энергии ( кратковременное )</t>
  </si>
  <si>
    <t>3.299</t>
  </si>
  <si>
    <t>Аварийное отключение ХВС, переход на БЗВ. Подвоз воды в 15:00</t>
  </si>
  <si>
    <t>3.300</t>
  </si>
  <si>
    <t xml:space="preserve">Замена ворошителя. Сетевые насосы в работе. </t>
  </si>
  <si>
    <t>3.301</t>
  </si>
  <si>
    <t>Низкое напряжение сети. Запуск ДЭС в 11:00.</t>
  </si>
  <si>
    <t>3.302</t>
  </si>
  <si>
    <t>аварийное отключение центрального водоснабжения, котельная работает с БЗВ ( запас на 1,5 суток ). Ответственный Водоканал</t>
  </si>
  <si>
    <t>3.303</t>
  </si>
  <si>
    <t>Ав. откл. э/энергии. ДЭС в работе.</t>
  </si>
  <si>
    <t>3.304</t>
  </si>
  <si>
    <t>Т.Р.  Кавалеровский в 09-30 задвижками ПТЭ отключен от ЦО лабораторный корпус Кавалеровского многопрофильного колледжа по ул. Арсеньева 103, для установки прибора учета. Работает ведет КГБ ПОУ "КМК". Кавалеровский колледж запустили по ц/о 1 крыло из 2-х, часам к 23 запустят 2-е крыло. В 22-35 подали ЦО</t>
  </si>
  <si>
    <t>3.305</t>
  </si>
  <si>
    <t>3.306</t>
  </si>
  <si>
    <t>аварийное отключение ХВС,  котельные работают с БЗВ</t>
  </si>
  <si>
    <t>3.307</t>
  </si>
  <si>
    <t>3.308</t>
  </si>
  <si>
    <t>аварийное отключение эл. энергии. в 7:50 запуск ДЭС.</t>
  </si>
  <si>
    <t>3.309</t>
  </si>
  <si>
    <t>3.310</t>
  </si>
  <si>
    <t>Ав. откл. э/энергии. Запуск ДЭС в 07:40</t>
  </si>
  <si>
    <t>3.311</t>
  </si>
  <si>
    <t>Не плановое отключение ХВС, перешли на БЗВ</t>
  </si>
  <si>
    <t>3.312</t>
  </si>
  <si>
    <t>3.313</t>
  </si>
  <si>
    <t>3.314</t>
  </si>
  <si>
    <t>3.315</t>
  </si>
  <si>
    <t>Плановое отключение электроэнергии, запуск ДЭС в 00:50</t>
  </si>
  <si>
    <t>3.316</t>
  </si>
  <si>
    <t>Плановое отключение электроэнергии, запуск дэс  в 01:15</t>
  </si>
  <si>
    <t>3.317</t>
  </si>
  <si>
    <t>Аварийное откл ХВС
Кот-ная работает с БЗВ</t>
  </si>
  <si>
    <t>12.12.2024</t>
  </si>
  <si>
    <t>3.318</t>
  </si>
  <si>
    <t>Остановка котельной, ремонт котла, ведутся сварочные работы. Отключены от теплоснабжения 26 домов, 614 кв, 1061 человек, детский сад. Бригада : мастер Кравченко, 1 сварщик, 3 слесаря.</t>
  </si>
  <si>
    <t>3.319</t>
  </si>
  <si>
    <t>т/ р Партизанский , кот 15 , в 15.00 перекрыта подача отопления в ж.д по ул Калинина 3,   9 кв  22 жит , обнаружен внутридомовой порыв в отделении ПОЧТЫ , ведутся работы по устранению порыва .</t>
  </si>
  <si>
    <t>3.320</t>
  </si>
  <si>
    <t>Ольгинский участок, от ЦК п. Ольга  в 14:45 аварийное отключение от ЦО по ул. Пролетарская 12,14 - для устранения утечки на трубопроводе ДУ - 57мм  в районе ул. Пролетарская 12 (с применением сварочных работ).  Без услуг: 32 квартиры, 56 человек. Бригада 5 чел. 2 ед. техники. Ориентировочно до 18:00. В 15:00 подали ЦО абонентам (установили хомут на трубопроводе)</t>
  </si>
  <si>
    <t>3.321</t>
  </si>
  <si>
    <t>Т/Р Лазовский  кот 5/4   п. Преображение  в13.30 плановое отключение эл. энергии , до 17.00 , в 13. 35 запустили диз. генератор  .</t>
  </si>
  <si>
    <t>3.322</t>
  </si>
  <si>
    <t>т/ р Партизанский , в 12.15  аварийное отключение ХВС  предположительно на 1 час , причина отключение эл, энергии  на 1 ,2 3 подъемах , между 1 и  2 подъемом  упало дерево на ЛЭП.  Котельные работают с баков запаса вод</t>
  </si>
  <si>
    <t>3.323</t>
  </si>
  <si>
    <t>3.324</t>
  </si>
  <si>
    <t>3.325</t>
  </si>
  <si>
    <t>т/ р Партизанский , в 12.15  аварийное отключение ХВС  предположительно на 1 час , причина отключение эл, энергии  на 1 ,2 3 подъемах , между 1 и  2 подъемом  упало дерево на ЛЭП.  Котельные работают с баков запаса воды .</t>
  </si>
  <si>
    <t>3.326</t>
  </si>
  <si>
    <t>Отключены от теплоснабжения 4 дома по ул. Рыбаков 5, ул. Юбилейная 8,10,12, Замена участка теплотрассы ДУ 108, участок 12м. Бригада : мастер, 1 сварщик, 2 слесаря, водитель.</t>
  </si>
  <si>
    <t>3.327</t>
  </si>
  <si>
    <t>Аварийное отключение ХВС
Кот-ная работает с БЗВ</t>
  </si>
  <si>
    <t>3.328</t>
  </si>
  <si>
    <t>Плановое отключение электроснабжения</t>
  </si>
  <si>
    <t>3.329</t>
  </si>
  <si>
    <t>3.330</t>
  </si>
  <si>
    <t>Аварийное откл ХВС. Кот-ная работает с БЗВ
Воду включают по требованию для заполнения б\з</t>
  </si>
  <si>
    <t>3.331</t>
  </si>
  <si>
    <t>3.332</t>
  </si>
  <si>
    <t>Плановое отключение электроснабжения с 00:00 до 06:00.Запуск ДЭС 01:25</t>
  </si>
  <si>
    <t>3.333</t>
  </si>
  <si>
    <t>Плановое отключение электроснабжения с00:00 до 06:00.Запуск ДЭС 01:50</t>
  </si>
  <si>
    <t>3.334</t>
  </si>
  <si>
    <t>Плановое отключение электроснабжения.Запуск ДЭС 00:50</t>
  </si>
  <si>
    <t>3.335</t>
  </si>
  <si>
    <t>Плановое отключение электроснабжения с00:00 до 06:00.Запуск ДЭС 02:45</t>
  </si>
  <si>
    <t>3.336</t>
  </si>
  <si>
    <t>Плановое отключение электроснабжения с00:00 до 06:00.Запуск ДЭС 02:10</t>
  </si>
  <si>
    <t>3.337</t>
  </si>
  <si>
    <t>Плановое отключение водоснабжения до 20:00.Работают от БЗВ.</t>
  </si>
  <si>
    <t>11.12.2024</t>
  </si>
  <si>
    <t>3.338</t>
  </si>
  <si>
    <t xml:space="preserve"> закрыто отопление по ул. 9 Января на 13д. 2063 кв.  Установка хомута  на подающем трубопроводе Д-219 мм на участке т/сети от т/к 10 к т/к 11. Рем. бригада: 4 чел. 2 ед. техники.  Отв. Пенченко И.А.  Тнв -13  </t>
  </si>
  <si>
    <t>3.339</t>
  </si>
  <si>
    <t>Т.Р. Дальнегорский в 10-10 по просьбе ООО УК "Тетюхе" задвижками ПТЭ аварийное отключение от ЦО и ГВС дома по ул. Пионерская 48, для выполнения сварочных ремонтных работ до запорной арматуры на системе центрального отопления. Без услуг 1 ж/д 80 кв., 198 человек. Работы ведет УК. В 11-30 ЦО и ГВС подали.</t>
  </si>
  <si>
    <t>3.340</t>
  </si>
  <si>
    <t>Плановое отключение водоснабжения.Работают от БЗВ</t>
  </si>
  <si>
    <t>3.341</t>
  </si>
  <si>
    <t>т/р "Партизанский" кот.1/13 перекрыт от отопления1 ж.д. по ул. Партизанская-159 (16кв. 26ж.) из -за внутридомовой утечки. УК отсутствует. Ответственные-администрация ПГО.</t>
  </si>
  <si>
    <t>3.342</t>
  </si>
  <si>
    <t>Плановое отключение ХВС на котельной
Ответственные "Водоканал "
Котельная питается с БЗ воды.</t>
  </si>
  <si>
    <t>3.343</t>
  </si>
  <si>
    <t>Т.р. Кавалеровский ЦК п. Кавалерово  -  в 08-40 отключение  от ЦО Арсеньева 105 (общежитие техникума) задвижками ПТЭ  по заявке потребителя ,для установки прибора учёта. Работы ведет сторонняя организация. Ориентировочно до 12-00. В 22-15 задвижки ПТЭ открыты.</t>
  </si>
  <si>
    <t>3.344</t>
  </si>
  <si>
    <t>Аварийное отключение Эл.э.Запуск ДЭС 10:00</t>
  </si>
  <si>
    <t>3.345</t>
  </si>
  <si>
    <t>3.346</t>
  </si>
  <si>
    <t>Аварийное отключение Эл.э работает ДЭС</t>
  </si>
  <si>
    <t>3.347</t>
  </si>
  <si>
    <t>3.348</t>
  </si>
  <si>
    <t>3.349</t>
  </si>
  <si>
    <t>Аварийное отключение Эл.э.Запуск ДЭС 12:30</t>
  </si>
  <si>
    <t>3.350</t>
  </si>
  <si>
    <t>10.12.2024 ф. Находкинский в 18:00 остановили кот. 2.1 ул. Кольцевая - устранение утечки на т/сети ДУ 219. Бригада 5 чел. Ориентировочно до 20:00. Без ЦО 1005 жителей (578 квартир) всего 28 домов. 10 соц. объектов</t>
  </si>
  <si>
    <t>10.12.2024</t>
  </si>
  <si>
    <t>3.351</t>
  </si>
  <si>
    <t>Аварийное отключение Эл.энергии, подключен ДЭС</t>
  </si>
  <si>
    <t>3.352</t>
  </si>
  <si>
    <t>Ольгинский участок центральная котельная  п. Ольга в 14:50 аварийное отключение эл/энергии по линии ДРСК . 14:50 запустили  РИСЭ  температуре наружного воздуха -1. Ориентировочно до 16:00. В 15-20 включили э/энергию. В 15-20 отключили РИСЭ</t>
  </si>
  <si>
    <t>3.353</t>
  </si>
  <si>
    <t>Аварийное отключение ХВС, работает с БЗВ.</t>
  </si>
  <si>
    <t>3.354</t>
  </si>
  <si>
    <t>3.355</t>
  </si>
  <si>
    <t>Аварийное отключение Эл. энергии.работает ДЭС</t>
  </si>
  <si>
    <t>3.356</t>
  </si>
  <si>
    <t>Аварийное отключение ХВС, работает с БЗВ</t>
  </si>
  <si>
    <t>3.357</t>
  </si>
  <si>
    <t>3.358</t>
  </si>
  <si>
    <t xml:space="preserve">Кот.№1.3 стоп с 13ч-20 до 13ч-29 - отключение эл.энергии по линии ТЭСК (переключение с ПС Широкая на ПС Рыбники). С 13ч-29 нет одной фазы - ТЭСК разбираются: переключение с ПС Рыбникина ПС Широкая). Без Ц.О. 68 домов, 5181 квартир,10287 жителей; 3 д/сада,2 школы, дет.поликлиника, дет.больница.  Снижены параметры теплоносителя на ЦТП №1/8. ТЭСК подключение эл.энергии фидер №8 ПС Широкая. Запуск в работу  </t>
  </si>
  <si>
    <t>3.359</t>
  </si>
  <si>
    <t>Т.Р. "Дальнегорский"  от центральной котельной в 13-00  по заявке УК "Старт" задвижками ПТЭ  отключен от ЦО и ГВС ж/д  ул. Осипенко,10  (79  кв., 104 чел.), для замены вентиля . Работает УК. В 16-00 подали ЦО и ГВС</t>
  </si>
  <si>
    <t>3.360</t>
  </si>
  <si>
    <t>Порыв Т. трассы ДУ219,работает подрядная организация.</t>
  </si>
  <si>
    <t>3.361</t>
  </si>
  <si>
    <t xml:space="preserve"> От Т. снабжения перекрыта школа 31 ул. Донбасская  17,порыв ВДС.</t>
  </si>
  <si>
    <t>3.362</t>
  </si>
  <si>
    <t>Т.Р. "Дальнегорский"  от гореловской котельной в 9-30  по заявке УК "Наш дом Октябрьское" задвижками ПТЭ  отключен от ЦО и ГВС ж/д Приморская, 20 (12 кв., 18 чел.). Внутридомовой порыв. Работает УК. В 14-20 подали ЦО и ГВС</t>
  </si>
  <si>
    <t>3.363</t>
  </si>
  <si>
    <t>3.364</t>
  </si>
  <si>
    <t>авар откл ЦО 2 ж/д (108 кв) ул.Аллея Труда от кот.№1 г.БК - замена участка т/тр Д108</t>
  </si>
  <si>
    <t>3.365</t>
  </si>
  <si>
    <t>09.12.2024</t>
  </si>
  <si>
    <t>3.366</t>
  </si>
  <si>
    <t>3.367</t>
  </si>
  <si>
    <t>Водоканал Дальнегорский, производственный участок №2 п.Краснореченский - в 14.40 аварийное отключение ХВС, утечка на трубопроводе ДУ 159 в районе ж/жома Октябрьская 12. Без услуг 81 ж/дом (1042 квартиры, 1804 человека). Работает бригада 5 человек, 2 единицы техники. Ориентировочное время окончания работ 18.30. Для ликвидации утечки на центральном водоводе который проходит под ж/домом Октябрьская 12 (дом без подвала), остановлена насосная первого подъема п.Краснореченска.</t>
  </si>
  <si>
    <t>3.368</t>
  </si>
  <si>
    <t>Перерыто отопление на ж. д. по ул. Морская д 3 (59кв 117жит).  По причине: на вводе в дом сгнила труба Д89, будет производится замена участка трубы по подаче длина 6,3м . Бригада 2 слесаря, 1 сварщик, ответственный нач.котельной Татиев С.Н.</t>
  </si>
  <si>
    <t>3.369</t>
  </si>
  <si>
    <t>Закрыто отопление в т/к №70. ТЦ и прокуратура.</t>
  </si>
  <si>
    <t>3.370</t>
  </si>
  <si>
    <t>Порыв отопления от т/к №1 до т/к №5 на подающем трубопроводе, замена участка трубы 3м., Д-159. 8 д., 294 кв. Рем. бр.: 4 чел., 2 ед.тех. Отв.: Дубовицкий Н.В</t>
  </si>
  <si>
    <t>3.371</t>
  </si>
  <si>
    <t>Плановое отключение эл.энергии. 14:25 подключена ДЭС</t>
  </si>
  <si>
    <t>3.372</t>
  </si>
  <si>
    <t>Плановое отключение эл.энергии. 13:25 подключена ДЭС.</t>
  </si>
  <si>
    <t>3.373</t>
  </si>
  <si>
    <t>Плановое отключение эл.энергии. 14:10 подключена ДЭС</t>
  </si>
  <si>
    <t>3.374</t>
  </si>
  <si>
    <t>Котельная остановлена для устан. задвижки. Д=80. Бригада:2 слесаря, мастер. Без теплоснабжения: 20мкд, 738чел.</t>
  </si>
  <si>
    <t>3.375</t>
  </si>
  <si>
    <t>Перекрыт от теплоснабжения дет. сад. Производится замена задвижки.</t>
  </si>
  <si>
    <t>3.376</t>
  </si>
  <si>
    <t>Стоп котел №1, №2 - выдавило прокладку регулятора пара на диаэраторе, сетевые насосы в работе. Снижение температуры теплоносителя 88 жилых домов, 3487 кв, 6613 жителей. д/сад №57, д/сад №34, д/сад №35, гимназия №1, дет. дом, управление ГО и ЧС. Запуск котла №1 в 08ч-00.</t>
  </si>
  <si>
    <t>3.377</t>
  </si>
  <si>
    <t>3.378</t>
  </si>
  <si>
    <t>3.379</t>
  </si>
  <si>
    <t>3.380</t>
  </si>
  <si>
    <t>Неплановое откл. ХВС в Спасске-Д , пер.Мухинский , д.3. Под  отключение  подпадают: 1 мкд-151 кв. 378 чел., 2 соц. объекта: школа искусств и спортивный комплекс. Порыв водовода Д100. Будут работать бригада 3 чел и 3 единицы техники. Время работы 9.12.2024 с 9 до 13 часов.</t>
  </si>
  <si>
    <t>08.12.2024</t>
  </si>
  <si>
    <t>3.381</t>
  </si>
  <si>
    <t>Авар откл э\э на ЦТП№3 г.Б.Камень</t>
  </si>
  <si>
    <t>3.382</t>
  </si>
  <si>
    <t>Авар откл э\э на ЦТП№12 г.Б.Камень</t>
  </si>
  <si>
    <t>3.383</t>
  </si>
  <si>
    <t>Аварийное отключение Ф-1 ПС Находка-Тяговая. Без ЦО 2 жилых дома,16 кв, 29 человек.</t>
  </si>
  <si>
    <t>3.384</t>
  </si>
  <si>
    <t>Не плановое отключение электроэнергии. Запуск ДЭС в 12:30.</t>
  </si>
  <si>
    <t>3.385</t>
  </si>
  <si>
    <t>Перекрыт один дом от теплоснабжения по ул.Рыбаков,2 (16 кв)- замена участка теплотрассы, участок 30 м. Работает подрядная организация.</t>
  </si>
  <si>
    <t>3.386</t>
  </si>
  <si>
    <t>В т/камере на Проспекте Мира,41 кафе Робинзон приварка отвода ДУ-76 на трубе ДУ-426 подача. Без ЦО Проспект Мира,22/1,24,26А,26Б; Озерный бульвар,7,7/1,9,9А,11,11А,11Б,11В; Постышева,35,37,39,43,43А; д/сад №34, д/сад №58, школа №14. 17 жилых домов, 1244 кв., 2547 жителей.</t>
  </si>
  <si>
    <t>3.387</t>
  </si>
  <si>
    <t>авар откл ГВС от ЦТП№12 г.БК - авар откл ХВС на ЦТП</t>
  </si>
  <si>
    <t>3.388</t>
  </si>
  <si>
    <t>Авар откл ГВС от ЦТП№12 г.Б.Камень – авар откл ХВС на ЦТП</t>
  </si>
  <si>
    <t>3.389</t>
  </si>
  <si>
    <t xml:space="preserve"> плановое отключение эл. энергии, запуск ДЭС</t>
  </si>
  <si>
    <t>3.390</t>
  </si>
  <si>
    <t>в 08.35 перекрыт от отопления   ж.д по ул Молодежная 2 , 18 кв. из них 9 кв. действующих , жит 18 чел. , обнаружен внутридомовой порыв в подвале дома  , ответственный УК " Лазо - Комплекс".</t>
  </si>
  <si>
    <t>3.391</t>
  </si>
  <si>
    <t>Аварийное отключение ХВС. работает с БЗВ.</t>
  </si>
  <si>
    <t>07.12.2024</t>
  </si>
  <si>
    <t>3.392</t>
  </si>
  <si>
    <t xml:space="preserve">Аварийное отключение ХВС на котельной.
Ответственные "Водоканал" (В реке упал уровень воды, наполнение воды в резервуары )
Котельная питается с БЗ  </t>
  </si>
  <si>
    <t>3.393</t>
  </si>
  <si>
    <t xml:space="preserve">Аварийное отключение ХВС на котельной.
Ответственные "Водоканал" (В реке упал уровень воды, наполнение воды в резервуары )
Котельная питается с БЗ </t>
  </si>
  <si>
    <t>3.394</t>
  </si>
  <si>
    <t>3.395</t>
  </si>
  <si>
    <t>3.396</t>
  </si>
  <si>
    <t>3.397</t>
  </si>
  <si>
    <t>Тернейский уч-к эл/снабжения ДЭС п. Амгу в 12-15 аварийное отключение эл/энергии, заглох ДГ АДД 500 №3. Причина выясняется. Будут переходить на ДГ Волга 2.   Без услуг 348 абонентов. Работает бригада 2 человека. В 13-30 эл/энергию включили, завели ДГ Вольво №2.</t>
  </si>
  <si>
    <t>3.398</t>
  </si>
  <si>
    <t>Тернейский уч-к эл/снабжения ДЭС п. Терней в 12-10 плановое отключение эл/энергии фидер "Аэропорт" - для ТО ДГ (замена масла и фильтров)  . Без услуг 338 абонентов. Работает бригада 2 человека. Ориентировочный срок окончания работ 14-30. В 13-40 эл/энергию включили.</t>
  </si>
  <si>
    <t>3.399</t>
  </si>
  <si>
    <t>Т.Р. Дальнегорский от котельной Рудная Пристань ул.Школьная 4 в квартире № 6 на приборах  отопления порыв, квартира в настоящее время муниципальная не жилая. Информацию передали в ЕДДС. На место аварии выехала бригада МКУ и аварийно в 12-00 самостоятельно перекрыли ЦО  задвижками ПТЭ без участия специалиста ПТЭ. После отключения МКУ поставили в известность мастера участка Рудная Пристань Кириленко А.Н. в извстность. Без услуг 1 ж/д, 7 кв., 8 человек. Работы ведет МКУ. В 14-30 МКУ самостоятельно открыли задвижки ПТЭ без участия специалиста ПТЭ. Дом по ул Школьная 4 подключен к ЦО.</t>
  </si>
  <si>
    <t>3.400</t>
  </si>
  <si>
    <t>Ав. откл. ГВС 1 ж/д (Курчатова,10, на 1-й подъезд) от ЦТП №7 в г. Б. Камень, устранение порыва т/тр.</t>
  </si>
  <si>
    <t>3.401</t>
  </si>
  <si>
    <t>3.402</t>
  </si>
  <si>
    <t>Аварийное отключение электроэнергии, ДЭС в работе.</t>
  </si>
  <si>
    <t>3.403</t>
  </si>
  <si>
    <t>т/р Вл-Александровский кот 3/1 аварийное отключение э/энергии в 06:25. Запуск ДГ в 06:25. ДРСК выехали устанавливать причину.</t>
  </si>
  <si>
    <t>3.404</t>
  </si>
  <si>
    <t>т/р Вл-Александровский кот 3/22 аварийное отключение э/энергии в 06:25. Запуск ДГ в 06:25. ДРСК выехали устанавливать причину.</t>
  </si>
  <si>
    <t>3.405</t>
  </si>
  <si>
    <t>Аварийное отключение электроснабжения.Работает ДЭС</t>
  </si>
  <si>
    <t>06.12.2024</t>
  </si>
  <si>
    <t>3.406</t>
  </si>
  <si>
    <t>Аварийное отключение ХВС, котельная работает с БЗВ. Подвоз воды пожарной машиной.</t>
  </si>
  <si>
    <t>3.407</t>
  </si>
  <si>
    <t>Авар откл ЦО 3 ж/д (108кв) ул.Прибрежняя от Котельная №1 п.Южная Лифляндия - устранение утечки т/сети Д159.</t>
  </si>
  <si>
    <t>3.408</t>
  </si>
  <si>
    <t>Аварийное отключение ХВС. Котельная работает на БЗ(120м3 -3суток). Ответственный Водоканал.</t>
  </si>
  <si>
    <t>3.409</t>
  </si>
  <si>
    <t>Аварийное отключение ХВС. Котельная работает на БЗ(30м3 -10 суток). Ответственный Водоканал.</t>
  </si>
  <si>
    <t>3.410</t>
  </si>
  <si>
    <t>Аварийное отключение ХВС. Котельная работает на БЗ(60м3 -15 суток). Ответственный Водоканал.</t>
  </si>
  <si>
    <t>3.411</t>
  </si>
  <si>
    <t>Аварийное отключение электроэнергии. Работа ДЭС</t>
  </si>
  <si>
    <t>3.412</t>
  </si>
  <si>
    <t xml:space="preserve">Аварийное отключение </t>
  </si>
  <si>
    <t>3.413</t>
  </si>
  <si>
    <t>3.414</t>
  </si>
  <si>
    <t>т/р Вл-Александровский кот 3/3с. Вл-Александровское  в 10-00 плановое отключение электроэнергии (ремонтные работы), Запуск ДГ  в 10-00.</t>
  </si>
  <si>
    <t>3.415</t>
  </si>
  <si>
    <t>Авар откл ЦО 2 ж/д (108 кв) ул.Аллея Труда от Котельная №1 г. Большой Камень - устранение утечки т/сети Д108.</t>
  </si>
  <si>
    <t>3.416</t>
  </si>
  <si>
    <t>Т.Р. "Дальнегорский" от 4 котельной в 8-10 аварийное отключение от ЦО и ГВС задвижками ПТЭ  ул. Менделеева, 20 (70 кв., 115 чел.). Внутридомовой порыв. Работает УК. В 13-10 открыли задвижки ПТЭ. Работы УК закончила</t>
  </si>
  <si>
    <t>3.417</t>
  </si>
  <si>
    <t>Аварийное отключение ХВС, котельная работает с БЗВ.</t>
  </si>
  <si>
    <t>3.418</t>
  </si>
  <si>
    <t>05.12.2024</t>
  </si>
  <si>
    <t>3.419</t>
  </si>
  <si>
    <t>Аварийное отключение электроэнергии. Работа ДЭС.</t>
  </si>
  <si>
    <t>3.420</t>
  </si>
  <si>
    <t>Владивостокская 14 МОБ -вскрытие камеры, откачка воды, изготовление и замена 2-х катушек ДУ-108,  Без ц/о Владивостокская 16,18,20, ж/д 3, кв.42, жителей72.</t>
  </si>
  <si>
    <t>3.421</t>
  </si>
  <si>
    <t>Д/сад №5 Пирогова,52а- замена участка т/с подача и обратка по 6п.м. труба ДУ-76, замена отводов ДУ-76-6шт. Без ц/о Пирогова 52, Рыбацкая 3/50, 5, 5а, 7 всего ж/д 5, кв.302, жителей 620, д/с №5 Пирогова,52а. Запуск Ц.О. в16ч-30</t>
  </si>
  <si>
    <t>3.422</t>
  </si>
  <si>
    <t>Плановое отключение электроэнергии. ДЭС в работе. Запуск ДЭС с 14:30.</t>
  </si>
  <si>
    <t>3.423</t>
  </si>
  <si>
    <t>Аварийное отключение эл. энергии, в 14:10 запуск ДЭС</t>
  </si>
  <si>
    <t>3.424</t>
  </si>
  <si>
    <t>Тепловой район Кавалеровский, ЦК  п.Кавалерово - в 14-00 аварийное отключение от ц/о для замены запорной арматуры Ду 50мм в тепловой камере по адресу ул.Арсеньева 96. Без услуг ул.Подгорная 58-а, 44,48(3 дома 7 человек), ул. Арсеньева 96, 96-а(2 муниципальных объекта). Работает бригада 4 человека,1 единица техники. Продолжительность работ ,ориентировочно,  до 17-00часов.</t>
  </si>
  <si>
    <t>3.425</t>
  </si>
  <si>
    <t>ЦТП 6.1  стоп сетевой насос - отключение электроэнергии по линии ТЭСК п.Южно-Морской работают на ТП-849 (замена губок), Без ц/о ШК, д/с, больница, скорая помощь, ж/д 51, кв.1452, жителей 3000.</t>
  </si>
  <si>
    <t>3.426</t>
  </si>
  <si>
    <t>Аварийное отключение электроэнергии .ДЭС в работе.</t>
  </si>
  <si>
    <t>3.427</t>
  </si>
  <si>
    <t>3.428</t>
  </si>
  <si>
    <t>Плановое отключение эл. энергии., ДЭС с 13:20 до 14:00</t>
  </si>
  <si>
    <t>3.429</t>
  </si>
  <si>
    <t>Плановое отключение эл. энергии, в 12:55 запуск ДЭС,</t>
  </si>
  <si>
    <t>3.430</t>
  </si>
  <si>
    <t>Плановое отключение электроэнергии (чистка просеки), Запуск ДГ в 12-15, остановка ДГ в 15-50</t>
  </si>
  <si>
    <t>3.431</t>
  </si>
  <si>
    <t>Плановое отключение электроэнергии (чистка просеки). Запуск ДГ в 12-15. Остановка ДГ в 15-50</t>
  </si>
  <si>
    <t>3.432</t>
  </si>
  <si>
    <t>Плановое отключение электроэнергии (чистка просеки). Запуск ДГ в 12-15, остановка ДГ в 15-50</t>
  </si>
  <si>
    <t>3.433</t>
  </si>
  <si>
    <t>Низкое кач-во э/энергии. Запуск ДЭС в 12:00.</t>
  </si>
  <si>
    <t>3.434</t>
  </si>
  <si>
    <t>Дальнегорский тепловой район, гореловская котельная - в 09.55 аварийно от ЦО и ГВС отключен ж/дом Приморская 28 (8 квартир, 21 человек), устранение утечки на трубопроводе ДУ 57. Работает бригада 3 человека, 1 единица техники.</t>
  </si>
  <si>
    <t>3.435</t>
  </si>
  <si>
    <t>Плановое отключение эл. энергии, в 9:25 запуск ДЭС.</t>
  </si>
  <si>
    <t>3.436</t>
  </si>
  <si>
    <t xml:space="preserve">Плановое отключение эл. энергии, </t>
  </si>
  <si>
    <t>3.437</t>
  </si>
  <si>
    <t>Плановое отключение эл. энергии, в 9:15 запуск ДЭС.</t>
  </si>
  <si>
    <t>3.438</t>
  </si>
  <si>
    <t>Плановое отключение эл. энергии, в 9:30 запуск ДЭС.</t>
  </si>
  <si>
    <t>3.439</t>
  </si>
  <si>
    <t>3.440</t>
  </si>
  <si>
    <t>3.441</t>
  </si>
  <si>
    <t>Плановое отключение эл. энергии, в 9:20 запуск ДЭС.</t>
  </si>
  <si>
    <t>3.442</t>
  </si>
  <si>
    <t>Тернейский уч-к э/снабжения ДЭС п. Терней в 06:15 аварийное отключение э/энергии - сработала автоматическая защита на ДГ, "заглох" ДГ 04, завели ДГ №05, подключили фидер Аэропорт. Фидер Берег будут запускать по нагрузке. Работает бригада: 4 чел., 1 ед.техники  Без услуг: 668 абонентов (КТПН №2, КТПН №15, КТПН № 11, КТПН №14). Для стабилизации работы ДЭС в 10.10 отключены 400 абонентов, подключено 472. Без услуг - 592. В 11.55 отключено 177 абонентов, подключено - 36. Без услуг - 733. В 16.00 подключены 194 абонента, ремонтные работы продолжаются.  В 14.40 09.12.2024г. к электроснабжению подключены все абоненты.</t>
  </si>
  <si>
    <t>3.443</t>
  </si>
  <si>
    <t>Тернейский уч-к э/снабжения ДЭС п. Терней в 14:00 плановое отключение э/энергии фидер "Берег" Вл 6 Кв - для ТО ДГ №04. Без услуг: 418 абонентов. Работает бригада: 4 чел., 1 ед. техники. Ориентировочный срок окончания работ: 16:00    В 16:00 включили э/энергию.</t>
  </si>
  <si>
    <t>04.12.2024</t>
  </si>
  <si>
    <t>3.444</t>
  </si>
  <si>
    <t>Аварийное откл эл\эн</t>
  </si>
  <si>
    <t>3.445</t>
  </si>
  <si>
    <t>Остановка парового котла ГВС, замена запорной арматуры. От ГВС отключены два дома по ул. Стадионная 6а и ул. Строительная 3 (120 кв). Бригада : мастер, 2 слесаря.</t>
  </si>
  <si>
    <t>3.446</t>
  </si>
  <si>
    <t>Не плановое отключение электроэнергии. Запуск ДЭС в 13:25.</t>
  </si>
  <si>
    <t>3.447</t>
  </si>
  <si>
    <t>Павлова,8-10 монтаж врезок ДУ-57 подача/обратка. Без ЦО 2 жилых дома, 28 кв., 55 жителей.</t>
  </si>
  <si>
    <t>3.448</t>
  </si>
  <si>
    <t>Замена участка трубы Ф100 длиной 4 метра. Работает бригада 3 чел, 1 сварщик, экскаватор, машина АВГ, мастер</t>
  </si>
  <si>
    <t>3.449</t>
  </si>
  <si>
    <t>Стоп сетевой насос №12 на 1-й т/трассе, замена задвижки ДУ-150 обратка по ул. Пограничная,9-11. Без ЦО 19 жилых домов,1036 кв, 1667 жителей, д/сад №36</t>
  </si>
  <si>
    <t>3.450</t>
  </si>
  <si>
    <t>Плановое откл эл\эн
ДЭС в 11:00</t>
  </si>
  <si>
    <t>3.451</t>
  </si>
  <si>
    <t>Авар откл ГВС на 6ж\д от ЦТП№4 г.Б.Камень – замена 10п.м т\тр d159 + 1 отвод</t>
  </si>
  <si>
    <t>3.452</t>
  </si>
  <si>
    <t>Не плановое отключение электроэнергии. Запуск ДЭС в 08:30</t>
  </si>
  <si>
    <t>3.453</t>
  </si>
  <si>
    <t>Ав. откл. э/э на КНС №1 в п. Дунай, работала от ДЭС.</t>
  </si>
  <si>
    <t>3.454</t>
  </si>
  <si>
    <t>Т.Р. "Дальнегорский" от Гореловской котельной  по просьбе УК "Наш дом Октябрьское" в 16-40 аварийное отключение ЦО и ГВС  дома по ул. Октябрьская 39 (17кв., 34 человека). Работает УК. В 19-00 запорная  арматура  на дом со стороны КГУП "Примтеплоэнерго"открыли, но УК продолжает работы на внутридомовых сетях. Инцидент закрываем в 19-00.</t>
  </si>
  <si>
    <t>03.12.2024</t>
  </si>
  <si>
    <t>3.455</t>
  </si>
  <si>
    <t>По ул. Ленинская 10 устраняют порыв отопления трубы D-80мм. Под откл. попало 9 домов, 451 житель. Устраняют до победного. Работает бригада 5 чел. и дежурка.</t>
  </si>
  <si>
    <t>3.456</t>
  </si>
  <si>
    <t>При проведении работ сторонней организацией была повреждена труба централизованного водоснабжения,работает водоканал.Порыв  возле дома черемуховая 4а</t>
  </si>
  <si>
    <t>3.457</t>
  </si>
  <si>
    <t>Водоканал Дальнегорский в 14-30 аварийное отключение эл/энергии на Насосной Нежданка по линии КЭС. Без услуг 276 ж/д., 9304 кв., 17482 чел., школа №17, автобаза 37, кафе "Старый замок", д/с Родничок" №13, магазин №22, 36, магазин "транзит", поликлиника, баня, д/к "Березка", "Восток", кислородка ДПМ. В 15-00 эл/энергию включили, насосная в работе.</t>
  </si>
  <si>
    <t>3.458</t>
  </si>
  <si>
    <t>Ав. откл.  т/сн на 1 ж/д (80 кв.) от  ЦТП №5 в г. Б. Камень, устранение обрыва воздушника на т/тр (Д108).</t>
  </si>
  <si>
    <t>3.459</t>
  </si>
  <si>
    <t>Ав. откл. э/э на ЦТП "Солнечный", "Дзержинского" в г. Б. Камень.</t>
  </si>
  <si>
    <t>3.460</t>
  </si>
  <si>
    <t>Аварийное отключение эл/энергии. В работе РИСЭ</t>
  </si>
  <si>
    <t>3.461</t>
  </si>
  <si>
    <t xml:space="preserve">Пл. откл. э/э на кот. №6 (Авдеевка, МХ), с 10-10 работает от ДЭС.  </t>
  </si>
  <si>
    <t>3.462</t>
  </si>
  <si>
    <t xml:space="preserve">Пл. откл. э/э на кот. №24 (Родниковое).       </t>
  </si>
  <si>
    <t>3.463</t>
  </si>
  <si>
    <t>Пл. откл. э/э на кот. №10 (Авдеевка).</t>
  </si>
  <si>
    <t>3.464</t>
  </si>
  <si>
    <t>Пл. откл. э/э на кот. №27 (Павло-Федоровка).</t>
  </si>
  <si>
    <t>3.465</t>
  </si>
  <si>
    <t>Пл. откл. э/э на кот. №№23 (Павло-Федоровка).</t>
  </si>
  <si>
    <t>3.466</t>
  </si>
  <si>
    <t>Пл. откл. э/э на кот. №22 (Шмаковка).</t>
  </si>
  <si>
    <t>3.467</t>
  </si>
  <si>
    <t>Участок водоканал Кавалеровский в 10-00 плановое отключение ХВС ,для подключения абонента к системе ХВС по ул.Западная 5. Без услуг  ул. Взлётная 1,2,3,4,5,6,7,8,9,10,11,22,23,30, ул Молодёжная 1,4,5,7,8,9,11,12,13,14,18, 22,25,26, 29,34,36,40,41,53,65,67,77. (37 ж/д, 49 кв, 98 человек). Работает бригада  3 человека,1 ед. техники . Ориентировочно до 14-00. Работы окончены, в 12-00 ХВС подали.</t>
  </si>
  <si>
    <t>3.468</t>
  </si>
  <si>
    <t>Плановое отключение водоснабжения с 09:00 до 24:00.Котельная работает с БЗВ.</t>
  </si>
  <si>
    <t>3.469</t>
  </si>
  <si>
    <t>уч-к Ольгинский, котельная Серафимовка в 9-30 аварийное отключение эл/энергии по линии ДРСК. Информация об отключении передана диспетчеру Т.Р. Кавалеровский  по лии ЕДДС Ольгинского МО. Связи с котельной пока нет, информацию о времени запуска РИСЭ предоставим позже.   15-45 эл/энергию включили, котельная в работе.</t>
  </si>
  <si>
    <t>3.470</t>
  </si>
  <si>
    <t>Плановое отключение Эл.э</t>
  </si>
  <si>
    <t>02.12.2024</t>
  </si>
  <si>
    <t>3.471</t>
  </si>
  <si>
    <t>Участок водоканал Кавалеровский в 13-30 плановое отключение от ХВС всего поселка Горнореченск , для ремонта насоса на насосной станции п. Горнореченск. Без услуг 103 дома, 397 квартир, 580 человек., д/сад, рыбный цех Сидоренко, школа, д/дом.  Работает бригада 2 человека. Ориентировочный срок окончания работ 14:30 В 14-25 Ремонтные работы окончены. ХВС подали.</t>
  </si>
  <si>
    <t>3.472</t>
  </si>
  <si>
    <t>Аварийное отключение электроэнергии.
Запуск РИСЭ</t>
  </si>
  <si>
    <t>3.473</t>
  </si>
  <si>
    <t>Авар откл ЦО 5 ж/д (271кв) ул.К.Маркса от Котельная №1 г. Большой Камень - устранение утечки т/сети.</t>
  </si>
  <si>
    <t>3.474</t>
  </si>
  <si>
    <t>Т.р. Кавалеровский от центральной котельной в 11:00 аварийное отключение от ЦО  ул. Арсеньева 130,134,138,145,154, Больничная 32,33,34,35 (9 ж/д, 273 квартиры, 426 человек)  Администрация , Техникум, для устранения  утечки на трубопроводе ДУ 219 мм в районе ул. Арсеньева 147. Работает бригада 8 человек, 4 единица техники.  Ориентировочный срок окончания работ  15:00 ч. 12-00 работы окончены , ЦО подали потребителям</t>
  </si>
  <si>
    <t>3.475</t>
  </si>
  <si>
    <t>АМК №6.5 с 10ч-55 до 11ч-05 - аварийное отключение эл.энергии по линии эл.сети г.Фокино Оборонэнерго, работали от дизельгенератора. В 11ч-05 дали стационарное эл.питание, стоп дизельгенератор.</t>
  </si>
  <si>
    <t>3.476</t>
  </si>
  <si>
    <t>Аварийное отключение эл.энергии.</t>
  </si>
  <si>
    <t>3.477</t>
  </si>
  <si>
    <t>3.478</t>
  </si>
  <si>
    <t>Ав. Откл. э/энергии</t>
  </si>
  <si>
    <t>3.479</t>
  </si>
  <si>
    <t>Ав. Откл. э/энергии. ДЭС в работе</t>
  </si>
  <si>
    <t>3.480</t>
  </si>
  <si>
    <t>Аварийное откл. э/энергии. Запуск ДЭС в 15:45.</t>
  </si>
  <si>
    <t>01.12.2024</t>
  </si>
  <si>
    <t>3.481</t>
  </si>
  <si>
    <t>Ав. откл. э/энергии. Запуск ДЭС в 15:05.</t>
  </si>
  <si>
    <t>3.482</t>
  </si>
  <si>
    <t>Тернейский участок электроснабжения, ДЭС п.Терней - в 13.20 аварийное отключение электроэнергии ТП-14 фидер "Лазо", замыкание на линии. Без услуг 45 абонентов. Работают 3 человека, задействовано 2 единицы техники.</t>
  </si>
  <si>
    <t>3.483</t>
  </si>
  <si>
    <t>Вышло из строя горелочное устройство. в работе 3-й котел(самый слабый).</t>
  </si>
  <si>
    <t>3.484</t>
  </si>
  <si>
    <t>Не плановое отключение электроэнергии. Запуск ДЭС в 23:25</t>
  </si>
  <si>
    <t>30.11.2024</t>
  </si>
  <si>
    <t>3.485</t>
  </si>
  <si>
    <t>Не плановое отключение электроэнергии. Запуск ДЭС в 22:50</t>
  </si>
  <si>
    <t>3.486</t>
  </si>
  <si>
    <t>Тернейский уч-к э/снабжения ДЭС п. Терней в 19:55 аварийное отключение э/энергии ТП 14 - перехлест проводов. Без услуг: 45 абонентов. Работает бригада: 2 чел., 1 ед.техники   В 20:15 включили э/энергию</t>
  </si>
  <si>
    <t>3.487</t>
  </si>
  <si>
    <t>Тернейский уч-к э/снабжения ДЭС п. Терней в 14:00 плановое отключение э/энергии фидер "Берег" ВЛ 6 кВ - для ТО ДГ №03. Без услуг: 1235 абонентов. Работает бригада: 4 чел., 1ед. техники. Ориентировочный срок окончания работ: 16:00   В 16:35 включили э/энергию</t>
  </si>
  <si>
    <t>3.488</t>
  </si>
  <si>
    <t>т.р. Кавалеровский п. Рудный в 13:00 аварийное отключение э/энергии по линии ДРСК. Работы ведет ДРСК. Без услуг: 28 ж/д., 878кв., 1351 чел., школа, д/сад, центр реабилитации. Температура н.в. (-10) 68/50. Ориентировочный срок окончания работ: 15:00   В 15:30 включили э/энергию, котельную готовят к растопке  кот. п. Рудный в 16:00 растопили котел №1, температура н.в. (-10) 58/40</t>
  </si>
  <si>
    <t>3.489</t>
  </si>
  <si>
    <t>Тернейский уч-к э/снабжения ДЭС п. Амгу в 11:00 плановое отключение э/энергии для ТО ДГ АДД №3. Без услуг: 348 абонентов. Работает Бригада: 2 человека.  В 11:50 включили э/энергию</t>
  </si>
  <si>
    <t>3.490</t>
  </si>
  <si>
    <t>Тернейский уч-к э/снабжения ДЭС п. Терней в 8:20 аварийное отключение э/энергии - сработала защита на ДГ №03 по температуре. Без услуг: 1620 абонентов. Работает бригада: 4 чел., 1ед.техники     В 9:05 включили э/энергию.</t>
  </si>
  <si>
    <t>3.491</t>
  </si>
  <si>
    <t>Останов ЦТП№4 г.Б.Камень – рем работы на эл оборудовании ЦТП.</t>
  </si>
  <si>
    <t>3.492</t>
  </si>
  <si>
    <t>Т.Р. Кавалеровский кот. п. Рудный в 6-30 аварийное отключение э/энергии по линии "Дальэнерго". Планируется переключение на резервный фидер. Бригада "Дальэнерго" работает на месте аварии . В 7-22 включили э/энергию. Котельную готовят к растопке</t>
  </si>
  <si>
    <t>3.493</t>
  </si>
  <si>
    <t>3.494</t>
  </si>
  <si>
    <t>Пожарная служба набирала воду,сломали гидрант по ул.Морская 1.
Перекрыли центральный водопровод для детального анализа повреждений.От водоснабжения отключены 10 МКД 740кв.мастер Цирфа С. Течь временно устранили поставив колонку,требуется замена гидранта,пожарные гидрант не восстанавливают.Если колонку убрать,будет проблема с Нагорное(не будет давления)мастер Цирфа.</t>
  </si>
  <si>
    <t>29.11.2024</t>
  </si>
  <si>
    <t>3.495</t>
  </si>
  <si>
    <t>Кот.№1.3 стоп в 15ч-50 - аварийное отключение эл.энергии. Без Ц.О. 68 домов, 5181 квартир,10287жителей; 3 д/сада,2 школы,дет.поликлиника,дет.больница. Снижены параметры т/носителя ЦТП №1/8. В 17ч-00 дали эл.энергию. Запуск котлов №1,№2, сетвых насосов в работу.</t>
  </si>
  <si>
    <t>3.496</t>
  </si>
  <si>
    <t xml:space="preserve">Ав. откл. э/э на ЦТП №4 в г. Б. Камень, запитан с резервного ввода.       </t>
  </si>
  <si>
    <t>3.497</t>
  </si>
  <si>
    <t>Устранение внутридомового порыва ул.1я Рабочая 68.Работает УК</t>
  </si>
  <si>
    <t>3.498</t>
  </si>
  <si>
    <t>Устрнение внутридомового порыва ул.Ангарская 3/4.Работает УК.</t>
  </si>
  <si>
    <t>3.499</t>
  </si>
  <si>
    <t>Аварийное отключение эл/энергии. ДЭС в работе</t>
  </si>
  <si>
    <t>3.500</t>
  </si>
  <si>
    <t>Участок Ольгинский  от центральной котельной п. Ольга в 11-30 аварийное отключение от ЦО  ул. 8 Марта 10,11,5,7,9,  (5 ж/д, 11 кв. 10 чел.) Администрация, Ростелеком, Приставы, Примсоцбанк , для устранения утечки на трубе ДУ 76 по ул Ленинской,1.  Работают бригада 4 чел., 2 ед техники . Ориентировочный срок  окончания работ  15-30. Ведутся сварочные работы. Сварочные работы окончены , в 13:20  подали ЦО</t>
  </si>
  <si>
    <t>3.501</t>
  </si>
  <si>
    <t xml:space="preserve">Ав. откл. т/сн 3 ж/д (205 кв.) от ЦТП №6 в г. Б. Камень, устранение порыв т/тр (Д133)  </t>
  </si>
  <si>
    <t>3.502</t>
  </si>
  <si>
    <t>3.503</t>
  </si>
  <si>
    <t>Ав. откл. э/э на ЦТП №3 и №12 в г. Б. Камень</t>
  </si>
  <si>
    <t>3.504</t>
  </si>
  <si>
    <t>ВНС Хасан остановлена,нет 2х фаз.Запуск ДЭС 09:30</t>
  </si>
  <si>
    <t>3.505</t>
  </si>
  <si>
    <t xml:space="preserve">Ав. откл. т/сн 3 ж/д (82 кв.) от ЦТП №5 в г. Б. Камень, устранение порыв т/тр (Д108)      </t>
  </si>
  <si>
    <t>3.506</t>
  </si>
  <si>
    <t>3.507</t>
  </si>
  <si>
    <t>28.11.2024</t>
  </si>
  <si>
    <t>3.508</t>
  </si>
  <si>
    <t>3.509</t>
  </si>
  <si>
    <t>Аварийное отключение Эл.э.работает ДЭС</t>
  </si>
  <si>
    <t>3.510</t>
  </si>
  <si>
    <t>Аварийное отключение Эл.э. работает ДЭС</t>
  </si>
  <si>
    <t>3.511</t>
  </si>
  <si>
    <t>3.512</t>
  </si>
  <si>
    <t>АМК №6.5 аварийное отключение эл.энергии по линии эл.сети г.Фокино оборонэнерго (монтаж шлифа 10 кВ). Запущен дизгенератор с 14ч-45. Дали стационарное эл.питание в 15ч-15, стоп дизельгенератор.</t>
  </si>
  <si>
    <t>3.513</t>
  </si>
  <si>
    <t>т/р Партизанский на кот.2/3 аварийное отключение ХВС. Котельная работает на баках запаса(100м3--3 суток).Ответственный Водоканал.</t>
  </si>
  <si>
    <t>3.514</t>
  </si>
  <si>
    <t xml:space="preserve">т/р Партизанский на кот.1/13 аварийное отключение ХВС. Котельная работает на баках запаса (25м3- 5 суток). Ответственный Водоканал. </t>
  </si>
  <si>
    <t>3.515</t>
  </si>
  <si>
    <t>Плановое отключение Эл.э работает от ДЭС</t>
  </si>
  <si>
    <t>3.516</t>
  </si>
  <si>
    <t>Плановое отключение Эл.э работает на ДЭС</t>
  </si>
  <si>
    <t>3.517</t>
  </si>
  <si>
    <t>3.518</t>
  </si>
  <si>
    <t>Аварийное отключение ЦО д\с Дружбы - замена участка т\сети</t>
  </si>
  <si>
    <t>3.519</t>
  </si>
  <si>
    <t>Работает бригада ВПЭС.</t>
  </si>
  <si>
    <t>3.520</t>
  </si>
  <si>
    <t>Остановка котельной. Отказ электрооборудования.</t>
  </si>
  <si>
    <t>3.521</t>
  </si>
  <si>
    <t>Плановое отключение эл.энергии. 10:55  подключение ДЭС.</t>
  </si>
  <si>
    <t>3.522</t>
  </si>
  <si>
    <t>Аварийное отключение Эл.э. Работает с ДЭС</t>
  </si>
  <si>
    <t>3.523</t>
  </si>
  <si>
    <t>Аварийное отключение э\энергии. Запуск РИСЭ.</t>
  </si>
  <si>
    <t>3.524</t>
  </si>
  <si>
    <t>3.525</t>
  </si>
  <si>
    <t>Участок водоканал Кавалеровский  - в 10-00 отключение от ХВС п. Фабричный ул. Подгорная 13,15, ДК Союз, спортзал, ул. Кедровая. Без услуг 146 квартир, 288 человек. Установка прибора учета на дюкере труба ДУ 219, прибор учета ДУ 200. Работает бригада 4 человека, 2 ед. техники. Продолжительность ориентировочно до 14-00</t>
  </si>
  <si>
    <t>3.526</t>
  </si>
  <si>
    <t>Аварийное отключение ХВС работает от БЗВ</t>
  </si>
  <si>
    <t>3.527</t>
  </si>
  <si>
    <t>Внутридомовой порыв. от ХВС и Теплоснабжения перекрыт дом (Строительная 19). УК планирует работы на 28.11.24</t>
  </si>
  <si>
    <t>3.528</t>
  </si>
  <si>
    <t>Ав. откл. э\энергии. Запуск ДЭС в 01:05</t>
  </si>
  <si>
    <t>3.529</t>
  </si>
  <si>
    <t>Переход на ДЭС в связи с отсутствием одной фазы</t>
  </si>
  <si>
    <t>27.11.2024</t>
  </si>
  <si>
    <t>3.530</t>
  </si>
  <si>
    <t>Аварийное отключение эл/энергии , авария на высоковольтных линиях. Запуск ДГ в 23-10</t>
  </si>
  <si>
    <t>3.531</t>
  </si>
  <si>
    <t>3.532</t>
  </si>
  <si>
    <t>3.533</t>
  </si>
  <si>
    <t>уч-к Ольгинский,  в 23:00 аварийное отключение от эл/энергии  по линии "Южные" сети котельной Моряк-Рыболов ЦРБ.. Выехал мастер Бобров для запуска РИСЭ на котельную.  В 23:40 запустили РИСЭ</t>
  </si>
  <si>
    <t>3.534</t>
  </si>
  <si>
    <t>уч-к Ольгинский,  в 23:00 аварийное отключение от эл/энергии  по линии "Южные" сети котельной  АМК №1 Моряк -Рыболов. на котельную  АМК №1  выехал мастер Бобров для запуска РИСЭ.  В 23:30 запустили РИСЭ.</t>
  </si>
  <si>
    <t>3.535</t>
  </si>
  <si>
    <t>уч-к Ольгинский,  в 23:00 аварийное отключение от эл/энергии  по линии "Южные" сети котельной СШ Маргаритово. Котельная СШ Маргаритово на самоциркуляции. РИСЭ запускать не будут</t>
  </si>
  <si>
    <t>3.536</t>
  </si>
  <si>
    <t>Аварийное отключение эл/энергии , авария на высоковольтных линиях.  Запуск ДГ 23-40</t>
  </si>
  <si>
    <t>3.537</t>
  </si>
  <si>
    <t xml:space="preserve">Аварийное отключение эл/энергии , авария на высоковольтных линиях. Запуск ДГ в 23-30 </t>
  </si>
  <si>
    <t>3.538</t>
  </si>
  <si>
    <t>Аварийное отключение эл/энергии  авария на высоковольтных линиях. Запуск ДГ 23-15</t>
  </si>
  <si>
    <t>3.539</t>
  </si>
  <si>
    <t>Аварийное отключение эл/энергии  авария на высоковольтных линиях. Запуск ДГ 23-40</t>
  </si>
  <si>
    <t>3.540</t>
  </si>
  <si>
    <t xml:space="preserve">Аварийное отключение эл/энергии , авария на высоковольтных линиях. Запуск ДГ в 23-20
</t>
  </si>
  <si>
    <t>3.541</t>
  </si>
  <si>
    <t>Авария на высоковольтных линиях, запуск ДГ в 01-04</t>
  </si>
  <si>
    <t>3.542</t>
  </si>
  <si>
    <t>Аварийное отключение эл/энергии авария на высоковольтных линиях. Запуск ДГ в 23-30</t>
  </si>
  <si>
    <t>3.543</t>
  </si>
  <si>
    <t xml:space="preserve">Аварийное отключение эл/энергии , авария на высоковольтных линиях. Запуск ДГ в 23-50 </t>
  </si>
  <si>
    <t>3.544</t>
  </si>
  <si>
    <t>Аварийное отключение эл/энергии , авария на высоковольтных линиях.  Запуск ДГ в 23-10</t>
  </si>
  <si>
    <t>3.545</t>
  </si>
  <si>
    <t>Аварийное отключение эл/энергии , авария на высоковольтных линиях. Запуск ДГ в 00-00</t>
  </si>
  <si>
    <t>3.546</t>
  </si>
  <si>
    <t>Аварийное отключение эл/энергии , авария на высоковольтных линиях.  Запуск ДГ в 23-40</t>
  </si>
  <si>
    <t>3.547</t>
  </si>
  <si>
    <t>Аварийное отключение эл/энергии  авария на высоковольтных линиях. Запуск ДГ в 23-40</t>
  </si>
  <si>
    <t>3.548</t>
  </si>
  <si>
    <t>Аварийное отключение эл/энергии , авария на высоковольтных линиях. Запуск ДГ в 23-40</t>
  </si>
  <si>
    <t>3.549</t>
  </si>
  <si>
    <t>3.550</t>
  </si>
  <si>
    <t>Аварийное отключение эл/энергии , авария на высоковольтных линиях. ДГ подключили в 23-05</t>
  </si>
  <si>
    <t>3.551</t>
  </si>
  <si>
    <t>Авария на высоковольтных линиях.   ДГ запустили в 23-15.</t>
  </si>
  <si>
    <t>3.552</t>
  </si>
  <si>
    <t>уч-к Ольгинский,п. Ольга ЦК в 22:35 на задвижке в тк дома 8 марта 9 упали "щёки", в 22:40 приступили к ремонту задвижки Ду-50мм. Без ЦО: 8 марта 9, 11 (5 кв. 3 чел). Работает бригада: 2 человека. Ориентировочный срок окончания работ: 02:00   В 23:15 ремонтные работы закончены, подали ЦО.</t>
  </si>
  <si>
    <t>3.553</t>
  </si>
  <si>
    <t>Отключение ХВС 3 ж\д п.Посьет ул.Портовая 44,46,50 - не хватает давления ХВС на котельную Тупик Портовый и АМК</t>
  </si>
  <si>
    <t>3.554</t>
  </si>
  <si>
    <t>Запуск ДЭС - низкое качество э\энергии</t>
  </si>
  <si>
    <t>3.555</t>
  </si>
  <si>
    <t>3.556</t>
  </si>
  <si>
    <t>3.557</t>
  </si>
  <si>
    <t>3.558</t>
  </si>
  <si>
    <t>Аварийное отключение электроэнергии. Запуск ДЭС в 21:30</t>
  </si>
  <si>
    <t>3.559</t>
  </si>
  <si>
    <t>3.560</t>
  </si>
  <si>
    <t>Аварийное отключение электроэнергии. Запуск ДЭС в 23:40</t>
  </si>
  <si>
    <t>3.561</t>
  </si>
  <si>
    <t>3.562</t>
  </si>
  <si>
    <t>Аварийное отключение электроэнергии. Запуск ДЭС в 22:30.</t>
  </si>
  <si>
    <t>3.563</t>
  </si>
  <si>
    <t>3.564</t>
  </si>
  <si>
    <t>3.565</t>
  </si>
  <si>
    <t>3.566</t>
  </si>
  <si>
    <t>3.567</t>
  </si>
  <si>
    <t>3.568</t>
  </si>
  <si>
    <t>Ав. откл. э/энергии. Запуск ДЭС в 21:10.</t>
  </si>
  <si>
    <t>3.569</t>
  </si>
  <si>
    <t>Перекрыт от отопления ж.д. по ул. Партизанская 159 (16кв. 26ж) из-за внутридомовой утечки. УК нет, администрация приступит к работам завтра (28.11.2024г) утром.</t>
  </si>
  <si>
    <t>3.570</t>
  </si>
  <si>
    <t>Аварийное отключение э\энергии</t>
  </si>
  <si>
    <t>3.571</t>
  </si>
  <si>
    <t xml:space="preserve">Кольцевая,4Б – откачка воды вакуумкой и мотопомпой из т/камеры, демонтаж отводов ДУ-108 подача и обратка основного ствола. Демонтаж з/а ДУ-100(2шт.), трубы ДУ-108 8п.м. приваривание фланцев (4шт.) к трубе ДУ-108, приваривание 4 фитингов изопрофлекса к трубе ДУ-89,  запрессовка 4-х комплектов пресс фитингов. Сварочно- монтажные работы.  Кот.2.1 с 15-00 стоп котлы №3,№4, стоп сетевой насос. Без ц/о домов 28, кв.578, жителей 1005, д/с №12, музей, ГПТУ, детская школа искусств, паспортный стол, почта, прокуратура. Кот2.1 сетевой насос запуск в 23-40ч. Котёл №4 пуск в 01-15, котёл №3 пуск 01-20.   </t>
  </si>
  <si>
    <t>3.572</t>
  </si>
  <si>
    <t>3.573</t>
  </si>
  <si>
    <t>3.574</t>
  </si>
  <si>
    <t>плановое отключение эл. энергии. в 15:00 запуск ДЭС</t>
  </si>
  <si>
    <t>3.575</t>
  </si>
  <si>
    <t>Т.Р. Кавалеровский, Ольгинский участок, п. Ольга ЦК. В 14:10 аварийное отключение ЦО по ул. 8е Марта 10 - для устранения утечки на трубопроводе Ду-57мм. Без услуг: 5 ж/д 11 квартир, 10 человек.  Работает бригада: 3 чел., 2 ед.техники. Ориентировочный срок окончания работ: 18:10       В 16:40 ремонтные работы окончены, подали ЦО абонентам.</t>
  </si>
  <si>
    <t>3.576</t>
  </si>
  <si>
    <t xml:space="preserve"> Закрыто отопление на 2 д. 246 кв.  Устранение порыва в подвале дома по ул. Полевая 1а. на транзите отопления.  Замена 3х метров подающего трубопровода  Д-100 мм с двумя отводами. Рем. бригада 4чел.,   2ед.тех. Ответ Бородий О.П.  Тнв -5</t>
  </si>
  <si>
    <t>3.577</t>
  </si>
  <si>
    <t>Порыв т/тр. От теплоснабжения откл. дома: Блюхера 18, 20, 22, 189 кв., 378чел. Бригада: 5 слесарей, сварщик, мастер, 3 водителя.</t>
  </si>
  <si>
    <t>3.578</t>
  </si>
  <si>
    <t>Ав. откл. э/энергии. Запуск ДЭС в 14:10.</t>
  </si>
  <si>
    <t>3.579</t>
  </si>
  <si>
    <t>Ав. откл. э/энергии. Запуск ДЭС в 15:30</t>
  </si>
  <si>
    <t>3.580</t>
  </si>
  <si>
    <t>уч-к Ольгинский от котельной Тимофеевка 1 в 11:00 приступили к земляным работам в районе школы. Школа отключена от ЦО. Планируются сварочные работы на т/тр Ду-57мм. Работает бригада: 4 чел., 2ед.техники. Ориентировочный срок окончания работ: 15:00    В 15:55  ремонтные работы окончены, идет заполнение тепловой сети.</t>
  </si>
  <si>
    <t>3.581</t>
  </si>
  <si>
    <t>Плановое отключение эл.энергии</t>
  </si>
  <si>
    <t>3.582</t>
  </si>
  <si>
    <t>Пропала фаза</t>
  </si>
  <si>
    <t>3.583</t>
  </si>
  <si>
    <t>Котельная работает с БЗ воды (60куб на 3-е суток)</t>
  </si>
  <si>
    <t>3.584</t>
  </si>
  <si>
    <t>Котельная в работе, имеется БЗ воды 1куб</t>
  </si>
  <si>
    <t>3.585</t>
  </si>
  <si>
    <t>плановое отключение эл. энергии.  Запуск ДЭС в 10:30.</t>
  </si>
  <si>
    <t>3.586</t>
  </si>
  <si>
    <t>Котельная работает с БЗ воды ( 60 куб на 3-е суток)</t>
  </si>
  <si>
    <t>3.587</t>
  </si>
  <si>
    <t>Аварийное отключение ХВС. Котельная работает с БЗВ. Ремонтные работы на сети ХВС у ресурсоснабжающей организации.  Подвоз воды на котельную организован.</t>
  </si>
  <si>
    <t>3.588</t>
  </si>
  <si>
    <t>Аварийное отключение эл. энергии, в 7:00 запуск  ДЭС.</t>
  </si>
  <si>
    <t>3.589</t>
  </si>
  <si>
    <t>Не плановое отключение теплоснабжения. Ремонт котла. Бригада : 2 слесаря. Отключены 14 домов, школа ( школа предупреждена)</t>
  </si>
  <si>
    <t>3.590</t>
  </si>
  <si>
    <t>аварийное отключение эл/энергии, ДЭС в работе</t>
  </si>
  <si>
    <t>3.591</t>
  </si>
  <si>
    <t>3.592</t>
  </si>
  <si>
    <t>3.593</t>
  </si>
  <si>
    <t>3.594</t>
  </si>
  <si>
    <t>Аварийное отключение эл\эн</t>
  </si>
  <si>
    <t>3.595</t>
  </si>
  <si>
    <t>3.596</t>
  </si>
  <si>
    <t>Не плановое отключение электроэнергии. Запуск ДЭС в 03:05</t>
  </si>
  <si>
    <t>3.597</t>
  </si>
  <si>
    <t>3.598</t>
  </si>
  <si>
    <t>Не плановое отключение электроэнергии. Запуск ДЭС в 02:10</t>
  </si>
  <si>
    <t>3.599</t>
  </si>
  <si>
    <t>3.600</t>
  </si>
  <si>
    <t>Не плановое отключение электроэнергии. Запуск ДЭС в 02:20</t>
  </si>
  <si>
    <t>3.601</t>
  </si>
  <si>
    <t>3.602</t>
  </si>
  <si>
    <t>Не плановое отключение электроэнергии. Запуск ДЭС в 03:50</t>
  </si>
  <si>
    <t>3.603</t>
  </si>
  <si>
    <t>Не плановое отключение электроэнергии. Запуск ДЭС в 01:35</t>
  </si>
  <si>
    <t>3.604</t>
  </si>
  <si>
    <t>3.605</t>
  </si>
  <si>
    <t>Т.Р. Кавалеровский котельная Рудный в 01-00 произошел моргун, выключился сетевой насос. Приступили к  запуску резервного сетевого насоса, он задымился.  Для устранения аварии организована бригада 3 человека. В 02-35 сетевой насос № 3 в работе.</t>
  </si>
  <si>
    <t>3.606</t>
  </si>
  <si>
    <t>3.607</t>
  </si>
  <si>
    <t>авар откл э/э АМК №12 с.Новомихаловка. Запуск ДГ</t>
  </si>
  <si>
    <t>3.608</t>
  </si>
  <si>
    <t>авар откл э/э на кот №2-19 с.Веденка</t>
  </si>
  <si>
    <t>26.11.2024</t>
  </si>
  <si>
    <t>3.609</t>
  </si>
  <si>
    <t>Аварийное отключение электроэнергии, ДЭС в работе</t>
  </si>
  <si>
    <t>3.610</t>
  </si>
  <si>
    <t>3.611</t>
  </si>
  <si>
    <t>3.612</t>
  </si>
  <si>
    <t>Ольгинский участок ЦК п Ольга  отключение эл/энергии   22-35. В 23-10 эл/энергию включили, котельная в работе . Информацию передали позже из-за отсутствия связи.</t>
  </si>
  <si>
    <t>3.613</t>
  </si>
  <si>
    <t>3.614</t>
  </si>
  <si>
    <t>3.615</t>
  </si>
  <si>
    <t>В 22-20 водозабор Сухая Балка (17ж/д, 46кв, 96 человек), аварийное отключение эл/энергии по линии электросеть. Выехала бригада для запуска РИСЭ.В 23-55 запустили РИСЭ . Сухая Балка в 06-00 отключили РИСЭ.</t>
  </si>
  <si>
    <t>3.616</t>
  </si>
  <si>
    <t xml:space="preserve">Котельная АМК Тайга школа в 22-20 аварийное отключение эл/энергии по линии электросети. В 23-00 запущено РИСЭ (запас топлива на 20 часов) . При необходимости будет организовано пополнение топливом с котельной п.Краснореченский. В 02-50 эл/энергию включили. В 2-50 отключили РИСЭ.  </t>
  </si>
  <si>
    <t>3.617</t>
  </si>
  <si>
    <t>Котельная АМК Тайга речная в 22-20 аварийное отключение эл/энергии по линии электросети. В 23-05 запущено РИСЭ АМК речная (запас топлива на 12 часов) . При необходимости будет организовано пополнение топливом с котельной п.Краснореченский. В 2-50 эл/энергию включили. В 02-55 РИСЭ отключили.</t>
  </si>
  <si>
    <t>3.618</t>
  </si>
  <si>
    <t>В 22-20 водозабор Арзамасовский ( 70 ж/д, 184 кв., 385 человек).  аварийное отключение эл/энергии. по линии электросеть. Выехала бригада для запуска РИСЭ. В 23-50   запустили РИСЭ. Водозабор Арзамасовский в 06-50  отключили РИСЭ.</t>
  </si>
  <si>
    <t>3.619</t>
  </si>
  <si>
    <t>Участок водоканал Дальнегорский, производственный участок № 2 п.Краснореченский, насосная первого подъёма. В 21-50 аварийное отключение эл/энергии  по линии электросети. В известность поставлен начальник участка водоканал Пушечкина И.В. Организовывается бригада электриков.  Без услуг 81 дом, 1042 квартиры,1804 человека, КСЦ "Полиметалл",шк №5, д/сад №5, школа-интернат, дом престарелых, поликлиника. В 22-45 запустили РИСЭ в 22-50 насосная в работе. В 04-20 отключили РИСЭ.</t>
  </si>
  <si>
    <t>3.620</t>
  </si>
  <si>
    <t>3.621</t>
  </si>
  <si>
    <t>3.622</t>
  </si>
  <si>
    <t xml:space="preserve">Участок ольгинский 26.11.2024г.в 21-30 на котельной с. Маргаритово из-за сильных осадков в виде дождя происходит подтопление котельной, вода подошла к топке котла. Во избежании разрыва колосников остановили котельную. Информация доведена до начальника теплового района Кавалеровский Сулимова О.Б., который решает вопрос по откачке воды машиной МЧС. Без услуг школа. в 23--00 Машина МЧС с Моряк-Рыбалова прибыла на котельную и приступила к откачке воды помпой. В 24-00 воду откачали, но вода прибывает, МЧС оставили помпу персоналу котельно для дальнейшей откачки. 27.11.2024г в 01-25 растопили котельную. </t>
  </si>
  <si>
    <t>3.623</t>
  </si>
  <si>
    <t>авар откл э/э на АМК №13 с.Кокшаровка. Запуск ДГ</t>
  </si>
  <si>
    <t>3.624</t>
  </si>
  <si>
    <t>авар откл э/э на АМК №11 с.Соколовка. запуск ДГ</t>
  </si>
  <si>
    <t>3.625</t>
  </si>
  <si>
    <t>3.626</t>
  </si>
  <si>
    <t>Запуск ДЭС на кот.№3-6 Вострецово (скачки напряжения в сети).</t>
  </si>
  <si>
    <t>3.627</t>
  </si>
  <si>
    <t>3.628</t>
  </si>
  <si>
    <t>авар откл ЦО на 1 ж/д 48 кв (красногвардейская 106) от кот.5 г.Спасск - порыв ВДС</t>
  </si>
  <si>
    <t>3.629</t>
  </si>
  <si>
    <t>3.630</t>
  </si>
  <si>
    <t>авар откл э/э на кот. №6 с.Каменка. Запуск ДГ.</t>
  </si>
  <si>
    <t>3.631</t>
  </si>
  <si>
    <t>Отключение эл. энергии. стоп котел №1, сетевой насос. Без ЦО 4 жилых дома,4кв., 10 человек, д/сад Березка, мед. пункт. В 19-00ч пуск д/генератор. 22-15ч стоп д/генератор</t>
  </si>
  <si>
    <t>3.632</t>
  </si>
  <si>
    <t>3.633</t>
  </si>
  <si>
    <t>3.634</t>
  </si>
  <si>
    <t>3.635</t>
  </si>
  <si>
    <t xml:space="preserve">Отключение эл. энергии по п. Анна, стоп АМК№6.5. Без ЦО 54 жилых дома,173 кв., 297 человек, дет. сад Аленушка. </t>
  </si>
  <si>
    <t>3.636</t>
  </si>
  <si>
    <t>3.637</t>
  </si>
  <si>
    <t>3.638</t>
  </si>
  <si>
    <t>3.639</t>
  </si>
  <si>
    <t>3.640</t>
  </si>
  <si>
    <t>3.641</t>
  </si>
  <si>
    <t>аварийное откл эл\эн</t>
  </si>
  <si>
    <t>3.642</t>
  </si>
  <si>
    <t>3.643</t>
  </si>
  <si>
    <t>3.644</t>
  </si>
  <si>
    <t>3.645</t>
  </si>
  <si>
    <t>3.646</t>
  </si>
  <si>
    <t>Кратковременное отключение эл. энергии, стоп котел №1. Запускают котел №2.</t>
  </si>
  <si>
    <t>3.647</t>
  </si>
  <si>
    <t>3.648</t>
  </si>
  <si>
    <t>3.649</t>
  </si>
  <si>
    <t>3.650</t>
  </si>
  <si>
    <t>3.651</t>
  </si>
  <si>
    <t>Не плановое отключение электроэнергии. Запуск ДЭС в 14:30</t>
  </si>
  <si>
    <t>3.652</t>
  </si>
  <si>
    <t>Не плановое отключение электроэнергии. Запуск ДЭС  в 14:00</t>
  </si>
  <si>
    <t>3.653</t>
  </si>
  <si>
    <t>Стоп сетевой насос, котел №3, №4. Порыв на основном стволе в районе Кольцевая,4Б. Без ЦО 28 жилых домов, 575 квартир, 1005 жителей, д/сад №12, музей, ГПТУ, школа искусств, паспортный стол, почта.</t>
  </si>
  <si>
    <t>3.654</t>
  </si>
  <si>
    <t>После кратковременного отключения эл. энергии короткое замыкание в коробке ВВУ, стоп котел №2, сетевой насос в работе. Снижены параметры теплоносителя. 15 жилых домов, 454 кв., 990 жителей, д/сад Дюймовочка. 15-20ч пуск котел №1.</t>
  </si>
  <si>
    <t>3.655</t>
  </si>
  <si>
    <t>Тепловой район Дальнегорский от гореловской котельной - в 13-00 аварийное отключение ЦО и ГВС домов по ул.Октябрьская 59,61, Арсеньева 46,Пушкинская 48, для замены сбросника (сварочные работы) в ТК в районе дома Хамзина 1а.  Без услуг 4 ж/д 97 кв,214 человек. Работает бригада 2 человека, 2 ед. техники. Ориентировочно до 16-00. В 15-15 ЦО и ГВС подали.</t>
  </si>
  <si>
    <t>3.656</t>
  </si>
  <si>
    <t>3.657</t>
  </si>
  <si>
    <t>3.658</t>
  </si>
  <si>
    <t>3.659</t>
  </si>
  <si>
    <t>3.660</t>
  </si>
  <si>
    <t>Не плановое отключение электроэнергии. Запуск ДЭС в 11:30</t>
  </si>
  <si>
    <t>3.661</t>
  </si>
  <si>
    <t>Не плановое отключение электроэнергии. Запуск ДЭС в 11:10</t>
  </si>
  <si>
    <t>3.662</t>
  </si>
  <si>
    <t>Не плановое отключение электроэнергии. Запускс ДЭС в 11:45</t>
  </si>
  <si>
    <t>3.663</t>
  </si>
  <si>
    <t xml:space="preserve">Т.Р. Дальнегорский от котельной Р.Пристань.  В 11-00 при обходе тепловых сетей обнаружена утечка под фундаментом дома ул.Арсеньева 5. Дом отключен от ЦО и ГВС задвижками ПТЭ, дом находится без УК.  Информация передана в ЕДДС, для решения вопроса устранения утечки. </t>
  </si>
  <si>
    <t>3.664</t>
  </si>
  <si>
    <t>3.665</t>
  </si>
  <si>
    <t>3.666</t>
  </si>
  <si>
    <t>3.667</t>
  </si>
  <si>
    <t>Не плановое отключение электроэнергии запуск ДЭС в 01:00</t>
  </si>
  <si>
    <t>3.668</t>
  </si>
  <si>
    <t>Не плановое отключение электроэнергии. Запуск ДЭС в 15:20</t>
  </si>
  <si>
    <t>3.669</t>
  </si>
  <si>
    <t>3.670</t>
  </si>
  <si>
    <t>Не плановое отключение электроэнергии. Запуск ДЭС  в 13:30</t>
  </si>
  <si>
    <t>3.671</t>
  </si>
  <si>
    <t>Не плановое отключение электроэнергии. Запуск Дэс в 15:20</t>
  </si>
  <si>
    <t>3.672</t>
  </si>
  <si>
    <t>3.673</t>
  </si>
  <si>
    <t>Не плановое отключение электроэнергии Запуск ДЭС в 15:20</t>
  </si>
  <si>
    <t>3.674</t>
  </si>
  <si>
    <t>3.675</t>
  </si>
  <si>
    <t>Не плановое отключение электроэнергии. Запуск ДЭС. 16:00.</t>
  </si>
  <si>
    <t>3.676</t>
  </si>
  <si>
    <t>3.677</t>
  </si>
  <si>
    <t>Перекрыт  от теплоснабжения дом по ул.Воровского 54а- порыв теплотрассы , труба ДУ 108, подземка. Бригада : 2 слесаря, 1 сварщик, экскаватор.</t>
  </si>
  <si>
    <t>3.678</t>
  </si>
  <si>
    <t xml:space="preserve">Авар откл ЦО на 6ж\д (ул Блюхера 4,8,17,19,21,23) +2д\с – замена 6п.м т\тр d219     </t>
  </si>
  <si>
    <t>3.679</t>
  </si>
  <si>
    <t>Аварийное отключение электроэнергии.Запуск ДЭС в 05:40</t>
  </si>
  <si>
    <t>3.680</t>
  </si>
  <si>
    <t>3.681</t>
  </si>
  <si>
    <t>3.682</t>
  </si>
  <si>
    <t>аварийное отключение электроснабжения.ДЭС в работе</t>
  </si>
  <si>
    <t>3.683</t>
  </si>
  <si>
    <t>авар октл э/э на АМК №14 с.Уборка. Запуск ДГ</t>
  </si>
  <si>
    <t>3.684</t>
  </si>
  <si>
    <t>25.11.2024</t>
  </si>
  <si>
    <t>3.685</t>
  </si>
  <si>
    <t>3.686</t>
  </si>
  <si>
    <t xml:space="preserve">В 14:35 Перекрыли от отопления школу (утечка внутри здания)
УК выехала для устранения.
Котельная работает в штатном режиме.
</t>
  </si>
  <si>
    <t>3.687</t>
  </si>
  <si>
    <t>аварийное отключение эл.энергии.</t>
  </si>
  <si>
    <t>3.688</t>
  </si>
  <si>
    <t>3.689</t>
  </si>
  <si>
    <t>Аварийное отключение эл.энергии. Тнв-2</t>
  </si>
  <si>
    <t>3.690</t>
  </si>
  <si>
    <t>3.691</t>
  </si>
  <si>
    <t>3.692</t>
  </si>
  <si>
    <t>3.693</t>
  </si>
  <si>
    <t>Порыв трубы Ду 108мм,от теплоснабжения отключен 1 МКД по адресу ул.Воровского 54А</t>
  </si>
  <si>
    <t>3.694</t>
  </si>
  <si>
    <t>Плановое отключение электроэнергии ,работает ДРСК(высоковольтники)
ДГ подключен в 12:05
Температура +2С</t>
  </si>
  <si>
    <t>3.695</t>
  </si>
  <si>
    <t>Плановое отключение электроэнергии ,работает ДРСК(высоковольтники)
ДГ подключили в 12:05,отключили в 15:25
Температура +2С</t>
  </si>
  <si>
    <t>3.696</t>
  </si>
  <si>
    <t>Плановое отключение электроэнергии ,работает ДРСК(высоковольтники)
ДГ подключили в 12:05 ,отключили в 15:25
Температура +2С</t>
  </si>
  <si>
    <t>3.697</t>
  </si>
  <si>
    <t>Обнаружен порыв трубы Ду 108мм,от теплоснабжения отключен 1МКД по ул.Клубная 2,производятся организационные работы по устранению порыва.Мастер Тихомиров Е.В.Временно поставили бандаж на трубу.Требуется замена участка трубы.</t>
  </si>
  <si>
    <t>3.698</t>
  </si>
  <si>
    <t xml:space="preserve">Ав. откл. т/сн на 5 ж/д (494 кв.) от ЦТП №8 в г. Б. Камень, устранение утечки на т/тр (Д219).    </t>
  </si>
  <si>
    <t>3.699</t>
  </si>
  <si>
    <t>Авар откл ЦО 5 ж/д (частный сектор) ул.Гончарова от Котельная №2/8 г.Находка - устранение утечки т/сети.</t>
  </si>
  <si>
    <t>24.11.2024</t>
  </si>
  <si>
    <t>3.700</t>
  </si>
  <si>
    <t>Гончарова,11 - демонтаж-монтаж т/трассы ДУ-108 -5 пм, 2-х отводов. Перекрывали Ц.О. Гончарова,9,11,13,15,19 - 5 домов, 8 жителей,5 квартир</t>
  </si>
  <si>
    <t>3.701</t>
  </si>
  <si>
    <t>п.Новошахтинский, ул. Луговая 6,в результате ДТП поврежден компенсатор по ТС Д89,проведены сварочные работы.</t>
  </si>
  <si>
    <t>3.702</t>
  </si>
  <si>
    <t>Аварийное отключение э/э. Запуск ДЭС в 03:45</t>
  </si>
  <si>
    <t>3.703</t>
  </si>
  <si>
    <t>Аварийное откл э/энергии. ДЭС автоматически не запустился.</t>
  </si>
  <si>
    <t>3.704</t>
  </si>
  <si>
    <t>Аварийное отключение э/энергии. Запуск ДЭС 04:43.</t>
  </si>
  <si>
    <t>3.705</t>
  </si>
  <si>
    <t xml:space="preserve">Аварийное откл. э/энергии. Перекос фаз. Запуск ДЭС в 06:49 </t>
  </si>
  <si>
    <t>3.706</t>
  </si>
  <si>
    <t>Аварийное отключение э/э.</t>
  </si>
  <si>
    <t>3.707</t>
  </si>
  <si>
    <t>Аварийное откл. э/энергии.ДЭС в работе</t>
  </si>
  <si>
    <t>3.708</t>
  </si>
  <si>
    <t xml:space="preserve">От ХВС отключен дом по ул. Школьная 2. Внутридомовой порыв, устранять будет УК  24.11.24. </t>
  </si>
  <si>
    <t>23.11.2024</t>
  </si>
  <si>
    <t>3.709</t>
  </si>
  <si>
    <t>Тернейский уч-к э/снабжения ДЭС п. Терней в 14:00 плановое отключение э/энергии фидер "Берег" - для проведения ТО ДГ №03. Без услуг: 1235 абонентов. Работает бригада: 4чел., 1ед.техники. Ориентировочный срок окончания работ: 16:00  В 15:25 включили э/энергию</t>
  </si>
  <si>
    <t>3.710</t>
  </si>
  <si>
    <t>Котельная работает с бака запаса воды (2куб на 6часов).</t>
  </si>
  <si>
    <t>3.711</t>
  </si>
  <si>
    <t>Аварийное отключение э/э. От теплоснабжения отключено 6 домов.</t>
  </si>
  <si>
    <t>3.712</t>
  </si>
  <si>
    <t>Аварийное отключение ХВС,
котельная работает с БЗВ</t>
  </si>
  <si>
    <t>3.713</t>
  </si>
  <si>
    <t>Аварийное откл. э/э. ДЭС в работе.</t>
  </si>
  <si>
    <t>3.714</t>
  </si>
  <si>
    <t>Перекрыты от теплоснабжения дома по ул. Лермонтова 29,33,35,37, ул. Энгельса 3. Порыв теплотрассы. Работы перенесены на 25.11.24.</t>
  </si>
  <si>
    <t>22.11.2024</t>
  </si>
  <si>
    <t>3.715</t>
  </si>
  <si>
    <t>Остановка котельной. Упало давление теплотрассы. Причины устанавливаются</t>
  </si>
  <si>
    <t>3.716</t>
  </si>
  <si>
    <t>Не плановое отключение ХВС, работает от БЗВ</t>
  </si>
  <si>
    <t>3.717</t>
  </si>
  <si>
    <t>3.718</t>
  </si>
  <si>
    <t>т/р  Партизанский  кот, №  44,  , в 14.45 аварийное отключение эл энергии , авария на ДРСК</t>
  </si>
  <si>
    <t>3.719</t>
  </si>
  <si>
    <t>т/р  Партизанский  кот, №  39, кот ,  в 13.10 аварийное отключение эл энергии , авария на ДРСК</t>
  </si>
  <si>
    <t>3.720</t>
  </si>
  <si>
    <t>т/р  Партизанский  кот , кот № 9  , в 13.10 аварийное отключение эл энергии , авария на ДРСК</t>
  </si>
  <si>
    <t>3.721</t>
  </si>
  <si>
    <t>Не плановое отключение электроэнергии. Запуск ДЭС в 12:30</t>
  </si>
  <si>
    <t>3.722</t>
  </si>
  <si>
    <t>т/р  Партизанский  кот, 39 , в 12.15 аварийное отключение эл энергии , авария на ДРСК  .</t>
  </si>
  <si>
    <t>3.723</t>
  </si>
  <si>
    <t>т.р. Кавалеровский уч. Ольгинский, котельная с. Михайловка с 12-05 до 16-00 плановое отключение  эл/энергии по линии ДРСК. В 13-00 на котельной запускали РИСЭ при температуре наружного воздуха -1 . в 14-30 эл/энергию включили, РИСЭ отключили.</t>
  </si>
  <si>
    <t>3.724</t>
  </si>
  <si>
    <t>Остановка котельной. Ремонт топливного трубопровода. Отключены от теплоснабжения 10 домов, 379 кв, 677 чел. Бригада : 2 слесаря.</t>
  </si>
  <si>
    <t>3.725</t>
  </si>
  <si>
    <t>3.726</t>
  </si>
  <si>
    <t>Стоп сетевой насос, котел №1. Работает Водоканал, отключено ХВС. Без ЦО 8 жилых домов, 214 квартир,386 жителей, ГПТУ №18.</t>
  </si>
  <si>
    <t>3.727</t>
  </si>
  <si>
    <t>Перекрыт от ХВС дом по ул. Школьная,6- внутридомовой порыв. Устраняется силами жильцов.</t>
  </si>
  <si>
    <t>3.728</t>
  </si>
  <si>
    <t>Аварийное ограничение теплоснабжения на один жилой дом по ул. Лермонтова ,37 (мкд)  - порыв т\тр   ДУ76, замена участка 50 м, подземка. Бригада : 2 слесаря, 1 сварщик. Ориентировочно до 23.11.2024.</t>
  </si>
  <si>
    <t>3.729</t>
  </si>
  <si>
    <t>кот. 3/22-аварийное отключение эл/энергии.</t>
  </si>
  <si>
    <t>3.730</t>
  </si>
  <si>
    <t>Кот.3/10-аварийное отключение эл/энергии</t>
  </si>
  <si>
    <t>3.731</t>
  </si>
  <si>
    <t>Кот. 3/13-аварийное отключение эл/энергии.</t>
  </si>
  <si>
    <t>3.732</t>
  </si>
  <si>
    <t>Кот. 3/12-аварийное отключение эл/энергии.</t>
  </si>
  <si>
    <t>3.733</t>
  </si>
  <si>
    <t>Кот. 3/14-аварийное отключение эл/энергии.</t>
  </si>
  <si>
    <t>3.734</t>
  </si>
  <si>
    <t>Кот. 3/11-аварийное отключение эл/энергии</t>
  </si>
  <si>
    <t>3.735</t>
  </si>
  <si>
    <t>кот.3/2-аварийное отключение эл/энергии</t>
  </si>
  <si>
    <t>3.736</t>
  </si>
  <si>
    <t>Кот. 3/20-аварийное отключение эл/энергии.</t>
  </si>
  <si>
    <t>3.737</t>
  </si>
  <si>
    <t xml:space="preserve">Ав. откл. э/э на кот. КРДВ </t>
  </si>
  <si>
    <t>21.11.2024</t>
  </si>
  <si>
    <t>3.738</t>
  </si>
  <si>
    <t>Ав. откл. э/э на  АМК в г. Б. Камень.</t>
  </si>
  <si>
    <t>3.739</t>
  </si>
  <si>
    <t>ВНС Колхозная,порыв трубопровода в колодце.Отключены от ХВС 80 домов частного сектора,2 МКД, АМК Краскино.</t>
  </si>
  <si>
    <t>3.740</t>
  </si>
  <si>
    <t xml:space="preserve">Ав. откл. э/э  на АМК в г. Б. Камень. </t>
  </si>
  <si>
    <t>3.741</t>
  </si>
  <si>
    <t>3.742</t>
  </si>
  <si>
    <t>Ав. откл. т/сн на 2 ж/д (Крылова, 10, 12) от ЦТП №7 в г. Б. Камень, определение места и устранение порыва т/тр.</t>
  </si>
  <si>
    <t>3.743</t>
  </si>
  <si>
    <t>3.744</t>
  </si>
  <si>
    <t>Плановое отключение эл.энергии. Тнв 0</t>
  </si>
  <si>
    <t>3.745</t>
  </si>
  <si>
    <t>Участок Водоканал "Кавалеровский" в 13-00 плановое отключение от ХВС ул. Арсеньева 80,82,84 ( 3 дома, 82 квартиры, 114 человек), для переключения с водовода Ду 108 мм на новый водовод Ду 63 мм. Работает бригада 4 человека, 2 единицы техники. Продолжительность работ ориентировочно до 17-00. В 14-40 окончание работ, ХВС открыли потребителям.</t>
  </si>
  <si>
    <t>3.746</t>
  </si>
  <si>
    <t>Т.р. Кавалеровский Ольгинский участок п. Ольга ЦК .в  12-45 аварийное отключение ЦО  по ул. Партизанская 7а, для устранения утечки -замена участка теплосети Ду 57мм  с производством сварочных работ по ул. Партизанская 4 . Без услуги 1 ж/д, 2 квартиры 3 человека. Работает бригада 5 человек, 2 единицы техники. Продолжительность работ ориентировочно до 16-45. сварочные работы продолжаются Работы продолжаются, ориентировочно до 18-00. продолжают сварочные работы. 19-40 сварочные работы окончены, ц/о открыли потребителям.</t>
  </si>
  <si>
    <t>3.747</t>
  </si>
  <si>
    <t xml:space="preserve">Порыв теплотрассы </t>
  </si>
  <si>
    <t>3.748</t>
  </si>
  <si>
    <t>Плановое отключение эл.энергии. Тнв -2</t>
  </si>
  <si>
    <t>3.749</t>
  </si>
  <si>
    <t>Аварийное отключение электроэнергии.ДЭС нет.</t>
  </si>
  <si>
    <t>3.750</t>
  </si>
  <si>
    <t>Аварийное отключение электроэнергии ДЭС в работе с 12:45</t>
  </si>
  <si>
    <t>3.751</t>
  </si>
  <si>
    <t>Откл. ГВС от ЦТП №12 в г. Б. Камень, рем. работы на ЦТП.</t>
  </si>
  <si>
    <t>3.752</t>
  </si>
  <si>
    <t xml:space="preserve"> По просьбе администрации ПГО отключен от отопления один дом ул. Партизанская-159, 16 кв. -26 жителей (устранение утечки в подвале) УК отсутствует. Ремонтными работами занимается администрация ПГО.</t>
  </si>
  <si>
    <t>3.753</t>
  </si>
  <si>
    <t>Т.Р. "Дальнегорский" от  гореловской котельной - в 08-35 по заявке управляющей компании от ЦО и ГВС задвижками ПТЭ отключен ж/дом Приморская, 12. Проводятся внутри домовые ремонтные работы. Без услуг 10 квартир, 10 человек. Работы ведет УК. В 11-10 подали ЦО и ГВС</t>
  </si>
  <si>
    <t>3.754</t>
  </si>
  <si>
    <t>Аварийное отключение элетроэнергии ДЭС в  работе</t>
  </si>
  <si>
    <t>20.11.2024</t>
  </si>
  <si>
    <t>3.755</t>
  </si>
  <si>
    <t>3.756</t>
  </si>
  <si>
    <t>Тернейский участок электроснабжения, ДЭС п.Терней - 18.50 аварийное отключение электроснабжения КТПН №3, фидер "Ивановская", 37 абонентов. Обрыв провода. Работают 2 человека, 1 единица техники.</t>
  </si>
  <si>
    <t>3.757</t>
  </si>
  <si>
    <t xml:space="preserve"> По просьбе администрации ПГО отключен от отопления один до ул. Партизанская-159, 16 кв. -26 жителей (устранение утечки в подвале) УК отсутствует.  Температура наружного воздуха +8</t>
  </si>
  <si>
    <t>3.758</t>
  </si>
  <si>
    <t>Останов Котельная г.Большой Камень ул.Рабочая, 3Б (КРДВ) - обнаружена утечка т/сети 1-ого контура.</t>
  </si>
  <si>
    <t>3.759</t>
  </si>
  <si>
    <t>Тернейский участок электроснабжения, ДЭС п.Терней - 14.00 плановое отключение электроснабжения фидер "Берег" 1235 абонентов. Техническое обслуживание ДГ "03. Работают 4 человека, задействована 1 единица техники. Время окончания работ 16.00.</t>
  </si>
  <si>
    <t>3.760</t>
  </si>
  <si>
    <t>Дальнегорский тепловой район, центральная котельная - в 12.50 аварийно от ЦО и ГВС отключены 2 ж/дома ул.Сухановская 10, 12 (4 квартиры, 8 человек). Устранение утечки на трубопроводе ДУ 76. Работают 2 человека. Ориентировочно до 16.00.</t>
  </si>
  <si>
    <t>3.761</t>
  </si>
  <si>
    <t>Т.Р. Кавалеровский п. Фабричный ул. Комсомольская 105 аварийное отключение от ЦО в 12-30. Без услкг 36 квартир 58 человек. Устранение порыва, замена трубы ДУ 57. Работает бригада 3 человека, 2ед. техники. Ориентировочно до 16-25</t>
  </si>
  <si>
    <t>3.762</t>
  </si>
  <si>
    <t xml:space="preserve">Плановое отключение теплоснабжения микрорайона "Арматурный" (63 МКД; 3603 кв. ;6839 чел.; 11 социально - значимых объектов) - порыв на магистральном участке трубопровода отопления Ф 426 мм. работает бригада 5 чел. и 3 ед. Т/С. Время окончания работ 17:00. </t>
  </si>
  <si>
    <t>3.763</t>
  </si>
  <si>
    <t>Планов откл ХВС 8 ж/д (1103чел), в/ч ул.Тихонова, г.Фокино - замена участка водопровода.</t>
  </si>
  <si>
    <t>3.764</t>
  </si>
  <si>
    <t>Замена участка т/провода ф 133- 2м, замена отвода ф 133. Отключено: 6 ж/домов (399 квартир), 2 общежития, д/сад. Бригада: 1 сварщик, 4 слесаря, мастер. Техника: экскаватор, деж.автомобиль.</t>
  </si>
  <si>
    <t>3.765</t>
  </si>
  <si>
    <t>Водоканал Дальнегорский, производственный участок №1 г.Дальнегорск - в 10.00 плановое отключение ХВС 7 ж/домов ул Менделеева 4, 6, 8 12, 14, 16, 20 (586 квартир, 1080 человек), наркологический диспансер, спорткомплекс "Гранит". Подключение ледовой арены к холодному водоснабжению. Работает бригада 5 человек, задействовано 3 единицы техники. Ориентировочное время завершения работ 17.00.</t>
  </si>
  <si>
    <t>3.766</t>
  </si>
  <si>
    <t>Замена участка т/сети ф89 - 4м. Отключено: 1 ж/дом (16 квартир), гостиница "Авиатор", общежитие техникума, музей.</t>
  </si>
  <si>
    <t>3.767</t>
  </si>
  <si>
    <t>Дальнегорский тепловой район, центральная котельная - в 09.50 по заявке управляющей компании от ЦО и ГВС задвижками ПТЭ отключен ж/дом Проспект 50 лет Октября 62. Проводятся внутри домовые ремонтные работы. Без услуг 38 квартир, 64 человека.</t>
  </si>
  <si>
    <t>3.768</t>
  </si>
  <si>
    <t>Останов Котельная № 4 г.Большой Камень, ул. Ольховая (частный сектор (21кв)) - ремонт котла, устранение течи.</t>
  </si>
  <si>
    <t>3.769</t>
  </si>
  <si>
    <t>Не плановое отключение э/э. ДЭС запускают.</t>
  </si>
  <si>
    <t>3.770</t>
  </si>
  <si>
    <t>Не плановое отключение э/э. ДЭС запущен автоматически.</t>
  </si>
  <si>
    <t>3.771</t>
  </si>
  <si>
    <t>Вышел из строя Мазутный подогреватель.</t>
  </si>
  <si>
    <t>19.11.2024</t>
  </si>
  <si>
    <t>3.772</t>
  </si>
  <si>
    <t>Аварийное отключение эл. энергии. в 18:00 запуск ДЭС.</t>
  </si>
  <si>
    <t>3.773</t>
  </si>
  <si>
    <t>Аварийное отключение эл. энергии.</t>
  </si>
  <si>
    <t>3.774</t>
  </si>
  <si>
    <t>3.775</t>
  </si>
  <si>
    <t>3.776</t>
  </si>
  <si>
    <t>Аварийное отключение эл. энергии. в 18:50 запуск ДЭС</t>
  </si>
  <si>
    <t>3.777</t>
  </si>
  <si>
    <t xml:space="preserve">Аварийное отключение эл. энергии. </t>
  </si>
  <si>
    <t>3.778</t>
  </si>
  <si>
    <t>3.779</t>
  </si>
  <si>
    <t>3.780</t>
  </si>
  <si>
    <t>3.781</t>
  </si>
  <si>
    <t>3.782</t>
  </si>
  <si>
    <t>3.783</t>
  </si>
  <si>
    <t>3.784</t>
  </si>
  <si>
    <t>3.785</t>
  </si>
  <si>
    <t>Аварийное отключение ХВС. Котельная работает с БЗВ. Водоканал планирует ремонтные работы на 20.11.</t>
  </si>
  <si>
    <t>3.786</t>
  </si>
  <si>
    <t>Аварийное отключение эл. энергии, запуск ДЭС.</t>
  </si>
  <si>
    <t>3.787</t>
  </si>
  <si>
    <t>3.788</t>
  </si>
  <si>
    <t>Аварийное  отключение эл/энергии (авария ДРСК пропала фаза) . Температура наружного воздуха +3С, ДГ не запускали</t>
  </si>
  <si>
    <t>3.789</t>
  </si>
  <si>
    <t>Замена отвода ф133,участка т/провода ф133- 2м. Отключены 6  ж/дома (399 квартир), 2 общежития, д/сад.</t>
  </si>
  <si>
    <t>3.790</t>
  </si>
  <si>
    <t>Плановое отключение э/э. ДЭС находится на ВНС Колхозная (авария). От теплоснабжения отключено: 13д., 327чел.</t>
  </si>
  <si>
    <t>3.791</t>
  </si>
  <si>
    <t>Плановое отключение э/э. ДЭС находится на ВНС Колхозная (авария). От теплоснабжения отключено: 13д., 598чел.</t>
  </si>
  <si>
    <t>3.792</t>
  </si>
  <si>
    <t>Плановое отключение э/э. ДЭС на котельной нет. От теплоснабжения отключено: 10МКД, 1551чел., 1 дет. сад.</t>
  </si>
  <si>
    <t>3.793</t>
  </si>
  <si>
    <t>Плановое отключение э/э. ДЭС в работе.</t>
  </si>
  <si>
    <t>3.794</t>
  </si>
  <si>
    <t>3.795</t>
  </si>
  <si>
    <t>3.796</t>
  </si>
  <si>
    <t>3.797</t>
  </si>
  <si>
    <t xml:space="preserve"> Закрыто отопление и ГВС на 5 домов (314кв.) по ул. Юбилейная и д/сад №3.  Замена подающего и обратного трубопровода Д-159 по 19 метров на  участке  от т/к № 24 к т/к № 25.  Земляные работы проведены,  плети сварены.  Рем. бригада 6 чел; 4 ед. техники. Отв. Ковтун М.Д.</t>
  </si>
  <si>
    <t>3.798</t>
  </si>
  <si>
    <t>Плановое отключение э/э. ДЭС находится на ВНС Колхозная (авария). От теплоснабжения отключено: 2д., 213 чел.</t>
  </si>
  <si>
    <t>3.799</t>
  </si>
  <si>
    <t>Плановое отключение э/э. ДЭС запускали, но выбивает электрический щит. От теплоснабжения отключено: 19д., 239 чел.</t>
  </si>
  <si>
    <t>3.800</t>
  </si>
  <si>
    <t>3.801</t>
  </si>
  <si>
    <t>Аварийное отключение э/э. ДЭС запущен в 12:30.</t>
  </si>
  <si>
    <t>3.802</t>
  </si>
  <si>
    <t>Плановое отключение эл/энергии согласно письму б/н от 18.11.2024г. Запуск ДГ в 11-35, остановка ДГ  в 16-30</t>
  </si>
  <si>
    <t>3.803</t>
  </si>
  <si>
    <t>АМК №5.3 с 10ч-00 плановое отключение эл.энергии по линии эл.сети п.Врангель. В 10ч-00 запустили в работу дизельгенератор. В 11ч-25 дали эл.энергию- перешли на стационарное эл.питание</t>
  </si>
  <si>
    <t>3.804</t>
  </si>
  <si>
    <t>Аварийное отключение Ф-17 ПС Находка. Без ЦО здание ГАИ.</t>
  </si>
  <si>
    <t>3.805</t>
  </si>
  <si>
    <t>Отключен от теплоснабжения 1 МКД  ул. Дербенева,11 по просьбе  УК "Эталон" : 96 кв. 168 чел.- порыв  трубопровода теплотрассы Д159 в подвале дома .Планируемое время на устранение до 14 час.</t>
  </si>
  <si>
    <t>3.806</t>
  </si>
  <si>
    <t>18.11.2024</t>
  </si>
  <si>
    <t>3.807</t>
  </si>
  <si>
    <t>Не плановое отключение электроэнергии. Запуск ДЭС  в 21:50</t>
  </si>
  <si>
    <t>3.808</t>
  </si>
  <si>
    <t>3.809</t>
  </si>
  <si>
    <t>Не плановое отключение электроэнергии. Запуск ДЭС  в 18:50</t>
  </si>
  <si>
    <t>3.810</t>
  </si>
  <si>
    <t>Не плановое отключение электроэнергии. Запуск ДЭС в 19:15</t>
  </si>
  <si>
    <t>3.811</t>
  </si>
  <si>
    <t>3.812</t>
  </si>
  <si>
    <t>3.813</t>
  </si>
  <si>
    <t>Аврийное откл эл\эн
Работает ДЭС</t>
  </si>
  <si>
    <t>3.814</t>
  </si>
  <si>
    <t>Авар откл ГВС на 1ж\д ул.Макарова 5 от кот.№1 г.Б-Камень – устранение утечки на т\тр d57</t>
  </si>
  <si>
    <t>3.815</t>
  </si>
  <si>
    <t>3.816</t>
  </si>
  <si>
    <t>3.817</t>
  </si>
  <si>
    <t>3.818</t>
  </si>
  <si>
    <t>3.819</t>
  </si>
  <si>
    <t>3.820</t>
  </si>
  <si>
    <t>3.821</t>
  </si>
  <si>
    <t>3.822</t>
  </si>
  <si>
    <t xml:space="preserve"> отключение электроэнергии. ДЭС в работе.</t>
  </si>
  <si>
    <t>3.823</t>
  </si>
  <si>
    <t>3.824</t>
  </si>
  <si>
    <t>3.825</t>
  </si>
  <si>
    <t>3.826</t>
  </si>
  <si>
    <t>3.827</t>
  </si>
  <si>
    <t>Плановое откл эл\эн
работает Дэс</t>
  </si>
  <si>
    <t>3.828</t>
  </si>
  <si>
    <t>Т.р. Кавалеровский ЦК п. Кавалерово в 16-20 аварийное отключение эл/энергии по линии "Электросервис", бригада выехала для определения повреждения. Без услуг  141 ж/дом, 4745 кв, 7421 чел., библиотека,школа №2, 3,колледж, д/сад №4, 6, 22, 25, реабилитационный центр. Температура наружного воздуха -3. информация от "Электросервиса" повреждение не выявлено, продолжают поиск. 17-40 эл/снабжение восстановлено</t>
  </si>
  <si>
    <t>17.11.2024</t>
  </si>
  <si>
    <t>3.829</t>
  </si>
  <si>
    <t>Участок водоканал  "Кавалеровский" в 16-20 аварийное отключение эл/энергии по линии "Электросервис", бригада выехала для определения повреждения. Насосная "Взлетная" без э/энергии.  Без услуги ХВС ул. Молодежная, Взлетная 29 домов 39 квартир, 134 человека. информация от "Электросервиса" повреждение не выявлено, продолжают поиск. 17-40 эл/снабжение восстановлено</t>
  </si>
  <si>
    <t>3.830</t>
  </si>
  <si>
    <t>Замена запорной арматуры,устранение свища на трубопроводе Ду100мм.Сварщик,слесарь,мастер Сафин.12МКД 215 кв 382 чел.</t>
  </si>
  <si>
    <t>3.831</t>
  </si>
  <si>
    <t xml:space="preserve">т/р Партизанский в 09:30 аварийное отключение ХВС , на котельной № 13  , котельная работает с бака запаса воды(25 м3)
Большая утечка ,ответственные:  Водоканал.
</t>
  </si>
  <si>
    <t>3.832</t>
  </si>
  <si>
    <t>Аварийное отключение ХВС, перешли на БЗВ.</t>
  </si>
  <si>
    <t>3.833</t>
  </si>
  <si>
    <t>3.834</t>
  </si>
  <si>
    <t>Котельная в работе</t>
  </si>
  <si>
    <t>16.11.2024</t>
  </si>
  <si>
    <t>3.835</t>
  </si>
  <si>
    <t>Аварийное отключение ХВС. Котельная работает с БЗВ.</t>
  </si>
  <si>
    <t>3.836</t>
  </si>
  <si>
    <t>Аварийное отключение Эл. энергии, подключен ДЭС.</t>
  </si>
  <si>
    <t>3.837</t>
  </si>
  <si>
    <t>3.838</t>
  </si>
  <si>
    <t>При скачке электроэнергии, вышел из строя глубинный насос.</t>
  </si>
  <si>
    <t>3.839</t>
  </si>
  <si>
    <t>Порыв теплотрассы ДУ 57 от теплоснабжения перекрыт 1 МКД 22 чел. Работает 1 сварщик,3 слесаря ,трактор.</t>
  </si>
  <si>
    <t>3.840</t>
  </si>
  <si>
    <t>авар откл э/э на АМК п.Гвоздево ул.Линейная, 5</t>
  </si>
  <si>
    <t>3.841</t>
  </si>
  <si>
    <t>3.842</t>
  </si>
  <si>
    <t>Дальнегорский тепловой район, гореловская котельная - в 12.20 аварийно отключен от ЦО и ГВС ж/дом Приморская 28. Утечка на трубопроводе ДУ 57. Работает бригада 3 человека, 1 единица техники. ориентировочно до 15.00.</t>
  </si>
  <si>
    <t>3.843</t>
  </si>
  <si>
    <t>Аварийное отключение Эл.энергии.</t>
  </si>
  <si>
    <t>3.844</t>
  </si>
  <si>
    <t>Аварийное отключение ХВС, работают от БЗВ</t>
  </si>
  <si>
    <t>3.845</t>
  </si>
  <si>
    <t xml:space="preserve">В связи с порывом перекрыты дома по ул. Чугаева 54, 55, 56, 57. D=89. Бригада: 3 сварщика, экскаватор, автокран. </t>
  </si>
  <si>
    <t>15.11.2024</t>
  </si>
  <si>
    <t>3.846</t>
  </si>
  <si>
    <t>Аварийная остановка котельной. Отключились все котлы и насосы. От теплоснабжения отключено 7 домов: Кипарисовая 28. 30, 32; Окатовая 35, 37, 39, 60.</t>
  </si>
  <si>
    <t>3.847</t>
  </si>
  <si>
    <t xml:space="preserve">В связи с порывом перекрыты дома по ул. Чугаева 55, 57. D=89. Бригада: 3 сварщика, экскаватор, автокран. </t>
  </si>
  <si>
    <t>3.848</t>
  </si>
  <si>
    <t xml:space="preserve">В связи с порывом перекрыты дома по ул. Чугаева 54, 56. D=89. Бригада: 3 сварщика, экскаватор, автокран. </t>
  </si>
  <si>
    <t>3.849</t>
  </si>
  <si>
    <t>Аварийное откл. э/э. ДЭС не запущен. tнар.+10.</t>
  </si>
  <si>
    <t>3.850</t>
  </si>
  <si>
    <t>3.851</t>
  </si>
  <si>
    <t>Тернейский уч-к эл/снабжения ДЭС п. Терней в 14-00 аварийное отключение эл/энергии КТПН №11 фидер "Партизанская" обрыв провода от столба. Без услуг 73 абонента. Работает бригада 2 чел., 1ед.техники. Ориентировочный срок окончания работ 15-00. В 14-25 эл/энергию подали.</t>
  </si>
  <si>
    <t>3.852</t>
  </si>
  <si>
    <t>Плановое отключение эл. энергии.</t>
  </si>
  <si>
    <t>3.853</t>
  </si>
  <si>
    <t>3.854</t>
  </si>
  <si>
    <t>плановое отключение эл. энергии,  в 11:20 запуск ДЭС.</t>
  </si>
  <si>
    <t>3.855</t>
  </si>
  <si>
    <t xml:space="preserve">плановое отключение эл. энергии, </t>
  </si>
  <si>
    <t>3.856</t>
  </si>
  <si>
    <t>Обрыв провода КТП-ДПР №18. Без ц/о ул. Радиостанция ж/д 2, кв.16, жителей 29.</t>
  </si>
  <si>
    <t>3.857</t>
  </si>
  <si>
    <t>14.11.2024</t>
  </si>
  <si>
    <t>3.858</t>
  </si>
  <si>
    <t>водоканал Кавалеровский, п. Кавалерово в 15:30 аварийное отключение от ХВС ул. Восточная 1, Невельского 28 - для устранения утечки на трубопроводе ДУ-57мм (сварочные работы). Без услуг: 2 ж/д 57 квартир, 90 человек. Работает бригада: 7 человек, 4 ед. техники. Ориентировочный срок окончания работ: 20:00  В 19:15 ХВС подали ул. Восточная 1, по ул. Невельского 28 - работы продолжаются. п. Кавалерово, в 20:30 ХВС подали по ул. Невельского 28, ремонтные работы завершены.</t>
  </si>
  <si>
    <t>3.859</t>
  </si>
  <si>
    <t>3.860</t>
  </si>
  <si>
    <t>Плановое отключение электроэнергии. Запуск ДЭС в 14:30</t>
  </si>
  <si>
    <t>3.861</t>
  </si>
  <si>
    <t>Плановое отключение электроэнергии</t>
  </si>
  <si>
    <t>3.862</t>
  </si>
  <si>
    <t>3.863</t>
  </si>
  <si>
    <t>3.864</t>
  </si>
  <si>
    <t>т/р Партизанский в 14.00 плановое отключение ХВС , на котельной № 13  , котельная работает с бака запаса воды.</t>
  </si>
  <si>
    <t>3.865</t>
  </si>
  <si>
    <t>т/р Партизанский в 13.10 плановое отключение ХВС , на котельной № 3  , котельная работает с бака запаса воды.</t>
  </si>
  <si>
    <t>3.866</t>
  </si>
  <si>
    <t>Тернейский уч-к э/снабжения ДЭС п. Терней в 13:00 плановое отключение э/энергии фидер "Аэропорт" Вл 6 кВ - правка столбов. Без услуг: 338 абонентов. Работает бригада: 5 чел., 2ед.техники. Ориентировочный срок окончания работ: 15:00   В 15:00 включили э/энергию.</t>
  </si>
  <si>
    <t>3.867</t>
  </si>
  <si>
    <t>3.868</t>
  </si>
  <si>
    <t>3.869</t>
  </si>
  <si>
    <t>Плановое отключение эл\эн
Подключена ДЭС</t>
  </si>
  <si>
    <t>3.870</t>
  </si>
  <si>
    <t>т.р. Кавалеровский,  Амк с. Устиновка в 11:53  плановое отключение эл/энергии по линии Оборонэнерго. Работы ведет Оборонэнерго. Температура наружного воздуха (+5). РИСЭ запустили  в 11:55.  В 15:30 включили э/энергию, отключили РИСЭ.  В 15:30 включили э/энергию, отключили РИСЭ</t>
  </si>
  <si>
    <t>3.871</t>
  </si>
  <si>
    <t>Водоканал Кавалеровский, п. Фабричный в 10:40  аварийное отключение от ХВС ул. Комсомольская 84,86, м-н Парус, кафе Ностальгия. (Без услуг: 2 ж/д 45 квартир, 71 человек) - для переключения на новый пластиковый трубопровод ДУ- 40мм, (сварочные работы). Работает бригада: 4 человека, 3 ед. техники. Ориентировочный срок окончания работ: 14:00  В 11:50 подключили к ХВС кафе Ностальгия , ул. Комсомольская 84. Ремонтные работы продолжаются.  Ремонтные работы окончены. В 13:10 подали ХВС</t>
  </si>
  <si>
    <t>3.872</t>
  </si>
  <si>
    <t>Не плановое отключение ХВС. Работает о БЗВ.</t>
  </si>
  <si>
    <t>3.873</t>
  </si>
  <si>
    <t>3.874</t>
  </si>
  <si>
    <t>3.875</t>
  </si>
  <si>
    <t>Отключение электроэнергии</t>
  </si>
  <si>
    <t>3.876</t>
  </si>
  <si>
    <t>3.877</t>
  </si>
  <si>
    <t>Аварийное отключение хвс., Кот-ная работает с БЗВ</t>
  </si>
  <si>
    <t>3.878</t>
  </si>
  <si>
    <t>3.879</t>
  </si>
  <si>
    <t>Не плановое отключение теплоснабжения, порыв теплотрассы на территории котельной , труба ДУ 100, замена участка 0,5 м. Бригада : 1 сварщик, 1 слесарь.</t>
  </si>
  <si>
    <t>3.880</t>
  </si>
  <si>
    <t>13.11.2024</t>
  </si>
  <si>
    <t>3.881</t>
  </si>
  <si>
    <t xml:space="preserve">Т.Р. "Дальнегорский"  в  18-05 задвижками ПТЭ аварийно отключена от ЦО и ГВС школа №21(порыв в подвале). Школа  находится  на капитальном ремонте. Образовательный процесс в школе не осуществляется. Работы ведёт подрядная организация. 14.11.2024г в 10-00 задвижки ПТЭ отрыты. </t>
  </si>
  <si>
    <t>3.882</t>
  </si>
  <si>
    <t>Электроснабжение восстановлено</t>
  </si>
  <si>
    <t>3.883</t>
  </si>
  <si>
    <t>3.884</t>
  </si>
  <si>
    <t>Тернейский уч-к э/снабжения ДЭС п. Терней в 14-00 плановое отключение э/энергии фидер "Берег" ВЛ 6 КВ- для проведения ТО ДГ №04. Без услуг: 1235 абонентов. Работает бригада: 4чел., 1ед.техники и м/перс. Ориентировочный срок окончания работ: 16-00. В 16-00 включили э/энергию</t>
  </si>
  <si>
    <t>3.885</t>
  </si>
  <si>
    <t>Т.р. Кавалеровский Ольгинский участок ЦК Ольга в 13-30 аварийное отключение от ЦО ул. Комсомольская 36,38,38-а для устранения порыва на т/сети Ду 108мм с производством сварочных работ. Без услуги 3 ж/д,132кв., 235 чел, температура наружного воздуха +4. Работает бригада 4 чел. и  2 ед. техники. Продолжительность работ ориентировочно до 17-30. В 15-20 подали ЦО</t>
  </si>
  <si>
    <t>3.886</t>
  </si>
  <si>
    <t xml:space="preserve"> электроэнергия восстановлена</t>
  </si>
  <si>
    <t>3.887</t>
  </si>
  <si>
    <t>электроэнергия восстановлена</t>
  </si>
  <si>
    <t>3.888</t>
  </si>
  <si>
    <t>3.889</t>
  </si>
  <si>
    <t>Плановое отключение электроэнергии ,ответственные ДРСК
Работы по перетяжки провода в пр.опор (сильный провис, негабарит)
Отключены от отопления 4404 человека.
Температура +7С
ДГ готовятся к подключению.
ДГ подключен в 14:30</t>
  </si>
  <si>
    <t>3.890</t>
  </si>
  <si>
    <t>Плановое отключение электроэнергии ,ответственные ДРСК
Работы по перетяжки провода в пр.опор (сильный провис, негабарит)
Отключены от отопления 4404 человека.
Температура +7С
ДГ готовятся к подключению.
ДГ подключен в 14:05</t>
  </si>
  <si>
    <t>3.891</t>
  </si>
  <si>
    <t>3.892</t>
  </si>
  <si>
    <t>Плановое отключение электроэнергии ,ответственные ДРСК
Работы по перетяжки провода в пр.опор (сильный провис, негабарит)
Отключены от отопления 4404 человека.
Температура +7С
ДГ готовятся к подключению.
ДГ подключен в 14:20</t>
  </si>
  <si>
    <t>3.893</t>
  </si>
  <si>
    <t xml:space="preserve">Плановое отключение электроэнергии ,ответственные ДРСК
Работы по перетяжки провода в пр.опор (сильный провис, негабарит)
Отключены от отопления 4404 человека.
Температура +7С
ДГ готовятся к подключению.
ДГ подключен в 13:05
</t>
  </si>
  <si>
    <t>3.894</t>
  </si>
  <si>
    <t>3.895</t>
  </si>
  <si>
    <t>3.896</t>
  </si>
  <si>
    <t>Т.р. Кавалеровский Ольгинский участок п. М-Рыболов в 13-00 аварийное отключение эл/энергии по линии "Оборонэнерго",отключены от эл/энергии АМК-1, температура наружного воздуха +8, РИСЕ не запускают. Ориентировочный срок окончания работ в 17-00. В 17-20 включили э/энергию</t>
  </si>
  <si>
    <t>3.897</t>
  </si>
  <si>
    <t>Т.р. Кавалеровский Ольгинский участок п. М-Рыболов в 13-00 аварийное отключение эл/энергии по линии "Оборонэнерго",отключены от эл/энергии, М-Рыболов (больница), температура наружного воздуха +8, РИСЕ не запускают. Ориентировочный срок окончания работ в 17-00. В 17-20 включили э/энергию</t>
  </si>
  <si>
    <t>3.898</t>
  </si>
  <si>
    <t>3.899</t>
  </si>
  <si>
    <t>Плановое отключение электроэнергии ,ответственные ДРСК
Работы по перетяжки провода в пр.опор (сильный провис, негабарит)
Отключены от отопления 4404 человека.
Температура +7С
ДГ готовятся к подключению.
ДГ подключен в 14:50</t>
  </si>
  <si>
    <t>3.900</t>
  </si>
  <si>
    <t>3.901</t>
  </si>
  <si>
    <t>Плановое отключение электроэнергии ,ответственные ДРСК
Работы по перетяжки провода в пр.опор (сильный провис, негабарит)
Отключены от отопления 4404 человека.
Температура +7С
ДГ готовятся к подключению.
ДГ подключен в 14:11</t>
  </si>
  <si>
    <t>3.902</t>
  </si>
  <si>
    <t>3.903</t>
  </si>
  <si>
    <t>Тернейский участок электроснабжения  п. Амгу в 11-25 аварийное отключение э/энергии КТПН №1 ф. Рыбалка, КТПН №2 Магазин (ф. , Морская, Пекарня, Увал) КТПН №3 Сельсовет (ф. Юбилейная, Школа, Пожарка), КТПН №4 Лесная (ф. Лесная, Гагарина, Набережная), обрыв воздушной линии 10 кВ. Без услуг 323 абонента. Работает бригада 3 чел. Ориентировочный срок окончания работ  13-00. В 12-00 включили э/энергию</t>
  </si>
  <si>
    <t>3.904</t>
  </si>
  <si>
    <t>Плановое отключение электроэнергии Тн.в.+6</t>
  </si>
  <si>
    <t>3.905</t>
  </si>
  <si>
    <t>Участок водоканал "Дальнегорский" с. Сержантово очистные сооружения в 9-30 отключение э/энергии. Работает МКУ. Включили э/энергию в 10-20</t>
  </si>
  <si>
    <t>3.906</t>
  </si>
  <si>
    <t>Тернейский участок электроснабжения от ДЭС п. Максимовка в 9-15 плановое отключение э/энергии, для ТО (замена масла) АД-160 №2. Без услуг 106 аб. Работает бригада 2 чел. Ориентировочный срок окончания работ в 11-00. В 10-45 включили э/энергию</t>
  </si>
  <si>
    <t>3.907</t>
  </si>
  <si>
    <t>Подача ХВС восстановлена</t>
  </si>
  <si>
    <t>3.908</t>
  </si>
  <si>
    <t>Т.Р. "Дальнегорский" от гор. кот:  по просьбе УК "Наш дом Октябрьское" в 8-50 отключение ЦО ж/дом ул. Приморская, 32 (12кв., 22 чел.). Работает УК. В 12-00 подали ЦО</t>
  </si>
  <si>
    <t>3.909</t>
  </si>
  <si>
    <t>Пл. останов ЦТП №3 в г. Б. Камень, ремонтные работы по т/сетям.</t>
  </si>
  <si>
    <t>3.910</t>
  </si>
  <si>
    <t>Аварийное отключение э/энергии на кот.6/18 с.Сокольчи(школа). ДГ готов к запуску. Температура+1. 21:15ДГ запустили.</t>
  </si>
  <si>
    <t>12.11.2024</t>
  </si>
  <si>
    <t>3.911</t>
  </si>
  <si>
    <t>Авар откл э/э на Котельная №1 г. Большой Камень. ЦТП в работе.</t>
  </si>
  <si>
    <t>3.912</t>
  </si>
  <si>
    <t>Кавалеровский водоканал, п.Фабричный - в 17.20 аварийное отключение от ХВС  ул. Комсомольская 84,86. Без услуг 2 ж/д 45 квартир, 71 человек. Для устранения утечки на трубопроводе ДУ 40. Работает бригада 5 человек, 2 ед. техники. Ориентировочно до 21.20.</t>
  </si>
  <si>
    <t>3.913</t>
  </si>
  <si>
    <t>Не плановое отключение теплоснабжения по ул. Парковая №33 (60 квартир, 126 жителей) - порыв теплотрассы Ф 89. Работает бригада 6 чел. и 2 ед. Т/С. Время окончания работ 18:00.</t>
  </si>
  <si>
    <t>3.914</t>
  </si>
  <si>
    <t>Плановое отключение эл.энергии. В работе ДЭС</t>
  </si>
  <si>
    <t>3.915</t>
  </si>
  <si>
    <t>Планов откл э/э на Котельная №1 г. Большой Камень. ЦТП в работе.</t>
  </si>
  <si>
    <t>3.916</t>
  </si>
  <si>
    <t>Ремонт котла №1котельная остановлена. Без Т. снабжения (11ж/д
393 кв.)</t>
  </si>
  <si>
    <t>3.917</t>
  </si>
  <si>
    <t>т/р "Вл-Александровский" кот.3/11с. Сергеевка плановое отключение э/энергии.(1МКД+6ч/с, 23кв.,39 жителей) Работы ведет ДРСК до 17:00, регулировка привода. ДГ запущен. Температура наружного воздуха-5.</t>
  </si>
  <si>
    <t>3.918</t>
  </si>
  <si>
    <t>Водоканал Дальнегорский, производственный участок №1 г.Дальнегорска - 13.10 плановое отключение ХВС мкрн."Горелое" Установка задвижки ДУ 40 в районе доа ул.Приморская 28. Без услуг  78 ж/домов (569 квартир, 1100 человек). Работает бригада 4 человека, 2 единицы техники. Время завершения работ 17.00.</t>
  </si>
  <si>
    <t>3.919</t>
  </si>
  <si>
    <t>Плановое отключение Эл.э. Работает ДЭС</t>
  </si>
  <si>
    <t>3.920</t>
  </si>
  <si>
    <t>Плановое отключение Эл. эн. Работает ДЭС</t>
  </si>
  <si>
    <t>3.921</t>
  </si>
  <si>
    <t>Тепловой район Дальнегорский, котельная п.Краснореченский, ул. Октябрьская 28 - в 11.40 от ЦО и ГВС аварийно отключены 9 ж/домов ул.Гастелло 11, 13, 15, 17, 18, 19, 21, ул.Панфилова 14а, 26 (60 квартир, 122 человека). Порыв на трубопроводе ДУ 159. Работают 3 человека. задействовано 2 единицы техники. Ориентировочно до 15.30.</t>
  </si>
  <si>
    <t>3.922</t>
  </si>
  <si>
    <t>Порыв теплотрассы ДУ 219 .Работает мастер,3 слесаря, сварщик, трактор. От. Т. снабжения перекрыто 4 МКД 1467 чел. Д. сад,
Т.Ц.</t>
  </si>
  <si>
    <t>3.923</t>
  </si>
  <si>
    <t>Плановое отключение ХВС</t>
  </si>
  <si>
    <t>3.924</t>
  </si>
  <si>
    <t>Тепловой район Дальнегорский, котельная п.Рудная Пристань - в 10.10 аварийно от ЦО и ГВС отключен дом ул.Арсеньева 11. Устранение утечки на трубопроводе ДУ 57. Без услуг 1 ж/дом, 2 квартиры, 2 человека. Работает бригада 4 человека. Ориентировочно до 14.00.</t>
  </si>
  <si>
    <t>3.925</t>
  </si>
  <si>
    <t>Аварийное отключение ХВС ,работают от БЗВ.</t>
  </si>
  <si>
    <t>3.926</t>
  </si>
  <si>
    <t>Плановое отключение э/энергии ДРСК чистка просеки на кот.4/16(5 МКД-59 квартир-132 жителя). ДГ в наличии, не запущен т.к температура наружного воздуха +10.</t>
  </si>
  <si>
    <t>3.927</t>
  </si>
  <si>
    <t>Аварийное отключение ХВС</t>
  </si>
  <si>
    <t>3.928</t>
  </si>
  <si>
    <t>Плановое отключение ХВС г. Спасск -Дальний пер. Мухинский ( 5 МКД, 378 квартир), школа искусств, школа №5, детский дом, спорт. комплекс) - замена задвижки Ф 100. Работает бригада 3 чел. и 2 ед. Т/С. Время окончания работ 14:00.</t>
  </si>
  <si>
    <t>3.929</t>
  </si>
  <si>
    <t>Перекрыли подачу ГВС п. Преображение, ул. Звегенцева 9,10,11(три МКД) УК ведут работы по замене двух задвижек. Примерное время на устранение неполадки 4 часа.</t>
  </si>
  <si>
    <t>3.930</t>
  </si>
  <si>
    <t>Т.Р. Кавалеровский Ольгинский участок, п. Ольга от Ц.К. В 20-20 аварийное отключение ЦО по ул. Пролетарская 12,14, ул.Дзержинского 33,44 (4 ж/д, 56 квартир, 86 человек), упали щеки на задвижке Ду100мм в т.колодце в районе ул. Дзержинского 29. Работает бригада 3 человека. Ориентировочно до 22-00. Работы окончены, в 21-50 ЦО подали.</t>
  </si>
  <si>
    <t>11.11.2024</t>
  </si>
  <si>
    <t>3.931</t>
  </si>
  <si>
    <t>Пржевальского 18 - вскрытие т/трассы, установка хомутов 3шт. труба ДУ-89 подача. От ц/о отключены Чернышевского 15,15а,16,17,17а,19,21,23,25,27а, Пржевальского 8,10,14,16,18,20, Маяковского4, всего ж/д 17, кв.211, жителей 487,</t>
  </si>
  <si>
    <t>3.932</t>
  </si>
  <si>
    <t>Астафьева 109 - замена т/трассы труба ДУ-159 (подача) длиной 7п.м. Перекрыты по ц/о Астафьева 109, 110, 111,113,116, д/с всего ж/д 5, кв.304, жителей 726. Открыли Ц.О. в 16ч-45</t>
  </si>
  <si>
    <t>3.933</t>
  </si>
  <si>
    <t>Аварийное отключение  ХВС. Котельная не в работе. В 16:10 запустились от резервного бака</t>
  </si>
  <si>
    <t>3.934</t>
  </si>
  <si>
    <t>Аварийное отключение ХВС. Котельная не в работе.</t>
  </si>
  <si>
    <t>3.935</t>
  </si>
  <si>
    <t>Чернышевского 12-14 -  устранеие утечки труба ДУ-57 (подача и обратка), Чернышевского 21 -  замена участка т/с труба ДУ-57 длиной 3п.м. (подача). В 14-00 от ц/о отключены Чернышевского 11,12,13,14,15,15а,16,17,17а,19,21,
23,32, всего ж/д 13, кв.175, жителей 401. Запуск в 16ч-30</t>
  </si>
  <si>
    <t>3.936</t>
  </si>
  <si>
    <t>Обнаружен порыв на теплотрассе по подаче труба Д100. Планируется замена участка трубы длиной 4 метра. Отключены от отопления прокуратура, отделение полиции, ориентировочно работ до 17-00. Задействованы 2 сварщика, 3 слесаря, 1 ед.техники, Ответственный нач. 3 участка Кравчук А.С.</t>
  </si>
  <si>
    <t>3.937</t>
  </si>
  <si>
    <t>План. откл. ГВС 8 ж/д (1024 кв) и 2 д/сада от ЦТП-8 кот. №1 г.Большой Камень (ООО «Новая энергетика») – рем.работы на сетях.</t>
  </si>
  <si>
    <t>3.938</t>
  </si>
  <si>
    <t>Плановое отключение электроэнергии. 13:30 запуск ДЭС.</t>
  </si>
  <si>
    <t>3.939</t>
  </si>
  <si>
    <t>Т.Р. Кавалеровский Ольгинский участок, п. Ольга от Ц.К. В 11-30 аварийное отключение ЦО по ул. Пролетарская 12,14, ул.Дзержинского 33,44 (4 ж/д, 56 квартир, 86 человек), для устранения утечки на трубе ДУ 159 мм( подача) в т.колодце в районе ул. Дзержинского 29. Работает бригада 4 человека, 2ед. техники. Ориентировочно до 15-30. Сварочные работы окончены, в 12-35 ЦО подали.</t>
  </si>
  <si>
    <t>3.940</t>
  </si>
  <si>
    <t>Водоканал "Кавалеровский", п. Кавалерово в 10-30 плановое отключение от ХВС  ул.Первомайская 34 (1 ж/д, 40 кв, 83 чел ), здание Досааф и 2 автомобильных мойки, для переключения на новый трубопровод Ду 63 мм (пластик) в водопроводном колодце возле магазина. Работает бригада 4 человека , 2 ед. техники.  Ориентировочно до 14-30. Работы окончены, в 14-15 ХВС подали.</t>
  </si>
  <si>
    <t>3.941</t>
  </si>
  <si>
    <t>Аварийное отключение электроэнергии. ДЭС запустили, но мощности хватит только на обогрев мазута.</t>
  </si>
  <si>
    <t>3.942</t>
  </si>
  <si>
    <t>аварийное отключение ХВС, котельная работает с БЗВ.</t>
  </si>
  <si>
    <t>3.943</t>
  </si>
  <si>
    <t>аварийное отключение ХВС, котельная работает с БЗВ.                                             с 13:40 до 10:00 12.11.2024 закрыто ГВС</t>
  </si>
  <si>
    <t>3.944</t>
  </si>
  <si>
    <t>План. откл. ХВС 5 ж/д (484 чел), 2 поликлиники, ЦТП-3, 11 учреждений – переключение на новый водовод.</t>
  </si>
  <si>
    <t>3.945</t>
  </si>
  <si>
    <t>3.946</t>
  </si>
  <si>
    <t>авар откл ЦО на 3 коттеджа от кот №1 п.южная лифляндия (ООО Новая энергетика) - порыв т/тр d159</t>
  </si>
  <si>
    <t>10.11.2024</t>
  </si>
  <si>
    <t>3.947</t>
  </si>
  <si>
    <t>Тернейский уч-к э/снабжения ДЭС п. Терней в 14:00 плановое отключение э/энергии фидер Берег - для проведения ТО ДГ №03. Без услуг: 1235 абонентов. Работает бригада: 4чел., 1ед.техники. Ориентировочный срок окончания работ: 16:00  В 15:15 включили э/энергию</t>
  </si>
  <si>
    <t>3.948</t>
  </si>
  <si>
    <t>Тернейский уч-к э/снабжения ДЭС п. Амгу в 14:00 аварийное отключение э/энергии - для ТО ДГ Волга №2 (чистка сапуна). Без услуг: 348 абонентов. Работает бригада: 3 чел.  Э/э включили в 14:40</t>
  </si>
  <si>
    <t>3.949</t>
  </si>
  <si>
    <t>Аварийное отключение э/энергии.</t>
  </si>
  <si>
    <t>3.950</t>
  </si>
  <si>
    <t>Автомобилем сдернут компенсатор ,отопление наземное.
Порыв трубы 100,перекрыты от отопления дома по ул Шоссейная (дом 2,,5,9,11)
Готовится бригада для устранения.</t>
  </si>
  <si>
    <t>3.951</t>
  </si>
  <si>
    <t>3.952</t>
  </si>
  <si>
    <t>Аварийное отключение э/э ДЭГ нет.</t>
  </si>
  <si>
    <t>09.11.2024</t>
  </si>
  <si>
    <t>3.953</t>
  </si>
  <si>
    <t>3.954</t>
  </si>
  <si>
    <t xml:space="preserve">Аварийное отключение эл.энергии.ДЭС </t>
  </si>
  <si>
    <t>3.955</t>
  </si>
  <si>
    <t>Плановое отключение электроэнергии, работает от ДЭС.</t>
  </si>
  <si>
    <t>3.956</t>
  </si>
  <si>
    <t>3.957</t>
  </si>
  <si>
    <t>3.958</t>
  </si>
  <si>
    <t>3.959</t>
  </si>
  <si>
    <t>3.960</t>
  </si>
  <si>
    <t>3.961</t>
  </si>
  <si>
    <t xml:space="preserve">Тернейский участок электроснабжения от ДЭС п. Максимовка в 8-35 аварийное отключение э/энергии АД-160 №2, обрыв топливной системы. Без услуг 106 аб. Работает бригада 3 чел. В 8-55 включили э/энергию. </t>
  </si>
  <si>
    <t>3.962</t>
  </si>
  <si>
    <t xml:space="preserve">Прекращено теплоснабжение г. Спасск-Д  ул. Красногвардейская д. 104/5 (70 квартир, 147 жителей) порыв стояка отопления. Работает бригада 3 чел и 1 ед. Т/С. Время окончания работ до устранения неисправности. </t>
  </si>
  <si>
    <t>3.963</t>
  </si>
  <si>
    <t>08.11.2024</t>
  </si>
  <si>
    <t>3.964</t>
  </si>
  <si>
    <t>От кот.№2.3 по т/трассе №3 перекрыли Ц.О. ул.Фруктовая,21,23; Павлова,11 - 3 дома, 19 квартир,30 жителей. Фруктовая,21-23 - замена т/трассы ДУ-57 по 14 пм подача-обратка.</t>
  </si>
  <si>
    <t>3.965</t>
  </si>
  <si>
    <t>Тепловой район Дальнегорский гореловская котельная - в 14.50 аварийное отключение ЦО и ГВС. Утечка на трубопроводе ДУ 108 в районе дома ул.Хамзина 1а. Без услуг ООО "Комун-электро- сервис". Работает бригада 3 человека, 2 единицы техники. ориентировочно до 16.00.</t>
  </si>
  <si>
    <t>3.966</t>
  </si>
  <si>
    <t xml:space="preserve"> Проведение ремонтных работ в т/к № 19. Замена 1 м подающего трубопровода Д-219 мм и сварочные работы на врезке Д-108 мм. Потребители: 28 д. 1869 кв., 2 д/с, лицей, д/дом, сп/школа.  Тнв 0.    Рем. бригада  3 чел., 2 ед. тех.  Отв. Дубовицкий Н.В. </t>
  </si>
  <si>
    <t>3.967</t>
  </si>
  <si>
    <t>Водоканал Дальнегорский, производственный участок №1 г.Дальнегорска - 13.50 плановое отключение ХВС мкрн."Горелое" Ремонтные работы по прочистке трубопровода ДУ 32. Без услуг  78 ж/домов (569 квартир, 1100 человек). Работает бригада 4 человека, 1 единица техники. Время завершения работ 17.00. ХВС подключено в 15.30</t>
  </si>
  <si>
    <t>3.968</t>
  </si>
  <si>
    <t>Плановое отключение эл.энергии. В работе ДЭС.</t>
  </si>
  <si>
    <t>3.969</t>
  </si>
  <si>
    <t>Т.Р. Кавалеровский Ольгинский участок, п. Ольга Ц.К. В 11-00 аварийное отключение от ЦО по ул. 8е Марта 5,7,9,10,11, ростелеком, пристава, здание администрации. Для устраннения утечки на трубе ДУ 159 мм( сварочные работы) в районе ул. Косомольской 24. Без услуг 5ж/д 11 квартир, 10 человек.Работает бригада 4 человека, 1ед техники. Продолжительность работ до 15-00.</t>
  </si>
  <si>
    <t>3.970</t>
  </si>
  <si>
    <t>10:20 плановое отключение водоснабжения на 1 час. Кот.2/10 работает на БЗ воды.</t>
  </si>
  <si>
    <t>3.971</t>
  </si>
  <si>
    <t>10:20 плановое отключение ХВС на 1 час   на кот 1 /41. Котельная  работает на БЗ воды.</t>
  </si>
  <si>
    <t>3.972</t>
  </si>
  <si>
    <t xml:space="preserve">Тепловой район Кавалеровский плановое отключение от  ЦО центра реабилитации "Детство", замена труб внутри здания. </t>
  </si>
  <si>
    <t>3.973</t>
  </si>
  <si>
    <t>Водоканал Кавалеровский плановое отключение от ХВС здания центра реабилитации "Детство". Замена туб внутри здания.</t>
  </si>
  <si>
    <t>3.974</t>
  </si>
  <si>
    <t>ЦТП №2/4 стоп в 14ч-50 - отключение эл.энергии по линии ТЭСК. Без Ц.О. 13 домов,1078 квартир,2309 жителей. Дали эл.энергию в 16ч-10, запуск сетевого насоса в работу.</t>
  </si>
  <si>
    <t>07.11.2024</t>
  </si>
  <si>
    <t>3.975</t>
  </si>
  <si>
    <t>Т.Р. Кавалеровский  Ольгинский участок, п. Ольга Ц.К. В 13-45 аварийное отключение ЦО по ул. 8е Марта  5,7,9,10,11 , здание Администрации, для устранения утечки в т. колодце на трубе Ду100 мм (сварочные работы) в районе  ул. Ленинская 6.  Без услуг 5 ж/д 11 квартир, 10 человек. Работала бригада 4 человека, 1 ед. техники.  В 14-45 работы окончены ЦО подали. Информация об отключении  от диспетчера Кавалерово поступила позже из-за отсутствия связи .</t>
  </si>
  <si>
    <t>3.976</t>
  </si>
  <si>
    <t>авар ост. ЦТП-5 - замена задвижки Ду400 на 2-м контуре</t>
  </si>
  <si>
    <t>3.977</t>
  </si>
  <si>
    <t>Насосная кот.№1.2 стоп - аварийное отключение эл.энергии по линии ТЭСК. Без Ц.О. Макарова,20,21,22,24,26,28,30,32 - 8 домов, 636 квартир, 1159 жителей. Дали эл.энергию в 15ч-30, запуск насоса в работу</t>
  </si>
  <si>
    <t>3.978</t>
  </si>
  <si>
    <t>От кот.№2.3 пот/трассе №2 перекрыли Ц.О. по ул.Маяковского,4; Пржевальского,8,10,14,16,18,20; Чернышевского,15,15а,16,17,17а,19,21,23,25,27А - 17 домов,151 квартира,370 жителей. Пржевальского,14-16 - замена т/трассы ДУ-76 по 4 пм по подаче-обратке</t>
  </si>
  <si>
    <t>3.979</t>
  </si>
  <si>
    <t>Плановое отключение ХВС , работы проводят РХУ, котельная работает с БЗ воды (20куб расход 1куб в сутки)</t>
  </si>
  <si>
    <t>3.980</t>
  </si>
  <si>
    <t>Плановое отключение э/э. Запуск ДЭС в 14:40. Отапливает 35 домов, 844чел..</t>
  </si>
  <si>
    <t>3.981</t>
  </si>
  <si>
    <t>авар ост. ЦТП-5 - запала задвижка Ду250 на насосе</t>
  </si>
  <si>
    <t>3.982</t>
  </si>
  <si>
    <t>3.983</t>
  </si>
  <si>
    <t>Плановое отключение эл. энергии</t>
  </si>
  <si>
    <t>3.984</t>
  </si>
  <si>
    <t>Плановое отключение эл. энергии, в 11:30 запуск ДЭС.</t>
  </si>
  <si>
    <t>3.985</t>
  </si>
  <si>
    <t>Тернейский участок электроснабжения от ДЭС п. Максимовка в 08-30 было аварийное отключение от э/энергии всего поселка (106 абонентов),  ДГ ДЭУ-160 №3 (причина отключения пока не определена).  В 08-50 запустили в работу  ДГ АД-160 №2. Информация оперативным персоналом передана в настоящее время.</t>
  </si>
  <si>
    <t>3.986</t>
  </si>
  <si>
    <t>Отключение Г.В.С.ул.Ломоносова9.11, ул.Горького1.4.5, ул.Щербакова40.42.44. Д.Ю.С.Ш. Замена уч.т/с. Ф250</t>
  </si>
  <si>
    <t>3.987</t>
  </si>
  <si>
    <t>Тернейский уч-к э/снабжения ДЭС п. Терней в 14:35 плановое отключение э/энергии  фидер "Почтовый" - для подключения к новой подстанции. Без услуг: 62 абонента. Работает бригада: 5чел., 2ед.техники. Ориентировочный срок окончания работ: 17:00   В 16:05 включили э/энергию</t>
  </si>
  <si>
    <t>06.11.2024</t>
  </si>
  <si>
    <t>3.988</t>
  </si>
  <si>
    <t>т.р. Дальнегорский , Центральная котельная в 14:00 остановили котел №2, 3 пар на Бойлерную перекрыт. В 14:15 остановка подпиточных и сетевых насосов 1 и 2 зоны. Упали щёки на задвижке Ду-200мм на всасе подпиточного насоса №9. Без услуг: 128 ж/д., 5682кв., 7832чел., д/сад №1, школа №1, д/сад Аралия, школа №21, д/сад №33, бассейн Лотос, детская поликлиника, больничный городок, стадион темп "школа Вертикаль". Работает бригада: 4 чел. Ориентировочный срок окончания работ: 17:00   В 15:10 запустили подпиточные насосы 1 и 2 зоны  Центральная котельная, в 15:20 запустили сетевой насос по 2 зоне, в 15:30 запустили сетевой насос по 1 зоне.  В 16:00 растопили котел №2, в 16:15 открыли пар на Бойлерную</t>
  </si>
  <si>
    <t>3.989</t>
  </si>
  <si>
    <t>Не плановое отключение ХВС. БЗВ на котельной нет. Без теплоснабжения один дом 5 этажный.</t>
  </si>
  <si>
    <t>3.990</t>
  </si>
  <si>
    <t>Кот.3/3 Аварийное отключение эл/энергии. 18 домов,28 квартир</t>
  </si>
  <si>
    <t>3.991</t>
  </si>
  <si>
    <t>т/р Лазовский  кот 5/1 п, Преображение  с 13.45 Перекрыта подача отопления в школу  № 10 обнаружен порыв в теплотрассе, под замену  Труба d-108, L-1 метр  ведутся сварочные работы.
Задействованы: 2 слесаря, сварщик, начальник  котельной,1 ед техники</t>
  </si>
  <si>
    <t>3.992</t>
  </si>
  <si>
    <t>Тернейский уч-к э/снабжения ДЭС п. Терней в 13:15 плановое отключение э/энергии КТПН №11 фидер "Партизанская" - для подключения к новой подстанции. Без услуг: 43 абонента. Работает бригада: 5чел., 2ед.техники. Ориентировочный срок окончания работ: 17:00  В 16:05 включили э/энергию</t>
  </si>
  <si>
    <t>3.993</t>
  </si>
  <si>
    <t>Т/р Вл- Александровский кот 3/9 с. Новицкое с 13.00  аварийное откл. ХВС  , котельная работает с бака запаса воды.</t>
  </si>
  <si>
    <t>3.994</t>
  </si>
  <si>
    <t>Кот. №2.8 Рыбный порт стоп котел №1, сетевой насос №3. Работает Рыбный порт - аварийное отключение Ф-2 ПС Рыбники. Без ЦО 88 жилых домов, 3487 квартир, 6613 жителей, 7 объектов соцкультбыта. В 16-00ч подключение эл. энергии. 17-50ч пуск котел №1.</t>
  </si>
  <si>
    <t>3.995</t>
  </si>
  <si>
    <t>Не плановое отключение электроэнергии. Запуск ДЭС в 13:10</t>
  </si>
  <si>
    <t>3.996</t>
  </si>
  <si>
    <t>Плановое отключение эл\эн
в 11:25 подключена ДЭС</t>
  </si>
  <si>
    <t>3.997</t>
  </si>
  <si>
    <t>3.998</t>
  </si>
  <si>
    <t>3.999</t>
  </si>
  <si>
    <t>авар откл ЦО на 4 ж/д (ул. Аллея Труда 4.6.20.22) от ЦТП №6 в г.БК - устранение утечки на т/тр d108</t>
  </si>
  <si>
    <t>3.1000</t>
  </si>
  <si>
    <t>3.1001</t>
  </si>
  <si>
    <t>Не плановое отключение электроэнергии. ДЭС запустили в 05:30.</t>
  </si>
  <si>
    <t>3.1002</t>
  </si>
  <si>
    <t>авар откл э/э</t>
  </si>
  <si>
    <t>3.1003</t>
  </si>
  <si>
    <t>3.1004</t>
  </si>
  <si>
    <t>Обнаружен внутридомовой  порыв в квартире по ул Переулок Промышленный  5  кв 12 , УК отсутствует  было принято решение перекрыть дом от отопления.</t>
  </si>
  <si>
    <t>3.1005</t>
  </si>
  <si>
    <t>05.11.2024</t>
  </si>
  <si>
    <t>3.1006</t>
  </si>
  <si>
    <t>Перекрыта подача отопления в школу 10.
 Труба d-108,
обнаружен свищ на трубе d-6 мм, ведутся сварочные работы.
Задействованы: 2 слесаря, сварщик, начальник  котельной,1 ед техники(экскаватор) t+2C</t>
  </si>
  <si>
    <t>3.1007</t>
  </si>
  <si>
    <t>авар откл т/сн на 1 ж/д (Крылова, 2 -166кв.) в г.БК, замена задвижки на насосной №2</t>
  </si>
  <si>
    <t>3.1008</t>
  </si>
  <si>
    <t>Отключение э/энергии</t>
  </si>
  <si>
    <t>3.1009</t>
  </si>
  <si>
    <t>Отключение э/энергии.</t>
  </si>
  <si>
    <t>3.1010</t>
  </si>
  <si>
    <t>откл т/сн на 2 ж/д (Гагарина, 41 и 45) от ЦТП №9 в г.БК, устранение утечки на т/тр</t>
  </si>
  <si>
    <t>3.1011</t>
  </si>
  <si>
    <t>Участок водоканал «Дальнегорский» в 10-15 плановое отключение ХВС микрорайонов «Типография», «Центр» (49 ж/д, 1057 кв., 1554 чел.) МВД России, Военкомат, автосервис «Гипер Авто», «Олипм Авто», автовокзал, гостиница «Дальнегорск», ресторан «Аврора», ГКУП «ПТЭ» Дирекция, почта России, д/сад №1, школа №1, администрация ДГО, лаборатория ДПМ,  ДБС,  магазин «Колби», ТЦ «Бригантина», муз. Школа, пекарня, гостиница «21 век», м-н «Близкий», для устранения утечки на водоводе ДУ 40 мм по ул. Сухановская, 15 и устранение утечки на водоразборной колонке по ул. Советская 27. Работает бригада 4 чел. 1 ед. техники. Ориентировочный срок окончания работ в 17-00. Ремонтные работы завершены в 15-50 подали ХВС</t>
  </si>
  <si>
    <t>3.1012</t>
  </si>
  <si>
    <t>Кот.№2.8 стоп - аварийное отключение эл.энергии по линии ТЭСК. Без Ц.О. 88 домов,3487 квартир,6613 жителей; 3 д/сада, дет.дом, гимназия, управление ГО ЧС. Дали эл.энергию в 07ч-45, запуск котельной в работу</t>
  </si>
  <si>
    <t>3.1013</t>
  </si>
  <si>
    <t>3.1014</t>
  </si>
  <si>
    <t>3.1015</t>
  </si>
  <si>
    <t>Аварийное отключение электроснабжения. Работает РИСЭ.</t>
  </si>
  <si>
    <t>04.11.2024</t>
  </si>
  <si>
    <t>3.1016</t>
  </si>
  <si>
    <t>Дальнегорский тепловой район, гореловская котельная - в 19.25 от ЦО и ГВС отключен ж/дом Приморская 28. Порыв теплотрассы между фундаментом дома и тепловой камерой. Тепловая камера заполнена водой.</t>
  </si>
  <si>
    <t>3.1017</t>
  </si>
  <si>
    <t>3.1018</t>
  </si>
  <si>
    <t>3.1019</t>
  </si>
  <si>
    <t>авар откл э/э на кот г.БК ул.Рабочая, 3Б КРДВ</t>
  </si>
  <si>
    <t>3.1020</t>
  </si>
  <si>
    <t>Дальнегорский тепловой район котельная п.Краснореченска - в 08.40 аварийное отключение электроснабжения. Без услуг 58 ж/домов (1001 квартир, 1716 человек), дом инвалидов, школа/интернат.</t>
  </si>
  <si>
    <t>3.1021</t>
  </si>
  <si>
    <t>Водоканал Дальнегорский, производственный участок № 2, насосная первого подъема п.Краснореченский - в 08.40 аварийное отключение электроснабжения. Без услуг 81 ж/дом (1042 квартир, 1804 человек), дом инвалидов, школа-интернат.В 09.55 подключен РИСЭ, в 10.05 запущены насосы. В 09.55 запущен РИСЭ</t>
  </si>
  <si>
    <t>3.1022</t>
  </si>
  <si>
    <t>Водоканал Дальнегорский, производственный участок №2 п.Тайга, насосная №1 "Сухая балка" - в 08.40 аварийное отключение электроснабжения, в 14.40 подключен РИЭС.</t>
  </si>
  <si>
    <t>3.1023</t>
  </si>
  <si>
    <t>Водоканал Дальнегорский, производственный участок №2 п.Тайга, насосная №2 "Арзамасовский" - в 08.40 аварийное отключение электроснабжения, в 11.30 подключен РИЭС.</t>
  </si>
  <si>
    <t>3.1024</t>
  </si>
  <si>
    <t>Дальнегорский тепловой район АМК ул Школьная, АМК ул.Речная - в 08.40 аварийное отключение электроснабжения, в 08.45 запущен РИСЭ котельной ул.Речная, РИСЭ котельной ул Школьная не запустилась, выехал дежурный электрик. Без услуг 5 ж/домов (66 квартир, 87 человек).</t>
  </si>
  <si>
    <t>3.1025</t>
  </si>
  <si>
    <t>Дальнегорский тепловой район АМК ул Школьная, АМК ул.Речная - в 08.40 аварийное отключение электроснабжения, в 08.45 запущен РИСЭ котельной ул.Речная, РИСЭ котельной ул Школьная не запустилась, выехал дежурный электрик. Без услуг 5 ж/домов (66 квартир, 87 человек). Дальнегорский тр, АМК школьная п. Тайга в 13:45 запустили РИСЭ, растапливают, сотовой связи нет.</t>
  </si>
  <si>
    <t>3.1026</t>
  </si>
  <si>
    <t>Т.Р.Кавалеровский кот. Фабричный в 08-35 отключили электро энергию, в 09-05 включили электро энергию.</t>
  </si>
  <si>
    <t>3.1027</t>
  </si>
  <si>
    <t>Аварийное отключение эл.энергии</t>
  </si>
  <si>
    <t>3.1028</t>
  </si>
  <si>
    <t xml:space="preserve">Т.Р.Кавалеровский кот. Рудный в 08-20 остановили котел № 1, из-за отключения электро энергии. </t>
  </si>
  <si>
    <t>3.1029</t>
  </si>
  <si>
    <t>Т.Р. "Дальнегорский" котельная п. Каменка в 04-20 аварийное отключение эл/энергии по линии ДРСК. В  04-25 запущено РИСЭ.</t>
  </si>
  <si>
    <t>3.1030</t>
  </si>
  <si>
    <t>Участок водоканал "Дальнегорский" ПУ №4 п. Каменка. На насосной Каменка в 04-20 аварийное отключение эл/энергии по линии ДРСК. В  04-20 запущено РИСЭ.</t>
  </si>
  <si>
    <t>3.1031</t>
  </si>
  <si>
    <t>Водоканал Дальнегорский, производственный участок № 3 п.Сержантово - в 04-00 погасла эл/энергия. Упало дерево на КТПН 604. В 04-10 запустили РИСЭ. Работы запланированы на утро. Насосная п. Сержантово в13-45 восстановили электроснабжение. В 13-45 отключили РИСЭ</t>
  </si>
  <si>
    <t>3.1032</t>
  </si>
  <si>
    <t>АМК Устиновка в 02-50 аварийное отключение эл/энергии по линии ДРСК. РИСЭ не запускали, Температура наружного воздуха 0. С АМК Устиновкой нет связи, по информации диспетчера ДРСК бригада выехала, для устранения аварии.</t>
  </si>
  <si>
    <t>3.1033</t>
  </si>
  <si>
    <t>3.1034</t>
  </si>
  <si>
    <t>Т.Р. Кавалеровский котельная Рудный в 01-30 произошел моргун, выключился сетевой насос. Пробуют запустить резервный сетевой насос. При запуске резервного сетевого насоса пошел дым из щитка. Организовывают бригаду электриков. Без услуг 27 ж/д,870 квартир, 1184 человека. В 03-40 бригада электриков (2 человека) выехали на котельную. В 04-50 запустила сетевой насос № 3. Котельная в работе.</t>
  </si>
  <si>
    <t>3.1035</t>
  </si>
  <si>
    <t>Т.Р. Кавалеровский Ц.К.   аварийное отключение эл/энергии частично (отключился фидер№"2)  по линии ДРСК. Котельную переключили на фидер №17.  В 01-30 после запуска котельной произошел перекос фаз.  Работает бригада электриков (2 человека). Без услуг 142 ж/д, 4766 квартир, 7873 человек.</t>
  </si>
  <si>
    <t>3.1036</t>
  </si>
  <si>
    <t>Т.Р. Кавалеровский.   В 23-10 аварийное отключение эл/энергии частично (отключился фидер№"2)  по линии ДРСК . Под отключение попала центральная котельная, причина выясняется. Котельную переключили на фидер №17, котельная в работе.</t>
  </si>
  <si>
    <t>03.11.2024</t>
  </si>
  <si>
    <t>3.1037</t>
  </si>
  <si>
    <t>3.1038</t>
  </si>
  <si>
    <t>3.1039</t>
  </si>
  <si>
    <t>3.1040</t>
  </si>
  <si>
    <t xml:space="preserve">Аварийное отключение электроэнергии </t>
  </si>
  <si>
    <t>3.1041</t>
  </si>
  <si>
    <t>3.1042</t>
  </si>
  <si>
    <t>3.1043</t>
  </si>
  <si>
    <t>авар откл э/э на АМК ул Андреевская</t>
  </si>
  <si>
    <t>3.1044</t>
  </si>
  <si>
    <t>авар откл э/э на кот КРДВ</t>
  </si>
  <si>
    <t>3.1045</t>
  </si>
  <si>
    <t>авар откл. э/э на кот.КРДВ</t>
  </si>
  <si>
    <t>3.1046</t>
  </si>
  <si>
    <t>авар. откл. э/э на АМК ул.Андреевская</t>
  </si>
  <si>
    <t>3.1047</t>
  </si>
  <si>
    <t>авар откл э/э на кот.№5 п.Мысовой</t>
  </si>
  <si>
    <t>3.1048</t>
  </si>
  <si>
    <t>Аварийное отключение элетроэнергии</t>
  </si>
  <si>
    <t>3.1049</t>
  </si>
  <si>
    <t>Обнаружена утечка на трубе ДУ-219 обратка по ул. Луначарского 14а,   от ц/о отключены ул. Ленинская 13, 11, 9, 7, 5, Луначарского 2-8, 8а, 10,10а всего ж/д 16, кв. 284 чел.554, школа №10.</t>
  </si>
  <si>
    <t>3.1050</t>
  </si>
  <si>
    <t>Участок водоканал "Дальнегорский" ПУ №3 п. Рудная Пристань в 15-00 аварийное отключение от ХВС  п.Р.Пристань, для   устранения утечки на центральном водоводе ДУ 150 мм в районе ул. Морская (закрыта задвижка на поселок, на котельную ХВС поступает). Без услуг 82 ж/дома, 899 кв. 1472 чел., столовая «Причал». Работает бригада 4 чел. 2 ед. техники.  Ориентировочный срок окончания работ 19-00. Утечку устранили. В 17-20 ХВС подали.</t>
  </si>
  <si>
    <t>3.1051</t>
  </si>
  <si>
    <t>Порыв теплотрассы. Отключены от теплоснабжения дома  по ул. Лермонтова 68, 68а, 64, 80, 83. Д-300. Бригада: 3 чел, мастер, экскаватор.</t>
  </si>
  <si>
    <t>3.1052</t>
  </si>
  <si>
    <t>Участок водоканал "Дальнегорский" ПУ №3 п. Рудная Пристань в 19:00 на Насосной Васьково насос не выдает давление (1,5 кгс/см2), засорился храпок, для чистки храпка организована бригада: 3 чел., 1ед. техники. Без услуг: 82 ж/д., 899 кв., 1472 чел. Ориентировочный срок окончания работ: 23:00    В 19:30 насос запущен, давление 4 кгс/см2. Насосная Васьково в работе.</t>
  </si>
  <si>
    <t>02.11.2024</t>
  </si>
  <si>
    <t>3.1053</t>
  </si>
  <si>
    <t>Закрыто  ГВС  (17д.652кв.)  до 3.11.2024. будет производится замена участка трубы 12м. d-219  на подающем трубопроводе.</t>
  </si>
  <si>
    <t>3.1054</t>
  </si>
  <si>
    <t>Кот. №2.2 стоп сетевой насос. Ремонтные работы на т/трассе по ул. Седова,13 - замена трубы ДУ-57 по 11п.м подача/обратка, демонтаж/монтаж задвижки ДУ-80 подача. Без ЦО 8 жилых домов, 214 квартир, 386 жителей.</t>
  </si>
  <si>
    <t>3.1055</t>
  </si>
  <si>
    <t>Участок водоканал "Дальнегорский" ПУ №3 п. Рудная Пристань в 13:30 отключение насосной "Васьково" - для проведения ремонтных работ:  на  центральном водоводе  ДУ - 200 мм. ( проведение сварочных работ). Работает бригада: 3чел., 2 ед. техники. Без услуг ХВС:  82 ж/дома, 899 кв. 1472 чел., д/сад, ДК Бриз, столовая Причал.  Котельная Рудная Пристань работает с баков накопителей. Ориентировочный срок окончания работ 17:00. В 17:25 ремонтные работы окончены, запустили Насосную  Васьково, идет заполнение сети</t>
  </si>
  <si>
    <t>3.1056</t>
  </si>
  <si>
    <t>Перекрыто ЦО на ул. Победы,9 - замена трубы ДУ-89 по 10п.м подача/обратка в гильзе ДУ-159 через дорогу, приварка отводов - 8шт. 1 жилой дом, 69 квартир, 145 жителей.</t>
  </si>
  <si>
    <t>3.1057</t>
  </si>
  <si>
    <t>Ольгинский уч-к,  в 11:10 аварийное отключение от эл/энергии  по линии "Южные" сети  Моряк-Рыболов ЦРБ, РИСЭ запускаться не будут. Температура наружного воздуха (+10) .</t>
  </si>
  <si>
    <t>3.1058</t>
  </si>
  <si>
    <t>Ольгинский уч-к,  в 11:10 аварийное отключение от эл/энергии  по линии "Южные" сети  АМК №1 Моряк -Рыболов., РИСЭ  АМК №1 Моряк Рыболов  запускаться не будут. Температура наружного воздуха (+10) .</t>
  </si>
  <si>
    <t>3.1059</t>
  </si>
  <si>
    <t>Ольгинский уч-к,  в 11:10 аварийное отключение от эл/энергии  по линии "Южные" сети котельных: СШ Маргаритово. Котельная СШ Маргаритово на самоциркуляции , Температура наружного воздуха (+10) .</t>
  </si>
  <si>
    <t>3.1060</t>
  </si>
  <si>
    <t>3.1061</t>
  </si>
  <si>
    <t>Перекрыли Ц.О Фрунзе,15,17 - 2 дома,299 жителей,110 квартир.Фрунзе,17-замена т/трассы ДУ-108-7 п/м по обратке</t>
  </si>
  <si>
    <t>3.1062</t>
  </si>
  <si>
    <t>т.р Дальнегорский от Центральной котельной, 1 зона в 9:25 отключение насосов и закрытие задвижек КГУП ПТЭ  по ул. Ключевская 4, Увальная 1  по заявке УК ООО "Старт" -  для проведения работ на внутридомовых сетях дома ул. Увальная 1.  Без услуг ЦО и ГВС: 2 ж/д., 161 кв., 225 чел. Работы ведет УК.В 10:05 подали ЦО и ГВС.</t>
  </si>
  <si>
    <t>3.1063</t>
  </si>
  <si>
    <t>Тернейский уч-к э/снабжения ДЭС п. Терней в 8:45 плановое отключение э/энергии ТП 14 Школа фидер Арсеньева - для подключения новой подстанции. Без услуг: 87 абонентов. Работает бригада: 5чел., 2ед. техники. Ориентировочный срок окончания работ: 13:00.  В 15:25 включили э/энергию</t>
  </si>
  <si>
    <t>3.1064</t>
  </si>
  <si>
    <t>Участок водоканал "Дальнегорский" п. Рудная Пристань в 16-30 отключение насосной "Васьково", для устранения утечки на трубопроводе ДУ 200 мм. в колодце в районе очистных п. Рудная Пристань. Без услуг 82 ж/дома, 899 кв. 1472 чел. Работает бригада 6 чел. 2 ед. техники. Ориентировочный срок окончания работ 20-30. Котельная Рудная Пристань работает с баков накопителей. В 20-17 подали ХВС. Ремонтные работы окончены</t>
  </si>
  <si>
    <t>01.11.2024</t>
  </si>
  <si>
    <t>3.1065</t>
  </si>
  <si>
    <t>пл.ост.кот. КРДВ в г.БК, замена запорной арматуры</t>
  </si>
  <si>
    <t>3.1066</t>
  </si>
  <si>
    <t>3.1067</t>
  </si>
  <si>
    <t>3.1068</t>
  </si>
  <si>
    <t>Порыв ХВС в колодце труба диаметр 159мм.Работают сварщик,2 слесаря,ассенизаторская машина.мастер.От ХВС отключено 2 МКД,128кв.10 домов частного сектора устранение ориентировочно в течении 4х часов.</t>
  </si>
  <si>
    <t>3.1069</t>
  </si>
  <si>
    <t>Т.р. Кавалеровский участок водоканал в 11:35 аварийное отключение от ХВС дом ул. Невельского 17 ( 70 квартир, 118 человек), для переключения водовода Ду 25мм с металлической трубы на пластмассовую. Работает бригада 6 человек,  2 единицы техники. Ориентировочный срок окончания работ в 15-35.  В 13:40 подали ХВС</t>
  </si>
  <si>
    <t>3.1070</t>
  </si>
  <si>
    <t xml:space="preserve">Т.Р. "Дальнегорский" от 4 котельной в 11-00 плановое отключение от ЦО и ГВС (секущими задвижками)  ж/дом ул. Менделеева,2 (103 кв., 118 чел.), для проведения совместных работ с УК. Со стороны КГУП "ПТЭ" будут произведены работы врезки в дом в т/камере ДУ 100 мм. УК замена ввода в дом. Работает бригада 4 чел. 1 ед. тех. Ориентировочный срок окончания работ КГУП "ПТЭ"  в 15-00. в 12-13 работы завершены  КГУП "ПТЭ".  Работы продолжает УК. В 17-20 подали ЦО и ГВС </t>
  </si>
  <si>
    <t>3.1071</t>
  </si>
  <si>
    <t>Плановое отключение эл.энергии Тнв +9</t>
  </si>
  <si>
    <t>3.1072</t>
  </si>
  <si>
    <t>Перекрыли Ц.О. ул.Фрунзе,15,17 - 2 дома, 299 жителей, 110 квартир. Фрунзе,17 - свар.работы по замене т/трассы ДУ-108 -7 п/м по подаче</t>
  </si>
  <si>
    <t>3.1073</t>
  </si>
  <si>
    <t>Плановое отключение эл/энергии. ДЭС в работе</t>
  </si>
  <si>
    <t>3.1074</t>
  </si>
  <si>
    <t>Аварийное отключение электроэнергии, Тн.в. +10</t>
  </si>
  <si>
    <t>3.1075</t>
  </si>
  <si>
    <t>т/р Лазовский , кот  6/17 Глазковка  в 18.15 приостановлена подача центрального ХВС на котельную , котельная работает с бака запаса воды , водоканал сообщил, что до утра  , вышел из строя  насос .  Бак запаса 15 куб, суточный расход 2 куба .</t>
  </si>
  <si>
    <t>31.10.2024</t>
  </si>
  <si>
    <t>3.1076</t>
  </si>
  <si>
    <t>Останов Котельная г.Большой Камень ул.Рабочая, 3Б (КРДВ) - ремонт оборудования, замена задвижки сетевого насоса.</t>
  </si>
  <si>
    <t>3.1077</t>
  </si>
  <si>
    <t>Тернейский участок электроснабжения, ДЭС п.Терней - в 14.10 плановое отключение электроэнергии, фидер "Берег" 1235 абонентов. Техническое обслуживание ДГ № 4. Работают 4 человека. Ориентировочное время завершения 16.00.</t>
  </si>
  <si>
    <t>3.1078</t>
  </si>
  <si>
    <t>Останов ЦТП - 7 (44 ж/д, 3079кв) г.Б.Камень - замена задвижки.</t>
  </si>
  <si>
    <t>3.1079</t>
  </si>
  <si>
    <t>т/ р Лазовский кот. №5/1 п Преображение., в 13.00  Обнаружен порыв трубопровода ГВС  Д133мм, перекрыты жилые дома по улицам  ул. Путинцева – 9 ж/ домов, Ул. Морская- 3 ж/дома, Ул. 50 лет ВЛКСМ – 9 ж/ домов  ,  всего 21 ж/дом . 611кв,   начали производить слив воды из системы ГВС, подготовка к сварочным работам.  :</t>
  </si>
  <si>
    <t>3.1080</t>
  </si>
  <si>
    <t>Плановое отключение эл\эн</t>
  </si>
  <si>
    <t>3.1081</t>
  </si>
  <si>
    <t>Плановое отключение эл\энергии</t>
  </si>
  <si>
    <t>3.1082</t>
  </si>
  <si>
    <t>Откл ЦО 1 ж/д (36кв) ул.К.Маркса от ЦТП-4 г.Б.Камень - порыв транзитной т/сети. Устранение на 01.11.24.</t>
  </si>
  <si>
    <t>3.1083</t>
  </si>
  <si>
    <t>Котельная остановлена для подключения новых абонентов.</t>
  </si>
  <si>
    <t>3.1084</t>
  </si>
  <si>
    <t>Т/р Вл- Александровский кот 3/9 с. Новицкое   в 10.43 плановое отключение  эл энергии. в 10,45 запустили ДГ .</t>
  </si>
  <si>
    <t>3.1085</t>
  </si>
  <si>
    <t>Водоканал Дальнегорский , производственный участок № 1 - по заявке руководства ДК "Химиков" в 10.00 задвижками ПТЭ перекрыта система пожаротушения от ХВС  здания дворца культуры. Проводятся ремонтные работы системы пожаротушения. Работы по подаче ХВС на систему пожаротушения в ДК Химик  подрядной организацией не завершены. Срок окончания работ на  системе пожаротушения здания  не определен. Водоснабжение для хозбытовых нужд ДК осуществляется в полном объёме.</t>
  </si>
  <si>
    <t>3.1086</t>
  </si>
  <si>
    <t>т/р Партизанский кот, 13  в 10.00 Аварийное отключение подачи ХВС на котельной , авария на водоканале. Предположительное время;  до устранения неисправности. Котельная работает с баков запаса воды.</t>
  </si>
  <si>
    <t>3.1087</t>
  </si>
  <si>
    <t>Дальнегорский тепловой район, гореловская котельная - в 09.45 от ЦО и ГВС аварийно отключен ж/дом Маяковского 6 (9 квартир, 14 человек). Распределительный колодец заполнен водой, производится откачивание для установления характера повреждения. Работают 2 человека, 1 единица техники.</t>
  </si>
  <si>
    <t>3.1088</t>
  </si>
  <si>
    <t>Дальнегорский тепловой район, гореловская котельная - в 09.20 аварийно от ЦО и ГВС отключены 2 ж/дома О.Кошевого 3, 5 (27 квартир, 38 человек). Замена участка трубопровода ДУ 57 протяженностью 40 метров. Работает бригада 4 человека, задействовано 2 единицы техники. Ориентировочное время окончания работ 13.20.</t>
  </si>
  <si>
    <t>3.1089</t>
  </si>
  <si>
    <t xml:space="preserve">кот. №5/1 п Преображение., в 08.30 Обнаружен порыв т/тр ГВС  Д133мм, перекрыты жилые дома от ГВС (21 дом . 611кв) начали производить слив воды из системы ГВС. Идет подготовка к сварочным работам.  : ул. Путинцева – 9 ж/ домов многоквартирных
Ул. Морская- 3 ж/дома многоквартирных
Ул. 50 лет ВЛКСМ – 9 ж/ домов многоквартирных.
</t>
  </si>
  <si>
    <t>3.1090</t>
  </si>
  <si>
    <t>3.1091</t>
  </si>
  <si>
    <t>3.1092</t>
  </si>
  <si>
    <t>3.1093</t>
  </si>
  <si>
    <t>30.10.2024</t>
  </si>
  <si>
    <t>3.1094</t>
  </si>
  <si>
    <t>Обнаружен порыв трубопровода ГВС  Д133мм, перекрыта часть домов от ГВС (21ж.д. 611кв) начали производить слив воды из системы ГВС. Сварочные работы перенесены на 31.10.2024г.</t>
  </si>
  <si>
    <t>3.1095</t>
  </si>
  <si>
    <t>Участок водоканал "Дальнегорский" в 14-00 плановое отключение ХВС домов по ул. Приморская 12, 14,20,22,24,24а,26,27,27а,28, 30,31,32,34,35,36, 37,38,48,50,56,62,64,74; ул. Октябрьская 14,16,18,20,35а,37,39,39а; ул. Маяковского 4,6,8, 11,13,15,17; ул. Геологическая 3,3а,4,5,5а,6,8, 12,16,18,20, 24,26,28, ул. Южная 42,44,46,48,50,52,54,56; переулок Дачный 1,2; переулок Парковый 1,2,347,8,9,11,12,13,14,16,17; ул. Олега Кошевого 3, 5; школа №17; д/сад №13; магазин «Близкий»; сауна «Лидер»; амбулатория «Гореловская»; ритуальный сервис, для замены вентиля Ду 25 мм по ул. Приморская 74. Без услуг 77 ж/домов, 415 квартир, 552 человека. Работает бригада 5 человек, 2 ед. техники. Ориентировочно до 17-00. Ремонтные работы окончены. В 15-30 ХВС подали.</t>
  </si>
  <si>
    <t>3.1096</t>
  </si>
  <si>
    <t>В 12-30 Кавалеровский участок Амк с. Зеркальное, плановое отключение эл/энергии по линии Оборонэнерго. Ориентировочно до 17-00. Температура наружного воздуха+ 10. РИСЭ запускаться не будет. В 16-35 эл/энергию включили. Котельная в работе.</t>
  </si>
  <si>
    <t>3.1097</t>
  </si>
  <si>
    <t>аварийное отключение эл\эн</t>
  </si>
  <si>
    <t>3.1098</t>
  </si>
  <si>
    <t>Кот.2.2 стоп сетевой насос, по линии УК Седова 11 кв.37 порыв радиатора в квартире 37. Задвижки  не работают. В 14-30 работы УК завершила, начали заполнение т/трассы в 15-25 сетевой насос запущен кот.2.2 в работе.</t>
  </si>
  <si>
    <t>3.1099</t>
  </si>
  <si>
    <t>Котельная работает с БЗ воды (120куб на 3-ое суток)</t>
  </si>
  <si>
    <t>3.1100</t>
  </si>
  <si>
    <t>Не плановое отключение ХВС.</t>
  </si>
  <si>
    <t>29.10.2024</t>
  </si>
  <si>
    <t>3.1101</t>
  </si>
  <si>
    <t xml:space="preserve">Выявлен порыв трубопровода ГВС ,диаметром 133 мм в районе ТКН2
Перекрыта часть домов,в настоящее время ведется сброс воды для возможности проведения аварийно-восстановительных работ .
Без ГВС осталось:21 жил дом,611 квартир,1157 чел   
Работы переносятся на 30.10.24. Проведены сварочные работы. Задействованы: сварщик, 2 слесаря, отв. нач. котельной Татиев С.Н. Эксковатор.
</t>
  </si>
  <si>
    <t>3.1102</t>
  </si>
  <si>
    <t xml:space="preserve">Порыв на теплотрассе на ул Комсомольская. 22
В 13:30 перекрыли часть теплотрассы, дом культуры, школа, полиция.
Ремонтные работы ведутся, задействованы: мастер,2 сварщика ,2 слесаря. </t>
  </si>
  <si>
    <t>3.1103</t>
  </si>
  <si>
    <t xml:space="preserve">уч-к Ольгинский, котельная Серафимовка в 13:15 плановое отключение эл/энергии по линии ДРСК. Работы ведет  ДРСК.   Запустили РИСЭ в 14:00. В 16:45 включили э/энергию, отключили РИСЭ в 15:30.  </t>
  </si>
  <si>
    <t>3.1104</t>
  </si>
  <si>
    <t>Тернейский уч-к э/снабжения ДЭС п. Терней в 13:15 плановое отключение э/энергии КТПН №18 фидер "Тополиное" - для продолжения работ по подключению к новой подстанции. Без услуг: 30 абонентов. Работает бригада: 5чел., 2ед.техники. Ориентировочный срок окончания работ: 15:30  В 16:50 включили э/энергию абонентам.</t>
  </si>
  <si>
    <t>3.1105</t>
  </si>
  <si>
    <t>Плановое отключение электроэнергии(чистка просеки) ,ответственные ДРСК
ДГ подключили в 15:00</t>
  </si>
  <si>
    <t>3.1106</t>
  </si>
  <si>
    <t>ул.Дзержинского  д.155. 39 квартир перекрыто от теплоснабжения.Порыв внутридомовой.</t>
  </si>
  <si>
    <t>3.1107</t>
  </si>
  <si>
    <t>Т.р. Кавалеровский п. Рудный в 12:45 задвижками ПТЭ аварийно отключен от ЦО ж/дом по ул. Партизанская 81(без услуг: 48 кв., 53 чел.) в связи с порывом в подвале дома трубы ЦО. Работы по  устранению порыва производит УК. В 18:30 подали ЦО абонентам.</t>
  </si>
  <si>
    <t>3.1108</t>
  </si>
  <si>
    <t>Водоканал "Дальнегорский" в 11:30 приступили к аварийно земляным работам в р-не ул. Геологическая. Аварийно отключены от ХВС переулок Парковый, Дачный, ул. Геологическая 2-28 - для демонтажа и монтажа трубопровода Ду-40мм (30 метров), переврезка ул. Геологическая 8 (кв.1,2), демонтаж, монтаж пожарного гидранта (врезка в новый трубопровод). Без услуг: 23 ж/д. (частный сектор), 42кв., 84 чел. Работает бригада: 5чел., 2ед.техники. Ориентировочный срок окончания работ: 16:30.  В 13:20 подали ХВС переулок Дачный, переулок Парковый и ул. Геологическая 2,4,6, кроме ул. Геологическая 8,12,16,18,20,24,26,28 ( 8 ж/д., 15кв., 27чел.), продолжаются работы по монтажу трубопровода и переврезке. В 15:10 ремонтные работы завершены, подали ХВС абонентам.</t>
  </si>
  <si>
    <t>3.1109</t>
  </si>
  <si>
    <t>Перекрыты от теплоснабжения два дома по ул Лазо 28,30 ( 105 кв, 215 чел.)- порыв в колодце , труба ДУ 80, установка бандажа. Бригада : 2 слесаря.</t>
  </si>
  <si>
    <t>3.1110</t>
  </si>
  <si>
    <t>3.1111</t>
  </si>
  <si>
    <t>Не плановое отключение теплоснабжения , перекрыты 21 дом, 236 кв - порыв теплотрассы перед вводом на котельную , труба ДУ 108, замена участка 4 м. Бригада : 1 сварщик, 1 слесарь.</t>
  </si>
  <si>
    <t>3.1112</t>
  </si>
  <si>
    <t>плановые отключение по линии ДРСК, в работе ДЭС.</t>
  </si>
  <si>
    <t>3.1113</t>
  </si>
  <si>
    <t>3.1114</t>
  </si>
  <si>
    <t>3.1115</t>
  </si>
  <si>
    <t>Стоп сетевой насос №2 - демонтаж/монтаж невозвратного клапана ДУ-200. Без ЦО Астафьева,123 школа №1 Полюс; Астафьева,120 д/сад №66.</t>
  </si>
  <si>
    <t>3.1116</t>
  </si>
  <si>
    <t>Т.р. Кавалеровский от Центральной котельной:  в 9:15 аварийное отключение от ЦО  ул. Арсеньева 86 (16 квартир 12 человек) - для замены участка т/сети Ду-57мм протяженностью 22 метра от ТК до узла ввода.Работает бригада 5 человек,1 единица техники. Продолжительность работ ориентировочно до 14:00.  В установленные сроки (14:00) работы завершить не получается. Только в 14:00 приступили к проведению сварочных работ (мешала вода), работы продлятся ориентировочно до 16:00   ул. Арсеньева 86: в 15:05 подали ЦО</t>
  </si>
  <si>
    <t>3.1117</t>
  </si>
  <si>
    <t>Тернейский уч-к э/снабжения ДЭС п. Терней в 8:45 плановое отключение э/энергии КТПН №18 фидер "Тополиное" - для подключения к новой подстанции. Без услуг: 30 абонентов. Работает бригада: 5чел., 2ед.техники. Ориентировочный срок окончания работ: 12:00. В 10:00 включили э/энергию абонентам.</t>
  </si>
  <si>
    <t>3.1118</t>
  </si>
  <si>
    <t>Т/р Вл- Александровский кот 3/9 с. Новицкое   в 19.15 аварийное отключение эл энергии , авария на ДРСК ,  в 19.20 запустили ДГ.</t>
  </si>
  <si>
    <t>28.10.2024</t>
  </si>
  <si>
    <t>3.1119</t>
  </si>
  <si>
    <t>Т.Р. «Дальнегорский» от гор. Котельной 1 зона в 18-30 задвижками ПТЭ отключен от ЦО и ГВС ж/дом по ул. Пионерская,5 (139 кв., 241 чел.), для проведения ремонтных работ на внутридомовых сетях.  Работы ведет УК.ул. Пионерская 5.: Работы на внутридомовой системе УК завершены. В 15:05 29.10.24г  ПТЭ открыли задвижки.</t>
  </si>
  <si>
    <t>3.1120</t>
  </si>
  <si>
    <t>3.1121</t>
  </si>
  <si>
    <t xml:space="preserve">От ЦТП 4/1 верхняя зона перекрыли ЦО  д/с №62 Дзержинского 11,- в т/камере переврезка т/ тр  ДУ 76 с подачи на обратку. </t>
  </si>
  <si>
    <t>3.1122</t>
  </si>
  <si>
    <t>Откл. т/сн и ГВС на 1 ж/д (Курчатова, 10, 1 и 2 подъезд) от ЦТП №7 в г. Б. Камень, ремонт ВДС.</t>
  </si>
  <si>
    <t>3.1123</t>
  </si>
  <si>
    <t>кот 3/11 плановое отключение эл/энергии t+14</t>
  </si>
  <si>
    <t>3.1124</t>
  </si>
  <si>
    <t>Кот 3/13 плановое отключение эл/энергии  t+14</t>
  </si>
  <si>
    <t>3.1125</t>
  </si>
  <si>
    <t>Т.Р. "Дальнегорский" от гор. котельной 1 зона в 13-40 плановое отключение от ЦО и ГВС  по  ул. Пионерская, 5 , (139 кв., 241 чел.), для устранения утечки на трубопроводе ДУ 159 мм. Работает бригада 2 чел. 3 ед. техники. Ориентировочный срок окончания работ в 17-40. На 17-35 работы продолжаются (сварочные). В 18-30 ремонтные работы со стороны КГУП «ПТЭ» окончены, дом перекрыт задвижками ПТЭ. Далее работы будет продолжать УК на внутридомовых сетях. Работы запланированы УК на 29.10.2024.</t>
  </si>
  <si>
    <t>3.1126</t>
  </si>
  <si>
    <t>Кот 3/14 плановое отключение t+14</t>
  </si>
  <si>
    <t>3.1127</t>
  </si>
  <si>
    <t>3.1128</t>
  </si>
  <si>
    <t>Кот.№3.4 стоп т/трасса №1 - демонтаж-монтаж задвижки ДУ-200 и фланцев по подаче,. Без Ц.О. д/сад №36. В 17-00 начали заполнение т/трассы №1. В 18-40 запуск сетевого насоса т/трассы №1.</t>
  </si>
  <si>
    <t>3.1129</t>
  </si>
  <si>
    <t>3.1130</t>
  </si>
  <si>
    <t>Плановое отключение эл/энергии</t>
  </si>
  <si>
    <t>3.1131</t>
  </si>
  <si>
    <t>3.1132</t>
  </si>
  <si>
    <t>rjn 3/12 плановое отключение эл/энергии t+10</t>
  </si>
  <si>
    <t>3.1133</t>
  </si>
  <si>
    <t>Плановое отключение эл/энергии кот 3/10 t+10</t>
  </si>
  <si>
    <t>3.1134</t>
  </si>
  <si>
    <t>Аврийное отключение эл.энергии, работает ДЭС</t>
  </si>
  <si>
    <t>3.1135</t>
  </si>
  <si>
    <t>Авар откл э/э на Котельная г.Большой Камень ул.Рабочая.</t>
  </si>
  <si>
    <t>27.10.2024</t>
  </si>
  <si>
    <t>3.1136</t>
  </si>
  <si>
    <t>Порыв на трубопроводе ХВС устранен
Мастер Сафин О.Ю.</t>
  </si>
  <si>
    <t>3.1137</t>
  </si>
  <si>
    <t>Порыв на магистрали ХВС Устранили
Мастер Сафин О.Ю</t>
  </si>
  <si>
    <t>3.1138</t>
  </si>
  <si>
    <t>Порыв трубопровода устранен
Мастер Сафин О.Ю.</t>
  </si>
  <si>
    <t>3.1139</t>
  </si>
  <si>
    <t>Авар. откл. э/э на АМК №47 ст.Старый Ключ (2 ж/д 21 кв) – авария на ТП на территории ИК-33.</t>
  </si>
  <si>
    <t>26.10.2024</t>
  </si>
  <si>
    <t>3.1140</t>
  </si>
  <si>
    <t>Порыв теплотрассы. От теплоснабжения отключены три дома расположенных по ул. Молодежная, ул. Дружбы. Отключены 458 жителей. Работы планируются на 27.10.24.</t>
  </si>
  <si>
    <t>3.1141</t>
  </si>
  <si>
    <t xml:space="preserve">Не плановая остановка котельной. Вышел из строя сетевой насос. От теплоснабжения отключены 13 домов, 366 кв. 598 жителей. </t>
  </si>
  <si>
    <t>3.1142</t>
  </si>
  <si>
    <t xml:space="preserve">Авар. откл. ГВС 1 ж/д ул.Лазо 14 (13 кв) от ЦТП-1 – порыв т/тр (полипропилен). Работы ведет служба единого заказчика (администрация).              </t>
  </si>
  <si>
    <t>3.1143</t>
  </si>
  <si>
    <t>ГВС закрыто, аварийное отключение ХВС.</t>
  </si>
  <si>
    <t>3.1144</t>
  </si>
  <si>
    <t>3.1145</t>
  </si>
  <si>
    <t>Сильная вибрация сетевого насоса, стоп сетевой насос, резерва нет.
Без ЦО 54 жилых дома, 173 квартиры, 297 жителей, д/сад Аленушка.</t>
  </si>
  <si>
    <t>3.1146</t>
  </si>
  <si>
    <t>Пробило прокладку на регулирующем клапане парового тракта. Сетевой насос в работе. Без ЦО 28 жилых домов, 2644 квартиры, 5456 человек, д/сад №45.</t>
  </si>
  <si>
    <t>3.1147</t>
  </si>
  <si>
    <t>В частном доме по ул. Советская 5/1 внутридомовой порыв, хозяева в доме не проживают. В связи с тем, что нет возможности перекрыть этот дом, перекрыты дома по ул. Советская ( 5 домов, 29 чел.), ул. Суханова ( 10 домов, 25 чел.), ул Советская 8 ( 19 кв, 29 чел.). В администрацию Хасанского района информация передана.</t>
  </si>
  <si>
    <t>25.10.2024</t>
  </si>
  <si>
    <t>3.1148</t>
  </si>
  <si>
    <t>Течь т/трассы по ул. Владивостокская,7-9. Без ЦО 28 жилых домов, 578 квартир, 1005 жителей, 10 объектов соцкультбыта.</t>
  </si>
  <si>
    <t>3.1149</t>
  </si>
  <si>
    <t>3.1150</t>
  </si>
  <si>
    <t>3.1151</t>
  </si>
  <si>
    <t>3.1152</t>
  </si>
  <si>
    <t>Т/р Вл- Александровский кот 4/21 Волчанец   в 14-05 Аварийное отключение эл, энергии , авария на ДРСК предположительно на 1,5 часа , температура воздуха  +13</t>
  </si>
  <si>
    <t>3.1153</t>
  </si>
  <si>
    <t>Тернейский участок электроснабжения ДЭС п. Терней в 14-00 плановое отключение э/энергии Фидер "БЕРЕГ" ВЛ 6 КВ, для проведения ТО ДГ №03. Без услуг 1235 аб. Работает бригада 4 чел., 1 ед. техн. Ориентировочный срок окончания работ в 16-00. В 16-00 включили э/энергию</t>
  </si>
  <si>
    <t>3.1154</t>
  </si>
  <si>
    <t>3.1155</t>
  </si>
  <si>
    <t>3.1156</t>
  </si>
  <si>
    <t>3.1157</t>
  </si>
  <si>
    <t>Не плановое отключение э/энергии. Запуск ДЭС в 11:15.</t>
  </si>
  <si>
    <t>3.1158</t>
  </si>
  <si>
    <t>Авар останов ЦТП№13 от кот.№8 г.Спасск (37ж\д 2220кв) – замена задвижки dy200 на т.тр</t>
  </si>
  <si>
    <t>3.1159</t>
  </si>
  <si>
    <t>3.1160</t>
  </si>
  <si>
    <t>Авар откл ЦО на 1ж\д ул.Блюхера 8 (240кв) + д\с «Звёздочка» от ЦТП№8 – замена 8п.м. т\тр d219</t>
  </si>
  <si>
    <t>3.1161</t>
  </si>
  <si>
    <t>В связи с отключением ХВС (плановое отключение эл.энергии на водоподъеме)  остановлено ГВС.</t>
  </si>
  <si>
    <t>3.1162</t>
  </si>
  <si>
    <t>3.1163</t>
  </si>
  <si>
    <t>Не плановое отключение теплоснабжения.</t>
  </si>
  <si>
    <t>3.1164</t>
  </si>
  <si>
    <t xml:space="preserve"> Кот 6.6 отключение света  в 21.20 , запустили дизельгенератор . В 21.50 дали свет , отключили дизельгенератор .
</t>
  </si>
  <si>
    <t>24.10.2024</t>
  </si>
  <si>
    <t>3.1165</t>
  </si>
  <si>
    <t>Не плановое отключение ГВС, вышел из строя котел</t>
  </si>
  <si>
    <t>3.1166</t>
  </si>
  <si>
    <t>Водоканал Дальнегорский насосная "Васького". В 16-30 аварийное отключение насоса (упало давление на насосе и выбило насос). Необходима чистка храпка. В 16-35 бригада приступила к чистке храпка. Без услуг ХВС  82 ж/дома, 899 квартир, 1472 человека.  Котельная Р.Пристань питается с баков запаса воды.  Работает бригада 4 человека, 1 ед.техники. Ориентировочно до 20-30. В 17-50 работы окончены, насосная в работе.</t>
  </si>
  <si>
    <t>3.1167</t>
  </si>
  <si>
    <t>замена запорной арматуры трубопровода Ду100мм работают мастер Сафин и 2 слесаря</t>
  </si>
  <si>
    <t>3.1168</t>
  </si>
  <si>
    <t>Аварийное отключение эл/энергии на кот 4/19, ДРСК выясняют причину. Температура наружного воздуха +11С. Работа ДГ с 18-35 до 19-45</t>
  </si>
  <si>
    <t>3.1169</t>
  </si>
  <si>
    <t>Кот 6.6  стоп в 14.50 - аварийное отключение эл. энергии по линии эл. сети п. Новицкое . В 15ч-45 запущен в работу дизельгенератор  . В 19.45 включили свет , дизельгенератор отключили .</t>
  </si>
  <si>
    <t>3.1170</t>
  </si>
  <si>
    <t>3.1171</t>
  </si>
  <si>
    <t>Т.р.Кавалеровский ЦК. В 13-00 аварийно остановили от ЦО дома по   ул.Гагарина 4, ул.Краснознаменная 14, для устранения утечки на трубопроводе Ду 57 мм с проведением сварочных работ. Без услуг 2 ж/жома, 17 квартир, 34 человека. Работает бригада  6 человек ,2 ед., техники. Ориентировочно до 17-00. Ремонтные работы окончены. в 15-10 идет заполнение сети.</t>
  </si>
  <si>
    <t>3.1172</t>
  </si>
  <si>
    <t>плановое отключение электроэнергии</t>
  </si>
  <si>
    <t>3.1173</t>
  </si>
  <si>
    <t>Аварийное отключение эл/энергии</t>
  </si>
  <si>
    <t>3.1174</t>
  </si>
  <si>
    <t>3.1175</t>
  </si>
  <si>
    <t>3.1176</t>
  </si>
  <si>
    <t>3.1177</t>
  </si>
  <si>
    <t>Аварийное отключение ХВС.</t>
  </si>
  <si>
    <t>3.1178</t>
  </si>
  <si>
    <t>3.1179</t>
  </si>
  <si>
    <t>3.1180</t>
  </si>
  <si>
    <t>ПНС №3/1 пр-т Мира,71 - аварийное отключение эл.энергии по линии ТЭСК. В 11ч-50 дали эл.энергию. В 14ч-00 запуск сетевого насоса</t>
  </si>
  <si>
    <t>3.1181</t>
  </si>
  <si>
    <t>Кот 3/10 Фроловка в 10-10 плановое отключение эл/энергии, работают подрядчики. Температура наружного воздуха +8С. Запуск ДГ в 11-15</t>
  </si>
  <si>
    <t>3.1182</t>
  </si>
  <si>
    <t>Участок водоканал Кавалеровский -в 10-00 аварийное отключение от ХВС п.Рудный  ул.Партизанская 61, 63, 65, 67, 72,76,79,81,83,86,88,90,92,94,95,97,103 (677 квартир,1025 человек) школа Замена участка трубопровода Ду 108 мм ,протяженностью 1,5м с производством сварочных работ .Работает бригада 4 человека, 2ед. тех.Продолжительность работ ориентировочно до 13-30. Ремонтные работы окончены заменили 1,07 м трубопровода ДУ 108мм в районе дома по ул.Партизанская 74. В 17-20 ХВС подали.</t>
  </si>
  <si>
    <t>3.1183</t>
  </si>
  <si>
    <t>3.1184</t>
  </si>
  <si>
    <t>Тернейский участок электроснабжения п. Терней в 9-25 аварийное отключение эл/энергии КТПН №15 "Рыбкооп" ф. "Заповедник", по вызову для устранения обрыва провода.  Без услуг 47 абонентов. Работает бригада 2 человека, 1 ед. техники. Ориентировочный срок окончания работ в 10-30. В 9-40 эл/энергию включили.</t>
  </si>
  <si>
    <t>3.1185</t>
  </si>
  <si>
    <t>Т.р.Кавалеровский ЦК. В 8-30 аварийно остановили дом от ЦО по ул.Краснознаменная 14 (2 кв., 4 человека), для устранения и определения утечки. Работает бригада  6 человек ,2 ед., техники. Ориентировочно до 12-30. Определено место утечки в районе Оловотранса, необходима замена участка трубопровода Ду 57 мм,  в 8-30 дополнительно отключили дом по  ул.Гагарина 4 (15 кв., 30 человека). Всего без услуг 2 ж/жома 17 квартир, 34 человека. Работает бригада  6 человек ,2 ед., техники. Ориентировочно до 12-30. В 12-25 работы окончены, заполняют сеть.</t>
  </si>
  <si>
    <t>3.1186</t>
  </si>
  <si>
    <t>План откл ГВС на 1 ж/д (Гагарина, 49 - 36 кв.) - требуется замена ввода.</t>
  </si>
  <si>
    <t>3.1187</t>
  </si>
  <si>
    <t xml:space="preserve">Пл. откл. ГВС на 7 ж/д (483 кв.) от ЦТП №9 в г. Б. Камень, рем. работы на т/сетях.                                  </t>
  </si>
  <si>
    <t>3.1188</t>
  </si>
  <si>
    <t>Т.р.Кавалеровский, Ольгинский уч-к в 05:25 аварийная остановка котельной №1 Тимофеевка - вырвало лапу на дымососе, резерва нет. будет организована бригада. В 15-00 запустили в работу кот №3. Котельная в работе.</t>
  </si>
  <si>
    <t>3.1189</t>
  </si>
  <si>
    <t>Водоканал Кавалеровский с.Устиновка с 23:30 по ул. Центральная 17-а нет ХВС в доме, выехала бригада из 2-х человек для выяснения причины отсутствия ХВС. Без услуг: 1 ж/дом, 16кв.. 23чел., школа.   В 23:45 подали ХВС (причина отсутствия ХВС: запала стрелка на Электронно-контактном манометре).</t>
  </si>
  <si>
    <t>23.10.2024</t>
  </si>
  <si>
    <t>3.1190</t>
  </si>
  <si>
    <t>Аварийное отключение электроэнергии ,ответственные ДРСК
Бригада ДРСК выехала для обнаружения и устранения аварии.
ДГ готов к запуску. Температура +11С</t>
  </si>
  <si>
    <t>3.1191</t>
  </si>
  <si>
    <t>Аварийное отключение электроэнергии ,ответственные ДРСК
Бригада ДРСК выехала для обнаружения и устранения аварии.
ДГ запустили в 22:10,отключение ДГ D 22:25</t>
  </si>
  <si>
    <t>3.1192</t>
  </si>
  <si>
    <t>3.1193</t>
  </si>
  <si>
    <t>3.1194</t>
  </si>
  <si>
    <t>Кот.№2.1  стоп сетевой насос №1 - свар.работы по устранению порыва на основной теплосети ДУ-219  по подаче-обратке. Без Ц.О. д/сад, музей, дет.школа искусств; 28 домов, 1005жителей,578квартир.</t>
  </si>
  <si>
    <t>3.1195</t>
  </si>
  <si>
    <t>Не исправность электро оборудования</t>
  </si>
  <si>
    <t>3.1196</t>
  </si>
  <si>
    <t>3.1197</t>
  </si>
  <si>
    <t>3.1198</t>
  </si>
  <si>
    <t>3.1199</t>
  </si>
  <si>
    <t>3.1200</t>
  </si>
  <si>
    <t>т.р. Дальнегорский, от Центральной котельной, в 13:40 задвижками ПТЭ отключен от ЦО и ГВС ж/дом по ул. 50л Октября 62 (38кв., 64чел.) - внутридомовой порыв. Работы ведет УК. Задвижки ПТЭ не открыты, продолжение внутридомовых  ремонтных работ УК "ДЭКО" переносится на 24.10.24г. 24.10.24г в 17-50 ЦО и ГВС подали.</t>
  </si>
  <si>
    <t>3.1201</t>
  </si>
  <si>
    <t>Аварийное отключение электроэнергии ,работы ведет ДРСК
ДЭС не запускали.
t +14C</t>
  </si>
  <si>
    <t>3.1202</t>
  </si>
  <si>
    <t>3.1203</t>
  </si>
  <si>
    <t>Авар. откл. э/э на кот. №2 п.Южная Лифляндия.</t>
  </si>
  <si>
    <t>3.1204</t>
  </si>
  <si>
    <t>Аварийное откл. э/э.</t>
  </si>
  <si>
    <t>3.1205</t>
  </si>
  <si>
    <t>Авар. откл. э/э на гидроузел «Волчанец».</t>
  </si>
  <si>
    <t>3.1206</t>
  </si>
  <si>
    <t>аварийное отключение эл.энеогии, Дэс в работе</t>
  </si>
  <si>
    <t>3.1207</t>
  </si>
  <si>
    <t>Аварийное отключение эл. энергии, ДЭС в работе</t>
  </si>
  <si>
    <t>3.1208</t>
  </si>
  <si>
    <t>22.10.2024</t>
  </si>
  <si>
    <t>3.1209</t>
  </si>
  <si>
    <t xml:space="preserve">т/р Вл-Александровский ,  в 22-40   кот 3/9, с . Новицкое  аварийное откл. электроэнергии  , авария на ДРСК , точную причину выясняют , готовим к запуску ДГ , температура воздуха  +11.  в 00.30 запуск ДГ </t>
  </si>
  <si>
    <t>3.1210</t>
  </si>
  <si>
    <t>Аварийное откл. э/э. tнар. +9. ДЭС не запускали.</t>
  </si>
  <si>
    <t>3.1211</t>
  </si>
  <si>
    <t>3.1212</t>
  </si>
  <si>
    <t>Аварийное отключение</t>
  </si>
  <si>
    <t>3.1213</t>
  </si>
  <si>
    <t>Работает УК</t>
  </si>
  <si>
    <t>3.1214</t>
  </si>
  <si>
    <t>Отключение эл.энергии кот 3/14</t>
  </si>
  <si>
    <t>3.1215</t>
  </si>
  <si>
    <t>Отключение эл.энергии кот 3/11</t>
  </si>
  <si>
    <t>3.1216</t>
  </si>
  <si>
    <t xml:space="preserve">Участок водоканал "Дальнегорский" п. Рудная Пристань в 14-30 аварийное отключение ХВС всего поселка (82 ж/дома, 899 кв., 1472 чел), д/сад №3, ДК "Бриз", амбулатория, для устранения утечки на трубопроводе ДУ 80 мм. по ул. Арсеньева 13. Работает бригада 2 чел. 1 ед. техники. Ориентировочный срок окончания работ 18-30.В 15-15 подали ХВС (произвели сварочные работы) </t>
  </si>
  <si>
    <t>3.1217</t>
  </si>
  <si>
    <t>Участок водоканал "Кавалеровский" п. Рудный в 14-30 аварийное отключение от ХВС ул. Партизанская 72,76,79,81,83,86,88,90,92,94,95,97,103, для замены задвижки ДУ 150 мм. в водопроводном колодце  в районе дома ул  № 86, Без услуг 13 ж/домов, 629 квартир, 961 чел. Работает бригада 2 чел. и 2 ед. техники.  Ориентировочно работы до 17-00 В 17-25 окончание работ. ХВС подали абонентам</t>
  </si>
  <si>
    <t>3.1218</t>
  </si>
  <si>
    <t>Перекрыт дом от теплоснабжения по улице Шахтерская, д. 22. (16 кв., 34чел.) Повреждена теплотрасса D=50, длина 5м. Ремонтные работы планируются на 23.10.24г. Бригада: сварщик, 2 слесаря, бригадир, мастер.</t>
  </si>
  <si>
    <t>3.1219</t>
  </si>
  <si>
    <t>плановое отключение эл. энергии. t+9</t>
  </si>
  <si>
    <t>3.1220</t>
  </si>
  <si>
    <t xml:space="preserve"> плановое отключение эл. энергии. </t>
  </si>
  <si>
    <t>3.1221</t>
  </si>
  <si>
    <t>3.1222</t>
  </si>
  <si>
    <t>Тернейский участок электроснабжения от ДЭС п. Максимовка в 10-50 аварийное отключение от э/энергии всего поселка (106 абонентов),  ДГ ДЭУ-160 №3 (причина выясняется). Работает бригада 2 человека. Ориентировочный срок окончания работ в 14-55. В 15-45 запустили в работу  ДГ АД-160 №2, который находится в ремонте (ДГ не дает зарядку на аккумулятор, аккумулятор  заряжается отдельно). Причина остановки ДГ ДЭУ-160 №3 выясняется, предположительно причина в контроллере управления двигателем. Мастер ДЭС п. Максимовка держит связь с главным энергетиком филиала Бабченко Е.А.</t>
  </si>
  <si>
    <t>3.1223</t>
  </si>
  <si>
    <t>Плановое краткосрочное откл. э/э.</t>
  </si>
  <si>
    <t>3.1224</t>
  </si>
  <si>
    <t>Тернейский участок электроснабжения от ДЭС п. Максимовка в 9-00 плановое отключение от э/энергии всего поселка (45 абонентов), для технического обслуживания ДГ ДЭУ-160 №3 (замена масла). Работает бригада 2 человека. Ориентировочный срок окончания работ в 10-30. В 10-40 включили э/энергию</t>
  </si>
  <si>
    <t>3.1225</t>
  </si>
  <si>
    <t>Плановый останов насосов гидроузла и ВНС-3 – врезка нового водовода. Работает подрядная организация. ХВС населению подается из БЗВ.</t>
  </si>
  <si>
    <t>3.1226</t>
  </si>
  <si>
    <t>21.10.2024</t>
  </si>
  <si>
    <t>3.1227</t>
  </si>
  <si>
    <t>Тернейский участок эл/снабжения, ДЭС п.Терней с 14-20 до 15-10 было плановое отключение электроснабжения ф. "Аэропорт" СПТ № 17 ф. "Жилье" (25 абонентов), для замены трансформатора тока и доливка масла в трансформатор. Работала бригада 4 человека, 1 единица техники. Информацию передали позже из-за отсутствия связи.</t>
  </si>
  <si>
    <t>3.1228</t>
  </si>
  <si>
    <t>3.1229</t>
  </si>
  <si>
    <t>Тернейский участок эл/снабжения ДЭС п. Терней. В 14-00 плановое отключение от эл/энергии КТПН №2 ф."Нагорная", КТПН №14 "Школа" ф."Арсеньева"  ф."УП", КТПН № 11 "ПДУ" ф. "Почтовый", ф. "Партизанская", для ТО ДГ №04. Без услуг 418 абонентов. Работает бригада 4 человека, 1 ед. техники. Ориентировочный срок окончания работ 16-00. В 15-30 эл/энергию включили.</t>
  </si>
  <si>
    <t>3.1230</t>
  </si>
  <si>
    <t>3.1231</t>
  </si>
  <si>
    <t>3.1232</t>
  </si>
  <si>
    <t>Т.р. Кавалеровский участок РЭУ 2 п. Кавалерово  в 10-30 аварийно отключены от ЦО 2 жилых дома ул. Гагарина 9, ул. Краснознаменная 14 (17 квартир, 34 человека), для определения и устранения утечки. Работает бригада 6 человек, задействовано 2 единицы техники. Продолжительность работ ориентировочно до 14-30. 12-45 утечка обнаружена  в районе дома ул. Краснознаменная №5/2 производится откачка воды из траншеи (илососом). Ремонтные работы окончены на т/тр  Ду 108 мм (обратка). В 14-25 запустили ЦО.</t>
  </si>
  <si>
    <t>3.1233</t>
  </si>
  <si>
    <t>3.1234</t>
  </si>
  <si>
    <t>3.1235</t>
  </si>
  <si>
    <t>Авар останов ЦТП№5 от кот.№1 Б Камень – замена арматуры на линии подпитки.</t>
  </si>
  <si>
    <t>3.1236</t>
  </si>
  <si>
    <t>Авар откл ЦО на 2ж\д ул К Маркса 3А,3Б от ЦТП№4 – порыв ВДС</t>
  </si>
  <si>
    <t>3.1237</t>
  </si>
  <si>
    <t>Тернейский участок электроснабжения, ДЭС п.Терней - в 09.20  аварийное отключение электроснабжения фидер "Жилье" (25 абонентов). Расчистка линии. Работают 3 человека, 1 единица техники. Ориентировочно до 11.00.</t>
  </si>
  <si>
    <t>20.10.2024</t>
  </si>
  <si>
    <t>3.1238</t>
  </si>
  <si>
    <t>3.1239</t>
  </si>
  <si>
    <t>3.1240</t>
  </si>
  <si>
    <t>3.1241</t>
  </si>
  <si>
    <t>Аварийное отключение элетроэнергии.</t>
  </si>
  <si>
    <t>19.10.2024</t>
  </si>
  <si>
    <t>3.1242</t>
  </si>
  <si>
    <t>Водоканал "Кавалеровский", п. Кавалерово в 20:00 аварийное отключение от ХВС ул. Трудовая 14. В водопроводном колодце лопнула компрессионная муфта на трубопроводе ДУ- 25мм. Муфты в наличии на складе п. Кавалерово нет, работы запланированы на  21.10.24 г. (муфту планируют привести из г. Дальнегорска). Без услуг: 1 ж/дом (частный сектор), 3 чел.</t>
  </si>
  <si>
    <t>3.1243</t>
  </si>
  <si>
    <t>Кот 3/2 отключение эл.энергии</t>
  </si>
  <si>
    <t>3.1244</t>
  </si>
  <si>
    <t>т.р. Кавалеровский уч. Ольгинский, котельная с. Михайловка с 16:30 до 18:30 было аварийное отключение  эл/энергии по линии "Оборонэнерго". На котельной запускали РИСЭ. Информацию передали с задержкой, так как отсутствовала связь у мастера Петрова В.А.</t>
  </si>
  <si>
    <t>3.1245</t>
  </si>
  <si>
    <t>Авар откл э/э на Котельная п.Смоляниново.</t>
  </si>
  <si>
    <t>3.1246</t>
  </si>
  <si>
    <t>т.р. Кавалеровский в 15:10 аварийное э/энергии по линии э/сети (сильный ветер) на ЦК п. Кавалерово. Без услуг: 142 ж/д., 4766 чел., 7873 чел., школа №2,3, библиотека, колледж, д/сад 4,22,25, реабилитационный центр. Работы ведет э/сеть.  В 16:00 запустили ЦК Кавалерово, котельная в работе</t>
  </si>
  <si>
    <t>3.1247</t>
  </si>
  <si>
    <t>т/р Партизанский    кот 9  в  14.00 аварийное отключение эл.энергии , авария на ДРСК</t>
  </si>
  <si>
    <t>3.1248</t>
  </si>
  <si>
    <t>Тернейский уч-к э/снабжения ДЭС п. Терней в 14:00 аварийное отключение э/энергии фидер "Аэропорт" (КТПН №6,8,10,19,20,21, СТП №17) - горит трансформатор СТП №17 ф. Жильё. Без услуг: 338 абонентов. Работает бригада: 2 чел., 1ед.техники.   Причина отключения: из-за сильного ветра упало дерево на провода. (Информацию передали в 19:05, плохая связь)</t>
  </si>
  <si>
    <t>3.1249</t>
  </si>
  <si>
    <t>т/р Партизанский    кот 39  в  14.00 аварийное отключение эл.энергии , авария на ДРСК</t>
  </si>
  <si>
    <t>3.1250</t>
  </si>
  <si>
    <t>3.1251</t>
  </si>
  <si>
    <t>Авар откл э/э на Котельная № 113 п. Романовка.</t>
  </si>
  <si>
    <t>3.1252</t>
  </si>
  <si>
    <t>Авар откл э/э на ВНС п. Романовка.</t>
  </si>
  <si>
    <t>3.1253</t>
  </si>
  <si>
    <t>т.р. Кавалеровский уч. Ольгинский. В 13:30 аварийное отключение отключение эл/энергии на котельной Тимофеевка №2 - замыкание на линии (сильный ветер). Без услуг: 3 ж/д., 129кв., 207чел. На котельную выехали: начальник Ольгинского уч-ка Зайцев В.В. и электрик.  В 14:15 включили э/энергию, котельная в работе.</t>
  </si>
  <si>
    <t>3.1254</t>
  </si>
  <si>
    <t>3.1255</t>
  </si>
  <si>
    <t>ул. Приморская 14 (12кв., 16чел.) - порыв в квартире. Работы будет производить УК. Порыв устроили. В 15-00 ЦО и ГВС подали.</t>
  </si>
  <si>
    <t>3.1256</t>
  </si>
  <si>
    <t>Авар откл э/э на Котельная п.Смоляниново. Запуск РИСЭ.</t>
  </si>
  <si>
    <t>3.1257</t>
  </si>
  <si>
    <t>3.1258</t>
  </si>
  <si>
    <t>т/р Партизанский    кот 41  в  10.40 аварийное отключение эл.энергии , авария на ДРСК ,</t>
  </si>
  <si>
    <t>3.1259</t>
  </si>
  <si>
    <t>3.1260</t>
  </si>
  <si>
    <t>3.1261</t>
  </si>
  <si>
    <t>Тернейский уч-к э/снабжения ДЭС п. Терней в 10:15 аварийное отключение э/энергии фидер "Рынок" - обрыв провода. Без услуг: 46 абонентов. Работает бригада: 2 чел., 1ед.техники. Ориентировочный срок окончания работ: 11:30   В 10:55 включили э/энергию абонентам.</t>
  </si>
  <si>
    <t>3.1262</t>
  </si>
  <si>
    <t>Авар откл э/э на Котельная г.Большой Камень ул.Рабочая, 3Б (КРДВ).</t>
  </si>
  <si>
    <t>3.1263</t>
  </si>
  <si>
    <t>3.1264</t>
  </si>
  <si>
    <t xml:space="preserve"> аварийное отключение эл.энергии , авария на ДРСК , аварийная служба ДРСК  выехала.</t>
  </si>
  <si>
    <t>3.1265</t>
  </si>
  <si>
    <t>3.1266</t>
  </si>
  <si>
    <t>Аварийное отключение эл/энергии. Запуск ДГ в 7-05</t>
  </si>
  <si>
    <t>3.1267</t>
  </si>
  <si>
    <t>3.1268</t>
  </si>
  <si>
    <t>3.1269</t>
  </si>
  <si>
    <t>Авар. откл. э/э на кот. №113 с.Романовка.</t>
  </si>
  <si>
    <t>3.1270</t>
  </si>
  <si>
    <t>авар откл э/э ВНС-3</t>
  </si>
  <si>
    <t>3.1271</t>
  </si>
  <si>
    <t>3.1272</t>
  </si>
  <si>
    <t xml:space="preserve">Авар. откл. э/э КНС-2 г.,Фокино. </t>
  </si>
  <si>
    <t>3.1273</t>
  </si>
  <si>
    <t>18.10.2024</t>
  </si>
  <si>
    <t>3.1274</t>
  </si>
  <si>
    <t>3.1275</t>
  </si>
  <si>
    <t>Участок водоканал "Дальнегорский" п. Рудная Пристань в 15-30 аварийное отключение насосной "Васьковское" выдавило сальник на насосе (засорился храпок). Производится чистка храпка. Без услуг 82 ж/дома, 899 кв., 1472 чел. д/сад, ДК "Бриз", амбулатория. Работает бригада 1 чел. 1 ед. техники. Ориентировочный срок окончания работ в 19-30. В 17-00 запустили насосную "Васьково"</t>
  </si>
  <si>
    <t>3.1276</t>
  </si>
  <si>
    <t xml:space="preserve"> в 12-30 перекрыт от отопления дом по ул.Ленинская,16 (46кв. 81жит.) из-за обнаружившейся внутридомовой утечки, УК Сучан</t>
  </si>
  <si>
    <t>3.1277</t>
  </si>
  <si>
    <t xml:space="preserve">Аварийное отключение эл\эн
</t>
  </si>
  <si>
    <t>3.1278</t>
  </si>
  <si>
    <t>Участок водоканал Кавалеровский п.Рудный в 12:00 аварийное отключение от ХВС домов ул. Партизанская 65,86,88,90,92,94,79,81,83,95,97,72,103, школа,655 квартира,1066 человек). Устранение утечки водопроводного  колодца. Работает бригада 2 человека, задействовано 2ед техники.Продолжительность работ ориентировочно до 16:00. В 14-00 подали ХВС, произвели сварочные работы на трубопроводе ДУ 108 мм, установили задвижку  ДУ 80 мм.</t>
  </si>
  <si>
    <t>3.1279</t>
  </si>
  <si>
    <t>Аварийное откл. ХВС в связи с порывом трубопровода. От ХВС отключены улицы: Стадионная, Хасанская, Махалина, Строительная. 31дом, 64кв 100чел. Бригада: 3 слесаря, мастер, машина ассинезатор.</t>
  </si>
  <si>
    <t>3.1280</t>
  </si>
  <si>
    <t>В 10-30 в поступать жалобы от жителей и УК о  том что по 1-ой зоне  в системе нет воды и по графику дома подключить не удается. Для выяснения причины на насосную Светлый ключ была отправлена бригада, которая выяснила, что насосная остановлена отключился сетевой насос №2 по электрической части. Время отключения не установлено, т.к. не пришло смс информирование ни диспетчеру не мастеру.  Электрики занимаются ремонтом. В 13-40 подключили насосную Светлый ключ. В работе насос №3. Причина отключения насоса № 2 не выявлена, электрики проводят диагностику.</t>
  </si>
  <si>
    <t>3.1281</t>
  </si>
  <si>
    <t>Участок водоканал Кавалеровский п. Рудный в 10-20  аварийное отключение от ХВС домов Партизанская 95,97,103(155 квартир,290 человек) , для устранение утечки водопроводного колодца. Работает бригада 2 человека, задействовано 2 единицы техники. Продолжительность работ ориентировочно до 14-00. В 11-00 подключили дома с утечкой (не держит запорная арматура)</t>
  </si>
  <si>
    <t>3.1282</t>
  </si>
  <si>
    <t>Т.Р. "Дальнегорский"  от 4 кот. в 8-40 по заявке УК "Гарант" задвижками ПТЭ отключен от ЦО и ГВС ж/дом по ул. Железнодорожная 3 (100 кв., 169 чел.), для замены задвижки. Работы ведет  УК. В 15-30 подали ЦО и ГВС</t>
  </si>
  <si>
    <t>3.1283</t>
  </si>
  <si>
    <t>Тернейский участок эл/снабжения, ДЭС п.Терней - в 07-15 аварийное отключение электроэнергии всего п.Терней. Сработала защита, причина устанавливается. Без услуг 1620 абонентов. Работают 2 человека,  1 ед. техники. 7-50 включили э/энергию</t>
  </si>
  <si>
    <t>3.1284</t>
  </si>
  <si>
    <t>Плановое отключение эл энергии ,намечены работы по чистке просеки в связи с негабаритом с выводом воздушной линии электропередачи 35 кв в ремонт. Работы производит ДРСК.
в 14:30 подключили ДГ.</t>
  </si>
  <si>
    <t>17.10.2024</t>
  </si>
  <si>
    <t>3.1285</t>
  </si>
  <si>
    <t>3.1286</t>
  </si>
  <si>
    <t>Ольгинский участок  котельная Маргаритово,  в 14-00 аварийное отключение эл/ энергии по линии Оборонэнерго. Ориентировочно до 18-00. Котельная на самоциркуляции. В 17-30 эл/энергию включили, котельная в работе.</t>
  </si>
  <si>
    <t>3.1287</t>
  </si>
  <si>
    <t>Плановое отключение эл энергии ,намечены работы по чистке просеки в связи с негабаритом с выводом воздушной линии электропередачи 35 кв в ремонт. Работы производит ДРСК.
в 14:20 подключили ДГ.</t>
  </si>
  <si>
    <t>3.1288</t>
  </si>
  <si>
    <t>Плановое отключение эл энергии ,намечены работы по чистке просеки в связи с негабаритом с выводом воздушной линии электропередачи 35 кв в ремонт. Работы производит ДРСК.
в 14:25 подключили ДГ.</t>
  </si>
  <si>
    <t>3.1289</t>
  </si>
  <si>
    <t>3.1290</t>
  </si>
  <si>
    <t>3.1291</t>
  </si>
  <si>
    <t>Ольгинский участок котельная  М-Рыболов АМК-1  в 14-00 аварийное отключение эл/ энергии по линии Оборонэнерго. Ориентировочно до 18-00. Температура наружного воздуха +14  РИСЭ запускаться не будет. В 17-30 эл/энергию включили, котельная в работе.</t>
  </si>
  <si>
    <t>3.1292</t>
  </si>
  <si>
    <t>Ольгинский участок  котельная М-Рыболов(больница) в 14-00 аварийное отключение эл/ энергии по линии Оборонэнерго. Ориентировочно до 18-00. Температура наружного воздуха +14  РИСЭ запускаться не будет. В 17-30 эл/энергию включили, котельная в работе.</t>
  </si>
  <si>
    <t>3.1293</t>
  </si>
  <si>
    <t>3.1294</t>
  </si>
  <si>
    <t>3.1295</t>
  </si>
  <si>
    <t>Перекрыли по теплу дом по ул. Гарнизонная 1,порыв в подвале дома.</t>
  </si>
  <si>
    <t>3.1296</t>
  </si>
  <si>
    <t xml:space="preserve">Плановое отключение электроэнергии ,фидер 6
Пролеты опор 54-59,чистка просеки.
</t>
  </si>
  <si>
    <t>3.1297</t>
  </si>
  <si>
    <t>Водоканал Дальнегорский, производственный участок № 2 п.Краснореченский - в 11-30  плановое отключение ХВС  д/сад , шк, Д/К, поликлиника, психоневрологический диспансер (потребители предупреждены за ранее),  для замены центрального водовода на пластиковый  Ду 110 мм, замена запорной арматуры Ду 150мм, установка нового колодца. Работает бригада 7 человек, 3 ед. техники. Ориентировочно до 17-00. На сегодня ремонтные работы окончены, заменили 50 м трубопровода, заменили запорную арматуру. В 16-00 ХВС подали.</t>
  </si>
  <si>
    <t>3.1298</t>
  </si>
  <si>
    <t>Т.р. Кавалеровский п. Фабричный в 11-00 часов аварийное отключение  от ц/о дом по ул. Комсомольской  94 квартиры с № 61 по №120 (60кв 120 человек), для замены участка т/тр Ду 89мм протяженностью 9м. Работает бригада 2 человека,  3 единицы техники.                                                                                                                                                       Продолжительность работ ориентировочно до 15-00 часов. На 14-45 сварочные работы продолжаются. В 16-30 ремонтные работы окончены, ц/о подали.</t>
  </si>
  <si>
    <t>3.1299</t>
  </si>
  <si>
    <t>3.1300</t>
  </si>
  <si>
    <t>В 08:20 перекрыт дом по ул. Партизанская 159, от отопления из-за ВДС УК нет, заниматься устранением будет администрация
Дом на аварийном обслуживании.</t>
  </si>
  <si>
    <t>3.1301</t>
  </si>
  <si>
    <t>Аварийная остановка котельной, ГВС закрыто на 25д.1867кв. Замена вентеля Ф20мм в т/к №22 в  р-оне м/на "Орион".
Рем.бригада: 5чел., 2ед.тех.
Отв: Дубовицкий Н.В.</t>
  </si>
  <si>
    <t>16.10.2024</t>
  </si>
  <si>
    <t>3.1302</t>
  </si>
  <si>
    <t>Ав. откл. э/э на кот. №59, 113, ВНС и КНС в с. Романовка.</t>
  </si>
  <si>
    <t>3.1303</t>
  </si>
  <si>
    <t>3.1304</t>
  </si>
  <si>
    <t>3.1305</t>
  </si>
  <si>
    <t>3.1306</t>
  </si>
  <si>
    <t>3.1307</t>
  </si>
  <si>
    <t>Водоканал Дальнегорский, производственный участок № 1 г.Дальнегорск - в 13.50 аварийное отключение ХВС 15 ж/домов переулок Парковый и переулок Дачный (25 квартир, 54 человека). Замена трубопровода  ДУ 110 протяженностью 15 метров, замена врезки в трубопровод ДУ 40 в районе дома Геологическая 6. Работает бригада 4 человека, 1 единица техники. Ориентировочно до 16.00.</t>
  </si>
  <si>
    <t>3.1308</t>
  </si>
  <si>
    <t>Тепловой район Дальнегорский, Гореловская котельная г.Дальнегорска - в 13.30 остановлен котел № 2, сетевые насосы 2 и 3 зоны. Ремонт питающей линии. Без услуг 83 ж/дома (1686 квартир, 32166 человек), д/с № 13, школа №17, Д/К. Работает бригада 4 человека.</t>
  </si>
  <si>
    <t>3.1309</t>
  </si>
  <si>
    <t>Тепловой район Дальнегорский котельная п.Краснореченский, ул.Октябрьская 28 - в 10.55 от ЦО и ГВС отключен ж/дом Октябрьская 6  (79 квартир, 164 человека), обнаружен внутридомовой порыв. По информации УК: сегодня ремонтные работы закончатся. Дом подключили к ГВС, ЦО пока нет, ведутся работы УК. Об окончании работ УК сообщит. 21.10.2024 работы окончены.  В 12-10 ЦО и ГВС подали.</t>
  </si>
  <si>
    <t>3.1310</t>
  </si>
  <si>
    <t>3.1311</t>
  </si>
  <si>
    <t>Тепловой район Кавалеровский, котельная п.Фабричный - в 08.30 остановлен сетевой насос котельной, увеличен расход теплоносителя в связи с возможным порывом на теплотрассе. Без услуг ЦО и ГВС школа, д/с, Д/К, 22 ж/дома (796 квартир, 1456 человек). Осуществляется поиск утечки, задействованы 3 человека, одна единица техники. В 10.30 обнаружена утечка в подвале д/с, в 10-30 другие потребители подключены. Работы выполняются силами д/сада</t>
  </si>
  <si>
    <t>3.1312</t>
  </si>
  <si>
    <t>т/р Лазовский  в 23-11  на кот.5/1 Преображение  через амбразуру топки произошло возгорание котла,  в связи с этим   были вызваны пожарные, В 23-22 возгорание было ликвидировано. При тушении были залиты щиты управления котлов, поэтому котельная была остановлена, В настоящее время проводится проверка оборудования , котельная готовится к запуску.</t>
  </si>
  <si>
    <t>15.10.2024</t>
  </si>
  <si>
    <t>3.1313</t>
  </si>
  <si>
    <t>В 20-30 перекрыт дом по ул. Кирова,38 (12кв. 11жит.) от отопления из-за ВДС (в подвале прорвало трубу). УК нет, заниматься устранением будет администрация</t>
  </si>
  <si>
    <t>3.1314</t>
  </si>
  <si>
    <t>Т.Р. "Дальнегорский" от кот. п. Краснореченск в 14-40 задвижками ПТЭ аварийно отключен от ЦО и ГВС ж/дом по ул. Хасанская,1  (10 кв, 13 чел.) внутридомовой порыв. Работы будут производить жильцы дома.</t>
  </si>
  <si>
    <t>3.1315</t>
  </si>
  <si>
    <t>Тернейский участок электроснабжения ДЭС п. Терней в 13-40 плановое отключение э/энергии КТПН №13 ф. "Есенина", для отключения абонента. Без услуг 51 абонент. Работает бригада 4 чел. 1 ед. техники. Ориентировочный срок окончания работ 1 час. В 13-45 включили э/энергию</t>
  </si>
  <si>
    <t>3.1316</t>
  </si>
  <si>
    <t>Т.Р. "Дальнегорский" от 4 котельной в 11-16 по заявке УК "Гарант" задвижками ПТЭ отключен от ГВС ж/дом по ул. 8 Марта 10 (68 кв, 136 чел.), для замены задвижки . Работы производит УК. Ориентировочный срок окончания работ в 15-16. В 14-27 дополнительно отключены дома по ул. 8 марта 12, 16 (143 кв, 216 чел.). В 16-10 подали ГВС</t>
  </si>
  <si>
    <t>3.1317</t>
  </si>
  <si>
    <t>Водоканал Дальнегорский, производственный участок № 2 п.Краснореченский - в 11-00  плановое отключение ХВС домов по ул.Октябрьская 13,14,15 (3 ж/д, 63 кв., 121 человек), д/с, шк, Д/К, поликлиника, психоневрологический диспансер. Продолжение  аварийно земляных работ, откачка воды  в районе стадиона, для замены трубопровода Ду 159мм. Работает бригада 8 человек, 3 ед. техники. Ориентировочно до 17-00. В 15-20 подали ХВС.</t>
  </si>
  <si>
    <t>3.1318</t>
  </si>
  <si>
    <t>3.1319</t>
  </si>
  <si>
    <t>3.1320</t>
  </si>
  <si>
    <t>В 9-50 по заявке Управляющей компании ООО "Комфорт" задвижками ПТЭ отключены от ХВС дома по ул. Проспект 128, 130, 132,134,136,138,142,144 (8 ж/д., 114 кв., 216 чел.), для проведения ремонтных работ . Работы ведет УК. Ориентировочный срок окончания работ в 11-00. В 11-20 подали ХВС</t>
  </si>
  <si>
    <t>3.1321</t>
  </si>
  <si>
    <t>Останов  ЦТП-2 г.Б.Камень -авар откл ХВС.</t>
  </si>
  <si>
    <t>3.1322</t>
  </si>
  <si>
    <t>Кот.№4.8 стоп котел №5 - ремонт отвода ДУ-108 на участке от котельной до ТСУ-3</t>
  </si>
  <si>
    <t>3.1323</t>
  </si>
  <si>
    <t>Останов подача ГВС 12 ж/д (607кв) ул.К.Маркса от ЦТП-7 г.Б.Камень - переврезка т/сети Д108.</t>
  </si>
  <si>
    <t>3.1324</t>
  </si>
  <si>
    <t>Аварийное отключение эл. энергии Адм. здание филиала, в 15:00 запуск ДЭС.</t>
  </si>
  <si>
    <t>14.10.2024</t>
  </si>
  <si>
    <t>3.1325</t>
  </si>
  <si>
    <t>Тернейский участок эл/снабжения ДЭС п. Терней. В 14-00 плановое отключение эл/энергии КТПН №2 ф."Пушкинская", ф."Нагорная"- для ТО ДГ №04. Без услуг 144 абонента. Работает бригада 2 человека. Ориентировочный срок окончания работ 16-00. В 15-20 эл/энергию включили.</t>
  </si>
  <si>
    <t>3.1326</t>
  </si>
  <si>
    <t>Водоканал Дальнегорский, производственный участок № 2 п.Краснореченский - в 09-00  плановое отключение ХВС домов по ул.Октябрьская 13,14,15 (3 ж/д, 63 кв., 121 человек), д/с, шк, Д/К, поликлиника, психоневрологический диспансер. Продолжение  аварийно земляных работ в районе стадиона, для замены трубопровода Ду 159мм. Работает бригада 8 человек, 3 ед. техники. Ориентировочно до 17-00. На сегодня аварийно земляные работы окончены, до аварийного участка трубы докопались.  Дальнейшие работы запланированы на 15.10.24г. при благоприятных погодных условиях. В 14-55 ХВС подали .</t>
  </si>
  <si>
    <t>3.1327</t>
  </si>
  <si>
    <t xml:space="preserve">В 10-10 Ольгинский участок котельная Веселый- Яр  аварийное  отключение эл/ энергии по линии Оборонэнерго. Без услуг 4 ж/д, 17кв., 31 человек, Д/К. Ориентировочно до 17-00. Температура наружного воздуха +12  РИСЭ запускаться не будет.  В 14-35 эл/энергию включили, котельная в работе. </t>
  </si>
  <si>
    <t>3.1328</t>
  </si>
  <si>
    <t>Т.р. Кавалеровский РЭУ 2 от Ц.К. п.Кавалерово. В 10-00 аварийное отключение от ц/о домов по  ул.Кузнечная 17,18,21, ул. Арсеньева 49,51, ул. Первомайская 51,  д/сад №25, для замены запорной арматуры Ду 100 мм на транзитной линии ц/о по ул.Кузнечная 18. Без услуг 6 ж/д, 377 кв., 645 человек. Работает бригада 4 человека,1 ед. техники.   В 11-15 ремонтные работы окончены, ц/о подали.                                                                                                               Ориентировочно продолжительность работ  до 14-00.</t>
  </si>
  <si>
    <t>3.1329</t>
  </si>
  <si>
    <t>Авар. откл. ХВС 6 ж/д (608 чел) ул.К.Маркса г.Фокино – порыв тр-да Д273. Работает подрядная организация.</t>
  </si>
  <si>
    <t>3.1330</t>
  </si>
  <si>
    <t>13.10.2024</t>
  </si>
  <si>
    <t>3.1331</t>
  </si>
  <si>
    <t>3.1332</t>
  </si>
  <si>
    <t>Плановое отключение эл.э</t>
  </si>
  <si>
    <t>3.1333</t>
  </si>
  <si>
    <t>3.1334</t>
  </si>
  <si>
    <t>Тернейский участок электроснабжения ДЭС п. Терней в 19-00 аварийное отключение электроэнергии ДГ №05 ф. "Аэропорт" (показывает ошибку). Без услуг 338 аб. Работает бригада 4 чел. 1 ед. техники. Ориентировочный срок окончания работ в 23-00. ДЭС. п. Терней отремонтировали ДГ №04 (заменили подшипник). ДГ №04 работает в параллели  ДГ № 03. В 20-10 все  абоненты ф. "Берег" и Ф "Аэропорт" подключены к э/энергии.</t>
  </si>
  <si>
    <t>12.10.2024</t>
  </si>
  <si>
    <t>3.1335</t>
  </si>
  <si>
    <t>Тернейский участок электроснабжения ДЭС п. Терней в 17-00 плановое отключение э/энергии в связи с недостаточной мощностью ф . "Берег"-КТПН №2, №3, №4 ф. "Метео", ф. 50 лет Октября, КТПН № 9 .  Без услуг 400 абонента. Работает бригада 4 чел. 1 ед. техники. Ориентировочный срок до 20-00. ДЭС. п. Терней отремонтировали ДГ №04 (заменили подшипник). ДГ №04 работает в параллели  ДГ № 03. В 20-10 все  абоненты ф. "Берег" и Ф "Аэропорт" подключены к э/энергии.</t>
  </si>
  <si>
    <t>3.1336</t>
  </si>
  <si>
    <t>Плановое откл. э/э. Резервный бак воды полный, потребитель ХВС получает.</t>
  </si>
  <si>
    <t>3.1337</t>
  </si>
  <si>
    <t>Плановое откл. э/э. Резервный бак полный, полный, потребитель воду получает.</t>
  </si>
  <si>
    <t>3.1338</t>
  </si>
  <si>
    <t>3.1339</t>
  </si>
  <si>
    <t>ВНС Калинина. Плановое откл. э/э. Резервный бак воды полный, потребитель ХВС получает. ВНС Колхозная ХВС не подает.</t>
  </si>
  <si>
    <t>3.1340</t>
  </si>
  <si>
    <t>3.1341</t>
  </si>
  <si>
    <t>Тернейский участок электроснабжения ДЭС п. Максимовка в 9-00 плановое  отключение э/энергии ДЭУ-160 №3, для замены масла.       Без услуг 106 абонентов. Работает бригада 2 человек. Ориентировочный срок окончания работ в 11-00. В 10-20 включили э/энергию</t>
  </si>
  <si>
    <t>3.1342</t>
  </si>
  <si>
    <t>Тернейский участок электроснабжения ДЭС п. Терней в 8-00 плановое отключение э/энергии в связи с недостаточной мощностью ф . Берег -КТПН №13. Без услуг 124 абонента. Работает бригада 4 чел. 1 ед. техники.Ориентировочный срок до 11-30. В 11-40 включили э/энергию</t>
  </si>
  <si>
    <t>3.1343</t>
  </si>
  <si>
    <t>В 15-10 Ольгинский участок котельная Веселый- Яр  аварийное отключение эл/ энергии по линии Оборонэнерго. Температура наружного воздуха +18  РИСЭ запускаться не будет. Без услуг ЦО 4 дома, 28кв., 53 чел. В 15-40 эл/энергию включили, котельная в работе.</t>
  </si>
  <si>
    <t>11.10.2024</t>
  </si>
  <si>
    <t>3.1344</t>
  </si>
  <si>
    <t>Тернейский уч-к эл/снабжения ДЭС п. Терней в 13-00 плановое отключение эл/энергии ф. Берег ВЛ 6 кВ - работа на ВЛ КТПН № 2,3,4,5,7,11,13,14,15,18. Без услуг: 1235 абонентов. Работает бригада 5 чел., 1ед.техники. Без услуг 456 абонентов. В 20-00 эл/энергию включили КТПН № 2 "Нагорная"190 абон.  В 20-45 эл/энергию включили КТПН № 18 "Гараж ПМК" 30 абон. Без услуг 236 абонентов. В 21-50 эл/энергию включили, подключены все абоненты.</t>
  </si>
  <si>
    <t>3.1345</t>
  </si>
  <si>
    <t>Водоканал Дальнегорский, производственный участок № 2 п.Краснореченский - в 10-30 от ХВС плановое отключение Д/С, Д/К, поликлиника, психоневрологический диспансер. Продолжение  аварийно земляных работ в районе стадиона, для устранения утечки на центральном водоводе Ду 159 мм (проведение сварочных работ) Работает бригада 8 человек, 3 ед. техники. Ориентировочно до 17-00. В 15-30 ремонтные работы окончены, ХВС подали.</t>
  </si>
  <si>
    <t>3.1346</t>
  </si>
  <si>
    <t>Водоканал Дальнегорский, производственный участок № 3 п.Сержантово - в 10-15 остановлена насосная водозабора "Сержантово" , для замены запорной арматуры Ду50 мм и проведение сварочных работ на трубопроводе ДУ 50 мм в районе ул.Советская 4. Без услуг 37 ж/домов, 497 квартир, 1035 человек. Работает бригада 5 человек, 2 ед.техники. Ориентировочно до 14-00. В 12-05 задвижку заменили, запустили насосную с.Сержантово. Остается отключенным от ХВС дом по ул.Советская 4 (18 квартир, 34 человека) ,продолжают сварочные работы на трубопроводе Ду 50 мм  ( для соединения задвижки с трубопроводом).</t>
  </si>
  <si>
    <t>3.1347</t>
  </si>
  <si>
    <t>т.р. Дальнегорский Ц.К.  в 9-45 по просьбе УК "Старт"  аварийное отключение от ГВС задвижками ПТЭ Пионерская 68, Осипенко 8  Без услуг 2 ж/д 161кв., 318 человек. Работы ведет УК. В 11-10 работы окончены, ГВС подали.</t>
  </si>
  <si>
    <t>3.1348</t>
  </si>
  <si>
    <t>Тернейский участок эл/снабжения ДЭС п. Терней в 09-00 плановое отключение эл/энергии КТПН №16 фидер "Строительная", для проведения лабораторных исследований. Без услуг: 47 абонентов. Работает бригада: 4 человека., 1ед. техники. В 9-35 эл/энергию включили.</t>
  </si>
  <si>
    <t>3.1349</t>
  </si>
  <si>
    <t>Тернейский участок электроснабжения, ДЭС п.Терней - в 08-30 плановое отключение электроснабжения ТП № 14 "Школа" фидер "Комсомольская". Без услуг 115 абонентов. Проведение работ на ВЛ. Ориентировочно до 17-00. В 19-00 эл/энергию включили.</t>
  </si>
  <si>
    <t>3.1350</t>
  </si>
  <si>
    <t>Нет одной фазы, не запускаются насосы.</t>
  </si>
  <si>
    <t>3.1351</t>
  </si>
  <si>
    <t xml:space="preserve">Тернейский участок электроснабжения, ДЭС п.Терней - в 21.30 аварийно отключен КТПН 3 8 фидер "Пионерская" для стабилизации нагрузки и подключения фидера " Аэропорт". Без услуг 154 абонента.
</t>
  </si>
  <si>
    <t>10.10.2024</t>
  </si>
  <si>
    <t>3.1352</t>
  </si>
  <si>
    <t>Тернейский участок электроснабжения, ДЭС п.Терней - 19.35 для подключения КТПН № 7, 13, 18 от электроснабжения отключены КТПН № 3. Без услуг 107 абонентов. Работы осуществляет подрядчик.</t>
  </si>
  <si>
    <t>3.1353</t>
  </si>
  <si>
    <t>Тернейский участок электроснабжения, ДЭС п.Терней - 19.05 для подключения КТПН № 7, 13, 18 от электроснабжения отключены КТПН № 5 фидер "Дом Быта", фидер "Партизанская", КТПН № 4 фидер "50 лет Октября". Без услуг 139 абонентов. Работы осуществляет подрядчик.</t>
  </si>
  <si>
    <t>3.1354</t>
  </si>
  <si>
    <t xml:space="preserve"> аварийное отключение эл/энергии. 19:00 запущена ДЭС.</t>
  </si>
  <si>
    <t>3.1355</t>
  </si>
  <si>
    <t>Водоканал Дальнегорский, производственный участок № 3 с.Сержантово - в 18.45 аварийно отключен от ХВС жилой дом ул.Советская 4. Утечка на трубопроводе ДУ 50. Без услуги ХВС 18 квартир, 34 человека. Работает бригада 3 человека. В 14-00 сварочные  работы окончены, ХВС подали.</t>
  </si>
  <si>
    <t>3.1356</t>
  </si>
  <si>
    <t>Тернейский участок электроснабжения, ДЭС п.Терней - в 18.30 аварийное отключение электроэнергии фидер "Берег". Сработала защита, причина устанавливается. Без услуг 338 абонентов. Работают 2 человека, задействована 1 единица техники.</t>
  </si>
  <si>
    <t>3.1357</t>
  </si>
  <si>
    <t>Ольгинский участок теплоснабжения, АМК  ЦРБ с.Моряк-Рыболов, аварийное отключение электроэнергии АО "Южные Электрические Сети". В 22-10 включили электроэнергию.</t>
  </si>
  <si>
    <t>3.1358</t>
  </si>
  <si>
    <t>Ольгинский участок теплоснабжения, АМК  № 2 с.Моряк-Рыболов, аварийное отключение электроэнергии АО "Южные Электрические Сети".  Котельная  не растоплена( растопка котельной  производится при понижении температуры наружного воздуха до -10 ) В 22-10 включили электроэнергию.</t>
  </si>
  <si>
    <t>3.1359</t>
  </si>
  <si>
    <t>Ольгинский участок теплоснабжения, АМК №1 с.Моряк-Рыболов, аварийное отключение электроэнергии АО "Южные Электрические Сети". Котельная не запущена. Ориентировочно до 19.00.</t>
  </si>
  <si>
    <t>3.1360</t>
  </si>
  <si>
    <t>Водоканал Дальнегорский, производственный участок № 2 п.Краснореченский - в 13.45 от ХВС аварийно отключены ж/дома ул.Октябрьская 13, 14, 15 (63 квартиры, 124 человека). Устранение утечки на участке трубопровода ДУ 63. Работает бригада 4 человека, задействована 1 единица техники. Ориентировочно до 16.00.</t>
  </si>
  <si>
    <t>3.1361</t>
  </si>
  <si>
    <t>Тернейский участок электроснабжения, ДЭС п.Терней - в 13.40 плановое отключение электроснабжения КТПН № 7, 13, 14 без услуг 156 абонентов. Проведение работ на ВЛ, задействован подрядчик. Ориентировочно до 17.00.</t>
  </si>
  <si>
    <t>3.1362</t>
  </si>
  <si>
    <t>Водоканал Дальнегорский, производственный участок № 1 - в 13.25 аварийное отключение ХВС пер.Парковый 13 ж/домов частного сектора (23 квартиры, 46 человек). Проведение ремонтных работ на трубопроводе ДУ 110. Работают 3 человека, 2 единицы техники. Ориентировочно до 16.00.</t>
  </si>
  <si>
    <t>3.1363</t>
  </si>
  <si>
    <t>Тернейский участок электроснабжения, ДЭС п.Терней - в 13.00 плановое отключение электроснабжения фидер "Аэропорт" , без услуг 338 абонентов. Проведение лабораторных исследований. Задействовано 4 человека, 1 единица техники. Ориентировочно до 17.00.</t>
  </si>
  <si>
    <t>3.1364</t>
  </si>
  <si>
    <t>3.1365</t>
  </si>
  <si>
    <t>Водоканал Дальнегорский, производственный участок № 4 п.Каменка - в 12.00 плановое отключение электроэнергии АО ДРСК. В 12.01 на насосной водозабора "Каменка" подключен резервный источник электроснабжения. Услуга ХВС потребителям не прекращалась.</t>
  </si>
  <si>
    <t>3.1366</t>
  </si>
  <si>
    <t>Водоканал Дальнегорский, производственный участок № 3 п.Сержантово - в 11.50 остановлена насосная водозабора "Сержантово" . устранение утечки на трубопроводе ДУ 50 в районе магазина "Парус". Без услуг 37 ж/домов, 497 квартир, 1035 человек. Работает бригада 3 человека. Ориентировочно до 15.00.</t>
  </si>
  <si>
    <t>3.1367</t>
  </si>
  <si>
    <t>Участок водоканал Кавалеровский - в 10.45 аварийное отключение ХВС для замены сальниковой набики в запорной арматуре в колодце в районе техникума. Без услуг школа 3 10 школа искусств, детская поликлиника, Д/К Арсеньева, техникум, общежитие техникума, Администрация п.Кавалерово, 3 ж/дома Арсеньева 111, 113, 114 (9 квартир, 16 человек). Работает бригада 3 человека, 1 единица техники. Ориентировочно до 11.30.</t>
  </si>
  <si>
    <t>3.1368</t>
  </si>
  <si>
    <t>Авар. откл. ХВС 3 ж/д (107 кв) уд.Мищенко г.Фокино – порыв тр-да Ду50. Требуется замена 50 м. Подвоз воды организован.</t>
  </si>
  <si>
    <t>3.1369</t>
  </si>
  <si>
    <t>Водоканал Дальнегорский, производственный участок № 2 п.Краснореченский - в 09.35 от ХВС аварийно отключены Д/С, Д/К, поликлиника, психоневрологический диспансер. Начаты аварийно земляные работы в районе стадиона. Работает бригада 7 человек, задействовано 3 единицы техники.</t>
  </si>
  <si>
    <t>3.1370</t>
  </si>
  <si>
    <t>Тернейский участок электроснабжения, ДЭС п.Терней - в 08.30 плановое отключение электроснабжения фидер "Комсомольская" КТПН № 14, без услуг 115 абонентов. Проведение работ на ВЛ, задействован подрядчик. Ориентировочно до 13.00.</t>
  </si>
  <si>
    <t>3.1371</t>
  </si>
  <si>
    <t>Тернейский участок электроснабжения ДЭС п. Терней в 20-20 аварийное отключение э/энергии ДГ №5 ф. "Аэропорт" (заглох ДГ, пробуют завести). Без услуг 338 абонентов. Работает бригада 4 чел.     1 ед. техники. Ориентировочный срок окончания работ в 00-20. В 21-40 включили э/энергию (сработала автоматическая защита)</t>
  </si>
  <si>
    <t>09.10.2024</t>
  </si>
  <si>
    <t>3.1372</t>
  </si>
  <si>
    <t>Тернейский участок электроснабжения ДЭС п. Терней в 19-25 аварийное отключение э/энергии ДГ №5 ф. "Аэропорт" (заглох ДГ, пытаются завести). Без услуг 338 абонентов. Работает бригада 4 чел.     1 ед. техники. Ориентировочный срок окончания работ в 23-25. На ДГ №5 сорвало патрубок, ждут когда остынет ДГ попробуют заменить. В 20-10 включили э/энергию ф. "Аэропорт" (заменили патрубок )</t>
  </si>
  <si>
    <t>3.1373</t>
  </si>
  <si>
    <t>3.1374</t>
  </si>
  <si>
    <t>3.1375</t>
  </si>
  <si>
    <t>Тернейский участок электроснабжения ДЭС . Терней в 13-00 плановое отключение э/снабжения ТП №14 ф. "Берег", для работ на ВЛ. Без услуг 1120 абонентов. Работает бригада 5 чел., 3 ед. техники. Ориентировочный срок окончания работ в 17-00. Информация на 18-00: подключить ТП № 14 пока не удалось срабатывает защита. В 18-45 Ф. Берег" подключили частично 830 абонентов (не хватает мощности на ДГ). Без услуги 405 абонентов. При снижении нагрузки будут пробовать подключать оставшихся абонентов. предварительно до 00:00 ч. подключат оставшихся абонентов. В 19-15 подключили КТПН №2, 144 абонента. Отключены КТПН №3,13,18. Без услуг 261 абонент. В 20-40 ф "Берег" подключили 47 абонентов. Без услуг 214 абонентов.  22-20 ф. "Берег" КТПН №3,13,18-подключили 214 абонентов</t>
  </si>
  <si>
    <t>3.1376</t>
  </si>
  <si>
    <t>Участок водоканал "Кавалеровский" в 11-10 аварийное отключение от ХВС домов ул. Первомайская 4,2 ( 2 ж/дома, 24кв. 36чел) ,фитнес-центр "Зебра", Аэропорт, м-н "Светофор", м-н "Семейный ценопад", Примавтодор, для ремонта запорной арматуры Ду 50мм в водопроводном колодце в районе "Примавтодора". Работает бригада 3 человека, задействовано 2 ед.техники. Продолжительность работ ориентировочно до 15 часов. 11-45 ремонтные работы окончены,  ХВС подано потребителям.</t>
  </si>
  <si>
    <t>3.1377</t>
  </si>
  <si>
    <t>Порыв трубопровода на территории базы флота. Ремонтные работы проводятся сотрудниками базы. От ХВС отключена ул. Нагорная.</t>
  </si>
  <si>
    <t>3.1378</t>
  </si>
  <si>
    <t>Участок водоканал "Дальнегорский" от насосной 1-го подъема п. Краснореченский в 10-00 плановое отключение от ХВС ул. Хасанская 46,48,50, (3 ж/д, 67 кв., 138 чел.), д/сад, поликлиника, КСЦ "Полиметалл", ПНИ, для устранения утечки на центральном водоводе ДУ 159 мм в районе стадиона КСЦ "Полиметалл". Работает бригада 6 чел. 2 ед. техники. Ориентировочный срок окончания работ в 17-00. В 17-00 подали ХВС</t>
  </si>
  <si>
    <t>3.1379</t>
  </si>
  <si>
    <t>Тернейский участок электроснабжения ДЭС п. Терней в 8-40 плановое отключение э/энергии ТП №14 ф. "Комсомольская", для работ на ВЛ . Без услуг 115 аб. Работает бригада подрядной организации, 3 ед. техники. Ориентировочный срок окончания работ в 17-00 Информация на 18-00: подключить ТП № 14 пока не удалось срабатывает защита.. В 18-45 включили э/энергию</t>
  </si>
  <si>
    <t>3.1380</t>
  </si>
  <si>
    <t>Авар останов кот.№1 г.Б Камень (ГВС) – аварийное откл ХВС на котельную до 18-00 11.10.2024г</t>
  </si>
  <si>
    <t>08.10.2024</t>
  </si>
  <si>
    <t>3.1381</t>
  </si>
  <si>
    <t>Плановое отключение эл.энергии, гвс закрыто.</t>
  </si>
  <si>
    <t>3.1382</t>
  </si>
  <si>
    <t>Участок водоканал производственный участок №3 насосная п. Сержантово в 09-45 плановое отключение эл/энергии по линии ДРСК, для проведения ремонтных работ на ПС Сержантово. В 16-30 запустили резервное РИСЭ. В 17-12 эл/энергию включили. В 17-20 отключили РИСЭ.</t>
  </si>
  <si>
    <t>3.1383</t>
  </si>
  <si>
    <t>В 8-50 по просьбе УК "Добрососедство" задвижками ПТЭ аварийно отключен от ГВС ж/дом ул. Первомайская 2 ( 64 кв, 104 чел.), для устранения свища до запорной арматуры и замены задвижек. Работы производит УК. В 10-55 работы окончены, ГВС подали.</t>
  </si>
  <si>
    <t>3.1384</t>
  </si>
  <si>
    <t xml:space="preserve">Тернейский участок электроснабжения ДЭС Терней в 8-30 аварийное отключение эл/энергии КТПН №14 ф. "Партизанская", для замены опоры с проведением бетонных работ (работает подрядная организация по договору). Без услуг 73 абонента.  Работает бригада 5 человек, 3 ед. техники. Ориентировочно до 12-00. В 15-10 эл/энергию включили. </t>
  </si>
  <si>
    <t>3.1385</t>
  </si>
  <si>
    <t xml:space="preserve">Сгорел глубинный насос ВНС Калинина.
Перешли на резервное питание от ВНС Колхозная, из-за недостатка давления остаются без ХВС 2 МКД ,110 домов ч. сектора. </t>
  </si>
  <si>
    <t>07.10.2024</t>
  </si>
  <si>
    <t>3.1386</t>
  </si>
  <si>
    <t>Аварийное отключение Эл. э. работает ДЭС</t>
  </si>
  <si>
    <t>3.1387</t>
  </si>
  <si>
    <t>Тернейский участок электроснабжения, ДЭС п.Терней - в 14.10 плановое отключение электроснабжения фидер "Аэропорт". Техническое обслуживание ДГ-04. Без услуг 338 абонентов. Работают 2 человека.</t>
  </si>
  <si>
    <t>3.1388</t>
  </si>
  <si>
    <t>Порыв т/тр ГВС. От ГВС отключен  1 МКД (60 кв.)</t>
  </si>
  <si>
    <t>05.10.2024</t>
  </si>
  <si>
    <t>3.1389</t>
  </si>
  <si>
    <t>Водоканал Дальнегорский, производственный участок № 4 п.Каменка - в 13.10 плановое отключение от ХВС 56 ж/домов ул.Берзинская, ул.Комсомольская, ул.Морская (268 квартир, 429 человек). Установка пожарного гидранта. Работают 3 человека. Ориентировочно до 16.00.</t>
  </si>
  <si>
    <t>04.10.2024</t>
  </si>
  <si>
    <t>3.1390</t>
  </si>
  <si>
    <t>Водоканал Дальнегорский, производственный участок № 2 п.Тайга - в 12.10 аварийное отключение ХВС, порыв на трубопроводе ДУ 159 (обрыв отвода на полипропиленовую трубу) в районе дома Ключевая 21. Без услуг 62 ж/дома, 189 квартиры, 387 человек. Работает бригада 6 человек, 1 единица техники.</t>
  </si>
  <si>
    <t>3.1391</t>
  </si>
  <si>
    <t>Дальнегорский тепловой район, 4 котельная - 09.30 от ГВС аварийно отключен ж/дом Первомайская 8 (130 квартир, 255 человек). Устранение утечки на трубопроводе ДУ 219 Работает бригада 3 человека, задействовано 2 единицы техники.</t>
  </si>
  <si>
    <t>3.1392</t>
  </si>
  <si>
    <t>Тернейский участок электроснабжения, ДЭС п.Терней - в 08.30 плановое отключение электричества, КТПН № 14, 115 абонентов. Проведение работ на воздушной линии. Задействован персонал 4 человека, 2 единицы техники. Ориентировочно до 17.00.</t>
  </si>
  <si>
    <t>3.1393</t>
  </si>
  <si>
    <t>В 10-15 по просьбе УК "Доверие" задвижками ПТЭ отключены от ХВС ж/дома ул. Осипенко 44, Осипенко 46, Сбербанк (2 ж/дома, 173 кв, 277 чел.), для замены задвижки. Работы производит УК. В 12-40 подали ХВС</t>
  </si>
  <si>
    <t>03.10.2024</t>
  </si>
  <si>
    <t>3.1394</t>
  </si>
  <si>
    <t>Тернейский участок электроснабжения ДЭС п. Максимовка в 9-20 аварийное отключение э/энергии всего поселка (106 абонентов).  Причина остановки   ДЭУ-160 №3  предположительно неисправность  топливной трубки. Работает бригада 1 человек. Ориентировочный срок окончания работ в 13-20. В 10-00 включили э/энергию (замена топливной трубки)</t>
  </si>
  <si>
    <t>3.1395</t>
  </si>
  <si>
    <t>Тернейский уч-к эл/снабжения ДЭС п. Амгу в 14-00 плановое отключение эл/энергии - для ТО ДГ АДД-500 №3. Без услуг: 348 абонентов. Работает бригада 3 человека.  Ориентировочный срок окончания работ 15-00. В 14-30 эл/энергию включили.</t>
  </si>
  <si>
    <t>02.10.2024</t>
  </si>
  <si>
    <t>3.1396</t>
  </si>
  <si>
    <t>т.р."Дальнегорский" ЦК в 10-00 аварийное остановили котел № 2, перекрыли пар на бойлерную, остановлен сетевой насос № 5, остановлен подпиточный насос №7,  упали щеки на задвижке ДУ 200 мм в районе Центральной Бани.  Без услуг 74 ж/д, 2841 квартира, 3916 человек. Работает бригада 4 человека, 2 ед. техники. Ориентировочно до 15-00. В 14-30 ремонтные работы окончены, заменили 2 запорные арматуры ДУ 200 мм  (подача , обратка). В 14-40 на бойлерной запустили подпиточный насос № 7. В15-00 запустили сетевой насос № 5. Котел №2 остается в горячем режиме, температура в сети 51/52. услуга ГВС населению предоставляется.</t>
  </si>
  <si>
    <t>3.1397</t>
  </si>
  <si>
    <t>Участок водоканал «Дальнегорский» в 09-45 плановое отключение ХВС ул. 1-я Советская 22 (1ж/д, 70 кв,166 человек), д/сад №1, для устранения утечки по ул.Советска 27. Работает бригада 2 человека. 1 ед. техники.  Ориентировочный срок окончания работ в 17-00. В 10-05 ХВС подали .</t>
  </si>
  <si>
    <t>3.1398</t>
  </si>
  <si>
    <t>Участок водоканал Дальнегорский, производственный участок № 1 - в 14.30 аварийное отключение ХВС м/р "Горелое". Ремонт электрооборудования на насосной водозабора "Нежданка". Без услуг 276 ж/домов (9304 квартиры, 17482 человека), школа, д/сад. Работают 2 человека. Ориентировочное время завершения работ 15.30.</t>
  </si>
  <si>
    <t>01.10.2024</t>
  </si>
  <si>
    <t>3.1399</t>
  </si>
  <si>
    <t>Дальнегорский тепловой район, котельная № 4 - в 09.30 аварийно отключены от ГВС ж/дома: Молодежная 1, 3, 5; Химиков 1, 2, 2а, 3, 3а, 4, 4а, 6, 8, 10, 12; Проспект 277. Устраняется утечка в тепловой камере № 105 в районе дома Химиков 2а (замена участка трубопровода ДУ 102 протяженностью 1,5 метра). Без услуг 15 ж/домов, 897 квартир, 1834 человека. Работает бригада 5 человек, 1 единица техники. Ориентировочное время завершения работ - 13.30.</t>
  </si>
  <si>
    <t>3.1400</t>
  </si>
  <si>
    <t>Тернейский участок электроснабжения, ДЭС с.Максимовка - в 08.55 плановое отключение электроснабжения, техническое обслуживание ДГ № 3. Без услуг 106 абонентов. Работают 2 человека. Ориентировочное время завершения работ - 11.00.</t>
  </si>
  <si>
    <t>3.1401</t>
  </si>
  <si>
    <t>Участок водоканал Кавалеровский- в 10-35 плановое отключение от ХВС: школа № 1, Кавалеровская администрация, Музыкальная школа, детская поликлиника, ДК, Ростелеком, Колледж, общежитие, казначейство, автомойка, магазин "Грабский", кафе "Сытый ёжик", ул.Арсеньева 114,111(6 кв. 10 человек) для замены участка трубопровода  Ду 108 мм на пластиковую Ду 63 мм в колодце ул. Арсеньева 105 .Работает бригада 3 человека, 2 ед. техники. Ориентировочно до 14-35. В 12-35 подали ХВС</t>
  </si>
  <si>
    <t>30.09.2024</t>
  </si>
  <si>
    <t>Добавить ограничение подачи ТЭ</t>
  </si>
  <si>
    <t>4.0</t>
  </si>
  <si>
    <t>Сведения об основаниях прекращения подачи тепловой энергии потребителям</t>
  </si>
  <si>
    <t>Не осуществлялось</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</si>
  <si>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</si>
  <si>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</si>
  <si>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</si>
  <si>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</si>
  <si>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</si>
  <si>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</si>
  <si>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</si>
  <si>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</si>
  <si>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</si>
  <si>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</si>
  <si>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</si>
  <si>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</si>
  <si>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</si>
  <si>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</si>
  <si>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</si>
  <si>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</si>
  <si>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</si>
  <si>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</si>
  <si>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</si>
  <si>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</si>
  <si>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</si>
  <si>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</si>
  <si>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</si>
  <si>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</si>
  <si>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</si>
  <si>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</si>
  <si>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</si>
  <si>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</si>
  <si>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</si>
  <si>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</si>
  <si>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</si>
  <si>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</si>
  <si>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</si>
  <si>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</si>
  <si>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</si>
  <si>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</si>
  <si>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</si>
  <si>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</si>
  <si>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</si>
  <si>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</si>
  <si>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</si>
  <si>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</si>
  <si>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</si>
  <si>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</si>
  <si>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</si>
  <si>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</si>
  <si>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</si>
  <si>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</si>
  <si>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</si>
  <si>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</si>
  <si>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</si>
  <si>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</si>
  <si>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</si>
  <si>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</si>
  <si>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</si>
  <si>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</si>
  <si>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</si>
  <si>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</si>
  <si>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</si>
  <si>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</si>
  <si>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</si>
  <si>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</si>
  <si>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</si>
  <si>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</si>
  <si>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</si>
  <si>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</si>
  <si>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</si>
  <si>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</si>
  <si>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</si>
  <si>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</si>
  <si>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</si>
  <si>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</si>
  <si>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</si>
  <si>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</si>
  <si>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</si>
  <si>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</si>
  <si>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</si>
  <si>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</si>
  <si>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</si>
  <si>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</si>
  <si>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</si>
  <si>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</si>
  <si>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</si>
  <si>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</si>
  <si>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</si>
  <si>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</si>
  <si>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</si>
  <si>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</si>
  <si>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</si>
  <si>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</si>
  <si>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</si>
  <si>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</si>
  <si>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</si>
  <si>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</si>
  <si>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</si>
  <si>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</si>
  <si>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</si>
  <si>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</si>
  <si>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</si>
  <si>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</si>
  <si>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</si>
  <si>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</si>
  <si>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</si>
  <si>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</si>
  <si>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</si>
  <si>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</si>
  <si>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</si>
  <si>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</si>
  <si>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</si>
  <si>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</si>
  <si>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</si>
  <si>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</si>
  <si>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</si>
  <si>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</si>
  <si>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</si>
  <si>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</si>
  <si>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</si>
  <si>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</si>
  <si>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</si>
  <si>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</si>
  <si>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</si>
  <si>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</si>
  <si>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</si>
  <si>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</si>
  <si>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</si>
  <si>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</si>
  <si>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</si>
  <si>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</si>
  <si>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</si>
  <si>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</si>
  <si>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</si>
  <si>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</si>
  <si>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</si>
  <si>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</si>
  <si>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</si>
  <si>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</si>
  <si>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</si>
  <si>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</si>
  <si>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</si>
  <si>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</si>
  <si>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</si>
  <si>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</si>
  <si>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</si>
  <si>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</si>
  <si>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</si>
  <si>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</si>
  <si>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</si>
  <si>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</si>
  <si>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</si>
  <si>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</si>
  <si>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</si>
  <si>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</si>
  <si>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</si>
  <si>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</si>
  <si>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</si>
  <si>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№1, с. Анучино, ул. Банивура, 7</t>
  </si>
  <si>
    <t>Котельная №2, с. Анучино, ул. 50 лет ВЛКСМ, 26а</t>
  </si>
  <si>
    <t>Котельная №3, с. Новогордеевка, ул. Мира, 4</t>
  </si>
  <si>
    <t>Котельная №4, с. Староварваровка, ул. Мира, 6</t>
  </si>
  <si>
    <t>Котельная №5, с. Анучино, ул. Горького, 37</t>
  </si>
  <si>
    <t>5.6</t>
  </si>
  <si>
    <t>Котельная №7, с. Анучино, ул. Лазо, 18/11</t>
  </si>
  <si>
    <t>5.7</t>
  </si>
  <si>
    <t>Котельная №8, с. Тихоречное, ул. Молодежная, 23</t>
  </si>
  <si>
    <t>5.8</t>
  </si>
  <si>
    <t>Котельная №10, с. Чернышевка, ул. Лермонтова, 1а</t>
  </si>
  <si>
    <t>5.9</t>
  </si>
  <si>
    <t>Котельная №11, с. Чернышевка, ул. Лазо, 20</t>
  </si>
  <si>
    <t>5.10</t>
  </si>
  <si>
    <t>Котельная №12, с. Пухово, ул. Пригородная, 17а</t>
  </si>
  <si>
    <t>5.11</t>
  </si>
  <si>
    <t>Котельная по ул. Смирнова, 5</t>
  </si>
  <si>
    <t>5.12</t>
  </si>
  <si>
    <t>Котельная по ул. Щербакова, 45</t>
  </si>
  <si>
    <t>5.13</t>
  </si>
  <si>
    <t>Котельная по ул. Таёжная, 35</t>
  </si>
  <si>
    <t>5.14</t>
  </si>
  <si>
    <t>Котельная кв. Интернат по ул. Балабина, 22</t>
  </si>
  <si>
    <t>5.15</t>
  </si>
  <si>
    <t>Блочно-модульная котельная тип КМТ-3000  2ПрА по ул. Клиновая,1б</t>
  </si>
  <si>
    <t>5.16</t>
  </si>
  <si>
    <t>Блочно-модульная котельная тип КМТ-400 2ПрА по ул. Котовского, 1/1</t>
  </si>
  <si>
    <t>5.17</t>
  </si>
  <si>
    <t>Котельная Кирзавода по ул. Кирзаводская, 15</t>
  </si>
  <si>
    <t>5.18</t>
  </si>
  <si>
    <t>Блочно-модульная котельная тип КМТ-160 2ПрА по ул. Советская, 81/1</t>
  </si>
  <si>
    <t>5.19</t>
  </si>
  <si>
    <t>Блочно- модульная котельная тип БМК-600 (2*300) Тубдиспансера по ул. Лесная, 1/1</t>
  </si>
  <si>
    <t>5.20</t>
  </si>
  <si>
    <t>Котельная №1, с.Яковлевка, ул. Ленинская, д.24А</t>
  </si>
  <si>
    <t>5.21</t>
  </si>
  <si>
    <t>Кательная №2, с.Яковлевка, ул. 50 лет ВЛКСМ, 48а</t>
  </si>
  <si>
    <t>5.22</t>
  </si>
  <si>
    <t>Котельная №3, с.Яковлевка, ул. Фадеева, 9а</t>
  </si>
  <si>
    <t>5.23</t>
  </si>
  <si>
    <t xml:space="preserve"> Котельная №4, с.Яковлевка, ул.Центральная, 23а</t>
  </si>
  <si>
    <t>5.24</t>
  </si>
  <si>
    <t xml:space="preserve"> Котельная №5, жд.ст. Варфоломеевка ,ул. Почтовая,50</t>
  </si>
  <si>
    <t>5.25</t>
  </si>
  <si>
    <t xml:space="preserve"> Котельная №6, п.Минеральный, ул. Вокзальная, 8</t>
  </si>
  <si>
    <t>5.26</t>
  </si>
  <si>
    <t>Котельная №8, с.Варфоломеевка, пер. Набережный, 21</t>
  </si>
  <si>
    <t>5.27</t>
  </si>
  <si>
    <t>Котельная АМК, с.Покровка, ул. Центральная,36</t>
  </si>
  <si>
    <t>5.28</t>
  </si>
  <si>
    <t>Котельная АМК, с.Новосысоевка, ул. Центральная,37</t>
  </si>
  <si>
    <t>5.29</t>
  </si>
  <si>
    <t>№4 г.Артем, ориентир ул.Берзарина, 11</t>
  </si>
  <si>
    <t>5.30</t>
  </si>
  <si>
    <t>Амурская г.Артем ориен. ул.Полевая,19</t>
  </si>
  <si>
    <t>5.31</t>
  </si>
  <si>
    <t>№4/1 г.Артем ул.Ангарская,9</t>
  </si>
  <si>
    <t>5.32</t>
  </si>
  <si>
    <t>Сш.№35 г.Артем, ориен.ул.Ремзаводская,5</t>
  </si>
  <si>
    <t>5.33</t>
  </si>
  <si>
    <t>Подгородненка г.Артем р-н ул.Есенина,33</t>
  </si>
  <si>
    <t>5.34</t>
  </si>
  <si>
    <t>Силинский п.Олений р-н ул.Зоологическая, 12</t>
  </si>
  <si>
    <t>5.35</t>
  </si>
  <si>
    <t>Сш. №22 г.Артем пер.Русский,1</t>
  </si>
  <si>
    <t>5.36</t>
  </si>
  <si>
    <t xml:space="preserve">Молодежная г.Артем, </t>
  </si>
  <si>
    <t>5.37</t>
  </si>
  <si>
    <t>Угловое г.Артем ул.Сахалинская,9</t>
  </si>
  <si>
    <t>5.38</t>
  </si>
  <si>
    <t xml:space="preserve">Авиационная г.Артем, </t>
  </si>
  <si>
    <t>5.39</t>
  </si>
  <si>
    <t>МАЭ г.Артем, ул.Портовая, 41</t>
  </si>
  <si>
    <t>5.40</t>
  </si>
  <si>
    <t xml:space="preserve">АМК Баумана г.Артем, </t>
  </si>
  <si>
    <t>5.41</t>
  </si>
  <si>
    <t xml:space="preserve">АМК ПМК-57 г.Артем </t>
  </si>
  <si>
    <t>5.42</t>
  </si>
  <si>
    <t>АМК Металлобаза г.Артем,</t>
  </si>
  <si>
    <t>5.43</t>
  </si>
  <si>
    <t>АМК сш.№6 г.Артем, р-н ул.Серова, 16</t>
  </si>
  <si>
    <t>5.44</t>
  </si>
  <si>
    <t>АМК Уткинская г.Артем,</t>
  </si>
  <si>
    <t>5.45</t>
  </si>
  <si>
    <t>АМК Общежитие г.Артем,</t>
  </si>
  <si>
    <t>5.46</t>
  </si>
  <si>
    <t xml:space="preserve">АМК Сахалинская г.Артем </t>
  </si>
  <si>
    <t>5.47</t>
  </si>
  <si>
    <t>АМК сш.№20 г.Артем ул.Гагарина,135</t>
  </si>
  <si>
    <t>5.48</t>
  </si>
  <si>
    <t>№1, с.В-Надежд., ул.Анисимова</t>
  </si>
  <si>
    <t>5.49</t>
  </si>
  <si>
    <t>№2, с.В-Надежд., ул.Пушкина,28</t>
  </si>
  <si>
    <t>5.50</t>
  </si>
  <si>
    <t>№3, п.Раздольное, ул.Чапаева,46</t>
  </si>
  <si>
    <t>5.51</t>
  </si>
  <si>
    <t>№4, п.Раздольное, ул.Буденного</t>
  </si>
  <si>
    <t>5.52</t>
  </si>
  <si>
    <t>АМК №5,  с.Кипарисово, ул.Лесная,2б</t>
  </si>
  <si>
    <t>5.53</t>
  </si>
  <si>
    <t>АМК №6, с.В-Надежд, ул. Строителей, 5</t>
  </si>
  <si>
    <t>5.54</t>
  </si>
  <si>
    <t>№7, с.В-Надежд., ул.Геологов</t>
  </si>
  <si>
    <t>5.55</t>
  </si>
  <si>
    <t>АМК №8, с.В-Надежд., ул. Трактовая, д.42</t>
  </si>
  <si>
    <t>5.56</t>
  </si>
  <si>
    <t>АМК №9, п.Раздольное, ул.Буденного, 3б.</t>
  </si>
  <si>
    <t>5.57</t>
  </si>
  <si>
    <t>№10, п.Тавричанка, ул.Лесная, 12</t>
  </si>
  <si>
    <t>5.58</t>
  </si>
  <si>
    <t>АМК №11, п.Тавричанка, ул.Индустриальная.</t>
  </si>
  <si>
    <t>5.59</t>
  </si>
  <si>
    <t>АМК №12, п.Тавричанка</t>
  </si>
  <si>
    <t>5.60</t>
  </si>
  <si>
    <t>№13, п.Девятый Вал, ул.Зеленая,1</t>
  </si>
  <si>
    <t>5.61</t>
  </si>
  <si>
    <t>АМК№17, с.Прохладное</t>
  </si>
  <si>
    <t>5.62</t>
  </si>
  <si>
    <t>АМК №18 с.Прохладное</t>
  </si>
  <si>
    <t>5.63</t>
  </si>
  <si>
    <t xml:space="preserve"> №20, п. Рыбачий </t>
  </si>
  <si>
    <t>5.64</t>
  </si>
  <si>
    <t>АМК №21, п.Раздольное, ул.Гастелло</t>
  </si>
  <si>
    <t>5.65</t>
  </si>
  <si>
    <t>№22, п.Раздольное, ул.Котовского, 1б</t>
  </si>
  <si>
    <t>5.66</t>
  </si>
  <si>
    <t>№23, п.Раздольное, ул.Ленина.</t>
  </si>
  <si>
    <t>5.67</t>
  </si>
  <si>
    <t>№24, п. Тавричанка, ул.Осипенко.</t>
  </si>
  <si>
    <t>5.68</t>
  </si>
  <si>
    <t>№25, п. Тавричанка, ул. Геологов.</t>
  </si>
  <si>
    <t>5.69</t>
  </si>
  <si>
    <t xml:space="preserve">АМК, №26, п. Оленевод, </t>
  </si>
  <si>
    <t>5.70</t>
  </si>
  <si>
    <t>АМК №27 п.Тавричанка</t>
  </si>
  <si>
    <t>5.71</t>
  </si>
  <si>
    <t>АМК №28, п.Морской, в р-не жд,1</t>
  </si>
  <si>
    <t>5.72</t>
  </si>
  <si>
    <t>АМК №29, п.Раздольное, ул.Лазо,57</t>
  </si>
  <si>
    <t>5.73</t>
  </si>
  <si>
    <t>АМК №30, с. Кипарисово</t>
  </si>
  <si>
    <t>5.74</t>
  </si>
  <si>
    <t>КШИ, п.Раздольное, пер. Интернатный, 4</t>
  </si>
  <si>
    <t>5.75</t>
  </si>
  <si>
    <t>№931, п.Раздольное</t>
  </si>
  <si>
    <t>5.76</t>
  </si>
  <si>
    <t>АМК №62, п.Зима-Южная</t>
  </si>
  <si>
    <t>5.77</t>
  </si>
  <si>
    <t>№16, ст.Барановский</t>
  </si>
  <si>
    <t>5.78</t>
  </si>
  <si>
    <t>АМК СШ№3, п.Раздольное, в р-не ул.Лазо, 36а</t>
  </si>
  <si>
    <t>5.79</t>
  </si>
  <si>
    <t>АМК п.Таежный, в районе ул.Мира, д.4</t>
  </si>
  <si>
    <t>5.80</t>
  </si>
  <si>
    <t>Гарнизона п. Шкотово, ул. Кирова, 2а</t>
  </si>
  <si>
    <t>5.81</t>
  </si>
  <si>
    <t>Школы п. Шкотово, ул. Советская, 45б</t>
  </si>
  <si>
    <t>5.82</t>
  </si>
  <si>
    <t>АРЗ п. Шкотово, ул. Матюшкина, 2</t>
  </si>
  <si>
    <t>5.83</t>
  </si>
  <si>
    <t>№109 п. Шкотово, ул. Советская, 1В</t>
  </si>
  <si>
    <t>5.84</t>
  </si>
  <si>
    <t>с. Центральное, ул. Чапаева, 14</t>
  </si>
  <si>
    <t>5.85</t>
  </si>
  <si>
    <t>с. Новороссия, ул. Школьная, 204</t>
  </si>
  <si>
    <t>5.86</t>
  </si>
  <si>
    <t>с. Штыково, ул. Гидроузла, 1б</t>
  </si>
  <si>
    <t>5.87</t>
  </si>
  <si>
    <t>№12 с.Многоудобное, ул.Первомайская,3</t>
  </si>
  <si>
    <t>5.88</t>
  </si>
  <si>
    <t>АМК с. Многоудобное, ул. Зальпе, 3а</t>
  </si>
  <si>
    <t>5.89</t>
  </si>
  <si>
    <t>№113 с. Романовка, ул. Гвардейская, 6а</t>
  </si>
  <si>
    <t>5.90</t>
  </si>
  <si>
    <t>№59 с. Романовка, ул. Гвардейская, 203а</t>
  </si>
  <si>
    <t>5.91</t>
  </si>
  <si>
    <t>№181 с. Романовка, ул. Рудакова, 2а</t>
  </si>
  <si>
    <t>5.92</t>
  </si>
  <si>
    <t>№165 с. Новонежино, ул. Авиаторов, 33</t>
  </si>
  <si>
    <t>5.93</t>
  </si>
  <si>
    <t>Молодежная с. Новонежино</t>
  </si>
  <si>
    <t>5.94</t>
  </si>
  <si>
    <t>Модульная кот. с.Анисимовка</t>
  </si>
  <si>
    <t>5.95</t>
  </si>
  <si>
    <t>АМК с. Анисимовка</t>
  </si>
  <si>
    <t>5.96</t>
  </si>
  <si>
    <t>сш №27 п. Смоляниново</t>
  </si>
  <si>
    <t>5.97</t>
  </si>
  <si>
    <t>Гарнизона п.Смоляниново-1</t>
  </si>
  <si>
    <t>5.98</t>
  </si>
  <si>
    <t>Кот. п. Смоляниново (новая)</t>
  </si>
  <si>
    <t>5.99</t>
  </si>
  <si>
    <t>№4 с. Подъяпольское, ул. Центральная, 1А</t>
  </si>
  <si>
    <t>5.100</t>
  </si>
  <si>
    <t>№5 с. Мысовой ул. Луговая, 10а</t>
  </si>
  <si>
    <t>5.101</t>
  </si>
  <si>
    <t>№1 п.Нерпа ул.Нерпинская, 7</t>
  </si>
  <si>
    <t>5.102</t>
  </si>
  <si>
    <t>№1 п.Безверхово ул.Совхозная. 1в</t>
  </si>
  <si>
    <t>5.103</t>
  </si>
  <si>
    <t>№2 п.Безверхово ул.Советская, 3а</t>
  </si>
  <si>
    <t>5.104</t>
  </si>
  <si>
    <t>№3 п.Перевозное ул.Строительная, 3а</t>
  </si>
  <si>
    <t>5.105</t>
  </si>
  <si>
    <t>№1 п.Хасан ул.Мошляка, 18</t>
  </si>
  <si>
    <t>5.106</t>
  </si>
  <si>
    <t>Ц.котельная с.Барабаш ул.Гагарина,31а</t>
  </si>
  <si>
    <t>5.107</t>
  </si>
  <si>
    <t>№479 с. Барабаш в/г</t>
  </si>
  <si>
    <t>5.108</t>
  </si>
  <si>
    <t>№569 с. Барабаш в/г</t>
  </si>
  <si>
    <t>5.109</t>
  </si>
  <si>
    <t>№ 1 п.Приморский ул.Молодёжная,22</t>
  </si>
  <si>
    <t>5.110</t>
  </si>
  <si>
    <t>№2 п.Приморский ул.Центральная,21</t>
  </si>
  <si>
    <t>5.111</t>
  </si>
  <si>
    <t xml:space="preserve">№1 п.Краскино ул.Школьная, 1а </t>
  </si>
  <si>
    <t>5.112</t>
  </si>
  <si>
    <t>№2 п.Посьет ул.Тупик Портовый,3</t>
  </si>
  <si>
    <t>5.113</t>
  </si>
  <si>
    <t xml:space="preserve">АМК п. Посьет </t>
  </si>
  <si>
    <t>5.114</t>
  </si>
  <si>
    <t>№1 п.Зарубино ул.Строительная, 15</t>
  </si>
  <si>
    <t>5.115</t>
  </si>
  <si>
    <t>№2 п.Зарубино ул.Нагорная, 2</t>
  </si>
  <si>
    <t>5.116</t>
  </si>
  <si>
    <t>АМК п.Гвоздево ул. Линейная,5</t>
  </si>
  <si>
    <t>5.117</t>
  </si>
  <si>
    <t>АМК п.Гвоздево ул. Линейная,22</t>
  </si>
  <si>
    <t>5.118</t>
  </si>
  <si>
    <t>АМК п.Краскино ул. Гвоздево,18а</t>
  </si>
  <si>
    <t>5.119</t>
  </si>
  <si>
    <t xml:space="preserve">№452 п. Краскино ул. Стадионая </t>
  </si>
  <si>
    <t>5.120</t>
  </si>
  <si>
    <t>№238 с. Занадворовка ул. Гарнизоная</t>
  </si>
  <si>
    <t>5.121</t>
  </si>
  <si>
    <t>№ 1 Посьет, ул. Ленинская № 4а</t>
  </si>
  <si>
    <t>5.122</t>
  </si>
  <si>
    <t>с. Барабаш ул. Рыбозавод 11а</t>
  </si>
  <si>
    <t>5.123</t>
  </si>
  <si>
    <t>Котельная п. Андреево</t>
  </si>
  <si>
    <t>5.124</t>
  </si>
  <si>
    <t>Газовая котельная "Садовая"</t>
  </si>
  <si>
    <t>5.125</t>
  </si>
  <si>
    <t>АМК №1 г.Владивосток ул. Маковского, 53 а</t>
  </si>
  <si>
    <t>5.126</t>
  </si>
  <si>
    <t>Котельная №3* г. Владивосток, ул. Маковского, 41</t>
  </si>
  <si>
    <t>5.127</t>
  </si>
  <si>
    <t>АМК №4 г.Владивосток ул. Главная, 21</t>
  </si>
  <si>
    <t>5.128</t>
  </si>
  <si>
    <t>Котельная №5 г.Владивосток ул. Успенского, 58</t>
  </si>
  <si>
    <t>5.129</t>
  </si>
  <si>
    <t>АМК №6 г.Владивосток ул. Сахарный ключ, 1</t>
  </si>
  <si>
    <t>5.130</t>
  </si>
  <si>
    <t>Котельная №7 г. Владивосток, ул. Мусорского, 15</t>
  </si>
  <si>
    <t>5.131</t>
  </si>
  <si>
    <t>Котельная №9 г.Владивосток ул. Лермонтова, 8</t>
  </si>
  <si>
    <t>5.132</t>
  </si>
  <si>
    <t>Котельная №10 (ТР) г.Владивосток ул. Шишкина, 78</t>
  </si>
  <si>
    <t>5.133</t>
  </si>
  <si>
    <t>АМК №11 г.Владивосток п. Трудовое ул. Грибоедова, 47</t>
  </si>
  <si>
    <t>5.134</t>
  </si>
  <si>
    <t>Котельная №14 г.Владивосток ул. Грязелечебницы, 20</t>
  </si>
  <si>
    <t>5.135</t>
  </si>
  <si>
    <t>Котельная №15 г.Владивосток ул. 2-я Линейная, 21</t>
  </si>
  <si>
    <t>5.136</t>
  </si>
  <si>
    <t>Котельная №16 (ТР) г.Владивосток ул. Шишкина, 70</t>
  </si>
  <si>
    <t>5.137</t>
  </si>
  <si>
    <t>Котельная №17 г.Владивосток ул. Щитовая, Горностай, 15 (в/г 115)</t>
  </si>
  <si>
    <t>5.138</t>
  </si>
  <si>
    <t>Котельная №19 г.Владивосток ул. Есенина, 75</t>
  </si>
  <si>
    <t>5.139</t>
  </si>
  <si>
    <t>Котельная №21 (ТР) г.Владивосток ул. Шишкина, 62</t>
  </si>
  <si>
    <t>5.140</t>
  </si>
  <si>
    <t>Котельная №22 г.Владивосток ул. Маковского, 94</t>
  </si>
  <si>
    <t>5.141</t>
  </si>
  <si>
    <t>АМК №23 г.Владивосток ул. Маковского, 130</t>
  </si>
  <si>
    <t>5.142</t>
  </si>
  <si>
    <t>АМК №24 г.Владивосток ул. Щитовая, 27</t>
  </si>
  <si>
    <t>5.143</t>
  </si>
  <si>
    <t>Котельная №25 г.Владивосток ул. Калинина 115</t>
  </si>
  <si>
    <t>5.144</t>
  </si>
  <si>
    <t>Котельная №27 г.Владивосток ул. Шкипера Гека, 3/14</t>
  </si>
  <si>
    <t>5.145</t>
  </si>
  <si>
    <t>АМК №29 о. Попова в районе ул. Советская, 20</t>
  </si>
  <si>
    <t>5.146</t>
  </si>
  <si>
    <t>Котельная №29-1 г. Владивосток, о. Попова в районе ул. Бассейная, 2</t>
  </si>
  <si>
    <t>5.147</t>
  </si>
  <si>
    <t>Котельная №30 (ТР)г.Владивосток ул. Фадеева, 49</t>
  </si>
  <si>
    <t>5.148</t>
  </si>
  <si>
    <t>Котельная №31 г.Владивосток ул. Коммунаров, 41 б</t>
  </si>
  <si>
    <t>5.149</t>
  </si>
  <si>
    <t>Котельная №34 г. Владивосток, ул. Окатовая, 39</t>
  </si>
  <si>
    <t>5.150</t>
  </si>
  <si>
    <t>Котельная №35 г. Владивосток, ул. Фанзавод, д, 1</t>
  </si>
  <si>
    <t>5.151</t>
  </si>
  <si>
    <t>Котельная №35-1 г. Владивосток, ул. Успенского, 72</t>
  </si>
  <si>
    <t>5.152</t>
  </si>
  <si>
    <t>Котельная №36 г.Владивосток ул. Главная, 39</t>
  </si>
  <si>
    <t>5.153</t>
  </si>
  <si>
    <t>Котельная №37 г.Владивосток ул. Грязелечебницы, 11</t>
  </si>
  <si>
    <t>5.154</t>
  </si>
  <si>
    <t>Котельная №38 г.Владивосток ул. Грязелечебницы, 1</t>
  </si>
  <si>
    <t>5.155</t>
  </si>
  <si>
    <t>Котельная №39 г.Владивосток ул. Лермонтова, 57 а</t>
  </si>
  <si>
    <t>5.156</t>
  </si>
  <si>
    <t>Котельная №40 г.Владивосток ул. Вавилова ,4</t>
  </si>
  <si>
    <t>5.157</t>
  </si>
  <si>
    <t>Котельная №41 г.Владивосток ул. Крыгина, 19</t>
  </si>
  <si>
    <t>5.158</t>
  </si>
  <si>
    <t>АМК №42 г.Владивосток п. Трудовое  ул. Лермонтова, 33а</t>
  </si>
  <si>
    <t>5.159</t>
  </si>
  <si>
    <t>Котельная №43 о. Русский в р-не п. Подножье</t>
  </si>
  <si>
    <t>5.160</t>
  </si>
  <si>
    <t>Котельная №44 о. Русский п. Бабкино, 18</t>
  </si>
  <si>
    <t>5.161</t>
  </si>
  <si>
    <t>Котельная №45 о. Русский п. Бабкино, 63</t>
  </si>
  <si>
    <t>5.162</t>
  </si>
  <si>
    <t>Котельная №46 в р-не о. Русский пос. Воевода</t>
  </si>
  <si>
    <t>5.163</t>
  </si>
  <si>
    <t>Котельная №47 о. Русский в р-не пос. Рында 73</t>
  </si>
  <si>
    <t>5.164</t>
  </si>
  <si>
    <t>Котельная №48 (ТР) о. Русский в р-не пос. Шигино</t>
  </si>
  <si>
    <t>5.165</t>
  </si>
  <si>
    <t>Котельная №49 о. Русский, в р-не ул. Экипажная, 95</t>
  </si>
  <si>
    <t>5.166</t>
  </si>
  <si>
    <t>Котельная №50 о. Русский в р-не ул. Экипажная, 107</t>
  </si>
  <si>
    <t>5.167</t>
  </si>
  <si>
    <t>Котельная №51 о. Русский в районе п. Парис, 51</t>
  </si>
  <si>
    <t>5.168</t>
  </si>
  <si>
    <t>Котельная №52 г. Владивосток, о. Русский в районе п. Мелководный, 43</t>
  </si>
  <si>
    <t>5.169</t>
  </si>
  <si>
    <t>АМК №53 о. Русский п. Мелководный, 31</t>
  </si>
  <si>
    <t>5.170</t>
  </si>
  <si>
    <t>Котельная №54 о. Русский, п. Канал, 29</t>
  </si>
  <si>
    <t>5.171</t>
  </si>
  <si>
    <t>Котельная №56 г. Владивосток, о. Русский в р-не пос. Поспелово</t>
  </si>
  <si>
    <t>5.172</t>
  </si>
  <si>
    <t>Котельная №58 г. Владивосток, ул. Угрюмова, 7</t>
  </si>
  <si>
    <t>5.173</t>
  </si>
  <si>
    <t>АМК  №59 г.Владивосток ул. Рыбацкая, 2а</t>
  </si>
  <si>
    <t>5.174</t>
  </si>
  <si>
    <t>Котельная №60 п. Береговое, в районе ул. Набережная</t>
  </si>
  <si>
    <t>5.175</t>
  </si>
  <si>
    <t>Котельная №61 г.Владивосток ул. 2-я Шоссейная ,1а</t>
  </si>
  <si>
    <t>5.176</t>
  </si>
  <si>
    <t>Котельная №62 (ТР) г.Владивосток ул. Лянчихинская, 1</t>
  </si>
  <si>
    <t>5.177</t>
  </si>
  <si>
    <t>Котельная №63 г.Владивосток ул. Калинина, 244</t>
  </si>
  <si>
    <t>5.178</t>
  </si>
  <si>
    <t>Котельная №64 г.Владивосток ул. 4-я Восточная, 93</t>
  </si>
  <si>
    <t>5.179</t>
  </si>
  <si>
    <t>Котельная №65 (ТР)г.Владивосток ул. Шестая, 6</t>
  </si>
  <si>
    <t>5.180</t>
  </si>
  <si>
    <t>АМК №70 о. Русский ул. Верхненабережная, 15</t>
  </si>
  <si>
    <t>5.181</t>
  </si>
  <si>
    <t>Котельная №71 о. Русский  ул. Верхненабережная 15</t>
  </si>
  <si>
    <t>5.182</t>
  </si>
  <si>
    <t>Котельная №72 о. Русский п. Шигино, 23</t>
  </si>
  <si>
    <t>5.183</t>
  </si>
  <si>
    <t>Котельная №73 (ТР) о. Русский п. Рында</t>
  </si>
  <si>
    <t>5.184</t>
  </si>
  <si>
    <t>Котельная №79 г.Владивосток ул. Александровича, 48</t>
  </si>
  <si>
    <t>5.185</t>
  </si>
  <si>
    <t>Котельная №80 (ТР) г.Владивосток ул. Шевченко, 86</t>
  </si>
  <si>
    <t>5.186</t>
  </si>
  <si>
    <t>Котельная №81 г. Владивосток, в районе ул. Щитовая, в/г 36</t>
  </si>
  <si>
    <t>5.187</t>
  </si>
  <si>
    <t>Котельная №83 г. Владивосток, ул. Мусоргского, 13 д</t>
  </si>
  <si>
    <t>5.188</t>
  </si>
  <si>
    <t xml:space="preserve">АМК №84 г. Владивосток ул. Свердлова,30 </t>
  </si>
  <si>
    <t>5.189</t>
  </si>
  <si>
    <t>АМК №85 г. Владивосток ул. Свердлова,30</t>
  </si>
  <si>
    <t>5.190</t>
  </si>
  <si>
    <t xml:space="preserve">Котельная №86 г. Владивосток, ул. Шевченко, 13 </t>
  </si>
  <si>
    <t>5.191</t>
  </si>
  <si>
    <t>Санаторная Школа Интернат г. Владивосток,  пр. Восточный, 34</t>
  </si>
  <si>
    <t>5.192</t>
  </si>
  <si>
    <t>АМК Парус Надежды г.Владивосток, ул.Маковского,123</t>
  </si>
  <si>
    <t>5.193</t>
  </si>
  <si>
    <t>Котельная  ДВО РАН* г. Владивосток,  пр. 100лет Владивостоку, 159</t>
  </si>
  <si>
    <t>5.194</t>
  </si>
  <si>
    <t xml:space="preserve">Центральная котельная г. Дальнегорск </t>
  </si>
  <si>
    <t>5.195</t>
  </si>
  <si>
    <t xml:space="preserve">Гореловская котельная г. Дальнегорск </t>
  </si>
  <si>
    <t>5.196</t>
  </si>
  <si>
    <t>Котельная №1 с. Краснореченский (Тайга) КМТ-1200 3ПрА</t>
  </si>
  <si>
    <t>5.197</t>
  </si>
  <si>
    <t>Котельная №2 с. Краснореченский (Тайга) КМТ-360 2ПрА</t>
  </si>
  <si>
    <t>5.198</t>
  </si>
  <si>
    <t>Котельная с. Краснореченский (уголь)</t>
  </si>
  <si>
    <t>5.199</t>
  </si>
  <si>
    <t>Котельная с. Рудная Пристань</t>
  </si>
  <si>
    <t>5.200</t>
  </si>
  <si>
    <t>Котельная п. Каменка (уголь)</t>
  </si>
  <si>
    <t>5.201</t>
  </si>
  <si>
    <t>Котельная с.Сержантово</t>
  </si>
  <si>
    <t>5.202</t>
  </si>
  <si>
    <t>ТЭК №4 г. Дальнегорска</t>
  </si>
  <si>
    <t>5.203</t>
  </si>
  <si>
    <t>Электрокотельная с. Краснореченский</t>
  </si>
  <si>
    <t>5.204</t>
  </si>
  <si>
    <t>Центральная котельная п. Кавалерово</t>
  </si>
  <si>
    <t>5.205</t>
  </si>
  <si>
    <t>Котельная п.Рудный</t>
  </si>
  <si>
    <t>5.206</t>
  </si>
  <si>
    <t>Котельная п.Фабричный</t>
  </si>
  <si>
    <t>5.207</t>
  </si>
  <si>
    <t>Котельная п.Хрустальный</t>
  </si>
  <si>
    <t>5.208</t>
  </si>
  <si>
    <t>Котельная №1 п.Кавалерово</t>
  </si>
  <si>
    <t>5.209</t>
  </si>
  <si>
    <t>Котельная №2 п.Горнореченский</t>
  </si>
  <si>
    <t>5.210</t>
  </si>
  <si>
    <t>Котельная с.Зеркальное КМТ-600 2ПрА</t>
  </si>
  <si>
    <t>5.211</t>
  </si>
  <si>
    <t>Котельная с.Устиновка КМТ-360 2ПрА</t>
  </si>
  <si>
    <t>5.212</t>
  </si>
  <si>
    <t>Центральная котельная п.Ольга</t>
  </si>
  <si>
    <t>5.213</t>
  </si>
  <si>
    <t>Котельная ЦРБ п.Ольга КМТ-600 2ПрА</t>
  </si>
  <si>
    <t>5.214</t>
  </si>
  <si>
    <t>Котельная №1 с.Тимофеевка</t>
  </si>
  <si>
    <t>5.215</t>
  </si>
  <si>
    <t>котельная №2 с.Тимофеевка</t>
  </si>
  <si>
    <t>5.216</t>
  </si>
  <si>
    <t xml:space="preserve">Котельная с.Ракушка </t>
  </si>
  <si>
    <t>5.217</t>
  </si>
  <si>
    <t>Котельная СШ с.Михайловка КМТ-280 2ПрА</t>
  </si>
  <si>
    <t>5.218</t>
  </si>
  <si>
    <t>Котельная  №1 с.Моряк-Рыболов КМТ-800 2ПрА</t>
  </si>
  <si>
    <t>5.219</t>
  </si>
  <si>
    <t>Котельная  №2 с.Моряк-Рыболов КМТ-280 2ПрА</t>
  </si>
  <si>
    <t>5.220</t>
  </si>
  <si>
    <t>Котельная ЦРБ  с.Моряк-Рыболов</t>
  </si>
  <si>
    <t>5.221</t>
  </si>
  <si>
    <t>Котельная с.Маргаритово школа</t>
  </si>
  <si>
    <t>5.222</t>
  </si>
  <si>
    <t>Котельная с.Пермское СШ</t>
  </si>
  <si>
    <t>5.223</t>
  </si>
  <si>
    <t>Котельная  СДК с.Веселый Яр</t>
  </si>
  <si>
    <t>5.224</t>
  </si>
  <si>
    <t>Котельная с.Серафимовка  АМК-600</t>
  </si>
  <si>
    <t>5.225</t>
  </si>
  <si>
    <t xml:space="preserve">Котельная №1 с.Чугуевка </t>
  </si>
  <si>
    <t>5.226</t>
  </si>
  <si>
    <t xml:space="preserve">Котельная №2 с.Чугуевка </t>
  </si>
  <si>
    <t>5.227</t>
  </si>
  <si>
    <t xml:space="preserve">Котельная №3 с.Чугуевка </t>
  </si>
  <si>
    <t>5.228</t>
  </si>
  <si>
    <t xml:space="preserve">Котельная №4 с.Цветковка </t>
  </si>
  <si>
    <t>5.229</t>
  </si>
  <si>
    <t>Котельная №5 с.Чугуевка</t>
  </si>
  <si>
    <t>5.230</t>
  </si>
  <si>
    <t>Котельная №6 с.Каменка</t>
  </si>
  <si>
    <t>5.231</t>
  </si>
  <si>
    <t>Котельная №7 с.Чугуевка</t>
  </si>
  <si>
    <t>5.232</t>
  </si>
  <si>
    <t xml:space="preserve">Котельная №8 с.Чугуевка  </t>
  </si>
  <si>
    <t>5.233</t>
  </si>
  <si>
    <t xml:space="preserve">Котельная №9 с.Ново-Чугуевка </t>
  </si>
  <si>
    <t>5.234</t>
  </si>
  <si>
    <t>Котельная №10 с.Булыга-Фадеево КМТ 600 2 Пра</t>
  </si>
  <si>
    <t>5.235</t>
  </si>
  <si>
    <t>Котельная №11 с.Соколовка КМТ 360 2Пра</t>
  </si>
  <si>
    <t>5.236</t>
  </si>
  <si>
    <t>Котельная №12 с.Ново-Михайловка КМТ 280 2 ПРА</t>
  </si>
  <si>
    <t>5.237</t>
  </si>
  <si>
    <t>Котельная №13 с.Кокшаровка КМТ 600 2Пра</t>
  </si>
  <si>
    <t>5.238</t>
  </si>
  <si>
    <t>Котельная №14 с.Уборка КМТ 280 2Пра</t>
  </si>
  <si>
    <t>5.239</t>
  </si>
  <si>
    <t>Котельная №210 с.Чугуевка</t>
  </si>
  <si>
    <t>5.240</t>
  </si>
  <si>
    <t>Котельная №97 с.Чугуевка КМТ 360 2Пра</t>
  </si>
  <si>
    <t>5.241</t>
  </si>
  <si>
    <t>Котельная НПБ с.Чугуевка</t>
  </si>
  <si>
    <t>5.242</t>
  </si>
  <si>
    <t>Котельная №152 с.Чугуевка</t>
  </si>
  <si>
    <t>5.243</t>
  </si>
  <si>
    <t xml:space="preserve">Котельная № 1 г.Лесозаводск, ул Пушкинская,29б </t>
  </si>
  <si>
    <t>5.244</t>
  </si>
  <si>
    <t>Котельная № 8 г.Лесозаводск, Степная,3б</t>
  </si>
  <si>
    <t>5.245</t>
  </si>
  <si>
    <t>Котельная № 9 г.Лесозаводск, ул. Будника,123</t>
  </si>
  <si>
    <t>5.246</t>
  </si>
  <si>
    <t>Котельная № 10 г.Лесозаводск, ул. Сибирцева,76а</t>
  </si>
  <si>
    <t>5.247</t>
  </si>
  <si>
    <t>Котельная № 11 г.Лесозаводск, ул. Ленинская,44к</t>
  </si>
  <si>
    <t>5.248</t>
  </si>
  <si>
    <t>Котельная № 19 г.Лесозаводск, ул. Пионерская,4</t>
  </si>
  <si>
    <t>5.249</t>
  </si>
  <si>
    <t>Котельная № 2  г.Лесозаводск, ул. Пушкинская, 31</t>
  </si>
  <si>
    <t>5.250</t>
  </si>
  <si>
    <t>Котельная №3 (АМК) г.Лесозаводск, ул. Дзержинского,18</t>
  </si>
  <si>
    <t>5.251</t>
  </si>
  <si>
    <t>Котельная № 4 (АМК) г.Лесозаводск, ул. Вокзальная,76а</t>
  </si>
  <si>
    <t>5.252</t>
  </si>
  <si>
    <t>Котельная № 7 (АМК)  г.Лесозаводск, ул. Мира,10а</t>
  </si>
  <si>
    <t>5.253</t>
  </si>
  <si>
    <t>Котельная № 13 г.Лесозаводск, ул. Королева,3</t>
  </si>
  <si>
    <t>5.254</t>
  </si>
  <si>
    <t>Котельная № 15 (АМК) г.Лесозаводск, ул. Кравчука</t>
  </si>
  <si>
    <t>5.255</t>
  </si>
  <si>
    <t>Котельная № 16 г.Лесозаводск, Березовая,10</t>
  </si>
  <si>
    <t>5.256</t>
  </si>
  <si>
    <t>Котельная № 18 г.Лесозаводск, ул. Тепличная</t>
  </si>
  <si>
    <t>5.257</t>
  </si>
  <si>
    <t>Котельная № 20 (АМК) с.Невское, ул. Спортивная</t>
  </si>
  <si>
    <t>5.258</t>
  </si>
  <si>
    <t>Котельная № 21 (АМК) с.Пантелеймоновка, Школьная,39а</t>
  </si>
  <si>
    <t>5.259</t>
  </si>
  <si>
    <t>Котельная № 22  (АМК) с.Пантелеймоновка, ул. Центральная,29а</t>
  </si>
  <si>
    <t>5.260</t>
  </si>
  <si>
    <t>Котельная № 23 (АМК) с.Ружино, ул. Советская,43</t>
  </si>
  <si>
    <t>5.261</t>
  </si>
  <si>
    <t>Котельная № 27 (АМК) с.Марково, ул. Волкова,10а</t>
  </si>
  <si>
    <t>5.262</t>
  </si>
  <si>
    <t>Котельная № 28 (АМК) с.Марково, Волкова,35а</t>
  </si>
  <si>
    <t>5.263</t>
  </si>
  <si>
    <t>Котельная № 29 (АМК) с.Курское, ул. Почтовая,16</t>
  </si>
  <si>
    <t>5.264</t>
  </si>
  <si>
    <t>Котельная № 31 (АМК) с.Инокентьевка, ул. Школьная,1</t>
  </si>
  <si>
    <t>5.265</t>
  </si>
  <si>
    <t>Котельная № 32 с.Тихменево, Советская, 36</t>
  </si>
  <si>
    <t>5.266</t>
  </si>
  <si>
    <t>Котельная № 33 (АМК) с.Глазовка, ул. Центральная,30</t>
  </si>
  <si>
    <t>5.267</t>
  </si>
  <si>
    <t>Котельная № 41 (АМК) г.Лесозаводск, ул. Паровозная,1</t>
  </si>
  <si>
    <t>5.268</t>
  </si>
  <si>
    <t>Котельная № 42 (АМК) г.Лесозаводск, ул. Им. 12-ти,9</t>
  </si>
  <si>
    <t>5.269</t>
  </si>
  <si>
    <t>Котельная № 43 (АМК) г.Лесозаводск, ул. Путейская,1г</t>
  </si>
  <si>
    <t>5.270</t>
  </si>
  <si>
    <t>Котельная № 44(АМК) г.Лесозаводск, ул. Гритгоренко,24</t>
  </si>
  <si>
    <t>5.271</t>
  </si>
  <si>
    <t>Котельная № 102 с.Пантелеймоновка, военный городок</t>
  </si>
  <si>
    <t>5.272</t>
  </si>
  <si>
    <t>Котельная №1-1 (г.Дальнереченск, ул.Свободы,41)</t>
  </si>
  <si>
    <t>5.273</t>
  </si>
  <si>
    <t>Котельная №1-2 (г.Дальнереченск, ул.Флегонтова,25а)</t>
  </si>
  <si>
    <t>5.274</t>
  </si>
  <si>
    <t>АМК №1-3 (г.Дальнереченск, ул.Пионерская,45а)</t>
  </si>
  <si>
    <t>5.275</t>
  </si>
  <si>
    <t>Котельная №1-5 (г.Дальнереченск ул.Шевчука,72)</t>
  </si>
  <si>
    <t>5.276</t>
  </si>
  <si>
    <t xml:space="preserve"> АМК №1- 7  (г.Дальнереченск, ул.Таврическая,87а)  </t>
  </si>
  <si>
    <t>5.277</t>
  </si>
  <si>
    <t xml:space="preserve">АМК №1-14  (г.Дальнереченск, ул.Промышленная,10)   </t>
  </si>
  <si>
    <t>5.278</t>
  </si>
  <si>
    <t xml:space="preserve">АМК №1-15  (с.Лазо, ул.Строительная,2а) </t>
  </si>
  <si>
    <t>5.279</t>
  </si>
  <si>
    <t>Котельная №1-18 (г.Дальнереченск ул.Энгельса,23)</t>
  </si>
  <si>
    <t>5.280</t>
  </si>
  <si>
    <t xml:space="preserve">Котельная №1-22 (с.Грушевое, ул.Лазо,36) </t>
  </si>
  <si>
    <t>5.281</t>
  </si>
  <si>
    <t xml:space="preserve">АМК №1-25 (Дальнереченск, ул.Некрасова,6) </t>
  </si>
  <si>
    <t>5.282</t>
  </si>
  <si>
    <t xml:space="preserve">АМК №1-26  (г.Дальнереченск, ул.Рябуха,73)   </t>
  </si>
  <si>
    <t>5.283</t>
  </si>
  <si>
    <t>Котельная №1-27 (г.Дальнереченск ул.45 лет Октября,1а)</t>
  </si>
  <si>
    <t>5.284</t>
  </si>
  <si>
    <t>АМК №1-30 с.Сальское, ул.Советская 2/015</t>
  </si>
  <si>
    <t>5.285</t>
  </si>
  <si>
    <t>Котельная №1-31 (г.Дальнереченск ул.Уссурийская,84)</t>
  </si>
  <si>
    <t>5.286</t>
  </si>
  <si>
    <t xml:space="preserve">АМК №1-32  (с.Лазо, ул.Лазо,43)       </t>
  </si>
  <si>
    <t>5.287</t>
  </si>
  <si>
    <t xml:space="preserve">АМК №1-39  (г.Дальнереченск, ул.Ясная, 15)       </t>
  </si>
  <si>
    <t>5.288</t>
  </si>
  <si>
    <t>АМК №1- 40 (ДГО, с.Лазо, ул.Стрелковая 1)</t>
  </si>
  <si>
    <t>5.289</t>
  </si>
  <si>
    <t>Котельная №1- 42 (Дальнереченск, ул.Графская,2)</t>
  </si>
  <si>
    <t>5.290</t>
  </si>
  <si>
    <t>Котельная №1- 43 (г.Дальнереченск, ул.Тополиная,10)</t>
  </si>
  <si>
    <t>5.291</t>
  </si>
  <si>
    <t>Котельная № 44 (Дальнереченск, ул.Киевская 53)</t>
  </si>
  <si>
    <t>5.292</t>
  </si>
  <si>
    <t>Котельная № 46 (Дальнереченск, ул.Ленина,61)</t>
  </si>
  <si>
    <t>5.293</t>
  </si>
  <si>
    <t>Котельная №2-1 (с.Сальское ул.Советская,13)</t>
  </si>
  <si>
    <t>5.294</t>
  </si>
  <si>
    <t>Котельная №2-4 (с.Рождественка,  ул.50 лет, Октября,24а)</t>
  </si>
  <si>
    <t>5.295</t>
  </si>
  <si>
    <t xml:space="preserve"> АМК №2-5   (с.Веденка ул.Мелехина,34а)  </t>
  </si>
  <si>
    <t>5.296</t>
  </si>
  <si>
    <t xml:space="preserve"> АМК №2-6  (с.Веденка ул.Калинина,35а)  </t>
  </si>
  <si>
    <t>5.297</t>
  </si>
  <si>
    <t>Котельная №2-7 (с.Соловьевка, ул.Центральная,32)</t>
  </si>
  <si>
    <t>5.298</t>
  </si>
  <si>
    <t>Котельная №2-9 (с.Ракитное, ул.Советская,25а)</t>
  </si>
  <si>
    <t>5.299</t>
  </si>
  <si>
    <t>Котельная №2-10 (с.Ракитное, ул.Советская,22а)</t>
  </si>
  <si>
    <t>5.300</t>
  </si>
  <si>
    <t>АМК №2-11 (с.Орехово, ул.Кооперативная,54а)</t>
  </si>
  <si>
    <t>5.301</t>
  </si>
  <si>
    <t>Котельная №2-12 (с.Боголюбовка, ул.Озерная,9а)</t>
  </si>
  <si>
    <t>5.302</t>
  </si>
  <si>
    <t>АМК №2-18 (с.Малиново, ул.Школьная,29а)</t>
  </si>
  <si>
    <t>5.303</t>
  </si>
  <si>
    <t>Котельная №19 (с.Веднка ул.М.Веденка,8)</t>
  </si>
  <si>
    <t>5.304</t>
  </si>
  <si>
    <t>Котельная №3-1 (с.Новопокровка, ул.Набережная, 68а)</t>
  </si>
  <si>
    <t>5.305</t>
  </si>
  <si>
    <t>Котельная №3-2 (с.Новопокровка, ул.Строителей, 30в)</t>
  </si>
  <si>
    <t>5.306</t>
  </si>
  <si>
    <t>Котельная №3-3 (с.Новопокровка, ул.Украинская, 64)</t>
  </si>
  <si>
    <t>5.307</t>
  </si>
  <si>
    <t>Котельная №3-4 (с.Рощино, ул.Рощина, 47)</t>
  </si>
  <si>
    <t>5.308</t>
  </si>
  <si>
    <t>Котельная №3-5 (с.Вострецово, пер.Пионерский, 4)</t>
  </si>
  <si>
    <t>5.309</t>
  </si>
  <si>
    <t>Котельная №3-6 (с.Вострецово, ул.Нижегорная, 32в)</t>
  </si>
  <si>
    <t>5.310</t>
  </si>
  <si>
    <t>Котельная №3-7 (с.Измайлиха, ул.Центральная, 34а)</t>
  </si>
  <si>
    <t>5.311</t>
  </si>
  <si>
    <t>Котельная №3-8 (с.Мельничное, ул.Верхняя, 1б)</t>
  </si>
  <si>
    <t>5.312</t>
  </si>
  <si>
    <t>Котельная №3-9 (с.Мельничное, ул.Центральная, 19)</t>
  </si>
  <si>
    <t>5.313</t>
  </si>
  <si>
    <t>АМК  №3-11 (с.Крутой Яр,  ул.Паровозная)</t>
  </si>
  <si>
    <t>5.314</t>
  </si>
  <si>
    <t>Котельная №3-12 (с.Глубинное, ул.Коммунальная, 8а)</t>
  </si>
  <si>
    <t>5.315</t>
  </si>
  <si>
    <t>АМК №3-18 (с. Лукьяновка, ул.Центральная,5)</t>
  </si>
  <si>
    <t>5.316</t>
  </si>
  <si>
    <t>АМК №3-19 (с.Рощино, ул.Луговая,55)</t>
  </si>
  <si>
    <t>5.317</t>
  </si>
  <si>
    <t>Котельная № 33, Пожарское</t>
  </si>
  <si>
    <t>5.318</t>
  </si>
  <si>
    <t>Котельная №34 с.Светлогорье</t>
  </si>
  <si>
    <t>5.319</t>
  </si>
  <si>
    <t>Котельная №35 с.Игнатьевка</t>
  </si>
  <si>
    <t>5.320</t>
  </si>
  <si>
    <t>Котельная №36 с.Нагорное</t>
  </si>
  <si>
    <t>5.321</t>
  </si>
  <si>
    <t>Котельная №37 с.Федосьевка</t>
  </si>
  <si>
    <t>5.322</t>
  </si>
  <si>
    <t>Котельная №38 с.Верхний Перевал</t>
  </si>
  <si>
    <t>5.323</t>
  </si>
  <si>
    <t>Котельная №39  с.Новостройка</t>
  </si>
  <si>
    <t>5.324</t>
  </si>
  <si>
    <t>Котельная №40  с.Красный Яр</t>
  </si>
  <si>
    <t>5.325</t>
  </si>
  <si>
    <t>№1 п.Горные Ключи, ул. Юбилейная, 3А</t>
  </si>
  <si>
    <t>5.326</t>
  </si>
  <si>
    <t>№2 п.Горные Ключи,  ул.Набережная,18</t>
  </si>
  <si>
    <t>5.327</t>
  </si>
  <si>
    <t>№3 п.Кировский, ул. Советская, 55Б</t>
  </si>
  <si>
    <t>5.328</t>
  </si>
  <si>
    <t xml:space="preserve">№4 п.Кировский, ул.Колхозная, 29А </t>
  </si>
  <si>
    <t>5.329</t>
  </si>
  <si>
    <t>№5 п.Кировский, ул.Набережная, 62А</t>
  </si>
  <si>
    <t>5.330</t>
  </si>
  <si>
    <t>№6 с.Авдеевка, ул.Октябрьская, 14</t>
  </si>
  <si>
    <t>5.331</t>
  </si>
  <si>
    <t>№7 п.Кировский, ул.Уткинская, 53</t>
  </si>
  <si>
    <t>5.332</t>
  </si>
  <si>
    <t>№8 п.Кировский, ул.Луговая,10</t>
  </si>
  <si>
    <t>5.333</t>
  </si>
  <si>
    <t>№9 п.Кировский,  ул.Юбилейная, 10А</t>
  </si>
  <si>
    <t>5.334</t>
  </si>
  <si>
    <t>№10 с.Авдеевка, ул Центральная, 18</t>
  </si>
  <si>
    <t>5.335</t>
  </si>
  <si>
    <t xml:space="preserve">АМК №11 с.Марьяновка, ул. Школьная, 8 </t>
  </si>
  <si>
    <t>5.336</t>
  </si>
  <si>
    <t>АМК №12 с.Крыловка, ул. Школьная, 21</t>
  </si>
  <si>
    <t>5.337</t>
  </si>
  <si>
    <t>АМК №13 с.Руновка, ул.Кооперативная,6</t>
  </si>
  <si>
    <t>5.338</t>
  </si>
  <si>
    <t xml:space="preserve">АМК №17 с.Комаровка </t>
  </si>
  <si>
    <t>5.339</t>
  </si>
  <si>
    <t xml:space="preserve">АМК №18 с.Увальное, ул.Шоссейная,8А  (школа) </t>
  </si>
  <si>
    <t>5.340</t>
  </si>
  <si>
    <t xml:space="preserve">АМК №19 с.Увальное  (д/с)  ул. Первомайская,2Б  </t>
  </si>
  <si>
    <t>5.341</t>
  </si>
  <si>
    <t xml:space="preserve">№20 с.Преображенка,  ул.Таежная,17      </t>
  </si>
  <si>
    <t>5.342</t>
  </si>
  <si>
    <t xml:space="preserve">АМК №21 с.Уссурка, ул.Школьная, 4б </t>
  </si>
  <si>
    <t>5.343</t>
  </si>
  <si>
    <t xml:space="preserve">АМК №22 с.Шмаковка, пер. Школьный, 1А </t>
  </si>
  <si>
    <t>5.344</t>
  </si>
  <si>
    <t xml:space="preserve">АМК №23 с.П-Федоровка, пер. Школьный, 1в   </t>
  </si>
  <si>
    <t>5.345</t>
  </si>
  <si>
    <t xml:space="preserve">АМК №24 с.Родниковое, ул. Центральная, 1А </t>
  </si>
  <si>
    <t>5.346</t>
  </si>
  <si>
    <t xml:space="preserve">АМК №25 п.Кировский, ул. Пролетарская,3А </t>
  </si>
  <si>
    <t>5.347</t>
  </si>
  <si>
    <t>АМК №26 с.Увальное, ул. Полевая,34</t>
  </si>
  <si>
    <t>5.348</t>
  </si>
  <si>
    <t xml:space="preserve">АМК №27 с.П-Федоровка, ул. Мира, 2а  </t>
  </si>
  <si>
    <t>5.349</t>
  </si>
  <si>
    <t>АМК №28 п.Горные ключи, ул.Октябрьская,21</t>
  </si>
  <si>
    <t>5.350</t>
  </si>
  <si>
    <t>АМК №29 п.Горные ключи, ул. Коммунальников, 35</t>
  </si>
  <si>
    <t>5.351</t>
  </si>
  <si>
    <t>АМК №30 п.Горные ключи, ул. Санаторная, 5а</t>
  </si>
  <si>
    <t>5.352</t>
  </si>
  <si>
    <t>Котельная № 1/2, с.Михайловка, кв. 2, д 1а</t>
  </si>
  <si>
    <t>5.353</t>
  </si>
  <si>
    <t>АМК № 1/04 с.Михайловка, квартал 4, стр.13</t>
  </si>
  <si>
    <t>5.354</t>
  </si>
  <si>
    <t>Котельная № 1/5, с. Михайловка, ул. Дубининская, 3а</t>
  </si>
  <si>
    <t>5.355</t>
  </si>
  <si>
    <t>Котельная № 1/6, с. Михайловка, ул. Вокзальная, 25</t>
  </si>
  <si>
    <t>5.356</t>
  </si>
  <si>
    <t>АМК № 1/7, с. Васильевка, ул. Гарнизонная, 29</t>
  </si>
  <si>
    <t>5.357</t>
  </si>
  <si>
    <t>Котельная № 1/9, с. Первомайское, ул. Дубковская, 36</t>
  </si>
  <si>
    <t>5.358</t>
  </si>
  <si>
    <t>Котельная № 1/18, с. Ивановка, ул. Зареченская, 51</t>
  </si>
  <si>
    <t>5.359</t>
  </si>
  <si>
    <t>АМК  № 1/19, с. Ивановка, ул. Колхозная, 9</t>
  </si>
  <si>
    <t>5.360</t>
  </si>
  <si>
    <t>АМК № 1/21, с. Ивановка, ул. Кировская, 38</t>
  </si>
  <si>
    <t>5.361</t>
  </si>
  <si>
    <t>Котельная № 1/22, с. Снегуровка, ул. Парковая, 14-а</t>
  </si>
  <si>
    <t>5.362</t>
  </si>
  <si>
    <t xml:space="preserve">Котельная № 1/25, с. Осиновка,  ул. Рабочая, 4 </t>
  </si>
  <si>
    <t>5.363</t>
  </si>
  <si>
    <t>АМК № 1/26, с. Кремово, ул. Колхозная, 25б</t>
  </si>
  <si>
    <t>5.364</t>
  </si>
  <si>
    <t>АМК № 1/27, с. Ширяевка, ул. Октябрьская, 25а</t>
  </si>
  <si>
    <t>5.365</t>
  </si>
  <si>
    <t>АМК № 1/28,  с. Кремово,  ул. Городская, 189</t>
  </si>
  <si>
    <t>5.366</t>
  </si>
  <si>
    <t>Котельная № 1/29, с. Горное, ул. Лесная, 6</t>
  </si>
  <si>
    <t>5.367</t>
  </si>
  <si>
    <t>Котельная № 1/30, с. Ляличи, ул. Школьная, 141</t>
  </si>
  <si>
    <t>5.368</t>
  </si>
  <si>
    <t>Котельная № 1/31, п. Новошахтинский, ул. Производственная, 1а</t>
  </si>
  <si>
    <t>5.369</t>
  </si>
  <si>
    <t>Котельная № 1/33, с. Абрамовка, ул. Советская, 2б</t>
  </si>
  <si>
    <t>5.370</t>
  </si>
  <si>
    <t xml:space="preserve">Котельная № 1/35, с. Григорьевка, ул. Калинина, </t>
  </si>
  <si>
    <t>5.371</t>
  </si>
  <si>
    <t>Котельная № 2/01, с. Покровка, ул. Октябрьская, 3 б</t>
  </si>
  <si>
    <t>5.372</t>
  </si>
  <si>
    <t>Котельная № 2/02, с. Покровка, ул. Октябрьская, 22 б</t>
  </si>
  <si>
    <t>5.373</t>
  </si>
  <si>
    <t>Котельная № 2/03, с. Покровка, Рабочий переулок, 4 б</t>
  </si>
  <si>
    <t>5.374</t>
  </si>
  <si>
    <t>Котельная № 2/26, п. Липовцы, ул.Ленина,2</t>
  </si>
  <si>
    <t>5.375</t>
  </si>
  <si>
    <t>АМК № 2/05, с. Покровка, ул. Красноармейская, (ЦРБ)</t>
  </si>
  <si>
    <t>5.376</t>
  </si>
  <si>
    <t>АМК № 2/08, с. Покровка, ул. Карла Маркса,72</t>
  </si>
  <si>
    <t>5.377</t>
  </si>
  <si>
    <t>АМК № 2/11, с. Фадеевка, ул. Кирова, 34</t>
  </si>
  <si>
    <t>5.378</t>
  </si>
  <si>
    <t>АМК № 2/12, с. Фадеевка, ул. Школьная, 8</t>
  </si>
  <si>
    <t>5.379</t>
  </si>
  <si>
    <t>АМК № 2/13, с. Заречное, ул. Космонавтов, 2 б</t>
  </si>
  <si>
    <t>5.380</t>
  </si>
  <si>
    <t>АМК № 2/15, с. Струговка, ул. Школьная, 15 б</t>
  </si>
  <si>
    <t>5.381</t>
  </si>
  <si>
    <t>АМК № 2/23, с. Покровка, ул. Мелиораторов, 13</t>
  </si>
  <si>
    <t>5.382</t>
  </si>
  <si>
    <t>Котельная 2/19 с. Покровка, ул. Пионерская, 46</t>
  </si>
  <si>
    <t>5.383</t>
  </si>
  <si>
    <t>Котельная № 2/06, с. Покровка, ул. Карла Маркса,13,</t>
  </si>
  <si>
    <t>5.384</t>
  </si>
  <si>
    <t>Котельная № 2/07, с. Покровка, ул. Калинина,1а</t>
  </si>
  <si>
    <t>5.385</t>
  </si>
  <si>
    <t>Котельная № 2/09, с. Полтавка, ул. Ленина, 39</t>
  </si>
  <si>
    <t>5.386</t>
  </si>
  <si>
    <t>Котельная № 2/10, с. Галенки, ул. Советская,116 а</t>
  </si>
  <si>
    <t>5.387</t>
  </si>
  <si>
    <t>АМК № 2/14, с. Дзержинское, ул. Первомайская, 5</t>
  </si>
  <si>
    <t>5.388</t>
  </si>
  <si>
    <t>Котельная № 2/16, с. Чернятино, ул. Зеленая, 7</t>
  </si>
  <si>
    <t>5.389</t>
  </si>
  <si>
    <t>Котельная № 2/17, с. Новогеоргиевка, ул. Лазо, 168</t>
  </si>
  <si>
    <t>5.390</t>
  </si>
  <si>
    <t>Котельная № 2/18, с. Новогеоргиевка, ул. Краснодарская, 32</t>
  </si>
  <si>
    <t>5.391</t>
  </si>
  <si>
    <t>Котельная № 2/21, с. Галенки, ул Комарова, 157</t>
  </si>
  <si>
    <t>5.392</t>
  </si>
  <si>
    <t>Котельная № 2/22, с. Покровка, ул. Красноармейская, 2а/8</t>
  </si>
  <si>
    <t>5.393</t>
  </si>
  <si>
    <t>Котельная № 2/24, с. Покровка, ул. Красноармейская, 34</t>
  </si>
  <si>
    <t>5.394</t>
  </si>
  <si>
    <t>Котельная № 2/30, п. Липовцы, ул. Зеленая</t>
  </si>
  <si>
    <t>5.395</t>
  </si>
  <si>
    <t>БМК № 2/25, п. Липовцы, ул.Шахта,6</t>
  </si>
  <si>
    <t>5.396</t>
  </si>
  <si>
    <t>Котельная №3/1 п.Пограничный ул.Гагарина 9"а"</t>
  </si>
  <si>
    <t>5.397</t>
  </si>
  <si>
    <t>Котельная №3/2 п.Пограничный ул.Ленина 64"а"</t>
  </si>
  <si>
    <t>5.398</t>
  </si>
  <si>
    <t xml:space="preserve">Котельная №3/3 п.Пограничный ул.Дубовика 22"б" </t>
  </si>
  <si>
    <t>5.399</t>
  </si>
  <si>
    <t>Котельная №3/5 п.Пограничный ул. Школьная,12</t>
  </si>
  <si>
    <t>5.400</t>
  </si>
  <si>
    <t>Котельная № 3/6 п.Пограничный ул Пирогова 2</t>
  </si>
  <si>
    <t>5.401</t>
  </si>
  <si>
    <t>Котельная № 3/7 п.Пограничный ул.Гагарина 96</t>
  </si>
  <si>
    <t>5.402</t>
  </si>
  <si>
    <t>Котельная №3/8 п.Пограничный ул.Ленина,10</t>
  </si>
  <si>
    <t>5.403</t>
  </si>
  <si>
    <t>Котельная №3/9 п.Пограничный ул.Лазо 101</t>
  </si>
  <si>
    <t>5.404</t>
  </si>
  <si>
    <t>Котельная №3/10 с.Барано-Оренбургское гарнизон</t>
  </si>
  <si>
    <t>5.405</t>
  </si>
  <si>
    <t>Котельная №3/11 с.Барано-Оренбургское ул.Тургенева 6</t>
  </si>
  <si>
    <t>5.406</t>
  </si>
  <si>
    <t>Котельная  №3/12 c.Барано-Оренбургское гарнизон</t>
  </si>
  <si>
    <t>5.407</t>
  </si>
  <si>
    <t>Котельная №3/13 с.Барано-Оренбургское ул.Победы 36</t>
  </si>
  <si>
    <t>5.408</t>
  </si>
  <si>
    <t>Котельная №3/14 c.Барано-Оренбургское ул.Победы,26</t>
  </si>
  <si>
    <t>5.409</t>
  </si>
  <si>
    <t>Котельная №3/15 c.Бойкое ул.Комарова,8</t>
  </si>
  <si>
    <t>5.410</t>
  </si>
  <si>
    <t>Котельная №3/17 c.Барабаш-Левада ул.Юбилейная,31</t>
  </si>
  <si>
    <t>5.411</t>
  </si>
  <si>
    <t>Котельная №3/19 c.Богуславка ул.Школьная,18</t>
  </si>
  <si>
    <t>5.412</t>
  </si>
  <si>
    <t>Котельная №3/20 с.Жариково ул.Кооперативная 24</t>
  </si>
  <si>
    <t>5.413</t>
  </si>
  <si>
    <t>Котельная №3/22 с.Нестеровка ул.Советская 7</t>
  </si>
  <si>
    <t>5.414</t>
  </si>
  <si>
    <t>Котельная №3/23 с.Сергеевка ул.Школьная 1</t>
  </si>
  <si>
    <t>5.415</t>
  </si>
  <si>
    <t>Котельная № 4/1 с. Хороль, ул. Октябрьская, 14а</t>
  </si>
  <si>
    <t>5.416</t>
  </si>
  <si>
    <t>Котельная № 4/5, с.Хороль, Городок-5</t>
  </si>
  <si>
    <t>5.417</t>
  </si>
  <si>
    <t>Котельная № 4/6 с. Хороль, ул. Луговая, 7 Б</t>
  </si>
  <si>
    <t>5.418</t>
  </si>
  <si>
    <t>Котельная № 4/10 с. Хороль, ул. Солнечная, 12</t>
  </si>
  <si>
    <t>5.419</t>
  </si>
  <si>
    <t>АМК № 4/11 КМТ-800 2ПрА  с.Хороль, ул.Октябрьская, 42</t>
  </si>
  <si>
    <t>5.420</t>
  </si>
  <si>
    <t xml:space="preserve">АМК № 4/12 КМТ-800 2ПрА  с.Хороль, ул.Луговая, 64 </t>
  </si>
  <si>
    <t>5.421</t>
  </si>
  <si>
    <t>АМК № 4/14 КМТ-800 2ПрА  с.Новодевица, ул.Сибирцева, 33</t>
  </si>
  <si>
    <t>5.422</t>
  </si>
  <si>
    <t xml:space="preserve">АМК № 4/15 КМТ-1200 3ПрА  с.Сиваковка, ул.Центральная, 25 </t>
  </si>
  <si>
    <t>5.423</t>
  </si>
  <si>
    <t>АМК № 4/16 с.Поповка, ул.Леонова, 1</t>
  </si>
  <si>
    <t>5.424</t>
  </si>
  <si>
    <t>АМК № 4/19 м/р "Экспедиция", ул.Некрасова, 25б</t>
  </si>
  <si>
    <t>5.425</t>
  </si>
  <si>
    <t>Котельная № 4/20 с. Вознесенка, ул.Крупская, 19а</t>
  </si>
  <si>
    <t>5.426</t>
  </si>
  <si>
    <t>АМК № 4/21 с.Лучки, ул.Комсомольская, 25</t>
  </si>
  <si>
    <t>5.427</t>
  </si>
  <si>
    <t xml:space="preserve">АМК № 4/23 с.Благодатное, ул.Октябрьская, 51 </t>
  </si>
  <si>
    <t>5.428</t>
  </si>
  <si>
    <t>АМК № 4/24 с.Прилуки, ул.Новая, 23</t>
  </si>
  <si>
    <t>5.429</t>
  </si>
  <si>
    <t xml:space="preserve">Котельная № 4/4  ООО "РОУЗ" п.Ярославский, ул.Лазо, 8а </t>
  </si>
  <si>
    <t>5.430</t>
  </si>
  <si>
    <t>Котельная №5/2 с.Камень-Рыболов,в/г 1</t>
  </si>
  <si>
    <t>5.431</t>
  </si>
  <si>
    <t>Котельная №5/3 с.Камень-Рыболов,ул.Мира 85а</t>
  </si>
  <si>
    <t>5.432</t>
  </si>
  <si>
    <t>Котельная №5/4 с.Камень-Рыболов,ул.Беговая 33а</t>
  </si>
  <si>
    <t>5.433</t>
  </si>
  <si>
    <t>Котельная №5/5 с.Камень-Рыболов,ул.Трактовая 32б</t>
  </si>
  <si>
    <t>5.434</t>
  </si>
  <si>
    <t>Котельная №5/6 с.Астраханка,ул.Решетникова</t>
  </si>
  <si>
    <t>5.435</t>
  </si>
  <si>
    <t xml:space="preserve">АМК №5/7 с.Комиссарово, ул.Советская </t>
  </si>
  <si>
    <t>5.436</t>
  </si>
  <si>
    <t>Котельная №5/8 с.Камень-Рыболов,ул.Некрасова 1в</t>
  </si>
  <si>
    <t>5.437</t>
  </si>
  <si>
    <t>АМК №5/9 с.Ильинка, ул.Советская 3а</t>
  </si>
  <si>
    <t>5.438</t>
  </si>
  <si>
    <t>Котельная №5/10, с.Новоселище, ул.Школьная 24</t>
  </si>
  <si>
    <t>5.439</t>
  </si>
  <si>
    <t>АМК №5/11. с.Владимиро-Петровка</t>
  </si>
  <si>
    <t>5.440</t>
  </si>
  <si>
    <t>АМК №5/12, сМельгуновка, ул.Ленинская 9</t>
  </si>
  <si>
    <t>5.441</t>
  </si>
  <si>
    <t>АМК №5/13 с.Троицкое, ул.Школьная 11</t>
  </si>
  <si>
    <t>5.442</t>
  </si>
  <si>
    <t>АМК №5/14 с.Камень-Рыболов,ул.Железнодорожная 23б</t>
  </si>
  <si>
    <t>5.443</t>
  </si>
  <si>
    <t>Котельная № 1.1,г. Находка, ул. Пирогова, 19</t>
  </si>
  <si>
    <t>5.444</t>
  </si>
  <si>
    <t>Котельная № 1.3,г. Находка, ул. Судоремонтная, 5</t>
  </si>
  <si>
    <t>5.445</t>
  </si>
  <si>
    <t>Котельная № 1.4,г. Находка, ул. Тимирязева, 26А</t>
  </si>
  <si>
    <t>5.446</t>
  </si>
  <si>
    <t>Котельная № 1.5,г. Находка, ул. Макарова, 85</t>
  </si>
  <si>
    <t>5.447</t>
  </si>
  <si>
    <t>Котельная № 1.7(АМК),г. Находка, ул. Вознесенская, 8м</t>
  </si>
  <si>
    <t>5.448</t>
  </si>
  <si>
    <t>Котельная № 2.1,г. Находка, ул. Кольцевая, 2</t>
  </si>
  <si>
    <t>5.449</t>
  </si>
  <si>
    <t>Котельная № 2.2,г. Находка, ул. Седова, 2а</t>
  </si>
  <si>
    <t>5.450</t>
  </si>
  <si>
    <t>Котельная № 2.3,г. Находка, ул. Владивостокская, 34</t>
  </si>
  <si>
    <t>5.451</t>
  </si>
  <si>
    <t>Котельная № 2.8,г. Находка, ул. Портовая,226</t>
  </si>
  <si>
    <t>5.452</t>
  </si>
  <si>
    <t>Котельная № 3.1,г. Находка, ул. Пограничная, 54а</t>
  </si>
  <si>
    <t>5.453</t>
  </si>
  <si>
    <t>Котельная № 3.2,г. Находка, ул. Пограничная, 100</t>
  </si>
  <si>
    <t>5.454</t>
  </si>
  <si>
    <t>Котельная № 3.3,г. Находка, ул. Школьная, 24</t>
  </si>
  <si>
    <t>5.455</t>
  </si>
  <si>
    <t>Котельная № 3.4,г. Находка, ул. Красноармейская, 24</t>
  </si>
  <si>
    <t>5.456</t>
  </si>
  <si>
    <t>Котельная № 3.6,г. Находка, ул. Постышева, 20а</t>
  </si>
  <si>
    <t>5.457</t>
  </si>
  <si>
    <t>Котельная № 4.1,г. Находка, ул. Сидоренко, 11</t>
  </si>
  <si>
    <t>5.458</t>
  </si>
  <si>
    <t>Котельная № 4.4(АМК),г. Находка, ул. Садовая, 1</t>
  </si>
  <si>
    <t>5.459</t>
  </si>
  <si>
    <t>Котельная № 4.7(АМК),г. Находка, ул. Шоссейная, 22б</t>
  </si>
  <si>
    <t>5.460</t>
  </si>
  <si>
    <t>Котельная № 4.8,г. Находка, ул. 2-я Промышленная, 14</t>
  </si>
  <si>
    <t>5.461</t>
  </si>
  <si>
    <t>Котельная № 4.9,г. Находка, Линейная, 2б</t>
  </si>
  <si>
    <t>5.462</t>
  </si>
  <si>
    <t>Котельная № 4.10,г. Находка, ул. Шевченко, 1а</t>
  </si>
  <si>
    <t>5.463</t>
  </si>
  <si>
    <t>Котельная № 4.12(АМК),г. Находка, ул. Угольная, 53а</t>
  </si>
  <si>
    <t>5.464</t>
  </si>
  <si>
    <t>Котельная № 4.13,г. Находка, ул. Малиновского, 30а</t>
  </si>
  <si>
    <t>5.465</t>
  </si>
  <si>
    <t>Котельная № 4.14(АМК),г. Находка, ул. Береговая, 14а</t>
  </si>
  <si>
    <t>5.466</t>
  </si>
  <si>
    <t xml:space="preserve">Котельная № 4.15,г.Находка, ул.Радиостанция,1а </t>
  </si>
  <si>
    <t>5.467</t>
  </si>
  <si>
    <t>Котельная № 4.16(АМК),г. Находка, ул. Перевальная, 106</t>
  </si>
  <si>
    <t>5.468</t>
  </si>
  <si>
    <t xml:space="preserve">Котельная № 4.17,г. Находка, ул. Станционная, 1 </t>
  </si>
  <si>
    <t>5.469</t>
  </si>
  <si>
    <t>Котельная № 4.18,г. Находка, ул. Михайловская, 103</t>
  </si>
  <si>
    <t>5.470</t>
  </si>
  <si>
    <t>Котельная № 4.19(офис),г. Находка, Северный проспект, 61</t>
  </si>
  <si>
    <t>5.471</t>
  </si>
  <si>
    <t>Котельная № 4.20(АМК),г.Находка,ул.Надежды</t>
  </si>
  <si>
    <t>5.472</t>
  </si>
  <si>
    <t>Котельная № 5.1,п. Врангель, ул. Первостроителей,2б</t>
  </si>
  <si>
    <t>5.473</t>
  </si>
  <si>
    <t>Котельная № 5.2,п. Врангель, ул. Васяновича, 11</t>
  </si>
  <si>
    <t>5.474</t>
  </si>
  <si>
    <t>Котельная № 5.3(АМК),п. Козьмино, ул. Набережная, 115а</t>
  </si>
  <si>
    <t>5.475</t>
  </si>
  <si>
    <t>Котельная № 5.4,п. Врангель, ул. Железнодорожников, 4</t>
  </si>
  <si>
    <t>5.476</t>
  </si>
  <si>
    <t>Котельная № 5.5,п. Врангель, ул.Внутрипортовая,13</t>
  </si>
  <si>
    <t>5.477</t>
  </si>
  <si>
    <t xml:space="preserve">Котельная № 6.1,п. Южно-Морской, ул. Центральная, 9ж </t>
  </si>
  <si>
    <t>5.478</t>
  </si>
  <si>
    <t>Котельная № 6.2,п. Южно-Морской, ул.Набережная, 42</t>
  </si>
  <si>
    <t>5.479</t>
  </si>
  <si>
    <t>Котельная № 6.5,с.Анна, ул. Набережная, 7</t>
  </si>
  <si>
    <t>5.480</t>
  </si>
  <si>
    <t>Котельная № 6.6,с. Душкино, ул. Ускова, 1б</t>
  </si>
  <si>
    <t>5.481</t>
  </si>
  <si>
    <t>№2/3, г. Партизанск ул. Партизанская, 71-С</t>
  </si>
  <si>
    <t>5.482</t>
  </si>
  <si>
    <t>№1/9, г. Партизанск ул. Обогатительная, 15-С</t>
  </si>
  <si>
    <t>5.483</t>
  </si>
  <si>
    <t>№2/10, г. Партизанск ул. Ленинская, 54 *</t>
  </si>
  <si>
    <t>5.484</t>
  </si>
  <si>
    <t>№1/13, г. Партизанск, ул. Партизанская, 157-С</t>
  </si>
  <si>
    <t>5.485</t>
  </si>
  <si>
    <t>№2/15, с. Углекаменск (ориентир-но 320м на С от  ул. Калинина, 20)</t>
  </si>
  <si>
    <t>5.486</t>
  </si>
  <si>
    <t>№2/28, с. Авангард, ул. Ботаническая, 49</t>
  </si>
  <si>
    <t>5.487</t>
  </si>
  <si>
    <t xml:space="preserve">БМК №1/31, г. Партизанск ул. Красноармейская 64-С </t>
  </si>
  <si>
    <t>5.488</t>
  </si>
  <si>
    <t>БМК 1/32, г. Партизанск ориентир ул. П.Кашина 6</t>
  </si>
  <si>
    <t>5.489</t>
  </si>
  <si>
    <t>БМК №1/33, г. Партизанск ул. Московская, 1</t>
  </si>
  <si>
    <t>5.490</t>
  </si>
  <si>
    <t>№1/39, г. Партизанск ул. Пушкинская, 72-С</t>
  </si>
  <si>
    <t>5.491</t>
  </si>
  <si>
    <t>№ 1/41, г. Партизанск ул. Комсомольская, 2Б</t>
  </si>
  <si>
    <t>5.492</t>
  </si>
  <si>
    <t>№1/44, г. Партизанск, ул. Мирошниченко, 15-С</t>
  </si>
  <si>
    <t>5.493</t>
  </si>
  <si>
    <t>Котельная №5/1 п.Преображение, ул.Портовая, 10</t>
  </si>
  <si>
    <t>5.494</t>
  </si>
  <si>
    <t>Котельная №5/2 п.Преображение, ул.30 лет Победы, 11А</t>
  </si>
  <si>
    <t>5.495</t>
  </si>
  <si>
    <t>Котельная №5/3 п.Преображение, пер.Партизанский, 20</t>
  </si>
  <si>
    <t>5.496</t>
  </si>
  <si>
    <t>Котельная №5/4 п.Преображение, ул.Молодежная, 20</t>
  </si>
  <si>
    <t>5.497</t>
  </si>
  <si>
    <t>Котельная №5/5 п.Преображение, ул.Заречная, 31</t>
  </si>
  <si>
    <t>5.498</t>
  </si>
  <si>
    <t>Котельная №6/7 с.Лазо, ул.Ключевая, 38А</t>
  </si>
  <si>
    <t>5.499</t>
  </si>
  <si>
    <t>Котельная АМК №6/8 с.Лазо, ул.Советская, 69А</t>
  </si>
  <si>
    <t>5.500</t>
  </si>
  <si>
    <t>Котельная №6/9 с.Лазо, ул.Некрасовская, 1А</t>
  </si>
  <si>
    <t>5.501</t>
  </si>
  <si>
    <t>Котельная №6/14 с.Киевка, ул.Дачная, 26</t>
  </si>
  <si>
    <t>5.502</t>
  </si>
  <si>
    <t>Котельная №6/15 с.Валентин, ул.Комсомольская, 8Б</t>
  </si>
  <si>
    <t>5.503</t>
  </si>
  <si>
    <t>Котельная №6/16 с.Валентин, ул.Школьная, 27</t>
  </si>
  <si>
    <t>5.504</t>
  </si>
  <si>
    <t>Котельная №6/17 с.Глазковка, ул.Подгорная, 8</t>
  </si>
  <si>
    <t>5.505</t>
  </si>
  <si>
    <t>Котельная №6/18 с.Сокольчи, ул.Шоссейная, 58</t>
  </si>
  <si>
    <t>5.506</t>
  </si>
  <si>
    <t>Котельная №6/19 с.Беневское, ул.Садовая, 9а</t>
  </si>
  <si>
    <t>5.507</t>
  </si>
  <si>
    <t>Котельная №6/20 с.Черноручье, ул.Шевченко, 27</t>
  </si>
  <si>
    <t>5.508</t>
  </si>
  <si>
    <t>Котельная №6/24 с.Киевка, пер.Школьный, 1</t>
  </si>
  <si>
    <t>5.509</t>
  </si>
  <si>
    <t>АМК №3/1 с.Владимиро-Александровское ул. Партизанская 15</t>
  </si>
  <si>
    <t>5.510</t>
  </si>
  <si>
    <t>Котельная № 3/2 с. Владимиро-Александровское ул. Комсомольская 99</t>
  </si>
  <si>
    <t>5.511</t>
  </si>
  <si>
    <t>АМК № 3/3 с. Владимиро-Александровское ул. Садовая 1б</t>
  </si>
  <si>
    <t>5.512</t>
  </si>
  <si>
    <t>АМК № 3/4 с.Владимиро-Александровское ул. Мелиораторов 24а</t>
  </si>
  <si>
    <t>5.513</t>
  </si>
  <si>
    <t>Котельная № 3/5 с. Хмыловка ул. 40 лет Победы 1-а</t>
  </si>
  <si>
    <t>5.514</t>
  </si>
  <si>
    <t>АМК № 3/6 с. Золотая Долина ул. Спортивная 3А</t>
  </si>
  <si>
    <t>5.515</t>
  </si>
  <si>
    <t>Котельная № 3/7 с. Золотая Долина ул. Летная 10</t>
  </si>
  <si>
    <t>5.516</t>
  </si>
  <si>
    <t>Котельная №3/8 с. Перетино ул. Черняховского 25</t>
  </si>
  <si>
    <t>5.517</t>
  </si>
  <si>
    <t>Котельная №3/9 с. Новицкое ул. Стрельникова 1а</t>
  </si>
  <si>
    <t>5.518</t>
  </si>
  <si>
    <t>Котельная №3/10 с. Фроловка ул. Кооперативная 1а</t>
  </si>
  <si>
    <t>5.519</t>
  </si>
  <si>
    <t>Котельная № 3/11 с. Сергеевка ул. Л.Толстого 1а</t>
  </si>
  <si>
    <t>5.520</t>
  </si>
  <si>
    <t>АМК № 3/12 с.Сергеевка ул. Лазо 33б</t>
  </si>
  <si>
    <t>5.521</t>
  </si>
  <si>
    <t>Котельная №3/13 с. Сергеевка ул. 2-я Рабочая 19а</t>
  </si>
  <si>
    <t>5.522</t>
  </si>
  <si>
    <t>АМК № 4/14 с. Екатериновка ул. ул.Советская, 3а</t>
  </si>
  <si>
    <t>5.523</t>
  </si>
  <si>
    <t>АМК № 4/14.1 ГВС  с. Екатериновка ул. ул.Советская, 3а</t>
  </si>
  <si>
    <t>5.524</t>
  </si>
  <si>
    <t>АМК № 4/15 с. Екатериновка ул. Молодежная 14</t>
  </si>
  <si>
    <t>5.525</t>
  </si>
  <si>
    <t>Котельная № 4/16 с. Екатериновка ул. Партизанская 25а</t>
  </si>
  <si>
    <t>5.526</t>
  </si>
  <si>
    <t>Котельная № 4/17 п. Боец Кузнецов ул. Нагорная 2а</t>
  </si>
  <si>
    <t>5.527</t>
  </si>
  <si>
    <t>АМК №4/18 с. Новая Сила ул. Комарова 1а</t>
  </si>
  <si>
    <t>5.528</t>
  </si>
  <si>
    <t>Котельная № 4/19 пос. Волчанец ул. Шоссейная 72а</t>
  </si>
  <si>
    <t>5.529</t>
  </si>
  <si>
    <t>Котельная № 4/20 пос. Волчанец ул. Набережная 1а</t>
  </si>
  <si>
    <t>5.530</t>
  </si>
  <si>
    <t>Котельная № 4/21 пос. Волчанец ул. Комсомольская 1в</t>
  </si>
  <si>
    <t>5.531</t>
  </si>
  <si>
    <t>АМК № 3/22 с.Владимиро-Александровское ул. Партизанская, 15а</t>
  </si>
  <si>
    <t>5.532</t>
  </si>
  <si>
    <t>АМК № 3/23 с.Владимиро-Александровское ул. Кости Рослого,71а</t>
  </si>
  <si>
    <t>5.533</t>
  </si>
  <si>
    <t>Котельная №1,г.Спасск -Дальний,ул.Парковая,3</t>
  </si>
  <si>
    <t>5.534</t>
  </si>
  <si>
    <t>Котельная №2,сСпасское,пер.Больничный,2</t>
  </si>
  <si>
    <t>5.535</t>
  </si>
  <si>
    <t>Котельная № 3,г.Спасск-Д.,ул. Пограничная,31</t>
  </si>
  <si>
    <t>5.536</t>
  </si>
  <si>
    <t>Котельная № 4 ,г.Спасск-Д.,ул. Силикатная,3/6</t>
  </si>
  <si>
    <t>5.537</t>
  </si>
  <si>
    <t>Котельная № 5, г.Спасск-Д.,ул.Кр.гвардейская,130</t>
  </si>
  <si>
    <t>5.538</t>
  </si>
  <si>
    <t>Котельная № 7, г.Спасск-Д.,ул.Советская,3</t>
  </si>
  <si>
    <t>5.539</t>
  </si>
  <si>
    <t>Котельная № 8, г.Спасск-Д.,ул.Цементная,2,корп.32</t>
  </si>
  <si>
    <t>5.540</t>
  </si>
  <si>
    <t>Котельная № 9, г.Спасск-Д.,ул.Горького,25/1</t>
  </si>
  <si>
    <t>5.541</t>
  </si>
  <si>
    <t>№ 2 г. Спасск-Дальний, ул. Гражданская ,10</t>
  </si>
  <si>
    <t>5.542</t>
  </si>
  <si>
    <t>№ 3а, г. Спасск-Дальний, ул. Приморская, 14</t>
  </si>
  <si>
    <t>5.543</t>
  </si>
  <si>
    <t>№ 4 с. Гайворон, ул. Ленинская, 39б</t>
  </si>
  <si>
    <t>5.544</t>
  </si>
  <si>
    <t>№ 5 с. Новосельское, ул. Центральная, 9а</t>
  </si>
  <si>
    <t>5.545</t>
  </si>
  <si>
    <t>№ 7 АМК с. Степное, ул. Центральная, 6а</t>
  </si>
  <si>
    <t>5.546</t>
  </si>
  <si>
    <t>№ 11 с. Славинка, ул. Преображенская, 21</t>
  </si>
  <si>
    <t>5.547</t>
  </si>
  <si>
    <t>№ 14 с. Хвалынка, ул. Советская, 24а</t>
  </si>
  <si>
    <t>5.548</t>
  </si>
  <si>
    <t>№ 15 с. Буссевка, ул. Светлая, 22а</t>
  </si>
  <si>
    <t>5.549</t>
  </si>
  <si>
    <t>№ 20 с. Вишневка, пер. Школьный, 1в</t>
  </si>
  <si>
    <t>5.550</t>
  </si>
  <si>
    <t>№ 21 АМК с. Красный Кут, ул. Мира, 17а</t>
  </si>
  <si>
    <t>5.551</t>
  </si>
  <si>
    <t>№ 22 АМК с. Красный Кут, ул. Зелёная, 41а</t>
  </si>
  <si>
    <t>5.552</t>
  </si>
  <si>
    <t>№ 23 с. Дубовское, ул. Молодёжная, 35а</t>
  </si>
  <si>
    <t>5.553</t>
  </si>
  <si>
    <t xml:space="preserve">№ 25 с. Прохоры, пер. Школьный, 1а </t>
  </si>
  <si>
    <t>5.554</t>
  </si>
  <si>
    <t>№ 28 с. Духовское, ул. Советская, 28</t>
  </si>
  <si>
    <t>5.555</t>
  </si>
  <si>
    <t>№ 30 с. Новорусановка, ул. Школьная, 11</t>
  </si>
  <si>
    <t>5.556</t>
  </si>
  <si>
    <t>№ 31 с. Кронштадтка, ул. Борисова, 6а</t>
  </si>
  <si>
    <t>5.557</t>
  </si>
  <si>
    <t>№ 32 с. Свиягино ул. Партизанская, 21а</t>
  </si>
  <si>
    <t>5.558</t>
  </si>
  <si>
    <t>№ 35 с. Чкаловское, пер. Первомайский, 1а</t>
  </si>
  <si>
    <t>5.559</t>
  </si>
  <si>
    <t>№ 36 с. Зеленодольское, ул. Советская, 1а</t>
  </si>
  <si>
    <t>5.560</t>
  </si>
  <si>
    <t>АМК № 37 с. Александровка, ул. Уборевича, 63б</t>
  </si>
  <si>
    <t>5.561</t>
  </si>
  <si>
    <t>№ 38 с. Александровка, ул. Советская, 72а</t>
  </si>
  <si>
    <t>5.562</t>
  </si>
  <si>
    <t xml:space="preserve">№ 42 с. Лётно-Хвалынское, ул. Первомайская, 2б     </t>
  </si>
  <si>
    <t>5.563</t>
  </si>
  <si>
    <t>№ 43 г. Спасск- Дальний ,собственная база, ул. Приморская, 18</t>
  </si>
  <si>
    <t>5.564</t>
  </si>
  <si>
    <t>ПУ-59 с. Чкаловское, пер. Торговый ,36</t>
  </si>
  <si>
    <t>5.565</t>
  </si>
  <si>
    <t>№44 г. Спасск-Дальний база водоканала,ул.Заводская,17</t>
  </si>
  <si>
    <t>5.566</t>
  </si>
  <si>
    <t>№ 45 г. Спасск- Дальний (ВОС), ул. Красногвардейская,128</t>
  </si>
  <si>
    <t>5.567</t>
  </si>
  <si>
    <t xml:space="preserve"> №46, г-н  Красный Кут</t>
  </si>
  <si>
    <t>5.568</t>
  </si>
  <si>
    <t xml:space="preserve"> №47 АМК ст. Старый Ключ, ул. Раздольная</t>
  </si>
  <si>
    <t>5.569</t>
  </si>
  <si>
    <t>№ 6  АМК г. Спасск-Дальний, ул. Ангарская,11/1</t>
  </si>
  <si>
    <t>5.570</t>
  </si>
  <si>
    <t>Котельная №2 с. Черниговка, ул.Ленинская,50</t>
  </si>
  <si>
    <t>5.571</t>
  </si>
  <si>
    <t>Котельная №3с. Черниговка,  ул.Советская,69а</t>
  </si>
  <si>
    <t>5.572</t>
  </si>
  <si>
    <t>Котельная №4с. Черниговка,  ул.Юных пионеров,9в</t>
  </si>
  <si>
    <t>5.573</t>
  </si>
  <si>
    <t>Котельная №5 с. Черниговка,ул. Юных пионеров,37</t>
  </si>
  <si>
    <t>5.574</t>
  </si>
  <si>
    <t>Котельная №6с. Черниговка,  ул.Ленинская,93</t>
  </si>
  <si>
    <t>5.575</t>
  </si>
  <si>
    <t>Котельная №7  с. Черниговка,ул.Лазо,22а</t>
  </si>
  <si>
    <t>5.576</t>
  </si>
  <si>
    <t>Котельная №8  с. Черниговка,ул.Партизанская,108в</t>
  </si>
  <si>
    <t>5.577</t>
  </si>
  <si>
    <t>Котельная №10 с. Черниговка, ул.Крупозавод ,3</t>
  </si>
  <si>
    <t>5.578</t>
  </si>
  <si>
    <t>Котельная №11 с. Черниговка, ул.Буденного,69а</t>
  </si>
  <si>
    <t>5.579</t>
  </si>
  <si>
    <t>Котельная №12 с. Черниговка, ул.Заводская,31</t>
  </si>
  <si>
    <t>5.580</t>
  </si>
  <si>
    <t>Котельная №17 с. Черниговка, ул.Пушкинская,99б</t>
  </si>
  <si>
    <t>5.581</t>
  </si>
  <si>
    <t>Котельная №23 с. Черниговка, ул.Партизанская,195б</t>
  </si>
  <si>
    <t>5.582</t>
  </si>
  <si>
    <t>Котельная №18 пгт Сибирцево, ул. Вокзальная,19</t>
  </si>
  <si>
    <t>5.583</t>
  </si>
  <si>
    <t>Котельная №20 пгт Сибирцево, ул. Комсомольская,5</t>
  </si>
  <si>
    <t>5.584</t>
  </si>
  <si>
    <t>Котельная №21 пгт Сибирцево, ул. Путейская,13а</t>
  </si>
  <si>
    <t>5.585</t>
  </si>
  <si>
    <t>Котельная №22с. Монастырище,  ул. Лазо,24а</t>
  </si>
  <si>
    <t>5.586</t>
  </si>
  <si>
    <t>Котельная ПНИ с. Майское, ул. 60лет Октября, 9</t>
  </si>
  <si>
    <t>5.587</t>
  </si>
  <si>
    <t>Котельная № 15 с. Дмитриевка, ул. Мира, 7а</t>
  </si>
  <si>
    <t>5.588</t>
  </si>
  <si>
    <t>Котельная № 16 с. Дмитриевка, ул. Советская, 25а</t>
  </si>
  <si>
    <t>5.589</t>
  </si>
  <si>
    <t>Котельная с. Синий Гай, ул. Советская, 7а</t>
  </si>
  <si>
    <t>5.590</t>
  </si>
  <si>
    <t>Котельная с. Меркушевка, ул. Ленинская, 42</t>
  </si>
  <si>
    <t>5.591</t>
  </si>
  <si>
    <t>Котельная База, с.Черниговка</t>
  </si>
  <si>
    <t>5.592</t>
  </si>
  <si>
    <t>Котельная №14 с. Реттиховка, ул.Заречная,5</t>
  </si>
  <si>
    <t>5.593</t>
  </si>
  <si>
    <t>Котельная ДЕПО пгт. Сибирцево, ул. Деповская,1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</si>
  <si>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</si>
  <si>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</si>
  <si>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</si>
  <si>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</si>
  <si>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</si>
  <si>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</si>
  <si>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</si>
  <si>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</si>
  <si>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</si>
  <si>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</si>
  <si>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</si>
  <si>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</si>
  <si>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</si>
  <si>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</si>
  <si>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</si>
  <si>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</si>
  <si>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</si>
  <si>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</si>
  <si>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</si>
  <si>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</si>
  <si>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</si>
  <si>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</si>
  <si>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</si>
  <si>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</si>
  <si>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</si>
  <si>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</si>
  <si>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</si>
  <si>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</si>
  <si>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</si>
  <si>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</si>
  <si>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</si>
  <si>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</si>
  <si>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</si>
  <si>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</si>
  <si>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</si>
  <si>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</si>
  <si>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</si>
  <si>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</si>
  <si>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</si>
  <si>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</si>
  <si>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</si>
  <si>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</si>
  <si>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</si>
  <si>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</si>
  <si>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</si>
  <si>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</si>
  <si>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</si>
  <si>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</si>
  <si>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</si>
  <si>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</si>
  <si>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</si>
  <si>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</si>
  <si>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</si>
  <si>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</si>
  <si>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</si>
  <si>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</si>
  <si>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</si>
  <si>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</si>
  <si>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</si>
  <si>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</si>
  <si>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</si>
  <si>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</si>
  <si>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</si>
  <si>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</si>
  <si>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</si>
  <si>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</si>
  <si>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</si>
  <si>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</si>
  <si>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</si>
  <si>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</si>
  <si>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</si>
  <si>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</si>
  <si>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</si>
  <si>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</si>
  <si>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</si>
  <si>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</si>
  <si>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</si>
  <si>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</si>
  <si>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</si>
  <si>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</si>
  <si>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</si>
  <si>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</si>
  <si>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</si>
  <si>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</si>
  <si>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</si>
  <si>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</si>
  <si>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</si>
  <si>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</si>
  <si>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</si>
  <si>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</si>
  <si>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</si>
  <si>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</si>
  <si>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</si>
  <si>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</si>
  <si>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</si>
  <si>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</si>
  <si>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</si>
  <si>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</si>
  <si>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</si>
  <si>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</si>
  <si>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</si>
  <si>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</si>
  <si>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</si>
  <si>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</si>
  <si>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</si>
  <si>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</si>
  <si>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</si>
  <si>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</si>
  <si>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</si>
  <si>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</si>
  <si>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</si>
  <si>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</si>
  <si>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</si>
  <si>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</si>
  <si>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</si>
  <si>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</si>
  <si>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</si>
  <si>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</si>
  <si>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</si>
  <si>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</si>
  <si>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</si>
  <si>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</si>
  <si>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</si>
  <si>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</si>
  <si>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</si>
  <si>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</si>
  <si>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</si>
  <si>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</si>
  <si>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</si>
  <si>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</si>
  <si>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</si>
  <si>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</si>
  <si>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</si>
  <si>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</si>
  <si>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</si>
  <si>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</si>
  <si>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</si>
  <si>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</si>
  <si>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</si>
  <si>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</si>
  <si>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</si>
  <si>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</si>
  <si>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</si>
  <si>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</si>
  <si>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</si>
  <si>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</si>
  <si>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</si>
  <si>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</si>
  <si>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</si>
  <si>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</si>
  <si>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</si>
  <si>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</si>
  <si>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</si>
  <si>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</si>
  <si>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</si>
  <si>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</si>
  <si>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</si>
  <si>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</si>
  <si>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</si>
  <si>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</si>
  <si>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</si>
  <si>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</si>
  <si>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</si>
  <si>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</si>
  <si>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</si>
  <si>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</si>
  <si>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</si>
  <si>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</si>
  <si>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</si>
  <si>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</si>
  <si>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</si>
  <si>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</si>
  <si>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</si>
  <si>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</si>
  <si>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</si>
  <si>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</si>
  <si>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</si>
  <si>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</si>
  <si>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</si>
  <si>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</si>
  <si>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</si>
  <si>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</si>
  <si>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</si>
  <si>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</si>
  <si>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</si>
  <si>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</si>
  <si>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</si>
  <si>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</si>
  <si>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</si>
  <si>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</si>
  <si>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</si>
  <si>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</si>
  <si>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</si>
  <si>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</si>
  <si>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</si>
  <si>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</si>
  <si>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</si>
  <si>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</si>
  <si>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</si>
  <si>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</si>
  <si>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</si>
  <si>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</si>
  <si>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</si>
  <si>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</si>
  <si>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</si>
  <si>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</si>
  <si>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</si>
  <si>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</si>
  <si>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</si>
  <si>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</si>
  <si>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</si>
  <si>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</si>
  <si>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</si>
  <si>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</si>
  <si>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</si>
  <si>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</si>
  <si>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</si>
  <si>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</si>
  <si>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</si>
  <si>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</si>
  <si>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</si>
  <si>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</si>
  <si>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</si>
  <si>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</si>
  <si>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</si>
  <si>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</si>
  <si>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</si>
  <si>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</si>
  <si>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</si>
  <si>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</si>
  <si>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</si>
  <si>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</si>
  <si>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</si>
  <si>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</si>
  <si>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</si>
  <si>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</si>
  <si>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</si>
  <si>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</si>
  <si>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</si>
  <si>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</si>
  <si>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</si>
  <si>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</si>
  <si>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</si>
  <si>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</si>
  <si>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</si>
  <si>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</si>
  <si>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</si>
  <si>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</si>
  <si>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</si>
  <si>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</si>
  <si>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</si>
  <si>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</si>
  <si>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</si>
  <si>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</si>
  <si>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</si>
  <si>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</si>
  <si>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</si>
  <si>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</si>
  <si>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</si>
  <si>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</si>
  <si>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</si>
  <si>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</si>
  <si>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</si>
  <si>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</si>
  <si>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</si>
  <si>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</si>
  <si>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</si>
  <si>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</si>
  <si>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</si>
  <si>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</si>
  <si>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</si>
  <si>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</si>
  <si>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</si>
  <si>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</si>
  <si>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</si>
  <si>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</si>
  <si>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</si>
  <si>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</si>
  <si>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</si>
  <si>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</si>
  <si>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</si>
  <si>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</si>
  <si>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</si>
  <si>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</si>
  <si>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</si>
  <si>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</si>
  <si>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</si>
  <si>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</si>
  <si>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</si>
  <si>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</si>
  <si>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</si>
  <si>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</si>
  <si>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</si>
  <si>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</si>
  <si>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</si>
  <si>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</si>
  <si>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</si>
  <si>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</si>
  <si>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</si>
  <si>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</si>
  <si>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</si>
  <si>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</si>
  <si>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</si>
  <si>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</si>
  <si>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</si>
  <si>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</si>
  <si>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</si>
  <si>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</si>
  <si>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</si>
  <si>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</si>
  <si>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</si>
  <si>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</si>
  <si>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</si>
  <si>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</si>
  <si>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</si>
  <si>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</si>
  <si>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</si>
  <si>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</si>
  <si>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</si>
  <si>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</si>
  <si>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</si>
  <si>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</si>
  <si>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</si>
  <si>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</si>
  <si>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</si>
  <si>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</si>
  <si>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</si>
  <si>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</si>
  <si>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</si>
  <si>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</si>
  <si>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</si>
  <si>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</si>
  <si>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</si>
  <si>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</si>
  <si>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</si>
  <si>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</si>
  <si>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</si>
  <si>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</si>
  <si>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</si>
  <si>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</si>
  <si>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</si>
  <si>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</si>
  <si>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</si>
  <si>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</si>
  <si>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</si>
  <si>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</si>
  <si>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</si>
  <si>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</si>
  <si>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</si>
  <si>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</si>
  <si>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</si>
  <si>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</si>
  <si>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</si>
  <si>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</si>
  <si>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</si>
  <si>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</si>
  <si>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</si>
  <si>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</si>
  <si>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</si>
  <si>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</si>
  <si>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</si>
  <si>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</si>
  <si>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</si>
  <si>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</si>
  <si>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</si>
  <si>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</si>
  <si>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</si>
  <si>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</si>
  <si>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</si>
  <si>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</si>
  <si>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</si>
  <si>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</si>
  <si>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</si>
  <si>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</si>
  <si>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</si>
  <si>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</si>
  <si>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</si>
  <si>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</si>
  <si>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</si>
  <si>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</si>
  <si>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</si>
  <si>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</si>
  <si>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</si>
  <si>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</si>
  <si>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</si>
  <si>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</si>
  <si>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</si>
  <si>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</si>
  <si>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</si>
  <si>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</si>
  <si>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</si>
  <si>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</si>
  <si>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</si>
  <si>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</si>
  <si>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</si>
  <si>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</si>
  <si>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</si>
  <si>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</si>
  <si>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</si>
  <si>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</si>
  <si>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</si>
  <si>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</si>
  <si>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</si>
  <si>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</si>
  <si>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</si>
  <si>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</si>
  <si>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</si>
  <si>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</si>
  <si>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</si>
  <si>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</si>
  <si>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</si>
  <si>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</si>
  <si>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</si>
  <si>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</si>
  <si>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</si>
  <si>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</si>
  <si>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</si>
  <si>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</si>
  <si>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</si>
  <si>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</si>
  <si>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</si>
  <si>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</si>
  <si>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</si>
  <si>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</si>
  <si>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</si>
  <si>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</si>
  <si>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</si>
  <si>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</si>
  <si>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</si>
  <si>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</si>
  <si>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</si>
  <si>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</si>
  <si>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</si>
  <si>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</si>
  <si>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</si>
  <si>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</si>
  <si>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</si>
  <si>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</si>
  <si>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</si>
  <si>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</si>
  <si>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</si>
  <si>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</si>
  <si>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</si>
  <si>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</si>
  <si>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</si>
  <si>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</si>
  <si>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</si>
  <si>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</si>
  <si>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</si>
  <si>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</si>
  <si>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</si>
  <si>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</si>
  <si>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</si>
  <si>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</si>
  <si>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</si>
  <si>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</si>
  <si>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</si>
  <si>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</si>
  <si>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</si>
  <si>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</si>
  <si>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</si>
  <si>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</si>
  <si>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</si>
  <si>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</si>
  <si>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</si>
  <si>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</si>
  <si>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</si>
  <si>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</si>
  <si>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</si>
  <si>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</si>
  <si>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</si>
  <si>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</si>
  <si>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</si>
  <si>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</si>
  <si>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</si>
  <si>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</si>
  <si>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</si>
  <si>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</si>
  <si>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</si>
  <si>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</si>
  <si>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</si>
  <si>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</si>
  <si>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</si>
  <si>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</si>
  <si>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</si>
  <si>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</si>
  <si>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</si>
  <si>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</si>
  <si>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</si>
  <si>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</si>
  <si>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</si>
  <si>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</si>
  <si>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</si>
  <si>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</si>
  <si>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</si>
  <si>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</si>
  <si>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</si>
  <si>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</si>
  <si>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</si>
  <si>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</si>
  <si>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</si>
  <si>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</si>
  <si>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</si>
  <si>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</si>
  <si>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</si>
  <si>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</si>
  <si>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</si>
  <si>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</si>
  <si>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</si>
  <si>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</si>
  <si>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</si>
  <si>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</si>
  <si>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</si>
  <si>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</si>
  <si>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</si>
  <si>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</si>
  <si>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</si>
  <si>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</si>
  <si>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</si>
  <si>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</si>
  <si>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</si>
  <si>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</si>
  <si>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</si>
  <si>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</si>
  <si>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</si>
  <si>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</si>
  <si>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</si>
  <si>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</si>
  <si>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</si>
  <si>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</si>
  <si>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</si>
  <si>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</si>
  <si>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</si>
  <si>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</si>
  <si>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</si>
  <si>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</si>
  <si>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</si>
  <si>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</si>
  <si>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</si>
  <si>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</si>
  <si>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</si>
  <si>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</si>
  <si>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</si>
  <si>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t>
  </si>
  <si>
    <t>начинать только с 2, остальное по умолчанию</t>
  </si>
  <si>
    <t>Республика Калмыкия</t>
  </si>
  <si>
    <t>DIFFERENTIATION_ID</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</si>
  <si>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</si>
  <si>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</si>
  <si>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</si>
  <si>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</si>
  <si>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</si>
  <si>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</si>
  <si>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</si>
  <si>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</si>
  <si>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</si>
  <si>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</si>
  <si>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</si>
  <si>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</si>
  <si>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</si>
  <si>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</si>
  <si>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</si>
  <si>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</si>
  <si>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</si>
  <si>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</si>
  <si>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</si>
  <si>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</si>
  <si>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</si>
  <si>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</si>
  <si>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</si>
  <si>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</si>
  <si>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</si>
  <si>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</si>
  <si>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</si>
  <si>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</si>
  <si>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</si>
  <si>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</si>
  <si>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</si>
  <si>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</si>
  <si>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</si>
  <si>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</si>
  <si>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</si>
  <si>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</si>
  <si>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</si>
  <si>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</si>
  <si>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</si>
  <si>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</si>
  <si>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</si>
  <si>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</si>
  <si>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</si>
  <si>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</si>
  <si>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</si>
  <si>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</si>
  <si>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</si>
  <si>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</si>
  <si>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</si>
  <si>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</si>
  <si>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</si>
  <si>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</si>
  <si>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</si>
  <si>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</si>
  <si>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</si>
  <si>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</si>
  <si>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</si>
  <si>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</si>
  <si>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</si>
  <si>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</si>
  <si>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</si>
  <si>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</si>
  <si>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</si>
  <si>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</si>
  <si>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</si>
  <si>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</si>
  <si>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</si>
  <si>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</si>
  <si>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</si>
  <si>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</si>
  <si>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</si>
  <si>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</si>
  <si>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</si>
  <si>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</si>
  <si>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</si>
  <si>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</si>
  <si>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</si>
  <si>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</si>
  <si>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</si>
  <si>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</si>
  <si>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</si>
  <si>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</si>
  <si>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</si>
  <si>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</si>
  <si>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</si>
  <si>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</si>
  <si>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</si>
  <si>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</si>
  <si>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</si>
  <si>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</si>
  <si>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</si>
  <si>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</si>
  <si>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</si>
  <si>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</si>
  <si>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</si>
  <si>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</si>
  <si>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</si>
  <si>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</si>
  <si>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</si>
  <si>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</si>
  <si>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</si>
  <si>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</si>
  <si>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</si>
  <si>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</si>
  <si>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</si>
  <si>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</si>
  <si>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</si>
  <si>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</si>
  <si>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</si>
  <si>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</si>
  <si>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</si>
  <si>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</si>
  <si>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</si>
  <si>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</si>
  <si>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</si>
  <si>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</si>
  <si>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</si>
  <si>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</si>
  <si>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</si>
  <si>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</si>
  <si>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</si>
  <si>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</si>
  <si>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</si>
  <si>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</si>
  <si>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</si>
  <si>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</si>
  <si>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</si>
  <si>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</si>
  <si>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</si>
  <si>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</si>
  <si>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</si>
  <si>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</si>
  <si>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</si>
  <si>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</si>
  <si>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</si>
  <si>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</si>
  <si>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</si>
  <si>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</si>
  <si>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</si>
  <si>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</si>
  <si>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</si>
  <si>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</si>
  <si>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</si>
  <si>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</si>
  <si>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</si>
  <si>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</si>
  <si>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</si>
  <si>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</si>
  <si>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</si>
  <si>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</si>
  <si>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</si>
  <si>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</si>
  <si>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</si>
  <si>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</si>
  <si>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</si>
  <si>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</si>
  <si>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</si>
  <si>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</si>
  <si>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</si>
  <si>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</si>
  <si>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</si>
  <si>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</si>
  <si>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</si>
  <si>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</si>
  <si>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</si>
  <si>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</si>
  <si>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</si>
  <si>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</si>
  <si>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</si>
  <si>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</si>
  <si>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</si>
  <si>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</si>
  <si>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</si>
  <si>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</si>
  <si>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</si>
  <si>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</si>
  <si>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</si>
  <si>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</si>
  <si>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</si>
  <si>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</si>
  <si>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</si>
  <si>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</si>
  <si>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</si>
  <si>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</si>
  <si>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</si>
  <si>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</si>
  <si>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</si>
  <si>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</si>
  <si>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</si>
  <si>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</si>
  <si>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</si>
  <si>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</si>
  <si>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</si>
  <si>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</si>
  <si>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</si>
  <si>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</si>
  <si>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</si>
  <si>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</si>
  <si>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</si>
  <si>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</si>
  <si>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</si>
  <si>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</si>
  <si>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</si>
  <si>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</si>
  <si>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</si>
  <si>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</si>
  <si>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</si>
  <si>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</si>
  <si>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</si>
  <si>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</si>
  <si>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</si>
  <si>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</si>
  <si>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</si>
  <si>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</si>
  <si>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</si>
  <si>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</si>
  <si>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</si>
  <si>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</si>
  <si>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</si>
  <si>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</si>
  <si>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</si>
  <si>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</si>
  <si>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</si>
  <si>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</si>
  <si>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</si>
  <si>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</si>
  <si>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</si>
  <si>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</si>
  <si>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</si>
  <si>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</si>
  <si>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</si>
  <si>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</si>
  <si>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</si>
  <si>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</si>
  <si>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</si>
  <si>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</si>
  <si>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</si>
  <si>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</si>
  <si>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</si>
  <si>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</si>
  <si>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</si>
  <si>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</si>
  <si>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</si>
  <si>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</si>
  <si>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</si>
  <si>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</si>
  <si>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</si>
  <si>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</si>
  <si>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</si>
  <si>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</si>
  <si>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</si>
  <si>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</si>
  <si>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</si>
  <si>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</si>
  <si>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</si>
  <si>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</si>
  <si>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</si>
  <si>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</si>
  <si>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</si>
  <si>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</si>
  <si>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</si>
  <si>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</si>
  <si>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</si>
  <si>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</si>
  <si>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</si>
  <si>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</si>
  <si>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</si>
  <si>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</si>
  <si>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</si>
  <si>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</si>
  <si>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</si>
  <si>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</si>
  <si>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</si>
  <si>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</si>
  <si>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</si>
  <si>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</si>
  <si>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</si>
  <si>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</si>
  <si>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</si>
  <si>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</si>
  <si>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</si>
  <si>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</si>
  <si>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</si>
  <si>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</si>
  <si>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</si>
  <si>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</si>
  <si>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</si>
  <si>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</si>
  <si>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</si>
  <si>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</si>
  <si>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</si>
  <si>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</si>
  <si>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</si>
  <si>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</si>
  <si>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</si>
  <si>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</si>
  <si>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</si>
  <si>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</si>
  <si>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</si>
  <si>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</si>
  <si>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</si>
  <si>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</si>
  <si>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</si>
  <si>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</si>
  <si>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</si>
  <si>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</si>
  <si>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</si>
  <si>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</si>
  <si>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</si>
  <si>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</si>
  <si>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</si>
  <si>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</si>
  <si>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</si>
  <si>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</si>
  <si>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</si>
  <si>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</si>
  <si>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</si>
  <si>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</si>
  <si>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</si>
  <si>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</si>
  <si>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</si>
  <si>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</si>
  <si>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</si>
  <si>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</si>
  <si>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</si>
  <si>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</si>
  <si>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</si>
  <si>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</si>
  <si>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</si>
  <si>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</si>
  <si>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</si>
  <si>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</si>
  <si>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</si>
  <si>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</si>
  <si>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</si>
  <si>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</si>
  <si>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</si>
  <si>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</si>
  <si>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</si>
  <si>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</si>
  <si>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</si>
  <si>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</si>
  <si>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</si>
  <si>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</si>
  <si>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</si>
  <si>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</si>
  <si>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</si>
  <si>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</si>
  <si>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</si>
  <si>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</si>
  <si>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</si>
  <si>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</si>
  <si>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</si>
  <si>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</si>
  <si>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</si>
  <si>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</si>
  <si>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</si>
  <si>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</si>
  <si>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</si>
  <si>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</si>
  <si>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</si>
  <si>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</si>
  <si>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</si>
  <si>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</si>
  <si>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</si>
  <si>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</si>
  <si>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</si>
  <si>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</si>
  <si>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</si>
  <si>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</si>
  <si>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</si>
  <si>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</si>
  <si>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</si>
  <si>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</si>
  <si>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</si>
  <si>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</si>
  <si>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</si>
  <si>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</si>
  <si>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</si>
  <si>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</si>
  <si>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</si>
  <si>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</si>
  <si>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</si>
  <si>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</si>
  <si>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</si>
  <si>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</si>
  <si>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</si>
  <si>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</si>
  <si>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</si>
  <si>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</si>
  <si>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</si>
  <si>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</si>
  <si>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</si>
  <si>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</si>
  <si>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</si>
  <si>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</si>
  <si>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</si>
  <si>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</si>
  <si>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</si>
  <si>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</si>
  <si>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</si>
  <si>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</si>
  <si>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</si>
  <si>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</si>
  <si>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</si>
  <si>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</si>
  <si>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</si>
  <si>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</si>
  <si>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</si>
  <si>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</si>
  <si>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</si>
  <si>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</si>
  <si>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</si>
  <si>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</si>
  <si>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</si>
  <si>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</si>
  <si>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</si>
  <si>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</si>
  <si>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</si>
  <si>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</si>
  <si>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</si>
  <si>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</si>
  <si>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</si>
  <si>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</si>
  <si>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</si>
  <si>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</si>
  <si>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</si>
  <si>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</si>
  <si>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</si>
  <si>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</si>
  <si>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</si>
  <si>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</si>
  <si>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</si>
  <si>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</si>
  <si>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</si>
  <si>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</si>
  <si>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</si>
  <si>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</si>
  <si>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</si>
  <si>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</si>
  <si>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</si>
  <si>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</si>
  <si>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</si>
  <si>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</si>
  <si>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</si>
  <si>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</si>
  <si>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</si>
  <si>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</si>
  <si>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</si>
  <si>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</si>
  <si>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</si>
  <si>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</si>
  <si>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</si>
  <si>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</si>
  <si>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</si>
  <si>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</si>
  <si>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</si>
  <si>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</si>
  <si>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</si>
  <si>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</si>
  <si>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</si>
  <si>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</si>
  <si>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</si>
  <si>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</si>
  <si>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</si>
  <si>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</si>
  <si>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</si>
  <si>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</si>
  <si>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</si>
  <si>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</si>
  <si>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</si>
  <si>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</si>
  <si>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</si>
  <si>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</si>
  <si>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</si>
  <si>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</si>
  <si>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</si>
  <si>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</si>
  <si>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</si>
  <si>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</si>
  <si>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</si>
  <si>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</si>
  <si>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</si>
  <si>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</si>
  <si>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</si>
  <si>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</si>
  <si>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</si>
  <si>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</si>
  <si>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</si>
  <si>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</si>
  <si>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</si>
  <si>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</si>
  <si>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</si>
  <si>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</si>
  <si>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</si>
  <si>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</si>
  <si>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</si>
  <si>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</si>
  <si>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</si>
  <si>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</si>
  <si>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</si>
  <si>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</si>
  <si>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</si>
  <si>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</si>
  <si>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</si>
  <si>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</si>
  <si>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</si>
  <si>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</si>
  <si>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</si>
  <si>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</si>
  <si>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</si>
  <si>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</si>
  <si>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</si>
  <si>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</si>
  <si>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</si>
  <si>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</si>
  <si>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</si>
  <si>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</si>
  <si>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</si>
  <si>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</si>
  <si>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</si>
  <si>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</si>
  <si>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</si>
  <si>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</si>
  <si>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</si>
  <si>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</si>
  <si>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</si>
  <si>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</si>
  <si>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</si>
  <si>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</si>
  <si>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</si>
  <si>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</si>
  <si>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</si>
  <si>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</si>
  <si>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</si>
  <si>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</si>
  <si>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</si>
  <si>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</si>
  <si>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</si>
  <si>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</si>
  <si>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</si>
  <si>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</si>
  <si>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</si>
  <si>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</si>
  <si>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</si>
  <si>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</si>
  <si>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</si>
  <si>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</si>
  <si>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</si>
  <si>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</si>
  <si>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</si>
  <si>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</si>
  <si>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</si>
  <si>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</si>
  <si>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</si>
  <si>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</si>
  <si>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</si>
  <si>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</si>
  <si>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</si>
  <si>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</si>
  <si>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</si>
  <si>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</si>
  <si>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</si>
  <si>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</si>
  <si>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</si>
  <si>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</si>
  <si>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</si>
  <si>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</si>
  <si>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</si>
  <si>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</si>
  <si>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</si>
  <si>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</si>
  <si>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</si>
  <si>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</si>
  <si>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</si>
  <si>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</si>
  <si>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</si>
  <si>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</si>
  <si>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</si>
  <si>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</si>
  <si>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</si>
  <si>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</si>
  <si>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</si>
  <si>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</si>
  <si>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</si>
  <si>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</si>
  <si>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</si>
  <si>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</si>
  <si>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</si>
  <si>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</si>
  <si>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</si>
  <si>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</si>
  <si>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</si>
  <si>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</si>
  <si>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</si>
  <si>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</si>
  <si>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</si>
  <si>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</si>
  <si>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</si>
  <si>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</si>
  <si>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</si>
  <si>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</si>
  <si>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</si>
  <si>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</si>
  <si>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</si>
  <si>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</si>
  <si>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</si>
  <si>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</si>
  <si>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</si>
  <si>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</si>
  <si>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</si>
  <si>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</si>
  <si>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</si>
  <si>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</si>
  <si>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</si>
  <si>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</si>
  <si>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</si>
  <si>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</si>
  <si>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</si>
  <si>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</si>
  <si>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</si>
  <si>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</si>
  <si>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</si>
  <si>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</si>
  <si>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</si>
  <si>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</si>
  <si>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</si>
  <si>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</si>
  <si>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</si>
  <si>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</si>
  <si>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</si>
  <si>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</si>
  <si>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</si>
  <si>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</si>
  <si>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</si>
  <si>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</si>
  <si>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</si>
  <si>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</si>
  <si>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</si>
  <si>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</si>
  <si>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</si>
  <si>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</si>
  <si>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</si>
  <si>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</si>
  <si>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</si>
  <si>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</si>
  <si>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</si>
  <si>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</si>
  <si>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</si>
  <si>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</si>
  <si>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</si>
  <si>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</si>
  <si>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</si>
  <si>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</si>
  <si>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</si>
  <si>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</si>
  <si>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</si>
  <si>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</si>
  <si>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</si>
  <si>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</si>
  <si>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</si>
  <si>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</si>
  <si>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</si>
  <si>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</si>
  <si>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</si>
  <si>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</si>
  <si>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</si>
  <si>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</si>
  <si>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</si>
  <si>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</si>
  <si>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</si>
  <si>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</si>
  <si>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</si>
  <si>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</si>
  <si>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</si>
  <si>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</si>
  <si>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</si>
  <si>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</si>
  <si>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</si>
  <si>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</si>
  <si>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</si>
  <si>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</si>
  <si>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</si>
  <si>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</si>
  <si>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</si>
  <si>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</si>
  <si>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</si>
  <si>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</si>
  <si>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</si>
  <si>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</si>
  <si>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</si>
  <si>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</si>
  <si>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</si>
  <si>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</si>
  <si>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</si>
  <si>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</si>
  <si>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</si>
  <si>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</si>
  <si>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</si>
  <si>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</si>
  <si>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</si>
  <si>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</si>
  <si>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</si>
  <si>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</si>
  <si>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</si>
  <si>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</si>
  <si>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</si>
  <si>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</si>
  <si>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</si>
  <si>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</si>
  <si>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</si>
  <si>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</si>
  <si>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</si>
  <si>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</si>
  <si>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</si>
  <si>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</si>
  <si>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</si>
  <si>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</si>
  <si>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</si>
  <si>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</si>
  <si>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</si>
  <si>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</si>
  <si>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</si>
  <si>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</si>
  <si>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</si>
  <si>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</si>
  <si>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</si>
  <si>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</si>
  <si>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</si>
  <si>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</si>
  <si>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</si>
  <si>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</si>
  <si>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</si>
  <si>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</si>
  <si>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</si>
  <si>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</si>
  <si>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</si>
  <si>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</si>
  <si>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</si>
  <si>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</si>
  <si>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</si>
  <si>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</si>
  <si>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</si>
  <si>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</si>
  <si>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</si>
  <si>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</si>
  <si>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</si>
  <si>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</si>
  <si>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</si>
  <si>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</si>
  <si>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</si>
  <si>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</si>
  <si>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</si>
  <si>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</si>
  <si>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</si>
  <si>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</si>
  <si>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</si>
  <si>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</si>
  <si>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</si>
  <si>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</si>
  <si>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</si>
  <si>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</si>
  <si>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</si>
  <si>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</si>
  <si>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</si>
  <si>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</si>
  <si>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</si>
  <si>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</si>
  <si>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</si>
  <si>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</si>
  <si>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</si>
  <si>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</si>
  <si>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</si>
  <si>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</si>
  <si>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</si>
  <si>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</si>
  <si>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</si>
  <si>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</si>
  <si>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</si>
  <si>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</si>
  <si>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</si>
  <si>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</si>
  <si>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</si>
  <si>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</si>
  <si>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</si>
  <si>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</si>
  <si>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</si>
  <si>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</si>
  <si>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</si>
  <si>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</si>
  <si>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</si>
  <si>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</si>
  <si>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</si>
  <si>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</si>
  <si>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</si>
  <si>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</si>
  <si>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</si>
  <si>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</si>
  <si>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</si>
  <si>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</si>
  <si>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</si>
  <si>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</si>
  <si>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</si>
  <si>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</si>
  <si>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</si>
  <si>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</si>
  <si>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</si>
  <si>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</si>
  <si>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</si>
  <si>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</si>
  <si>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</si>
  <si>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</si>
  <si>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</si>
  <si>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</si>
  <si>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</si>
  <si>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</si>
  <si>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</si>
  <si>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</si>
  <si>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</si>
  <si>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</si>
  <si>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</si>
  <si>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</si>
  <si>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</si>
  <si>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</si>
  <si>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</si>
  <si>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</si>
  <si>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</si>
  <si>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</si>
  <si>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</si>
  <si>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</si>
  <si>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</si>
  <si>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</si>
  <si>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</si>
  <si>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</si>
  <si>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</si>
  <si>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</si>
  <si>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</si>
  <si>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</si>
  <si>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</si>
  <si>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</si>
  <si>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</si>
  <si>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</si>
  <si>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</si>
  <si>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</si>
  <si>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</si>
  <si>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</si>
  <si>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</si>
  <si>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</si>
  <si>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</si>
  <si>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</si>
  <si>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</si>
  <si>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</si>
  <si>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</si>
  <si>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</si>
  <si>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</si>
  <si>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</si>
  <si>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</si>
  <si>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</si>
  <si>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</si>
  <si>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</si>
  <si>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</si>
  <si>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</si>
  <si>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</si>
  <si>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</si>
  <si>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</si>
  <si>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</si>
  <si>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</si>
  <si>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</si>
  <si>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</si>
  <si>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</si>
  <si>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</si>
  <si>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</si>
  <si>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</si>
  <si>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</si>
  <si>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</si>
  <si>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</si>
  <si>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</si>
  <si>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</si>
  <si>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</si>
  <si>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</si>
  <si>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</si>
  <si>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</si>
  <si>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</si>
  <si>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</si>
  <si>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</si>
  <si>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</si>
  <si>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</si>
  <si>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</si>
  <si>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</si>
  <si>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</si>
  <si>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</si>
  <si>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</si>
  <si>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</si>
  <si>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</si>
  <si>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</si>
  <si>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</si>
  <si>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</si>
  <si>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</si>
  <si>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</si>
  <si>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</si>
  <si>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</si>
  <si>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</si>
  <si>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</si>
  <si>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</si>
  <si>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</si>
  <si>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</si>
  <si>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</si>
  <si>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</si>
  <si>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</si>
  <si>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</si>
  <si>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</si>
  <si>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</si>
  <si>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</si>
  <si>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</si>
  <si>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</si>
  <si>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</si>
  <si>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</si>
  <si>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</si>
  <si>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</si>
  <si>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</si>
  <si>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</si>
  <si>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</si>
  <si>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</si>
  <si>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</si>
  <si>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</si>
  <si>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</si>
  <si>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</si>
  <si>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</si>
  <si>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</si>
  <si>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</si>
  <si>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</si>
  <si>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</si>
  <si>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</si>
  <si>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</si>
  <si>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</si>
  <si>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</si>
  <si>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</si>
  <si>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</si>
  <si>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</si>
  <si>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</si>
  <si>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</si>
  <si>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</si>
  <si>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</si>
  <si>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</si>
  <si>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</si>
  <si>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</si>
  <si>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</si>
  <si>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</si>
  <si>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</si>
  <si>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</si>
  <si>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</si>
  <si>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</si>
  <si>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</si>
  <si>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</si>
  <si>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</si>
  <si>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</si>
  <si>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</si>
  <si>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</si>
  <si>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</si>
  <si>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</si>
  <si>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</si>
  <si>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</si>
  <si>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</si>
  <si>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</si>
  <si>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</si>
  <si>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</si>
  <si>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</si>
  <si>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</si>
  <si>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</si>
  <si>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</si>
  <si>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</si>
  <si>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</si>
  <si>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</si>
  <si>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</si>
  <si>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</si>
  <si>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</si>
  <si>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</si>
  <si>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</si>
  <si>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</si>
  <si>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</si>
  <si>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</si>
  <si>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</si>
  <si>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</si>
  <si>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</si>
  <si>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</si>
  <si>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</si>
  <si>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</si>
  <si>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</si>
  <si>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</si>
  <si>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</si>
  <si>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</si>
  <si>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</si>
  <si>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</si>
  <si>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</si>
  <si>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</si>
  <si>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</si>
  <si>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</si>
  <si>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</si>
  <si>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</si>
  <si>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</si>
  <si>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</si>
  <si>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</si>
  <si>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</si>
  <si>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</si>
  <si>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</si>
  <si>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</si>
  <si>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</si>
  <si>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</si>
  <si>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</si>
  <si>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</si>
  <si>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</si>
  <si>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</si>
  <si>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</si>
  <si>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</si>
  <si>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</si>
  <si>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</si>
  <si>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</si>
  <si>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</si>
  <si>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</si>
  <si>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</si>
  <si>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</si>
  <si>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</si>
  <si>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</si>
  <si>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</si>
  <si>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</si>
  <si>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</si>
  <si>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</si>
  <si>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</si>
  <si>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</si>
  <si>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</si>
  <si>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</si>
  <si>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</si>
  <si>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</si>
  <si>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</si>
  <si>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</si>
  <si>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</si>
  <si>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</si>
  <si>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</si>
  <si>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</si>
  <si>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</si>
  <si>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</si>
  <si>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</si>
  <si>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</si>
  <si>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</si>
  <si>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</si>
  <si>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</si>
  <si>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</si>
  <si>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</si>
  <si>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</si>
  <si>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</si>
  <si>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</si>
  <si>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</si>
  <si>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</si>
  <si>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</si>
  <si>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</si>
  <si>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</si>
  <si>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</si>
  <si>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</si>
  <si>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</si>
  <si>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</si>
  <si>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</si>
  <si>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</si>
  <si>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</si>
  <si>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</si>
  <si>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</si>
  <si>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</si>
  <si>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</si>
  <si>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</si>
  <si>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</si>
  <si>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</si>
  <si>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</si>
  <si>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</si>
  <si>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</si>
  <si>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</si>
  <si>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</si>
  <si>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</si>
  <si>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</si>
  <si>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</si>
  <si>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</si>
  <si>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</si>
  <si>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</si>
  <si>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</si>
  <si>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</si>
  <si>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</si>
  <si>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</si>
  <si>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</si>
  <si>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</si>
  <si>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</si>
  <si>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</si>
  <si>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</si>
  <si>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</si>
  <si>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</si>
  <si>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</si>
  <si>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</si>
  <si>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</si>
  <si>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</si>
  <si>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</si>
  <si>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</si>
  <si>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</si>
  <si>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</si>
  <si>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</si>
  <si>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</si>
  <si>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</si>
  <si>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</si>
  <si>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</si>
  <si>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</si>
  <si>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</si>
  <si>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</si>
  <si>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</si>
  <si>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</si>
  <si>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</si>
  <si>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</si>
  <si>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</si>
  <si>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</si>
  <si>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</si>
  <si>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</si>
  <si>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</si>
  <si>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</si>
  <si>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</si>
  <si>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</si>
  <si>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</si>
  <si>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</si>
  <si>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</si>
  <si>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</si>
  <si>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</si>
  <si>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</si>
  <si>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</si>
  <si>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</si>
  <si>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</si>
  <si>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</si>
  <si>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</si>
  <si>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</si>
  <si>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</si>
  <si>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</si>
  <si>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</si>
  <si>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</si>
  <si>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</si>
  <si>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</si>
  <si>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</si>
  <si>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</si>
  <si>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</si>
  <si>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</si>
  <si>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</si>
  <si>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</si>
  <si>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</si>
  <si>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</si>
  <si>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</si>
  <si>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</si>
  <si>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</si>
  <si>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</si>
  <si>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</si>
  <si>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</si>
  <si>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</si>
  <si>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</si>
  <si>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</si>
  <si>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</si>
  <si>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</si>
  <si>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</si>
  <si>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</si>
  <si>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</si>
  <si>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</si>
  <si>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</si>
  <si>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</si>
  <si>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</si>
  <si>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</si>
  <si>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</si>
  <si>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</si>
  <si>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</si>
  <si>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</si>
  <si>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</si>
  <si>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</si>
  <si>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</si>
  <si>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</si>
  <si>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</si>
  <si>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</si>
  <si>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</si>
  <si>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</si>
  <si>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</si>
  <si>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</si>
  <si>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</si>
  <si>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</si>
  <si>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</si>
  <si>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</si>
  <si>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</si>
  <si>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</si>
  <si>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</si>
  <si>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</si>
  <si>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</si>
  <si>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</si>
  <si>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</si>
  <si>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</si>
  <si>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</si>
  <si>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</si>
  <si>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</si>
  <si>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</si>
  <si>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</si>
  <si>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</si>
  <si>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</si>
  <si>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</si>
  <si>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</si>
  <si>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</si>
  <si>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</si>
  <si>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</si>
  <si>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</si>
  <si>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</si>
  <si>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</si>
  <si>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</si>
  <si>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</si>
  <si>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</si>
  <si>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</si>
  <si>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</si>
  <si>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</si>
  <si>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</si>
  <si>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</si>
  <si>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</si>
  <si>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</si>
  <si>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</si>
  <si>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</si>
  <si>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</si>
  <si>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</si>
  <si>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</si>
  <si>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</si>
  <si>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</si>
  <si>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</si>
  <si>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</si>
  <si>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</si>
  <si>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</si>
  <si>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</si>
  <si>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</si>
  <si>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</si>
  <si>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</si>
  <si>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</si>
  <si>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</si>
  <si>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</si>
  <si>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</si>
  <si>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</si>
  <si>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</si>
  <si>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</si>
  <si>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</si>
  <si>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</si>
  <si>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</si>
  <si>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</si>
  <si>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</si>
  <si>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</si>
  <si>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</si>
  <si>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</si>
  <si>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</si>
  <si>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</si>
  <si>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</si>
  <si>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</si>
  <si>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</si>
  <si>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</si>
  <si>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</si>
  <si>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</si>
  <si>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</si>
  <si>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</si>
  <si>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</si>
  <si>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</si>
  <si>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</si>
  <si>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</si>
  <si>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</si>
  <si>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</si>
  <si>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</si>
  <si>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</si>
  <si>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</si>
  <si>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</si>
  <si>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</si>
  <si>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</si>
  <si>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</si>
  <si>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</si>
  <si>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</si>
  <si>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</si>
  <si>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</si>
  <si>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</si>
  <si>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</si>
  <si>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</si>
  <si>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</si>
  <si>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</si>
  <si>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</si>
  <si>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</si>
  <si>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</si>
  <si>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</si>
  <si>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</si>
  <si>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</si>
  <si>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</si>
  <si>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</si>
  <si>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</si>
  <si>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</si>
  <si>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</si>
  <si>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</si>
  <si>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</si>
  <si>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</si>
  <si>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</si>
  <si>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</si>
  <si>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</si>
  <si>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</si>
  <si>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</si>
  <si>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</si>
  <si>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</si>
  <si>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</si>
  <si>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</si>
  <si>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</si>
  <si>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</si>
  <si>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</si>
  <si>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</si>
  <si>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</si>
  <si>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</si>
  <si>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</si>
  <si>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</si>
  <si>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</si>
  <si>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</si>
  <si>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</si>
  <si>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</si>
  <si>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</si>
  <si>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</si>
  <si>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</si>
  <si>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</si>
  <si>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</si>
  <si>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</si>
  <si>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</si>
  <si>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</si>
  <si>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</si>
  <si>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</si>
  <si>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</si>
  <si>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</si>
  <si>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</si>
  <si>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</si>
  <si>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</si>
  <si>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</si>
  <si>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</si>
  <si>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</si>
  <si>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</si>
  <si>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</si>
  <si>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</si>
  <si>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</si>
  <si>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</si>
  <si>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</si>
  <si>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</si>
  <si>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</si>
  <si>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</si>
  <si>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</si>
  <si>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</si>
  <si>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</si>
  <si>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</si>
  <si>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</si>
  <si>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</si>
  <si>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</si>
  <si>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</si>
  <si>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</si>
  <si>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</si>
  <si>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</si>
  <si>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</si>
  <si>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</si>
  <si>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</si>
  <si>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</si>
  <si>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</si>
  <si>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</si>
  <si>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</si>
  <si>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</si>
  <si>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</si>
  <si>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</si>
  <si>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</si>
  <si>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</si>
  <si>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</si>
  <si>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</si>
  <si>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</si>
  <si>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</si>
  <si>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</si>
  <si>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</si>
  <si>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</si>
  <si>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</si>
  <si>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</si>
  <si>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</si>
  <si>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</si>
  <si>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</si>
  <si>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</si>
  <si>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</si>
  <si>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</si>
  <si>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</si>
  <si>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</si>
  <si>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</si>
  <si>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</si>
  <si>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</si>
  <si>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</si>
  <si>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</si>
  <si>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</si>
  <si>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</si>
  <si>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</si>
  <si>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</si>
  <si>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</si>
  <si>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</si>
  <si>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</si>
  <si>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</si>
  <si>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</si>
  <si>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</si>
  <si>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</si>
  <si>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</si>
  <si>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</si>
  <si>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</si>
  <si>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</si>
  <si>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</si>
  <si>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</si>
  <si>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</si>
  <si>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</si>
  <si>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</si>
  <si>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</si>
  <si>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</si>
  <si>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</si>
  <si>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</si>
  <si>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</si>
  <si>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</si>
  <si>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</si>
  <si>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</si>
  <si>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</si>
  <si>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</si>
  <si>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</si>
  <si>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</si>
  <si>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</si>
  <si>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</si>
  <si>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</si>
  <si>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</si>
  <si>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</si>
  <si>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</si>
  <si>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</si>
  <si>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</si>
  <si>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</si>
  <si>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</si>
  <si>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</si>
  <si>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</si>
  <si>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</si>
  <si>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</si>
  <si>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</si>
  <si>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</si>
  <si>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</si>
  <si>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</si>
  <si>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</si>
  <si>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</si>
  <si>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</si>
  <si>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</si>
  <si>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</si>
  <si>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</si>
  <si>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</si>
  <si>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</si>
  <si>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</si>
  <si>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</si>
  <si>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</si>
  <si>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</si>
  <si>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</si>
  <si>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</si>
  <si>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</si>
  <si>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</si>
  <si>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</si>
  <si>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</si>
  <si>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</si>
  <si>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</si>
  <si>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</si>
  <si>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</si>
  <si>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</si>
  <si>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</si>
  <si>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</si>
  <si>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</si>
  <si>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</si>
  <si>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</si>
  <si>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</si>
  <si>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</si>
  <si>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</si>
  <si>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</si>
  <si>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</si>
  <si>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</si>
  <si>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</si>
  <si>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</si>
  <si>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</si>
  <si>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</si>
  <si>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</si>
  <si>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</si>
  <si>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</si>
  <si>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</si>
  <si>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</si>
  <si>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</si>
  <si>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</si>
  <si>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</si>
  <si>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</si>
  <si>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</si>
  <si>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</si>
  <si>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</si>
  <si>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</si>
  <si>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</si>
  <si>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</si>
  <si>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городской округ</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</si>
  <si>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</si>
  <si>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</si>
  <si>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</si>
  <si>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</si>
  <si>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</si>
  <si>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</si>
  <si>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</si>
  <si>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</si>
  <si>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</si>
  <si>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</si>
  <si>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</si>
  <si>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</si>
  <si>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</si>
  <si>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</si>
  <si>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</si>
  <si>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</si>
  <si>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</si>
  <si>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</si>
  <si>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</si>
  <si>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</si>
  <si>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</si>
  <si>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</si>
  <si>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</si>
  <si>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</si>
  <si>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</si>
  <si>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</si>
  <si>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</si>
  <si>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</si>
  <si>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</si>
  <si>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</si>
  <si>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</si>
  <si>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</si>
  <si>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</si>
  <si>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</si>
  <si>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</si>
  <si>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</si>
  <si>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</si>
  <si>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</si>
  <si>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</si>
  <si>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</si>
  <si>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</si>
  <si>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</si>
  <si>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</si>
  <si>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</si>
  <si>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</si>
  <si>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</si>
  <si>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</si>
  <si>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</si>
  <si>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</si>
  <si>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</si>
  <si>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</si>
  <si>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</si>
  <si>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</si>
  <si>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</si>
  <si>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</si>
  <si>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</si>
  <si>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</si>
  <si>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</si>
  <si>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</si>
  <si>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</si>
  <si>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</si>
  <si>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</si>
  <si>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</si>
  <si>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</si>
  <si>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</si>
  <si>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</si>
  <si>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</si>
  <si>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</si>
  <si>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</si>
  <si>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</si>
  <si>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Надеждинское сельское поселение</t>
  </si>
  <si>
    <t>05623402</t>
  </si>
  <si>
    <t>Раздольненское сельское поселение</t>
  </si>
  <si>
    <t>05623404</t>
  </si>
  <si>
    <t>Тавричанское сельское поселение</t>
  </si>
  <si>
    <t>05623407</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</si>
  <si>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</si>
  <si>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</si>
  <si>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</si>
  <si>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</si>
  <si>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</si>
  <si>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</si>
  <si>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</si>
  <si>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</si>
  <si>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</si>
  <si>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</si>
  <si>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</si>
  <si>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</si>
  <si>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</si>
  <si>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</si>
  <si>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</si>
  <si>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</si>
  <si>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</si>
  <si>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</si>
  <si>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</si>
  <si>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</si>
  <si>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</si>
  <si>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</si>
  <si>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</si>
  <si>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</si>
  <si>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</si>
  <si>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</si>
  <si>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</si>
  <si>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</si>
  <si>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</si>
  <si>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</si>
  <si>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</si>
  <si>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</si>
  <si>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</si>
  <si>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</si>
  <si>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</si>
  <si>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</si>
  <si>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</si>
  <si>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</si>
  <si>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</si>
  <si>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</si>
  <si>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</si>
  <si>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</si>
  <si>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</si>
  <si>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</si>
  <si>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</si>
  <si>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</si>
  <si>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</si>
  <si>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</si>
  <si>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</si>
  <si>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</si>
  <si>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</si>
  <si>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</si>
  <si>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</si>
  <si>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</si>
  <si>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</si>
  <si>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</si>
  <si>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</si>
  <si>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</si>
  <si>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</si>
  <si>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</si>
  <si>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</si>
  <si>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</si>
  <si>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</si>
  <si>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</si>
  <si>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</si>
  <si>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</si>
  <si>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</si>
  <si>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</si>
  <si>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</si>
  <si>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</si>
  <si>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</si>
  <si>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</si>
  <si>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</si>
  <si>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</si>
  <si>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</si>
  <si>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</si>
  <si>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</si>
  <si>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</si>
  <si>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</si>
  <si>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</si>
  <si>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</si>
  <si>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</si>
  <si>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</si>
  <si>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</si>
  <si>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</si>
  <si>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</si>
  <si>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</si>
  <si>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</si>
  <si>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</si>
  <si>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</si>
  <si>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</si>
  <si>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</si>
  <si>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</si>
  <si>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</si>
  <si>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</si>
  <si>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</si>
  <si>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</si>
  <si>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</si>
  <si>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</si>
  <si>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</si>
  <si>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</si>
  <si>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</si>
  <si>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</si>
  <si>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</si>
  <si>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</si>
  <si>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</si>
  <si>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</si>
  <si>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</si>
  <si>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</si>
  <si>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</si>
  <si>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</si>
  <si>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</si>
  <si>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</si>
  <si>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</si>
  <si>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</si>
  <si>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</si>
  <si>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</si>
  <si>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</si>
  <si>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</si>
  <si>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</si>
  <si>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</si>
  <si>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</si>
  <si>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</si>
  <si>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19-115/2 от 13.05.2020 МУПВ "ВПЭС" в сфере теплоснабжения по модернизации и реконструкции объектов на 2021-2037 годы</t>
  </si>
  <si>
    <t>01.01.2021</t>
  </si>
  <si>
    <t>31.12.2037</t>
  </si>
  <si>
    <t>Инвестиционная программа № 19-115/2 от 13.05.2020 МУПВ "ВПЭС" в сфере теплоснабжения по реконструкции и модернизации централизованных систем теплоснабжения, на территории городского округа Владивостокский на 2021-2023 годы</t>
  </si>
  <si>
    <t>31.12.2023</t>
  </si>
  <si>
    <t>Инвестиционная программа № 19-139/2 от 30.06.2021 ООО "ИКС поселок Новый" в сфере теплоснабжения по модернизации и реконструкции котельных и тепловых сетей, на территории муниципального района Надеждинский на 2021-2033 годы</t>
  </si>
  <si>
    <t>01.07.2021</t>
  </si>
  <si>
    <t>07.09.2033</t>
  </si>
  <si>
    <t>Инвестиционная программа № 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 год</t>
  </si>
  <si>
    <t>01.01.2023</t>
  </si>
  <si>
    <t>Инвестиционная программа № 19-225/2 от 29.11.2022 АО "Уссурийское предприятие тепловых сетей" в сфере теплоснабжения по строительству, реконструкции и модернизации котельных и тепловых сетей, на территории городского округа Уссурийский на 2023-2027 годы</t>
  </si>
  <si>
    <t>31.12.2027</t>
  </si>
  <si>
    <t>Инвестиционная программа № 19-39/2 от 31.01.2024 АО "Кузбассэнерго" в сфере теплоснабжения по реконструкции и техническому перевооружению тепловых сетей, на территории городского поселения , на 2024-2037 годы</t>
  </si>
  <si>
    <t>31.01.2024</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</si>
  <si>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</si>
  <si>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</si>
  <si>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01.01.2024</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</si>
  <si>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</si>
  <si>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Инвестиционная программа от 13.05.2020 МУПВ "ВПЭС" в сфере теплоснабжения по модернизации и реконструкции систем коммунальной инфраструктуры, на территории городского округа Владивостокский на 2021-2023 годы</t>
  </si>
  <si>
    <t>Инвестиционная программа от 18.11.2022 КГУП "Примтеплоэнерго" в сфере теплоснабжения по модернизации и развитию котельных и тепловых сетей, на территории городского округа Арсеньевский городской округ на 2023-2027 годы</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</si>
  <si>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</si>
  <si>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Инвестиционная программа от 19.12.2023 ООО "Новая Энергетика" в сфере теплоснабжения по модернизации и развитию систем теплоснабжения, на территории городского округа Большой Камень на 2023-2040 годы</t>
  </si>
  <si>
    <t>19.12.2023</t>
  </si>
  <si>
    <t>31.12.2040</t>
  </si>
  <si>
    <t>Инвестиционная программа от 30.06.2021 ООО "ИКС поселок Новый" в сфере теплоснабжения по модернизации систем теплоснабжения, на территории п Новый, Надеждинское сельское поселение, Надеждинский муниципальный район на 2021-2033 годы</t>
  </si>
  <si>
    <t>30.06.2021</t>
  </si>
  <si>
    <t>31.12.2033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</si>
  <si>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</si>
  <si>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</si>
  <si>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</si>
  <si>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</si>
  <si>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</si>
  <si>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</si>
  <si>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</si>
  <si>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</si>
  <si>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</si>
  <si>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</si>
  <si>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</si>
  <si>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</si>
  <si>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</si>
  <si>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</si>
  <si>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</si>
  <si>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</si>
  <si>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</si>
  <si>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</si>
  <si>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</si>
  <si>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</si>
  <si>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</si>
  <si>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</si>
  <si>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</si>
  <si>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</si>
  <si>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</si>
  <si>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Территория 25</t>
  </si>
  <si>
    <t>Территория 26</t>
  </si>
  <si>
    <t>Территория 27</t>
  </si>
  <si>
    <t>Территория 28</t>
  </si>
  <si>
    <t>Территория 29</t>
  </si>
  <si>
    <t>Территория 30</t>
  </si>
  <si>
    <t>Территория 31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</si>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</sst>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897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0" applyFont="1" applyNumberFormat="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9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8" fillId="0" borderId="0" xfId="0" applyFont="1" applyNumberFormat="1">
      <alignment horizontal="center" vertical="center" wrapText="1"/>
    </xf>
    <xf numFmtId="190" fontId="48"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61"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5" borderId="12" xfId="0" applyFont="1" applyFill="1" applyBorder="1" applyNumberFormat="1">
      <alignment horizontal="left" vertical="center" wrapText="1"/>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190" fontId="0" fillId="35" borderId="12" xfId="0" applyFont="1" applyFill="1" applyBorder="1" applyNumberFormat="1">
      <alignment horizontal="left" vertical="center" wrapText="1" indent="1"/>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4" fontId="22" fillId="36" borderId="14" xfId="0" applyFont="1" applyFill="1" applyBorder="1" applyNumberFormat="1">
      <alignment horizontal="righ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35"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35"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90" fontId="0" fillId="35" borderId="12" xfId="0" applyFont="1" applyFill="1" applyBorder="1" applyNumberFormat="1">
      <alignment horizontal="left" vertical="center" wrapText="1" inden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190" fontId="0"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6"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22" fillId="0" borderId="12" xfId="0" applyFont="1" applyBorder="1">
      <alignment horizontal="center" vertical="center" wrapText="1"/>
    </xf>
    <xf numFmtId="4" fontId="22" fillId="36" borderId="14" xfId="0" applyFont="1" applyFill="1" applyBorder="1" applyNumberFormat="1">
      <alignment horizontal="right" vertical="center" wrapText="1"/>
      <protection locked="0"/>
    </xf>
    <xf numFmtId="0" fontId="22" fillId="0" borderId="12" xfId="0" applyFont="1" applyBorder="1">
      <alignment vertical="center" wrapText="1"/>
    </xf>
    <xf numFmtId="0" fontId="8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vld_otr@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hyperlink" Target="https://portal.eias.ru/Portal/DownloadPage.aspx?type=12&amp;guid=f36a2411-f3f8-4961-b0bd-7994e85519cb"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1F2C22-98BE-5EBD-5664-9A5A1863C311}"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8957" width="5.421875" customWidth="1"/>
    <col min="2" max="2" style="28957" width="9.140625" customWidth="1"/>
    <col min="3" max="3" style="28957" width="16.421875" customWidth="1"/>
    <col min="4" max="25" style="28957" width="6.28125" customWidth="1"/>
    <col min="26" max="28" style="28957" width="11.00390625"/>
  </cols>
  <sheetData>
    <row customHeight="1" ht="15.75">
      <c r="A1" s="2163"/>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5"/>
      <c r="Z1" s="2164"/>
      <c r="AA1" s="2166" t="s">
        <v>0</v>
      </c>
      <c r="AB1" s="2164"/>
    </row>
    <row customHeight="1" ht="17.25">
      <c r="A2" s="2164"/>
      <c r="B2" s="2540" t="s">
        <v>1</v>
      </c>
      <c r="C2" s="2540"/>
      <c r="D2" s="2540"/>
      <c r="E2" s="2540"/>
      <c r="F2" s="2540"/>
      <c r="G2" s="2540"/>
      <c r="H2" s="2540"/>
      <c r="I2" s="2540"/>
      <c r="J2" s="2540"/>
      <c r="K2" s="2540"/>
      <c r="L2" s="2540"/>
      <c r="M2" s="2540"/>
      <c r="N2" s="2540"/>
      <c r="O2" s="2540"/>
      <c r="P2" s="2540"/>
      <c r="Q2" s="2168"/>
      <c r="R2" s="2168"/>
      <c r="S2" s="2168"/>
      <c r="T2" s="2168"/>
      <c r="U2" s="2168"/>
      <c r="V2" s="2169"/>
      <c r="W2" s="2168"/>
      <c r="X2" s="2168"/>
      <c r="Y2" s="2165"/>
      <c r="Z2" s="2164"/>
      <c r="AA2" s="2166"/>
      <c r="AB2" s="2164"/>
    </row>
    <row customHeight="1" ht="15.75">
      <c r="A3" s="2164"/>
      <c r="B3" s="2541" t="s">
        <v>2</v>
      </c>
      <c r="C3" s="2541"/>
      <c r="D3" s="2541"/>
      <c r="E3" s="2541"/>
      <c r="F3" s="2541"/>
      <c r="G3" s="2541"/>
      <c r="H3" s="2541"/>
      <c r="I3" s="2541"/>
      <c r="J3" s="2541"/>
      <c r="K3" s="2541"/>
      <c r="L3" s="2541"/>
      <c r="M3" s="2541"/>
      <c r="N3" s="2541"/>
      <c r="O3" s="2541"/>
      <c r="P3" s="2541"/>
      <c r="Q3" s="2169"/>
      <c r="R3" s="2169"/>
      <c r="S3" s="2168"/>
      <c r="T3" s="2168"/>
      <c r="U3" s="2168"/>
      <c r="V3" s="2169"/>
      <c r="W3" s="2169"/>
      <c r="X3" s="2169"/>
      <c r="Y3" s="2169"/>
      <c r="Z3" s="2164"/>
      <c r="AA3" s="2166"/>
      <c r="AB3" s="2164"/>
    </row>
    <row customHeight="1" ht="17.25">
      <c r="A4" s="2164"/>
      <c r="B4" s="2170"/>
      <c r="C4" s="2164"/>
      <c r="D4" s="2169"/>
      <c r="E4" s="2169"/>
      <c r="F4" s="2169"/>
      <c r="G4" s="2169"/>
      <c r="H4" s="2169"/>
      <c r="I4" s="2169"/>
      <c r="J4" s="2169"/>
      <c r="K4" s="2169"/>
      <c r="L4" s="2169"/>
      <c r="M4" s="2169"/>
      <c r="N4" s="2169"/>
      <c r="O4" s="2169"/>
      <c r="P4" s="2169"/>
      <c r="Q4" s="2169"/>
      <c r="R4" s="2169"/>
      <c r="S4" s="2169"/>
      <c r="T4" s="2169"/>
      <c r="U4" s="2169"/>
      <c r="V4" s="2169"/>
      <c r="W4" s="2169"/>
      <c r="X4" s="2169"/>
      <c r="Y4" s="2169"/>
      <c r="Z4" s="2164"/>
      <c r="AA4" s="2166"/>
      <c r="AB4" s="2164"/>
    </row>
    <row customHeight="1" ht="22.5">
      <c r="A5" s="2171"/>
      <c r="B5" s="25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543"/>
      <c r="D5" s="2543"/>
      <c r="E5" s="2543"/>
      <c r="F5" s="2543"/>
      <c r="G5" s="2543"/>
      <c r="H5" s="2543"/>
      <c r="I5" s="2543"/>
      <c r="J5" s="2543"/>
      <c r="K5" s="2543"/>
      <c r="L5" s="2543"/>
      <c r="M5" s="2543"/>
      <c r="N5" s="2543"/>
      <c r="O5" s="2543"/>
      <c r="P5" s="2543"/>
      <c r="Q5" s="2543"/>
      <c r="R5" s="2543"/>
      <c r="S5" s="2543"/>
      <c r="T5" s="2543"/>
      <c r="U5" s="2543"/>
      <c r="V5" s="2543"/>
      <c r="W5" s="2543"/>
      <c r="X5" s="2543"/>
      <c r="Y5" s="2544"/>
      <c r="Z5" s="2171"/>
      <c r="AA5" s="2166"/>
      <c r="AB5" s="2171"/>
    </row>
    <row customHeight="1" ht="15">
      <c r="A6" s="2172"/>
      <c r="B6" s="2545" t="s">
        <v>3</v>
      </c>
      <c r="C6" s="2546"/>
      <c r="D6" s="2173"/>
      <c r="E6" s="2173"/>
      <c r="F6" s="2173"/>
      <c r="G6" s="2173"/>
      <c r="H6" s="2173"/>
      <c r="I6" s="2173"/>
      <c r="J6" s="2173"/>
      <c r="K6" s="2173"/>
      <c r="L6" s="2173"/>
      <c r="M6" s="2173"/>
      <c r="N6" s="2173"/>
      <c r="O6" s="2173"/>
      <c r="P6" s="2173"/>
      <c r="Q6" s="2173"/>
      <c r="R6" s="2173"/>
      <c r="S6" s="2173"/>
      <c r="T6" s="2173"/>
      <c r="U6" s="2173"/>
      <c r="V6" s="2173"/>
      <c r="W6" s="2173"/>
      <c r="X6" s="2173"/>
      <c r="Y6" s="2174"/>
      <c r="Z6" s="2175"/>
      <c r="AA6" s="2176"/>
      <c r="AB6" s="2176"/>
    </row>
    <row customHeight="1" ht="15">
      <c r="A7" s="2172"/>
      <c r="B7" s="2545"/>
      <c r="C7" s="2546"/>
      <c r="D7" s="2173"/>
      <c r="E7" s="2173"/>
      <c r="F7" s="2177"/>
      <c r="G7" s="2177"/>
      <c r="H7" s="2177"/>
      <c r="I7" s="2177"/>
      <c r="J7" s="2177"/>
      <c r="K7" s="2177"/>
      <c r="L7" s="2177"/>
      <c r="M7" s="2177"/>
      <c r="N7" s="2177"/>
      <c r="O7" s="2173"/>
      <c r="P7" s="2177"/>
      <c r="Q7" s="2177"/>
      <c r="R7" s="2177"/>
      <c r="S7" s="2177"/>
      <c r="T7" s="2177"/>
      <c r="U7" s="2177"/>
      <c r="V7" s="2177"/>
      <c r="W7" s="2177"/>
      <c r="X7" s="2177"/>
      <c r="Y7" s="2174"/>
      <c r="Z7" s="2175"/>
      <c r="AA7" s="2176"/>
      <c r="AB7" s="2176"/>
    </row>
    <row customHeight="1" ht="15">
      <c r="A8" s="2172"/>
      <c r="B8" s="2545"/>
      <c r="C8" s="2546"/>
      <c r="D8" s="2178"/>
      <c r="E8" s="2179" t="s">
        <v>4</v>
      </c>
      <c r="F8" s="2548" t="s">
        <v>5</v>
      </c>
      <c r="G8" s="2549"/>
      <c r="H8" s="2549"/>
      <c r="I8" s="2549"/>
      <c r="J8" s="2549"/>
      <c r="K8" s="2549"/>
      <c r="L8" s="2549"/>
      <c r="M8" s="2549"/>
      <c r="N8" s="2178"/>
      <c r="O8" s="2180" t="s">
        <v>4</v>
      </c>
      <c r="P8" s="2550" t="s">
        <v>6</v>
      </c>
      <c r="Q8" s="2551"/>
      <c r="R8" s="2551"/>
      <c r="S8" s="2551"/>
      <c r="T8" s="2551"/>
      <c r="U8" s="2551"/>
      <c r="V8" s="2551"/>
      <c r="W8" s="2551"/>
      <c r="X8" s="2551"/>
      <c r="Y8" s="2174"/>
      <c r="Z8" s="2175"/>
      <c r="AA8" s="2176"/>
      <c r="AB8" s="2176"/>
    </row>
    <row customHeight="1" ht="15">
      <c r="A9" s="2172"/>
      <c r="B9" s="2545"/>
      <c r="C9" s="2546"/>
      <c r="D9" s="2178"/>
      <c r="E9" s="2181" t="s">
        <v>4</v>
      </c>
      <c r="F9" s="2548" t="s">
        <v>7</v>
      </c>
      <c r="G9" s="2549"/>
      <c r="H9" s="2549"/>
      <c r="I9" s="2549"/>
      <c r="J9" s="2549"/>
      <c r="K9" s="2549"/>
      <c r="L9" s="2549"/>
      <c r="M9" s="2549"/>
      <c r="N9" s="2178"/>
      <c r="O9" s="2182" t="s">
        <v>4</v>
      </c>
      <c r="P9" s="2550" t="s">
        <v>8</v>
      </c>
      <c r="Q9" s="2551"/>
      <c r="R9" s="2551"/>
      <c r="S9" s="2551"/>
      <c r="T9" s="2551"/>
      <c r="U9" s="2551"/>
      <c r="V9" s="2551"/>
      <c r="W9" s="2551"/>
      <c r="X9" s="2551"/>
      <c r="Y9" s="2174"/>
      <c r="Z9" s="2175"/>
      <c r="AA9" s="2176"/>
      <c r="AB9" s="2176"/>
    </row>
    <row customHeight="1" ht="30">
      <c r="A10" s="2172"/>
      <c r="B10" s="2545"/>
      <c r="C10" s="2547"/>
      <c r="D10" s="2183"/>
      <c r="E10" s="2184"/>
      <c r="F10" s="2177"/>
      <c r="G10" s="2177"/>
      <c r="H10" s="2177"/>
      <c r="I10" s="2177"/>
      <c r="J10" s="2177"/>
      <c r="K10" s="2177"/>
      <c r="L10" s="2177"/>
      <c r="M10" s="2177"/>
      <c r="N10" s="2177"/>
      <c r="O10" s="2184"/>
      <c r="P10" s="2177"/>
      <c r="Q10" s="2177"/>
      <c r="R10" s="2177"/>
      <c r="S10" s="2177"/>
      <c r="T10" s="2177"/>
      <c r="U10" s="2177"/>
      <c r="V10" s="2177"/>
      <c r="W10" s="2177"/>
      <c r="X10" s="2177"/>
      <c r="Y10" s="2174"/>
      <c r="Z10" s="2175"/>
      <c r="AA10" s="2176"/>
      <c r="AB10" s="2176"/>
    </row>
    <row customHeight="1" ht="19.5">
      <c r="A11" s="2172"/>
      <c r="B11" s="2552" t="s">
        <v>9</v>
      </c>
      <c r="C11" s="2553"/>
      <c r="D11" s="2178"/>
      <c r="E11" s="2185"/>
      <c r="F11" s="2185"/>
      <c r="G11" s="2185"/>
      <c r="H11" s="2185"/>
      <c r="I11" s="2185"/>
      <c r="J11" s="2185"/>
      <c r="K11" s="2185"/>
      <c r="L11" s="2185"/>
      <c r="M11" s="2185"/>
      <c r="N11" s="2185"/>
      <c r="O11" s="2185"/>
      <c r="P11" s="2185"/>
      <c r="Q11" s="2185"/>
      <c r="R11" s="2185"/>
      <c r="S11" s="2185"/>
      <c r="T11" s="2185"/>
      <c r="U11" s="2185"/>
      <c r="V11" s="2185"/>
      <c r="W11" s="2185"/>
      <c r="X11" s="2185"/>
      <c r="Y11" s="2174"/>
      <c r="Z11" s="2175"/>
      <c r="AA11" s="2176"/>
      <c r="AB11" s="2176"/>
    </row>
    <row customHeight="1" ht="69">
      <c r="A12" s="2172"/>
      <c r="B12" s="2545"/>
      <c r="C12" s="2547"/>
      <c r="D12" s="2186"/>
      <c r="E12" s="2549" t="s">
        <v>10</v>
      </c>
      <c r="F12" s="2549"/>
      <c r="G12" s="2549"/>
      <c r="H12" s="2549"/>
      <c r="I12" s="2549"/>
      <c r="J12" s="2549"/>
      <c r="K12" s="2549"/>
      <c r="L12" s="2549"/>
      <c r="M12" s="2549"/>
      <c r="N12" s="2549"/>
      <c r="O12" s="2549"/>
      <c r="P12" s="2549"/>
      <c r="Q12" s="2549"/>
      <c r="R12" s="2549"/>
      <c r="S12" s="2549"/>
      <c r="T12" s="2549"/>
      <c r="U12" s="2549"/>
      <c r="V12" s="2549"/>
      <c r="W12" s="2549"/>
      <c r="X12" s="2549"/>
      <c r="Y12" s="2174"/>
      <c r="Z12" s="2175"/>
      <c r="AA12" s="2176"/>
      <c r="AB12" s="2176"/>
    </row>
    <row customHeight="1" ht="15">
      <c r="A13" s="2172"/>
      <c r="B13" s="2552" t="s">
        <v>11</v>
      </c>
      <c r="C13" s="2553"/>
      <c r="D13" s="2173"/>
      <c r="E13" s="2185"/>
      <c r="F13" s="2185"/>
      <c r="G13" s="2185"/>
      <c r="H13" s="2185"/>
      <c r="I13" s="2185"/>
      <c r="J13" s="2185"/>
      <c r="K13" s="2185"/>
      <c r="L13" s="2185"/>
      <c r="M13" s="2185"/>
      <c r="N13" s="2185"/>
      <c r="O13" s="2185"/>
      <c r="P13" s="2185"/>
      <c r="Q13" s="2185"/>
      <c r="R13" s="2185"/>
      <c r="S13" s="2185"/>
      <c r="T13" s="2185"/>
      <c r="U13" s="2185"/>
      <c r="V13" s="2185"/>
      <c r="W13" s="2185"/>
      <c r="X13" s="2185"/>
      <c r="Y13" s="2174"/>
      <c r="Z13" s="2175"/>
      <c r="AA13" s="2176"/>
      <c r="AB13" s="2176"/>
    </row>
    <row customHeight="1" ht="57">
      <c r="A14" s="2172"/>
      <c r="B14" s="2545"/>
      <c r="C14" s="2546"/>
      <c r="D14" s="2178"/>
      <c r="E14" s="2556" t="s">
        <v>12</v>
      </c>
      <c r="F14" s="2556"/>
      <c r="G14" s="2556"/>
      <c r="H14" s="2556"/>
      <c r="I14" s="2556"/>
      <c r="J14" s="2556"/>
      <c r="K14" s="2556"/>
      <c r="L14" s="2556"/>
      <c r="M14" s="2556"/>
      <c r="N14" s="2556"/>
      <c r="O14" s="2556"/>
      <c r="P14" s="2556"/>
      <c r="Q14" s="2556"/>
      <c r="R14" s="2556"/>
      <c r="S14" s="2556"/>
      <c r="T14" s="2556"/>
      <c r="U14" s="2556"/>
      <c r="V14" s="2556"/>
      <c r="W14" s="2556"/>
      <c r="X14" s="2556"/>
      <c r="Y14" s="2174"/>
      <c r="Z14" s="2175"/>
      <c r="AA14" s="2176"/>
      <c r="AB14" s="2176"/>
    </row>
    <row customHeight="1" ht="16.5">
      <c r="A15" s="2172"/>
      <c r="B15" s="2554"/>
      <c r="C15" s="2555"/>
      <c r="D15" s="2187"/>
      <c r="E15" s="2188"/>
      <c r="F15" s="2188"/>
      <c r="G15" s="2188"/>
      <c r="H15" s="2188"/>
      <c r="I15" s="2188"/>
      <c r="J15" s="2188"/>
      <c r="K15" s="2188"/>
      <c r="L15" s="2188"/>
      <c r="M15" s="2188"/>
      <c r="N15" s="2188"/>
      <c r="O15" s="2188"/>
      <c r="P15" s="2188"/>
      <c r="Q15" s="2188"/>
      <c r="R15" s="2188"/>
      <c r="S15" s="2188"/>
      <c r="T15" s="2188"/>
      <c r="U15" s="2188"/>
      <c r="V15" s="2188"/>
      <c r="W15" s="2188"/>
      <c r="X15" s="2188"/>
      <c r="Y15" s="2189"/>
      <c r="Z15" s="2175"/>
      <c r="AA15" s="2190"/>
      <c r="AB15" s="2176"/>
    </row>
    <row customHeight="1" ht="95.25">
      <c r="A16" s="2164"/>
      <c r="B16" s="2556"/>
      <c r="C16" s="2557"/>
      <c r="D16" s="2557"/>
      <c r="E16" s="2557"/>
      <c r="F16" s="2557"/>
      <c r="G16" s="2557"/>
      <c r="H16" s="2557"/>
      <c r="I16" s="2557"/>
      <c r="J16" s="2557"/>
      <c r="K16" s="2557"/>
      <c r="L16" s="2557"/>
      <c r="M16" s="2557"/>
      <c r="N16" s="2557"/>
      <c r="O16" s="2557"/>
      <c r="P16" s="2557"/>
      <c r="Q16" s="2557"/>
      <c r="R16" s="2557"/>
      <c r="S16" s="2557"/>
      <c r="T16" s="2557"/>
      <c r="U16" s="2557"/>
      <c r="V16" s="2557"/>
      <c r="W16" s="2557"/>
      <c r="X16" s="2557"/>
      <c r="Y16" s="2557"/>
      <c r="Z16" s="2164"/>
      <c r="AA16" s="2166"/>
      <c r="AB16" s="2164"/>
    </row>
    <row customHeight="1" ht="14.25">
      <c r="A17" s="2164"/>
      <c r="B17" s="2164"/>
      <c r="C17" s="2164"/>
      <c r="D17" s="2164"/>
      <c r="E17" s="2164"/>
      <c r="F17" s="2164"/>
      <c r="G17" s="2164"/>
      <c r="H17" s="2164"/>
      <c r="I17" s="2164"/>
      <c r="J17" s="2164"/>
      <c r="K17" s="2164"/>
      <c r="L17" s="2164"/>
      <c r="M17" s="2164"/>
      <c r="N17" s="2164"/>
      <c r="O17" s="2164"/>
      <c r="P17" s="2164"/>
      <c r="Q17" s="2164"/>
      <c r="R17" s="2164"/>
      <c r="S17" s="2164"/>
      <c r="T17" s="2164"/>
      <c r="U17" s="2164"/>
      <c r="V17" s="2164"/>
      <c r="W17" s="2164"/>
      <c r="X17" s="2164"/>
      <c r="Y17" s="2165"/>
      <c r="Z17" s="2164"/>
      <c r="AA17" s="2166"/>
      <c r="AB17" s="2164"/>
    </row>
    <row customHeight="1" ht="14.25">
      <c r="A18" s="2164"/>
      <c r="B18" s="2164"/>
      <c r="C18" s="2164"/>
      <c r="D18" s="2164"/>
      <c r="E18" s="2164"/>
      <c r="F18" s="2164"/>
      <c r="G18" s="2164"/>
      <c r="H18" s="2164"/>
      <c r="I18" s="2164"/>
      <c r="J18" s="2164"/>
      <c r="K18" s="2164"/>
      <c r="L18" s="2164"/>
      <c r="M18" s="2164"/>
      <c r="N18" s="2164"/>
      <c r="O18" s="2164"/>
      <c r="P18" s="2164"/>
      <c r="Q18" s="2164"/>
      <c r="R18" s="2164"/>
      <c r="S18" s="2164"/>
      <c r="T18" s="2164"/>
      <c r="U18" s="2164"/>
      <c r="V18" s="2164"/>
      <c r="W18" s="2164"/>
      <c r="X18" s="2164"/>
      <c r="Y18" s="2165"/>
      <c r="Z18" s="2164"/>
      <c r="AA18" s="2166"/>
      <c r="AB18" s="2164"/>
    </row>
    <row customHeight="1" ht="14.25">
      <c r="A19" s="2164"/>
      <c r="B19" s="2164"/>
      <c r="C19" s="2164"/>
      <c r="D19" s="2164"/>
      <c r="E19" s="2164"/>
      <c r="F19" s="2164"/>
      <c r="G19" s="2164"/>
      <c r="H19" s="2164"/>
      <c r="I19" s="2164"/>
      <c r="J19" s="2164"/>
      <c r="K19" s="2164"/>
      <c r="L19" s="2164"/>
      <c r="M19" s="2164"/>
      <c r="N19" s="2164"/>
      <c r="O19" s="2164"/>
      <c r="P19" s="2164"/>
      <c r="Q19" s="2164"/>
      <c r="R19" s="2164"/>
      <c r="S19" s="2164"/>
      <c r="T19" s="2164"/>
      <c r="U19" s="2164"/>
      <c r="V19" s="2164"/>
      <c r="W19" s="2164"/>
      <c r="X19" s="2164"/>
      <c r="Y19" s="2165"/>
      <c r="Z19" s="2164"/>
      <c r="AA19" s="2166"/>
      <c r="AB19" s="2164"/>
    </row>
    <row customHeight="1" ht="14.25">
      <c r="A20" s="2164"/>
      <c r="B20" s="2164"/>
      <c r="C20" s="2164"/>
      <c r="D20" s="2164"/>
      <c r="E20" s="2164"/>
      <c r="F20" s="2164"/>
      <c r="G20" s="2164"/>
      <c r="H20" s="2164"/>
      <c r="I20" s="2164"/>
      <c r="J20" s="2164"/>
      <c r="K20" s="2164"/>
      <c r="L20" s="2164"/>
      <c r="M20" s="2164"/>
      <c r="N20" s="2164"/>
      <c r="O20" s="2164"/>
      <c r="P20" s="2164"/>
      <c r="Q20" s="2164"/>
      <c r="R20" s="2164"/>
      <c r="S20" s="2164"/>
      <c r="T20" s="2164"/>
      <c r="U20" s="2164"/>
      <c r="V20" s="2164"/>
      <c r="W20" s="2164"/>
      <c r="X20" s="2164"/>
      <c r="Y20" s="2165"/>
      <c r="Z20" s="2164"/>
      <c r="AA20" s="2166"/>
      <c r="AB20" s="2164"/>
    </row>
    <row customHeight="1" ht="14.25">
      <c r="A21" s="2164"/>
      <c r="B21" s="2164"/>
      <c r="C21" s="2164"/>
      <c r="D21" s="2164"/>
      <c r="E21" s="2164"/>
      <c r="F21" s="2164"/>
      <c r="G21" s="2164"/>
      <c r="H21" s="2164"/>
      <c r="I21" s="2164"/>
      <c r="J21" s="2164"/>
      <c r="K21" s="2164"/>
      <c r="L21" s="2164"/>
      <c r="M21" s="2164"/>
      <c r="N21" s="2164"/>
      <c r="O21" s="2164"/>
      <c r="P21" s="2164"/>
      <c r="Q21" s="2164"/>
      <c r="R21" s="2164"/>
      <c r="S21" s="2164"/>
      <c r="T21" s="2164"/>
      <c r="U21" s="2164"/>
      <c r="V21" s="2164"/>
      <c r="W21" s="2164"/>
      <c r="X21" s="2164"/>
      <c r="Y21" s="2165"/>
      <c r="Z21" s="2164"/>
      <c r="AA21" s="2166"/>
      <c r="AB21" s="216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270AF2-9077-26DB-9381-E1214631CF26}"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8479" width="9.140625" hidden="1" customWidth="1"/>
    <col min="2" max="3" style="28229" width="9.140625" hidden="1" customWidth="1"/>
    <col min="4" max="4" style="28744" width="3.00390625" customWidth="1"/>
    <col min="5" max="5" style="28229" width="6.00390625" customWidth="1"/>
    <col min="6" max="6" style="28229" width="1.7109375" hidden="1" customWidth="1"/>
    <col min="7" max="8" style="28229" width="30.00390625" customWidth="1"/>
    <col min="9" max="9" style="28229" width="8.00390625" customWidth="1"/>
    <col min="10" max="10" style="28229" width="12.140625" customWidth="1"/>
    <col min="11" max="11" style="28229" width="46.00390625" customWidth="1"/>
    <col min="12" max="12" style="28229" width="100.00390625" customWidth="1"/>
    <col min="13" max="13" style="26438" width="7.00390625" customWidth="1"/>
    <col min="14" max="22" style="28229" width="10.00390625" customWidth="1"/>
    <col min="23" max="23" style="28229" width="10.57421875" hidden="1"/>
  </cols>
  <sheetData>
    <row s="27100" customFormat="1" customHeight="1" ht="5.25" hidden="1">
      <c r="C1" s="974"/>
      <c r="D1" s="957"/>
      <c r="F1" s="974"/>
      <c r="G1" s="952" t="s">
        <v>83</v>
      </c>
      <c r="H1" s="952" t="s">
        <v>84</v>
      </c>
      <c r="I1" s="952" t="s">
        <v>85</v>
      </c>
      <c r="P1" s="952" t="s">
        <v>83</v>
      </c>
      <c r="Q1" s="952" t="s">
        <v>84</v>
      </c>
      <c r="R1" s="952" t="s">
        <v>85</v>
      </c>
      <c r="W1" s="952" t="s">
        <v>14</v>
      </c>
    </row>
    <row s="27100" customFormat="1" customHeight="1" ht="5.25" hidden="1">
      <c r="C2" s="974"/>
      <c r="D2" s="957"/>
      <c r="F2" s="974"/>
      <c r="W2" s="952">
        <v>0</v>
      </c>
    </row>
    <row s="26457" customFormat="1" customHeight="1" ht="5.25">
      <c r="A3" s="942"/>
      <c r="D3" s="949"/>
      <c r="E3" s="944"/>
      <c r="F3" s="944"/>
      <c r="G3" s="944"/>
      <c r="H3" s="944"/>
      <c r="I3" s="945"/>
      <c r="J3" s="946"/>
      <c r="K3" s="946"/>
      <c r="L3" s="946"/>
      <c r="W3" s="943">
        <v>5</v>
      </c>
    </row>
    <row customHeight="1" ht="23.25">
      <c r="D4" s="913"/>
      <c r="E4" s="2701" t="s">
        <v>512</v>
      </c>
      <c r="F4" s="2701"/>
      <c r="G4" s="2702"/>
      <c r="H4" s="2702"/>
      <c r="I4" s="2703"/>
      <c r="J4" s="954"/>
      <c r="K4" s="916"/>
      <c r="L4" s="916"/>
      <c r="W4" s="910">
        <v>22</v>
      </c>
    </row>
    <row s="28229" customFormat="1" customHeight="1" ht="18">
      <c r="A5" s="1222"/>
      <c r="D5" s="1285"/>
      <c r="E5" s="2677" t="str">
        <f>IF(org=0,"Не определено",org)</f>
        <v>КГУП "Примтеплоэнерго"</v>
      </c>
      <c r="F5" s="2677"/>
      <c r="G5" s="2678"/>
      <c r="H5" s="2678"/>
      <c r="I5" s="2679"/>
      <c r="J5" s="954"/>
      <c r="K5" s="916"/>
      <c r="L5" s="916"/>
      <c r="M5" s="970"/>
      <c r="W5" s="1221">
        <v>17</v>
      </c>
    </row>
    <row s="26457" customFormat="1" customHeight="1" ht="11.549999999999999">
      <c r="A6" s="942"/>
      <c r="D6" s="949"/>
      <c r="E6" s="944"/>
      <c r="F6" s="944"/>
      <c r="G6" s="947"/>
      <c r="H6" s="947"/>
      <c r="I6" s="948"/>
      <c r="J6" s="948"/>
      <c r="K6" s="1215"/>
      <c r="L6" s="948"/>
      <c r="W6" s="943">
        <v>11</v>
      </c>
    </row>
    <row customHeight="1" ht="14.699999999999998">
      <c r="D7" s="913"/>
      <c r="E7" s="2671" t="s">
        <v>424</v>
      </c>
      <c r="F7" s="2671"/>
      <c r="G7" s="2672"/>
      <c r="H7" s="2672"/>
      <c r="I7" s="2672"/>
      <c r="J7" s="2672"/>
      <c r="K7" s="2672"/>
      <c r="L7" s="2686" t="s">
        <v>425</v>
      </c>
      <c r="W7" s="910">
        <v>14</v>
      </c>
    </row>
    <row customHeight="1" ht="48.29999999999999">
      <c r="D8" s="913"/>
      <c r="E8" s="936" t="s">
        <v>88</v>
      </c>
      <c r="F8" s="1286"/>
      <c r="G8" s="928" t="s">
        <v>86</v>
      </c>
      <c r="H8" s="928" t="s">
        <v>87</v>
      </c>
      <c r="I8" s="877" t="s">
        <v>85</v>
      </c>
      <c r="J8" s="877" t="s">
        <v>513</v>
      </c>
      <c r="K8" s="877" t="s">
        <v>514</v>
      </c>
      <c r="L8" s="2686"/>
      <c r="W8" s="910">
        <v>46</v>
      </c>
    </row>
    <row customHeight="1" ht="12" hidden="1">
      <c r="D9" s="950"/>
      <c r="E9" s="956"/>
      <c r="F9" s="1293"/>
      <c r="G9" s="956"/>
      <c r="H9" s="956"/>
      <c r="I9" s="956"/>
      <c r="J9" s="956"/>
      <c r="K9" s="956"/>
      <c r="L9" s="956"/>
      <c r="M9" s="910"/>
      <c r="W9" s="910">
        <v>0</v>
      </c>
    </row>
    <row customHeight="1" ht="14.25" hidden="1">
      <c r="A10" s="968"/>
      <c r="B10" s="968"/>
      <c r="D10" s="969"/>
      <c r="E10" s="975">
        <v>0</v>
      </c>
      <c r="F10" s="1284"/>
      <c r="G10" s="971"/>
      <c r="H10" s="971"/>
      <c r="I10" s="971"/>
      <c r="J10" s="971"/>
      <c r="K10" s="971"/>
      <c r="L10" s="2684" t="s">
        <v>515</v>
      </c>
      <c r="M10" s="970"/>
      <c r="N10" s="968"/>
      <c r="O10" s="968"/>
      <c r="P10" s="968"/>
      <c r="Q10" s="968"/>
      <c r="R10" s="968"/>
      <c r="S10" s="968"/>
      <c r="T10" s="968"/>
      <c r="U10" s="968"/>
      <c r="V10" s="968"/>
      <c r="W10" s="910">
        <v>0</v>
      </c>
    </row>
    <row customHeight="1" ht="15" hidden="1">
      <c r="A11" s="2562"/>
      <c r="B11" s="967"/>
      <c r="C11" s="967"/>
      <c r="D11" s="1328"/>
      <c r="E11" s="976"/>
      <c r="F11" s="976"/>
      <c r="G11" s="976"/>
      <c r="H11" s="976"/>
      <c r="I11" s="977"/>
      <c r="J11" s="978"/>
      <c r="K11" s="1176"/>
      <c r="L11" s="2704"/>
      <c r="M11" s="974"/>
      <c r="N11" s="974"/>
      <c r="O11" s="974"/>
      <c r="P11" s="979"/>
      <c r="Q11" s="979"/>
      <c r="R11" s="980"/>
      <c r="S11" s="974"/>
      <c r="T11" s="974"/>
      <c r="U11" s="974"/>
      <c r="V11" s="974"/>
      <c r="W11" s="910">
        <v>0</v>
      </c>
    </row>
    <row s="26457" customFormat="1" customHeight="1" ht="15">
      <c r="A12" s="2562"/>
      <c r="B12" s="967"/>
      <c r="C12" s="967"/>
      <c r="D12" s="1329"/>
      <c r="E12" s="1286">
        <v>1</v>
      </c>
      <c r="F12" s="1327">
        <v>23</v>
      </c>
      <c r="G12" s="1326"/>
      <c r="H12" s="1256"/>
      <c r="I12" s="1254"/>
      <c r="J12" s="983" t="s">
        <v>66</v>
      </c>
      <c r="K12" s="1627" t="s">
        <v>22</v>
      </c>
      <c r="L12" s="2704"/>
      <c r="M12" s="974"/>
      <c r="N12" s="974"/>
      <c r="O12" s="974"/>
      <c r="P12" s="979" t="s">
        <v>516</v>
      </c>
      <c r="Q12" s="979" t="s">
        <v>517</v>
      </c>
      <c r="R12" s="980" t="s">
        <v>518</v>
      </c>
      <c r="S12" s="974" t="s">
        <v>519</v>
      </c>
      <c r="T12" s="974"/>
      <c r="U12" s="974"/>
      <c r="V12" s="974"/>
      <c r="W12" s="943">
        <v>14</v>
      </c>
    </row>
    <row customHeight="1" ht="15.75">
      <c r="A13" s="2562"/>
      <c r="B13" s="968"/>
      <c r="D13" s="969"/>
      <c r="E13" s="868"/>
      <c r="F13" s="992"/>
      <c r="G13" s="879" t="s">
        <v>101</v>
      </c>
      <c r="H13" s="867"/>
      <c r="I13" s="867"/>
      <c r="J13" s="867"/>
      <c r="K13" s="866"/>
      <c r="L13" s="2685"/>
      <c r="M13" s="972"/>
      <c r="N13" s="968"/>
      <c r="O13" s="968"/>
      <c r="P13" s="968"/>
      <c r="Q13" s="968"/>
      <c r="R13" s="968"/>
      <c r="S13" s="968"/>
      <c r="T13" s="968"/>
      <c r="U13" s="968"/>
      <c r="V13" s="968"/>
      <c r="W13" s="910">
        <v>15</v>
      </c>
    </row>
    <row customHeight="1" ht="11.549999999999999">
      <c r="A14" s="942"/>
      <c r="B14" s="943"/>
      <c r="C14" s="943"/>
      <c r="D14" s="958"/>
      <c r="E14" s="943"/>
      <c r="F14" s="943"/>
      <c r="G14" s="943"/>
      <c r="H14" s="943"/>
      <c r="I14" s="943"/>
      <c r="J14" s="943"/>
      <c r="K14" s="943"/>
      <c r="L14" s="943"/>
      <c r="M14" s="943"/>
      <c r="N14" s="943"/>
      <c r="O14" s="943"/>
      <c r="P14" s="943"/>
      <c r="Q14" s="943"/>
      <c r="R14" s="943"/>
      <c r="S14" s="943"/>
      <c r="T14" s="943"/>
      <c r="U14" s="943"/>
      <c r="V14" s="943"/>
      <c r="W14" s="910">
        <v>11</v>
      </c>
    </row>
    <row customHeight="1" ht="14.699999999999998">
      <c r="D15" s="929"/>
      <c r="E15" s="799"/>
      <c r="F15" s="799"/>
      <c r="G15" s="112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29"/>
      <c r="I15" s="929"/>
      <c r="J15" s="929"/>
      <c r="K15" s="929"/>
      <c r="L15" s="929"/>
      <c r="W15" s="910">
        <v>14</v>
      </c>
    </row>
    <row customHeight="1" ht="14.699999999999998">
      <c r="W16" s="910">
        <v>14</v>
      </c>
    </row>
    <row customHeight="1" ht="14.699999999999998">
      <c r="W17" s="910">
        <v>14</v>
      </c>
    </row>
    <row customHeight="1" ht="14.699999999999998">
      <c r="G18" s="968"/>
      <c r="W18" s="910">
        <v>14</v>
      </c>
    </row>
    <row customHeight="1" ht="22.5" hidden="1">
      <c r="A19" s="912" t="s">
        <v>82</v>
      </c>
      <c r="B19" s="910">
        <v>0</v>
      </c>
      <c r="C19" s="1221">
        <v>0</v>
      </c>
      <c r="D19" s="914">
        <v>3</v>
      </c>
      <c r="E19" s="910">
        <v>6</v>
      </c>
      <c r="F19" s="1221">
        <v>0</v>
      </c>
      <c r="G19" s="910">
        <v>30</v>
      </c>
      <c r="H19" s="910">
        <v>30</v>
      </c>
      <c r="I19" s="910">
        <v>8</v>
      </c>
      <c r="J19" s="910">
        <v>12</v>
      </c>
      <c r="K19" s="910">
        <v>46</v>
      </c>
      <c r="L19" s="910">
        <v>100</v>
      </c>
      <c r="M19" s="915">
        <v>7</v>
      </c>
      <c r="N19" s="910">
        <v>10</v>
      </c>
      <c r="O19" s="910">
        <v>10</v>
      </c>
      <c r="P19" s="910">
        <v>10</v>
      </c>
      <c r="Q19" s="910">
        <v>10</v>
      </c>
      <c r="R19" s="910">
        <v>10</v>
      </c>
      <c r="S19" s="910">
        <v>10</v>
      </c>
      <c r="T19" s="910">
        <v>10</v>
      </c>
      <c r="U19" s="910">
        <v>10</v>
      </c>
      <c r="V19" s="910">
        <v>10</v>
      </c>
      <c r="W19" s="91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F3206D-E233-138A-2172-A95851DF840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Y1" s="790"/>
      <c r="Z1" s="790"/>
      <c r="AG1" s="790"/>
      <c r="AH1" s="790"/>
      <c r="AS1" s="1618" t="s">
        <v>14</v>
      </c>
    </row>
    <row customHeight="1" ht="21" hidden="1">
      <c r="A2" s="1826"/>
      <c r="B2" s="1826"/>
      <c r="C2" s="1826"/>
      <c r="D2" s="1826"/>
      <c r="E2" s="2721">
        <v>1</v>
      </c>
      <c r="F2" s="1826"/>
      <c r="G2" s="1826"/>
      <c r="H2" s="1826"/>
      <c r="I2" s="1826"/>
      <c r="J2" s="1826"/>
      <c r="K2" s="1826"/>
      <c r="L2" s="1827"/>
      <c r="M2" s="1828"/>
      <c r="N2" s="1828"/>
      <c r="O2" s="1828"/>
      <c r="P2" s="824"/>
      <c r="Q2" s="823"/>
      <c r="R2" s="818"/>
      <c r="S2" s="1772">
        <f>INDEX(PT_DIFFERENTIATION_NUM_NTAR,MATCH(A2,PT_DIFFERENTIATION_NTAR_ID,0))</f>
      </c>
      <c r="T2" s="761"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963"/>
      <c r="AP2" s="963" t="str">
        <f>IF(T2="","",T2)</f>
        <v>Наименование тарифа</v>
      </c>
      <c r="AQ2" s="963"/>
      <c r="AR2" s="963"/>
      <c r="AS2" s="1618">
        <v>0</v>
      </c>
    </row>
    <row customHeight="1" ht="21" hidden="1">
      <c r="A3" s="1826"/>
      <c r="B3" s="1826"/>
      <c r="C3" s="1826"/>
      <c r="D3" s="1826"/>
      <c r="E3" s="2722"/>
      <c r="F3" s="2721">
        <v>1</v>
      </c>
      <c r="G3" s="1826"/>
      <c r="H3" s="1826"/>
      <c r="I3" s="1826"/>
      <c r="J3" s="1826"/>
      <c r="K3" s="1826"/>
      <c r="L3" s="1827"/>
      <c r="M3" s="1828"/>
      <c r="N3" s="1828"/>
      <c r="O3" s="1828"/>
      <c r="P3" s="1767"/>
      <c r="Q3" s="815"/>
      <c r="R3" s="816"/>
      <c r="S3" s="1772">
        <f>INDEX(PT_DIFFERENTIATION_NUM_TER,MATCH(B3,PT_DIFFERENTIATION_TER_ID,0))</f>
      </c>
      <c r="T3" s="771"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963"/>
      <c r="AP3" s="963" t="str">
        <f>IF(T3="","",T3)</f>
        <v>Территория действия тарифа</v>
      </c>
      <c r="AQ3" s="963"/>
      <c r="AR3" s="963"/>
      <c r="AS3" s="1618">
        <v>0</v>
      </c>
    </row>
    <row customHeight="1" ht="23.25" hidden="1">
      <c r="A4" s="1826"/>
      <c r="B4" s="1826"/>
      <c r="C4" s="1826"/>
      <c r="D4" s="1826"/>
      <c r="E4" s="2722"/>
      <c r="F4" s="2722"/>
      <c r="G4" s="2721">
        <v>1</v>
      </c>
      <c r="H4" s="1826"/>
      <c r="I4" s="1826"/>
      <c r="J4" s="1826"/>
      <c r="K4" s="1826"/>
      <c r="L4" s="1827"/>
      <c r="M4" s="1828"/>
      <c r="N4" s="1828"/>
      <c r="O4" s="1828"/>
      <c r="P4" s="817"/>
      <c r="Q4" s="815"/>
      <c r="R4" s="816"/>
      <c r="S4" s="1772">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963"/>
      <c r="AP4" s="963" t="str">
        <f>IF(T4="","",T4)</f>
        <v>Наименование системы теплоснабжения </v>
      </c>
      <c r="AQ4" s="963"/>
      <c r="AR4" s="963"/>
      <c r="AS4" s="1618">
        <v>0</v>
      </c>
    </row>
    <row customHeight="1" ht="21" hidden="1">
      <c r="A5" s="1826"/>
      <c r="B5" s="1826"/>
      <c r="C5" s="1826"/>
      <c r="D5" s="1826"/>
      <c r="E5" s="2722"/>
      <c r="F5" s="2722"/>
      <c r="G5" s="2722"/>
      <c r="H5" s="2721">
        <v>1</v>
      </c>
      <c r="I5" s="1826"/>
      <c r="J5" s="1826"/>
      <c r="K5" s="1826"/>
      <c r="L5" s="1827"/>
      <c r="M5" s="1828"/>
      <c r="N5" s="1828"/>
      <c r="O5" s="1828"/>
      <c r="P5" s="817"/>
      <c r="Q5" s="815"/>
      <c r="R5" s="816"/>
      <c r="S5" s="1772">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963"/>
      <c r="AP5" s="963" t="str">
        <f>IF(T5="","",T5)</f>
        <v>Источник тепловой энергии  </v>
      </c>
      <c r="AQ5" s="963"/>
      <c r="AR5" s="963"/>
      <c r="AS5" s="1618">
        <v>0</v>
      </c>
    </row>
    <row customHeight="1" ht="47.25" hidden="1">
      <c r="A6" s="1826"/>
      <c r="B6" s="1826"/>
      <c r="C6" s="1826"/>
      <c r="D6" s="1826"/>
      <c r="E6" s="2722"/>
      <c r="F6" s="2722"/>
      <c r="G6" s="2722"/>
      <c r="H6" s="2722"/>
      <c r="I6" s="2719">
        <f>S5&amp;".1"</f>
      </c>
      <c r="J6" s="1826"/>
      <c r="K6" s="1826"/>
      <c r="L6" s="1827" t="s">
        <v>527</v>
      </c>
      <c r="M6" s="1000"/>
      <c r="P6" s="2720">
        <v>1</v>
      </c>
      <c r="Q6" s="1768"/>
      <c r="R6" s="819"/>
      <c r="S6" s="1772">
        <f>$I6</f>
      </c>
      <c r="T6" s="748" t="s">
        <v>528</v>
      </c>
      <c r="U6" s="763"/>
      <c r="V6" s="2708"/>
      <c r="W6" s="2709"/>
      <c r="X6" s="2709"/>
      <c r="Y6" s="2709"/>
      <c r="Z6" s="2709"/>
      <c r="AA6" s="2709"/>
      <c r="AB6" s="2709"/>
      <c r="AC6" s="2710"/>
      <c r="AD6" s="2708"/>
      <c r="AE6" s="2709"/>
      <c r="AF6" s="2709"/>
      <c r="AG6" s="2709"/>
      <c r="AH6" s="2709"/>
      <c r="AI6" s="2709"/>
      <c r="AJ6" s="2709"/>
      <c r="AK6" s="2709"/>
      <c r="AL6" s="2710"/>
      <c r="AM6" s="1721" t="s">
        <v>529</v>
      </c>
      <c r="AO6" s="963"/>
      <c r="AP6" s="963" t="str">
        <f>IF(T6="","",T6)</f>
        <v>Схема подключения теплопотребляющей установки к коллектору источника тепловой энергии</v>
      </c>
      <c r="AQ6" s="963"/>
      <c r="AR6" s="963"/>
      <c r="AS6" s="1618">
        <v>0</v>
      </c>
    </row>
    <row customHeight="1" ht="21" hidden="1">
      <c r="A7" s="1826"/>
      <c r="B7" s="1826"/>
      <c r="C7" s="1826"/>
      <c r="D7" s="1826"/>
      <c r="E7" s="2722"/>
      <c r="F7" s="2722"/>
      <c r="G7" s="2722"/>
      <c r="H7" s="2722"/>
      <c r="I7" s="2749"/>
      <c r="J7" s="2719">
        <f>I6&amp;".1"</f>
      </c>
      <c r="K7" s="1826"/>
      <c r="L7" s="1827" t="s">
        <v>530</v>
      </c>
      <c r="M7" s="1000"/>
      <c r="N7" s="1829"/>
      <c r="P7" s="2720"/>
      <c r="Q7" s="2720">
        <v>1</v>
      </c>
      <c r="R7" s="820"/>
      <c r="S7" s="1772">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963"/>
      <c r="AP7" s="963" t="str">
        <f>IF(T7="","",T7)</f>
        <v>Группа потребителей</v>
      </c>
      <c r="AQ7" s="963"/>
      <c r="AR7" s="963"/>
      <c r="AS7" s="1618">
        <v>0</v>
      </c>
    </row>
    <row customHeight="1" ht="21" hidden="1">
      <c r="A8" s="1826"/>
      <c r="B8" s="1826"/>
      <c r="C8" s="1826"/>
      <c r="D8" s="1826"/>
      <c r="E8" s="2722"/>
      <c r="F8" s="2722"/>
      <c r="G8" s="2722"/>
      <c r="H8" s="2722"/>
      <c r="I8" s="2749"/>
      <c r="J8" s="2749"/>
      <c r="K8" s="2719">
        <f>J7&amp;".1"</f>
      </c>
      <c r="L8" s="1827" t="s">
        <v>533</v>
      </c>
      <c r="M8" s="1000"/>
      <c r="N8" s="1829"/>
      <c r="O8" s="1829"/>
      <c r="P8" s="2720"/>
      <c r="Q8" s="2720"/>
      <c r="R8" s="820">
        <v>1</v>
      </c>
      <c r="S8" s="1772">
        <f>$K8</f>
      </c>
      <c r="T8" s="1810"/>
      <c r="U8" s="763"/>
      <c r="V8" s="1214"/>
      <c r="W8" s="788"/>
      <c r="X8" s="1214"/>
      <c r="Y8" s="1720"/>
      <c r="Z8" s="2728"/>
      <c r="AA8" s="2570" t="s">
        <v>66</v>
      </c>
      <c r="AB8" s="2728"/>
      <c r="AC8" s="2570" t="s">
        <v>66</v>
      </c>
      <c r="AD8" s="1214"/>
      <c r="AE8" s="788"/>
      <c r="AF8" s="1214"/>
      <c r="AG8" s="1720"/>
      <c r="AH8" s="2728"/>
      <c r="AI8" s="2570" t="s">
        <v>66</v>
      </c>
      <c r="AJ8" s="2728"/>
      <c r="AK8" s="2570" t="s">
        <v>66</v>
      </c>
      <c r="AL8" s="788"/>
      <c r="AM8" s="2716" t="s">
        <v>534</v>
      </c>
      <c r="AN8" s="974">
        <f>STRCHECKDATE(V9:AL9)</f>
      </c>
      <c r="AO8" s="963"/>
      <c r="AP8" s="963" t="str">
        <f>IF(T8="","",T8)</f>
        <v/>
      </c>
      <c r="AQ8" s="963"/>
      <c r="AR8" s="963"/>
      <c r="AS8" s="1618">
        <v>0</v>
      </c>
    </row>
    <row customHeight="1" ht="0.75" hidden="1">
      <c r="A9" s="1826"/>
      <c r="B9" s="1826"/>
      <c r="C9" s="1826"/>
      <c r="D9" s="1826"/>
      <c r="E9" s="2722"/>
      <c r="F9" s="2722"/>
      <c r="G9" s="2722"/>
      <c r="H9" s="2722"/>
      <c r="I9" s="2749"/>
      <c r="J9" s="2749"/>
      <c r="K9" s="2719"/>
      <c r="L9" s="1827"/>
      <c r="M9" s="1000"/>
      <c r="N9" s="1829"/>
      <c r="O9" s="1829"/>
      <c r="P9" s="2720"/>
      <c r="Q9" s="2720"/>
      <c r="R9" s="820"/>
      <c r="S9" s="1769"/>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963"/>
      <c r="AP9" s="963" t="str">
        <f>IF(T9="","",T9)</f>
        <v/>
      </c>
      <c r="AQ9" s="963"/>
      <c r="AR9" s="963"/>
      <c r="AS9" s="1618">
        <v>0</v>
      </c>
    </row>
    <row customHeight="1" ht="15" hidden="1">
      <c r="A10" s="1826"/>
      <c r="B10" s="1826"/>
      <c r="C10" s="1826"/>
      <c r="D10" s="1826"/>
      <c r="E10" s="2722"/>
      <c r="F10" s="2722"/>
      <c r="G10" s="2722"/>
      <c r="H10" s="2722"/>
      <c r="I10" s="2749"/>
      <c r="J10" s="2719"/>
      <c r="K10" s="1826"/>
      <c r="L10" s="1827"/>
      <c r="M10" s="1000"/>
      <c r="N10" s="1829"/>
      <c r="P10" s="2720"/>
      <c r="Q10" s="2720"/>
      <c r="R10" s="819"/>
      <c r="S10" s="1741"/>
      <c r="T10" s="751" t="s">
        <v>535</v>
      </c>
      <c r="U10" s="830"/>
      <c r="V10" s="830"/>
      <c r="W10" s="830"/>
      <c r="X10" s="830"/>
      <c r="Y10" s="830"/>
      <c r="Z10" s="830"/>
      <c r="AA10" s="830"/>
      <c r="AB10" s="830"/>
      <c r="AC10" s="830"/>
      <c r="AD10" s="830"/>
      <c r="AE10" s="830"/>
      <c r="AF10" s="830"/>
      <c r="AG10" s="830"/>
      <c r="AH10" s="830"/>
      <c r="AI10" s="830"/>
      <c r="AJ10" s="830"/>
      <c r="AK10" s="830"/>
      <c r="AL10" s="787"/>
      <c r="AM10" s="2718"/>
      <c r="AO10" s="963"/>
      <c r="AP10" s="963" t="str">
        <f>IF(T10="","",T10)</f>
        <v>Добавить вид теплоносителя (параметры теплоносителя)</v>
      </c>
      <c r="AQ10" s="963"/>
      <c r="AR10" s="963"/>
      <c r="AS10" s="1618">
        <v>0</v>
      </c>
    </row>
    <row customHeight="1" ht="15" hidden="1">
      <c r="A11" s="1826"/>
      <c r="B11" s="1826"/>
      <c r="C11" s="1826"/>
      <c r="D11" s="1826"/>
      <c r="E11" s="2722"/>
      <c r="F11" s="2722"/>
      <c r="G11" s="2722"/>
      <c r="H11" s="2722"/>
      <c r="I11" s="2719"/>
      <c r="J11" s="1826"/>
      <c r="K11" s="1826"/>
      <c r="L11" s="1827"/>
      <c r="M11" s="1000"/>
      <c r="P11" s="2720"/>
      <c r="Q11" s="1768"/>
      <c r="R11" s="819"/>
      <c r="S11" s="1741"/>
      <c r="T11" s="750" t="s">
        <v>536</v>
      </c>
      <c r="U11" s="830"/>
      <c r="V11" s="830"/>
      <c r="W11" s="830"/>
      <c r="X11" s="830"/>
      <c r="Y11" s="830"/>
      <c r="Z11" s="830"/>
      <c r="AA11" s="830"/>
      <c r="AB11" s="830"/>
      <c r="AC11" s="829"/>
      <c r="AD11" s="830"/>
      <c r="AE11" s="830"/>
      <c r="AF11" s="830"/>
      <c r="AG11" s="830"/>
      <c r="AH11" s="830"/>
      <c r="AI11" s="830"/>
      <c r="AJ11" s="830"/>
      <c r="AK11" s="829"/>
      <c r="AL11" s="830"/>
      <c r="AM11" s="766"/>
      <c r="AO11" s="963"/>
      <c r="AP11" s="963" t="str">
        <f>IF(T11="","",T11)</f>
        <v>Добавить группу потребителей</v>
      </c>
      <c r="AQ11" s="963"/>
      <c r="AR11" s="963"/>
      <c r="AS11" s="1618">
        <v>0</v>
      </c>
    </row>
    <row customHeight="1" ht="14.25" hidden="1">
      <c r="A12" s="1826"/>
      <c r="B12" s="1826"/>
      <c r="C12" s="1826"/>
      <c r="D12" s="1826"/>
      <c r="E12" s="2722"/>
      <c r="F12" s="2722"/>
      <c r="G12" s="2722"/>
      <c r="H12" s="2721"/>
      <c r="I12" s="1826"/>
      <c r="J12" s="1826"/>
      <c r="K12" s="1826"/>
      <c r="L12" s="1827"/>
      <c r="M12" s="1828"/>
      <c r="N12" s="1828"/>
      <c r="O12" s="1000"/>
      <c r="P12" s="823"/>
      <c r="Q12" s="838"/>
      <c r="R12" s="818"/>
      <c r="S12" s="1741"/>
      <c r="T12" s="828" t="s">
        <v>537</v>
      </c>
      <c r="U12" s="830"/>
      <c r="V12" s="830"/>
      <c r="W12" s="830"/>
      <c r="X12" s="830"/>
      <c r="Y12" s="830"/>
      <c r="Z12" s="830"/>
      <c r="AA12" s="830"/>
      <c r="AB12" s="830"/>
      <c r="AC12" s="829"/>
      <c r="AD12" s="830"/>
      <c r="AE12" s="830"/>
      <c r="AF12" s="830"/>
      <c r="AG12" s="830"/>
      <c r="AH12" s="830"/>
      <c r="AI12" s="830"/>
      <c r="AJ12" s="830"/>
      <c r="AK12" s="829"/>
      <c r="AL12" s="830"/>
      <c r="AM12" s="766"/>
      <c r="AO12" s="963"/>
      <c r="AP12" s="963" t="str">
        <f>IF(T12="","",T12)</f>
        <v>Добавить схему подключения</v>
      </c>
      <c r="AQ12" s="963"/>
      <c r="AR12" s="963"/>
      <c r="AS12" s="1618">
        <v>0</v>
      </c>
    </row>
    <row s="27100" customFormat="1" customHeight="1" ht="0.75" hidden="1">
      <c r="A13" s="1777"/>
      <c r="B13" s="1777"/>
      <c r="C13" s="1777"/>
      <c r="D13" s="1777"/>
      <c r="E13" s="2722"/>
      <c r="F13" s="2722"/>
      <c r="G13" s="2721"/>
      <c r="H13" s="1777"/>
      <c r="I13" s="1777"/>
      <c r="J13" s="1777"/>
      <c r="K13" s="1777"/>
      <c r="L13" s="1802"/>
      <c r="M13" s="1778"/>
      <c r="N13" s="177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252"/>
      <c r="AP13" s="1252" t="str">
        <f>IF(T13="","",T13)</f>
        <v>Добавить источник для дифференциации</v>
      </c>
      <c r="AQ13" s="1252"/>
      <c r="AR13" s="1252"/>
      <c r="AS13" s="981">
        <v>0</v>
      </c>
    </row>
    <row s="27100" customFormat="1" customHeight="1" ht="0.75" hidden="1">
      <c r="A14" s="1777"/>
      <c r="B14" s="1777"/>
      <c r="C14" s="1777"/>
      <c r="D14" s="1777"/>
      <c r="E14" s="2722"/>
      <c r="F14" s="2721"/>
      <c r="G14" s="1777"/>
      <c r="H14" s="1777"/>
      <c r="I14" s="1777"/>
      <c r="J14" s="1777"/>
      <c r="K14" s="1777"/>
      <c r="L14" s="1802"/>
      <c r="M14" s="1784"/>
      <c r="N14" s="178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252"/>
      <c r="AP14" s="1252" t="str">
        <f>IF(T14="","",T14)</f>
        <v>Добавить централизованную систему для дифференциации</v>
      </c>
      <c r="AQ14" s="1252"/>
      <c r="AR14" s="1252"/>
      <c r="AS14" s="981">
        <v>0</v>
      </c>
    </row>
    <row s="27100" customFormat="1" customHeight="1" ht="0.75" hidden="1">
      <c r="A15" s="1777"/>
      <c r="B15" s="1777"/>
      <c r="C15" s="1777"/>
      <c r="D15" s="1777"/>
      <c r="E15" s="2721"/>
      <c r="F15" s="1777"/>
      <c r="G15" s="1777"/>
      <c r="H15" s="1777"/>
      <c r="I15" s="1777"/>
      <c r="J15" s="1777"/>
      <c r="K15" s="1777"/>
      <c r="L15" s="1802"/>
      <c r="M15" s="1784"/>
      <c r="N15" s="178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252"/>
      <c r="AP15" s="1252" t="str">
        <f>IF(T15="","",T15)</f>
        <v>Добавить территорию для дифференциации</v>
      </c>
      <c r="AQ15" s="1252"/>
      <c r="AR15" s="1252"/>
      <c r="AS15" s="981">
        <v>0</v>
      </c>
    </row>
    <row customHeight="1" ht="14.25" hidden="1">
      <c r="AC16" s="790"/>
      <c r="AK16" s="790"/>
      <c r="AS16" s="1618">
        <v>0</v>
      </c>
    </row>
    <row customHeight="1" ht="14.25" hidden="1">
      <c r="P17" s="1774"/>
      <c r="AD17" s="1823"/>
      <c r="AE17" s="1823"/>
      <c r="AF17" s="1823"/>
      <c r="AG17" s="1824"/>
      <c r="AH17" s="2730"/>
      <c r="AI17" s="2731" t="s">
        <v>66</v>
      </c>
      <c r="AJ17" s="2730"/>
      <c r="AK17" s="2731" t="s">
        <v>66</v>
      </c>
      <c r="AS17" s="1618">
        <v>0</v>
      </c>
    </row>
    <row customHeight="1" ht="14.25" hidden="1">
      <c r="P18" s="1774"/>
      <c r="AD18" s="1823"/>
      <c r="AE18" s="1823"/>
      <c r="AF18" s="1823"/>
      <c r="AG18" s="791" t="str">
        <f>AH17&amp;"-"&amp;AJ17</f>
        <v>-</v>
      </c>
      <c r="AH18" s="2731"/>
      <c r="AI18" s="2731"/>
      <c r="AJ18" s="2731"/>
      <c r="AK18" s="2731"/>
      <c r="AS18" s="1618">
        <v>0</v>
      </c>
    </row>
    <row customHeight="1" ht="14.25" hidden="1">
      <c r="P19" s="1774"/>
      <c r="AK19" s="790"/>
      <c r="AS19" s="1618">
        <v>0</v>
      </c>
    </row>
    <row s="28178" customFormat="1" customHeight="1" ht="22.5" hidden="1">
      <c r="L20" s="1792"/>
      <c r="M20" s="1825"/>
      <c r="N20" s="1825"/>
      <c r="O20" s="1830" t="s">
        <v>541</v>
      </c>
      <c r="P20" s="1825"/>
      <c r="Q20" s="1834"/>
      <c r="R20" s="1834"/>
      <c r="S20" s="1192"/>
      <c r="Z20" s="1830"/>
      <c r="AB20" s="1830"/>
      <c r="AC20" s="1829"/>
      <c r="AH20" s="1830"/>
      <c r="AJ20" s="1830"/>
      <c r="AK20" s="1829"/>
      <c r="AN20" s="974"/>
      <c r="AO20" s="974"/>
      <c r="AP20" s="974"/>
      <c r="AQ20" s="974"/>
      <c r="AR20" s="974"/>
      <c r="AS20" s="1623">
        <v>0</v>
      </c>
    </row>
    <row s="28178" customFormat="1" customHeight="1" ht="14.25" hidden="1">
      <c r="L21" s="1792"/>
      <c r="M21" s="1825"/>
      <c r="N21" s="1825"/>
      <c r="O21" s="1825"/>
      <c r="P21" s="1825"/>
      <c r="Q21" s="1834"/>
      <c r="R21" s="1834"/>
      <c r="S21" s="1192"/>
      <c r="AC21" s="1829"/>
      <c r="AK21" s="1829"/>
      <c r="AN21" s="974"/>
      <c r="AO21" s="974"/>
      <c r="AP21" s="974"/>
      <c r="AQ21" s="974"/>
      <c r="AR21" s="974"/>
      <c r="AS21" s="1623">
        <v>0</v>
      </c>
    </row>
    <row s="28178" customFormat="1" customHeight="1" ht="14.25" hidden="1">
      <c r="L22" s="1792"/>
      <c r="M22" s="1825"/>
      <c r="N22" s="1825"/>
      <c r="O22" s="1827" t="s">
        <v>542</v>
      </c>
      <c r="P22" s="1825"/>
      <c r="Q22" s="1834"/>
      <c r="R22" s="1834"/>
      <c r="S22" s="1192"/>
      <c r="T22" s="1623" t="s">
        <v>543</v>
      </c>
      <c r="AA22" s="649" t="s">
        <v>544</v>
      </c>
      <c r="AC22" s="649" t="s">
        <v>545</v>
      </c>
      <c r="AD22" s="1623" t="s">
        <v>543</v>
      </c>
      <c r="AI22" s="649" t="s">
        <v>546</v>
      </c>
      <c r="AK22" s="649" t="s">
        <v>545</v>
      </c>
      <c r="AN22" s="974"/>
      <c r="AO22" s="974"/>
      <c r="AP22" s="974"/>
      <c r="AQ22" s="974"/>
      <c r="AR22" s="974"/>
      <c r="AS22" s="1623">
        <v>0</v>
      </c>
    </row>
    <row customHeight="1" ht="14.25" hidden="1">
      <c r="O23" s="1827"/>
      <c r="P23" s="1774"/>
      <c r="AS23" s="1618">
        <v>0</v>
      </c>
    </row>
    <row customHeight="1" ht="14.25" hidden="1">
      <c r="O24" s="1827"/>
      <c r="P24" s="1774"/>
      <c r="AS24" s="1618">
        <v>0</v>
      </c>
    </row>
    <row customHeight="1" ht="14.699999999999998">
      <c r="Q25" s="839"/>
      <c r="R25" s="839"/>
      <c r="S25" s="1738"/>
      <c r="T25" s="826"/>
      <c r="U25" s="826"/>
      <c r="V25" s="972"/>
      <c r="W25" s="972"/>
      <c r="X25" s="972"/>
      <c r="Y25" s="972"/>
      <c r="Z25" s="972"/>
      <c r="AA25" s="972"/>
      <c r="AB25" s="972"/>
      <c r="AC25" s="972"/>
      <c r="AD25" s="972"/>
      <c r="AE25" s="972"/>
      <c r="AF25" s="972"/>
      <c r="AG25" s="972"/>
      <c r="AH25" s="972"/>
      <c r="AI25" s="972"/>
      <c r="AJ25" s="972"/>
      <c r="AK25" s="972"/>
      <c r="AS25" s="1618">
        <v>14</v>
      </c>
    </row>
    <row customHeight="1" ht="14.699999999999998">
      <c r="Q26" s="839"/>
      <c r="R26" s="839"/>
      <c r="S26" s="27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1"/>
      <c r="U26" s="2711"/>
      <c r="V26" s="2711"/>
      <c r="W26" s="2711"/>
      <c r="X26" s="2711"/>
      <c r="Y26" s="2711"/>
      <c r="Z26" s="2711"/>
      <c r="AA26" s="2711"/>
      <c r="AB26" s="2711"/>
      <c r="AC26" s="2711"/>
      <c r="AD26" s="2711"/>
      <c r="AE26" s="2711"/>
      <c r="AF26" s="2711"/>
      <c r="AG26" s="2711"/>
      <c r="AH26" s="2711"/>
      <c r="AI26" s="2711"/>
      <c r="AJ26" s="2711"/>
      <c r="AK26" s="1706"/>
      <c r="AS26" s="1618">
        <v>14</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1618">
        <v>14</v>
      </c>
    </row>
    <row customHeight="1" ht="14.25" hidden="1">
      <c r="Q28" s="839"/>
      <c r="R28" s="839"/>
      <c r="S28" s="1738"/>
      <c r="T28" s="826"/>
      <c r="U28" s="826"/>
      <c r="V28" s="785"/>
      <c r="W28" s="785"/>
      <c r="X28" s="785"/>
      <c r="Y28" s="785"/>
      <c r="Z28" s="785"/>
      <c r="AA28" s="785"/>
      <c r="AB28" s="785"/>
      <c r="AC28" s="785"/>
      <c r="AD28" s="785"/>
      <c r="AE28" s="785"/>
      <c r="AF28" s="785"/>
      <c r="AG28" s="785"/>
      <c r="AH28" s="785"/>
      <c r="AI28" s="785"/>
      <c r="AJ28" s="785"/>
      <c r="AK28" s="785"/>
      <c r="AL28" s="972"/>
      <c r="AS28" s="1618">
        <v>0</v>
      </c>
    </row>
    <row s="28795" customFormat="1" customHeight="1" ht="25.5" hidden="1">
      <c r="A29" s="1831"/>
      <c r="B29" s="1831"/>
      <c r="C29" s="1831"/>
      <c r="D29" s="1831"/>
      <c r="E29" s="1831"/>
      <c r="F29" s="1831"/>
      <c r="G29" s="1831"/>
      <c r="H29" s="1831"/>
      <c r="I29" s="1831"/>
      <c r="J29" s="1831"/>
      <c r="K29" s="1831"/>
      <c r="L29" s="1832"/>
      <c r="M29" s="1831"/>
      <c r="N29" s="1831"/>
      <c r="O29" s="1831"/>
      <c r="S29" s="2713" t="s">
        <v>42</v>
      </c>
      <c r="T29" s="2713"/>
      <c r="U29" s="1835"/>
      <c r="V29" s="2714" t="str">
        <f>IF(TITLE_NAME_OR_PR_CHANGE="",IF(TITLE_NAME_OR_PR="","",TITLE_NAME_OR_PR),TITLE_NAME_OR_PR_CHANGE)</f>
        <v/>
      </c>
      <c r="W29" s="2714"/>
      <c r="X29" s="2714"/>
      <c r="Y29" s="2714"/>
      <c r="Z29" s="2714"/>
      <c r="AA29" s="2714"/>
      <c r="AB29" s="2714"/>
      <c r="AC29" s="789"/>
      <c r="AD29" s="2714" t="str">
        <f>IF(TITLE_NAME_OR_PR_CHANGE="",IF(TITLE_NAME_OR_PR="","",TITLE_NAME_OR_PR),TITLE_NAME_OR_PR_CHANGE)</f>
        <v/>
      </c>
      <c r="AE29" s="2714"/>
      <c r="AF29" s="2714"/>
      <c r="AG29" s="2714"/>
      <c r="AH29" s="2714"/>
      <c r="AI29" s="2714"/>
      <c r="AJ29" s="2714"/>
      <c r="AK29" s="789"/>
      <c r="AL29" s="789"/>
      <c r="AM29" s="743"/>
      <c r="AN29" s="831"/>
      <c r="AO29" s="831"/>
      <c r="AP29" s="831"/>
      <c r="AQ29" s="831"/>
      <c r="AR29" s="831"/>
      <c r="AS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547</v>
      </c>
      <c r="T30" s="2713"/>
      <c r="U30" s="1835"/>
      <c r="V30" s="2727" t="str">
        <f>IF(TITLE_DATE_PR_CHANGE="",IF(TITLE_DATE_PR="","",TITLE_DATE_PR),TITLE_DATE_PR_CHANGE)</f>
        <v/>
      </c>
      <c r="W30" s="2727"/>
      <c r="X30" s="2727"/>
      <c r="Y30" s="2727"/>
      <c r="Z30" s="2727"/>
      <c r="AA30" s="2727"/>
      <c r="AB30" s="2727"/>
      <c r="AC30" s="789"/>
      <c r="AD30" s="2727" t="str">
        <f>IF(TITLE_DATE_PR_CHANGE="",IF(TITLE_DATE_PR="","",TITLE_DATE_PR),TITLE_DATE_PR_CHANGE)</f>
        <v/>
      </c>
      <c r="AE30" s="2727"/>
      <c r="AF30" s="2727"/>
      <c r="AG30" s="2727"/>
      <c r="AH30" s="2727"/>
      <c r="AI30" s="2727"/>
      <c r="AJ30" s="2727"/>
      <c r="AK30" s="789"/>
      <c r="AL30" s="789"/>
      <c r="AM30" s="743"/>
      <c r="AN30" s="831"/>
      <c r="AO30" s="831"/>
      <c r="AP30" s="831"/>
      <c r="AQ30" s="831"/>
      <c r="AR30" s="831"/>
      <c r="AS30" s="881">
        <v>0</v>
      </c>
    </row>
    <row s="28795" customFormat="1" customHeight="1" ht="18.75" hidden="1">
      <c r="A31" s="1831"/>
      <c r="B31" s="1831"/>
      <c r="C31" s="1831"/>
      <c r="D31" s="1831"/>
      <c r="E31" s="1831"/>
      <c r="F31" s="1831"/>
      <c r="G31" s="1831"/>
      <c r="H31" s="1831"/>
      <c r="I31" s="1831"/>
      <c r="J31" s="1831"/>
      <c r="K31" s="1831"/>
      <c r="L31" s="1832"/>
      <c r="M31" s="1831"/>
      <c r="N31" s="1831"/>
      <c r="O31" s="1831"/>
      <c r="S31" s="2713" t="s">
        <v>548</v>
      </c>
      <c r="T31" s="2713"/>
      <c r="U31" s="1835"/>
      <c r="V31" s="2714" t="str">
        <f>IF(TITLE_NUMBER_PR_CHANGE="",IF(TITLE_NUMBER_PR="","",TITLE_NUMBER_PR),TITLE_NUMBER_PR_CHANGE)</f>
        <v/>
      </c>
      <c r="W31" s="2714"/>
      <c r="X31" s="2714"/>
      <c r="Y31" s="2714"/>
      <c r="Z31" s="2714"/>
      <c r="AA31" s="2714"/>
      <c r="AB31" s="2714"/>
      <c r="AC31" s="789"/>
      <c r="AD31" s="2714" t="str">
        <f>IF(TITLE_NUMBER_PR_CHANGE="",IF(TITLE_NUMBER_PR="","",TITLE_NUMBER_PR),TITLE_NUMBER_PR_CHANGE)</f>
        <v/>
      </c>
      <c r="AE31" s="2714"/>
      <c r="AF31" s="2714"/>
      <c r="AG31" s="2714"/>
      <c r="AH31" s="2714"/>
      <c r="AI31" s="2714"/>
      <c r="AJ31" s="2714"/>
      <c r="AK31" s="789"/>
      <c r="AL31" s="789"/>
      <c r="AM31" s="743"/>
      <c r="AN31" s="831"/>
      <c r="AO31" s="831"/>
      <c r="AP31" s="831"/>
      <c r="AQ31" s="831"/>
      <c r="AR31" s="831"/>
      <c r="AS31" s="881">
        <v>0</v>
      </c>
    </row>
    <row s="28795" customFormat="1" customHeight="1" ht="18.75" hidden="1">
      <c r="A32" s="1831"/>
      <c r="B32" s="1831"/>
      <c r="C32" s="1831"/>
      <c r="D32" s="1831"/>
      <c r="E32" s="1831"/>
      <c r="F32" s="1831"/>
      <c r="G32" s="1831"/>
      <c r="H32" s="1831"/>
      <c r="I32" s="1831"/>
      <c r="J32" s="1831"/>
      <c r="K32" s="1831"/>
      <c r="L32" s="1832"/>
      <c r="M32" s="1831"/>
      <c r="N32" s="1831"/>
      <c r="O32" s="1831"/>
      <c r="S32" s="2713" t="s">
        <v>43</v>
      </c>
      <c r="T32" s="2713"/>
      <c r="U32" s="1835"/>
      <c r="V32" s="2714" t="str">
        <f>IF(TITLE_IST_PUB_CHANGE="",IF(TITLE_IST_PUB="","",TITLE_IST_PUB),TITLE_IST_PUB_CHANGE)</f>
        <v/>
      </c>
      <c r="W32" s="2714"/>
      <c r="X32" s="2714"/>
      <c r="Y32" s="2714"/>
      <c r="Z32" s="2714"/>
      <c r="AA32" s="2714"/>
      <c r="AB32" s="2714"/>
      <c r="AC32" s="789"/>
      <c r="AD32" s="2714" t="str">
        <f>IF(TITLE_IST_PUB_CHANGE="",IF(TITLE_IST_PUB="","",TITLE_IST_PUB),TITLE_IST_PUB_CHANGE)</f>
        <v/>
      </c>
      <c r="AE32" s="2714"/>
      <c r="AF32" s="2714"/>
      <c r="AG32" s="2714"/>
      <c r="AH32" s="2714"/>
      <c r="AI32" s="2714"/>
      <c r="AJ32" s="2714"/>
      <c r="AK32" s="789"/>
      <c r="AL32" s="789"/>
      <c r="AM32" s="743"/>
      <c r="AN32" s="831"/>
      <c r="AO32" s="831"/>
      <c r="AP32" s="831"/>
      <c r="AQ32" s="831"/>
      <c r="AR32" s="831"/>
      <c r="AS32" s="881">
        <v>0</v>
      </c>
    </row>
    <row customHeight="1" ht="14.25" hidden="1">
      <c r="P33" s="1791"/>
      <c r="Q33" s="839"/>
      <c r="R33" s="839"/>
      <c r="S33" s="1738"/>
      <c r="T33" s="826"/>
      <c r="U33" s="826"/>
      <c r="V33" s="785"/>
      <c r="W33" s="785"/>
      <c r="X33" s="785"/>
      <c r="Y33" s="785"/>
      <c r="Z33" s="785"/>
      <c r="AA33" s="785"/>
      <c r="AB33" s="785"/>
      <c r="AC33" s="785"/>
      <c r="AD33" s="785"/>
      <c r="AE33" s="785"/>
      <c r="AF33" s="785"/>
      <c r="AG33" s="785"/>
      <c r="AH33" s="785"/>
      <c r="AI33" s="785"/>
      <c r="AJ33" s="785"/>
      <c r="AK33" s="785"/>
      <c r="AL33" s="972"/>
      <c r="AS33" s="1618">
        <v>0</v>
      </c>
    </row>
    <row s="28795" customFormat="1" customHeight="1" ht="18.75" hidden="1">
      <c r="A34" s="1831"/>
      <c r="B34" s="1831"/>
      <c r="C34" s="1831"/>
      <c r="D34" s="1831"/>
      <c r="E34" s="1831"/>
      <c r="F34" s="1831"/>
      <c r="G34" s="1831"/>
      <c r="H34" s="1831"/>
      <c r="I34" s="1831"/>
      <c r="J34" s="1831"/>
      <c r="K34" s="1831"/>
      <c r="L34" s="1832"/>
      <c r="M34" s="1831"/>
      <c r="N34" s="1831"/>
      <c r="O34" s="1831"/>
      <c r="S34" s="2713" t="s">
        <v>549</v>
      </c>
      <c r="T34" s="2713"/>
      <c r="U34" s="1835"/>
      <c r="V34" s="2727" t="str">
        <f>IF(TITLE_DATE_PR_CHANGE="",IF(TITLE_DATE_PR="","",TITLE_DATE_PR),TITLE_DATE_PR_CHANGE)</f>
        <v/>
      </c>
      <c r="W34" s="2727"/>
      <c r="X34" s="2727"/>
      <c r="Y34" s="2727"/>
      <c r="Z34" s="2727"/>
      <c r="AA34" s="2727"/>
      <c r="AB34" s="2727"/>
      <c r="AC34" s="789"/>
      <c r="AD34" s="2727" t="str">
        <f>IF(TITLE_DATE_PR_CHANGE="",IF(TITLE_DATE_PR="","",TITLE_DATE_PR),TITLE_DATE_PR_CHANGE)</f>
        <v/>
      </c>
      <c r="AE34" s="2727"/>
      <c r="AF34" s="2727"/>
      <c r="AG34" s="2727"/>
      <c r="AH34" s="2727"/>
      <c r="AI34" s="2727"/>
      <c r="AJ34" s="2727"/>
      <c r="AK34" s="789"/>
      <c r="AL34" s="789"/>
      <c r="AM34" s="743"/>
      <c r="AN34" s="831"/>
      <c r="AO34" s="831"/>
      <c r="AP34" s="831"/>
      <c r="AQ34" s="831"/>
      <c r="AR34" s="831"/>
      <c r="AS34" s="881">
        <v>0</v>
      </c>
    </row>
    <row s="28795" customFormat="1" customHeight="1" ht="18.75" hidden="1">
      <c r="A35" s="1831"/>
      <c r="B35" s="1831"/>
      <c r="C35" s="1831"/>
      <c r="D35" s="1831"/>
      <c r="E35" s="1831"/>
      <c r="F35" s="1831"/>
      <c r="G35" s="1831"/>
      <c r="H35" s="1831"/>
      <c r="I35" s="1831"/>
      <c r="J35" s="1831"/>
      <c r="K35" s="1831"/>
      <c r="L35" s="1832"/>
      <c r="M35" s="1831"/>
      <c r="N35" s="1831"/>
      <c r="O35" s="1831"/>
      <c r="S35" s="2713" t="s">
        <v>550</v>
      </c>
      <c r="T35" s="2713"/>
      <c r="U35" s="1835"/>
      <c r="V35" s="2714" t="str">
        <f>IF(TITLE_NUMBER_PR_CHANGE="",IF(TITLE_NUMBER_PR="","",TITLE_NUMBER_PR),TITLE_NUMBER_PR_CHANGE)</f>
        <v/>
      </c>
      <c r="W35" s="2714"/>
      <c r="X35" s="2714"/>
      <c r="Y35" s="2714"/>
      <c r="Z35" s="2714"/>
      <c r="AA35" s="2714"/>
      <c r="AB35" s="2714"/>
      <c r="AC35" s="789"/>
      <c r="AD35" s="2714" t="str">
        <f>IF(TITLE_NUMBER_PR_CHANGE="",IF(TITLE_NUMBER_PR="","",TITLE_NUMBER_PR),TITLE_NUMBER_PR_CHANGE)</f>
        <v/>
      </c>
      <c r="AE35" s="2714"/>
      <c r="AF35" s="2714"/>
      <c r="AG35" s="2714"/>
      <c r="AH35" s="2714"/>
      <c r="AI35" s="2714"/>
      <c r="AJ35" s="2714"/>
      <c r="AK35" s="789"/>
      <c r="AL35" s="789"/>
      <c r="AM35" s="743"/>
      <c r="AN35" s="831"/>
      <c r="AO35" s="831"/>
      <c r="AP35" s="831"/>
      <c r="AQ35" s="831"/>
      <c r="AR35" s="831"/>
      <c r="AS35" s="881">
        <v>0</v>
      </c>
    </row>
    <row s="28795" customFormat="1" customHeight="1" ht="0">
      <c r="A36" s="1831"/>
      <c r="B36" s="1831"/>
      <c r="C36" s="1831"/>
      <c r="D36" s="1831"/>
      <c r="E36" s="1831"/>
      <c r="F36" s="1831"/>
      <c r="G36" s="1831"/>
      <c r="H36" s="1831"/>
      <c r="I36" s="1831"/>
      <c r="J36" s="1831"/>
      <c r="K36" s="1831"/>
      <c r="L36" s="1832"/>
      <c r="M36" s="1831"/>
      <c r="N36" s="1831"/>
      <c r="O36" s="1831"/>
      <c r="S36" s="786"/>
      <c r="T36" s="786"/>
      <c r="U36" s="1682"/>
      <c r="V36" s="789"/>
      <c r="W36" s="789"/>
      <c r="X36" s="789"/>
      <c r="Y36" s="789"/>
      <c r="Z36" s="789"/>
      <c r="AA36" s="789"/>
      <c r="AB36" s="789"/>
      <c r="AC36" s="741" t="s">
        <v>551</v>
      </c>
      <c r="AD36" s="789"/>
      <c r="AE36" s="789"/>
      <c r="AF36" s="789"/>
      <c r="AG36" s="789"/>
      <c r="AH36" s="789"/>
      <c r="AI36" s="789"/>
      <c r="AJ36" s="789"/>
      <c r="AK36" s="741" t="s">
        <v>551</v>
      </c>
      <c r="AN36" s="831"/>
      <c r="AO36" s="831"/>
      <c r="AP36" s="831"/>
      <c r="AQ36" s="831"/>
      <c r="AR36" s="831"/>
      <c r="AS36" s="881">
        <v>0</v>
      </c>
    </row>
    <row customHeight="1" ht="14.699999999999998">
      <c r="Q37" s="839"/>
      <c r="R37" s="839"/>
      <c r="S37" s="1738"/>
      <c r="T37" s="826"/>
      <c r="U37" s="1707"/>
      <c r="V37" s="2715"/>
      <c r="W37" s="2715"/>
      <c r="X37" s="2715"/>
      <c r="Y37" s="2715"/>
      <c r="Z37" s="2715"/>
      <c r="AA37" s="2715"/>
      <c r="AB37" s="2715"/>
      <c r="AC37" s="2715"/>
      <c r="AD37" s="2715"/>
      <c r="AE37" s="2715"/>
      <c r="AF37" s="2715"/>
      <c r="AG37" s="2715"/>
      <c r="AH37" s="2715"/>
      <c r="AI37" s="2715"/>
      <c r="AJ37" s="2715"/>
      <c r="AK37" s="2715"/>
      <c r="AS37" s="1618">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1618">
        <v>14</v>
      </c>
    </row>
    <row customHeight="1" ht="14.699999999999998">
      <c r="Q39" s="839"/>
      <c r="R39" s="839"/>
      <c r="S39" s="2736" t="s">
        <v>88</v>
      </c>
      <c r="T39" s="2672" t="s">
        <v>552</v>
      </c>
      <c r="U39" s="764"/>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1618">
        <v>14</v>
      </c>
    </row>
    <row customHeight="1" ht="35.699999999999996">
      <c r="Q40" s="839"/>
      <c r="R40" s="839"/>
      <c r="S40" s="2736"/>
      <c r="T40" s="2672"/>
      <c r="U40" s="1494"/>
      <c r="V40" s="2723" t="s">
        <v>557</v>
      </c>
      <c r="W40" s="3073" t="s">
        <v>558</v>
      </c>
      <c r="X40" s="2725" t="s">
        <v>559</v>
      </c>
      <c r="Y40" s="2726"/>
      <c r="Z40" s="2725" t="s">
        <v>560</v>
      </c>
      <c r="AA40" s="2732"/>
      <c r="AB40" s="2726"/>
      <c r="AC40" s="2741"/>
      <c r="AD40" s="2723" t="s">
        <v>557</v>
      </c>
      <c r="AE40" s="2746" t="s">
        <v>558</v>
      </c>
      <c r="AF40" s="2725" t="s">
        <v>559</v>
      </c>
      <c r="AG40" s="2726"/>
      <c r="AH40" s="2725" t="s">
        <v>560</v>
      </c>
      <c r="AI40" s="2732"/>
      <c r="AJ40" s="2726"/>
      <c r="AK40" s="2741"/>
      <c r="AL40" s="2744"/>
      <c r="AM40" s="2590"/>
      <c r="AS40" s="1618">
        <v>34</v>
      </c>
    </row>
    <row customHeight="1" ht="35.699999999999996">
      <c r="A41" s="1833"/>
      <c r="B41" s="1833" t="s">
        <v>267</v>
      </c>
      <c r="C41" s="1833" t="s">
        <v>268</v>
      </c>
      <c r="D41" s="1833" t="s">
        <v>269</v>
      </c>
      <c r="E41" s="1827" t="s">
        <v>561</v>
      </c>
      <c r="F41" s="1827" t="s">
        <v>562</v>
      </c>
      <c r="G41" s="1827" t="s">
        <v>563</v>
      </c>
      <c r="H41" s="1827" t="s">
        <v>564</v>
      </c>
      <c r="I41" s="1827" t="s">
        <v>565</v>
      </c>
      <c r="J41" s="1827" t="s">
        <v>566</v>
      </c>
      <c r="K41" s="1827" t="s">
        <v>567</v>
      </c>
      <c r="L41" s="1827" t="s">
        <v>542</v>
      </c>
      <c r="Q41" s="839"/>
      <c r="R41" s="839"/>
      <c r="S41" s="2736"/>
      <c r="T41" s="2672"/>
      <c r="U41" s="765"/>
      <c r="V41" s="2724"/>
      <c r="W41" s="2747"/>
      <c r="X41" s="1685" t="s">
        <v>568</v>
      </c>
      <c r="Y41" s="1685" t="s">
        <v>569</v>
      </c>
      <c r="Z41" s="1684" t="s">
        <v>570</v>
      </c>
      <c r="AA41" s="2733" t="s">
        <v>571</v>
      </c>
      <c r="AB41" s="2734"/>
      <c r="AC41" s="2742"/>
      <c r="AD41" s="2724"/>
      <c r="AE41" s="2747"/>
      <c r="AF41" s="1685" t="s">
        <v>568</v>
      </c>
      <c r="AG41" s="1685" t="s">
        <v>569</v>
      </c>
      <c r="AH41" s="1776" t="s">
        <v>570</v>
      </c>
      <c r="AI41" s="2733" t="s">
        <v>571</v>
      </c>
      <c r="AJ41" s="2734"/>
      <c r="AK41" s="2742"/>
      <c r="AL41" s="2745"/>
      <c r="AM41" s="2590"/>
      <c r="AS41" s="1618">
        <v>34</v>
      </c>
    </row>
    <row s="26694" customFormat="1" customHeight="1" ht="11.25" hidden="1">
      <c r="A42" s="1833"/>
      <c r="B42" s="1833"/>
      <c r="C42" s="1833"/>
      <c r="D42" s="1833"/>
      <c r="E42" s="1833"/>
      <c r="F42" s="1833"/>
      <c r="G42" s="1833"/>
      <c r="H42" s="1833"/>
      <c r="I42" s="1833"/>
      <c r="J42" s="1833"/>
      <c r="K42" s="1833"/>
      <c r="L42" s="1827"/>
      <c r="M42" s="1825"/>
      <c r="N42" s="1825"/>
      <c r="O42" s="1825"/>
      <c r="P42" s="1709"/>
      <c r="Q42" s="1710"/>
      <c r="R42" s="1717">
        <v>1</v>
      </c>
      <c r="S42" s="1740" t="s">
        <v>132</v>
      </c>
      <c r="T42" s="1718" t="s">
        <v>102</v>
      </c>
      <c r="U42" s="1708" t="str">
        <f>OFFSET(U42,0,-1)</f>
        <v>2</v>
      </c>
      <c r="V42" s="1719">
        <f>OFFSET(V42,0,-1)+1</f>
        <v>3</v>
      </c>
      <c r="W42" s="1719"/>
      <c r="X42" s="1719">
        <f>OFFSET(X42,0,-1)+1</f>
        <v>1</v>
      </c>
      <c r="Y42" s="1719">
        <f>OFFSET(Y42,0,-1)+1</f>
        <v>2</v>
      </c>
      <c r="Z42" s="1719">
        <f>OFFSET(Z42,0,-1)+1</f>
        <v>3</v>
      </c>
      <c r="AA42" s="2735">
        <f>OFFSET(AA42,0,-1)+1</f>
        <v>4</v>
      </c>
      <c r="AB42" s="2735"/>
      <c r="AC42" s="1719">
        <f>OFFSET(AC42,0,-2)+1</f>
        <v>5</v>
      </c>
      <c r="AD42" s="1775">
        <f>OFFSET(AD42,0,-1)+1</f>
        <v>6</v>
      </c>
      <c r="AE42" s="1775"/>
      <c r="AF42" s="1775">
        <f>OFFSET(AF42,0,-1)+1</f>
        <v>1</v>
      </c>
      <c r="AG42" s="1775">
        <f>OFFSET(AG42,0,-1)+1</f>
        <v>2</v>
      </c>
      <c r="AH42" s="1775">
        <f>OFFSET(AH42,0,-1)+1</f>
        <v>3</v>
      </c>
      <c r="AI42" s="2735">
        <f>OFFSET(AI42,0,-1)+1</f>
        <v>4</v>
      </c>
      <c r="AJ42" s="2735"/>
      <c r="AK42" s="1775">
        <f>OFFSET(AK42,0,-2)+1</f>
        <v>5</v>
      </c>
      <c r="AL42" s="1708">
        <f>OFFSET(AL42,0,-1)</f>
        <v>5</v>
      </c>
      <c r="AM42" s="1719">
        <f>OFFSET(AM42,0,-1)+1</f>
        <v>6</v>
      </c>
      <c r="AN42" s="974"/>
      <c r="AO42" s="974"/>
      <c r="AP42" s="974"/>
      <c r="AQ42" s="974"/>
      <c r="AR42" s="974"/>
      <c r="AS42" s="959">
        <v>0</v>
      </c>
    </row>
    <row customHeight="1" ht="24">
      <c r="A43" s="1826" t="s">
        <v>282</v>
      </c>
      <c r="B43" s="1826"/>
      <c r="C43" s="1826"/>
      <c r="D43" s="1826"/>
      <c r="E43" s="2721">
        <v>1</v>
      </c>
      <c r="F43" s="1826"/>
      <c r="G43" s="1826"/>
      <c r="H43" s="1826"/>
      <c r="I43" s="1826"/>
      <c r="J43" s="1826"/>
      <c r="K43" s="1826"/>
      <c r="L43" s="1827"/>
      <c r="M43" s="1828"/>
      <c r="N43" s="1828"/>
      <c r="O43" s="1828"/>
      <c r="P43" s="824"/>
      <c r="Q43" s="823"/>
      <c r="R43" s="818"/>
      <c r="S43" s="1687">
        <f>INDEX(PT_DIFFERENTIATION_NUM_NTAR,MATCH(A43,PT_DIFFERENTIATION_NTAR_ID,0))</f>
        <v>0</v>
      </c>
      <c r="T43" s="761"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3"/>
      <c r="AP43" s="963" t="str">
        <f>IF(T43="","",T43)</f>
        <v>Наименование тарифа</v>
      </c>
      <c r="AQ43" s="963"/>
      <c r="AR43" s="963"/>
      <c r="AS43" s="1618">
        <v>23</v>
      </c>
    </row>
    <row customHeight="1" ht="24">
      <c r="A44" s="1826" t="s">
        <v>282</v>
      </c>
      <c r="B44" s="1826" t="s">
        <v>283</v>
      </c>
      <c r="C44" s="1826"/>
      <c r="D44" s="1826"/>
      <c r="E44" s="2722"/>
      <c r="F44" s="2721">
        <v>1</v>
      </c>
      <c r="G44" s="1826"/>
      <c r="H44" s="1826"/>
      <c r="I44" s="1826"/>
      <c r="J44" s="1826"/>
      <c r="K44" s="1826"/>
      <c r="L44" s="1827"/>
      <c r="M44" s="1828"/>
      <c r="N44" s="1828"/>
      <c r="O44" s="1828"/>
      <c r="P44" s="985"/>
      <c r="Q44" s="815"/>
      <c r="R44" s="816"/>
      <c r="S44" s="1687" t="str">
        <f>INDEX(PT_DIFFERENTIATION_NUM_TER,MATCH(B44,PT_DIFFERENTIATION_TER_ID,0))</f>
        <v>.</v>
      </c>
      <c r="T44" s="771"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963"/>
      <c r="AP44" s="963" t="str">
        <f>IF(T44="","",T44)</f>
        <v>Территория действия тарифа</v>
      </c>
      <c r="AQ44" s="963"/>
      <c r="AR44" s="963"/>
      <c r="AS44" s="1618">
        <v>23</v>
      </c>
    </row>
    <row customHeight="1" ht="24">
      <c r="A45" s="1826" t="s">
        <v>282</v>
      </c>
      <c r="B45" s="1826" t="s">
        <v>283</v>
      </c>
      <c r="C45" s="1826" t="s">
        <v>284</v>
      </c>
      <c r="D45" s="1826"/>
      <c r="E45" s="2722"/>
      <c r="F45" s="2722"/>
      <c r="G45" s="2721">
        <v>1</v>
      </c>
      <c r="H45" s="1826"/>
      <c r="I45" s="1826"/>
      <c r="J45" s="1826"/>
      <c r="K45" s="1826"/>
      <c r="L45" s="1827"/>
      <c r="M45" s="1828"/>
      <c r="N45" s="1828"/>
      <c r="O45" s="1828"/>
      <c r="P45" s="817"/>
      <c r="Q45" s="815"/>
      <c r="R45" s="816"/>
      <c r="S45" s="1687"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963"/>
      <c r="AP45" s="963" t="str">
        <f>IF(T45="","",T45)</f>
        <v>Наименование системы теплоснабжения </v>
      </c>
      <c r="AQ45" s="963"/>
      <c r="AR45" s="963"/>
      <c r="AS45" s="1618">
        <v>23</v>
      </c>
    </row>
    <row customHeight="1" ht="24">
      <c r="A46" s="1826" t="s">
        <v>282</v>
      </c>
      <c r="B46" s="1826" t="s">
        <v>283</v>
      </c>
      <c r="C46" s="1826" t="s">
        <v>284</v>
      </c>
      <c r="D46" s="1826" t="s">
        <v>285</v>
      </c>
      <c r="E46" s="2722"/>
      <c r="F46" s="2722"/>
      <c r="G46" s="2722"/>
      <c r="H46" s="2721">
        <v>1</v>
      </c>
      <c r="I46" s="1826"/>
      <c r="J46" s="1826"/>
      <c r="K46" s="1826"/>
      <c r="L46" s="1827"/>
      <c r="M46" s="1828"/>
      <c r="N46" s="1828"/>
      <c r="O46" s="1828"/>
      <c r="P46" s="817"/>
      <c r="Q46" s="815"/>
      <c r="R46" s="816"/>
      <c r="S46" s="1687"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963"/>
      <c r="AP46" s="963" t="str">
        <f>IF(T46="","",T46)</f>
        <v>Источник тепловой энергии  </v>
      </c>
      <c r="AQ46" s="963"/>
      <c r="AR46" s="963"/>
      <c r="AS46" s="1618">
        <v>23</v>
      </c>
    </row>
    <row customHeight="1" ht="49.5">
      <c r="A47" s="1826" t="s">
        <v>282</v>
      </c>
      <c r="B47" s="1826" t="s">
        <v>283</v>
      </c>
      <c r="C47" s="1826" t="s">
        <v>284</v>
      </c>
      <c r="D47" s="1826" t="s">
        <v>285</v>
      </c>
      <c r="E47" s="2722"/>
      <c r="F47" s="2722"/>
      <c r="G47" s="2722"/>
      <c r="H47" s="2722"/>
      <c r="I47" s="2719" t="str">
        <f>S46&amp;".1"</f>
        <v>....1</v>
      </c>
      <c r="J47" s="1826"/>
      <c r="K47" s="1826"/>
      <c r="L47" s="1827" t="s">
        <v>527</v>
      </c>
      <c r="P47" s="2720">
        <v>1</v>
      </c>
      <c r="Q47" s="1683"/>
      <c r="R47" s="819"/>
      <c r="S47" s="1687" t="str">
        <f>$I47</f>
        <v>....1</v>
      </c>
      <c r="T47" s="748" t="s">
        <v>528</v>
      </c>
      <c r="U47" s="763"/>
      <c r="V47" s="2708"/>
      <c r="W47" s="2709"/>
      <c r="X47" s="2709"/>
      <c r="Y47" s="2709"/>
      <c r="Z47" s="2709"/>
      <c r="AA47" s="2709"/>
      <c r="AB47" s="2709"/>
      <c r="AC47" s="2710"/>
      <c r="AD47" s="2708"/>
      <c r="AE47" s="2709"/>
      <c r="AF47" s="2709"/>
      <c r="AG47" s="2709"/>
      <c r="AH47" s="2709"/>
      <c r="AI47" s="2709"/>
      <c r="AJ47" s="2709"/>
      <c r="AK47" s="2709"/>
      <c r="AL47" s="2710"/>
      <c r="AM47" s="1721" t="s">
        <v>529</v>
      </c>
      <c r="AO47" s="963"/>
      <c r="AP47" s="963" t="str">
        <f>IF(T47="","",T47)</f>
        <v>Схема подключения теплопотребляющей установки к коллектору источника тепловой энергии</v>
      </c>
      <c r="AQ47" s="963"/>
      <c r="AR47" s="963"/>
      <c r="AS47" s="1618">
        <v>47</v>
      </c>
    </row>
    <row customHeight="1" ht="24">
      <c r="A48" s="1826" t="s">
        <v>282</v>
      </c>
      <c r="B48" s="1826" t="s">
        <v>283</v>
      </c>
      <c r="C48" s="1826" t="s">
        <v>284</v>
      </c>
      <c r="D48" s="1826" t="s">
        <v>285</v>
      </c>
      <c r="E48" s="2722"/>
      <c r="F48" s="2722"/>
      <c r="G48" s="2722"/>
      <c r="H48" s="2722"/>
      <c r="I48" s="2749"/>
      <c r="J48" s="2719" t="str">
        <f>I47&amp;".1"</f>
        <v>....1.1</v>
      </c>
      <c r="K48" s="1826"/>
      <c r="L48" s="1827" t="s">
        <v>530</v>
      </c>
      <c r="P48" s="2720"/>
      <c r="Q48" s="2720">
        <v>1</v>
      </c>
      <c r="R48" s="820"/>
      <c r="S48" s="1687" t="str">
        <f>$J48</f>
        <v>....1.1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963"/>
      <c r="AP48" s="963" t="str">
        <f>IF(T48="","",T48)</f>
        <v>Группа потребителей</v>
      </c>
      <c r="AQ48" s="963"/>
      <c r="AR48" s="963"/>
      <c r="AS48" s="1618">
        <v>23</v>
      </c>
    </row>
    <row customHeight="1" ht="24">
      <c r="A49" s="1826" t="s">
        <v>282</v>
      </c>
      <c r="B49" s="1826" t="s">
        <v>283</v>
      </c>
      <c r="C49" s="1826" t="s">
        <v>284</v>
      </c>
      <c r="D49" s="1826" t="s">
        <v>285</v>
      </c>
      <c r="E49" s="2722"/>
      <c r="F49" s="2722"/>
      <c r="G49" s="2722"/>
      <c r="H49" s="2722"/>
      <c r="I49" s="2749"/>
      <c r="J49" s="2749"/>
      <c r="K49" s="2719" t="str">
        <f>J48&amp;".1"</f>
        <v>....1.1.1</v>
      </c>
      <c r="L49" s="1827" t="s">
        <v>533</v>
      </c>
      <c r="P49" s="2720"/>
      <c r="Q49" s="2720"/>
      <c r="R49" s="820">
        <v>1</v>
      </c>
      <c r="S49" s="1687" t="str">
        <f>$K49</f>
        <v>....1.1.1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534</v>
      </c>
      <c r="AN49" s="974">
        <f>STRCHECKDATE(V50:AL50)</f>
      </c>
      <c r="AO49" s="963"/>
      <c r="AP49" s="963" t="str">
        <f>IF(T49="","",T49)</f>
        <v/>
      </c>
      <c r="AQ49" s="963"/>
      <c r="AR49" s="963"/>
      <c r="AS49" s="1618">
        <v>23</v>
      </c>
    </row>
    <row customHeight="1" ht="1.05">
      <c r="A50" s="1826" t="s">
        <v>282</v>
      </c>
      <c r="B50" s="1826" t="s">
        <v>283</v>
      </c>
      <c r="C50" s="1826" t="s">
        <v>284</v>
      </c>
      <c r="D50" s="1826" t="s">
        <v>285</v>
      </c>
      <c r="E50" s="2722"/>
      <c r="F50" s="2722"/>
      <c r="G50" s="2722"/>
      <c r="H50" s="2722"/>
      <c r="I50" s="2749"/>
      <c r="J50" s="2749"/>
      <c r="K50" s="2719"/>
      <c r="L50" s="1827"/>
      <c r="P50" s="2720"/>
      <c r="Q50" s="2720"/>
      <c r="R50" s="820"/>
      <c r="S50" s="1686"/>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963"/>
      <c r="AP50" s="963" t="str">
        <f>IF(T50="","",T50)</f>
        <v/>
      </c>
      <c r="AQ50" s="963"/>
      <c r="AR50" s="963"/>
      <c r="AS50" s="1618">
        <v>1</v>
      </c>
    </row>
    <row customHeight="1" ht="11.549999999999999">
      <c r="A51" s="1826" t="s">
        <v>282</v>
      </c>
      <c r="B51" s="1826" t="s">
        <v>283</v>
      </c>
      <c r="C51" s="1826" t="s">
        <v>284</v>
      </c>
      <c r="D51" s="1826" t="s">
        <v>285</v>
      </c>
      <c r="E51" s="2722"/>
      <c r="F51" s="2722"/>
      <c r="G51" s="2722"/>
      <c r="H51" s="2722"/>
      <c r="I51" s="2749"/>
      <c r="J51" s="2719"/>
      <c r="K51" s="1826"/>
      <c r="L51" s="1827"/>
      <c r="P51" s="2720"/>
      <c r="Q51" s="2720"/>
      <c r="R51" s="819"/>
      <c r="S51" s="1741"/>
      <c r="T51" s="751" t="s">
        <v>535</v>
      </c>
      <c r="U51" s="830"/>
      <c r="V51" s="830"/>
      <c r="W51" s="830"/>
      <c r="X51" s="830"/>
      <c r="Y51" s="830"/>
      <c r="Z51" s="830"/>
      <c r="AA51" s="830"/>
      <c r="AB51" s="830"/>
      <c r="AC51" s="830"/>
      <c r="AD51" s="830"/>
      <c r="AE51" s="830"/>
      <c r="AF51" s="830"/>
      <c r="AG51" s="830"/>
      <c r="AH51" s="830"/>
      <c r="AI51" s="830"/>
      <c r="AJ51" s="830"/>
      <c r="AK51" s="830"/>
      <c r="AL51" s="787"/>
      <c r="AM51" s="2718"/>
      <c r="AO51" s="963"/>
      <c r="AP51" s="963" t="str">
        <f>IF(T51="","",T51)</f>
        <v>Добавить вид теплоносителя (параметры теплоносителя)</v>
      </c>
      <c r="AQ51" s="963"/>
      <c r="AR51" s="963"/>
      <c r="AS51" s="1618">
        <v>11</v>
      </c>
    </row>
    <row customHeight="1" ht="11.549999999999999">
      <c r="A52" s="1826" t="s">
        <v>282</v>
      </c>
      <c r="B52" s="1826" t="s">
        <v>283</v>
      </c>
      <c r="C52" s="1826" t="s">
        <v>284</v>
      </c>
      <c r="D52" s="1826" t="s">
        <v>285</v>
      </c>
      <c r="E52" s="2722"/>
      <c r="F52" s="2722"/>
      <c r="G52" s="2722"/>
      <c r="H52" s="2722"/>
      <c r="I52" s="2719"/>
      <c r="J52" s="1826"/>
      <c r="K52" s="1826"/>
      <c r="L52" s="1827"/>
      <c r="P52" s="2720"/>
      <c r="Q52" s="1683"/>
      <c r="R52" s="819"/>
      <c r="S52" s="1741"/>
      <c r="T52" s="750" t="s">
        <v>536</v>
      </c>
      <c r="U52" s="830"/>
      <c r="V52" s="830"/>
      <c r="W52" s="830"/>
      <c r="X52" s="830"/>
      <c r="Y52" s="830"/>
      <c r="Z52" s="830"/>
      <c r="AA52" s="830"/>
      <c r="AB52" s="830"/>
      <c r="AC52" s="829"/>
      <c r="AD52" s="830"/>
      <c r="AE52" s="830"/>
      <c r="AF52" s="830"/>
      <c r="AG52" s="830"/>
      <c r="AH52" s="830"/>
      <c r="AI52" s="830"/>
      <c r="AJ52" s="830"/>
      <c r="AK52" s="829"/>
      <c r="AL52" s="830"/>
      <c r="AM52" s="766"/>
      <c r="AO52" s="963"/>
      <c r="AP52" s="963" t="str">
        <f>IF(T52="","",T52)</f>
        <v>Добавить группу потребителей</v>
      </c>
      <c r="AQ52" s="963"/>
      <c r="AR52" s="963"/>
      <c r="AS52" s="1618">
        <v>11</v>
      </c>
    </row>
    <row customHeight="1" ht="14.699999999999998">
      <c r="A53" s="1826" t="s">
        <v>282</v>
      </c>
      <c r="B53" s="1826" t="s">
        <v>283</v>
      </c>
      <c r="C53" s="1826" t="s">
        <v>284</v>
      </c>
      <c r="D53" s="1826" t="s">
        <v>285</v>
      </c>
      <c r="E53" s="2722"/>
      <c r="F53" s="2722"/>
      <c r="G53" s="2722"/>
      <c r="H53" s="2721"/>
      <c r="I53" s="1826"/>
      <c r="J53" s="1826"/>
      <c r="K53" s="1826"/>
      <c r="L53" s="1827"/>
      <c r="M53" s="1828"/>
      <c r="N53" s="1828"/>
      <c r="O53" s="1000"/>
      <c r="P53" s="823"/>
      <c r="Q53" s="838"/>
      <c r="R53" s="818"/>
      <c r="S53" s="1741"/>
      <c r="T53" s="828" t="s">
        <v>537</v>
      </c>
      <c r="U53" s="830"/>
      <c r="V53" s="830"/>
      <c r="W53" s="830"/>
      <c r="X53" s="830"/>
      <c r="Y53" s="830"/>
      <c r="Z53" s="830"/>
      <c r="AA53" s="830"/>
      <c r="AB53" s="830"/>
      <c r="AC53" s="829"/>
      <c r="AD53" s="830"/>
      <c r="AE53" s="830"/>
      <c r="AF53" s="830"/>
      <c r="AG53" s="830"/>
      <c r="AH53" s="830"/>
      <c r="AI53" s="830"/>
      <c r="AJ53" s="830"/>
      <c r="AK53" s="829"/>
      <c r="AL53" s="830"/>
      <c r="AM53" s="766"/>
      <c r="AO53" s="963"/>
      <c r="AP53" s="963" t="str">
        <f>IF(T53="","",T53)</f>
        <v>Добавить схему подключения</v>
      </c>
      <c r="AQ53" s="963"/>
      <c r="AR53" s="963"/>
      <c r="AS53" s="1618">
        <v>14</v>
      </c>
    </row>
    <row s="27100" customFormat="1" customHeight="1" ht="1.05">
      <c r="A54" s="1806" t="s">
        <v>282</v>
      </c>
      <c r="B54" s="1806" t="s">
        <v>283</v>
      </c>
      <c r="C54" s="1806" t="s">
        <v>284</v>
      </c>
      <c r="D54" s="1777"/>
      <c r="E54" s="2722"/>
      <c r="F54" s="2722"/>
      <c r="G54" s="2721"/>
      <c r="H54" s="1777"/>
      <c r="I54" s="1777"/>
      <c r="J54" s="1777"/>
      <c r="K54" s="1777"/>
      <c r="L54" s="1802"/>
      <c r="M54" s="1778"/>
      <c r="N54" s="177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252"/>
      <c r="AP54" s="1252" t="str">
        <f>IF(T54="","",T54)</f>
        <v>Добавить источник для дифференциации</v>
      </c>
      <c r="AQ54" s="1252"/>
      <c r="AR54" s="1252"/>
      <c r="AS54" s="981">
        <v>1</v>
      </c>
    </row>
    <row s="27100" customFormat="1" customHeight="1" ht="1.05">
      <c r="A55" s="1806" t="s">
        <v>282</v>
      </c>
      <c r="B55" s="1806" t="s">
        <v>283</v>
      </c>
      <c r="C55" s="1777"/>
      <c r="D55" s="1777"/>
      <c r="E55" s="2722"/>
      <c r="F55" s="2721"/>
      <c r="G55" s="1777"/>
      <c r="H55" s="1777"/>
      <c r="I55" s="1777"/>
      <c r="J55" s="1777"/>
      <c r="K55" s="1777"/>
      <c r="L55" s="1802"/>
      <c r="M55" s="1784"/>
      <c r="N55" s="178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252"/>
      <c r="AP55" s="1252" t="str">
        <f>IF(T55="","",T55)</f>
        <v>Добавить централизованную систему для дифференциации</v>
      </c>
      <c r="AQ55" s="1252"/>
      <c r="AR55" s="1252"/>
      <c r="AS55" s="981">
        <v>1</v>
      </c>
    </row>
    <row s="27100" customFormat="1" customHeight="1" ht="1.05">
      <c r="A56" s="1806" t="s">
        <v>282</v>
      </c>
      <c r="B56" s="1806"/>
      <c r="C56" s="1806"/>
      <c r="D56" s="1806"/>
      <c r="E56" s="2721"/>
      <c r="F56" s="1806"/>
      <c r="G56" s="1806"/>
      <c r="H56" s="1806"/>
      <c r="I56" s="1806"/>
      <c r="J56" s="1806"/>
      <c r="K56" s="1806"/>
      <c r="L56" s="1809"/>
      <c r="M56" s="1784"/>
      <c r="N56" s="1784"/>
      <c r="O56" s="981"/>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963"/>
      <c r="AP56" s="963" t="str">
        <f>IF(T56="","",T56)</f>
        <v>Добавить территорию для дифференциации</v>
      </c>
      <c r="AQ56" s="963"/>
      <c r="AR56" s="963"/>
      <c r="AS56" s="974">
        <v>1</v>
      </c>
    </row>
    <row s="27100" customFormat="1" customHeight="1" ht="1.05">
      <c r="A57" s="1777"/>
      <c r="B57" s="1777"/>
      <c r="C57" s="1777"/>
      <c r="D57" s="1777"/>
      <c r="E57" s="1806"/>
      <c r="F57" s="1777"/>
      <c r="G57" s="1777"/>
      <c r="H57" s="1777"/>
      <c r="I57" s="1777"/>
      <c r="J57" s="1777"/>
      <c r="K57" s="1777"/>
      <c r="L57" s="1802"/>
      <c r="M57" s="1784"/>
      <c r="N57" s="178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252"/>
      <c r="AP57" s="1252" t="str">
        <f>IF(T57="","",T57)</f>
        <v>Добавить наименование тарифа</v>
      </c>
      <c r="AQ57" s="1252"/>
      <c r="AR57" s="1252"/>
      <c r="AS57" s="981">
        <v>1</v>
      </c>
    </row>
    <row customHeight="1" ht="11.549999999999999">
      <c r="M58" s="1623"/>
      <c r="N58" s="1623"/>
      <c r="O58" s="1000"/>
      <c r="P58" s="1618"/>
      <c r="Q58" s="1618"/>
      <c r="R58" s="1618"/>
      <c r="S58" s="1618"/>
      <c r="AN58" s="1618"/>
      <c r="AO58" s="1618"/>
      <c r="AP58" s="1618"/>
      <c r="AQ58" s="1618"/>
      <c r="AR58" s="1618"/>
      <c r="AS58" s="1618">
        <v>11</v>
      </c>
    </row>
    <row customHeight="1" ht="28.5">
      <c r="O59" s="1000"/>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618">
        <v>27</v>
      </c>
    </row>
    <row customHeight="1" ht="67.2">
      <c r="O60" s="1000"/>
      <c r="P60" s="1766"/>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618">
        <v>64</v>
      </c>
    </row>
    <row customHeight="1" ht="14.699999999999998">
      <c r="O61" s="1000"/>
      <c r="AS61" s="1618">
        <v>14</v>
      </c>
    </row>
    <row customHeight="1" ht="18.75">
      <c r="O62" s="1000"/>
      <c r="P62" s="1791"/>
      <c r="S62" s="1716"/>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618">
        <v>18</v>
      </c>
    </row>
    <row customHeight="1" ht="18.75">
      <c r="O63" s="1000"/>
      <c r="P63" s="1791"/>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618">
        <v>18</v>
      </c>
    </row>
    <row customHeight="1" ht="29.25">
      <c r="O64" s="1000"/>
      <c r="P64" s="1791"/>
      <c r="S64" s="1716"/>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618">
        <v>28</v>
      </c>
    </row>
    <row customHeight="1" ht="22.5" hidden="1">
      <c r="A65" s="1623" t="s">
        <v>82</v>
      </c>
      <c r="B65" s="1623">
        <v>0</v>
      </c>
      <c r="C65" s="1623">
        <v>0</v>
      </c>
      <c r="D65" s="1623">
        <v>0</v>
      </c>
      <c r="E65" s="1623">
        <v>0</v>
      </c>
      <c r="F65" s="1623">
        <v>0</v>
      </c>
      <c r="G65" s="1623">
        <v>0</v>
      </c>
      <c r="H65" s="1623">
        <v>0</v>
      </c>
      <c r="I65" s="1623">
        <v>0</v>
      </c>
      <c r="J65" s="1623">
        <v>0</v>
      </c>
      <c r="K65" s="1623">
        <v>0</v>
      </c>
      <c r="L65" s="1792">
        <v>0</v>
      </c>
      <c r="M65" s="1825">
        <v>0</v>
      </c>
      <c r="N65" s="1825">
        <v>0</v>
      </c>
      <c r="O65" s="1825">
        <v>0</v>
      </c>
      <c r="P65" s="1681">
        <v>3</v>
      </c>
      <c r="Q65" s="807">
        <v>3</v>
      </c>
      <c r="R65" s="807">
        <v>3</v>
      </c>
      <c r="S65" s="1044">
        <v>12</v>
      </c>
      <c r="T65" s="1618">
        <v>35</v>
      </c>
      <c r="U65" s="1618">
        <v>0</v>
      </c>
      <c r="V65" s="1618">
        <v>0</v>
      </c>
      <c r="W65" s="1618">
        <v>0</v>
      </c>
      <c r="X65" s="1618">
        <v>0</v>
      </c>
      <c r="Y65" s="1618">
        <v>0</v>
      </c>
      <c r="Z65" s="1618">
        <v>0</v>
      </c>
      <c r="AA65" s="1618">
        <v>0</v>
      </c>
      <c r="AB65" s="1618">
        <v>0</v>
      </c>
      <c r="AC65" s="1618">
        <v>0</v>
      </c>
      <c r="AD65" s="1618">
        <v>24</v>
      </c>
      <c r="AE65" s="1618">
        <v>0</v>
      </c>
      <c r="AF65" s="1618">
        <v>24</v>
      </c>
      <c r="AG65" s="1618">
        <v>24</v>
      </c>
      <c r="AH65" s="1618">
        <v>11</v>
      </c>
      <c r="AI65" s="1618">
        <v>3</v>
      </c>
      <c r="AJ65" s="1618">
        <v>11</v>
      </c>
      <c r="AK65" s="1618">
        <v>0</v>
      </c>
      <c r="AL65" s="1618">
        <v>4</v>
      </c>
      <c r="AM65" s="1618">
        <v>115</v>
      </c>
      <c r="AN65" s="974">
        <v>10</v>
      </c>
      <c r="AO65" s="974">
        <v>10</v>
      </c>
      <c r="AP65" s="974">
        <v>10</v>
      </c>
      <c r="AQ65" s="974">
        <v>10</v>
      </c>
      <c r="AR65" s="974">
        <v>10</v>
      </c>
      <c r="AS65" s="161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0CBB72-BC05-E1AA-F27D-230C8CEA854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1.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Y1" s="790"/>
      <c r="Z1" s="790"/>
      <c r="AG1" s="790"/>
      <c r="AH1" s="790"/>
      <c r="AS1" s="1618" t="s">
        <v>14</v>
      </c>
    </row>
    <row customHeight="1" ht="21" hidden="1">
      <c r="A2" s="1826"/>
      <c r="B2" s="1826"/>
      <c r="C2" s="1826"/>
      <c r="D2" s="1826"/>
      <c r="E2" s="2721">
        <v>1</v>
      </c>
      <c r="F2" s="1826"/>
      <c r="G2" s="1826"/>
      <c r="H2" s="1826"/>
      <c r="I2" s="1826"/>
      <c r="J2" s="1826"/>
      <c r="K2" s="1826"/>
      <c r="L2" s="1827"/>
      <c r="M2" s="1828"/>
      <c r="N2" s="1828"/>
      <c r="O2" s="1828"/>
      <c r="P2" s="824"/>
      <c r="Q2" s="823"/>
      <c r="R2" s="818"/>
      <c r="S2" s="1799">
        <f>INDEX(PT_DIFFERENTIATION_NUM_NTAR,MATCH(A2,PT_DIFFERENTIATION_NTAR_ID,0))</f>
      </c>
      <c r="T2" s="761"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963"/>
      <c r="AP2" s="963" t="str">
        <f>IF(T2="","",T2)</f>
        <v>Наименование тарифа</v>
      </c>
      <c r="AQ2" s="963"/>
      <c r="AR2" s="963"/>
      <c r="AS2" s="1618">
        <v>0</v>
      </c>
    </row>
    <row customHeight="1" ht="21" hidden="1">
      <c r="A3" s="1826"/>
      <c r="B3" s="1826"/>
      <c r="C3" s="1826"/>
      <c r="D3" s="1826"/>
      <c r="E3" s="2722"/>
      <c r="F3" s="2721">
        <v>1</v>
      </c>
      <c r="G3" s="1826"/>
      <c r="H3" s="1826"/>
      <c r="I3" s="1826"/>
      <c r="J3" s="1826"/>
      <c r="K3" s="1826"/>
      <c r="L3" s="1827"/>
      <c r="M3" s="1828"/>
      <c r="N3" s="1828"/>
      <c r="O3" s="1828"/>
      <c r="P3" s="1795"/>
      <c r="Q3" s="815"/>
      <c r="R3" s="816"/>
      <c r="S3" s="1799">
        <f>INDEX(PT_DIFFERENTIATION_NUM_TER,MATCH(B3,PT_DIFFERENTIATION_TER_ID,0))</f>
      </c>
      <c r="T3" s="771"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963"/>
      <c r="AP3" s="963" t="str">
        <f>IF(T3="","",T3)</f>
        <v>Территория действия тарифа</v>
      </c>
      <c r="AQ3" s="963"/>
      <c r="AR3" s="963"/>
      <c r="AS3" s="1618">
        <v>0</v>
      </c>
    </row>
    <row customHeight="1" ht="23.25" hidden="1">
      <c r="A4" s="1826"/>
      <c r="B4" s="1826"/>
      <c r="C4" s="1826"/>
      <c r="D4" s="1826"/>
      <c r="E4" s="2722"/>
      <c r="F4" s="2722"/>
      <c r="G4" s="2721">
        <v>1</v>
      </c>
      <c r="H4" s="1826"/>
      <c r="I4" s="1826"/>
      <c r="J4" s="1826"/>
      <c r="K4" s="1826"/>
      <c r="L4" s="1827"/>
      <c r="M4" s="1828"/>
      <c r="N4" s="1828"/>
      <c r="O4" s="1828"/>
      <c r="P4" s="817"/>
      <c r="Q4" s="815"/>
      <c r="R4" s="816"/>
      <c r="S4" s="1799">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963"/>
      <c r="AP4" s="963" t="str">
        <f>IF(T4="","",T4)</f>
        <v>Наименование системы теплоснабжения </v>
      </c>
      <c r="AQ4" s="963"/>
      <c r="AR4" s="963"/>
      <c r="AS4" s="1618">
        <v>0</v>
      </c>
    </row>
    <row customHeight="1" ht="21" hidden="1">
      <c r="A5" s="1826"/>
      <c r="B5" s="1826"/>
      <c r="C5" s="1826"/>
      <c r="D5" s="1826"/>
      <c r="E5" s="2722"/>
      <c r="F5" s="2722"/>
      <c r="G5" s="2722"/>
      <c r="H5" s="2721">
        <v>1</v>
      </c>
      <c r="I5" s="1826"/>
      <c r="J5" s="1826"/>
      <c r="K5" s="1826"/>
      <c r="L5" s="1827"/>
      <c r="M5" s="1828"/>
      <c r="N5" s="1828"/>
      <c r="O5" s="1828"/>
      <c r="P5" s="817"/>
      <c r="Q5" s="815"/>
      <c r="R5" s="816"/>
      <c r="S5" s="1799">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963"/>
      <c r="AP5" s="963" t="str">
        <f>IF(T5="","",T5)</f>
        <v>Источник тепловой энергии  </v>
      </c>
      <c r="AQ5" s="963"/>
      <c r="AR5" s="963"/>
      <c r="AS5" s="1618">
        <v>0</v>
      </c>
    </row>
    <row customHeight="1" ht="47.25" hidden="1">
      <c r="A6" s="1826"/>
      <c r="B6" s="1826"/>
      <c r="C6" s="1826"/>
      <c r="D6" s="1826"/>
      <c r="E6" s="2722"/>
      <c r="F6" s="2722"/>
      <c r="G6" s="2722"/>
      <c r="H6" s="2722"/>
      <c r="I6" s="2719">
        <f>S5&amp;".1"</f>
      </c>
      <c r="J6" s="1826"/>
      <c r="K6" s="1826"/>
      <c r="L6" s="1827" t="s">
        <v>527</v>
      </c>
      <c r="M6" s="1000"/>
      <c r="P6" s="2720">
        <v>1</v>
      </c>
      <c r="Q6" s="1794"/>
      <c r="R6" s="819"/>
      <c r="S6" s="1799">
        <f>$I6</f>
      </c>
      <c r="T6" s="748" t="s">
        <v>528</v>
      </c>
      <c r="U6" s="763"/>
      <c r="V6" s="2708"/>
      <c r="W6" s="2709"/>
      <c r="X6" s="2709"/>
      <c r="Y6" s="2709"/>
      <c r="Z6" s="2709"/>
      <c r="AA6" s="2709"/>
      <c r="AB6" s="2709"/>
      <c r="AC6" s="2710"/>
      <c r="AD6" s="2708"/>
      <c r="AE6" s="2709"/>
      <c r="AF6" s="2709"/>
      <c r="AG6" s="2709"/>
      <c r="AH6" s="2709"/>
      <c r="AI6" s="2709"/>
      <c r="AJ6" s="2709"/>
      <c r="AK6" s="2709"/>
      <c r="AL6" s="2710"/>
      <c r="AM6" s="1721" t="s">
        <v>529</v>
      </c>
      <c r="AO6" s="963"/>
      <c r="AP6" s="963" t="str">
        <f>IF(T6="","",T6)</f>
        <v>Схема подключения теплопотребляющей установки к коллектору источника тепловой энергии</v>
      </c>
      <c r="AQ6" s="963"/>
      <c r="AR6" s="963"/>
      <c r="AS6" s="1618">
        <v>0</v>
      </c>
    </row>
    <row customHeight="1" ht="21" hidden="1">
      <c r="A7" s="1826"/>
      <c r="B7" s="1826"/>
      <c r="C7" s="1826"/>
      <c r="D7" s="1826"/>
      <c r="E7" s="2722"/>
      <c r="F7" s="2722"/>
      <c r="G7" s="2722"/>
      <c r="H7" s="2722"/>
      <c r="I7" s="2749"/>
      <c r="J7" s="2719">
        <f>I6&amp;".1"</f>
      </c>
      <c r="K7" s="1826"/>
      <c r="L7" s="1827" t="s">
        <v>530</v>
      </c>
      <c r="M7" s="1000"/>
      <c r="N7" s="1829"/>
      <c r="P7" s="2720"/>
      <c r="Q7" s="2720">
        <v>1</v>
      </c>
      <c r="R7" s="820"/>
      <c r="S7" s="1799">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963"/>
      <c r="AP7" s="963" t="str">
        <f>IF(T7="","",T7)</f>
        <v>Группа потребителей</v>
      </c>
      <c r="AQ7" s="963"/>
      <c r="AR7" s="963"/>
      <c r="AS7" s="1618">
        <v>0</v>
      </c>
    </row>
    <row customHeight="1" ht="21" hidden="1">
      <c r="A8" s="1826"/>
      <c r="B8" s="1826"/>
      <c r="C8" s="1826"/>
      <c r="D8" s="1826"/>
      <c r="E8" s="2722"/>
      <c r="F8" s="2722"/>
      <c r="G8" s="2722"/>
      <c r="H8" s="2722"/>
      <c r="I8" s="2749"/>
      <c r="J8" s="2749"/>
      <c r="K8" s="2719">
        <f>J7&amp;".1"</f>
      </c>
      <c r="L8" s="1827" t="s">
        <v>533</v>
      </c>
      <c r="M8" s="1000"/>
      <c r="N8" s="1829"/>
      <c r="O8" s="1829"/>
      <c r="P8" s="2720"/>
      <c r="Q8" s="2720"/>
      <c r="R8" s="820">
        <v>1</v>
      </c>
      <c r="S8" s="1799">
        <f>$K8</f>
      </c>
      <c r="T8" s="1810"/>
      <c r="U8" s="763"/>
      <c r="V8" s="1214"/>
      <c r="W8" s="788"/>
      <c r="X8" s="1214"/>
      <c r="Y8" s="1720"/>
      <c r="Z8" s="2728"/>
      <c r="AA8" s="2570" t="s">
        <v>66</v>
      </c>
      <c r="AB8" s="2728"/>
      <c r="AC8" s="2570" t="s">
        <v>66</v>
      </c>
      <c r="AD8" s="1214"/>
      <c r="AE8" s="788"/>
      <c r="AF8" s="1214"/>
      <c r="AG8" s="1720"/>
      <c r="AH8" s="2728"/>
      <c r="AI8" s="2570" t="s">
        <v>66</v>
      </c>
      <c r="AJ8" s="2728"/>
      <c r="AK8" s="2570" t="s">
        <v>66</v>
      </c>
      <c r="AL8" s="788"/>
      <c r="AM8" s="2716" t="s">
        <v>534</v>
      </c>
      <c r="AN8" s="974">
        <f>STRCHECKDATE(V9:AL9)</f>
      </c>
      <c r="AO8" s="963"/>
      <c r="AP8" s="963" t="str">
        <f>IF(T8="","",T8)</f>
        <v/>
      </c>
      <c r="AQ8" s="963"/>
      <c r="AR8" s="963"/>
      <c r="AS8" s="1618">
        <v>0</v>
      </c>
    </row>
    <row customHeight="1" ht="0.75" hidden="1">
      <c r="A9" s="1826"/>
      <c r="B9" s="1826"/>
      <c r="C9" s="1826"/>
      <c r="D9" s="1826"/>
      <c r="E9" s="2722"/>
      <c r="F9" s="2722"/>
      <c r="G9" s="2722"/>
      <c r="H9" s="2722"/>
      <c r="I9" s="2749"/>
      <c r="J9" s="2749"/>
      <c r="K9" s="2719"/>
      <c r="L9" s="1827"/>
      <c r="M9" s="1000"/>
      <c r="N9" s="1829"/>
      <c r="O9" s="1829"/>
      <c r="P9" s="2720"/>
      <c r="Q9" s="2720"/>
      <c r="R9" s="820"/>
      <c r="S9" s="1805"/>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963"/>
      <c r="AP9" s="963" t="str">
        <f>IF(T9="","",T9)</f>
        <v/>
      </c>
      <c r="AQ9" s="963"/>
      <c r="AR9" s="963"/>
      <c r="AS9" s="1618">
        <v>0</v>
      </c>
    </row>
    <row customHeight="1" ht="15" hidden="1">
      <c r="A10" s="1826"/>
      <c r="B10" s="1826"/>
      <c r="C10" s="1826"/>
      <c r="D10" s="1826"/>
      <c r="E10" s="2722"/>
      <c r="F10" s="2722"/>
      <c r="G10" s="2722"/>
      <c r="H10" s="2722"/>
      <c r="I10" s="2749"/>
      <c r="J10" s="2719"/>
      <c r="K10" s="1826"/>
      <c r="L10" s="1827"/>
      <c r="M10" s="1000"/>
      <c r="N10" s="1829"/>
      <c r="P10" s="2720"/>
      <c r="Q10" s="2720"/>
      <c r="R10" s="819"/>
      <c r="S10" s="1741"/>
      <c r="T10" s="751" t="s">
        <v>535</v>
      </c>
      <c r="U10" s="830"/>
      <c r="V10" s="830"/>
      <c r="W10" s="830"/>
      <c r="X10" s="830"/>
      <c r="Y10" s="830"/>
      <c r="Z10" s="830"/>
      <c r="AA10" s="830"/>
      <c r="AB10" s="830"/>
      <c r="AC10" s="830"/>
      <c r="AD10" s="830"/>
      <c r="AE10" s="830"/>
      <c r="AF10" s="830"/>
      <c r="AG10" s="830"/>
      <c r="AH10" s="830"/>
      <c r="AI10" s="830"/>
      <c r="AJ10" s="830"/>
      <c r="AK10" s="830"/>
      <c r="AL10" s="787"/>
      <c r="AM10" s="2718"/>
      <c r="AO10" s="963"/>
      <c r="AP10" s="963" t="str">
        <f>IF(T10="","",T10)</f>
        <v>Добавить вид теплоносителя (параметры теплоносителя)</v>
      </c>
      <c r="AQ10" s="963"/>
      <c r="AR10" s="963"/>
      <c r="AS10" s="1618">
        <v>0</v>
      </c>
    </row>
    <row customHeight="1" ht="15" hidden="1">
      <c r="A11" s="1826"/>
      <c r="B11" s="1826"/>
      <c r="C11" s="1826"/>
      <c r="D11" s="1826"/>
      <c r="E11" s="2722"/>
      <c r="F11" s="2722"/>
      <c r="G11" s="2722"/>
      <c r="H11" s="2722"/>
      <c r="I11" s="2719"/>
      <c r="J11" s="1826"/>
      <c r="K11" s="1826"/>
      <c r="L11" s="1827"/>
      <c r="M11" s="1000"/>
      <c r="P11" s="2720"/>
      <c r="Q11" s="1794"/>
      <c r="R11" s="819"/>
      <c r="S11" s="1741"/>
      <c r="T11" s="750" t="s">
        <v>536</v>
      </c>
      <c r="U11" s="830"/>
      <c r="V11" s="830"/>
      <c r="W11" s="830"/>
      <c r="X11" s="830"/>
      <c r="Y11" s="830"/>
      <c r="Z11" s="830"/>
      <c r="AA11" s="830"/>
      <c r="AB11" s="830"/>
      <c r="AC11" s="829"/>
      <c r="AD11" s="830"/>
      <c r="AE11" s="830"/>
      <c r="AF11" s="830"/>
      <c r="AG11" s="830"/>
      <c r="AH11" s="830"/>
      <c r="AI11" s="830"/>
      <c r="AJ11" s="830"/>
      <c r="AK11" s="829"/>
      <c r="AL11" s="830"/>
      <c r="AM11" s="766"/>
      <c r="AO11" s="963"/>
      <c r="AP11" s="963" t="str">
        <f>IF(T11="","",T11)</f>
        <v>Добавить группу потребителей</v>
      </c>
      <c r="AQ11" s="963"/>
      <c r="AR11" s="963"/>
      <c r="AS11" s="1618">
        <v>0</v>
      </c>
    </row>
    <row customHeight="1" ht="14.25" hidden="1">
      <c r="A12" s="1826"/>
      <c r="B12" s="1826"/>
      <c r="C12" s="1826"/>
      <c r="D12" s="1826"/>
      <c r="E12" s="2722"/>
      <c r="F12" s="2722"/>
      <c r="G12" s="2722"/>
      <c r="H12" s="2721"/>
      <c r="I12" s="1826"/>
      <c r="J12" s="1826"/>
      <c r="K12" s="1826"/>
      <c r="L12" s="1827"/>
      <c r="M12" s="1828"/>
      <c r="N12" s="1828"/>
      <c r="O12" s="1000"/>
      <c r="P12" s="823"/>
      <c r="Q12" s="838"/>
      <c r="R12" s="818"/>
      <c r="S12" s="1741"/>
      <c r="T12" s="828" t="s">
        <v>537</v>
      </c>
      <c r="U12" s="830"/>
      <c r="V12" s="830"/>
      <c r="W12" s="830"/>
      <c r="X12" s="830"/>
      <c r="Y12" s="830"/>
      <c r="Z12" s="830"/>
      <c r="AA12" s="830"/>
      <c r="AB12" s="830"/>
      <c r="AC12" s="829"/>
      <c r="AD12" s="830"/>
      <c r="AE12" s="830"/>
      <c r="AF12" s="830"/>
      <c r="AG12" s="830"/>
      <c r="AH12" s="830"/>
      <c r="AI12" s="830"/>
      <c r="AJ12" s="830"/>
      <c r="AK12" s="829"/>
      <c r="AL12" s="830"/>
      <c r="AM12" s="766"/>
      <c r="AO12" s="963"/>
      <c r="AP12" s="963" t="str">
        <f>IF(T12="","",T12)</f>
        <v>Добавить схему подключения</v>
      </c>
      <c r="AQ12" s="963"/>
      <c r="AR12" s="963"/>
      <c r="AS12" s="1618">
        <v>0</v>
      </c>
    </row>
    <row s="27100" customFormat="1" customHeight="1" ht="0.75" hidden="1">
      <c r="A13" s="1777"/>
      <c r="B13" s="1777"/>
      <c r="C13" s="1777"/>
      <c r="D13" s="1777"/>
      <c r="E13" s="2722"/>
      <c r="F13" s="2722"/>
      <c r="G13" s="2721"/>
      <c r="H13" s="1777"/>
      <c r="I13" s="1777"/>
      <c r="J13" s="1777"/>
      <c r="K13" s="1777"/>
      <c r="L13" s="1802"/>
      <c r="M13" s="1778"/>
      <c r="N13" s="177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252"/>
      <c r="AP13" s="1252" t="str">
        <f>IF(T13="","",T13)</f>
        <v>Добавить источник для дифференциации</v>
      </c>
      <c r="AQ13" s="1252"/>
      <c r="AR13" s="1252"/>
      <c r="AS13" s="981">
        <v>0</v>
      </c>
    </row>
    <row s="27100" customFormat="1" customHeight="1" ht="0.75" hidden="1">
      <c r="A14" s="1777"/>
      <c r="B14" s="1777"/>
      <c r="C14" s="1777"/>
      <c r="D14" s="1777"/>
      <c r="E14" s="2722"/>
      <c r="F14" s="2721"/>
      <c r="G14" s="1777"/>
      <c r="H14" s="1777"/>
      <c r="I14" s="1777"/>
      <c r="J14" s="1777"/>
      <c r="K14" s="1777"/>
      <c r="L14" s="1802"/>
      <c r="M14" s="1784"/>
      <c r="N14" s="178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252"/>
      <c r="AP14" s="1252" t="str">
        <f>IF(T14="","",T14)</f>
        <v>Добавить централизованную систему для дифференциации</v>
      </c>
      <c r="AQ14" s="1252"/>
      <c r="AR14" s="1252"/>
      <c r="AS14" s="981">
        <v>0</v>
      </c>
    </row>
    <row s="27100" customFormat="1" customHeight="1" ht="0.75" hidden="1">
      <c r="A15" s="1777"/>
      <c r="B15" s="1777"/>
      <c r="C15" s="1777"/>
      <c r="D15" s="1777"/>
      <c r="E15" s="2721"/>
      <c r="F15" s="1777"/>
      <c r="G15" s="1777"/>
      <c r="H15" s="1777"/>
      <c r="I15" s="1777"/>
      <c r="J15" s="1777"/>
      <c r="K15" s="1777"/>
      <c r="L15" s="1802"/>
      <c r="M15" s="1784"/>
      <c r="N15" s="178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252"/>
      <c r="AP15" s="1252" t="str">
        <f>IF(T15="","",T15)</f>
        <v>Добавить территорию для дифференциации</v>
      </c>
      <c r="AQ15" s="1252"/>
      <c r="AR15" s="1252"/>
      <c r="AS15" s="981">
        <v>0</v>
      </c>
    </row>
    <row customHeight="1" ht="14.25" hidden="1">
      <c r="AC16" s="790"/>
      <c r="AK16" s="790"/>
      <c r="AS16" s="1618">
        <v>0</v>
      </c>
    </row>
    <row customHeight="1" ht="14.25" hidden="1">
      <c r="AD17" s="1823"/>
      <c r="AE17" s="1823"/>
      <c r="AF17" s="1823"/>
      <c r="AG17" s="1824"/>
      <c r="AH17" s="2730"/>
      <c r="AI17" s="2731" t="s">
        <v>66</v>
      </c>
      <c r="AJ17" s="2730"/>
      <c r="AK17" s="2731" t="s">
        <v>66</v>
      </c>
      <c r="AS17" s="1618">
        <v>0</v>
      </c>
    </row>
    <row customHeight="1" ht="14.25" hidden="1">
      <c r="AD18" s="1823"/>
      <c r="AE18" s="1823"/>
      <c r="AF18" s="1823"/>
      <c r="AG18" s="791" t="str">
        <f>AH17&amp;"-"&amp;AJ17</f>
        <v>-</v>
      </c>
      <c r="AH18" s="2731"/>
      <c r="AI18" s="2731"/>
      <c r="AJ18" s="2731"/>
      <c r="AK18" s="2731"/>
      <c r="AS18" s="1618">
        <v>0</v>
      </c>
    </row>
    <row customHeight="1" ht="14.25" hidden="1">
      <c r="AK19" s="790"/>
      <c r="AS19" s="1618">
        <v>0</v>
      </c>
    </row>
    <row s="28178" customFormat="1" customHeight="1" ht="22.5" hidden="1">
      <c r="L20" s="1792"/>
      <c r="M20" s="1825"/>
      <c r="N20" s="1825"/>
      <c r="O20" s="1830" t="s">
        <v>541</v>
      </c>
      <c r="P20" s="1825"/>
      <c r="Q20" s="1834"/>
      <c r="R20" s="1834"/>
      <c r="S20" s="1192"/>
      <c r="Z20" s="1830"/>
      <c r="AB20" s="1830"/>
      <c r="AC20" s="1829"/>
      <c r="AH20" s="1830"/>
      <c r="AJ20" s="1830"/>
      <c r="AK20" s="1829"/>
      <c r="AN20" s="974"/>
      <c r="AO20" s="974"/>
      <c r="AP20" s="974"/>
      <c r="AQ20" s="974"/>
      <c r="AR20" s="974"/>
      <c r="AS20" s="1623">
        <v>0</v>
      </c>
    </row>
    <row s="28178" customFormat="1" customHeight="1" ht="14.25" hidden="1">
      <c r="L21" s="1792"/>
      <c r="M21" s="1825"/>
      <c r="N21" s="1825"/>
      <c r="O21" s="1825"/>
      <c r="P21" s="1825"/>
      <c r="Q21" s="1834"/>
      <c r="R21" s="1834"/>
      <c r="S21" s="1192"/>
      <c r="AC21" s="1829"/>
      <c r="AK21" s="1829"/>
      <c r="AN21" s="974"/>
      <c r="AO21" s="974"/>
      <c r="AP21" s="974"/>
      <c r="AQ21" s="974"/>
      <c r="AR21" s="974"/>
      <c r="AS21" s="1623">
        <v>0</v>
      </c>
    </row>
    <row s="28178" customFormat="1" customHeight="1" ht="14.25" hidden="1">
      <c r="L22" s="1792"/>
      <c r="M22" s="1825"/>
      <c r="N22" s="1825"/>
      <c r="O22" s="1827" t="s">
        <v>542</v>
      </c>
      <c r="P22" s="1825"/>
      <c r="Q22" s="1834"/>
      <c r="R22" s="1834"/>
      <c r="S22" s="1192"/>
      <c r="T22" s="1623" t="s">
        <v>543</v>
      </c>
      <c r="AA22" s="649" t="s">
        <v>544</v>
      </c>
      <c r="AC22" s="649" t="s">
        <v>545</v>
      </c>
      <c r="AD22" s="1623" t="s">
        <v>543</v>
      </c>
      <c r="AI22" s="649" t="s">
        <v>546</v>
      </c>
      <c r="AK22" s="649" t="s">
        <v>545</v>
      </c>
      <c r="AN22" s="974"/>
      <c r="AO22" s="974"/>
      <c r="AP22" s="974"/>
      <c r="AQ22" s="974"/>
      <c r="AR22" s="974"/>
      <c r="AS22" s="1623">
        <v>0</v>
      </c>
    </row>
    <row customHeight="1" ht="14.25" hidden="1">
      <c r="O23" s="1827"/>
      <c r="AS23" s="1618">
        <v>0</v>
      </c>
    </row>
    <row customHeight="1" ht="14.25" hidden="1">
      <c r="O24" s="1827"/>
      <c r="AS24" s="1618">
        <v>0</v>
      </c>
    </row>
    <row customHeight="1" ht="14.699999999999998">
      <c r="Q25" s="839"/>
      <c r="R25" s="839"/>
      <c r="S25" s="1738"/>
      <c r="T25" s="826"/>
      <c r="U25" s="826"/>
      <c r="V25" s="972"/>
      <c r="W25" s="972"/>
      <c r="X25" s="972"/>
      <c r="Y25" s="972"/>
      <c r="Z25" s="972"/>
      <c r="AA25" s="972"/>
      <c r="AB25" s="972"/>
      <c r="AC25" s="972"/>
      <c r="AD25" s="972"/>
      <c r="AE25" s="972"/>
      <c r="AF25" s="972"/>
      <c r="AG25" s="972"/>
      <c r="AH25" s="972"/>
      <c r="AI25" s="972"/>
      <c r="AJ25" s="972"/>
      <c r="AK25" s="972"/>
      <c r="AS25" s="1618">
        <v>14</v>
      </c>
    </row>
    <row customHeight="1" ht="14.699999999999998">
      <c r="Q26" s="839"/>
      <c r="R26" s="839"/>
      <c r="S26" s="27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1"/>
      <c r="U26" s="2711"/>
      <c r="V26" s="2711"/>
      <c r="W26" s="2711"/>
      <c r="X26" s="2711"/>
      <c r="Y26" s="2711"/>
      <c r="Z26" s="2711"/>
      <c r="AA26" s="2711"/>
      <c r="AB26" s="2711"/>
      <c r="AC26" s="2711"/>
      <c r="AD26" s="2711"/>
      <c r="AE26" s="2711"/>
      <c r="AF26" s="2711"/>
      <c r="AG26" s="2711"/>
      <c r="AH26" s="2711"/>
      <c r="AI26" s="2711"/>
      <c r="AJ26" s="2711"/>
      <c r="AK26" s="1706"/>
      <c r="AS26" s="1618">
        <v>14</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1618">
        <v>14</v>
      </c>
    </row>
    <row customHeight="1" ht="14.25" hidden="1">
      <c r="Q28" s="839"/>
      <c r="R28" s="839"/>
      <c r="S28" s="1738"/>
      <c r="T28" s="826"/>
      <c r="U28" s="826"/>
      <c r="V28" s="785"/>
      <c r="W28" s="785"/>
      <c r="X28" s="785"/>
      <c r="Y28" s="785"/>
      <c r="Z28" s="785"/>
      <c r="AA28" s="785"/>
      <c r="AB28" s="785"/>
      <c r="AC28" s="785"/>
      <c r="AD28" s="785"/>
      <c r="AE28" s="785"/>
      <c r="AF28" s="785"/>
      <c r="AG28" s="785"/>
      <c r="AH28" s="785"/>
      <c r="AI28" s="785"/>
      <c r="AJ28" s="785"/>
      <c r="AK28" s="785"/>
      <c r="AL28" s="972"/>
      <c r="AS28" s="1618">
        <v>0</v>
      </c>
    </row>
    <row s="28795" customFormat="1" customHeight="1" ht="25.5" hidden="1">
      <c r="A29" s="1831"/>
      <c r="B29" s="1831"/>
      <c r="C29" s="1831"/>
      <c r="D29" s="1831"/>
      <c r="E29" s="1831"/>
      <c r="F29" s="1831"/>
      <c r="G29" s="1831"/>
      <c r="H29" s="1831"/>
      <c r="I29" s="1831"/>
      <c r="J29" s="1831"/>
      <c r="K29" s="1831"/>
      <c r="L29" s="1832"/>
      <c r="M29" s="1831"/>
      <c r="N29" s="1831"/>
      <c r="O29" s="1831"/>
      <c r="S29" s="2713" t="s">
        <v>42</v>
      </c>
      <c r="T29" s="2713"/>
      <c r="U29" s="1835"/>
      <c r="V29" s="2714" t="str">
        <f>IF(TITLE_NAME_OR_PR_CHANGE="",IF(TITLE_NAME_OR_PR="","",TITLE_NAME_OR_PR),TITLE_NAME_OR_PR_CHANGE)</f>
        <v/>
      </c>
      <c r="W29" s="2714"/>
      <c r="X29" s="2714"/>
      <c r="Y29" s="2714"/>
      <c r="Z29" s="2714"/>
      <c r="AA29" s="2714"/>
      <c r="AB29" s="2714"/>
      <c r="AC29" s="789"/>
      <c r="AD29" s="2714" t="str">
        <f>IF(TITLE_NAME_OR_PR_CHANGE="",IF(TITLE_NAME_OR_PR="","",TITLE_NAME_OR_PR),TITLE_NAME_OR_PR_CHANGE)</f>
        <v/>
      </c>
      <c r="AE29" s="2714"/>
      <c r="AF29" s="2714"/>
      <c r="AG29" s="2714"/>
      <c r="AH29" s="2714"/>
      <c r="AI29" s="2714"/>
      <c r="AJ29" s="2714"/>
      <c r="AK29" s="789"/>
      <c r="AL29" s="789"/>
      <c r="AM29" s="743"/>
      <c r="AN29" s="831"/>
      <c r="AO29" s="831"/>
      <c r="AP29" s="831"/>
      <c r="AQ29" s="831"/>
      <c r="AR29" s="831"/>
      <c r="AS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547</v>
      </c>
      <c r="T30" s="2713"/>
      <c r="U30" s="1835"/>
      <c r="V30" s="2727" t="str">
        <f>IF(TITLE_DATE_PR_CHANGE="",IF(TITLE_DATE_PR="","",TITLE_DATE_PR),TITLE_DATE_PR_CHANGE)</f>
        <v/>
      </c>
      <c r="W30" s="2727"/>
      <c r="X30" s="2727"/>
      <c r="Y30" s="2727"/>
      <c r="Z30" s="2727"/>
      <c r="AA30" s="2727"/>
      <c r="AB30" s="2727"/>
      <c r="AC30" s="789"/>
      <c r="AD30" s="2727" t="str">
        <f>IF(TITLE_DATE_PR_CHANGE="",IF(TITLE_DATE_PR="","",TITLE_DATE_PR),TITLE_DATE_PR_CHANGE)</f>
        <v/>
      </c>
      <c r="AE30" s="2727"/>
      <c r="AF30" s="2727"/>
      <c r="AG30" s="2727"/>
      <c r="AH30" s="2727"/>
      <c r="AI30" s="2727"/>
      <c r="AJ30" s="2727"/>
      <c r="AK30" s="789"/>
      <c r="AL30" s="789"/>
      <c r="AM30" s="743"/>
      <c r="AN30" s="831"/>
      <c r="AO30" s="831"/>
      <c r="AP30" s="831"/>
      <c r="AQ30" s="831"/>
      <c r="AR30" s="831"/>
      <c r="AS30" s="881">
        <v>0</v>
      </c>
    </row>
    <row s="28795" customFormat="1" customHeight="1" ht="18.75" hidden="1">
      <c r="A31" s="1831"/>
      <c r="B31" s="1831"/>
      <c r="C31" s="1831"/>
      <c r="D31" s="1831"/>
      <c r="E31" s="1831"/>
      <c r="F31" s="1831"/>
      <c r="G31" s="1831"/>
      <c r="H31" s="1831"/>
      <c r="I31" s="1831"/>
      <c r="J31" s="1831"/>
      <c r="K31" s="1831"/>
      <c r="L31" s="1832"/>
      <c r="M31" s="1831"/>
      <c r="N31" s="1831"/>
      <c r="O31" s="1831"/>
      <c r="S31" s="2713" t="s">
        <v>548</v>
      </c>
      <c r="T31" s="2713"/>
      <c r="U31" s="1835"/>
      <c r="V31" s="2714" t="str">
        <f>IF(TITLE_NUMBER_PR_CHANGE="",IF(TITLE_NUMBER_PR="","",TITLE_NUMBER_PR),TITLE_NUMBER_PR_CHANGE)</f>
        <v/>
      </c>
      <c r="W31" s="2714"/>
      <c r="X31" s="2714"/>
      <c r="Y31" s="2714"/>
      <c r="Z31" s="2714"/>
      <c r="AA31" s="2714"/>
      <c r="AB31" s="2714"/>
      <c r="AC31" s="789"/>
      <c r="AD31" s="2714" t="str">
        <f>IF(TITLE_NUMBER_PR_CHANGE="",IF(TITLE_NUMBER_PR="","",TITLE_NUMBER_PR),TITLE_NUMBER_PR_CHANGE)</f>
        <v/>
      </c>
      <c r="AE31" s="2714"/>
      <c r="AF31" s="2714"/>
      <c r="AG31" s="2714"/>
      <c r="AH31" s="2714"/>
      <c r="AI31" s="2714"/>
      <c r="AJ31" s="2714"/>
      <c r="AK31" s="789"/>
      <c r="AL31" s="789"/>
      <c r="AM31" s="743"/>
      <c r="AN31" s="831"/>
      <c r="AO31" s="831"/>
      <c r="AP31" s="831"/>
      <c r="AQ31" s="831"/>
      <c r="AR31" s="831"/>
      <c r="AS31" s="881">
        <v>0</v>
      </c>
    </row>
    <row s="28795" customFormat="1" customHeight="1" ht="18.75" hidden="1">
      <c r="A32" s="1831"/>
      <c r="B32" s="1831"/>
      <c r="C32" s="1831"/>
      <c r="D32" s="1831"/>
      <c r="E32" s="1831"/>
      <c r="F32" s="1831"/>
      <c r="G32" s="1831"/>
      <c r="H32" s="1831"/>
      <c r="I32" s="1831"/>
      <c r="J32" s="1831"/>
      <c r="K32" s="1831"/>
      <c r="L32" s="1832"/>
      <c r="M32" s="1831"/>
      <c r="N32" s="1831"/>
      <c r="O32" s="1831"/>
      <c r="S32" s="2713" t="s">
        <v>43</v>
      </c>
      <c r="T32" s="2713"/>
      <c r="U32" s="1835"/>
      <c r="V32" s="2714" t="str">
        <f>IF(TITLE_IST_PUB_CHANGE="",IF(TITLE_IST_PUB="","",TITLE_IST_PUB),TITLE_IST_PUB_CHANGE)</f>
        <v/>
      </c>
      <c r="W32" s="2714"/>
      <c r="X32" s="2714"/>
      <c r="Y32" s="2714"/>
      <c r="Z32" s="2714"/>
      <c r="AA32" s="2714"/>
      <c r="AB32" s="2714"/>
      <c r="AC32" s="789"/>
      <c r="AD32" s="2714" t="str">
        <f>IF(TITLE_IST_PUB_CHANGE="",IF(TITLE_IST_PUB="","",TITLE_IST_PUB),TITLE_IST_PUB_CHANGE)</f>
        <v/>
      </c>
      <c r="AE32" s="2714"/>
      <c r="AF32" s="2714"/>
      <c r="AG32" s="2714"/>
      <c r="AH32" s="2714"/>
      <c r="AI32" s="2714"/>
      <c r="AJ32" s="2714"/>
      <c r="AK32" s="789"/>
      <c r="AL32" s="789"/>
      <c r="AM32" s="743"/>
      <c r="AN32" s="831"/>
      <c r="AO32" s="831"/>
      <c r="AP32" s="831"/>
      <c r="AQ32" s="831"/>
      <c r="AR32" s="831"/>
      <c r="AS32" s="881">
        <v>0</v>
      </c>
    </row>
    <row customHeight="1" ht="14.25" hidden="1">
      <c r="Q33" s="839"/>
      <c r="R33" s="839"/>
      <c r="S33" s="1738"/>
      <c r="T33" s="826"/>
      <c r="U33" s="826"/>
      <c r="V33" s="785"/>
      <c r="W33" s="785"/>
      <c r="X33" s="785"/>
      <c r="Y33" s="785"/>
      <c r="Z33" s="785"/>
      <c r="AA33" s="785"/>
      <c r="AB33" s="785"/>
      <c r="AC33" s="785"/>
      <c r="AD33" s="785"/>
      <c r="AE33" s="785"/>
      <c r="AF33" s="785"/>
      <c r="AG33" s="785"/>
      <c r="AH33" s="785"/>
      <c r="AI33" s="785"/>
      <c r="AJ33" s="785"/>
      <c r="AK33" s="785"/>
      <c r="AL33" s="972"/>
      <c r="AS33" s="1618">
        <v>0</v>
      </c>
    </row>
    <row s="28795" customFormat="1" customHeight="1" ht="18.75" hidden="1">
      <c r="A34" s="1831"/>
      <c r="B34" s="1831"/>
      <c r="C34" s="1831"/>
      <c r="D34" s="1831"/>
      <c r="E34" s="1831"/>
      <c r="F34" s="1831"/>
      <c r="G34" s="1831"/>
      <c r="H34" s="1831"/>
      <c r="I34" s="1831"/>
      <c r="J34" s="1831"/>
      <c r="K34" s="1831"/>
      <c r="L34" s="1832"/>
      <c r="M34" s="1831"/>
      <c r="N34" s="1831"/>
      <c r="O34" s="1831"/>
      <c r="S34" s="2713" t="s">
        <v>549</v>
      </c>
      <c r="T34" s="2713"/>
      <c r="U34" s="1835"/>
      <c r="V34" s="2727" t="str">
        <f>IF(TITLE_DATE_PR_CHANGE="",IF(TITLE_DATE_PR="","",TITLE_DATE_PR),TITLE_DATE_PR_CHANGE)</f>
        <v/>
      </c>
      <c r="W34" s="2727"/>
      <c r="X34" s="2727"/>
      <c r="Y34" s="2727"/>
      <c r="Z34" s="2727"/>
      <c r="AA34" s="2727"/>
      <c r="AB34" s="2727"/>
      <c r="AC34" s="789"/>
      <c r="AD34" s="2727" t="str">
        <f>IF(TITLE_DATE_PR_CHANGE="",IF(TITLE_DATE_PR="","",TITLE_DATE_PR),TITLE_DATE_PR_CHANGE)</f>
        <v/>
      </c>
      <c r="AE34" s="2727"/>
      <c r="AF34" s="2727"/>
      <c r="AG34" s="2727"/>
      <c r="AH34" s="2727"/>
      <c r="AI34" s="2727"/>
      <c r="AJ34" s="2727"/>
      <c r="AK34" s="789"/>
      <c r="AL34" s="789"/>
      <c r="AM34" s="743"/>
      <c r="AN34" s="831"/>
      <c r="AO34" s="831"/>
      <c r="AP34" s="831"/>
      <c r="AQ34" s="831"/>
      <c r="AR34" s="831"/>
      <c r="AS34" s="881">
        <v>0</v>
      </c>
    </row>
    <row s="28795" customFormat="1" customHeight="1" ht="18.75" hidden="1">
      <c r="A35" s="1831"/>
      <c r="B35" s="1831"/>
      <c r="C35" s="1831"/>
      <c r="D35" s="1831"/>
      <c r="E35" s="1831"/>
      <c r="F35" s="1831"/>
      <c r="G35" s="1831"/>
      <c r="H35" s="1831"/>
      <c r="I35" s="1831"/>
      <c r="J35" s="1831"/>
      <c r="K35" s="1831"/>
      <c r="L35" s="1832"/>
      <c r="M35" s="1831"/>
      <c r="N35" s="1831"/>
      <c r="O35" s="1831"/>
      <c r="S35" s="2713" t="s">
        <v>550</v>
      </c>
      <c r="T35" s="2713"/>
      <c r="U35" s="1835"/>
      <c r="V35" s="2714" t="str">
        <f>IF(TITLE_NUMBER_PR_CHANGE="",IF(TITLE_NUMBER_PR="","",TITLE_NUMBER_PR),TITLE_NUMBER_PR_CHANGE)</f>
        <v/>
      </c>
      <c r="W35" s="2714"/>
      <c r="X35" s="2714"/>
      <c r="Y35" s="2714"/>
      <c r="Z35" s="2714"/>
      <c r="AA35" s="2714"/>
      <c r="AB35" s="2714"/>
      <c r="AC35" s="789"/>
      <c r="AD35" s="2714" t="str">
        <f>IF(TITLE_NUMBER_PR_CHANGE="",IF(TITLE_NUMBER_PR="","",TITLE_NUMBER_PR),TITLE_NUMBER_PR_CHANGE)</f>
        <v/>
      </c>
      <c r="AE35" s="2714"/>
      <c r="AF35" s="2714"/>
      <c r="AG35" s="2714"/>
      <c r="AH35" s="2714"/>
      <c r="AI35" s="2714"/>
      <c r="AJ35" s="2714"/>
      <c r="AK35" s="789"/>
      <c r="AL35" s="789"/>
      <c r="AM35" s="743"/>
      <c r="AN35" s="831"/>
      <c r="AO35" s="831"/>
      <c r="AP35" s="831"/>
      <c r="AQ35" s="831"/>
      <c r="AR35" s="831"/>
      <c r="AS35" s="881">
        <v>0</v>
      </c>
    </row>
    <row s="28795" customFormat="1" customHeight="1" ht="0">
      <c r="A36" s="1831"/>
      <c r="B36" s="1831"/>
      <c r="C36" s="1831"/>
      <c r="D36" s="1831"/>
      <c r="E36" s="1831"/>
      <c r="F36" s="1831"/>
      <c r="G36" s="1831"/>
      <c r="H36" s="1831"/>
      <c r="I36" s="1831"/>
      <c r="J36" s="1831"/>
      <c r="K36" s="1831"/>
      <c r="L36" s="1832"/>
      <c r="M36" s="1831"/>
      <c r="N36" s="1831"/>
      <c r="O36" s="1831"/>
      <c r="S36" s="786"/>
      <c r="T36" s="786"/>
      <c r="U36" s="1803"/>
      <c r="V36" s="789"/>
      <c r="W36" s="789"/>
      <c r="X36" s="789"/>
      <c r="Y36" s="789"/>
      <c r="Z36" s="789"/>
      <c r="AA36" s="789"/>
      <c r="AB36" s="789"/>
      <c r="AC36" s="741" t="s">
        <v>551</v>
      </c>
      <c r="AD36" s="789"/>
      <c r="AE36" s="789"/>
      <c r="AF36" s="789"/>
      <c r="AG36" s="789"/>
      <c r="AH36" s="789"/>
      <c r="AI36" s="789"/>
      <c r="AJ36" s="789"/>
      <c r="AK36" s="741" t="s">
        <v>551</v>
      </c>
      <c r="AN36" s="831"/>
      <c r="AO36" s="831"/>
      <c r="AP36" s="831"/>
      <c r="AQ36" s="831"/>
      <c r="AR36" s="831"/>
      <c r="AS36" s="881">
        <v>0</v>
      </c>
    </row>
    <row customHeight="1" ht="14.699999999999998">
      <c r="Q37" s="839"/>
      <c r="R37" s="839"/>
      <c r="S37" s="1738"/>
      <c r="T37" s="826"/>
      <c r="U37" s="1707"/>
      <c r="V37" s="2715"/>
      <c r="W37" s="2715"/>
      <c r="X37" s="2715"/>
      <c r="Y37" s="2715"/>
      <c r="Z37" s="2715"/>
      <c r="AA37" s="2715"/>
      <c r="AB37" s="2715"/>
      <c r="AC37" s="2715"/>
      <c r="AD37" s="2715"/>
      <c r="AE37" s="2715"/>
      <c r="AF37" s="2715"/>
      <c r="AG37" s="2715"/>
      <c r="AH37" s="2715"/>
      <c r="AI37" s="2715"/>
      <c r="AJ37" s="2715"/>
      <c r="AK37" s="2715"/>
      <c r="AS37" s="1618">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1618">
        <v>14</v>
      </c>
    </row>
    <row customHeight="1" ht="14.699999999999998">
      <c r="Q39" s="839"/>
      <c r="R39" s="839"/>
      <c r="S39" s="2736" t="s">
        <v>88</v>
      </c>
      <c r="T39" s="2672" t="s">
        <v>552</v>
      </c>
      <c r="U39" s="764"/>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1618">
        <v>14</v>
      </c>
    </row>
    <row customHeight="1" ht="35.699999999999996">
      <c r="Q40" s="839"/>
      <c r="R40" s="839"/>
      <c r="S40" s="2736"/>
      <c r="T40" s="2672"/>
      <c r="U40" s="1494"/>
      <c r="V40" s="2723" t="s">
        <v>557</v>
      </c>
      <c r="W40" s="2746" t="s">
        <v>558</v>
      </c>
      <c r="X40" s="2725" t="s">
        <v>559</v>
      </c>
      <c r="Y40" s="2726"/>
      <c r="Z40" s="2725" t="s">
        <v>573</v>
      </c>
      <c r="AA40" s="2732"/>
      <c r="AB40" s="2726"/>
      <c r="AC40" s="2741"/>
      <c r="AD40" s="2723" t="s">
        <v>557</v>
      </c>
      <c r="AE40" s="2746" t="s">
        <v>558</v>
      </c>
      <c r="AF40" s="2725" t="s">
        <v>559</v>
      </c>
      <c r="AG40" s="2726"/>
      <c r="AH40" s="2725" t="s">
        <v>560</v>
      </c>
      <c r="AI40" s="2732"/>
      <c r="AJ40" s="2726"/>
      <c r="AK40" s="2741"/>
      <c r="AL40" s="2744"/>
      <c r="AM40" s="2590"/>
      <c r="AS40" s="1618">
        <v>34</v>
      </c>
    </row>
    <row customHeight="1" ht="35.699999999999996">
      <c r="A41" s="1833"/>
      <c r="B41" s="1833" t="s">
        <v>267</v>
      </c>
      <c r="C41" s="1833" t="s">
        <v>268</v>
      </c>
      <c r="D41" s="1833" t="s">
        <v>269</v>
      </c>
      <c r="E41" s="1827" t="s">
        <v>561</v>
      </c>
      <c r="F41" s="1827" t="s">
        <v>562</v>
      </c>
      <c r="G41" s="1827" t="s">
        <v>563</v>
      </c>
      <c r="H41" s="1827" t="s">
        <v>564</v>
      </c>
      <c r="I41" s="1827" t="s">
        <v>565</v>
      </c>
      <c r="J41" s="1827" t="s">
        <v>566</v>
      </c>
      <c r="K41" s="1827" t="s">
        <v>567</v>
      </c>
      <c r="L41" s="1827" t="s">
        <v>542</v>
      </c>
      <c r="Q41" s="839"/>
      <c r="R41" s="839"/>
      <c r="S41" s="2736"/>
      <c r="T41" s="2672"/>
      <c r="U41" s="765"/>
      <c r="V41" s="2724"/>
      <c r="W41" s="2747"/>
      <c r="X41" s="1685" t="s">
        <v>568</v>
      </c>
      <c r="Y41" s="1685" t="s">
        <v>569</v>
      </c>
      <c r="Z41" s="1801" t="s">
        <v>570</v>
      </c>
      <c r="AA41" s="2733" t="s">
        <v>571</v>
      </c>
      <c r="AB41" s="2734"/>
      <c r="AC41" s="2742"/>
      <c r="AD41" s="2724"/>
      <c r="AE41" s="2747"/>
      <c r="AF41" s="1685" t="s">
        <v>568</v>
      </c>
      <c r="AG41" s="1685" t="s">
        <v>569</v>
      </c>
      <c r="AH41" s="1801" t="s">
        <v>570</v>
      </c>
      <c r="AI41" s="2733" t="s">
        <v>571</v>
      </c>
      <c r="AJ41" s="2734"/>
      <c r="AK41" s="2742"/>
      <c r="AL41" s="2745"/>
      <c r="AM41" s="2590"/>
      <c r="AS41" s="1618">
        <v>34</v>
      </c>
    </row>
    <row s="26694" customFormat="1" customHeight="1" ht="11.25" hidden="1">
      <c r="A42" s="1833"/>
      <c r="B42" s="1833"/>
      <c r="C42" s="1833"/>
      <c r="D42" s="1833"/>
      <c r="E42" s="1833"/>
      <c r="F42" s="1833"/>
      <c r="G42" s="1833"/>
      <c r="H42" s="1833"/>
      <c r="I42" s="1833"/>
      <c r="J42" s="1833"/>
      <c r="K42" s="1833"/>
      <c r="L42" s="1827"/>
      <c r="M42" s="1825"/>
      <c r="N42" s="1825"/>
      <c r="O42" s="1825"/>
      <c r="P42" s="1709"/>
      <c r="Q42" s="1710"/>
      <c r="R42" s="1717">
        <v>1</v>
      </c>
      <c r="S42" s="1740" t="s">
        <v>132</v>
      </c>
      <c r="T42" s="1718" t="s">
        <v>102</v>
      </c>
      <c r="U42" s="1708" t="str">
        <f>OFFSET(U42,0,-1)</f>
        <v>2</v>
      </c>
      <c r="V42" s="1798">
        <f>OFFSET(V42,0,-1)+1</f>
        <v>3</v>
      </c>
      <c r="W42" s="1798"/>
      <c r="X42" s="1798">
        <f>OFFSET(X42,0,-1)+1</f>
        <v>1</v>
      </c>
      <c r="Y42" s="1798">
        <f>OFFSET(Y42,0,-1)+1</f>
        <v>2</v>
      </c>
      <c r="Z42" s="1798">
        <f>OFFSET(Z42,0,-1)+1</f>
        <v>3</v>
      </c>
      <c r="AA42" s="2735">
        <f>OFFSET(AA42,0,-1)+1</f>
        <v>4</v>
      </c>
      <c r="AB42" s="2735"/>
      <c r="AC42" s="1798">
        <f>OFFSET(AC42,0,-2)+1</f>
        <v>5</v>
      </c>
      <c r="AD42" s="1798">
        <f>OFFSET(AD42,0,-1)+1</f>
        <v>6</v>
      </c>
      <c r="AE42" s="1798"/>
      <c r="AF42" s="1798">
        <f>OFFSET(AF42,0,-1)+1</f>
        <v>1</v>
      </c>
      <c r="AG42" s="1798">
        <f>OFFSET(AG42,0,-1)+1</f>
        <v>2</v>
      </c>
      <c r="AH42" s="1798">
        <f>OFFSET(AH42,0,-1)+1</f>
        <v>3</v>
      </c>
      <c r="AI42" s="2735">
        <f>OFFSET(AI42,0,-1)+1</f>
        <v>4</v>
      </c>
      <c r="AJ42" s="2735"/>
      <c r="AK42" s="1798">
        <f>OFFSET(AK42,0,-2)+1</f>
        <v>5</v>
      </c>
      <c r="AL42" s="1708">
        <f>OFFSET(AL42,0,-1)</f>
        <v>5</v>
      </c>
      <c r="AM42" s="1798">
        <f>OFFSET(AM42,0,-1)+1</f>
        <v>6</v>
      </c>
      <c r="AN42" s="974"/>
      <c r="AO42" s="974"/>
      <c r="AP42" s="974"/>
      <c r="AQ42" s="974"/>
      <c r="AR42" s="974"/>
      <c r="AS42" s="959">
        <v>0</v>
      </c>
    </row>
    <row customHeight="1" ht="22.049999999999997">
      <c r="A43" s="1826" t="s">
        <v>287</v>
      </c>
      <c r="B43" s="1826"/>
      <c r="C43" s="1826"/>
      <c r="D43" s="1826"/>
      <c r="E43" s="2721">
        <v>1</v>
      </c>
      <c r="F43" s="1826"/>
      <c r="G43" s="1826"/>
      <c r="H43" s="1826"/>
      <c r="I43" s="1826"/>
      <c r="J43" s="1826"/>
      <c r="K43" s="1826"/>
      <c r="L43" s="1827"/>
      <c r="M43" s="1828"/>
      <c r="N43" s="1828"/>
      <c r="O43" s="1828"/>
      <c r="P43" s="824"/>
      <c r="Q43" s="823"/>
      <c r="R43" s="818"/>
      <c r="S43" s="1799">
        <f>INDEX(PT_DIFFERENTIATION_NUM_NTAR,MATCH(A43,PT_DIFFERENTIATION_NTAR_ID,0))</f>
        <v>0</v>
      </c>
      <c r="T43" s="761"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3"/>
      <c r="AP43" s="963" t="str">
        <f>IF(T43="","",T43)</f>
        <v>Наименование тарифа</v>
      </c>
      <c r="AQ43" s="963"/>
      <c r="AR43" s="963"/>
      <c r="AS43" s="1618">
        <v>21</v>
      </c>
    </row>
    <row customHeight="1" ht="22.049999999999997">
      <c r="A44" s="1826" t="s">
        <v>287</v>
      </c>
      <c r="B44" s="1826" t="s">
        <v>288</v>
      </c>
      <c r="C44" s="1826"/>
      <c r="D44" s="1826"/>
      <c r="E44" s="2722"/>
      <c r="F44" s="2721">
        <v>1</v>
      </c>
      <c r="G44" s="1826"/>
      <c r="H44" s="1826"/>
      <c r="I44" s="1826"/>
      <c r="J44" s="1826"/>
      <c r="K44" s="1826"/>
      <c r="L44" s="1827"/>
      <c r="M44" s="1828"/>
      <c r="N44" s="1828"/>
      <c r="O44" s="1828"/>
      <c r="P44" s="1795"/>
      <c r="Q44" s="815"/>
      <c r="R44" s="816"/>
      <c r="S44" s="1799" t="str">
        <f>INDEX(PT_DIFFERENTIATION_NUM_TER,MATCH(B44,PT_DIFFERENTIATION_TER_ID,0))</f>
        <v>.</v>
      </c>
      <c r="T44" s="771"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963"/>
      <c r="AP44" s="963" t="str">
        <f>IF(T44="","",T44)</f>
        <v>Территория действия тарифа</v>
      </c>
      <c r="AQ44" s="963"/>
      <c r="AR44" s="963"/>
      <c r="AS44" s="1618">
        <v>21</v>
      </c>
    </row>
    <row customHeight="1" ht="24">
      <c r="A45" s="1826" t="s">
        <v>287</v>
      </c>
      <c r="B45" s="1826" t="s">
        <v>288</v>
      </c>
      <c r="C45" s="1826" t="s">
        <v>289</v>
      </c>
      <c r="D45" s="1826"/>
      <c r="E45" s="2722"/>
      <c r="F45" s="2722"/>
      <c r="G45" s="2721">
        <v>1</v>
      </c>
      <c r="H45" s="1826"/>
      <c r="I45" s="1826"/>
      <c r="J45" s="1826"/>
      <c r="K45" s="1826"/>
      <c r="L45" s="1827"/>
      <c r="M45" s="1828"/>
      <c r="N45" s="1828"/>
      <c r="O45" s="1828"/>
      <c r="P45" s="817"/>
      <c r="Q45" s="815"/>
      <c r="R45" s="816"/>
      <c r="S45" s="1799"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963"/>
      <c r="AP45" s="963" t="str">
        <f>IF(T45="","",T45)</f>
        <v>Наименование системы теплоснабжения </v>
      </c>
      <c r="AQ45" s="963"/>
      <c r="AR45" s="963"/>
      <c r="AS45" s="1618">
        <v>23</v>
      </c>
    </row>
    <row customHeight="1" ht="22.049999999999997">
      <c r="A46" s="1826" t="s">
        <v>287</v>
      </c>
      <c r="B46" s="1826" t="s">
        <v>288</v>
      </c>
      <c r="C46" s="1826" t="s">
        <v>289</v>
      </c>
      <c r="D46" s="1826" t="s">
        <v>290</v>
      </c>
      <c r="E46" s="2722"/>
      <c r="F46" s="2722"/>
      <c r="G46" s="2722"/>
      <c r="H46" s="2721">
        <v>1</v>
      </c>
      <c r="I46" s="1826"/>
      <c r="J46" s="1826"/>
      <c r="K46" s="1826"/>
      <c r="L46" s="1827"/>
      <c r="M46" s="1828"/>
      <c r="N46" s="1828"/>
      <c r="O46" s="1828"/>
      <c r="P46" s="817"/>
      <c r="Q46" s="815"/>
      <c r="R46" s="816"/>
      <c r="S46" s="1799"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963"/>
      <c r="AP46" s="963" t="str">
        <f>IF(T46="","",T46)</f>
        <v>Источник тепловой энергии  </v>
      </c>
      <c r="AQ46" s="963"/>
      <c r="AR46" s="963"/>
      <c r="AS46" s="1618">
        <v>21</v>
      </c>
    </row>
    <row customHeight="1" ht="49.5">
      <c r="A47" s="1826" t="s">
        <v>287</v>
      </c>
      <c r="B47" s="1826" t="s">
        <v>288</v>
      </c>
      <c r="C47" s="1826" t="s">
        <v>289</v>
      </c>
      <c r="D47" s="1826" t="s">
        <v>290</v>
      </c>
      <c r="E47" s="2722"/>
      <c r="F47" s="2722"/>
      <c r="G47" s="2722"/>
      <c r="H47" s="2722"/>
      <c r="I47" s="2719" t="str">
        <f>S46&amp;".1"</f>
        <v>....1</v>
      </c>
      <c r="J47" s="1826"/>
      <c r="K47" s="1826"/>
      <c r="L47" s="1827" t="s">
        <v>527</v>
      </c>
      <c r="P47" s="2720">
        <v>1</v>
      </c>
      <c r="Q47" s="1794"/>
      <c r="R47" s="819"/>
      <c r="S47" s="1799" t="str">
        <f>$I47</f>
        <v>....1</v>
      </c>
      <c r="T47" s="748" t="s">
        <v>528</v>
      </c>
      <c r="U47" s="763"/>
      <c r="V47" s="2708"/>
      <c r="W47" s="2709"/>
      <c r="X47" s="2709"/>
      <c r="Y47" s="2709"/>
      <c r="Z47" s="2709"/>
      <c r="AA47" s="2709"/>
      <c r="AB47" s="2709"/>
      <c r="AC47" s="2710"/>
      <c r="AD47" s="2708"/>
      <c r="AE47" s="2709"/>
      <c r="AF47" s="2709"/>
      <c r="AG47" s="2709"/>
      <c r="AH47" s="2709"/>
      <c r="AI47" s="2709"/>
      <c r="AJ47" s="2709"/>
      <c r="AK47" s="2709"/>
      <c r="AL47" s="2710"/>
      <c r="AM47" s="1721" t="s">
        <v>529</v>
      </c>
      <c r="AO47" s="963"/>
      <c r="AP47" s="963" t="str">
        <f>IF(T47="","",T47)</f>
        <v>Схема подключения теплопотребляющей установки к коллектору источника тепловой энергии</v>
      </c>
      <c r="AQ47" s="963"/>
      <c r="AR47" s="963"/>
      <c r="AS47" s="1618">
        <v>47</v>
      </c>
    </row>
    <row customHeight="1" ht="22.049999999999997">
      <c r="A48" s="1826" t="s">
        <v>287</v>
      </c>
      <c r="B48" s="1826" t="s">
        <v>288</v>
      </c>
      <c r="C48" s="1826" t="s">
        <v>289</v>
      </c>
      <c r="D48" s="1826" t="s">
        <v>290</v>
      </c>
      <c r="E48" s="2722"/>
      <c r="F48" s="2722"/>
      <c r="G48" s="2722"/>
      <c r="H48" s="2722"/>
      <c r="I48" s="2749"/>
      <c r="J48" s="2719" t="str">
        <f>I47&amp;".1"</f>
        <v>....1.1</v>
      </c>
      <c r="K48" s="1826"/>
      <c r="L48" s="1827" t="s">
        <v>530</v>
      </c>
      <c r="P48" s="2720"/>
      <c r="Q48" s="2720">
        <v>1</v>
      </c>
      <c r="R48" s="820"/>
      <c r="S48" s="1799" t="str">
        <f>$J48</f>
        <v>....1.1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963"/>
      <c r="AP48" s="963" t="str">
        <f>IF(T48="","",T48)</f>
        <v>Группа потребителей</v>
      </c>
      <c r="AQ48" s="963"/>
      <c r="AR48" s="963"/>
      <c r="AS48" s="1618">
        <v>21</v>
      </c>
    </row>
    <row customHeight="1" ht="22.049999999999997">
      <c r="A49" s="1826" t="s">
        <v>287</v>
      </c>
      <c r="B49" s="1826" t="s">
        <v>288</v>
      </c>
      <c r="C49" s="1826" t="s">
        <v>289</v>
      </c>
      <c r="D49" s="1826" t="s">
        <v>290</v>
      </c>
      <c r="E49" s="2722"/>
      <c r="F49" s="2722"/>
      <c r="G49" s="2722"/>
      <c r="H49" s="2722"/>
      <c r="I49" s="2749"/>
      <c r="J49" s="2749"/>
      <c r="K49" s="2719" t="str">
        <f>J48&amp;".1"</f>
        <v>....1.1.1</v>
      </c>
      <c r="L49" s="1827" t="s">
        <v>533</v>
      </c>
      <c r="P49" s="2720"/>
      <c r="Q49" s="2720"/>
      <c r="R49" s="820">
        <v>1</v>
      </c>
      <c r="S49" s="1799" t="str">
        <f>$K49</f>
        <v>....1.1.1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534</v>
      </c>
      <c r="AN49" s="974">
        <f>STRCHECKDATE(V50:AL50)</f>
      </c>
      <c r="AO49" s="963"/>
      <c r="AP49" s="963" t="str">
        <f>IF(T49="","",T49)</f>
        <v/>
      </c>
      <c r="AQ49" s="963"/>
      <c r="AR49" s="963"/>
      <c r="AS49" s="1618">
        <v>21</v>
      </c>
    </row>
    <row customHeight="1" ht="1.05">
      <c r="A50" s="1826" t="s">
        <v>287</v>
      </c>
      <c r="B50" s="1826" t="s">
        <v>288</v>
      </c>
      <c r="C50" s="1826" t="s">
        <v>289</v>
      </c>
      <c r="D50" s="1826" t="s">
        <v>290</v>
      </c>
      <c r="E50" s="2722"/>
      <c r="F50" s="2722"/>
      <c r="G50" s="2722"/>
      <c r="H50" s="2722"/>
      <c r="I50" s="2749"/>
      <c r="J50" s="2749"/>
      <c r="K50" s="2719"/>
      <c r="L50" s="1827"/>
      <c r="P50" s="2720"/>
      <c r="Q50" s="2720"/>
      <c r="R50" s="820"/>
      <c r="S50" s="1805"/>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963"/>
      <c r="AP50" s="963" t="str">
        <f>IF(T50="","",T50)</f>
        <v/>
      </c>
      <c r="AQ50" s="963"/>
      <c r="AR50" s="963"/>
      <c r="AS50" s="1618">
        <v>1</v>
      </c>
    </row>
    <row customHeight="1" ht="11.549999999999999">
      <c r="A51" s="1826" t="s">
        <v>287</v>
      </c>
      <c r="B51" s="1826" t="s">
        <v>288</v>
      </c>
      <c r="C51" s="1826" t="s">
        <v>289</v>
      </c>
      <c r="D51" s="1826" t="s">
        <v>290</v>
      </c>
      <c r="E51" s="2722"/>
      <c r="F51" s="2722"/>
      <c r="G51" s="2722"/>
      <c r="H51" s="2722"/>
      <c r="I51" s="2749"/>
      <c r="J51" s="2719"/>
      <c r="K51" s="1826"/>
      <c r="L51" s="1827"/>
      <c r="P51" s="2720"/>
      <c r="Q51" s="2720"/>
      <c r="R51" s="819"/>
      <c r="S51" s="1741"/>
      <c r="T51" s="751" t="s">
        <v>535</v>
      </c>
      <c r="U51" s="830"/>
      <c r="V51" s="830"/>
      <c r="W51" s="830"/>
      <c r="X51" s="830"/>
      <c r="Y51" s="830"/>
      <c r="Z51" s="830"/>
      <c r="AA51" s="830"/>
      <c r="AB51" s="830"/>
      <c r="AC51" s="830"/>
      <c r="AD51" s="830"/>
      <c r="AE51" s="830"/>
      <c r="AF51" s="830"/>
      <c r="AG51" s="830"/>
      <c r="AH51" s="830"/>
      <c r="AI51" s="830"/>
      <c r="AJ51" s="830"/>
      <c r="AK51" s="830"/>
      <c r="AL51" s="787"/>
      <c r="AM51" s="2718"/>
      <c r="AO51" s="963"/>
      <c r="AP51" s="963" t="str">
        <f>IF(T51="","",T51)</f>
        <v>Добавить вид теплоносителя (параметры теплоносителя)</v>
      </c>
      <c r="AQ51" s="963"/>
      <c r="AR51" s="963"/>
      <c r="AS51" s="1618">
        <v>11</v>
      </c>
    </row>
    <row customHeight="1" ht="11.549999999999999">
      <c r="A52" s="1826" t="s">
        <v>287</v>
      </c>
      <c r="B52" s="1826" t="s">
        <v>288</v>
      </c>
      <c r="C52" s="1826" t="s">
        <v>289</v>
      </c>
      <c r="D52" s="1826" t="s">
        <v>290</v>
      </c>
      <c r="E52" s="2722"/>
      <c r="F52" s="2722"/>
      <c r="G52" s="2722"/>
      <c r="H52" s="2722"/>
      <c r="I52" s="2719"/>
      <c r="J52" s="1826"/>
      <c r="K52" s="1826"/>
      <c r="L52" s="1827"/>
      <c r="P52" s="2720"/>
      <c r="Q52" s="1794"/>
      <c r="R52" s="819"/>
      <c r="S52" s="1741"/>
      <c r="T52" s="750" t="s">
        <v>536</v>
      </c>
      <c r="U52" s="830"/>
      <c r="V52" s="830"/>
      <c r="W52" s="830"/>
      <c r="X52" s="830"/>
      <c r="Y52" s="830"/>
      <c r="Z52" s="830"/>
      <c r="AA52" s="830"/>
      <c r="AB52" s="830"/>
      <c r="AC52" s="829"/>
      <c r="AD52" s="830"/>
      <c r="AE52" s="830"/>
      <c r="AF52" s="830"/>
      <c r="AG52" s="830"/>
      <c r="AH52" s="830"/>
      <c r="AI52" s="830"/>
      <c r="AJ52" s="830"/>
      <c r="AK52" s="829"/>
      <c r="AL52" s="830"/>
      <c r="AM52" s="766"/>
      <c r="AO52" s="963"/>
      <c r="AP52" s="963" t="str">
        <f>IF(T52="","",T52)</f>
        <v>Добавить группу потребителей</v>
      </c>
      <c r="AQ52" s="963"/>
      <c r="AR52" s="963"/>
      <c r="AS52" s="1618">
        <v>11</v>
      </c>
    </row>
    <row customHeight="1" ht="14.699999999999998">
      <c r="A53" s="1826" t="s">
        <v>287</v>
      </c>
      <c r="B53" s="1826" t="s">
        <v>288</v>
      </c>
      <c r="C53" s="1826" t="s">
        <v>289</v>
      </c>
      <c r="D53" s="1826" t="s">
        <v>290</v>
      </c>
      <c r="E53" s="2722"/>
      <c r="F53" s="2722"/>
      <c r="G53" s="2722"/>
      <c r="H53" s="2721"/>
      <c r="I53" s="1826"/>
      <c r="J53" s="1826"/>
      <c r="K53" s="1826"/>
      <c r="L53" s="1827"/>
      <c r="M53" s="1828"/>
      <c r="N53" s="1828"/>
      <c r="O53" s="1000"/>
      <c r="P53" s="823"/>
      <c r="Q53" s="838"/>
      <c r="R53" s="818"/>
      <c r="S53" s="1741"/>
      <c r="T53" s="828" t="s">
        <v>537</v>
      </c>
      <c r="U53" s="830"/>
      <c r="V53" s="830"/>
      <c r="W53" s="830"/>
      <c r="X53" s="830"/>
      <c r="Y53" s="830"/>
      <c r="Z53" s="830"/>
      <c r="AA53" s="830"/>
      <c r="AB53" s="830"/>
      <c r="AC53" s="829"/>
      <c r="AD53" s="830"/>
      <c r="AE53" s="830"/>
      <c r="AF53" s="830"/>
      <c r="AG53" s="830"/>
      <c r="AH53" s="830"/>
      <c r="AI53" s="830"/>
      <c r="AJ53" s="830"/>
      <c r="AK53" s="829"/>
      <c r="AL53" s="830"/>
      <c r="AM53" s="766"/>
      <c r="AO53" s="963"/>
      <c r="AP53" s="963" t="str">
        <f>IF(T53="","",T53)</f>
        <v>Добавить схему подключения</v>
      </c>
      <c r="AQ53" s="963"/>
      <c r="AR53" s="963"/>
      <c r="AS53" s="1618">
        <v>14</v>
      </c>
    </row>
    <row s="27100" customFormat="1" customHeight="1" ht="1.05">
      <c r="A54" s="1806" t="s">
        <v>287</v>
      </c>
      <c r="B54" s="1806" t="s">
        <v>288</v>
      </c>
      <c r="C54" s="1806" t="s">
        <v>289</v>
      </c>
      <c r="D54" s="1777"/>
      <c r="E54" s="2722"/>
      <c r="F54" s="2722"/>
      <c r="G54" s="2721"/>
      <c r="H54" s="1777"/>
      <c r="I54" s="1777"/>
      <c r="J54" s="1777"/>
      <c r="K54" s="1777"/>
      <c r="L54" s="1802"/>
      <c r="M54" s="1778"/>
      <c r="N54" s="177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252"/>
      <c r="AP54" s="1252" t="str">
        <f>IF(T54="","",T54)</f>
        <v>Добавить источник для дифференциации</v>
      </c>
      <c r="AQ54" s="1252"/>
      <c r="AR54" s="1252"/>
      <c r="AS54" s="981">
        <v>1</v>
      </c>
    </row>
    <row s="27100" customFormat="1" customHeight="1" ht="1.05">
      <c r="A55" s="1806" t="s">
        <v>287</v>
      </c>
      <c r="B55" s="1806" t="s">
        <v>288</v>
      </c>
      <c r="C55" s="1777"/>
      <c r="D55" s="1777"/>
      <c r="E55" s="2722"/>
      <c r="F55" s="2721"/>
      <c r="G55" s="1777"/>
      <c r="H55" s="1777"/>
      <c r="I55" s="1777"/>
      <c r="J55" s="1777"/>
      <c r="K55" s="1777"/>
      <c r="L55" s="1802"/>
      <c r="M55" s="1784"/>
      <c r="N55" s="178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252"/>
      <c r="AP55" s="1252" t="str">
        <f>IF(T55="","",T55)</f>
        <v>Добавить централизованную систему для дифференциации</v>
      </c>
      <c r="AQ55" s="1252"/>
      <c r="AR55" s="1252"/>
      <c r="AS55" s="981">
        <v>1</v>
      </c>
    </row>
    <row s="27100" customFormat="1" customHeight="1" ht="1.05">
      <c r="A56" s="1806" t="s">
        <v>287</v>
      </c>
      <c r="B56" s="1806"/>
      <c r="C56" s="1806"/>
      <c r="D56" s="1806"/>
      <c r="E56" s="2721"/>
      <c r="F56" s="1806"/>
      <c r="G56" s="1806"/>
      <c r="H56" s="1806"/>
      <c r="I56" s="1806"/>
      <c r="J56" s="1806"/>
      <c r="K56" s="1806"/>
      <c r="L56" s="1809"/>
      <c r="M56" s="1784"/>
      <c r="N56" s="1784"/>
      <c r="O56" s="981"/>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963"/>
      <c r="AP56" s="963" t="str">
        <f>IF(T56="","",T56)</f>
        <v>Добавить территорию для дифференциации</v>
      </c>
      <c r="AQ56" s="963"/>
      <c r="AR56" s="963"/>
      <c r="AS56" s="974">
        <v>1</v>
      </c>
    </row>
    <row s="27100" customFormat="1" customHeight="1" ht="1.05">
      <c r="A57" s="1777"/>
      <c r="B57" s="1777"/>
      <c r="C57" s="1777"/>
      <c r="D57" s="1777"/>
      <c r="E57" s="1806"/>
      <c r="F57" s="1777"/>
      <c r="G57" s="1777"/>
      <c r="H57" s="1777"/>
      <c r="I57" s="1777"/>
      <c r="J57" s="1777"/>
      <c r="K57" s="1777"/>
      <c r="L57" s="1802"/>
      <c r="M57" s="1784"/>
      <c r="N57" s="178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252"/>
      <c r="AP57" s="1252" t="str">
        <f>IF(T57="","",T57)</f>
        <v>Добавить наименование тарифа</v>
      </c>
      <c r="AQ57" s="1252"/>
      <c r="AR57" s="1252"/>
      <c r="AS57" s="981">
        <v>1</v>
      </c>
    </row>
    <row customHeight="1" ht="11.549999999999999">
      <c r="M58" s="1623"/>
      <c r="N58" s="1623"/>
      <c r="O58" s="1000"/>
      <c r="P58" s="1618"/>
      <c r="Q58" s="1618"/>
      <c r="R58" s="1618"/>
      <c r="S58" s="1618"/>
      <c r="AN58" s="1618"/>
      <c r="AO58" s="1618"/>
      <c r="AP58" s="1618"/>
      <c r="AQ58" s="1618"/>
      <c r="AR58" s="1618"/>
      <c r="AS58" s="1618">
        <v>11</v>
      </c>
    </row>
    <row customHeight="1" ht="28.5">
      <c r="O59" s="1000"/>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618">
        <v>27</v>
      </c>
    </row>
    <row customHeight="1" ht="65.25">
      <c r="O60" s="1000"/>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618">
        <v>62</v>
      </c>
    </row>
    <row customHeight="1" ht="14.699999999999998">
      <c r="O61" s="1000"/>
      <c r="AS61" s="1618">
        <v>14</v>
      </c>
    </row>
    <row customHeight="1" ht="18.75">
      <c r="O62" s="1000"/>
      <c r="S62" s="1716"/>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618">
        <v>18</v>
      </c>
    </row>
    <row customHeight="1" ht="18.75">
      <c r="O63" s="1000"/>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618">
        <v>18</v>
      </c>
    </row>
    <row customHeight="1" ht="29.25">
      <c r="O64" s="1000"/>
      <c r="S64" s="1716"/>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618">
        <v>28</v>
      </c>
    </row>
    <row customHeight="1" ht="22.5" hidden="1">
      <c r="A65" s="1623" t="s">
        <v>82</v>
      </c>
      <c r="B65" s="1623">
        <v>0</v>
      </c>
      <c r="C65" s="1623">
        <v>0</v>
      </c>
      <c r="D65" s="1623">
        <v>0</v>
      </c>
      <c r="E65" s="1623">
        <v>0</v>
      </c>
      <c r="F65" s="1623">
        <v>0</v>
      </c>
      <c r="G65" s="1623">
        <v>0</v>
      </c>
      <c r="H65" s="1623">
        <v>0</v>
      </c>
      <c r="I65" s="1623">
        <v>0</v>
      </c>
      <c r="J65" s="1623">
        <v>0</v>
      </c>
      <c r="K65" s="1623">
        <v>0</v>
      </c>
      <c r="L65" s="1792">
        <v>0</v>
      </c>
      <c r="M65" s="1825">
        <v>0</v>
      </c>
      <c r="N65" s="1825">
        <v>0</v>
      </c>
      <c r="O65" s="1825">
        <v>0</v>
      </c>
      <c r="P65" s="1791">
        <v>3</v>
      </c>
      <c r="Q65" s="807">
        <v>3</v>
      </c>
      <c r="R65" s="807">
        <v>3</v>
      </c>
      <c r="S65" s="1044">
        <v>12</v>
      </c>
      <c r="T65" s="1618">
        <v>31</v>
      </c>
      <c r="U65" s="1618">
        <v>0</v>
      </c>
      <c r="V65" s="1618">
        <v>0</v>
      </c>
      <c r="W65" s="1618">
        <v>0</v>
      </c>
      <c r="X65" s="1618">
        <v>0</v>
      </c>
      <c r="Y65" s="1618">
        <v>0</v>
      </c>
      <c r="Z65" s="1618">
        <v>0</v>
      </c>
      <c r="AA65" s="1618">
        <v>0</v>
      </c>
      <c r="AB65" s="1618">
        <v>0</v>
      </c>
      <c r="AC65" s="1618">
        <v>0</v>
      </c>
      <c r="AD65" s="1618">
        <v>24</v>
      </c>
      <c r="AE65" s="1618">
        <v>0</v>
      </c>
      <c r="AF65" s="1618">
        <v>24</v>
      </c>
      <c r="AG65" s="1618">
        <v>24</v>
      </c>
      <c r="AH65" s="1618">
        <v>11</v>
      </c>
      <c r="AI65" s="1618">
        <v>3</v>
      </c>
      <c r="AJ65" s="1618">
        <v>11</v>
      </c>
      <c r="AK65" s="1618">
        <v>0</v>
      </c>
      <c r="AL65" s="1618">
        <v>4</v>
      </c>
      <c r="AM65" s="1618">
        <v>115</v>
      </c>
      <c r="AN65" s="974">
        <v>10</v>
      </c>
      <c r="AO65" s="974">
        <v>10</v>
      </c>
      <c r="AP65" s="974">
        <v>10</v>
      </c>
      <c r="AQ65" s="974">
        <v>10</v>
      </c>
      <c r="AR65" s="974">
        <v>10</v>
      </c>
      <c r="AS65" s="161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AB4B9D-63FD-C699-039C-15EAAE45801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229" width="10.57421875" hidden="1"/>
    <col min="2" max="2" style="28229" width="11.00390625" hidden="1" customWidth="1"/>
    <col min="3" max="3" style="28229" width="10.57421875" hidden="1"/>
    <col min="4" max="4" style="28229" width="11.8515625" hidden="1" customWidth="1"/>
    <col min="5" max="5" style="28229" width="10.00390625" hidden="1" customWidth="1"/>
    <col min="6" max="6" style="28229" width="8.7109375" hidden="1" customWidth="1"/>
    <col min="7" max="7" style="28229" width="7.57421875" hidden="1" customWidth="1"/>
    <col min="8" max="8" style="28229" width="11.421875" hidden="1" customWidth="1"/>
    <col min="9" max="9" style="28229" width="12.00390625" hidden="1" customWidth="1"/>
    <col min="10" max="10" style="28229" width="9.8515625" hidden="1" customWidth="1"/>
    <col min="11" max="11" style="28229" width="11.421875" hidden="1" customWidth="1"/>
    <col min="12" max="12" style="28903" width="19.140625" hidden="1" customWidth="1"/>
    <col min="13" max="14" style="28924" width="12.28125" hidden="1" customWidth="1"/>
    <col min="15" max="15" style="28924" width="23.421875" hidden="1" customWidth="1"/>
    <col min="16" max="16" style="28924" width="3.00390625" customWidth="1"/>
    <col min="17" max="18" style="28199" width="3.00390625" customWidth="1"/>
    <col min="19" max="19" style="28896" width="12.00390625" customWidth="1"/>
    <col min="20" max="20" style="28229" width="31.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AS1" s="2094" t="s">
        <v>14</v>
      </c>
    </row>
    <row customHeight="1" ht="21" hidden="1">
      <c r="A2" s="1730"/>
      <c r="B2" s="1730"/>
      <c r="C2" s="1730"/>
      <c r="D2" s="1730"/>
      <c r="E2" s="2752">
        <v>1</v>
      </c>
      <c r="F2" s="1730"/>
      <c r="G2" s="1730"/>
      <c r="H2" s="1730"/>
      <c r="I2" s="1730"/>
      <c r="J2" s="1730"/>
      <c r="K2" s="1730"/>
      <c r="L2" s="1773"/>
      <c r="M2" s="2073"/>
      <c r="N2" s="2073"/>
      <c r="O2" s="2073"/>
      <c r="P2" s="2053"/>
      <c r="Q2" s="823"/>
      <c r="R2" s="818"/>
      <c r="S2" s="2421">
        <f>INDEX(PT_DIFFERENTIATION_NUM_NTAR,MATCH(A2,PT_DIFFERENTIATION_NTAR_ID,0))</f>
      </c>
      <c r="T2" s="1988"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2087"/>
      <c r="AP2" s="2087" t="str">
        <f>IF(T2="","",T2)</f>
        <v>Наименование тарифа</v>
      </c>
      <c r="AQ2" s="2087"/>
      <c r="AR2" s="2087"/>
      <c r="AS2" s="2094">
        <v>0</v>
      </c>
    </row>
    <row customHeight="1" ht="21" hidden="1">
      <c r="A3" s="1730"/>
      <c r="B3" s="1730"/>
      <c r="C3" s="1730"/>
      <c r="D3" s="1730"/>
      <c r="E3" s="2753"/>
      <c r="F3" s="2752">
        <v>1</v>
      </c>
      <c r="G3" s="1730"/>
      <c r="H3" s="1730"/>
      <c r="I3" s="1730"/>
      <c r="J3" s="1730"/>
      <c r="K3" s="1730"/>
      <c r="L3" s="1773"/>
      <c r="M3" s="2073"/>
      <c r="N3" s="2073"/>
      <c r="O3" s="2073"/>
      <c r="P3" s="2403"/>
      <c r="Q3" s="815"/>
      <c r="R3" s="816"/>
      <c r="S3" s="2421">
        <f>INDEX(PT_DIFFERENTIATION_NUM_TER,MATCH(B3,PT_DIFFERENTIATION_TER_ID,0))</f>
      </c>
      <c r="T3" s="1985"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2087"/>
      <c r="AP3" s="2087" t="str">
        <f>IF(T3="","",T3)</f>
        <v>Территория действия тарифа</v>
      </c>
      <c r="AQ3" s="2087"/>
      <c r="AR3" s="2087"/>
      <c r="AS3" s="2094">
        <v>0</v>
      </c>
    </row>
    <row customHeight="1" ht="23.25" hidden="1">
      <c r="A4" s="1730"/>
      <c r="B4" s="1730"/>
      <c r="C4" s="1730"/>
      <c r="D4" s="1730"/>
      <c r="E4" s="2753"/>
      <c r="F4" s="2753"/>
      <c r="G4" s="2752">
        <v>1</v>
      </c>
      <c r="H4" s="1730"/>
      <c r="I4" s="1730"/>
      <c r="J4" s="1730"/>
      <c r="K4" s="1730"/>
      <c r="L4" s="1773"/>
      <c r="M4" s="2073"/>
      <c r="N4" s="2073"/>
      <c r="O4" s="2073"/>
      <c r="P4" s="817"/>
      <c r="Q4" s="815"/>
      <c r="R4" s="816"/>
      <c r="S4" s="2421">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2087"/>
      <c r="AP4" s="2087" t="str">
        <f>IF(T4="","",T4)</f>
        <v>Наименование системы теплоснабжения </v>
      </c>
      <c r="AQ4" s="2087"/>
      <c r="AR4" s="2087"/>
      <c r="AS4" s="2094">
        <v>0</v>
      </c>
    </row>
    <row customHeight="1" ht="21" hidden="1">
      <c r="A5" s="1730"/>
      <c r="B5" s="1730"/>
      <c r="C5" s="1730"/>
      <c r="D5" s="1730"/>
      <c r="E5" s="2753"/>
      <c r="F5" s="2753"/>
      <c r="G5" s="2753"/>
      <c r="H5" s="2752">
        <v>1</v>
      </c>
      <c r="I5" s="1730"/>
      <c r="J5" s="1730"/>
      <c r="K5" s="1730"/>
      <c r="L5" s="1773"/>
      <c r="M5" s="2073"/>
      <c r="N5" s="2073"/>
      <c r="O5" s="2073"/>
      <c r="P5" s="817"/>
      <c r="Q5" s="815"/>
      <c r="R5" s="816"/>
      <c r="S5" s="2421">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2087"/>
      <c r="AP5" s="2087" t="str">
        <f>IF(T5="","",T5)</f>
        <v>Источник тепловой энергии  </v>
      </c>
      <c r="AQ5" s="2087"/>
      <c r="AR5" s="2087"/>
      <c r="AS5" s="2094">
        <v>0</v>
      </c>
    </row>
    <row customHeight="1" ht="47.25" hidden="1">
      <c r="A6" s="1730"/>
      <c r="B6" s="1730"/>
      <c r="C6" s="1730"/>
      <c r="D6" s="1730"/>
      <c r="E6" s="2753"/>
      <c r="F6" s="2753"/>
      <c r="G6" s="2753"/>
      <c r="H6" s="2753"/>
      <c r="I6" s="2590">
        <f>S5&amp;".1"</f>
      </c>
      <c r="J6" s="1730"/>
      <c r="K6" s="1730"/>
      <c r="L6" s="1773" t="s">
        <v>527</v>
      </c>
      <c r="M6" s="2098"/>
      <c r="P6" s="2720">
        <v>1</v>
      </c>
      <c r="Q6" s="2417"/>
      <c r="R6" s="819"/>
      <c r="S6" s="2421">
        <f>$I6</f>
      </c>
      <c r="T6" s="748" t="s">
        <v>528</v>
      </c>
      <c r="U6" s="763"/>
      <c r="V6" s="2708"/>
      <c r="W6" s="2709"/>
      <c r="X6" s="2709"/>
      <c r="Y6" s="2709"/>
      <c r="Z6" s="2709"/>
      <c r="AA6" s="2709"/>
      <c r="AB6" s="2709"/>
      <c r="AC6" s="2710"/>
      <c r="AD6" s="2708"/>
      <c r="AE6" s="2709"/>
      <c r="AF6" s="2709"/>
      <c r="AG6" s="2709"/>
      <c r="AH6" s="2709"/>
      <c r="AI6" s="2709"/>
      <c r="AJ6" s="2709"/>
      <c r="AK6" s="2709"/>
      <c r="AL6" s="2710"/>
      <c r="AM6" s="1721" t="s">
        <v>529</v>
      </c>
      <c r="AO6" s="2087"/>
      <c r="AP6" s="2087" t="str">
        <f>IF(T6="","",T6)</f>
        <v>Схема подключения теплопотребляющей установки к коллектору источника тепловой энергии</v>
      </c>
      <c r="AQ6" s="2087"/>
      <c r="AR6" s="2087"/>
      <c r="AS6" s="2094">
        <v>0</v>
      </c>
    </row>
    <row customHeight="1" ht="21" hidden="1">
      <c r="A7" s="1730"/>
      <c r="B7" s="1730"/>
      <c r="C7" s="1730"/>
      <c r="D7" s="1730"/>
      <c r="E7" s="2753"/>
      <c r="F7" s="2753"/>
      <c r="G7" s="2753"/>
      <c r="H7" s="2753"/>
      <c r="I7" s="2564"/>
      <c r="J7" s="2590">
        <f>I6&amp;".1"</f>
      </c>
      <c r="K7" s="1730"/>
      <c r="L7" s="1773" t="s">
        <v>530</v>
      </c>
      <c r="M7" s="2098"/>
      <c r="N7" s="2094"/>
      <c r="P7" s="2720"/>
      <c r="Q7" s="2720">
        <v>1</v>
      </c>
      <c r="R7" s="820"/>
      <c r="S7" s="2421">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2087"/>
      <c r="AP7" s="2087" t="str">
        <f>IF(T7="","",T7)</f>
        <v>Группа потребителей</v>
      </c>
      <c r="AQ7" s="2087"/>
      <c r="AR7" s="2087"/>
      <c r="AS7" s="2094">
        <v>0</v>
      </c>
    </row>
    <row customHeight="1" ht="21" hidden="1">
      <c r="A8" s="1730"/>
      <c r="B8" s="1730"/>
      <c r="C8" s="1730"/>
      <c r="D8" s="1730"/>
      <c r="E8" s="2753"/>
      <c r="F8" s="2753"/>
      <c r="G8" s="2753"/>
      <c r="H8" s="2753"/>
      <c r="I8" s="2564"/>
      <c r="J8" s="2564"/>
      <c r="K8" s="2590">
        <f>J7&amp;".1"</f>
      </c>
      <c r="L8" s="1773" t="s">
        <v>533</v>
      </c>
      <c r="M8" s="2098"/>
      <c r="N8" s="2094"/>
      <c r="O8" s="2094"/>
      <c r="P8" s="2720"/>
      <c r="Q8" s="2720"/>
      <c r="R8" s="820">
        <v>1</v>
      </c>
      <c r="S8" s="2421">
        <f>$K8</f>
      </c>
      <c r="T8" s="1810"/>
      <c r="U8" s="763"/>
      <c r="V8" s="1214"/>
      <c r="W8" s="788"/>
      <c r="X8" s="1214"/>
      <c r="Y8" s="1720"/>
      <c r="Z8" s="2728"/>
      <c r="AA8" s="2570" t="s">
        <v>66</v>
      </c>
      <c r="AB8" s="2728"/>
      <c r="AC8" s="2570" t="s">
        <v>66</v>
      </c>
      <c r="AD8" s="1214"/>
      <c r="AE8" s="788"/>
      <c r="AF8" s="1214"/>
      <c r="AG8" s="1720"/>
      <c r="AH8" s="2728"/>
      <c r="AI8" s="2570" t="s">
        <v>66</v>
      </c>
      <c r="AJ8" s="2728"/>
      <c r="AK8" s="2570" t="s">
        <v>66</v>
      </c>
      <c r="AL8" s="788"/>
      <c r="AM8" s="2716" t="s">
        <v>534</v>
      </c>
      <c r="AN8" s="2099">
        <f>STRCHECKDATE(V9:AL9)</f>
      </c>
      <c r="AO8" s="2087"/>
      <c r="AP8" s="2087" t="str">
        <f>IF(T8="","",T8)</f>
        <v/>
      </c>
      <c r="AQ8" s="2087"/>
      <c r="AR8" s="2087"/>
      <c r="AS8" s="2094">
        <v>0</v>
      </c>
    </row>
    <row customHeight="1" ht="0.75" hidden="1">
      <c r="A9" s="1730"/>
      <c r="B9" s="1730"/>
      <c r="C9" s="1730"/>
      <c r="D9" s="1730"/>
      <c r="E9" s="2753"/>
      <c r="F9" s="2753"/>
      <c r="G9" s="2753"/>
      <c r="H9" s="2753"/>
      <c r="I9" s="2564"/>
      <c r="J9" s="2564"/>
      <c r="K9" s="2590"/>
      <c r="L9" s="1773"/>
      <c r="M9" s="2098"/>
      <c r="N9" s="2094"/>
      <c r="O9" s="2094"/>
      <c r="P9" s="2720"/>
      <c r="Q9" s="2720"/>
      <c r="R9" s="820"/>
      <c r="S9" s="2430"/>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2087"/>
      <c r="AP9" s="2087" t="str">
        <f>IF(T9="","",T9)</f>
        <v/>
      </c>
      <c r="AQ9" s="2087"/>
      <c r="AR9" s="2087"/>
      <c r="AS9" s="2094">
        <v>0</v>
      </c>
    </row>
    <row customHeight="1" ht="15" hidden="1">
      <c r="A10" s="1730"/>
      <c r="B10" s="1730"/>
      <c r="C10" s="1730"/>
      <c r="D10" s="1730"/>
      <c r="E10" s="2753"/>
      <c r="F10" s="2753"/>
      <c r="G10" s="2753"/>
      <c r="H10" s="2753"/>
      <c r="I10" s="2564"/>
      <c r="J10" s="2590"/>
      <c r="K10" s="1730"/>
      <c r="L10" s="1773"/>
      <c r="M10" s="2098"/>
      <c r="N10" s="2094"/>
      <c r="P10" s="2720"/>
      <c r="Q10" s="2720"/>
      <c r="R10" s="819"/>
      <c r="S10" s="1741"/>
      <c r="T10" s="751" t="s">
        <v>535</v>
      </c>
      <c r="U10" s="1063"/>
      <c r="V10" s="1063"/>
      <c r="W10" s="1063"/>
      <c r="X10" s="1063"/>
      <c r="Y10" s="1063"/>
      <c r="Z10" s="1063"/>
      <c r="AA10" s="1063"/>
      <c r="AB10" s="1063"/>
      <c r="AC10" s="1063"/>
      <c r="AD10" s="1063"/>
      <c r="AE10" s="1063"/>
      <c r="AF10" s="1063"/>
      <c r="AG10" s="1063"/>
      <c r="AH10" s="1063"/>
      <c r="AI10" s="1063"/>
      <c r="AJ10" s="1063"/>
      <c r="AK10" s="1063"/>
      <c r="AL10" s="787"/>
      <c r="AM10" s="2718"/>
      <c r="AO10" s="2087"/>
      <c r="AP10" s="2087" t="str">
        <f>IF(T10="","",T10)</f>
        <v>Добавить вид теплоносителя (параметры теплоносителя)</v>
      </c>
      <c r="AQ10" s="2087"/>
      <c r="AR10" s="2087"/>
      <c r="AS10" s="2094">
        <v>0</v>
      </c>
    </row>
    <row customHeight="1" ht="15" hidden="1">
      <c r="A11" s="1730"/>
      <c r="B11" s="1730"/>
      <c r="C11" s="1730"/>
      <c r="D11" s="1730"/>
      <c r="E11" s="2753"/>
      <c r="F11" s="2753"/>
      <c r="G11" s="2753"/>
      <c r="H11" s="2753"/>
      <c r="I11" s="2590"/>
      <c r="J11" s="1730"/>
      <c r="K11" s="1730"/>
      <c r="L11" s="1773"/>
      <c r="M11" s="2098"/>
      <c r="P11" s="2720"/>
      <c r="Q11" s="2417"/>
      <c r="R11" s="819"/>
      <c r="S11" s="1741"/>
      <c r="T11" s="750" t="s">
        <v>536</v>
      </c>
      <c r="U11" s="1063"/>
      <c r="V11" s="1063"/>
      <c r="W11" s="1063"/>
      <c r="X11" s="1063"/>
      <c r="Y11" s="1063"/>
      <c r="Z11" s="1063"/>
      <c r="AA11" s="1063"/>
      <c r="AB11" s="1063"/>
      <c r="AC11" s="829"/>
      <c r="AD11" s="1063"/>
      <c r="AE11" s="1063"/>
      <c r="AF11" s="1063"/>
      <c r="AG11" s="1063"/>
      <c r="AH11" s="1063"/>
      <c r="AI11" s="1063"/>
      <c r="AJ11" s="1063"/>
      <c r="AK11" s="829"/>
      <c r="AL11" s="1063"/>
      <c r="AM11" s="766"/>
      <c r="AO11" s="2087"/>
      <c r="AP11" s="2087" t="str">
        <f>IF(T11="","",T11)</f>
        <v>Добавить группу потребителей</v>
      </c>
      <c r="AQ11" s="2087"/>
      <c r="AR11" s="2087"/>
      <c r="AS11" s="2094">
        <v>0</v>
      </c>
    </row>
    <row customHeight="1" ht="14.25" hidden="1">
      <c r="A12" s="1730"/>
      <c r="B12" s="1730"/>
      <c r="C12" s="1730"/>
      <c r="D12" s="1730"/>
      <c r="E12" s="2753"/>
      <c r="F12" s="2753"/>
      <c r="G12" s="2753"/>
      <c r="H12" s="2752"/>
      <c r="I12" s="1730"/>
      <c r="J12" s="1730"/>
      <c r="K12" s="1730"/>
      <c r="L12" s="1773"/>
      <c r="M12" s="2073"/>
      <c r="N12" s="2073"/>
      <c r="O12" s="2098"/>
      <c r="P12" s="823"/>
      <c r="Q12" s="838"/>
      <c r="R12" s="818"/>
      <c r="S12" s="1741"/>
      <c r="T12" s="828" t="s">
        <v>537</v>
      </c>
      <c r="U12" s="1063"/>
      <c r="V12" s="1063"/>
      <c r="W12" s="1063"/>
      <c r="X12" s="1063"/>
      <c r="Y12" s="1063"/>
      <c r="Z12" s="1063"/>
      <c r="AA12" s="1063"/>
      <c r="AB12" s="1063"/>
      <c r="AC12" s="829"/>
      <c r="AD12" s="1063"/>
      <c r="AE12" s="1063"/>
      <c r="AF12" s="1063"/>
      <c r="AG12" s="1063"/>
      <c r="AH12" s="1063"/>
      <c r="AI12" s="1063"/>
      <c r="AJ12" s="1063"/>
      <c r="AK12" s="829"/>
      <c r="AL12" s="1063"/>
      <c r="AM12" s="766"/>
      <c r="AO12" s="2087"/>
      <c r="AP12" s="2087" t="str">
        <f>IF(T12="","",T12)</f>
        <v>Добавить схему подключения</v>
      </c>
      <c r="AQ12" s="2087"/>
      <c r="AR12" s="2087"/>
      <c r="AS12" s="2094">
        <v>0</v>
      </c>
    </row>
    <row s="27100" customFormat="1" customHeight="1" ht="0.75" hidden="1">
      <c r="A13" s="1837"/>
      <c r="B13" s="1837"/>
      <c r="C13" s="1837"/>
      <c r="D13" s="1837"/>
      <c r="E13" s="2753"/>
      <c r="F13" s="2753"/>
      <c r="G13" s="2752"/>
      <c r="H13" s="1837"/>
      <c r="I13" s="1837"/>
      <c r="J13" s="1837"/>
      <c r="K13" s="1837"/>
      <c r="L13" s="1840"/>
      <c r="M13" s="1841"/>
      <c r="N13" s="1841"/>
      <c r="O13" s="814"/>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714"/>
      <c r="AP13" s="1714" t="str">
        <f>IF(T13="","",T13)</f>
        <v>Добавить источник для дифференциации</v>
      </c>
      <c r="AQ13" s="1714"/>
      <c r="AR13" s="1714"/>
      <c r="AS13" s="2105">
        <v>0</v>
      </c>
    </row>
    <row s="27100" customFormat="1" customHeight="1" ht="0.75" hidden="1">
      <c r="A14" s="1837"/>
      <c r="B14" s="1837"/>
      <c r="C14" s="1837"/>
      <c r="D14" s="1837"/>
      <c r="E14" s="2753"/>
      <c r="F14" s="2752"/>
      <c r="G14" s="1837"/>
      <c r="H14" s="1837"/>
      <c r="I14" s="1837"/>
      <c r="J14" s="1837"/>
      <c r="K14" s="1837"/>
      <c r="L14" s="1840"/>
      <c r="M14" s="1842"/>
      <c r="N14" s="1842"/>
      <c r="O14" s="81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714"/>
      <c r="AP14" s="1714" t="str">
        <f>IF(T14="","",T14)</f>
        <v>Добавить централизованную систему для дифференциации</v>
      </c>
      <c r="AQ14" s="1714"/>
      <c r="AR14" s="1714"/>
      <c r="AS14" s="2105">
        <v>0</v>
      </c>
    </row>
    <row s="27100" customFormat="1" customHeight="1" ht="0.75" hidden="1">
      <c r="A15" s="1837"/>
      <c r="B15" s="1837"/>
      <c r="C15" s="1837"/>
      <c r="D15" s="1837"/>
      <c r="E15" s="2752"/>
      <c r="F15" s="1837"/>
      <c r="G15" s="1837"/>
      <c r="H15" s="1837"/>
      <c r="I15" s="1837"/>
      <c r="J15" s="1837"/>
      <c r="K15" s="1837"/>
      <c r="L15" s="1840"/>
      <c r="M15" s="1842"/>
      <c r="N15" s="1842"/>
      <c r="O15" s="81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714"/>
      <c r="AP15" s="1714" t="str">
        <f>IF(T15="","",T15)</f>
        <v>Добавить территорию для дифференциации</v>
      </c>
      <c r="AQ15" s="1714"/>
      <c r="AR15" s="1714"/>
      <c r="AS15" s="2105">
        <v>0</v>
      </c>
    </row>
    <row customHeight="1" ht="14.25" hidden="1">
      <c r="AS16" s="2094">
        <v>0</v>
      </c>
    </row>
    <row customHeight="1" ht="14.25" hidden="1">
      <c r="AD17" s="1823"/>
      <c r="AE17" s="1823"/>
      <c r="AF17" s="1823"/>
      <c r="AG17" s="1824"/>
      <c r="AH17" s="2730"/>
      <c r="AI17" s="2731" t="s">
        <v>66</v>
      </c>
      <c r="AJ17" s="2730"/>
      <c r="AK17" s="2731" t="s">
        <v>66</v>
      </c>
      <c r="AS17" s="2094">
        <v>0</v>
      </c>
    </row>
    <row customHeight="1" ht="14.25" hidden="1">
      <c r="AD18" s="1823"/>
      <c r="AE18" s="1823"/>
      <c r="AF18" s="1823"/>
      <c r="AG18" s="791" t="str">
        <f>AH17&amp;"-"&amp;AJ17</f>
        <v>-</v>
      </c>
      <c r="AH18" s="2731"/>
      <c r="AI18" s="2731"/>
      <c r="AJ18" s="2731"/>
      <c r="AK18" s="2731"/>
      <c r="AS18" s="2094">
        <v>0</v>
      </c>
    </row>
    <row customHeight="1" ht="14.25" hidden="1">
      <c r="AS19" s="2094">
        <v>0</v>
      </c>
    </row>
    <row s="28178" customFormat="1" customHeight="1" ht="14.25" hidden="1">
      <c r="A20" s="2094"/>
      <c r="B20" s="2094"/>
      <c r="C20" s="2094"/>
      <c r="D20" s="2094"/>
      <c r="E20" s="2094"/>
      <c r="F20" s="2094"/>
      <c r="G20" s="2094"/>
      <c r="H20" s="2094"/>
      <c r="I20" s="2094"/>
      <c r="J20" s="2094"/>
      <c r="K20" s="2094"/>
      <c r="L20" s="2402"/>
      <c r="M20" s="2428"/>
      <c r="N20" s="2428"/>
      <c r="O20" s="1808" t="s">
        <v>541</v>
      </c>
      <c r="P20" s="1825"/>
      <c r="Q20" s="1834"/>
      <c r="R20" s="1834"/>
      <c r="S20" s="1192"/>
      <c r="Z20" s="1830"/>
      <c r="AB20" s="1830"/>
      <c r="AH20" s="1830"/>
      <c r="AJ20" s="1830"/>
      <c r="AN20" s="2099"/>
      <c r="AO20" s="2099"/>
      <c r="AP20" s="2099"/>
      <c r="AQ20" s="2099"/>
      <c r="AR20" s="2099"/>
      <c r="AS20" s="1829">
        <v>0</v>
      </c>
    </row>
    <row s="28178" customFormat="1" customHeight="1" ht="14.25" hidden="1">
      <c r="A21" s="2094"/>
      <c r="B21" s="2094"/>
      <c r="C21" s="2094"/>
      <c r="D21" s="2094"/>
      <c r="E21" s="2094"/>
      <c r="F21" s="2094"/>
      <c r="G21" s="2094"/>
      <c r="H21" s="2094"/>
      <c r="I21" s="2094"/>
      <c r="J21" s="2094"/>
      <c r="K21" s="2094"/>
      <c r="L21" s="2402"/>
      <c r="M21" s="2428"/>
      <c r="N21" s="2428"/>
      <c r="O21" s="2428"/>
      <c r="P21" s="1825"/>
      <c r="Q21" s="1834"/>
      <c r="R21" s="1834"/>
      <c r="S21" s="1192"/>
      <c r="AN21" s="2099"/>
      <c r="AO21" s="2099"/>
      <c r="AP21" s="2099"/>
      <c r="AQ21" s="2099"/>
      <c r="AR21" s="2099"/>
      <c r="AS21" s="1829">
        <v>0</v>
      </c>
    </row>
    <row s="28178" customFormat="1" customHeight="1" ht="14.25" hidden="1">
      <c r="A22" s="2094"/>
      <c r="B22" s="2094"/>
      <c r="C22" s="2094"/>
      <c r="D22" s="2094"/>
      <c r="E22" s="2094"/>
      <c r="F22" s="2094"/>
      <c r="G22" s="2094"/>
      <c r="H22" s="2094"/>
      <c r="I22" s="2094"/>
      <c r="J22" s="2094"/>
      <c r="K22" s="2094"/>
      <c r="L22" s="2402"/>
      <c r="M22" s="2428"/>
      <c r="N22" s="2428"/>
      <c r="O22" s="1773" t="s">
        <v>542</v>
      </c>
      <c r="P22" s="1825"/>
      <c r="Q22" s="1834"/>
      <c r="R22" s="1834"/>
      <c r="S22" s="1192"/>
      <c r="T22" s="1829" t="s">
        <v>543</v>
      </c>
      <c r="AA22" s="1058" t="s">
        <v>544</v>
      </c>
      <c r="AC22" s="1058" t="s">
        <v>545</v>
      </c>
      <c r="AD22" s="1829" t="s">
        <v>543</v>
      </c>
      <c r="AI22" s="1058" t="s">
        <v>546</v>
      </c>
      <c r="AK22" s="1058" t="s">
        <v>545</v>
      </c>
      <c r="AN22" s="2099"/>
      <c r="AO22" s="2099"/>
      <c r="AP22" s="2099"/>
      <c r="AQ22" s="2099"/>
      <c r="AR22" s="2099"/>
      <c r="AS22" s="1829">
        <v>0</v>
      </c>
    </row>
    <row customHeight="1" ht="14.25" hidden="1">
      <c r="O23" s="1773"/>
      <c r="AS23" s="2094">
        <v>0</v>
      </c>
    </row>
    <row customHeight="1" ht="14.25" hidden="1">
      <c r="O24" s="1773"/>
      <c r="AS24" s="2094">
        <v>0</v>
      </c>
    </row>
    <row customHeight="1" ht="14.699999999999998">
      <c r="Q25" s="839"/>
      <c r="R25" s="839"/>
      <c r="S25" s="1738"/>
      <c r="T25" s="920"/>
      <c r="U25" s="920"/>
      <c r="V25" s="2098"/>
      <c r="W25" s="2098"/>
      <c r="X25" s="2098"/>
      <c r="Y25" s="2098"/>
      <c r="Z25" s="2098"/>
      <c r="AA25" s="2098"/>
      <c r="AB25" s="2098"/>
      <c r="AC25" s="2098"/>
      <c r="AD25" s="2098"/>
      <c r="AE25" s="2098"/>
      <c r="AF25" s="2098"/>
      <c r="AG25" s="2098"/>
      <c r="AH25" s="2098"/>
      <c r="AI25" s="2098"/>
      <c r="AJ25" s="2098"/>
      <c r="AK25" s="2098"/>
      <c r="AS25" s="2094">
        <v>14</v>
      </c>
    </row>
    <row customHeight="1" ht="14.699999999999998">
      <c r="Q26" s="839"/>
      <c r="R26" s="839"/>
      <c r="S26" s="27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1"/>
      <c r="U26" s="2711"/>
      <c r="V26" s="2711"/>
      <c r="W26" s="2711"/>
      <c r="X26" s="2711"/>
      <c r="Y26" s="2711"/>
      <c r="Z26" s="2711"/>
      <c r="AA26" s="2711"/>
      <c r="AB26" s="2711"/>
      <c r="AC26" s="2711"/>
      <c r="AD26" s="2711"/>
      <c r="AE26" s="2711"/>
      <c r="AF26" s="2711"/>
      <c r="AG26" s="2711"/>
      <c r="AH26" s="2711"/>
      <c r="AI26" s="2711"/>
      <c r="AJ26" s="2711"/>
      <c r="AK26" s="1706"/>
      <c r="AS26" s="2094">
        <v>14</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2094">
        <v>14</v>
      </c>
    </row>
    <row customHeight="1" ht="14.25" hidden="1">
      <c r="Q28" s="839"/>
      <c r="R28" s="839"/>
      <c r="S28" s="1738"/>
      <c r="T28" s="920"/>
      <c r="U28" s="920"/>
      <c r="V28" s="785"/>
      <c r="W28" s="785"/>
      <c r="X28" s="785"/>
      <c r="Y28" s="785"/>
      <c r="Z28" s="785"/>
      <c r="AA28" s="785"/>
      <c r="AB28" s="785"/>
      <c r="AC28" s="785"/>
      <c r="AD28" s="785"/>
      <c r="AE28" s="785"/>
      <c r="AF28" s="785"/>
      <c r="AG28" s="785"/>
      <c r="AH28" s="785"/>
      <c r="AI28" s="785"/>
      <c r="AJ28" s="785"/>
      <c r="AK28" s="785"/>
      <c r="AL28" s="2098"/>
      <c r="AS28" s="2094">
        <v>0</v>
      </c>
    </row>
    <row s="28795" customFormat="1" customHeight="1" ht="25.5" hidden="1">
      <c r="A29" s="1711"/>
      <c r="B29" s="1711"/>
      <c r="C29" s="1711"/>
      <c r="D29" s="1711"/>
      <c r="E29" s="1711"/>
      <c r="F29" s="1711"/>
      <c r="G29" s="1711"/>
      <c r="H29" s="1711"/>
      <c r="I29" s="1711"/>
      <c r="J29" s="1711"/>
      <c r="K29" s="1711"/>
      <c r="L29" s="1843"/>
      <c r="M29" s="1711"/>
      <c r="N29" s="1711"/>
      <c r="O29" s="1711"/>
      <c r="S29" s="2713" t="s">
        <v>42</v>
      </c>
      <c r="T29" s="2713"/>
      <c r="U29" s="1835"/>
      <c r="V29" s="2714" t="str">
        <f>IF(TITLE_NAME_OR_PR_CHANGE="",IF(TITLE_NAME_OR_PR="","",TITLE_NAME_OR_PR),TITLE_NAME_OR_PR_CHANGE)</f>
        <v/>
      </c>
      <c r="W29" s="2714"/>
      <c r="X29" s="2714"/>
      <c r="Y29" s="2714"/>
      <c r="Z29" s="2714"/>
      <c r="AA29" s="2714"/>
      <c r="AB29" s="2714"/>
      <c r="AC29" s="2098"/>
      <c r="AD29" s="2714" t="str">
        <f>IF(TITLE_NAME_OR_PR_CHANGE="",IF(TITLE_NAME_OR_PR="","",TITLE_NAME_OR_PR),TITLE_NAME_OR_PR_CHANGE)</f>
        <v/>
      </c>
      <c r="AE29" s="2714"/>
      <c r="AF29" s="2714"/>
      <c r="AG29" s="2714"/>
      <c r="AH29" s="2714"/>
      <c r="AI29" s="2714"/>
      <c r="AJ29" s="2714"/>
      <c r="AK29" s="2098"/>
      <c r="AL29" s="2098"/>
      <c r="AM29" s="743"/>
      <c r="AN29" s="831"/>
      <c r="AO29" s="831"/>
      <c r="AP29" s="831"/>
      <c r="AQ29" s="831"/>
      <c r="AR29" s="831"/>
      <c r="AS29" s="881">
        <v>0</v>
      </c>
    </row>
    <row s="28795" customFormat="1" customHeight="1" ht="18.75" hidden="1">
      <c r="A30" s="1711"/>
      <c r="B30" s="1711"/>
      <c r="C30" s="1711"/>
      <c r="D30" s="1711"/>
      <c r="E30" s="1711"/>
      <c r="F30" s="1711"/>
      <c r="G30" s="1711"/>
      <c r="H30" s="1711"/>
      <c r="I30" s="1711"/>
      <c r="J30" s="1711"/>
      <c r="K30" s="1711"/>
      <c r="L30" s="1843"/>
      <c r="M30" s="1711"/>
      <c r="N30" s="1711"/>
      <c r="O30" s="1711"/>
      <c r="S30" s="2713" t="s">
        <v>547</v>
      </c>
      <c r="T30" s="2713"/>
      <c r="U30" s="1835"/>
      <c r="V30" s="2727" t="str">
        <f>IF(TITLE_DATE_PR_CHANGE="",IF(TITLE_DATE_PR="","",TITLE_DATE_PR),TITLE_DATE_PR_CHANGE)</f>
        <v/>
      </c>
      <c r="W30" s="2727"/>
      <c r="X30" s="2727"/>
      <c r="Y30" s="2727"/>
      <c r="Z30" s="2727"/>
      <c r="AA30" s="2727"/>
      <c r="AB30" s="2727"/>
      <c r="AC30" s="2098"/>
      <c r="AD30" s="2727" t="str">
        <f>IF(TITLE_DATE_PR_CHANGE="",IF(TITLE_DATE_PR="","",TITLE_DATE_PR),TITLE_DATE_PR_CHANGE)</f>
        <v/>
      </c>
      <c r="AE30" s="2727"/>
      <c r="AF30" s="2727"/>
      <c r="AG30" s="2727"/>
      <c r="AH30" s="2727"/>
      <c r="AI30" s="2727"/>
      <c r="AJ30" s="2727"/>
      <c r="AK30" s="2098"/>
      <c r="AL30" s="2098"/>
      <c r="AM30" s="743"/>
      <c r="AN30" s="831"/>
      <c r="AO30" s="831"/>
      <c r="AP30" s="831"/>
      <c r="AQ30" s="831"/>
      <c r="AR30" s="831"/>
      <c r="AS30" s="881">
        <v>0</v>
      </c>
    </row>
    <row s="28795" customFormat="1" customHeight="1" ht="18.75" hidden="1">
      <c r="A31" s="1711"/>
      <c r="B31" s="1711"/>
      <c r="C31" s="1711"/>
      <c r="D31" s="1711"/>
      <c r="E31" s="1711"/>
      <c r="F31" s="1711"/>
      <c r="G31" s="1711"/>
      <c r="H31" s="1711"/>
      <c r="I31" s="1711"/>
      <c r="J31" s="1711"/>
      <c r="K31" s="1711"/>
      <c r="L31" s="1843"/>
      <c r="M31" s="1711"/>
      <c r="N31" s="1711"/>
      <c r="O31" s="1711"/>
      <c r="S31" s="2713" t="s">
        <v>548</v>
      </c>
      <c r="T31" s="2713"/>
      <c r="U31" s="1835"/>
      <c r="V31" s="2714" t="str">
        <f>IF(TITLE_NUMBER_PR_CHANGE="",IF(TITLE_NUMBER_PR="","",TITLE_NUMBER_PR),TITLE_NUMBER_PR_CHANGE)</f>
        <v/>
      </c>
      <c r="W31" s="2714"/>
      <c r="X31" s="2714"/>
      <c r="Y31" s="2714"/>
      <c r="Z31" s="2714"/>
      <c r="AA31" s="2714"/>
      <c r="AB31" s="2714"/>
      <c r="AC31" s="2098"/>
      <c r="AD31" s="2714" t="str">
        <f>IF(TITLE_NUMBER_PR_CHANGE="",IF(TITLE_NUMBER_PR="","",TITLE_NUMBER_PR),TITLE_NUMBER_PR_CHANGE)</f>
        <v/>
      </c>
      <c r="AE31" s="2714"/>
      <c r="AF31" s="2714"/>
      <c r="AG31" s="2714"/>
      <c r="AH31" s="2714"/>
      <c r="AI31" s="2714"/>
      <c r="AJ31" s="2714"/>
      <c r="AK31" s="2098"/>
      <c r="AL31" s="2098"/>
      <c r="AM31" s="743"/>
      <c r="AN31" s="831"/>
      <c r="AO31" s="831"/>
      <c r="AP31" s="831"/>
      <c r="AQ31" s="831"/>
      <c r="AR31" s="831"/>
      <c r="AS31" s="881">
        <v>0</v>
      </c>
    </row>
    <row s="28795" customFormat="1" customHeight="1" ht="18.75" hidden="1">
      <c r="A32" s="1711"/>
      <c r="B32" s="1711"/>
      <c r="C32" s="1711"/>
      <c r="D32" s="1711"/>
      <c r="E32" s="1711"/>
      <c r="F32" s="1711"/>
      <c r="G32" s="1711"/>
      <c r="H32" s="1711"/>
      <c r="I32" s="1711"/>
      <c r="J32" s="1711"/>
      <c r="K32" s="1711"/>
      <c r="L32" s="1843"/>
      <c r="M32" s="1711"/>
      <c r="N32" s="1711"/>
      <c r="O32" s="1711"/>
      <c r="S32" s="2713" t="s">
        <v>43</v>
      </c>
      <c r="T32" s="2713"/>
      <c r="U32" s="1835"/>
      <c r="V32" s="2714" t="str">
        <f>IF(TITLE_IST_PUB_CHANGE="",IF(TITLE_IST_PUB="","",TITLE_IST_PUB),TITLE_IST_PUB_CHANGE)</f>
        <v/>
      </c>
      <c r="W32" s="2714"/>
      <c r="X32" s="2714"/>
      <c r="Y32" s="2714"/>
      <c r="Z32" s="2714"/>
      <c r="AA32" s="2714"/>
      <c r="AB32" s="2714"/>
      <c r="AC32" s="2098"/>
      <c r="AD32" s="2714" t="str">
        <f>IF(TITLE_IST_PUB_CHANGE="",IF(TITLE_IST_PUB="","",TITLE_IST_PUB),TITLE_IST_PUB_CHANGE)</f>
        <v/>
      </c>
      <c r="AE32" s="2714"/>
      <c r="AF32" s="2714"/>
      <c r="AG32" s="2714"/>
      <c r="AH32" s="2714"/>
      <c r="AI32" s="2714"/>
      <c r="AJ32" s="2714"/>
      <c r="AK32" s="2098"/>
      <c r="AL32" s="2098"/>
      <c r="AM32" s="743"/>
      <c r="AN32" s="831"/>
      <c r="AO32" s="831"/>
      <c r="AP32" s="831"/>
      <c r="AQ32" s="831"/>
      <c r="AR32" s="831"/>
      <c r="AS32" s="881">
        <v>0</v>
      </c>
    </row>
    <row customHeight="1" ht="14.25" hidden="1">
      <c r="Q33" s="839"/>
      <c r="R33" s="839"/>
      <c r="S33" s="1738"/>
      <c r="T33" s="920"/>
      <c r="U33" s="920"/>
      <c r="V33" s="785"/>
      <c r="W33" s="785"/>
      <c r="X33" s="785"/>
      <c r="Y33" s="785"/>
      <c r="Z33" s="785"/>
      <c r="AA33" s="785"/>
      <c r="AB33" s="785"/>
      <c r="AC33" s="785"/>
      <c r="AD33" s="785"/>
      <c r="AE33" s="785"/>
      <c r="AF33" s="785"/>
      <c r="AG33" s="785"/>
      <c r="AH33" s="785"/>
      <c r="AI33" s="785"/>
      <c r="AJ33" s="785"/>
      <c r="AK33" s="785"/>
      <c r="AL33" s="2098"/>
      <c r="AS33" s="2094">
        <v>0</v>
      </c>
    </row>
    <row s="28795" customFormat="1" customHeight="1" ht="18.75" hidden="1">
      <c r="A34" s="1711"/>
      <c r="B34" s="1711"/>
      <c r="C34" s="1711"/>
      <c r="D34" s="1711"/>
      <c r="E34" s="1711"/>
      <c r="F34" s="1711"/>
      <c r="G34" s="1711"/>
      <c r="H34" s="1711"/>
      <c r="I34" s="1711"/>
      <c r="J34" s="1711"/>
      <c r="K34" s="1711"/>
      <c r="L34" s="1843"/>
      <c r="M34" s="1711"/>
      <c r="N34" s="1711"/>
      <c r="O34" s="1711"/>
      <c r="S34" s="2713" t="s">
        <v>549</v>
      </c>
      <c r="T34" s="2713"/>
      <c r="U34" s="1835"/>
      <c r="V34" s="2727" t="str">
        <f>IF(TITLE_DATE_PR_CHANGE="",IF(TITLE_DATE_PR="","",TITLE_DATE_PR),TITLE_DATE_PR_CHANGE)</f>
        <v/>
      </c>
      <c r="W34" s="2727"/>
      <c r="X34" s="2727"/>
      <c r="Y34" s="2727"/>
      <c r="Z34" s="2727"/>
      <c r="AA34" s="2727"/>
      <c r="AB34" s="2727"/>
      <c r="AC34" s="2098"/>
      <c r="AD34" s="2727" t="str">
        <f>IF(TITLE_DATE_PR_CHANGE="",IF(TITLE_DATE_PR="","",TITLE_DATE_PR),TITLE_DATE_PR_CHANGE)</f>
        <v/>
      </c>
      <c r="AE34" s="2727"/>
      <c r="AF34" s="2727"/>
      <c r="AG34" s="2727"/>
      <c r="AH34" s="2727"/>
      <c r="AI34" s="2727"/>
      <c r="AJ34" s="2727"/>
      <c r="AK34" s="2098"/>
      <c r="AL34" s="2098"/>
      <c r="AM34" s="743"/>
      <c r="AN34" s="831"/>
      <c r="AO34" s="831"/>
      <c r="AP34" s="831"/>
      <c r="AQ34" s="831"/>
      <c r="AR34" s="831"/>
      <c r="AS34" s="881">
        <v>0</v>
      </c>
    </row>
    <row s="28795" customFormat="1" customHeight="1" ht="18.75" hidden="1">
      <c r="A35" s="1711"/>
      <c r="B35" s="1711"/>
      <c r="C35" s="1711"/>
      <c r="D35" s="1711"/>
      <c r="E35" s="1711"/>
      <c r="F35" s="1711"/>
      <c r="G35" s="1711"/>
      <c r="H35" s="1711"/>
      <c r="I35" s="1711"/>
      <c r="J35" s="1711"/>
      <c r="K35" s="1711"/>
      <c r="L35" s="1843"/>
      <c r="M35" s="1711"/>
      <c r="N35" s="1711"/>
      <c r="O35" s="1711"/>
      <c r="S35" s="2713" t="s">
        <v>550</v>
      </c>
      <c r="T35" s="2713"/>
      <c r="U35" s="1835"/>
      <c r="V35" s="2714" t="str">
        <f>IF(TITLE_NUMBER_PR_CHANGE="",IF(TITLE_NUMBER_PR="","",TITLE_NUMBER_PR),TITLE_NUMBER_PR_CHANGE)</f>
        <v/>
      </c>
      <c r="W35" s="2714"/>
      <c r="X35" s="2714"/>
      <c r="Y35" s="2714"/>
      <c r="Z35" s="2714"/>
      <c r="AA35" s="2714"/>
      <c r="AB35" s="2714"/>
      <c r="AC35" s="2098"/>
      <c r="AD35" s="2714" t="str">
        <f>IF(TITLE_NUMBER_PR_CHANGE="",IF(TITLE_NUMBER_PR="","",TITLE_NUMBER_PR),TITLE_NUMBER_PR_CHANGE)</f>
        <v/>
      </c>
      <c r="AE35" s="2714"/>
      <c r="AF35" s="2714"/>
      <c r="AG35" s="2714"/>
      <c r="AH35" s="2714"/>
      <c r="AI35" s="2714"/>
      <c r="AJ35" s="2714"/>
      <c r="AK35" s="2098"/>
      <c r="AL35" s="2098"/>
      <c r="AM35" s="743"/>
      <c r="AN35" s="831"/>
      <c r="AO35" s="831"/>
      <c r="AP35" s="831"/>
      <c r="AQ35" s="831"/>
      <c r="AR35" s="831"/>
      <c r="AS35" s="881">
        <v>0</v>
      </c>
    </row>
    <row s="28795" customFormat="1" customHeight="1" ht="0">
      <c r="A36" s="1711"/>
      <c r="B36" s="1711"/>
      <c r="C36" s="1711"/>
      <c r="D36" s="1711"/>
      <c r="E36" s="1711"/>
      <c r="F36" s="1711"/>
      <c r="G36" s="1711"/>
      <c r="H36" s="1711"/>
      <c r="I36" s="1711"/>
      <c r="J36" s="1711"/>
      <c r="K36" s="1711"/>
      <c r="L36" s="1843"/>
      <c r="M36" s="1711"/>
      <c r="N36" s="1711"/>
      <c r="O36" s="1711"/>
      <c r="S36" s="2098"/>
      <c r="T36" s="2098"/>
      <c r="U36" s="2433"/>
      <c r="V36" s="2098"/>
      <c r="W36" s="2098"/>
      <c r="X36" s="2098"/>
      <c r="Y36" s="2098"/>
      <c r="Z36" s="2098"/>
      <c r="AA36" s="2098"/>
      <c r="AB36" s="2098"/>
      <c r="AC36" s="2105" t="s">
        <v>551</v>
      </c>
      <c r="AD36" s="2098"/>
      <c r="AE36" s="2098"/>
      <c r="AF36" s="2098"/>
      <c r="AG36" s="2098"/>
      <c r="AH36" s="2098"/>
      <c r="AI36" s="2098"/>
      <c r="AJ36" s="2098"/>
      <c r="AK36" s="2105" t="s">
        <v>551</v>
      </c>
      <c r="AN36" s="831"/>
      <c r="AO36" s="831"/>
      <c r="AP36" s="831"/>
      <c r="AQ36" s="831"/>
      <c r="AR36" s="831"/>
      <c r="AS36" s="881">
        <v>0</v>
      </c>
    </row>
    <row customHeight="1" ht="14.699999999999998">
      <c r="Q37" s="839"/>
      <c r="R37" s="839"/>
      <c r="S37" s="1738"/>
      <c r="T37" s="920"/>
      <c r="U37" s="1707"/>
      <c r="V37" s="2715"/>
      <c r="W37" s="2715"/>
      <c r="X37" s="2715"/>
      <c r="Y37" s="2715"/>
      <c r="Z37" s="2715"/>
      <c r="AA37" s="2715"/>
      <c r="AB37" s="2715"/>
      <c r="AC37" s="2715"/>
      <c r="AD37" s="2715"/>
      <c r="AE37" s="2715"/>
      <c r="AF37" s="2715"/>
      <c r="AG37" s="2715"/>
      <c r="AH37" s="2715"/>
      <c r="AI37" s="2715"/>
      <c r="AJ37" s="2715"/>
      <c r="AK37" s="2715"/>
      <c r="AS37" s="2094">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2094">
        <v>14</v>
      </c>
    </row>
    <row customHeight="1" ht="14.699999999999998">
      <c r="Q39" s="839"/>
      <c r="R39" s="839"/>
      <c r="S39" s="2736" t="s">
        <v>88</v>
      </c>
      <c r="T39" s="2672" t="s">
        <v>552</v>
      </c>
      <c r="U39" s="800"/>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2094">
        <v>14</v>
      </c>
    </row>
    <row customHeight="1" ht="35.699999999999996">
      <c r="Q40" s="839"/>
      <c r="R40" s="839"/>
      <c r="S40" s="2736"/>
      <c r="T40" s="2672"/>
      <c r="U40" s="1494"/>
      <c r="V40" s="2723" t="s">
        <v>557</v>
      </c>
      <c r="W40" s="2746" t="s">
        <v>558</v>
      </c>
      <c r="X40" s="2725" t="s">
        <v>559</v>
      </c>
      <c r="Y40" s="2726"/>
      <c r="Z40" s="2725" t="s">
        <v>573</v>
      </c>
      <c r="AA40" s="2732"/>
      <c r="AB40" s="2726"/>
      <c r="AC40" s="2741"/>
      <c r="AD40" s="2723" t="s">
        <v>557</v>
      </c>
      <c r="AE40" s="2746" t="s">
        <v>558</v>
      </c>
      <c r="AF40" s="2725" t="s">
        <v>559</v>
      </c>
      <c r="AG40" s="2726"/>
      <c r="AH40" s="2725" t="s">
        <v>560</v>
      </c>
      <c r="AI40" s="2732"/>
      <c r="AJ40" s="2726"/>
      <c r="AK40" s="2741"/>
      <c r="AL40" s="2744"/>
      <c r="AM40" s="2590"/>
      <c r="AS40" s="2094">
        <v>34</v>
      </c>
    </row>
    <row customHeight="1" ht="35.699999999999996">
      <c r="A41" s="1729"/>
      <c r="B41" s="1729" t="s">
        <v>267</v>
      </c>
      <c r="C41" s="1729" t="s">
        <v>268</v>
      </c>
      <c r="D41" s="1729" t="s">
        <v>269</v>
      </c>
      <c r="E41" s="1773" t="s">
        <v>561</v>
      </c>
      <c r="F41" s="1773" t="s">
        <v>562</v>
      </c>
      <c r="G41" s="1773" t="s">
        <v>563</v>
      </c>
      <c r="H41" s="1773" t="s">
        <v>564</v>
      </c>
      <c r="I41" s="1773" t="s">
        <v>565</v>
      </c>
      <c r="J41" s="1773" t="s">
        <v>566</v>
      </c>
      <c r="K41" s="1773" t="s">
        <v>567</v>
      </c>
      <c r="L41" s="1773" t="s">
        <v>542</v>
      </c>
      <c r="Q41" s="839"/>
      <c r="R41" s="839"/>
      <c r="S41" s="2736"/>
      <c r="T41" s="2672"/>
      <c r="U41" s="765"/>
      <c r="V41" s="2724"/>
      <c r="W41" s="2747"/>
      <c r="X41" s="2401" t="s">
        <v>568</v>
      </c>
      <c r="Y41" s="2401" t="s">
        <v>569</v>
      </c>
      <c r="Z41" s="2401" t="s">
        <v>570</v>
      </c>
      <c r="AA41" s="2733" t="s">
        <v>571</v>
      </c>
      <c r="AB41" s="2734"/>
      <c r="AC41" s="2742"/>
      <c r="AD41" s="2724"/>
      <c r="AE41" s="2747"/>
      <c r="AF41" s="2401" t="s">
        <v>568</v>
      </c>
      <c r="AG41" s="2401" t="s">
        <v>569</v>
      </c>
      <c r="AH41" s="2401" t="s">
        <v>570</v>
      </c>
      <c r="AI41" s="2733" t="s">
        <v>571</v>
      </c>
      <c r="AJ41" s="2734"/>
      <c r="AK41" s="2742"/>
      <c r="AL41" s="2745"/>
      <c r="AM41" s="2590"/>
      <c r="AS41" s="2094">
        <v>34</v>
      </c>
    </row>
    <row s="26694" customFormat="1" customHeight="1" ht="11.25" hidden="1">
      <c r="A42" s="1729"/>
      <c r="B42" s="1729"/>
      <c r="C42" s="1729"/>
      <c r="D42" s="1729"/>
      <c r="E42" s="1729"/>
      <c r="F42" s="1729"/>
      <c r="G42" s="1729"/>
      <c r="H42" s="1729"/>
      <c r="I42" s="1729"/>
      <c r="J42" s="1729"/>
      <c r="K42" s="1729"/>
      <c r="L42" s="1773"/>
      <c r="M42" s="2428"/>
      <c r="N42" s="2428"/>
      <c r="O42" s="2428"/>
      <c r="P42" s="1709"/>
      <c r="Q42" s="1710"/>
      <c r="R42" s="1717">
        <v>1</v>
      </c>
      <c r="S42" s="1740" t="s">
        <v>132</v>
      </c>
      <c r="T42" s="1718" t="s">
        <v>102</v>
      </c>
      <c r="U42" s="1708" t="str">
        <f>OFFSET(U42,0,-1)</f>
        <v>2</v>
      </c>
      <c r="V42" s="2419">
        <f>OFFSET(V42,0,-1)+1</f>
        <v>3</v>
      </c>
      <c r="W42" s="2419"/>
      <c r="X42" s="2419">
        <f>OFFSET(X42,0,-1)+1</f>
        <v>1</v>
      </c>
      <c r="Y42" s="2419">
        <f>OFFSET(Y42,0,-1)+1</f>
        <v>2</v>
      </c>
      <c r="Z42" s="2419">
        <f>OFFSET(Z42,0,-1)+1</f>
        <v>3</v>
      </c>
      <c r="AA42" s="2735">
        <f>OFFSET(AA42,0,-1)+1</f>
        <v>4</v>
      </c>
      <c r="AB42" s="2735"/>
      <c r="AC42" s="2419">
        <f>OFFSET(AC42,0,-2)+1</f>
        <v>5</v>
      </c>
      <c r="AD42" s="2419">
        <f>OFFSET(AD42,0,-1)+1</f>
        <v>6</v>
      </c>
      <c r="AE42" s="2419"/>
      <c r="AF42" s="2419">
        <f>OFFSET(AF42,0,-1)+1</f>
        <v>1</v>
      </c>
      <c r="AG42" s="2419">
        <f>OFFSET(AG42,0,-1)+1</f>
        <v>2</v>
      </c>
      <c r="AH42" s="2419">
        <f>OFFSET(AH42,0,-1)+1</f>
        <v>3</v>
      </c>
      <c r="AI42" s="2735">
        <f>OFFSET(AI42,0,-1)+1</f>
        <v>4</v>
      </c>
      <c r="AJ42" s="2735"/>
      <c r="AK42" s="2419">
        <f>OFFSET(AK42,0,-2)+1</f>
        <v>5</v>
      </c>
      <c r="AL42" s="1708">
        <f>OFFSET(AL42,0,-1)</f>
        <v>5</v>
      </c>
      <c r="AM42" s="2419">
        <f>OFFSET(AM42,0,-1)+1</f>
        <v>6</v>
      </c>
      <c r="AN42" s="2099"/>
      <c r="AO42" s="2099"/>
      <c r="AP42" s="2099"/>
      <c r="AQ42" s="2099"/>
      <c r="AR42" s="2099"/>
      <c r="AS42" s="2104">
        <v>0</v>
      </c>
    </row>
    <row customHeight="1" ht="22.049999999999997">
      <c r="A43" s="1730" t="s">
        <v>336</v>
      </c>
      <c r="B43" s="1730"/>
      <c r="C43" s="1730"/>
      <c r="D43" s="1730"/>
      <c r="E43" s="2752">
        <v>1</v>
      </c>
      <c r="F43" s="1730"/>
      <c r="G43" s="1730"/>
      <c r="H43" s="1730"/>
      <c r="I43" s="1730"/>
      <c r="J43" s="1730"/>
      <c r="K43" s="1730"/>
      <c r="L43" s="1773"/>
      <c r="M43" s="2073"/>
      <c r="N43" s="2073"/>
      <c r="O43" s="2073"/>
      <c r="P43" s="2053"/>
      <c r="Q43" s="823"/>
      <c r="R43" s="818"/>
      <c r="S43" s="2421">
        <f>INDEX(PT_DIFFERENTIATION_NUM_NTAR,MATCH(A43,PT_DIFFERENTIATION_NTAR_ID,0))</f>
        <v>0</v>
      </c>
      <c r="T43" s="1988"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87"/>
      <c r="AP43" s="2087" t="str">
        <f>IF(T43="","",T43)</f>
        <v>Наименование тарифа</v>
      </c>
      <c r="AQ43" s="2087"/>
      <c r="AR43" s="2087"/>
      <c r="AS43" s="2094">
        <v>21</v>
      </c>
    </row>
    <row customHeight="1" ht="22.049999999999997">
      <c r="A44" s="1730" t="s">
        <v>336</v>
      </c>
      <c r="B44" s="1730" t="s">
        <v>337</v>
      </c>
      <c r="C44" s="1730"/>
      <c r="D44" s="1730"/>
      <c r="E44" s="2753"/>
      <c r="F44" s="2752">
        <v>1</v>
      </c>
      <c r="G44" s="1730"/>
      <c r="H44" s="1730"/>
      <c r="I44" s="1730"/>
      <c r="J44" s="1730"/>
      <c r="K44" s="1730"/>
      <c r="L44" s="1773"/>
      <c r="M44" s="2073"/>
      <c r="N44" s="2073"/>
      <c r="O44" s="2073"/>
      <c r="P44" s="2403"/>
      <c r="Q44" s="815"/>
      <c r="R44" s="816"/>
      <c r="S44" s="2421" t="str">
        <f>INDEX(PT_DIFFERENTIATION_NUM_TER,MATCH(B44,PT_DIFFERENTIATION_TER_ID,0))</f>
        <v>.</v>
      </c>
      <c r="T44" s="1985"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2087"/>
      <c r="AP44" s="2087" t="str">
        <f>IF(T44="","",T44)</f>
        <v>Территория действия тарифа</v>
      </c>
      <c r="AQ44" s="2087"/>
      <c r="AR44" s="2087"/>
      <c r="AS44" s="2094">
        <v>21</v>
      </c>
    </row>
    <row customHeight="1" ht="24">
      <c r="A45" s="1730" t="s">
        <v>336</v>
      </c>
      <c r="B45" s="1730" t="s">
        <v>337</v>
      </c>
      <c r="C45" s="1730" t="s">
        <v>338</v>
      </c>
      <c r="D45" s="1730"/>
      <c r="E45" s="2753"/>
      <c r="F45" s="2753"/>
      <c r="G45" s="2752">
        <v>1</v>
      </c>
      <c r="H45" s="1730"/>
      <c r="I45" s="1730"/>
      <c r="J45" s="1730"/>
      <c r="K45" s="1730"/>
      <c r="L45" s="1773"/>
      <c r="M45" s="2073"/>
      <c r="N45" s="2073"/>
      <c r="O45" s="2073"/>
      <c r="P45" s="817"/>
      <c r="Q45" s="815"/>
      <c r="R45" s="816"/>
      <c r="S45" s="2421"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2087"/>
      <c r="AP45" s="2087" t="str">
        <f>IF(T45="","",T45)</f>
        <v>Наименование системы теплоснабжения </v>
      </c>
      <c r="AQ45" s="2087"/>
      <c r="AR45" s="2087"/>
      <c r="AS45" s="2094">
        <v>23</v>
      </c>
    </row>
    <row customHeight="1" ht="22.049999999999997">
      <c r="A46" s="1730" t="s">
        <v>336</v>
      </c>
      <c r="B46" s="1730" t="s">
        <v>337</v>
      </c>
      <c r="C46" s="1730" t="s">
        <v>338</v>
      </c>
      <c r="D46" s="1730" t="s">
        <v>339</v>
      </c>
      <c r="E46" s="2753"/>
      <c r="F46" s="2753"/>
      <c r="G46" s="2753"/>
      <c r="H46" s="2752">
        <v>1</v>
      </c>
      <c r="I46" s="1730"/>
      <c r="J46" s="1730"/>
      <c r="K46" s="1730"/>
      <c r="L46" s="1773"/>
      <c r="M46" s="2073"/>
      <c r="N46" s="2073"/>
      <c r="O46" s="2073"/>
      <c r="P46" s="817"/>
      <c r="Q46" s="815"/>
      <c r="R46" s="816"/>
      <c r="S46" s="2421"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2087"/>
      <c r="AP46" s="2087" t="str">
        <f>IF(T46="","",T46)</f>
        <v>Источник тепловой энергии  </v>
      </c>
      <c r="AQ46" s="2087"/>
      <c r="AR46" s="2087"/>
      <c r="AS46" s="2094">
        <v>21</v>
      </c>
    </row>
    <row customHeight="1" ht="49.5">
      <c r="A47" s="1730" t="s">
        <v>336</v>
      </c>
      <c r="B47" s="1730" t="s">
        <v>337</v>
      </c>
      <c r="C47" s="1730" t="s">
        <v>338</v>
      </c>
      <c r="D47" s="1730" t="s">
        <v>339</v>
      </c>
      <c r="E47" s="2753"/>
      <c r="F47" s="2753"/>
      <c r="G47" s="2753"/>
      <c r="H47" s="2753"/>
      <c r="I47" s="2590" t="str">
        <f>S46&amp;".1"</f>
        <v>....1</v>
      </c>
      <c r="J47" s="1730"/>
      <c r="K47" s="1730"/>
      <c r="L47" s="1773" t="s">
        <v>527</v>
      </c>
      <c r="P47" s="2720">
        <v>1</v>
      </c>
      <c r="Q47" s="2417"/>
      <c r="R47" s="819"/>
      <c r="S47" s="2421" t="str">
        <f>$I47</f>
        <v>....1</v>
      </c>
      <c r="T47" s="748" t="s">
        <v>528</v>
      </c>
      <c r="U47" s="763"/>
      <c r="V47" s="2708"/>
      <c r="W47" s="2709"/>
      <c r="X47" s="2709"/>
      <c r="Y47" s="2709"/>
      <c r="Z47" s="2709"/>
      <c r="AA47" s="2709"/>
      <c r="AB47" s="2709"/>
      <c r="AC47" s="2710"/>
      <c r="AD47" s="2708"/>
      <c r="AE47" s="2709"/>
      <c r="AF47" s="2709"/>
      <c r="AG47" s="2709"/>
      <c r="AH47" s="2709"/>
      <c r="AI47" s="2709"/>
      <c r="AJ47" s="2709"/>
      <c r="AK47" s="2709"/>
      <c r="AL47" s="2710"/>
      <c r="AM47" s="1721" t="s">
        <v>529</v>
      </c>
      <c r="AO47" s="2087"/>
      <c r="AP47" s="2087" t="str">
        <f>IF(T47="","",T47)</f>
        <v>Схема подключения теплопотребляющей установки к коллектору источника тепловой энергии</v>
      </c>
      <c r="AQ47" s="2087"/>
      <c r="AR47" s="2087"/>
      <c r="AS47" s="2094">
        <v>47</v>
      </c>
    </row>
    <row customHeight="1" ht="22.049999999999997">
      <c r="A48" s="1730" t="s">
        <v>336</v>
      </c>
      <c r="B48" s="1730" t="s">
        <v>337</v>
      </c>
      <c r="C48" s="1730" t="s">
        <v>338</v>
      </c>
      <c r="D48" s="1730" t="s">
        <v>339</v>
      </c>
      <c r="E48" s="2753"/>
      <c r="F48" s="2753"/>
      <c r="G48" s="2753"/>
      <c r="H48" s="2753"/>
      <c r="I48" s="2564"/>
      <c r="J48" s="2590" t="str">
        <f>I47&amp;".1"</f>
        <v>....1.1</v>
      </c>
      <c r="K48" s="1730"/>
      <c r="L48" s="1773" t="s">
        <v>530</v>
      </c>
      <c r="P48" s="2720"/>
      <c r="Q48" s="2720">
        <v>1</v>
      </c>
      <c r="R48" s="820"/>
      <c r="S48" s="2421" t="str">
        <f>$J48</f>
        <v>....1.1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2087"/>
      <c r="AP48" s="2087" t="str">
        <f>IF(T48="","",T48)</f>
        <v>Группа потребителей</v>
      </c>
      <c r="AQ48" s="2087"/>
      <c r="AR48" s="2087"/>
      <c r="AS48" s="2094">
        <v>21</v>
      </c>
    </row>
    <row customHeight="1" ht="22.049999999999997">
      <c r="A49" s="1730" t="s">
        <v>336</v>
      </c>
      <c r="B49" s="1730" t="s">
        <v>337</v>
      </c>
      <c r="C49" s="1730" t="s">
        <v>338</v>
      </c>
      <c r="D49" s="1730" t="s">
        <v>339</v>
      </c>
      <c r="E49" s="2753"/>
      <c r="F49" s="2753"/>
      <c r="G49" s="2753"/>
      <c r="H49" s="2753"/>
      <c r="I49" s="2564"/>
      <c r="J49" s="2564"/>
      <c r="K49" s="2590" t="str">
        <f>J48&amp;".1"</f>
        <v>....1.1.1</v>
      </c>
      <c r="L49" s="1773" t="s">
        <v>533</v>
      </c>
      <c r="P49" s="2720"/>
      <c r="Q49" s="2720"/>
      <c r="R49" s="820">
        <v>1</v>
      </c>
      <c r="S49" s="2421" t="str">
        <f>$K49</f>
        <v>....1.1.1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534</v>
      </c>
      <c r="AN49" s="2099">
        <f>STRCHECKDATE(V50:AL50)</f>
      </c>
      <c r="AO49" s="2087"/>
      <c r="AP49" s="2087" t="str">
        <f>IF(T49="","",T49)</f>
        <v/>
      </c>
      <c r="AQ49" s="2087"/>
      <c r="AR49" s="2087"/>
      <c r="AS49" s="2094">
        <v>21</v>
      </c>
    </row>
    <row customHeight="1" ht="1.05">
      <c r="A50" s="1730" t="s">
        <v>336</v>
      </c>
      <c r="B50" s="1730" t="s">
        <v>337</v>
      </c>
      <c r="C50" s="1730" t="s">
        <v>338</v>
      </c>
      <c r="D50" s="1730" t="s">
        <v>339</v>
      </c>
      <c r="E50" s="2753"/>
      <c r="F50" s="2753"/>
      <c r="G50" s="2753"/>
      <c r="H50" s="2753"/>
      <c r="I50" s="2564"/>
      <c r="J50" s="2564"/>
      <c r="K50" s="2590"/>
      <c r="L50" s="1773"/>
      <c r="P50" s="2720"/>
      <c r="Q50" s="2720"/>
      <c r="R50" s="820"/>
      <c r="S50" s="2430"/>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2087"/>
      <c r="AP50" s="2087" t="str">
        <f>IF(T50="","",T50)</f>
        <v/>
      </c>
      <c r="AQ50" s="2087"/>
      <c r="AR50" s="2087"/>
      <c r="AS50" s="2094">
        <v>1</v>
      </c>
    </row>
    <row customHeight="1" ht="11.549999999999999">
      <c r="A51" s="1730" t="s">
        <v>336</v>
      </c>
      <c r="B51" s="1730" t="s">
        <v>337</v>
      </c>
      <c r="C51" s="1730" t="s">
        <v>338</v>
      </c>
      <c r="D51" s="1730" t="s">
        <v>339</v>
      </c>
      <c r="E51" s="2753"/>
      <c r="F51" s="2753"/>
      <c r="G51" s="2753"/>
      <c r="H51" s="2753"/>
      <c r="I51" s="2564"/>
      <c r="J51" s="2590"/>
      <c r="K51" s="1730"/>
      <c r="L51" s="1773"/>
      <c r="P51" s="2720"/>
      <c r="Q51" s="2720"/>
      <c r="R51" s="819"/>
      <c r="S51" s="1741"/>
      <c r="T51" s="751" t="s">
        <v>535</v>
      </c>
      <c r="U51" s="1063"/>
      <c r="V51" s="1063"/>
      <c r="W51" s="1063"/>
      <c r="X51" s="1063"/>
      <c r="Y51" s="1063"/>
      <c r="Z51" s="1063"/>
      <c r="AA51" s="1063"/>
      <c r="AB51" s="1063"/>
      <c r="AC51" s="1063"/>
      <c r="AD51" s="1063"/>
      <c r="AE51" s="1063"/>
      <c r="AF51" s="1063"/>
      <c r="AG51" s="1063"/>
      <c r="AH51" s="1063"/>
      <c r="AI51" s="1063"/>
      <c r="AJ51" s="1063"/>
      <c r="AK51" s="1063"/>
      <c r="AL51" s="787"/>
      <c r="AM51" s="2718"/>
      <c r="AO51" s="2087"/>
      <c r="AP51" s="2087" t="str">
        <f>IF(T51="","",T51)</f>
        <v>Добавить вид теплоносителя (параметры теплоносителя)</v>
      </c>
      <c r="AQ51" s="2087"/>
      <c r="AR51" s="2087"/>
      <c r="AS51" s="2094">
        <v>11</v>
      </c>
    </row>
    <row customHeight="1" ht="11.549999999999999">
      <c r="A52" s="1730" t="s">
        <v>336</v>
      </c>
      <c r="B52" s="1730" t="s">
        <v>337</v>
      </c>
      <c r="C52" s="1730" t="s">
        <v>338</v>
      </c>
      <c r="D52" s="1730" t="s">
        <v>339</v>
      </c>
      <c r="E52" s="2753"/>
      <c r="F52" s="2753"/>
      <c r="G52" s="2753"/>
      <c r="H52" s="2753"/>
      <c r="I52" s="2590"/>
      <c r="J52" s="1730"/>
      <c r="K52" s="1730"/>
      <c r="L52" s="1773"/>
      <c r="P52" s="2720"/>
      <c r="Q52" s="2417"/>
      <c r="R52" s="819"/>
      <c r="S52" s="1741"/>
      <c r="T52" s="750" t="s">
        <v>536</v>
      </c>
      <c r="U52" s="1063"/>
      <c r="V52" s="1063"/>
      <c r="W52" s="1063"/>
      <c r="X52" s="1063"/>
      <c r="Y52" s="1063"/>
      <c r="Z52" s="1063"/>
      <c r="AA52" s="1063"/>
      <c r="AB52" s="1063"/>
      <c r="AC52" s="829"/>
      <c r="AD52" s="1063"/>
      <c r="AE52" s="1063"/>
      <c r="AF52" s="1063"/>
      <c r="AG52" s="1063"/>
      <c r="AH52" s="1063"/>
      <c r="AI52" s="1063"/>
      <c r="AJ52" s="1063"/>
      <c r="AK52" s="829"/>
      <c r="AL52" s="1063"/>
      <c r="AM52" s="766"/>
      <c r="AO52" s="2087"/>
      <c r="AP52" s="2087" t="str">
        <f>IF(T52="","",T52)</f>
        <v>Добавить группу потребителей</v>
      </c>
      <c r="AQ52" s="2087"/>
      <c r="AR52" s="2087"/>
      <c r="AS52" s="2094">
        <v>11</v>
      </c>
    </row>
    <row customHeight="1" ht="14.699999999999998">
      <c r="A53" s="1730" t="s">
        <v>336</v>
      </c>
      <c r="B53" s="1730" t="s">
        <v>337</v>
      </c>
      <c r="C53" s="1730" t="s">
        <v>338</v>
      </c>
      <c r="D53" s="1730" t="s">
        <v>339</v>
      </c>
      <c r="E53" s="2753"/>
      <c r="F53" s="2753"/>
      <c r="G53" s="2753"/>
      <c r="H53" s="2752"/>
      <c r="I53" s="1730"/>
      <c r="J53" s="1730"/>
      <c r="K53" s="1730"/>
      <c r="L53" s="1773"/>
      <c r="M53" s="2073"/>
      <c r="N53" s="2073"/>
      <c r="O53" s="2098"/>
      <c r="P53" s="823"/>
      <c r="Q53" s="838"/>
      <c r="R53" s="818"/>
      <c r="S53" s="1741"/>
      <c r="T53" s="828" t="s">
        <v>537</v>
      </c>
      <c r="U53" s="1063"/>
      <c r="V53" s="1063"/>
      <c r="W53" s="1063"/>
      <c r="X53" s="1063"/>
      <c r="Y53" s="1063"/>
      <c r="Z53" s="1063"/>
      <c r="AA53" s="1063"/>
      <c r="AB53" s="1063"/>
      <c r="AC53" s="829"/>
      <c r="AD53" s="1063"/>
      <c r="AE53" s="1063"/>
      <c r="AF53" s="1063"/>
      <c r="AG53" s="1063"/>
      <c r="AH53" s="1063"/>
      <c r="AI53" s="1063"/>
      <c r="AJ53" s="1063"/>
      <c r="AK53" s="829"/>
      <c r="AL53" s="1063"/>
      <c r="AM53" s="766"/>
      <c r="AO53" s="2087"/>
      <c r="AP53" s="2087" t="str">
        <f>IF(T53="","",T53)</f>
        <v>Добавить схему подключения</v>
      </c>
      <c r="AQ53" s="2087"/>
      <c r="AR53" s="2087"/>
      <c r="AS53" s="2094">
        <v>14</v>
      </c>
    </row>
    <row s="27100" customFormat="1" customHeight="1" ht="4.2">
      <c r="A54" s="1838" t="s">
        <v>336</v>
      </c>
      <c r="B54" s="1838" t="s">
        <v>337</v>
      </c>
      <c r="C54" s="1838" t="s">
        <v>338</v>
      </c>
      <c r="D54" s="1837"/>
      <c r="E54" s="2753"/>
      <c r="F54" s="2753"/>
      <c r="G54" s="2752"/>
      <c r="H54" s="1837"/>
      <c r="I54" s="1837"/>
      <c r="J54" s="1837"/>
      <c r="K54" s="1837"/>
      <c r="L54" s="1840"/>
      <c r="M54" s="1841"/>
      <c r="N54" s="1841"/>
      <c r="O54" s="814"/>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714"/>
      <c r="AP54" s="1714" t="str">
        <f>IF(T54="","",T54)</f>
        <v>Добавить источник для дифференциации</v>
      </c>
      <c r="AQ54" s="1714"/>
      <c r="AR54" s="1714"/>
      <c r="AS54" s="2105">
        <v>4</v>
      </c>
    </row>
    <row s="27100" customFormat="1" customHeight="1" ht="4.2">
      <c r="A55" s="1838" t="s">
        <v>336</v>
      </c>
      <c r="B55" s="1838" t="s">
        <v>337</v>
      </c>
      <c r="C55" s="1837"/>
      <c r="D55" s="1837"/>
      <c r="E55" s="2753"/>
      <c r="F55" s="2752"/>
      <c r="G55" s="1837"/>
      <c r="H55" s="1837"/>
      <c r="I55" s="1837"/>
      <c r="J55" s="1837"/>
      <c r="K55" s="1837"/>
      <c r="L55" s="1840"/>
      <c r="M55" s="1842"/>
      <c r="N55" s="1842"/>
      <c r="O55" s="81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714"/>
      <c r="AP55" s="1714" t="str">
        <f>IF(T55="","",T55)</f>
        <v>Добавить централизованную систему для дифференциации</v>
      </c>
      <c r="AQ55" s="1714"/>
      <c r="AR55" s="1714"/>
      <c r="AS55" s="2105">
        <v>4</v>
      </c>
    </row>
    <row s="27100" customFormat="1" customHeight="1" ht="4.2">
      <c r="A56" s="1838" t="s">
        <v>336</v>
      </c>
      <c r="B56" s="1838"/>
      <c r="C56" s="1838"/>
      <c r="D56" s="1838"/>
      <c r="E56" s="2752"/>
      <c r="F56" s="1838"/>
      <c r="G56" s="1838"/>
      <c r="H56" s="1838"/>
      <c r="I56" s="1838"/>
      <c r="J56" s="1838"/>
      <c r="K56" s="1838"/>
      <c r="L56" s="1844"/>
      <c r="M56" s="1842"/>
      <c r="N56" s="1842"/>
      <c r="O56" s="814"/>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2087"/>
      <c r="AP56" s="2087" t="str">
        <f>IF(T56="","",T56)</f>
        <v>Добавить территорию для дифференциации</v>
      </c>
      <c r="AQ56" s="2087"/>
      <c r="AR56" s="2087"/>
      <c r="AS56" s="2099">
        <v>4</v>
      </c>
    </row>
    <row s="27100" customFormat="1" customHeight="1" ht="4.2">
      <c r="A57" s="1837"/>
      <c r="B57" s="1837"/>
      <c r="C57" s="1837"/>
      <c r="D57" s="1837"/>
      <c r="E57" s="1838"/>
      <c r="F57" s="1837"/>
      <c r="G57" s="1837"/>
      <c r="H57" s="1837"/>
      <c r="I57" s="1837"/>
      <c r="J57" s="1837"/>
      <c r="K57" s="1837"/>
      <c r="L57" s="1840"/>
      <c r="M57" s="1842"/>
      <c r="N57" s="1842"/>
      <c r="O57" s="81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714"/>
      <c r="AP57" s="1714" t="str">
        <f>IF(T57="","",T57)</f>
        <v>Добавить наименование тарифа</v>
      </c>
      <c r="AQ57" s="1714"/>
      <c r="AR57" s="1714"/>
      <c r="AS57" s="2105">
        <v>4</v>
      </c>
    </row>
    <row customHeight="1" ht="11.549999999999999">
      <c r="M58" s="2094"/>
      <c r="N58" s="2094"/>
      <c r="O58" s="2098"/>
      <c r="P58" s="2094"/>
      <c r="Q58" s="2094"/>
      <c r="R58" s="2094"/>
      <c r="S58" s="2094"/>
      <c r="AN58" s="2094"/>
      <c r="AO58" s="2094"/>
      <c r="AP58" s="2094"/>
      <c r="AQ58" s="2094"/>
      <c r="AR58" s="2094"/>
      <c r="AS58" s="2094">
        <v>11</v>
      </c>
    </row>
    <row customHeight="1" ht="28.5">
      <c r="O59" s="2098"/>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2094">
        <v>27</v>
      </c>
    </row>
    <row customHeight="1" ht="65.25">
      <c r="O60" s="2098"/>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2094">
        <v>62</v>
      </c>
    </row>
    <row customHeight="1" ht="14.699999999999998">
      <c r="O61" s="2098"/>
      <c r="AS61" s="2094">
        <v>14</v>
      </c>
    </row>
    <row customHeight="1" ht="18.75">
      <c r="O62" s="2098"/>
      <c r="S62" s="1716"/>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2094">
        <v>18</v>
      </c>
    </row>
    <row customHeight="1" ht="18.75">
      <c r="O63" s="2098"/>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2094">
        <v>18</v>
      </c>
    </row>
    <row customHeight="1" ht="29.25">
      <c r="O64" s="2098"/>
      <c r="S64" s="1716"/>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2094">
        <v>28</v>
      </c>
    </row>
    <row customHeight="1" ht="22.5" hidden="1">
      <c r="A65" s="2094" t="s">
        <v>82</v>
      </c>
      <c r="B65" s="2094">
        <v>0</v>
      </c>
      <c r="C65" s="2094">
        <v>0</v>
      </c>
      <c r="D65" s="2094">
        <v>0</v>
      </c>
      <c r="E65" s="2094">
        <v>0</v>
      </c>
      <c r="F65" s="2094">
        <v>0</v>
      </c>
      <c r="G65" s="2094">
        <v>0</v>
      </c>
      <c r="H65" s="2094">
        <v>0</v>
      </c>
      <c r="I65" s="2094">
        <v>0</v>
      </c>
      <c r="J65" s="2094">
        <v>0</v>
      </c>
      <c r="K65" s="2094">
        <v>0</v>
      </c>
      <c r="L65" s="2402">
        <v>0</v>
      </c>
      <c r="M65" s="2428">
        <v>0</v>
      </c>
      <c r="N65" s="2428">
        <v>0</v>
      </c>
      <c r="O65" s="2428">
        <v>0</v>
      </c>
      <c r="P65" s="2428">
        <v>3</v>
      </c>
      <c r="Q65" s="807">
        <v>3</v>
      </c>
      <c r="R65" s="807">
        <v>3</v>
      </c>
      <c r="S65" s="1044">
        <v>12</v>
      </c>
      <c r="T65" s="2094">
        <v>31</v>
      </c>
      <c r="U65" s="2094">
        <v>0</v>
      </c>
      <c r="V65" s="2094">
        <v>0</v>
      </c>
      <c r="W65" s="2094">
        <v>0</v>
      </c>
      <c r="X65" s="2094">
        <v>0</v>
      </c>
      <c r="Y65" s="2094">
        <v>0</v>
      </c>
      <c r="Z65" s="2094">
        <v>0</v>
      </c>
      <c r="AA65" s="2094">
        <v>0</v>
      </c>
      <c r="AB65" s="2094">
        <v>0</v>
      </c>
      <c r="AC65" s="2094">
        <v>0</v>
      </c>
      <c r="AD65" s="2094">
        <v>24</v>
      </c>
      <c r="AE65" s="2094">
        <v>0</v>
      </c>
      <c r="AF65" s="2094">
        <v>24</v>
      </c>
      <c r="AG65" s="2094">
        <v>24</v>
      </c>
      <c r="AH65" s="2094">
        <v>11</v>
      </c>
      <c r="AI65" s="2094">
        <v>3</v>
      </c>
      <c r="AJ65" s="2094">
        <v>11</v>
      </c>
      <c r="AK65" s="2094">
        <v>0</v>
      </c>
      <c r="AL65" s="2094">
        <v>4</v>
      </c>
      <c r="AM65" s="2094">
        <v>115</v>
      </c>
      <c r="AN65" s="2099">
        <v>10</v>
      </c>
      <c r="AO65" s="2099">
        <v>10</v>
      </c>
      <c r="AP65" s="2099">
        <v>10</v>
      </c>
      <c r="AQ65" s="2099">
        <v>10</v>
      </c>
      <c r="AR65" s="2099">
        <v>10</v>
      </c>
      <c r="AS65" s="209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76D869-ABE6-F20A-89A9-ADE06B4FD97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229" width="10.57421875" hidden="1"/>
    <col min="2" max="2" style="28229" width="11.00390625" hidden="1" customWidth="1"/>
    <col min="3" max="3" style="28229" width="10.57421875" hidden="1"/>
    <col min="4" max="4" style="28229" width="11.8515625" hidden="1" customWidth="1"/>
    <col min="5" max="5" style="28229" width="10.00390625" hidden="1" customWidth="1"/>
    <col min="6" max="6" style="28229" width="8.7109375" hidden="1" customWidth="1"/>
    <col min="7" max="7" style="28229" width="7.57421875" hidden="1" customWidth="1"/>
    <col min="8" max="8" style="28229" width="11.421875" hidden="1" customWidth="1"/>
    <col min="9" max="9" style="28229" width="12.00390625" hidden="1" customWidth="1"/>
    <col min="10" max="10" style="28229" width="9.8515625" hidden="1" customWidth="1"/>
    <col min="11" max="11" style="28229" width="11.421875" hidden="1" customWidth="1"/>
    <col min="12" max="12" style="28903" width="19.140625" hidden="1" customWidth="1"/>
    <col min="13" max="14" style="28924" width="12.28125" hidden="1" customWidth="1"/>
    <col min="15" max="15" style="28924" width="23.421875" hidden="1" customWidth="1"/>
    <col min="16" max="16" style="28924" width="3.00390625" customWidth="1"/>
    <col min="17" max="18" style="28199" width="3.00390625" customWidth="1"/>
    <col min="19" max="19" style="28896" width="12.00390625" customWidth="1"/>
    <col min="20" max="20" style="28229" width="31.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AS1" s="2094" t="s">
        <v>14</v>
      </c>
    </row>
    <row customHeight="1" ht="21" hidden="1">
      <c r="A2" s="1730"/>
      <c r="B2" s="1730"/>
      <c r="C2" s="1730"/>
      <c r="D2" s="1730"/>
      <c r="E2" s="2752">
        <v>1</v>
      </c>
      <c r="F2" s="1730"/>
      <c r="G2" s="1730"/>
      <c r="H2" s="1730"/>
      <c r="I2" s="1730"/>
      <c r="J2" s="1730"/>
      <c r="K2" s="1730"/>
      <c r="L2" s="1773"/>
      <c r="M2" s="2073"/>
      <c r="N2" s="2073"/>
      <c r="O2" s="2073"/>
      <c r="P2" s="2053"/>
      <c r="Q2" s="823"/>
      <c r="R2" s="818"/>
      <c r="S2" s="2421">
        <f>INDEX(PT_DIFFERENTIATION_NUM_NTAR,MATCH(A2,PT_DIFFERENTIATION_NTAR_ID,0))</f>
      </c>
      <c r="T2" s="1988"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2087"/>
      <c r="AP2" s="2087" t="str">
        <f>IF(T2="","",T2)</f>
        <v>Наименование тарифа</v>
      </c>
      <c r="AQ2" s="2087"/>
      <c r="AR2" s="2087"/>
      <c r="AS2" s="2094">
        <v>0</v>
      </c>
    </row>
    <row customHeight="1" ht="21" hidden="1">
      <c r="A3" s="1730"/>
      <c r="B3" s="1730"/>
      <c r="C3" s="1730"/>
      <c r="D3" s="1730"/>
      <c r="E3" s="2753"/>
      <c r="F3" s="2752">
        <v>1</v>
      </c>
      <c r="G3" s="1730"/>
      <c r="H3" s="1730"/>
      <c r="I3" s="1730"/>
      <c r="J3" s="1730"/>
      <c r="K3" s="1730"/>
      <c r="L3" s="1773"/>
      <c r="M3" s="2073"/>
      <c r="N3" s="2073"/>
      <c r="O3" s="2073"/>
      <c r="P3" s="2403"/>
      <c r="Q3" s="815"/>
      <c r="R3" s="816"/>
      <c r="S3" s="2421">
        <f>INDEX(PT_DIFFERENTIATION_NUM_TER,MATCH(B3,PT_DIFFERENTIATION_TER_ID,0))</f>
      </c>
      <c r="T3" s="1985"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2087"/>
      <c r="AP3" s="2087" t="str">
        <f>IF(T3="","",T3)</f>
        <v>Территория действия тарифа</v>
      </c>
      <c r="AQ3" s="2087"/>
      <c r="AR3" s="2087"/>
      <c r="AS3" s="2094">
        <v>0</v>
      </c>
    </row>
    <row customHeight="1" ht="23.25" hidden="1">
      <c r="A4" s="1730"/>
      <c r="B4" s="1730"/>
      <c r="C4" s="1730"/>
      <c r="D4" s="1730"/>
      <c r="E4" s="2753"/>
      <c r="F4" s="2753"/>
      <c r="G4" s="2752">
        <v>1</v>
      </c>
      <c r="H4" s="1730"/>
      <c r="I4" s="1730"/>
      <c r="J4" s="1730"/>
      <c r="K4" s="1730"/>
      <c r="L4" s="1773"/>
      <c r="M4" s="2073"/>
      <c r="N4" s="2073"/>
      <c r="O4" s="2073"/>
      <c r="P4" s="817"/>
      <c r="Q4" s="815"/>
      <c r="R4" s="816"/>
      <c r="S4" s="2421">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2087"/>
      <c r="AP4" s="2087" t="str">
        <f>IF(T4="","",T4)</f>
        <v>Наименование системы теплоснабжения </v>
      </c>
      <c r="AQ4" s="2087"/>
      <c r="AR4" s="2087"/>
      <c r="AS4" s="2094">
        <v>0</v>
      </c>
    </row>
    <row customHeight="1" ht="21" hidden="1">
      <c r="A5" s="1730"/>
      <c r="B5" s="1730"/>
      <c r="C5" s="1730"/>
      <c r="D5" s="1730"/>
      <c r="E5" s="2753"/>
      <c r="F5" s="2753"/>
      <c r="G5" s="2753"/>
      <c r="H5" s="2752">
        <v>1</v>
      </c>
      <c r="I5" s="1730"/>
      <c r="J5" s="1730"/>
      <c r="K5" s="1730"/>
      <c r="L5" s="1773"/>
      <c r="M5" s="2073"/>
      <c r="N5" s="2073"/>
      <c r="O5" s="2073"/>
      <c r="P5" s="817"/>
      <c r="Q5" s="815"/>
      <c r="R5" s="816"/>
      <c r="S5" s="2421">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2087"/>
      <c r="AP5" s="2087" t="str">
        <f>IF(T5="","",T5)</f>
        <v>Источник тепловой энергии  </v>
      </c>
      <c r="AQ5" s="2087"/>
      <c r="AR5" s="2087"/>
      <c r="AS5" s="2094">
        <v>0</v>
      </c>
    </row>
    <row customHeight="1" ht="47.25" hidden="1">
      <c r="A6" s="1730"/>
      <c r="B6" s="1730"/>
      <c r="C6" s="1730"/>
      <c r="D6" s="1730"/>
      <c r="E6" s="2753"/>
      <c r="F6" s="2753"/>
      <c r="G6" s="2753"/>
      <c r="H6" s="2753"/>
      <c r="I6" s="2590">
        <f>S5&amp;".1"</f>
      </c>
      <c r="J6" s="1730"/>
      <c r="K6" s="1730"/>
      <c r="L6" s="1773" t="s">
        <v>527</v>
      </c>
      <c r="M6" s="2098"/>
      <c r="P6" s="2720">
        <v>1</v>
      </c>
      <c r="Q6" s="2417"/>
      <c r="R6" s="819"/>
      <c r="S6" s="2421">
        <f>$I6</f>
      </c>
      <c r="T6" s="748" t="s">
        <v>528</v>
      </c>
      <c r="U6" s="763"/>
      <c r="V6" s="2708"/>
      <c r="W6" s="2709"/>
      <c r="X6" s="2709"/>
      <c r="Y6" s="2709"/>
      <c r="Z6" s="2709"/>
      <c r="AA6" s="2709"/>
      <c r="AB6" s="2709"/>
      <c r="AC6" s="2710"/>
      <c r="AD6" s="2708"/>
      <c r="AE6" s="2709"/>
      <c r="AF6" s="2709"/>
      <c r="AG6" s="2709"/>
      <c r="AH6" s="2709"/>
      <c r="AI6" s="2709"/>
      <c r="AJ6" s="2709"/>
      <c r="AK6" s="2709"/>
      <c r="AL6" s="2710"/>
      <c r="AM6" s="1721" t="s">
        <v>529</v>
      </c>
      <c r="AO6" s="2087"/>
      <c r="AP6" s="2087" t="str">
        <f>IF(T6="","",T6)</f>
        <v>Схема подключения теплопотребляющей установки к коллектору источника тепловой энергии</v>
      </c>
      <c r="AQ6" s="2087"/>
      <c r="AR6" s="2087"/>
      <c r="AS6" s="2094">
        <v>0</v>
      </c>
    </row>
    <row customHeight="1" ht="21" hidden="1">
      <c r="A7" s="1730"/>
      <c r="B7" s="1730"/>
      <c r="C7" s="1730"/>
      <c r="D7" s="1730"/>
      <c r="E7" s="2753"/>
      <c r="F7" s="2753"/>
      <c r="G7" s="2753"/>
      <c r="H7" s="2753"/>
      <c r="I7" s="2564"/>
      <c r="J7" s="2590">
        <f>I6&amp;".1"</f>
      </c>
      <c r="K7" s="1730"/>
      <c r="L7" s="1773" t="s">
        <v>530</v>
      </c>
      <c r="M7" s="2098"/>
      <c r="N7" s="2094"/>
      <c r="P7" s="2720"/>
      <c r="Q7" s="2720">
        <v>1</v>
      </c>
      <c r="R7" s="820"/>
      <c r="S7" s="2421">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2087"/>
      <c r="AP7" s="2087" t="str">
        <f>IF(T7="","",T7)</f>
        <v>Группа потребителей</v>
      </c>
      <c r="AQ7" s="2087"/>
      <c r="AR7" s="2087"/>
      <c r="AS7" s="2094">
        <v>0</v>
      </c>
    </row>
    <row customHeight="1" ht="21" hidden="1">
      <c r="A8" s="1730"/>
      <c r="B8" s="1730"/>
      <c r="C8" s="1730"/>
      <c r="D8" s="1730"/>
      <c r="E8" s="2753"/>
      <c r="F8" s="2753"/>
      <c r="G8" s="2753"/>
      <c r="H8" s="2753"/>
      <c r="I8" s="2564"/>
      <c r="J8" s="2564"/>
      <c r="K8" s="2590">
        <f>J7&amp;".1"</f>
      </c>
      <c r="L8" s="1773" t="s">
        <v>533</v>
      </c>
      <c r="M8" s="2098"/>
      <c r="N8" s="2094"/>
      <c r="O8" s="2094"/>
      <c r="P8" s="2720"/>
      <c r="Q8" s="2720"/>
      <c r="R8" s="820">
        <v>1</v>
      </c>
      <c r="S8" s="2421">
        <f>$K8</f>
      </c>
      <c r="T8" s="1810"/>
      <c r="U8" s="763"/>
      <c r="V8" s="1214"/>
      <c r="W8" s="788"/>
      <c r="X8" s="1214"/>
      <c r="Y8" s="1720"/>
      <c r="Z8" s="2728"/>
      <c r="AA8" s="2570" t="s">
        <v>66</v>
      </c>
      <c r="AB8" s="2728"/>
      <c r="AC8" s="2570" t="s">
        <v>66</v>
      </c>
      <c r="AD8" s="1214"/>
      <c r="AE8" s="788"/>
      <c r="AF8" s="1214"/>
      <c r="AG8" s="1720"/>
      <c r="AH8" s="2728"/>
      <c r="AI8" s="2570" t="s">
        <v>66</v>
      </c>
      <c r="AJ8" s="2728"/>
      <c r="AK8" s="2570" t="s">
        <v>66</v>
      </c>
      <c r="AL8" s="788"/>
      <c r="AM8" s="2716" t="s">
        <v>534</v>
      </c>
      <c r="AN8" s="2099">
        <f>STRCHECKDATE(V9:AL9)</f>
      </c>
      <c r="AO8" s="2087"/>
      <c r="AP8" s="2087" t="str">
        <f>IF(T8="","",T8)</f>
        <v/>
      </c>
      <c r="AQ8" s="2087"/>
      <c r="AR8" s="2087"/>
      <c r="AS8" s="2094">
        <v>0</v>
      </c>
    </row>
    <row customHeight="1" ht="0.75" hidden="1">
      <c r="A9" s="1730"/>
      <c r="B9" s="1730"/>
      <c r="C9" s="1730"/>
      <c r="D9" s="1730"/>
      <c r="E9" s="2753"/>
      <c r="F9" s="2753"/>
      <c r="G9" s="2753"/>
      <c r="H9" s="2753"/>
      <c r="I9" s="2564"/>
      <c r="J9" s="2564"/>
      <c r="K9" s="2590"/>
      <c r="L9" s="1773"/>
      <c r="M9" s="2098"/>
      <c r="N9" s="2094"/>
      <c r="O9" s="2094"/>
      <c r="P9" s="2720"/>
      <c r="Q9" s="2720"/>
      <c r="R9" s="820"/>
      <c r="S9" s="2430"/>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2087"/>
      <c r="AP9" s="2087" t="str">
        <f>IF(T9="","",T9)</f>
        <v/>
      </c>
      <c r="AQ9" s="2087"/>
      <c r="AR9" s="2087"/>
      <c r="AS9" s="2094">
        <v>0</v>
      </c>
    </row>
    <row customHeight="1" ht="15" hidden="1">
      <c r="A10" s="1730"/>
      <c r="B10" s="1730"/>
      <c r="C10" s="1730"/>
      <c r="D10" s="1730"/>
      <c r="E10" s="2753"/>
      <c r="F10" s="2753"/>
      <c r="G10" s="2753"/>
      <c r="H10" s="2753"/>
      <c r="I10" s="2564"/>
      <c r="J10" s="2590"/>
      <c r="K10" s="1730"/>
      <c r="L10" s="1773"/>
      <c r="M10" s="2098"/>
      <c r="N10" s="2094"/>
      <c r="P10" s="2720"/>
      <c r="Q10" s="2720"/>
      <c r="R10" s="819"/>
      <c r="S10" s="1741"/>
      <c r="T10" s="751" t="s">
        <v>535</v>
      </c>
      <c r="U10" s="1063"/>
      <c r="V10" s="1063"/>
      <c r="W10" s="1063"/>
      <c r="X10" s="1063"/>
      <c r="Y10" s="1063"/>
      <c r="Z10" s="1063"/>
      <c r="AA10" s="1063"/>
      <c r="AB10" s="1063"/>
      <c r="AC10" s="1063"/>
      <c r="AD10" s="1063"/>
      <c r="AE10" s="1063"/>
      <c r="AF10" s="1063"/>
      <c r="AG10" s="1063"/>
      <c r="AH10" s="1063"/>
      <c r="AI10" s="1063"/>
      <c r="AJ10" s="1063"/>
      <c r="AK10" s="1063"/>
      <c r="AL10" s="787"/>
      <c r="AM10" s="2718"/>
      <c r="AO10" s="2087"/>
      <c r="AP10" s="2087" t="str">
        <f>IF(T10="","",T10)</f>
        <v>Добавить вид теплоносителя (параметры теплоносителя)</v>
      </c>
      <c r="AQ10" s="2087"/>
      <c r="AR10" s="2087"/>
      <c r="AS10" s="2094">
        <v>0</v>
      </c>
    </row>
    <row customHeight="1" ht="15" hidden="1">
      <c r="A11" s="1730"/>
      <c r="B11" s="1730"/>
      <c r="C11" s="1730"/>
      <c r="D11" s="1730"/>
      <c r="E11" s="2753"/>
      <c r="F11" s="2753"/>
      <c r="G11" s="2753"/>
      <c r="H11" s="2753"/>
      <c r="I11" s="2590"/>
      <c r="J11" s="1730"/>
      <c r="K11" s="1730"/>
      <c r="L11" s="1773"/>
      <c r="M11" s="2098"/>
      <c r="P11" s="2720"/>
      <c r="Q11" s="2417"/>
      <c r="R11" s="819"/>
      <c r="S11" s="1741"/>
      <c r="T11" s="750" t="s">
        <v>536</v>
      </c>
      <c r="U11" s="1063"/>
      <c r="V11" s="1063"/>
      <c r="W11" s="1063"/>
      <c r="X11" s="1063"/>
      <c r="Y11" s="1063"/>
      <c r="Z11" s="1063"/>
      <c r="AA11" s="1063"/>
      <c r="AB11" s="1063"/>
      <c r="AC11" s="829"/>
      <c r="AD11" s="1063"/>
      <c r="AE11" s="1063"/>
      <c r="AF11" s="1063"/>
      <c r="AG11" s="1063"/>
      <c r="AH11" s="1063"/>
      <c r="AI11" s="1063"/>
      <c r="AJ11" s="1063"/>
      <c r="AK11" s="829"/>
      <c r="AL11" s="1063"/>
      <c r="AM11" s="766"/>
      <c r="AO11" s="2087"/>
      <c r="AP11" s="2087" t="str">
        <f>IF(T11="","",T11)</f>
        <v>Добавить группу потребителей</v>
      </c>
      <c r="AQ11" s="2087"/>
      <c r="AR11" s="2087"/>
      <c r="AS11" s="2094">
        <v>0</v>
      </c>
    </row>
    <row customHeight="1" ht="14.25" hidden="1">
      <c r="A12" s="1730"/>
      <c r="B12" s="1730"/>
      <c r="C12" s="1730"/>
      <c r="D12" s="1730"/>
      <c r="E12" s="2753"/>
      <c r="F12" s="2753"/>
      <c r="G12" s="2753"/>
      <c r="H12" s="2752"/>
      <c r="I12" s="1730"/>
      <c r="J12" s="1730"/>
      <c r="K12" s="1730"/>
      <c r="L12" s="1773"/>
      <c r="M12" s="2073"/>
      <c r="N12" s="2073"/>
      <c r="O12" s="2098"/>
      <c r="P12" s="823"/>
      <c r="Q12" s="838"/>
      <c r="R12" s="818"/>
      <c r="S12" s="1741"/>
      <c r="T12" s="828" t="s">
        <v>537</v>
      </c>
      <c r="U12" s="1063"/>
      <c r="V12" s="1063"/>
      <c r="W12" s="1063"/>
      <c r="X12" s="1063"/>
      <c r="Y12" s="1063"/>
      <c r="Z12" s="1063"/>
      <c r="AA12" s="1063"/>
      <c r="AB12" s="1063"/>
      <c r="AC12" s="829"/>
      <c r="AD12" s="1063"/>
      <c r="AE12" s="1063"/>
      <c r="AF12" s="1063"/>
      <c r="AG12" s="1063"/>
      <c r="AH12" s="1063"/>
      <c r="AI12" s="1063"/>
      <c r="AJ12" s="1063"/>
      <c r="AK12" s="829"/>
      <c r="AL12" s="1063"/>
      <c r="AM12" s="766"/>
      <c r="AO12" s="2087"/>
      <c r="AP12" s="2087" t="str">
        <f>IF(T12="","",T12)</f>
        <v>Добавить схему подключения</v>
      </c>
      <c r="AQ12" s="2087"/>
      <c r="AR12" s="2087"/>
      <c r="AS12" s="2094">
        <v>0</v>
      </c>
    </row>
    <row s="27100" customFormat="1" customHeight="1" ht="0.75" hidden="1">
      <c r="A13" s="2437"/>
      <c r="B13" s="2437"/>
      <c r="C13" s="2437"/>
      <c r="D13" s="2437"/>
      <c r="E13" s="2753"/>
      <c r="F13" s="2753"/>
      <c r="G13" s="2752"/>
      <c r="H13" s="2437"/>
      <c r="I13" s="2437"/>
      <c r="J13" s="2437"/>
      <c r="K13" s="2437"/>
      <c r="L13" s="1843"/>
      <c r="M13" s="2073"/>
      <c r="N13" s="2073"/>
      <c r="O13" s="209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714"/>
      <c r="AP13" s="1714" t="str">
        <f>IF(T13="","",T13)</f>
        <v>Добавить источник для дифференциации</v>
      </c>
      <c r="AQ13" s="1714"/>
      <c r="AR13" s="1714"/>
      <c r="AS13" s="2105">
        <v>0</v>
      </c>
    </row>
    <row s="27100" customFormat="1" customHeight="1" ht="0.75" hidden="1">
      <c r="A14" s="2437"/>
      <c r="B14" s="2437"/>
      <c r="C14" s="2437"/>
      <c r="D14" s="2437"/>
      <c r="E14" s="2753"/>
      <c r="F14" s="2752"/>
      <c r="G14" s="2437"/>
      <c r="H14" s="2437"/>
      <c r="I14" s="2437"/>
      <c r="J14" s="2437"/>
      <c r="K14" s="2437"/>
      <c r="L14" s="1843"/>
      <c r="M14" s="2438"/>
      <c r="N14" s="2438"/>
      <c r="O14" s="2098"/>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714"/>
      <c r="AP14" s="1714" t="str">
        <f>IF(T14="","",T14)</f>
        <v>Добавить централизованную систему для дифференциации</v>
      </c>
      <c r="AQ14" s="1714"/>
      <c r="AR14" s="1714"/>
      <c r="AS14" s="2105">
        <v>0</v>
      </c>
    </row>
    <row s="27100" customFormat="1" customHeight="1" ht="0.75" hidden="1">
      <c r="A15" s="2437"/>
      <c r="B15" s="2437"/>
      <c r="C15" s="2437"/>
      <c r="D15" s="2437"/>
      <c r="E15" s="2752"/>
      <c r="F15" s="2437"/>
      <c r="G15" s="2437"/>
      <c r="H15" s="2437"/>
      <c r="I15" s="2437"/>
      <c r="J15" s="2437"/>
      <c r="K15" s="2437"/>
      <c r="L15" s="1843"/>
      <c r="M15" s="2438"/>
      <c r="N15" s="2438"/>
      <c r="O15" s="2098"/>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714"/>
      <c r="AP15" s="1714" t="str">
        <f>IF(T15="","",T15)</f>
        <v>Добавить территорию для дифференциации</v>
      </c>
      <c r="AQ15" s="1714"/>
      <c r="AR15" s="1714"/>
      <c r="AS15" s="2105">
        <v>0</v>
      </c>
    </row>
    <row customHeight="1" ht="14.25" hidden="1">
      <c r="AS16" s="2094">
        <v>0</v>
      </c>
    </row>
    <row customHeight="1" ht="14.25" hidden="1">
      <c r="AD17" s="1823"/>
      <c r="AE17" s="1823"/>
      <c r="AF17" s="1823"/>
      <c r="AG17" s="1824"/>
      <c r="AH17" s="2730"/>
      <c r="AI17" s="2731" t="s">
        <v>66</v>
      </c>
      <c r="AJ17" s="2730"/>
      <c r="AK17" s="2731" t="s">
        <v>66</v>
      </c>
      <c r="AS17" s="2094">
        <v>0</v>
      </c>
    </row>
    <row customHeight="1" ht="14.25" hidden="1">
      <c r="AD18" s="1823"/>
      <c r="AE18" s="1823"/>
      <c r="AF18" s="1823"/>
      <c r="AG18" s="791" t="str">
        <f>AH17&amp;"-"&amp;AJ17</f>
        <v>-</v>
      </c>
      <c r="AH18" s="2731"/>
      <c r="AI18" s="2731"/>
      <c r="AJ18" s="2731"/>
      <c r="AK18" s="2731"/>
      <c r="AS18" s="2094">
        <v>0</v>
      </c>
    </row>
    <row customHeight="1" ht="14.25" hidden="1">
      <c r="AS19" s="2094">
        <v>0</v>
      </c>
    </row>
    <row s="28178" customFormat="1" customHeight="1" ht="14.25" hidden="1">
      <c r="A20" s="2094"/>
      <c r="B20" s="2094"/>
      <c r="C20" s="2094"/>
      <c r="D20" s="2094"/>
      <c r="E20" s="2094"/>
      <c r="F20" s="2094"/>
      <c r="G20" s="2094"/>
      <c r="H20" s="2094"/>
      <c r="I20" s="2094"/>
      <c r="J20" s="2094"/>
      <c r="K20" s="2094"/>
      <c r="L20" s="2402"/>
      <c r="M20" s="2428"/>
      <c r="N20" s="2428"/>
      <c r="O20" s="1808" t="s">
        <v>541</v>
      </c>
      <c r="P20" s="1825"/>
      <c r="Q20" s="1834"/>
      <c r="R20" s="1834"/>
      <c r="S20" s="1192"/>
      <c r="Z20" s="1830"/>
      <c r="AB20" s="1830"/>
      <c r="AH20" s="1830"/>
      <c r="AJ20" s="1830"/>
      <c r="AN20" s="2099"/>
      <c r="AO20" s="2099"/>
      <c r="AP20" s="2099"/>
      <c r="AQ20" s="2099"/>
      <c r="AR20" s="2099"/>
      <c r="AS20" s="1829">
        <v>0</v>
      </c>
    </row>
    <row s="28178" customFormat="1" customHeight="1" ht="14.25" hidden="1">
      <c r="A21" s="2094"/>
      <c r="B21" s="2094"/>
      <c r="C21" s="2094"/>
      <c r="D21" s="2094"/>
      <c r="E21" s="2094"/>
      <c r="F21" s="2094"/>
      <c r="G21" s="2094"/>
      <c r="H21" s="2094"/>
      <c r="I21" s="2094"/>
      <c r="J21" s="2094"/>
      <c r="K21" s="2094"/>
      <c r="L21" s="2402"/>
      <c r="M21" s="2428"/>
      <c r="N21" s="2428"/>
      <c r="O21" s="2428"/>
      <c r="P21" s="1825"/>
      <c r="Q21" s="1834"/>
      <c r="R21" s="1834"/>
      <c r="S21" s="1192"/>
      <c r="AN21" s="2099"/>
      <c r="AO21" s="2099"/>
      <c r="AP21" s="2099"/>
      <c r="AQ21" s="2099"/>
      <c r="AR21" s="2099"/>
      <c r="AS21" s="1829">
        <v>0</v>
      </c>
    </row>
    <row s="28178" customFormat="1" customHeight="1" ht="14.25" hidden="1">
      <c r="A22" s="2094"/>
      <c r="B22" s="2094"/>
      <c r="C22" s="2094"/>
      <c r="D22" s="2094"/>
      <c r="E22" s="2094"/>
      <c r="F22" s="2094"/>
      <c r="G22" s="2094"/>
      <c r="H22" s="2094"/>
      <c r="I22" s="2094"/>
      <c r="J22" s="2094"/>
      <c r="K22" s="2094"/>
      <c r="L22" s="2402"/>
      <c r="M22" s="2428"/>
      <c r="N22" s="2428"/>
      <c r="O22" s="1773" t="s">
        <v>542</v>
      </c>
      <c r="P22" s="1825"/>
      <c r="Q22" s="1834"/>
      <c r="R22" s="1834"/>
      <c r="S22" s="1192"/>
      <c r="T22" s="1829" t="s">
        <v>543</v>
      </c>
      <c r="AA22" s="1058" t="s">
        <v>544</v>
      </c>
      <c r="AC22" s="1058" t="s">
        <v>545</v>
      </c>
      <c r="AD22" s="1829" t="s">
        <v>543</v>
      </c>
      <c r="AI22" s="1058" t="s">
        <v>546</v>
      </c>
      <c r="AK22" s="1058" t="s">
        <v>545</v>
      </c>
      <c r="AN22" s="2099"/>
      <c r="AO22" s="2099"/>
      <c r="AP22" s="2099"/>
      <c r="AQ22" s="2099"/>
      <c r="AR22" s="2099"/>
      <c r="AS22" s="1829">
        <v>0</v>
      </c>
    </row>
    <row customHeight="1" ht="14.25" hidden="1">
      <c r="O23" s="1773"/>
      <c r="AS23" s="2094">
        <v>0</v>
      </c>
    </row>
    <row customHeight="1" ht="14.25" hidden="1">
      <c r="O24" s="1773"/>
      <c r="AS24" s="2094">
        <v>0</v>
      </c>
    </row>
    <row customHeight="1" ht="14.699999999999998">
      <c r="Q25" s="839"/>
      <c r="R25" s="839"/>
      <c r="S25" s="1738"/>
      <c r="T25" s="920"/>
      <c r="U25" s="920"/>
      <c r="V25" s="2098"/>
      <c r="W25" s="2098"/>
      <c r="X25" s="2098"/>
      <c r="Y25" s="2098"/>
      <c r="Z25" s="2098"/>
      <c r="AA25" s="2098"/>
      <c r="AB25" s="2098"/>
      <c r="AC25" s="2098"/>
      <c r="AD25" s="2098"/>
      <c r="AE25" s="2098"/>
      <c r="AF25" s="2098"/>
      <c r="AG25" s="2098"/>
      <c r="AH25" s="2098"/>
      <c r="AI25" s="2098"/>
      <c r="AJ25" s="2098"/>
      <c r="AK25" s="2098"/>
      <c r="AS25" s="2094">
        <v>14</v>
      </c>
    </row>
    <row customHeight="1" ht="14.699999999999998">
      <c r="Q26" s="839"/>
      <c r="R26" s="839"/>
      <c r="S26" s="27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1"/>
      <c r="U26" s="2711"/>
      <c r="V26" s="2711"/>
      <c r="W26" s="2711"/>
      <c r="X26" s="2711"/>
      <c r="Y26" s="2711"/>
      <c r="Z26" s="2711"/>
      <c r="AA26" s="2711"/>
      <c r="AB26" s="2711"/>
      <c r="AC26" s="2711"/>
      <c r="AD26" s="2711"/>
      <c r="AE26" s="2711"/>
      <c r="AF26" s="2711"/>
      <c r="AG26" s="2711"/>
      <c r="AH26" s="2711"/>
      <c r="AI26" s="2711"/>
      <c r="AJ26" s="2711"/>
      <c r="AK26" s="1706"/>
      <c r="AS26" s="2094">
        <v>14</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2094">
        <v>14</v>
      </c>
    </row>
    <row customHeight="1" ht="14.25" hidden="1">
      <c r="Q28" s="839"/>
      <c r="R28" s="839"/>
      <c r="S28" s="1738"/>
      <c r="T28" s="920"/>
      <c r="U28" s="920"/>
      <c r="V28" s="785"/>
      <c r="W28" s="785"/>
      <c r="X28" s="785"/>
      <c r="Y28" s="785"/>
      <c r="Z28" s="785"/>
      <c r="AA28" s="785"/>
      <c r="AB28" s="785"/>
      <c r="AC28" s="785"/>
      <c r="AD28" s="785"/>
      <c r="AE28" s="785"/>
      <c r="AF28" s="785"/>
      <c r="AG28" s="785"/>
      <c r="AH28" s="785"/>
      <c r="AI28" s="785"/>
      <c r="AJ28" s="785"/>
      <c r="AK28" s="785"/>
      <c r="AL28" s="2098"/>
      <c r="AS28" s="2094">
        <v>0</v>
      </c>
    </row>
    <row s="28795" customFormat="1" customHeight="1" ht="25.5" hidden="1">
      <c r="A29" s="1711"/>
      <c r="B29" s="1711"/>
      <c r="C29" s="1711"/>
      <c r="D29" s="1711"/>
      <c r="E29" s="1711"/>
      <c r="F29" s="1711"/>
      <c r="G29" s="1711"/>
      <c r="H29" s="1711"/>
      <c r="I29" s="1711"/>
      <c r="J29" s="1711"/>
      <c r="K29" s="1711"/>
      <c r="L29" s="1843"/>
      <c r="M29" s="1711"/>
      <c r="N29" s="1711"/>
      <c r="O29" s="1711"/>
      <c r="S29" s="2713" t="s">
        <v>42</v>
      </c>
      <c r="T29" s="2713"/>
      <c r="U29" s="1835"/>
      <c r="V29" s="2714" t="str">
        <f>IF(TITLE_NAME_OR_PR_CHANGE="",IF(TITLE_NAME_OR_PR="","",TITLE_NAME_OR_PR),TITLE_NAME_OR_PR_CHANGE)</f>
        <v/>
      </c>
      <c r="W29" s="2714"/>
      <c r="X29" s="2714"/>
      <c r="Y29" s="2714"/>
      <c r="Z29" s="2714"/>
      <c r="AA29" s="2714"/>
      <c r="AB29" s="2714"/>
      <c r="AC29" s="2098"/>
      <c r="AD29" s="2714" t="str">
        <f>IF(TITLE_NAME_OR_PR_CHANGE="",IF(TITLE_NAME_OR_PR="","",TITLE_NAME_OR_PR),TITLE_NAME_OR_PR_CHANGE)</f>
        <v/>
      </c>
      <c r="AE29" s="2714"/>
      <c r="AF29" s="2714"/>
      <c r="AG29" s="2714"/>
      <c r="AH29" s="2714"/>
      <c r="AI29" s="2714"/>
      <c r="AJ29" s="2714"/>
      <c r="AK29" s="2098"/>
      <c r="AL29" s="2098"/>
      <c r="AM29" s="743"/>
      <c r="AN29" s="831"/>
      <c r="AO29" s="831"/>
      <c r="AP29" s="831"/>
      <c r="AQ29" s="831"/>
      <c r="AR29" s="831"/>
      <c r="AS29" s="881">
        <v>0</v>
      </c>
    </row>
    <row s="28795" customFormat="1" customHeight="1" ht="18.75" hidden="1">
      <c r="A30" s="1711"/>
      <c r="B30" s="1711"/>
      <c r="C30" s="1711"/>
      <c r="D30" s="1711"/>
      <c r="E30" s="1711"/>
      <c r="F30" s="1711"/>
      <c r="G30" s="1711"/>
      <c r="H30" s="1711"/>
      <c r="I30" s="1711"/>
      <c r="J30" s="1711"/>
      <c r="K30" s="1711"/>
      <c r="L30" s="1843"/>
      <c r="M30" s="1711"/>
      <c r="N30" s="1711"/>
      <c r="O30" s="1711"/>
      <c r="S30" s="2713" t="s">
        <v>547</v>
      </c>
      <c r="T30" s="2713"/>
      <c r="U30" s="1835"/>
      <c r="V30" s="2727" t="str">
        <f>IF(TITLE_DATE_PR_CHANGE="",IF(TITLE_DATE_PR="","",TITLE_DATE_PR),TITLE_DATE_PR_CHANGE)</f>
        <v/>
      </c>
      <c r="W30" s="2727"/>
      <c r="X30" s="2727"/>
      <c r="Y30" s="2727"/>
      <c r="Z30" s="2727"/>
      <c r="AA30" s="2727"/>
      <c r="AB30" s="2727"/>
      <c r="AC30" s="2098"/>
      <c r="AD30" s="2727" t="str">
        <f>IF(TITLE_DATE_PR_CHANGE="",IF(TITLE_DATE_PR="","",TITLE_DATE_PR),TITLE_DATE_PR_CHANGE)</f>
        <v/>
      </c>
      <c r="AE30" s="2727"/>
      <c r="AF30" s="2727"/>
      <c r="AG30" s="2727"/>
      <c r="AH30" s="2727"/>
      <c r="AI30" s="2727"/>
      <c r="AJ30" s="2727"/>
      <c r="AK30" s="2098"/>
      <c r="AL30" s="2098"/>
      <c r="AM30" s="743"/>
      <c r="AN30" s="831"/>
      <c r="AO30" s="831"/>
      <c r="AP30" s="831"/>
      <c r="AQ30" s="831"/>
      <c r="AR30" s="831"/>
      <c r="AS30" s="881">
        <v>0</v>
      </c>
    </row>
    <row s="28795" customFormat="1" customHeight="1" ht="18.75" hidden="1">
      <c r="A31" s="1711"/>
      <c r="B31" s="1711"/>
      <c r="C31" s="1711"/>
      <c r="D31" s="1711"/>
      <c r="E31" s="1711"/>
      <c r="F31" s="1711"/>
      <c r="G31" s="1711"/>
      <c r="H31" s="1711"/>
      <c r="I31" s="1711"/>
      <c r="J31" s="1711"/>
      <c r="K31" s="1711"/>
      <c r="L31" s="1843"/>
      <c r="M31" s="1711"/>
      <c r="N31" s="1711"/>
      <c r="O31" s="1711"/>
      <c r="S31" s="2713" t="s">
        <v>548</v>
      </c>
      <c r="T31" s="2713"/>
      <c r="U31" s="1835"/>
      <c r="V31" s="2714" t="str">
        <f>IF(TITLE_NUMBER_PR_CHANGE="",IF(TITLE_NUMBER_PR="","",TITLE_NUMBER_PR),TITLE_NUMBER_PR_CHANGE)</f>
        <v/>
      </c>
      <c r="W31" s="2714"/>
      <c r="X31" s="2714"/>
      <c r="Y31" s="2714"/>
      <c r="Z31" s="2714"/>
      <c r="AA31" s="2714"/>
      <c r="AB31" s="2714"/>
      <c r="AC31" s="2098"/>
      <c r="AD31" s="2714" t="str">
        <f>IF(TITLE_NUMBER_PR_CHANGE="",IF(TITLE_NUMBER_PR="","",TITLE_NUMBER_PR),TITLE_NUMBER_PR_CHANGE)</f>
        <v/>
      </c>
      <c r="AE31" s="2714"/>
      <c r="AF31" s="2714"/>
      <c r="AG31" s="2714"/>
      <c r="AH31" s="2714"/>
      <c r="AI31" s="2714"/>
      <c r="AJ31" s="2714"/>
      <c r="AK31" s="2098"/>
      <c r="AL31" s="2098"/>
      <c r="AM31" s="743"/>
      <c r="AN31" s="831"/>
      <c r="AO31" s="831"/>
      <c r="AP31" s="831"/>
      <c r="AQ31" s="831"/>
      <c r="AR31" s="831"/>
      <c r="AS31" s="881">
        <v>0</v>
      </c>
    </row>
    <row s="28795" customFormat="1" customHeight="1" ht="18.75" hidden="1">
      <c r="A32" s="1711"/>
      <c r="B32" s="1711"/>
      <c r="C32" s="1711"/>
      <c r="D32" s="1711"/>
      <c r="E32" s="1711"/>
      <c r="F32" s="1711"/>
      <c r="G32" s="1711"/>
      <c r="H32" s="1711"/>
      <c r="I32" s="1711"/>
      <c r="J32" s="1711"/>
      <c r="K32" s="1711"/>
      <c r="L32" s="1843"/>
      <c r="M32" s="1711"/>
      <c r="N32" s="1711"/>
      <c r="O32" s="1711"/>
      <c r="S32" s="2713" t="s">
        <v>43</v>
      </c>
      <c r="T32" s="2713"/>
      <c r="U32" s="1835"/>
      <c r="V32" s="2714" t="str">
        <f>IF(TITLE_IST_PUB_CHANGE="",IF(TITLE_IST_PUB="","",TITLE_IST_PUB),TITLE_IST_PUB_CHANGE)</f>
        <v/>
      </c>
      <c r="W32" s="2714"/>
      <c r="X32" s="2714"/>
      <c r="Y32" s="2714"/>
      <c r="Z32" s="2714"/>
      <c r="AA32" s="2714"/>
      <c r="AB32" s="2714"/>
      <c r="AC32" s="2098"/>
      <c r="AD32" s="2714" t="str">
        <f>IF(TITLE_IST_PUB_CHANGE="",IF(TITLE_IST_PUB="","",TITLE_IST_PUB),TITLE_IST_PUB_CHANGE)</f>
        <v/>
      </c>
      <c r="AE32" s="2714"/>
      <c r="AF32" s="2714"/>
      <c r="AG32" s="2714"/>
      <c r="AH32" s="2714"/>
      <c r="AI32" s="2714"/>
      <c r="AJ32" s="2714"/>
      <c r="AK32" s="2098"/>
      <c r="AL32" s="2098"/>
      <c r="AM32" s="743"/>
      <c r="AN32" s="831"/>
      <c r="AO32" s="831"/>
      <c r="AP32" s="831"/>
      <c r="AQ32" s="831"/>
      <c r="AR32" s="831"/>
      <c r="AS32" s="881">
        <v>0</v>
      </c>
    </row>
    <row customHeight="1" ht="14.25" hidden="1">
      <c r="Q33" s="839"/>
      <c r="R33" s="839"/>
      <c r="S33" s="1738"/>
      <c r="T33" s="920"/>
      <c r="U33" s="920"/>
      <c r="V33" s="785"/>
      <c r="W33" s="785"/>
      <c r="X33" s="785"/>
      <c r="Y33" s="785"/>
      <c r="Z33" s="785"/>
      <c r="AA33" s="785"/>
      <c r="AB33" s="785"/>
      <c r="AC33" s="785"/>
      <c r="AD33" s="785"/>
      <c r="AE33" s="785"/>
      <c r="AF33" s="785"/>
      <c r="AG33" s="785"/>
      <c r="AH33" s="785"/>
      <c r="AI33" s="785"/>
      <c r="AJ33" s="785"/>
      <c r="AK33" s="785"/>
      <c r="AL33" s="2098"/>
      <c r="AS33" s="2094">
        <v>0</v>
      </c>
    </row>
    <row s="28795" customFormat="1" customHeight="1" ht="18.75" hidden="1">
      <c r="A34" s="1711"/>
      <c r="B34" s="1711"/>
      <c r="C34" s="1711"/>
      <c r="D34" s="1711"/>
      <c r="E34" s="1711"/>
      <c r="F34" s="1711"/>
      <c r="G34" s="1711"/>
      <c r="H34" s="1711"/>
      <c r="I34" s="1711"/>
      <c r="J34" s="1711"/>
      <c r="K34" s="1711"/>
      <c r="L34" s="1843"/>
      <c r="M34" s="1711"/>
      <c r="N34" s="1711"/>
      <c r="O34" s="1711"/>
      <c r="S34" s="2713" t="s">
        <v>549</v>
      </c>
      <c r="T34" s="2713"/>
      <c r="U34" s="1835"/>
      <c r="V34" s="2727" t="str">
        <f>IF(TITLE_DATE_PR_CHANGE="",IF(TITLE_DATE_PR="","",TITLE_DATE_PR),TITLE_DATE_PR_CHANGE)</f>
        <v/>
      </c>
      <c r="W34" s="2727"/>
      <c r="X34" s="2727"/>
      <c r="Y34" s="2727"/>
      <c r="Z34" s="2727"/>
      <c r="AA34" s="2727"/>
      <c r="AB34" s="2727"/>
      <c r="AC34" s="2098"/>
      <c r="AD34" s="2727" t="str">
        <f>IF(TITLE_DATE_PR_CHANGE="",IF(TITLE_DATE_PR="","",TITLE_DATE_PR),TITLE_DATE_PR_CHANGE)</f>
        <v/>
      </c>
      <c r="AE34" s="2727"/>
      <c r="AF34" s="2727"/>
      <c r="AG34" s="2727"/>
      <c r="AH34" s="2727"/>
      <c r="AI34" s="2727"/>
      <c r="AJ34" s="2727"/>
      <c r="AK34" s="2098"/>
      <c r="AL34" s="2098"/>
      <c r="AM34" s="743"/>
      <c r="AN34" s="831"/>
      <c r="AO34" s="831"/>
      <c r="AP34" s="831"/>
      <c r="AQ34" s="831"/>
      <c r="AR34" s="831"/>
      <c r="AS34" s="881">
        <v>0</v>
      </c>
    </row>
    <row s="28795" customFormat="1" customHeight="1" ht="18.75" hidden="1">
      <c r="A35" s="1711"/>
      <c r="B35" s="1711"/>
      <c r="C35" s="1711"/>
      <c r="D35" s="1711"/>
      <c r="E35" s="1711"/>
      <c r="F35" s="1711"/>
      <c r="G35" s="1711"/>
      <c r="H35" s="1711"/>
      <c r="I35" s="1711"/>
      <c r="J35" s="1711"/>
      <c r="K35" s="1711"/>
      <c r="L35" s="1843"/>
      <c r="M35" s="1711"/>
      <c r="N35" s="1711"/>
      <c r="O35" s="1711"/>
      <c r="S35" s="2713" t="s">
        <v>550</v>
      </c>
      <c r="T35" s="2713"/>
      <c r="U35" s="1835"/>
      <c r="V35" s="2714" t="str">
        <f>IF(TITLE_NUMBER_PR_CHANGE="",IF(TITLE_NUMBER_PR="","",TITLE_NUMBER_PR),TITLE_NUMBER_PR_CHANGE)</f>
        <v/>
      </c>
      <c r="W35" s="2714"/>
      <c r="X35" s="2714"/>
      <c r="Y35" s="2714"/>
      <c r="Z35" s="2714"/>
      <c r="AA35" s="2714"/>
      <c r="AB35" s="2714"/>
      <c r="AC35" s="2098"/>
      <c r="AD35" s="2714" t="str">
        <f>IF(TITLE_NUMBER_PR_CHANGE="",IF(TITLE_NUMBER_PR="","",TITLE_NUMBER_PR),TITLE_NUMBER_PR_CHANGE)</f>
        <v/>
      </c>
      <c r="AE35" s="2714"/>
      <c r="AF35" s="2714"/>
      <c r="AG35" s="2714"/>
      <c r="AH35" s="2714"/>
      <c r="AI35" s="2714"/>
      <c r="AJ35" s="2714"/>
      <c r="AK35" s="2098"/>
      <c r="AL35" s="2098"/>
      <c r="AM35" s="743"/>
      <c r="AN35" s="831"/>
      <c r="AO35" s="831"/>
      <c r="AP35" s="831"/>
      <c r="AQ35" s="831"/>
      <c r="AR35" s="831"/>
      <c r="AS35" s="881">
        <v>0</v>
      </c>
    </row>
    <row s="28795" customFormat="1" customHeight="1" ht="0">
      <c r="A36" s="1711"/>
      <c r="B36" s="1711"/>
      <c r="C36" s="1711"/>
      <c r="D36" s="1711"/>
      <c r="E36" s="1711"/>
      <c r="F36" s="1711"/>
      <c r="G36" s="1711"/>
      <c r="H36" s="1711"/>
      <c r="I36" s="1711"/>
      <c r="J36" s="1711"/>
      <c r="K36" s="1711"/>
      <c r="L36" s="1843"/>
      <c r="M36" s="1711"/>
      <c r="N36" s="1711"/>
      <c r="O36" s="1711"/>
      <c r="S36" s="2098"/>
      <c r="T36" s="2098"/>
      <c r="U36" s="2433"/>
      <c r="V36" s="2098"/>
      <c r="W36" s="2098"/>
      <c r="X36" s="2098"/>
      <c r="Y36" s="2098"/>
      <c r="Z36" s="2098"/>
      <c r="AA36" s="2098"/>
      <c r="AB36" s="2098"/>
      <c r="AC36" s="2105" t="s">
        <v>551</v>
      </c>
      <c r="AD36" s="2098"/>
      <c r="AE36" s="2098"/>
      <c r="AF36" s="2098"/>
      <c r="AG36" s="2098"/>
      <c r="AH36" s="2098"/>
      <c r="AI36" s="2098"/>
      <c r="AJ36" s="2098"/>
      <c r="AK36" s="2105" t="s">
        <v>551</v>
      </c>
      <c r="AN36" s="831"/>
      <c r="AO36" s="831"/>
      <c r="AP36" s="831"/>
      <c r="AQ36" s="831"/>
      <c r="AR36" s="831"/>
      <c r="AS36" s="881">
        <v>0</v>
      </c>
    </row>
    <row customHeight="1" ht="14.699999999999998">
      <c r="Q37" s="839"/>
      <c r="R37" s="839"/>
      <c r="S37" s="1738"/>
      <c r="T37" s="920"/>
      <c r="U37" s="1707"/>
      <c r="V37" s="2715"/>
      <c r="W37" s="2715"/>
      <c r="X37" s="2715"/>
      <c r="Y37" s="2715"/>
      <c r="Z37" s="2715"/>
      <c r="AA37" s="2715"/>
      <c r="AB37" s="2715"/>
      <c r="AC37" s="2715"/>
      <c r="AD37" s="2715"/>
      <c r="AE37" s="2715"/>
      <c r="AF37" s="2715"/>
      <c r="AG37" s="2715"/>
      <c r="AH37" s="2715"/>
      <c r="AI37" s="2715"/>
      <c r="AJ37" s="2715"/>
      <c r="AK37" s="2715"/>
      <c r="AS37" s="2094">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2094">
        <v>14</v>
      </c>
    </row>
    <row customHeight="1" ht="14.699999999999998">
      <c r="Q39" s="839"/>
      <c r="R39" s="839"/>
      <c r="S39" s="2736" t="s">
        <v>88</v>
      </c>
      <c r="T39" s="2672" t="s">
        <v>552</v>
      </c>
      <c r="U39" s="800"/>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2094">
        <v>14</v>
      </c>
    </row>
    <row customHeight="1" ht="35.699999999999996">
      <c r="Q40" s="839"/>
      <c r="R40" s="839"/>
      <c r="S40" s="2736"/>
      <c r="T40" s="2672"/>
      <c r="U40" s="1494"/>
      <c r="V40" s="2723" t="s">
        <v>557</v>
      </c>
      <c r="W40" s="2746" t="s">
        <v>558</v>
      </c>
      <c r="X40" s="2725" t="s">
        <v>559</v>
      </c>
      <c r="Y40" s="2726"/>
      <c r="Z40" s="2725" t="s">
        <v>573</v>
      </c>
      <c r="AA40" s="2732"/>
      <c r="AB40" s="2726"/>
      <c r="AC40" s="2741"/>
      <c r="AD40" s="2723" t="s">
        <v>557</v>
      </c>
      <c r="AE40" s="2746" t="s">
        <v>558</v>
      </c>
      <c r="AF40" s="2725" t="s">
        <v>559</v>
      </c>
      <c r="AG40" s="2726"/>
      <c r="AH40" s="2725" t="s">
        <v>560</v>
      </c>
      <c r="AI40" s="2732"/>
      <c r="AJ40" s="2726"/>
      <c r="AK40" s="2741"/>
      <c r="AL40" s="2744"/>
      <c r="AM40" s="2590"/>
      <c r="AS40" s="2094">
        <v>34</v>
      </c>
    </row>
    <row customHeight="1" ht="35.699999999999996">
      <c r="A41" s="1729"/>
      <c r="B41" s="1729" t="s">
        <v>267</v>
      </c>
      <c r="C41" s="1729" t="s">
        <v>268</v>
      </c>
      <c r="D41" s="1729" t="s">
        <v>269</v>
      </c>
      <c r="E41" s="1773" t="s">
        <v>561</v>
      </c>
      <c r="F41" s="1773" t="s">
        <v>562</v>
      </c>
      <c r="G41" s="1773" t="s">
        <v>563</v>
      </c>
      <c r="H41" s="1773" t="s">
        <v>564</v>
      </c>
      <c r="I41" s="1773" t="s">
        <v>565</v>
      </c>
      <c r="J41" s="1773" t="s">
        <v>566</v>
      </c>
      <c r="K41" s="1773" t="s">
        <v>567</v>
      </c>
      <c r="L41" s="1773" t="s">
        <v>542</v>
      </c>
      <c r="Q41" s="839"/>
      <c r="R41" s="839"/>
      <c r="S41" s="2736"/>
      <c r="T41" s="2672"/>
      <c r="U41" s="765"/>
      <c r="V41" s="2724"/>
      <c r="W41" s="2747"/>
      <c r="X41" s="2401" t="s">
        <v>568</v>
      </c>
      <c r="Y41" s="2401" t="s">
        <v>569</v>
      </c>
      <c r="Z41" s="2401" t="s">
        <v>570</v>
      </c>
      <c r="AA41" s="2733" t="s">
        <v>571</v>
      </c>
      <c r="AB41" s="2734"/>
      <c r="AC41" s="2742"/>
      <c r="AD41" s="2724"/>
      <c r="AE41" s="2747"/>
      <c r="AF41" s="2401" t="s">
        <v>568</v>
      </c>
      <c r="AG41" s="2401" t="s">
        <v>569</v>
      </c>
      <c r="AH41" s="2401" t="s">
        <v>570</v>
      </c>
      <c r="AI41" s="2733" t="s">
        <v>571</v>
      </c>
      <c r="AJ41" s="2734"/>
      <c r="AK41" s="2742"/>
      <c r="AL41" s="2745"/>
      <c r="AM41" s="2590"/>
      <c r="AS41" s="2094">
        <v>34</v>
      </c>
    </row>
    <row s="26694" customFormat="1" customHeight="1" ht="11.25" hidden="1">
      <c r="A42" s="1729"/>
      <c r="B42" s="1729"/>
      <c r="C42" s="1729"/>
      <c r="D42" s="1729"/>
      <c r="E42" s="1729"/>
      <c r="F42" s="1729"/>
      <c r="G42" s="1729"/>
      <c r="H42" s="1729"/>
      <c r="I42" s="1729"/>
      <c r="J42" s="1729"/>
      <c r="K42" s="1729"/>
      <c r="L42" s="1773"/>
      <c r="M42" s="2428"/>
      <c r="N42" s="2428"/>
      <c r="O42" s="2428"/>
      <c r="P42" s="1709"/>
      <c r="Q42" s="1710"/>
      <c r="R42" s="1717">
        <v>1</v>
      </c>
      <c r="S42" s="1740" t="s">
        <v>132</v>
      </c>
      <c r="T42" s="1718" t="s">
        <v>102</v>
      </c>
      <c r="U42" s="1708" t="str">
        <f>OFFSET(U42,0,-1)</f>
        <v>2</v>
      </c>
      <c r="V42" s="2419">
        <f>OFFSET(V42,0,-1)+1</f>
        <v>3</v>
      </c>
      <c r="W42" s="2419"/>
      <c r="X42" s="2419">
        <f>OFFSET(X42,0,-1)+1</f>
        <v>1</v>
      </c>
      <c r="Y42" s="2419">
        <f>OFFSET(Y42,0,-1)+1</f>
        <v>2</v>
      </c>
      <c r="Z42" s="2419">
        <f>OFFSET(Z42,0,-1)+1</f>
        <v>3</v>
      </c>
      <c r="AA42" s="2735">
        <f>OFFSET(AA42,0,-1)+1</f>
        <v>4</v>
      </c>
      <c r="AB42" s="2735"/>
      <c r="AC42" s="2419">
        <f>OFFSET(AC42,0,-2)+1</f>
        <v>5</v>
      </c>
      <c r="AD42" s="2419">
        <f>OFFSET(AD42,0,-1)+1</f>
        <v>6</v>
      </c>
      <c r="AE42" s="2419"/>
      <c r="AF42" s="2419">
        <f>OFFSET(AF42,0,-1)+1</f>
        <v>1</v>
      </c>
      <c r="AG42" s="2419">
        <f>OFFSET(AG42,0,-1)+1</f>
        <v>2</v>
      </c>
      <c r="AH42" s="2419">
        <f>OFFSET(AH42,0,-1)+1</f>
        <v>3</v>
      </c>
      <c r="AI42" s="2735">
        <f>OFFSET(AI42,0,-1)+1</f>
        <v>4</v>
      </c>
      <c r="AJ42" s="2735"/>
      <c r="AK42" s="2419">
        <f>OFFSET(AK42,0,-2)+1</f>
        <v>5</v>
      </c>
      <c r="AL42" s="1708">
        <f>OFFSET(AL42,0,-1)</f>
        <v>5</v>
      </c>
      <c r="AM42" s="2419">
        <f>OFFSET(AM42,0,-1)+1</f>
        <v>6</v>
      </c>
      <c r="AN42" s="2099"/>
      <c r="AO42" s="2099"/>
      <c r="AP42" s="2099"/>
      <c r="AQ42" s="2099"/>
      <c r="AR42" s="2099"/>
      <c r="AS42" s="2104">
        <v>0</v>
      </c>
    </row>
    <row customHeight="1" ht="22.049999999999997">
      <c r="A43" s="1730" t="s">
        <v>336</v>
      </c>
      <c r="B43" s="1730"/>
      <c r="C43" s="1730"/>
      <c r="D43" s="1730"/>
      <c r="E43" s="2752">
        <v>1</v>
      </c>
      <c r="F43" s="1730"/>
      <c r="G43" s="1730"/>
      <c r="H43" s="1730"/>
      <c r="I43" s="1730"/>
      <c r="J43" s="1730"/>
      <c r="K43" s="1730"/>
      <c r="L43" s="1773"/>
      <c r="M43" s="2073"/>
      <c r="N43" s="2073"/>
      <c r="O43" s="2073"/>
      <c r="P43" s="2053"/>
      <c r="Q43" s="823"/>
      <c r="R43" s="818"/>
      <c r="S43" s="2421">
        <f>INDEX(PT_DIFFERENTIATION_NUM_NTAR,MATCH(A43,PT_DIFFERENTIATION_NTAR_ID,0))</f>
        <v>0</v>
      </c>
      <c r="T43" s="1988"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87"/>
      <c r="AP43" s="2087" t="str">
        <f>IF(T43="","",T43)</f>
        <v>Наименование тарифа</v>
      </c>
      <c r="AQ43" s="2087"/>
      <c r="AR43" s="2087"/>
      <c r="AS43" s="2094">
        <v>21</v>
      </c>
    </row>
    <row customHeight="1" ht="22.049999999999997">
      <c r="A44" s="1730" t="s">
        <v>336</v>
      </c>
      <c r="B44" s="1730" t="s">
        <v>337</v>
      </c>
      <c r="C44" s="1730"/>
      <c r="D44" s="1730"/>
      <c r="E44" s="2753"/>
      <c r="F44" s="2752">
        <v>1</v>
      </c>
      <c r="G44" s="1730"/>
      <c r="H44" s="1730"/>
      <c r="I44" s="1730"/>
      <c r="J44" s="1730"/>
      <c r="K44" s="1730"/>
      <c r="L44" s="1773"/>
      <c r="M44" s="2073"/>
      <c r="N44" s="2073"/>
      <c r="O44" s="2073"/>
      <c r="P44" s="2403"/>
      <c r="Q44" s="815"/>
      <c r="R44" s="816"/>
      <c r="S44" s="2421" t="str">
        <f>INDEX(PT_DIFFERENTIATION_NUM_TER,MATCH(B44,PT_DIFFERENTIATION_TER_ID,0))</f>
        <v>.</v>
      </c>
      <c r="T44" s="1985"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2087"/>
      <c r="AP44" s="2087" t="str">
        <f>IF(T44="","",T44)</f>
        <v>Территория действия тарифа</v>
      </c>
      <c r="AQ44" s="2087"/>
      <c r="AR44" s="2087"/>
      <c r="AS44" s="2094">
        <v>21</v>
      </c>
    </row>
    <row customHeight="1" ht="24">
      <c r="A45" s="1730" t="s">
        <v>336</v>
      </c>
      <c r="B45" s="1730" t="s">
        <v>337</v>
      </c>
      <c r="C45" s="1730" t="s">
        <v>338</v>
      </c>
      <c r="D45" s="1730"/>
      <c r="E45" s="2753"/>
      <c r="F45" s="2753"/>
      <c r="G45" s="2752">
        <v>1</v>
      </c>
      <c r="H45" s="1730"/>
      <c r="I45" s="1730"/>
      <c r="J45" s="1730"/>
      <c r="K45" s="1730"/>
      <c r="L45" s="1773"/>
      <c r="M45" s="2073"/>
      <c r="N45" s="2073"/>
      <c r="O45" s="2073"/>
      <c r="P45" s="817"/>
      <c r="Q45" s="815"/>
      <c r="R45" s="816"/>
      <c r="S45" s="2421"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2087"/>
      <c r="AP45" s="2087" t="str">
        <f>IF(T45="","",T45)</f>
        <v>Наименование системы теплоснабжения </v>
      </c>
      <c r="AQ45" s="2087"/>
      <c r="AR45" s="2087"/>
      <c r="AS45" s="2094">
        <v>23</v>
      </c>
    </row>
    <row customHeight="1" ht="22.049999999999997">
      <c r="A46" s="1730" t="s">
        <v>336</v>
      </c>
      <c r="B46" s="1730" t="s">
        <v>337</v>
      </c>
      <c r="C46" s="1730" t="s">
        <v>338</v>
      </c>
      <c r="D46" s="1730" t="s">
        <v>339</v>
      </c>
      <c r="E46" s="2753"/>
      <c r="F46" s="2753"/>
      <c r="G46" s="2753"/>
      <c r="H46" s="2752">
        <v>1</v>
      </c>
      <c r="I46" s="1730"/>
      <c r="J46" s="1730"/>
      <c r="K46" s="1730"/>
      <c r="L46" s="1773"/>
      <c r="M46" s="2073"/>
      <c r="N46" s="2073"/>
      <c r="O46" s="2073"/>
      <c r="P46" s="817"/>
      <c r="Q46" s="815"/>
      <c r="R46" s="816"/>
      <c r="S46" s="2421"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2087"/>
      <c r="AP46" s="2087" t="str">
        <f>IF(T46="","",T46)</f>
        <v>Источник тепловой энергии  </v>
      </c>
      <c r="AQ46" s="2087"/>
      <c r="AR46" s="2087"/>
      <c r="AS46" s="2094">
        <v>21</v>
      </c>
    </row>
    <row customHeight="1" ht="49.5">
      <c r="A47" s="1730" t="s">
        <v>336</v>
      </c>
      <c r="B47" s="1730" t="s">
        <v>337</v>
      </c>
      <c r="C47" s="1730" t="s">
        <v>338</v>
      </c>
      <c r="D47" s="1730" t="s">
        <v>339</v>
      </c>
      <c r="E47" s="2753"/>
      <c r="F47" s="2753"/>
      <c r="G47" s="2753"/>
      <c r="H47" s="2753"/>
      <c r="I47" s="2590" t="str">
        <f>S46&amp;".1"</f>
        <v>....1</v>
      </c>
      <c r="J47" s="1730"/>
      <c r="K47" s="1730"/>
      <c r="L47" s="1773" t="s">
        <v>527</v>
      </c>
      <c r="P47" s="2720">
        <v>1</v>
      </c>
      <c r="Q47" s="2417"/>
      <c r="R47" s="819"/>
      <c r="S47" s="2421" t="str">
        <f>$I47</f>
        <v>....1</v>
      </c>
      <c r="T47" s="748" t="s">
        <v>528</v>
      </c>
      <c r="U47" s="763"/>
      <c r="V47" s="2708"/>
      <c r="W47" s="2709"/>
      <c r="X47" s="2709"/>
      <c r="Y47" s="2709"/>
      <c r="Z47" s="2709"/>
      <c r="AA47" s="2709"/>
      <c r="AB47" s="2709"/>
      <c r="AC47" s="2710"/>
      <c r="AD47" s="2708"/>
      <c r="AE47" s="2709"/>
      <c r="AF47" s="2709"/>
      <c r="AG47" s="2709"/>
      <c r="AH47" s="2709"/>
      <c r="AI47" s="2709"/>
      <c r="AJ47" s="2709"/>
      <c r="AK47" s="2709"/>
      <c r="AL47" s="2710"/>
      <c r="AM47" s="1721" t="s">
        <v>529</v>
      </c>
      <c r="AO47" s="2087"/>
      <c r="AP47" s="2087" t="str">
        <f>IF(T47="","",T47)</f>
        <v>Схема подключения теплопотребляющей установки к коллектору источника тепловой энергии</v>
      </c>
      <c r="AQ47" s="2087"/>
      <c r="AR47" s="2087"/>
      <c r="AS47" s="2094">
        <v>47</v>
      </c>
    </row>
    <row customHeight="1" ht="22.049999999999997">
      <c r="A48" s="1730" t="s">
        <v>336</v>
      </c>
      <c r="B48" s="1730" t="s">
        <v>337</v>
      </c>
      <c r="C48" s="1730" t="s">
        <v>338</v>
      </c>
      <c r="D48" s="1730" t="s">
        <v>339</v>
      </c>
      <c r="E48" s="2753"/>
      <c r="F48" s="2753"/>
      <c r="G48" s="2753"/>
      <c r="H48" s="2753"/>
      <c r="I48" s="2564"/>
      <c r="J48" s="2590" t="str">
        <f>I47&amp;".1"</f>
        <v>....1.1</v>
      </c>
      <c r="K48" s="1730"/>
      <c r="L48" s="1773" t="s">
        <v>530</v>
      </c>
      <c r="P48" s="2720"/>
      <c r="Q48" s="2720">
        <v>1</v>
      </c>
      <c r="R48" s="820"/>
      <c r="S48" s="2421" t="str">
        <f>$J48</f>
        <v>....1.1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2087"/>
      <c r="AP48" s="2087" t="str">
        <f>IF(T48="","",T48)</f>
        <v>Группа потребителей</v>
      </c>
      <c r="AQ48" s="2087"/>
      <c r="AR48" s="2087"/>
      <c r="AS48" s="2094">
        <v>21</v>
      </c>
    </row>
    <row customHeight="1" ht="22.049999999999997">
      <c r="A49" s="1730" t="s">
        <v>336</v>
      </c>
      <c r="B49" s="1730" t="s">
        <v>337</v>
      </c>
      <c r="C49" s="1730" t="s">
        <v>338</v>
      </c>
      <c r="D49" s="1730" t="s">
        <v>339</v>
      </c>
      <c r="E49" s="2753"/>
      <c r="F49" s="2753"/>
      <c r="G49" s="2753"/>
      <c r="H49" s="2753"/>
      <c r="I49" s="2564"/>
      <c r="J49" s="2564"/>
      <c r="K49" s="2590" t="str">
        <f>J48&amp;".1"</f>
        <v>....1.1.1</v>
      </c>
      <c r="L49" s="1773" t="s">
        <v>533</v>
      </c>
      <c r="P49" s="2720"/>
      <c r="Q49" s="2720"/>
      <c r="R49" s="820">
        <v>1</v>
      </c>
      <c r="S49" s="2421" t="str">
        <f>$K49</f>
        <v>....1.1.1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534</v>
      </c>
      <c r="AN49" s="2099">
        <f>STRCHECKDATE(V50:AL50)</f>
      </c>
      <c r="AO49" s="2087"/>
      <c r="AP49" s="2087" t="str">
        <f>IF(T49="","",T49)</f>
        <v/>
      </c>
      <c r="AQ49" s="2087"/>
      <c r="AR49" s="2087"/>
      <c r="AS49" s="2094">
        <v>21</v>
      </c>
    </row>
    <row customHeight="1" ht="1.05">
      <c r="A50" s="1730" t="s">
        <v>336</v>
      </c>
      <c r="B50" s="1730" t="s">
        <v>337</v>
      </c>
      <c r="C50" s="1730" t="s">
        <v>338</v>
      </c>
      <c r="D50" s="1730" t="s">
        <v>339</v>
      </c>
      <c r="E50" s="2753"/>
      <c r="F50" s="2753"/>
      <c r="G50" s="2753"/>
      <c r="H50" s="2753"/>
      <c r="I50" s="2564"/>
      <c r="J50" s="2564"/>
      <c r="K50" s="2590"/>
      <c r="L50" s="1773"/>
      <c r="P50" s="2720"/>
      <c r="Q50" s="2720"/>
      <c r="R50" s="820"/>
      <c r="S50" s="2430"/>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2087"/>
      <c r="AP50" s="2087" t="str">
        <f>IF(T50="","",T50)</f>
        <v/>
      </c>
      <c r="AQ50" s="2087"/>
      <c r="AR50" s="2087"/>
      <c r="AS50" s="2094">
        <v>1</v>
      </c>
    </row>
    <row customHeight="1" ht="11.549999999999999">
      <c r="A51" s="1730" t="s">
        <v>336</v>
      </c>
      <c r="B51" s="1730" t="s">
        <v>337</v>
      </c>
      <c r="C51" s="1730" t="s">
        <v>338</v>
      </c>
      <c r="D51" s="1730" t="s">
        <v>339</v>
      </c>
      <c r="E51" s="2753"/>
      <c r="F51" s="2753"/>
      <c r="G51" s="2753"/>
      <c r="H51" s="2753"/>
      <c r="I51" s="2564"/>
      <c r="J51" s="2590"/>
      <c r="K51" s="1730"/>
      <c r="L51" s="1773"/>
      <c r="P51" s="2720"/>
      <c r="Q51" s="2720"/>
      <c r="R51" s="819"/>
      <c r="S51" s="1741"/>
      <c r="T51" s="751" t="s">
        <v>535</v>
      </c>
      <c r="U51" s="1063"/>
      <c r="V51" s="1063"/>
      <c r="W51" s="1063"/>
      <c r="X51" s="1063"/>
      <c r="Y51" s="1063"/>
      <c r="Z51" s="1063"/>
      <c r="AA51" s="1063"/>
      <c r="AB51" s="1063"/>
      <c r="AC51" s="1063"/>
      <c r="AD51" s="1063"/>
      <c r="AE51" s="1063"/>
      <c r="AF51" s="1063"/>
      <c r="AG51" s="1063"/>
      <c r="AH51" s="1063"/>
      <c r="AI51" s="1063"/>
      <c r="AJ51" s="1063"/>
      <c r="AK51" s="1063"/>
      <c r="AL51" s="787"/>
      <c r="AM51" s="2718"/>
      <c r="AO51" s="2087"/>
      <c r="AP51" s="2087" t="str">
        <f>IF(T51="","",T51)</f>
        <v>Добавить вид теплоносителя (параметры теплоносителя)</v>
      </c>
      <c r="AQ51" s="2087"/>
      <c r="AR51" s="2087"/>
      <c r="AS51" s="2094">
        <v>11</v>
      </c>
    </row>
    <row customHeight="1" ht="11.549999999999999">
      <c r="A52" s="1730" t="s">
        <v>336</v>
      </c>
      <c r="B52" s="1730" t="s">
        <v>337</v>
      </c>
      <c r="C52" s="1730" t="s">
        <v>338</v>
      </c>
      <c r="D52" s="1730" t="s">
        <v>339</v>
      </c>
      <c r="E52" s="2753"/>
      <c r="F52" s="2753"/>
      <c r="G52" s="2753"/>
      <c r="H52" s="2753"/>
      <c r="I52" s="2590"/>
      <c r="J52" s="1730"/>
      <c r="K52" s="1730"/>
      <c r="L52" s="1773"/>
      <c r="P52" s="2720"/>
      <c r="Q52" s="2417"/>
      <c r="R52" s="819"/>
      <c r="S52" s="1741"/>
      <c r="T52" s="750" t="s">
        <v>536</v>
      </c>
      <c r="U52" s="1063"/>
      <c r="V52" s="1063"/>
      <c r="W52" s="1063"/>
      <c r="X52" s="1063"/>
      <c r="Y52" s="1063"/>
      <c r="Z52" s="1063"/>
      <c r="AA52" s="1063"/>
      <c r="AB52" s="1063"/>
      <c r="AC52" s="829"/>
      <c r="AD52" s="1063"/>
      <c r="AE52" s="1063"/>
      <c r="AF52" s="1063"/>
      <c r="AG52" s="1063"/>
      <c r="AH52" s="1063"/>
      <c r="AI52" s="1063"/>
      <c r="AJ52" s="1063"/>
      <c r="AK52" s="829"/>
      <c r="AL52" s="1063"/>
      <c r="AM52" s="766"/>
      <c r="AO52" s="2087"/>
      <c r="AP52" s="2087" t="str">
        <f>IF(T52="","",T52)</f>
        <v>Добавить группу потребителей</v>
      </c>
      <c r="AQ52" s="2087"/>
      <c r="AR52" s="2087"/>
      <c r="AS52" s="2094">
        <v>11</v>
      </c>
    </row>
    <row customHeight="1" ht="14.699999999999998">
      <c r="A53" s="1730" t="s">
        <v>336</v>
      </c>
      <c r="B53" s="1730" t="s">
        <v>337</v>
      </c>
      <c r="C53" s="1730" t="s">
        <v>338</v>
      </c>
      <c r="D53" s="1730" t="s">
        <v>339</v>
      </c>
      <c r="E53" s="2753"/>
      <c r="F53" s="2753"/>
      <c r="G53" s="2753"/>
      <c r="H53" s="2752"/>
      <c r="I53" s="1730"/>
      <c r="J53" s="1730"/>
      <c r="K53" s="1730"/>
      <c r="L53" s="1773"/>
      <c r="M53" s="2073"/>
      <c r="N53" s="2073"/>
      <c r="O53" s="2098"/>
      <c r="P53" s="823"/>
      <c r="Q53" s="838"/>
      <c r="R53" s="818"/>
      <c r="S53" s="1741"/>
      <c r="T53" s="828" t="s">
        <v>537</v>
      </c>
      <c r="U53" s="1063"/>
      <c r="V53" s="1063"/>
      <c r="W53" s="1063"/>
      <c r="X53" s="1063"/>
      <c r="Y53" s="1063"/>
      <c r="Z53" s="1063"/>
      <c r="AA53" s="1063"/>
      <c r="AB53" s="1063"/>
      <c r="AC53" s="829"/>
      <c r="AD53" s="1063"/>
      <c r="AE53" s="1063"/>
      <c r="AF53" s="1063"/>
      <c r="AG53" s="1063"/>
      <c r="AH53" s="1063"/>
      <c r="AI53" s="1063"/>
      <c r="AJ53" s="1063"/>
      <c r="AK53" s="829"/>
      <c r="AL53" s="1063"/>
      <c r="AM53" s="766"/>
      <c r="AO53" s="2087"/>
      <c r="AP53" s="2087" t="str">
        <f>IF(T53="","",T53)</f>
        <v>Добавить схему подключения</v>
      </c>
      <c r="AQ53" s="2087"/>
      <c r="AR53" s="2087"/>
      <c r="AS53" s="2094">
        <v>14</v>
      </c>
    </row>
    <row s="27100" customFormat="1" customHeight="1" ht="1.05">
      <c r="A54" s="1730" t="s">
        <v>336</v>
      </c>
      <c r="B54" s="1730" t="s">
        <v>337</v>
      </c>
      <c r="C54" s="1730" t="s">
        <v>338</v>
      </c>
      <c r="D54" s="2437"/>
      <c r="E54" s="2753"/>
      <c r="F54" s="2753"/>
      <c r="G54" s="2752"/>
      <c r="H54" s="2437"/>
      <c r="I54" s="2437"/>
      <c r="J54" s="2437"/>
      <c r="K54" s="2437"/>
      <c r="L54" s="1843"/>
      <c r="M54" s="2073"/>
      <c r="N54" s="2073"/>
      <c r="O54" s="209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714"/>
      <c r="AP54" s="1714" t="str">
        <f>IF(T54="","",T54)</f>
        <v>Добавить источник для дифференциации</v>
      </c>
      <c r="AQ54" s="1714"/>
      <c r="AR54" s="1714"/>
      <c r="AS54" s="2105">
        <v>1</v>
      </c>
    </row>
    <row s="27100" customFormat="1" customHeight="1" ht="1.05">
      <c r="A55" s="1730" t="s">
        <v>336</v>
      </c>
      <c r="B55" s="1730" t="s">
        <v>337</v>
      </c>
      <c r="C55" s="2437"/>
      <c r="D55" s="2437"/>
      <c r="E55" s="2753"/>
      <c r="F55" s="2752"/>
      <c r="G55" s="2437"/>
      <c r="H55" s="2437"/>
      <c r="I55" s="2437"/>
      <c r="J55" s="2437"/>
      <c r="K55" s="2437"/>
      <c r="L55" s="1843"/>
      <c r="M55" s="2438"/>
      <c r="N55" s="2438"/>
      <c r="O55" s="2098"/>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714"/>
      <c r="AP55" s="1714" t="str">
        <f>IF(T55="","",T55)</f>
        <v>Добавить централизованную систему для дифференциации</v>
      </c>
      <c r="AQ55" s="1714"/>
      <c r="AR55" s="1714"/>
      <c r="AS55" s="2105">
        <v>1</v>
      </c>
    </row>
    <row s="27100" customFormat="1" customHeight="1" ht="1.05">
      <c r="A56" s="1730" t="s">
        <v>336</v>
      </c>
      <c r="B56" s="1730"/>
      <c r="C56" s="1730"/>
      <c r="D56" s="1730"/>
      <c r="E56" s="2752"/>
      <c r="F56" s="1730"/>
      <c r="G56" s="1730"/>
      <c r="H56" s="1730"/>
      <c r="I56" s="1730"/>
      <c r="J56" s="1730"/>
      <c r="K56" s="1730"/>
      <c r="L56" s="1773"/>
      <c r="M56" s="2438"/>
      <c r="N56" s="2438"/>
      <c r="O56" s="2098"/>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2087"/>
      <c r="AP56" s="2087" t="str">
        <f>IF(T56="","",T56)</f>
        <v>Добавить территорию для дифференциации</v>
      </c>
      <c r="AQ56" s="2087"/>
      <c r="AR56" s="2087"/>
      <c r="AS56" s="2099">
        <v>1</v>
      </c>
    </row>
    <row s="27100" customFormat="1" customHeight="1" ht="1.05">
      <c r="A57" s="2437"/>
      <c r="B57" s="2437"/>
      <c r="C57" s="2437"/>
      <c r="D57" s="2437"/>
      <c r="E57" s="1730"/>
      <c r="F57" s="2437"/>
      <c r="G57" s="2437"/>
      <c r="H57" s="2437"/>
      <c r="I57" s="2437"/>
      <c r="J57" s="2437"/>
      <c r="K57" s="2437"/>
      <c r="L57" s="1843"/>
      <c r="M57" s="2438"/>
      <c r="N57" s="2438"/>
      <c r="O57" s="2098"/>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714"/>
      <c r="AP57" s="1714" t="str">
        <f>IF(T57="","",T57)</f>
        <v>Добавить наименование тарифа</v>
      </c>
      <c r="AQ57" s="1714"/>
      <c r="AR57" s="1714"/>
      <c r="AS57" s="2105">
        <v>1</v>
      </c>
    </row>
    <row customHeight="1" ht="11.549999999999999">
      <c r="M58" s="2094"/>
      <c r="N58" s="2094"/>
      <c r="O58" s="2098"/>
      <c r="P58" s="2094"/>
      <c r="Q58" s="2094"/>
      <c r="R58" s="2094"/>
      <c r="S58" s="2094"/>
      <c r="AN58" s="2094"/>
      <c r="AO58" s="2094"/>
      <c r="AP58" s="2094"/>
      <c r="AQ58" s="2094"/>
      <c r="AR58" s="2094"/>
      <c r="AS58" s="2094">
        <v>11</v>
      </c>
    </row>
    <row customHeight="1" ht="28.5">
      <c r="O59" s="2098"/>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2094">
        <v>27</v>
      </c>
    </row>
    <row customHeight="1" ht="65.25">
      <c r="O60" s="2098"/>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2094">
        <v>62</v>
      </c>
    </row>
    <row customHeight="1" ht="14.699999999999998">
      <c r="O61" s="2098"/>
      <c r="AS61" s="2094">
        <v>14</v>
      </c>
    </row>
    <row customHeight="1" ht="18.75">
      <c r="O62" s="2098"/>
      <c r="S62" s="1716"/>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2094">
        <v>18</v>
      </c>
    </row>
    <row customHeight="1" ht="18.75">
      <c r="O63" s="2098"/>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2094">
        <v>18</v>
      </c>
    </row>
    <row customHeight="1" ht="29.25">
      <c r="O64" s="2098"/>
      <c r="S64" s="1716"/>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2094">
        <v>28</v>
      </c>
    </row>
    <row customHeight="1" ht="22.5" hidden="1">
      <c r="A65" s="2094" t="s">
        <v>82</v>
      </c>
      <c r="B65" s="2094">
        <v>0</v>
      </c>
      <c r="C65" s="2094">
        <v>0</v>
      </c>
      <c r="D65" s="2094">
        <v>0</v>
      </c>
      <c r="E65" s="2094">
        <v>0</v>
      </c>
      <c r="F65" s="2094">
        <v>0</v>
      </c>
      <c r="G65" s="2094">
        <v>0</v>
      </c>
      <c r="H65" s="2094">
        <v>0</v>
      </c>
      <c r="I65" s="2094">
        <v>0</v>
      </c>
      <c r="J65" s="2094">
        <v>0</v>
      </c>
      <c r="K65" s="2094">
        <v>0</v>
      </c>
      <c r="L65" s="2402">
        <v>0</v>
      </c>
      <c r="M65" s="2428">
        <v>0</v>
      </c>
      <c r="N65" s="2428">
        <v>0</v>
      </c>
      <c r="O65" s="2428">
        <v>0</v>
      </c>
      <c r="P65" s="2428">
        <v>3</v>
      </c>
      <c r="Q65" s="807">
        <v>3</v>
      </c>
      <c r="R65" s="807">
        <v>3</v>
      </c>
      <c r="S65" s="1044">
        <v>12</v>
      </c>
      <c r="T65" s="2094">
        <v>31</v>
      </c>
      <c r="U65" s="2094">
        <v>0</v>
      </c>
      <c r="V65" s="2094">
        <v>0</v>
      </c>
      <c r="W65" s="2094">
        <v>0</v>
      </c>
      <c r="X65" s="2094">
        <v>0</v>
      </c>
      <c r="Y65" s="2094">
        <v>0</v>
      </c>
      <c r="Z65" s="2094">
        <v>0</v>
      </c>
      <c r="AA65" s="2094">
        <v>0</v>
      </c>
      <c r="AB65" s="2094">
        <v>0</v>
      </c>
      <c r="AC65" s="2094">
        <v>0</v>
      </c>
      <c r="AD65" s="2094">
        <v>24</v>
      </c>
      <c r="AE65" s="2094">
        <v>0</v>
      </c>
      <c r="AF65" s="2094">
        <v>24</v>
      </c>
      <c r="AG65" s="2094">
        <v>24</v>
      </c>
      <c r="AH65" s="2094">
        <v>11</v>
      </c>
      <c r="AI65" s="2094">
        <v>3</v>
      </c>
      <c r="AJ65" s="2094">
        <v>11</v>
      </c>
      <c r="AK65" s="2094">
        <v>0</v>
      </c>
      <c r="AL65" s="2094">
        <v>4</v>
      </c>
      <c r="AM65" s="2094">
        <v>115</v>
      </c>
      <c r="AN65" s="2099">
        <v>10</v>
      </c>
      <c r="AO65" s="2099">
        <v>10</v>
      </c>
      <c r="AP65" s="2099">
        <v>10</v>
      </c>
      <c r="AQ65" s="2099">
        <v>10</v>
      </c>
      <c r="AR65" s="2099">
        <v>10</v>
      </c>
      <c r="AS65" s="209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4D2893-F2EF-22B1-CEF6-EA0D4727944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1.00390625" customWidth="1"/>
    <col min="21" max="21" style="28229" width="0.7109375" hidden="1" customWidth="1"/>
    <col min="22" max="22" style="28229" width="1.7109375" hidden="1" customWidth="1"/>
    <col min="23" max="23" style="28229" width="24.7109375" hidden="1" customWidth="1"/>
    <col min="24" max="25" style="28229" width="0.14062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0.140625" customWidth="1"/>
    <col min="31" max="31" style="28229" width="24.00390625" customWidth="1"/>
    <col min="32" max="33" style="28229" width="0.14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Y1" s="790"/>
      <c r="Z1" s="790"/>
      <c r="AG1" s="790"/>
      <c r="AH1" s="790"/>
      <c r="AS1" s="1618" t="s">
        <v>14</v>
      </c>
    </row>
    <row customHeight="1" ht="21" hidden="1">
      <c r="A2" s="1826"/>
      <c r="B2" s="1826"/>
      <c r="C2" s="1826"/>
      <c r="D2" s="1826"/>
      <c r="E2" s="2721">
        <v>1</v>
      </c>
      <c r="F2" s="1826"/>
      <c r="G2" s="1826"/>
      <c r="H2" s="1826"/>
      <c r="I2" s="1826"/>
      <c r="J2" s="1826"/>
      <c r="K2" s="1826"/>
      <c r="L2" s="1827"/>
      <c r="M2" s="1828"/>
      <c r="N2" s="1828"/>
      <c r="O2" s="1828"/>
      <c r="P2" s="824"/>
      <c r="Q2" s="823"/>
      <c r="R2" s="818"/>
      <c r="S2" s="1799">
        <f>INDEX(PT_DIFFERENTIATION_NUM_NTAR,MATCH(A2,PT_DIFFERENTIATION_NTAR_ID,0))</f>
      </c>
      <c r="T2" s="761"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963"/>
      <c r="AP2" s="963" t="str">
        <f>IF(T2="","",T2)</f>
        <v>Наименование тарифа</v>
      </c>
      <c r="AQ2" s="963"/>
      <c r="AR2" s="963"/>
      <c r="AS2" s="1618">
        <v>0</v>
      </c>
    </row>
    <row customHeight="1" ht="21" hidden="1">
      <c r="A3" s="1826"/>
      <c r="B3" s="1826"/>
      <c r="C3" s="1826"/>
      <c r="D3" s="1826"/>
      <c r="E3" s="2722"/>
      <c r="F3" s="2721">
        <v>1</v>
      </c>
      <c r="G3" s="1826"/>
      <c r="H3" s="1826"/>
      <c r="I3" s="1826"/>
      <c r="J3" s="1826"/>
      <c r="K3" s="1826"/>
      <c r="L3" s="1827"/>
      <c r="M3" s="1828"/>
      <c r="N3" s="1828"/>
      <c r="O3" s="1828"/>
      <c r="P3" s="1795"/>
      <c r="Q3" s="815"/>
      <c r="R3" s="816"/>
      <c r="S3" s="1799">
        <f>INDEX(PT_DIFFERENTIATION_NUM_TER,MATCH(B3,PT_DIFFERENTIATION_TER_ID,0))</f>
      </c>
      <c r="T3" s="771"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963"/>
      <c r="AP3" s="963" t="str">
        <f>IF(T3="","",T3)</f>
        <v>Территория действия тарифа</v>
      </c>
      <c r="AQ3" s="963"/>
      <c r="AR3" s="963"/>
      <c r="AS3" s="1618">
        <v>0</v>
      </c>
    </row>
    <row customHeight="1" ht="23.25" hidden="1">
      <c r="A4" s="1826"/>
      <c r="B4" s="1826"/>
      <c r="C4" s="1826"/>
      <c r="D4" s="1826"/>
      <c r="E4" s="2722"/>
      <c r="F4" s="2722"/>
      <c r="G4" s="2721">
        <v>1</v>
      </c>
      <c r="H4" s="1826"/>
      <c r="I4" s="1826"/>
      <c r="J4" s="1826"/>
      <c r="K4" s="1826"/>
      <c r="L4" s="1827"/>
      <c r="M4" s="1828"/>
      <c r="N4" s="1828"/>
      <c r="O4" s="1828"/>
      <c r="P4" s="817"/>
      <c r="Q4" s="815"/>
      <c r="R4" s="816"/>
      <c r="S4" s="1799">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963"/>
      <c r="AP4" s="963" t="str">
        <f>IF(T4="","",T4)</f>
        <v>Наименование системы теплоснабжения </v>
      </c>
      <c r="AQ4" s="963"/>
      <c r="AR4" s="963"/>
      <c r="AS4" s="1618">
        <v>0</v>
      </c>
    </row>
    <row customHeight="1" ht="21" hidden="1">
      <c r="A5" s="1826"/>
      <c r="B5" s="1826"/>
      <c r="C5" s="1826"/>
      <c r="D5" s="1826"/>
      <c r="E5" s="2722"/>
      <c r="F5" s="2722"/>
      <c r="G5" s="2722"/>
      <c r="H5" s="2721">
        <v>1</v>
      </c>
      <c r="I5" s="1826"/>
      <c r="J5" s="1826"/>
      <c r="K5" s="1826"/>
      <c r="L5" s="1827"/>
      <c r="M5" s="1828"/>
      <c r="N5" s="1828"/>
      <c r="O5" s="1828"/>
      <c r="P5" s="817"/>
      <c r="Q5" s="815"/>
      <c r="R5" s="816"/>
      <c r="S5" s="1799">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963"/>
      <c r="AP5" s="963" t="str">
        <f>IF(T5="","",T5)</f>
        <v>Источник тепловой энергии  </v>
      </c>
      <c r="AQ5" s="963"/>
      <c r="AR5" s="963"/>
      <c r="AS5" s="1618">
        <v>0</v>
      </c>
    </row>
    <row customHeight="1" ht="47.25" hidden="1">
      <c r="A6" s="1826"/>
      <c r="B6" s="1826"/>
      <c r="C6" s="1826"/>
      <c r="D6" s="1826"/>
      <c r="E6" s="2722"/>
      <c r="F6" s="2722"/>
      <c r="G6" s="2722"/>
      <c r="H6" s="2722"/>
      <c r="I6" s="2719">
        <f>S5&amp;".1"</f>
      </c>
      <c r="J6" s="1826"/>
      <c r="K6" s="1826"/>
      <c r="L6" s="1827" t="s">
        <v>527</v>
      </c>
      <c r="M6" s="1000"/>
      <c r="P6" s="2720">
        <v>1</v>
      </c>
      <c r="Q6" s="1794"/>
      <c r="R6" s="819"/>
      <c r="S6" s="1799">
        <f>$I6</f>
      </c>
      <c r="T6" s="748" t="s">
        <v>528</v>
      </c>
      <c r="U6" s="763"/>
      <c r="V6" s="2708"/>
      <c r="W6" s="2709"/>
      <c r="X6" s="2709"/>
      <c r="Y6" s="2709"/>
      <c r="Z6" s="2709"/>
      <c r="AA6" s="2709"/>
      <c r="AB6" s="2709"/>
      <c r="AC6" s="2710"/>
      <c r="AD6" s="2708"/>
      <c r="AE6" s="2709"/>
      <c r="AF6" s="2709"/>
      <c r="AG6" s="2709"/>
      <c r="AH6" s="2709"/>
      <c r="AI6" s="2709"/>
      <c r="AJ6" s="2709"/>
      <c r="AK6" s="2709"/>
      <c r="AL6" s="2710"/>
      <c r="AM6" s="1721" t="s">
        <v>529</v>
      </c>
      <c r="AO6" s="963"/>
      <c r="AP6" s="963" t="str">
        <f>IF(T6="","",T6)</f>
        <v>Схема подключения теплопотребляющей установки к коллектору источника тепловой энергии</v>
      </c>
      <c r="AQ6" s="963"/>
      <c r="AR6" s="963"/>
      <c r="AS6" s="1618">
        <v>0</v>
      </c>
    </row>
    <row customHeight="1" ht="21" hidden="1">
      <c r="A7" s="1826"/>
      <c r="B7" s="1826"/>
      <c r="C7" s="1826"/>
      <c r="D7" s="1826"/>
      <c r="E7" s="2722"/>
      <c r="F7" s="2722"/>
      <c r="G7" s="2722"/>
      <c r="H7" s="2722"/>
      <c r="I7" s="2749"/>
      <c r="J7" s="2719">
        <f>I6&amp;".1"</f>
      </c>
      <c r="K7" s="1826"/>
      <c r="L7" s="1827" t="s">
        <v>530</v>
      </c>
      <c r="M7" s="1000"/>
      <c r="N7" s="1829"/>
      <c r="P7" s="2720"/>
      <c r="Q7" s="2720">
        <v>1</v>
      </c>
      <c r="R7" s="820"/>
      <c r="S7" s="1799">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963"/>
      <c r="AP7" s="963" t="str">
        <f>IF(T7="","",T7)</f>
        <v>Группа потребителей</v>
      </c>
      <c r="AQ7" s="963"/>
      <c r="AR7" s="963"/>
      <c r="AS7" s="1618">
        <v>0</v>
      </c>
    </row>
    <row customHeight="1" ht="21" hidden="1">
      <c r="A8" s="1826"/>
      <c r="B8" s="1826"/>
      <c r="C8" s="1826"/>
      <c r="D8" s="1826"/>
      <c r="E8" s="2722"/>
      <c r="F8" s="2722"/>
      <c r="G8" s="2722"/>
      <c r="H8" s="2722"/>
      <c r="I8" s="2749"/>
      <c r="J8" s="2749"/>
      <c r="K8" s="2719">
        <f>J7&amp;".1"</f>
      </c>
      <c r="L8" s="1827" t="s">
        <v>533</v>
      </c>
      <c r="M8" s="1000"/>
      <c r="N8" s="1829"/>
      <c r="O8" s="1829"/>
      <c r="P8" s="2720"/>
      <c r="Q8" s="2720"/>
      <c r="R8" s="820">
        <v>1</v>
      </c>
      <c r="S8" s="1799">
        <f>$K8</f>
      </c>
      <c r="T8" s="1810"/>
      <c r="U8" s="763"/>
      <c r="V8" s="788"/>
      <c r="W8" s="1214"/>
      <c r="X8" s="788"/>
      <c r="Y8" s="847"/>
      <c r="Z8" s="2728"/>
      <c r="AA8" s="2570" t="s">
        <v>66</v>
      </c>
      <c r="AB8" s="2728"/>
      <c r="AC8" s="2570" t="s">
        <v>66</v>
      </c>
      <c r="AD8" s="788"/>
      <c r="AE8" s="1214"/>
      <c r="AF8" s="788"/>
      <c r="AG8" s="847"/>
      <c r="AH8" s="2728"/>
      <c r="AI8" s="2570" t="s">
        <v>66</v>
      </c>
      <c r="AJ8" s="2728"/>
      <c r="AK8" s="2570" t="s">
        <v>66</v>
      </c>
      <c r="AL8" s="788"/>
      <c r="AM8" s="2716" t="s">
        <v>534</v>
      </c>
      <c r="AN8" s="974">
        <f>STRCHECKDATE(V9:AL9)</f>
      </c>
      <c r="AO8" s="963"/>
      <c r="AP8" s="963" t="str">
        <f>IF(T8="","",T8)</f>
        <v/>
      </c>
      <c r="AQ8" s="963"/>
      <c r="AR8" s="963"/>
      <c r="AS8" s="1618">
        <v>0</v>
      </c>
    </row>
    <row customHeight="1" ht="0.75" hidden="1">
      <c r="A9" s="1826"/>
      <c r="B9" s="1826"/>
      <c r="C9" s="1826"/>
      <c r="D9" s="1826"/>
      <c r="E9" s="2722"/>
      <c r="F9" s="2722"/>
      <c r="G9" s="2722"/>
      <c r="H9" s="2722"/>
      <c r="I9" s="2749"/>
      <c r="J9" s="2749"/>
      <c r="K9" s="2719"/>
      <c r="L9" s="1827"/>
      <c r="M9" s="1000"/>
      <c r="N9" s="1829"/>
      <c r="O9" s="1829"/>
      <c r="P9" s="2720"/>
      <c r="Q9" s="2720"/>
      <c r="R9" s="820"/>
      <c r="S9" s="1805"/>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963"/>
      <c r="AP9" s="963" t="str">
        <f>IF(T9="","",T9)</f>
        <v/>
      </c>
      <c r="AQ9" s="963"/>
      <c r="AR9" s="963"/>
      <c r="AS9" s="1618">
        <v>0</v>
      </c>
    </row>
    <row customHeight="1" ht="15" hidden="1">
      <c r="A10" s="1826"/>
      <c r="B10" s="1826"/>
      <c r="C10" s="1826"/>
      <c r="D10" s="1826"/>
      <c r="E10" s="2722"/>
      <c r="F10" s="2722"/>
      <c r="G10" s="2722"/>
      <c r="H10" s="2722"/>
      <c r="I10" s="2749"/>
      <c r="J10" s="2719"/>
      <c r="K10" s="1826"/>
      <c r="L10" s="1827"/>
      <c r="M10" s="1000"/>
      <c r="N10" s="1829"/>
      <c r="P10" s="2720"/>
      <c r="Q10" s="2720"/>
      <c r="R10" s="819"/>
      <c r="S10" s="1741"/>
      <c r="T10" s="751" t="s">
        <v>535</v>
      </c>
      <c r="U10" s="830"/>
      <c r="V10" s="830"/>
      <c r="W10" s="830"/>
      <c r="X10" s="830"/>
      <c r="Y10" s="830"/>
      <c r="Z10" s="830"/>
      <c r="AA10" s="830"/>
      <c r="AB10" s="830"/>
      <c r="AC10" s="830"/>
      <c r="AD10" s="830"/>
      <c r="AE10" s="830"/>
      <c r="AF10" s="830"/>
      <c r="AG10" s="830"/>
      <c r="AH10" s="830"/>
      <c r="AI10" s="830"/>
      <c r="AJ10" s="830"/>
      <c r="AK10" s="830"/>
      <c r="AL10" s="787"/>
      <c r="AM10" s="2718"/>
      <c r="AO10" s="963"/>
      <c r="AP10" s="963" t="str">
        <f>IF(T10="","",T10)</f>
        <v>Добавить вид теплоносителя (параметры теплоносителя)</v>
      </c>
      <c r="AQ10" s="963"/>
      <c r="AR10" s="963"/>
      <c r="AS10" s="1618">
        <v>0</v>
      </c>
    </row>
    <row customHeight="1" ht="15" hidden="1">
      <c r="A11" s="1826"/>
      <c r="B11" s="1826"/>
      <c r="C11" s="1826"/>
      <c r="D11" s="1826"/>
      <c r="E11" s="2722"/>
      <c r="F11" s="2722"/>
      <c r="G11" s="2722"/>
      <c r="H11" s="2722"/>
      <c r="I11" s="2719"/>
      <c r="J11" s="1826"/>
      <c r="K11" s="1826"/>
      <c r="L11" s="1827"/>
      <c r="M11" s="1000"/>
      <c r="P11" s="2720"/>
      <c r="Q11" s="1794"/>
      <c r="R11" s="819"/>
      <c r="S11" s="1741"/>
      <c r="T11" s="750" t="s">
        <v>536</v>
      </c>
      <c r="U11" s="830"/>
      <c r="V11" s="830"/>
      <c r="W11" s="830"/>
      <c r="X11" s="830"/>
      <c r="Y11" s="830"/>
      <c r="Z11" s="830"/>
      <c r="AA11" s="830"/>
      <c r="AB11" s="830"/>
      <c r="AC11" s="829"/>
      <c r="AD11" s="830"/>
      <c r="AE11" s="830"/>
      <c r="AF11" s="830"/>
      <c r="AG11" s="830"/>
      <c r="AH11" s="830"/>
      <c r="AI11" s="830"/>
      <c r="AJ11" s="830"/>
      <c r="AK11" s="829"/>
      <c r="AL11" s="830"/>
      <c r="AM11" s="766"/>
      <c r="AO11" s="963"/>
      <c r="AP11" s="963" t="str">
        <f>IF(T11="","",T11)</f>
        <v>Добавить группу потребителей</v>
      </c>
      <c r="AQ11" s="963"/>
      <c r="AR11" s="963"/>
      <c r="AS11" s="1618">
        <v>0</v>
      </c>
    </row>
    <row customHeight="1" ht="14.25" hidden="1">
      <c r="A12" s="1826"/>
      <c r="B12" s="1826"/>
      <c r="C12" s="1826"/>
      <c r="D12" s="1826"/>
      <c r="E12" s="2722"/>
      <c r="F12" s="2722"/>
      <c r="G12" s="2722"/>
      <c r="H12" s="2721"/>
      <c r="I12" s="1826"/>
      <c r="J12" s="1826"/>
      <c r="K12" s="1826"/>
      <c r="L12" s="1827"/>
      <c r="M12" s="1828"/>
      <c r="N12" s="1828"/>
      <c r="O12" s="1000"/>
      <c r="P12" s="823"/>
      <c r="Q12" s="838"/>
      <c r="R12" s="818"/>
      <c r="S12" s="1741"/>
      <c r="T12" s="828" t="s">
        <v>537</v>
      </c>
      <c r="U12" s="830"/>
      <c r="V12" s="830"/>
      <c r="W12" s="830"/>
      <c r="X12" s="830"/>
      <c r="Y12" s="830"/>
      <c r="Z12" s="830"/>
      <c r="AA12" s="830"/>
      <c r="AB12" s="830"/>
      <c r="AC12" s="829"/>
      <c r="AD12" s="830"/>
      <c r="AE12" s="830"/>
      <c r="AF12" s="830"/>
      <c r="AG12" s="830"/>
      <c r="AH12" s="830"/>
      <c r="AI12" s="830"/>
      <c r="AJ12" s="830"/>
      <c r="AK12" s="829"/>
      <c r="AL12" s="830"/>
      <c r="AM12" s="766"/>
      <c r="AO12" s="963"/>
      <c r="AP12" s="963" t="str">
        <f>IF(T12="","",T12)</f>
        <v>Добавить схему подключения</v>
      </c>
      <c r="AQ12" s="963"/>
      <c r="AR12" s="963"/>
      <c r="AS12" s="1618">
        <v>0</v>
      </c>
    </row>
    <row s="27100" customFormat="1" customHeight="1" ht="0.75" hidden="1">
      <c r="A13" s="1777"/>
      <c r="B13" s="1777"/>
      <c r="C13" s="1777"/>
      <c r="D13" s="1777"/>
      <c r="E13" s="2722"/>
      <c r="F13" s="2722"/>
      <c r="G13" s="2721"/>
      <c r="H13" s="1777"/>
      <c r="I13" s="1777"/>
      <c r="J13" s="1777"/>
      <c r="K13" s="1777"/>
      <c r="L13" s="1802"/>
      <c r="M13" s="1778"/>
      <c r="N13" s="177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252"/>
      <c r="AP13" s="1252" t="str">
        <f>IF(T13="","",T13)</f>
        <v>Добавить источник для дифференциации</v>
      </c>
      <c r="AQ13" s="1252"/>
      <c r="AR13" s="1252"/>
      <c r="AS13" s="981">
        <v>0</v>
      </c>
    </row>
    <row s="27100" customFormat="1" customHeight="1" ht="0.75" hidden="1">
      <c r="A14" s="1777"/>
      <c r="B14" s="1777"/>
      <c r="C14" s="1777"/>
      <c r="D14" s="1777"/>
      <c r="E14" s="2722"/>
      <c r="F14" s="2721"/>
      <c r="G14" s="1777"/>
      <c r="H14" s="1777"/>
      <c r="I14" s="1777"/>
      <c r="J14" s="1777"/>
      <c r="K14" s="1777"/>
      <c r="L14" s="1802"/>
      <c r="M14" s="1784"/>
      <c r="N14" s="178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252"/>
      <c r="AP14" s="1252" t="str">
        <f>IF(T14="","",T14)</f>
        <v>Добавить централизованную систему для дифференциации</v>
      </c>
      <c r="AQ14" s="1252"/>
      <c r="AR14" s="1252"/>
      <c r="AS14" s="981">
        <v>0</v>
      </c>
    </row>
    <row s="27100" customFormat="1" customHeight="1" ht="0.75" hidden="1">
      <c r="A15" s="1777"/>
      <c r="B15" s="1777"/>
      <c r="C15" s="1777"/>
      <c r="D15" s="1777"/>
      <c r="E15" s="2721"/>
      <c r="F15" s="1777"/>
      <c r="G15" s="1777"/>
      <c r="H15" s="1777"/>
      <c r="I15" s="1777"/>
      <c r="J15" s="1777"/>
      <c r="K15" s="1777"/>
      <c r="L15" s="1802"/>
      <c r="M15" s="1784"/>
      <c r="N15" s="178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252"/>
      <c r="AP15" s="1252" t="str">
        <f>IF(T15="","",T15)</f>
        <v>Добавить территорию для дифференциации</v>
      </c>
      <c r="AQ15" s="1252"/>
      <c r="AR15" s="1252"/>
      <c r="AS15" s="981">
        <v>0</v>
      </c>
    </row>
    <row customHeight="1" ht="14.25" hidden="1">
      <c r="AC16" s="790"/>
      <c r="AK16" s="790"/>
      <c r="AS16" s="1618">
        <v>0</v>
      </c>
    </row>
    <row customHeight="1" ht="14.25" hidden="1">
      <c r="AD17" s="1823"/>
      <c r="AE17" s="1823"/>
      <c r="AF17" s="1823"/>
      <c r="AG17" s="1824"/>
      <c r="AH17" s="2730"/>
      <c r="AI17" s="2731" t="s">
        <v>66</v>
      </c>
      <c r="AJ17" s="2730"/>
      <c r="AK17" s="2731" t="s">
        <v>66</v>
      </c>
      <c r="AS17" s="1618">
        <v>0</v>
      </c>
    </row>
    <row customHeight="1" ht="14.25" hidden="1">
      <c r="AD18" s="1823"/>
      <c r="AE18" s="1823"/>
      <c r="AF18" s="1823"/>
      <c r="AG18" s="791" t="str">
        <f>AH17&amp;"-"&amp;AJ17</f>
        <v>-</v>
      </c>
      <c r="AH18" s="2731"/>
      <c r="AI18" s="2731"/>
      <c r="AJ18" s="2731"/>
      <c r="AK18" s="2731"/>
      <c r="AS18" s="1618">
        <v>0</v>
      </c>
    </row>
    <row customHeight="1" ht="14.25" hidden="1">
      <c r="AK19" s="790"/>
      <c r="AS19" s="1618">
        <v>0</v>
      </c>
    </row>
    <row s="28178" customFormat="1" customHeight="1" ht="22.5" hidden="1">
      <c r="L20" s="1792"/>
      <c r="M20" s="1825"/>
      <c r="N20" s="1825"/>
      <c r="O20" s="1830" t="s">
        <v>541</v>
      </c>
      <c r="P20" s="1825"/>
      <c r="Q20" s="1834"/>
      <c r="R20" s="1834"/>
      <c r="S20" s="1192"/>
      <c r="Z20" s="1830"/>
      <c r="AB20" s="1830"/>
      <c r="AC20" s="1829"/>
      <c r="AH20" s="1830"/>
      <c r="AJ20" s="1830"/>
      <c r="AK20" s="1829"/>
      <c r="AN20" s="974"/>
      <c r="AO20" s="974"/>
      <c r="AP20" s="974"/>
      <c r="AQ20" s="974"/>
      <c r="AR20" s="974"/>
      <c r="AS20" s="1623">
        <v>0</v>
      </c>
    </row>
    <row s="28178" customFormat="1" customHeight="1" ht="14.25" hidden="1">
      <c r="L21" s="1792"/>
      <c r="M21" s="1825"/>
      <c r="N21" s="1825"/>
      <c r="O21" s="1825"/>
      <c r="P21" s="1825"/>
      <c r="Q21" s="1834"/>
      <c r="R21" s="1834"/>
      <c r="S21" s="1192"/>
      <c r="AC21" s="1829"/>
      <c r="AK21" s="1829"/>
      <c r="AN21" s="974"/>
      <c r="AO21" s="974"/>
      <c r="AP21" s="974"/>
      <c r="AQ21" s="974"/>
      <c r="AR21" s="974"/>
      <c r="AS21" s="1623">
        <v>0</v>
      </c>
    </row>
    <row s="28178" customFormat="1" customHeight="1" ht="33.75" hidden="1">
      <c r="L22" s="1792"/>
      <c r="M22" s="1825"/>
      <c r="N22" s="1825"/>
      <c r="O22" s="1827" t="s">
        <v>542</v>
      </c>
      <c r="P22" s="1825"/>
      <c r="Q22" s="1834"/>
      <c r="R22" s="1834"/>
      <c r="S22" s="1192"/>
      <c r="T22" s="1623" t="s">
        <v>543</v>
      </c>
      <c r="AA22" s="649" t="s">
        <v>544</v>
      </c>
      <c r="AC22" s="649" t="s">
        <v>545</v>
      </c>
      <c r="AD22" s="1623" t="s">
        <v>543</v>
      </c>
      <c r="AI22" s="649" t="s">
        <v>546</v>
      </c>
      <c r="AK22" s="649" t="s">
        <v>545</v>
      </c>
      <c r="AN22" s="974"/>
      <c r="AO22" s="974"/>
      <c r="AP22" s="974"/>
      <c r="AQ22" s="974"/>
      <c r="AR22" s="974"/>
      <c r="AS22" s="1623">
        <v>0</v>
      </c>
    </row>
    <row customHeight="1" ht="14.25" hidden="1">
      <c r="O23" s="1827"/>
      <c r="AS23" s="1618">
        <v>0</v>
      </c>
    </row>
    <row customHeight="1" ht="14.25" hidden="1">
      <c r="O24" s="1827"/>
      <c r="AS24" s="1618">
        <v>0</v>
      </c>
    </row>
    <row customHeight="1" ht="14.699999999999998">
      <c r="Q25" s="839"/>
      <c r="R25" s="839"/>
      <c r="S25" s="1738"/>
      <c r="T25" s="826"/>
      <c r="U25" s="826"/>
      <c r="V25" s="972"/>
      <c r="W25" s="972"/>
      <c r="X25" s="972"/>
      <c r="Y25" s="972"/>
      <c r="Z25" s="972"/>
      <c r="AA25" s="972"/>
      <c r="AB25" s="972"/>
      <c r="AC25" s="972"/>
      <c r="AD25" s="972"/>
      <c r="AE25" s="972"/>
      <c r="AF25" s="972"/>
      <c r="AG25" s="972"/>
      <c r="AH25" s="972"/>
      <c r="AI25" s="972"/>
      <c r="AJ25" s="972"/>
      <c r="AK25" s="972"/>
      <c r="AS25" s="1618">
        <v>14</v>
      </c>
    </row>
    <row customHeight="1" ht="29.25">
      <c r="Q26" s="839"/>
      <c r="R26" s="839"/>
      <c r="S26" s="27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11"/>
      <c r="U26" s="2711"/>
      <c r="V26" s="2711"/>
      <c r="W26" s="2711"/>
      <c r="X26" s="2711"/>
      <c r="Y26" s="2711"/>
      <c r="Z26" s="2711"/>
      <c r="AA26" s="2711"/>
      <c r="AB26" s="2711"/>
      <c r="AC26" s="2711"/>
      <c r="AD26" s="2711"/>
      <c r="AE26" s="2711"/>
      <c r="AF26" s="2711"/>
      <c r="AG26" s="2711"/>
      <c r="AH26" s="2711"/>
      <c r="AI26" s="2711"/>
      <c r="AJ26" s="2711"/>
      <c r="AK26" s="1706"/>
      <c r="AS26" s="1618">
        <v>28</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1618">
        <v>14</v>
      </c>
    </row>
    <row customHeight="1" ht="14.25" hidden="1">
      <c r="Q28" s="839"/>
      <c r="R28" s="839"/>
      <c r="S28" s="1738"/>
      <c r="T28" s="826"/>
      <c r="U28" s="826"/>
      <c r="V28" s="785"/>
      <c r="W28" s="785"/>
      <c r="X28" s="785"/>
      <c r="Y28" s="785"/>
      <c r="Z28" s="785"/>
      <c r="AA28" s="785"/>
      <c r="AB28" s="785"/>
      <c r="AC28" s="785"/>
      <c r="AD28" s="785"/>
      <c r="AE28" s="785"/>
      <c r="AF28" s="785"/>
      <c r="AG28" s="785"/>
      <c r="AH28" s="785"/>
      <c r="AI28" s="785"/>
      <c r="AJ28" s="785"/>
      <c r="AK28" s="785"/>
      <c r="AL28" s="972"/>
      <c r="AS28" s="1618">
        <v>0</v>
      </c>
    </row>
    <row s="28795" customFormat="1" customHeight="1" ht="25.5" hidden="1">
      <c r="A29" s="1831"/>
      <c r="B29" s="1831"/>
      <c r="C29" s="1831"/>
      <c r="D29" s="1831"/>
      <c r="E29" s="1831"/>
      <c r="F29" s="1831"/>
      <c r="G29" s="1831"/>
      <c r="H29" s="1831"/>
      <c r="I29" s="1831"/>
      <c r="J29" s="1831"/>
      <c r="K29" s="1831"/>
      <c r="L29" s="1832"/>
      <c r="M29" s="1831"/>
      <c r="N29" s="1831"/>
      <c r="O29" s="1831"/>
      <c r="S29" s="2713" t="s">
        <v>42</v>
      </c>
      <c r="T29" s="2713"/>
      <c r="U29" s="1835"/>
      <c r="V29" s="2714" t="str">
        <f>IF(TITLE_NAME_OR_PR_CHANGE="",IF(TITLE_NAME_OR_PR="","",TITLE_NAME_OR_PR),TITLE_NAME_OR_PR_CHANGE)</f>
        <v/>
      </c>
      <c r="W29" s="2714"/>
      <c r="X29" s="2714"/>
      <c r="Y29" s="2714"/>
      <c r="Z29" s="2714"/>
      <c r="AA29" s="2714"/>
      <c r="AB29" s="2714"/>
      <c r="AC29" s="789"/>
      <c r="AD29" s="2714" t="str">
        <f>IF(TITLE_NAME_OR_PR_CHANGE="",IF(TITLE_NAME_OR_PR="","",TITLE_NAME_OR_PR),TITLE_NAME_OR_PR_CHANGE)</f>
        <v/>
      </c>
      <c r="AE29" s="2714"/>
      <c r="AF29" s="2714"/>
      <c r="AG29" s="2714"/>
      <c r="AH29" s="2714"/>
      <c r="AI29" s="2714"/>
      <c r="AJ29" s="2714"/>
      <c r="AK29" s="789"/>
      <c r="AL29" s="789"/>
      <c r="AM29" s="743"/>
      <c r="AN29" s="831"/>
      <c r="AO29" s="831"/>
      <c r="AP29" s="831"/>
      <c r="AQ29" s="831"/>
      <c r="AR29" s="831"/>
      <c r="AS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547</v>
      </c>
      <c r="T30" s="2713"/>
      <c r="U30" s="1835"/>
      <c r="V30" s="2727" t="str">
        <f>IF(TITLE_DATE_PR_CHANGE="",IF(TITLE_DATE_PR="","",TITLE_DATE_PR),TITLE_DATE_PR_CHANGE)</f>
        <v/>
      </c>
      <c r="W30" s="2727"/>
      <c r="X30" s="2727"/>
      <c r="Y30" s="2727"/>
      <c r="Z30" s="2727"/>
      <c r="AA30" s="2727"/>
      <c r="AB30" s="2727"/>
      <c r="AC30" s="789"/>
      <c r="AD30" s="2727" t="str">
        <f>IF(TITLE_DATE_PR_CHANGE="",IF(TITLE_DATE_PR="","",TITLE_DATE_PR),TITLE_DATE_PR_CHANGE)</f>
        <v/>
      </c>
      <c r="AE30" s="2727"/>
      <c r="AF30" s="2727"/>
      <c r="AG30" s="2727"/>
      <c r="AH30" s="2727"/>
      <c r="AI30" s="2727"/>
      <c r="AJ30" s="2727"/>
      <c r="AK30" s="789"/>
      <c r="AL30" s="789"/>
      <c r="AM30" s="743"/>
      <c r="AN30" s="831"/>
      <c r="AO30" s="831"/>
      <c r="AP30" s="831"/>
      <c r="AQ30" s="831"/>
      <c r="AR30" s="831"/>
      <c r="AS30" s="881">
        <v>0</v>
      </c>
    </row>
    <row s="28795" customFormat="1" customHeight="1" ht="18.75" hidden="1">
      <c r="A31" s="1831"/>
      <c r="B31" s="1831"/>
      <c r="C31" s="1831"/>
      <c r="D31" s="1831"/>
      <c r="E31" s="1831"/>
      <c r="F31" s="1831"/>
      <c r="G31" s="1831"/>
      <c r="H31" s="1831"/>
      <c r="I31" s="1831"/>
      <c r="J31" s="1831"/>
      <c r="K31" s="1831"/>
      <c r="L31" s="1832"/>
      <c r="M31" s="1831"/>
      <c r="N31" s="1831"/>
      <c r="O31" s="1831"/>
      <c r="S31" s="2713" t="s">
        <v>548</v>
      </c>
      <c r="T31" s="2713"/>
      <c r="U31" s="1835"/>
      <c r="V31" s="2714" t="str">
        <f>IF(TITLE_NUMBER_PR_CHANGE="",IF(TITLE_NUMBER_PR="","",TITLE_NUMBER_PR),TITLE_NUMBER_PR_CHANGE)</f>
        <v/>
      </c>
      <c r="W31" s="2714"/>
      <c r="X31" s="2714"/>
      <c r="Y31" s="2714"/>
      <c r="Z31" s="2714"/>
      <c r="AA31" s="2714"/>
      <c r="AB31" s="2714"/>
      <c r="AC31" s="789"/>
      <c r="AD31" s="2714" t="str">
        <f>IF(TITLE_NUMBER_PR_CHANGE="",IF(TITLE_NUMBER_PR="","",TITLE_NUMBER_PR),TITLE_NUMBER_PR_CHANGE)</f>
        <v/>
      </c>
      <c r="AE31" s="2714"/>
      <c r="AF31" s="2714"/>
      <c r="AG31" s="2714"/>
      <c r="AH31" s="2714"/>
      <c r="AI31" s="2714"/>
      <c r="AJ31" s="2714"/>
      <c r="AK31" s="789"/>
      <c r="AL31" s="789"/>
      <c r="AM31" s="743"/>
      <c r="AN31" s="831"/>
      <c r="AO31" s="831"/>
      <c r="AP31" s="831"/>
      <c r="AQ31" s="831"/>
      <c r="AR31" s="831"/>
      <c r="AS31" s="881">
        <v>0</v>
      </c>
    </row>
    <row s="28795" customFormat="1" customHeight="1" ht="18.75" hidden="1">
      <c r="A32" s="1831"/>
      <c r="B32" s="1831"/>
      <c r="C32" s="1831"/>
      <c r="D32" s="1831"/>
      <c r="E32" s="1831"/>
      <c r="F32" s="1831"/>
      <c r="G32" s="1831"/>
      <c r="H32" s="1831"/>
      <c r="I32" s="1831"/>
      <c r="J32" s="1831"/>
      <c r="K32" s="1831"/>
      <c r="L32" s="1832"/>
      <c r="M32" s="1831"/>
      <c r="N32" s="1831"/>
      <c r="O32" s="1831"/>
      <c r="S32" s="2713" t="s">
        <v>43</v>
      </c>
      <c r="T32" s="2713"/>
      <c r="U32" s="1835"/>
      <c r="V32" s="2714" t="str">
        <f>IF(TITLE_IST_PUB_CHANGE="",IF(TITLE_IST_PUB="","",TITLE_IST_PUB),TITLE_IST_PUB_CHANGE)</f>
        <v/>
      </c>
      <c r="W32" s="2714"/>
      <c r="X32" s="2714"/>
      <c r="Y32" s="2714"/>
      <c r="Z32" s="2714"/>
      <c r="AA32" s="2714"/>
      <c r="AB32" s="2714"/>
      <c r="AC32" s="789"/>
      <c r="AD32" s="2714" t="str">
        <f>IF(TITLE_IST_PUB_CHANGE="",IF(TITLE_IST_PUB="","",TITLE_IST_PUB),TITLE_IST_PUB_CHANGE)</f>
        <v/>
      </c>
      <c r="AE32" s="2714"/>
      <c r="AF32" s="2714"/>
      <c r="AG32" s="2714"/>
      <c r="AH32" s="2714"/>
      <c r="AI32" s="2714"/>
      <c r="AJ32" s="2714"/>
      <c r="AK32" s="789"/>
      <c r="AL32" s="789"/>
      <c r="AM32" s="743"/>
      <c r="AN32" s="831"/>
      <c r="AO32" s="831"/>
      <c r="AP32" s="831"/>
      <c r="AQ32" s="831"/>
      <c r="AR32" s="831"/>
      <c r="AS32" s="881">
        <v>0</v>
      </c>
    </row>
    <row customHeight="1" ht="14.25" hidden="1">
      <c r="Q33" s="839"/>
      <c r="R33" s="839"/>
      <c r="S33" s="1738"/>
      <c r="T33" s="826"/>
      <c r="U33" s="826"/>
      <c r="V33" s="785"/>
      <c r="W33" s="785"/>
      <c r="X33" s="785"/>
      <c r="Y33" s="785"/>
      <c r="Z33" s="785"/>
      <c r="AA33" s="785"/>
      <c r="AB33" s="785"/>
      <c r="AC33" s="785"/>
      <c r="AD33" s="785"/>
      <c r="AE33" s="785"/>
      <c r="AF33" s="785"/>
      <c r="AG33" s="785"/>
      <c r="AH33" s="785"/>
      <c r="AI33" s="785"/>
      <c r="AJ33" s="785"/>
      <c r="AK33" s="785"/>
      <c r="AL33" s="972"/>
      <c r="AS33" s="1618">
        <v>0</v>
      </c>
    </row>
    <row s="28795" customFormat="1" customHeight="1" ht="18.75" hidden="1">
      <c r="A34" s="1831"/>
      <c r="B34" s="1831"/>
      <c r="C34" s="1831"/>
      <c r="D34" s="1831"/>
      <c r="E34" s="1831"/>
      <c r="F34" s="1831"/>
      <c r="G34" s="1831"/>
      <c r="H34" s="1831"/>
      <c r="I34" s="1831"/>
      <c r="J34" s="1831"/>
      <c r="K34" s="1831"/>
      <c r="L34" s="1832"/>
      <c r="M34" s="1831"/>
      <c r="N34" s="1831"/>
      <c r="O34" s="1831"/>
      <c r="S34" s="2713" t="s">
        <v>549</v>
      </c>
      <c r="T34" s="2713"/>
      <c r="U34" s="1835"/>
      <c r="V34" s="2727" t="str">
        <f>IF(TITLE_DATE_PR_CHANGE="",IF(TITLE_DATE_PR="","",TITLE_DATE_PR),TITLE_DATE_PR_CHANGE)</f>
        <v/>
      </c>
      <c r="W34" s="2727"/>
      <c r="X34" s="2727"/>
      <c r="Y34" s="2727"/>
      <c r="Z34" s="2727"/>
      <c r="AA34" s="2727"/>
      <c r="AB34" s="2727"/>
      <c r="AC34" s="789"/>
      <c r="AD34" s="2727" t="str">
        <f>IF(TITLE_DATE_PR_CHANGE="",IF(TITLE_DATE_PR="","",TITLE_DATE_PR),TITLE_DATE_PR_CHANGE)</f>
        <v/>
      </c>
      <c r="AE34" s="2727"/>
      <c r="AF34" s="2727"/>
      <c r="AG34" s="2727"/>
      <c r="AH34" s="2727"/>
      <c r="AI34" s="2727"/>
      <c r="AJ34" s="2727"/>
      <c r="AK34" s="789"/>
      <c r="AL34" s="789"/>
      <c r="AM34" s="743"/>
      <c r="AN34" s="831"/>
      <c r="AO34" s="831"/>
      <c r="AP34" s="831"/>
      <c r="AQ34" s="831"/>
      <c r="AR34" s="831"/>
      <c r="AS34" s="881">
        <v>0</v>
      </c>
    </row>
    <row s="28795" customFormat="1" customHeight="1" ht="18.75" hidden="1">
      <c r="A35" s="1831"/>
      <c r="B35" s="1831"/>
      <c r="C35" s="1831"/>
      <c r="D35" s="1831"/>
      <c r="E35" s="1831"/>
      <c r="F35" s="1831"/>
      <c r="G35" s="1831"/>
      <c r="H35" s="1831"/>
      <c r="I35" s="1831"/>
      <c r="J35" s="1831"/>
      <c r="K35" s="1831"/>
      <c r="L35" s="1832"/>
      <c r="M35" s="1831"/>
      <c r="N35" s="1831"/>
      <c r="O35" s="1831"/>
      <c r="S35" s="2713" t="s">
        <v>550</v>
      </c>
      <c r="T35" s="2713"/>
      <c r="U35" s="1835"/>
      <c r="V35" s="2714" t="str">
        <f>IF(TITLE_NUMBER_PR_CHANGE="",IF(TITLE_NUMBER_PR="","",TITLE_NUMBER_PR),TITLE_NUMBER_PR_CHANGE)</f>
        <v/>
      </c>
      <c r="W35" s="2714"/>
      <c r="X35" s="2714"/>
      <c r="Y35" s="2714"/>
      <c r="Z35" s="2714"/>
      <c r="AA35" s="2714"/>
      <c r="AB35" s="2714"/>
      <c r="AC35" s="789"/>
      <c r="AD35" s="2714" t="str">
        <f>IF(TITLE_NUMBER_PR_CHANGE="",IF(TITLE_NUMBER_PR="","",TITLE_NUMBER_PR),TITLE_NUMBER_PR_CHANGE)</f>
        <v/>
      </c>
      <c r="AE35" s="2714"/>
      <c r="AF35" s="2714"/>
      <c r="AG35" s="2714"/>
      <c r="AH35" s="2714"/>
      <c r="AI35" s="2714"/>
      <c r="AJ35" s="2714"/>
      <c r="AK35" s="789"/>
      <c r="AL35" s="789"/>
      <c r="AM35" s="743"/>
      <c r="AN35" s="831"/>
      <c r="AO35" s="831"/>
      <c r="AP35" s="831"/>
      <c r="AQ35" s="831"/>
      <c r="AR35" s="831"/>
      <c r="AS35" s="881">
        <v>0</v>
      </c>
    </row>
    <row s="28795" customFormat="1" customHeight="1" ht="0">
      <c r="A36" s="1831"/>
      <c r="B36" s="1831"/>
      <c r="C36" s="1831"/>
      <c r="D36" s="1831"/>
      <c r="E36" s="1831"/>
      <c r="F36" s="1831"/>
      <c r="G36" s="1831"/>
      <c r="H36" s="1831"/>
      <c r="I36" s="1831"/>
      <c r="J36" s="1831"/>
      <c r="K36" s="1831"/>
      <c r="L36" s="1832"/>
      <c r="M36" s="1831"/>
      <c r="N36" s="1831"/>
      <c r="O36" s="1831"/>
      <c r="S36" s="786"/>
      <c r="T36" s="786"/>
      <c r="U36" s="1803"/>
      <c r="V36" s="789"/>
      <c r="W36" s="789"/>
      <c r="X36" s="789"/>
      <c r="Y36" s="789"/>
      <c r="Z36" s="789"/>
      <c r="AA36" s="789"/>
      <c r="AB36" s="789"/>
      <c r="AC36" s="741" t="s">
        <v>551</v>
      </c>
      <c r="AD36" s="789"/>
      <c r="AE36" s="789"/>
      <c r="AF36" s="789"/>
      <c r="AG36" s="789"/>
      <c r="AH36" s="789"/>
      <c r="AI36" s="789"/>
      <c r="AJ36" s="789"/>
      <c r="AK36" s="741" t="s">
        <v>551</v>
      </c>
      <c r="AN36" s="831"/>
      <c r="AO36" s="831"/>
      <c r="AP36" s="831"/>
      <c r="AQ36" s="831"/>
      <c r="AR36" s="831"/>
      <c r="AS36" s="881">
        <v>0</v>
      </c>
    </row>
    <row customHeight="1" ht="14.699999999999998">
      <c r="Q37" s="839"/>
      <c r="R37" s="839"/>
      <c r="S37" s="1738"/>
      <c r="T37" s="826"/>
      <c r="U37" s="1707"/>
      <c r="V37" s="2715"/>
      <c r="W37" s="2715"/>
      <c r="X37" s="2715"/>
      <c r="Y37" s="2715"/>
      <c r="Z37" s="2715"/>
      <c r="AA37" s="2715"/>
      <c r="AB37" s="2715"/>
      <c r="AC37" s="2715"/>
      <c r="AD37" s="2715"/>
      <c r="AE37" s="2715"/>
      <c r="AF37" s="2715"/>
      <c r="AG37" s="2715"/>
      <c r="AH37" s="2715"/>
      <c r="AI37" s="2715"/>
      <c r="AJ37" s="2715"/>
      <c r="AK37" s="2715"/>
      <c r="AS37" s="1618">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1618">
        <v>14</v>
      </c>
    </row>
    <row customHeight="1" ht="14.699999999999998">
      <c r="Q39" s="839"/>
      <c r="R39" s="839"/>
      <c r="S39" s="2736" t="s">
        <v>88</v>
      </c>
      <c r="T39" s="2672" t="s">
        <v>552</v>
      </c>
      <c r="U39" s="764"/>
      <c r="V39" s="2737" t="s">
        <v>553</v>
      </c>
      <c r="W39" s="2738"/>
      <c r="X39" s="2754"/>
      <c r="Y39" s="2754"/>
      <c r="Z39" s="2738"/>
      <c r="AA39" s="2738"/>
      <c r="AB39" s="2739"/>
      <c r="AC39" s="2740" t="s">
        <v>554</v>
      </c>
      <c r="AD39" s="2737" t="s">
        <v>553</v>
      </c>
      <c r="AE39" s="2738"/>
      <c r="AF39" s="2754"/>
      <c r="AG39" s="2754"/>
      <c r="AH39" s="2738"/>
      <c r="AI39" s="2738"/>
      <c r="AJ39" s="2739"/>
      <c r="AK39" s="2740" t="s">
        <v>555</v>
      </c>
      <c r="AL39" s="2743" t="s">
        <v>556</v>
      </c>
      <c r="AM39" s="2590"/>
      <c r="AS39" s="1618">
        <v>14</v>
      </c>
    </row>
    <row customHeight="1" ht="24">
      <c r="Q40" s="839"/>
      <c r="R40" s="839"/>
      <c r="S40" s="2736"/>
      <c r="T40" s="2672"/>
      <c r="U40" s="1494"/>
      <c r="V40" s="2755" t="s">
        <v>557</v>
      </c>
      <c r="W40" s="2757" t="s">
        <v>558</v>
      </c>
      <c r="X40" s="1839" t="s">
        <v>559</v>
      </c>
      <c r="Y40" s="1839"/>
      <c r="Z40" s="2732" t="s">
        <v>560</v>
      </c>
      <c r="AA40" s="2732"/>
      <c r="AB40" s="2726"/>
      <c r="AC40" s="2741"/>
      <c r="AD40" s="2755" t="s">
        <v>557</v>
      </c>
      <c r="AE40" s="2757" t="s">
        <v>558</v>
      </c>
      <c r="AF40" s="1839" t="s">
        <v>559</v>
      </c>
      <c r="AG40" s="1839"/>
      <c r="AH40" s="2732" t="s">
        <v>560</v>
      </c>
      <c r="AI40" s="2732"/>
      <c r="AJ40" s="2726"/>
      <c r="AK40" s="2741"/>
      <c r="AL40" s="2744"/>
      <c r="AM40" s="2590"/>
      <c r="AS40" s="1618">
        <v>23</v>
      </c>
    </row>
    <row s="28308" customFormat="1" customHeight="1" ht="24">
      <c r="A41" s="1833"/>
      <c r="B41" s="1833" t="s">
        <v>267</v>
      </c>
      <c r="C41" s="1833" t="s">
        <v>268</v>
      </c>
      <c r="D41" s="1833" t="s">
        <v>269</v>
      </c>
      <c r="E41" s="1827" t="s">
        <v>561</v>
      </c>
      <c r="F41" s="1827" t="s">
        <v>562</v>
      </c>
      <c r="G41" s="1827" t="s">
        <v>563</v>
      </c>
      <c r="H41" s="1827" t="s">
        <v>564</v>
      </c>
      <c r="I41" s="1827" t="s">
        <v>565</v>
      </c>
      <c r="J41" s="1827" t="s">
        <v>566</v>
      </c>
      <c r="K41" s="1827" t="s">
        <v>567</v>
      </c>
      <c r="L41" s="1827" t="s">
        <v>542</v>
      </c>
      <c r="M41" s="1825"/>
      <c r="N41" s="1825"/>
      <c r="O41" s="1825"/>
      <c r="P41" s="1791"/>
      <c r="Q41" s="839"/>
      <c r="R41" s="839"/>
      <c r="S41" s="2736"/>
      <c r="T41" s="2672"/>
      <c r="U41" s="765"/>
      <c r="V41" s="2756"/>
      <c r="W41" s="2758"/>
      <c r="X41" s="1836" t="s">
        <v>568</v>
      </c>
      <c r="Y41" s="1836" t="s">
        <v>569</v>
      </c>
      <c r="Z41" s="1797" t="s">
        <v>570</v>
      </c>
      <c r="AA41" s="2733" t="s">
        <v>571</v>
      </c>
      <c r="AB41" s="2734"/>
      <c r="AC41" s="2742"/>
      <c r="AD41" s="2756"/>
      <c r="AE41" s="2758"/>
      <c r="AF41" s="1836" t="s">
        <v>568</v>
      </c>
      <c r="AG41" s="1836" t="s">
        <v>569</v>
      </c>
      <c r="AH41" s="1797" t="s">
        <v>570</v>
      </c>
      <c r="AI41" s="2733" t="s">
        <v>571</v>
      </c>
      <c r="AJ41" s="2734"/>
      <c r="AK41" s="2742"/>
      <c r="AL41" s="2745"/>
      <c r="AM41" s="2590"/>
      <c r="AN41" s="974"/>
      <c r="AO41" s="963"/>
      <c r="AP41" s="963"/>
      <c r="AQ41" s="963"/>
      <c r="AR41" s="963"/>
      <c r="AS41" s="1045">
        <v>23</v>
      </c>
    </row>
    <row s="26694" customFormat="1" customHeight="1" ht="11.25" hidden="1">
      <c r="A42" s="1833"/>
      <c r="B42" s="1833"/>
      <c r="C42" s="1833"/>
      <c r="D42" s="1833"/>
      <c r="E42" s="1833"/>
      <c r="F42" s="1833"/>
      <c r="G42" s="1833"/>
      <c r="H42" s="1833"/>
      <c r="I42" s="1833"/>
      <c r="J42" s="1833"/>
      <c r="K42" s="1833"/>
      <c r="L42" s="1827"/>
      <c r="M42" s="1825"/>
      <c r="N42" s="1825"/>
      <c r="O42" s="1825"/>
      <c r="P42" s="1709"/>
      <c r="Q42" s="1710"/>
      <c r="R42" s="1717">
        <v>1</v>
      </c>
      <c r="S42" s="1740" t="s">
        <v>132</v>
      </c>
      <c r="T42" s="1718" t="s">
        <v>102</v>
      </c>
      <c r="U42" s="1708" t="str">
        <f>OFFSET(U42,0,-1)</f>
        <v>2</v>
      </c>
      <c r="V42" s="1798">
        <f>OFFSET(V42,0,-1)+1</f>
        <v>3</v>
      </c>
      <c r="W42" s="1798"/>
      <c r="X42" s="1804">
        <f>OFFSET(X42,0,-1)+1</f>
        <v>1</v>
      </c>
      <c r="Y42" s="1804">
        <f>OFFSET(Y42,0,-1)+1</f>
        <v>2</v>
      </c>
      <c r="Z42" s="1798">
        <f>OFFSET(Z42,0,-1)+1</f>
        <v>3</v>
      </c>
      <c r="AA42" s="2735">
        <f>OFFSET(AA42,0,-1)+1</f>
        <v>4</v>
      </c>
      <c r="AB42" s="2735"/>
      <c r="AC42" s="1798">
        <f>OFFSET(AC42,0,-2)+1</f>
        <v>5</v>
      </c>
      <c r="AD42" s="1798">
        <f>OFFSET(AD42,0,-1)+1</f>
        <v>6</v>
      </c>
      <c r="AE42" s="1798"/>
      <c r="AF42" s="1804">
        <f>OFFSET(AF42,0,-1)+1</f>
        <v>1</v>
      </c>
      <c r="AG42" s="1804">
        <f>OFFSET(AG42,0,-1)+1</f>
        <v>2</v>
      </c>
      <c r="AH42" s="1798">
        <f>OFFSET(AH42,0,-1)+1</f>
        <v>3</v>
      </c>
      <c r="AI42" s="2735">
        <f>OFFSET(AI42,0,-1)+1</f>
        <v>4</v>
      </c>
      <c r="AJ42" s="2735"/>
      <c r="AK42" s="1798">
        <f>OFFSET(AK42,0,-2)+1</f>
        <v>5</v>
      </c>
      <c r="AL42" s="1708">
        <f>OFFSET(AL42,0,-1)</f>
        <v>5</v>
      </c>
      <c r="AM42" s="1798">
        <f>OFFSET(AM42,0,-1)+1</f>
        <v>6</v>
      </c>
      <c r="AN42" s="974"/>
      <c r="AO42" s="974"/>
      <c r="AP42" s="974"/>
      <c r="AQ42" s="974"/>
      <c r="AR42" s="974"/>
      <c r="AS42" s="959">
        <v>0</v>
      </c>
    </row>
    <row customHeight="1" ht="22.049999999999997">
      <c r="A43" s="1826" t="s">
        <v>318</v>
      </c>
      <c r="B43" s="1826"/>
      <c r="C43" s="1826"/>
      <c r="D43" s="1826"/>
      <c r="E43" s="2721">
        <v>1</v>
      </c>
      <c r="F43" s="1826"/>
      <c r="G43" s="1826"/>
      <c r="H43" s="1826"/>
      <c r="I43" s="1826"/>
      <c r="J43" s="1826"/>
      <c r="K43" s="1826"/>
      <c r="L43" s="1827"/>
      <c r="M43" s="1828"/>
      <c r="N43" s="1828"/>
      <c r="O43" s="1828"/>
      <c r="P43" s="824"/>
      <c r="Q43" s="823"/>
      <c r="R43" s="818"/>
      <c r="S43" s="1799">
        <f>INDEX(PT_DIFFERENTIATION_NUM_NTAR,MATCH(A43,PT_DIFFERENTIATION_NTAR_ID,0))</f>
        <v>0</v>
      </c>
      <c r="T43" s="761"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3"/>
      <c r="AP43" s="963" t="str">
        <f>IF(T43="","",T43)</f>
        <v>Наименование тарифа</v>
      </c>
      <c r="AQ43" s="963"/>
      <c r="AR43" s="963"/>
      <c r="AS43" s="1618">
        <v>21</v>
      </c>
    </row>
    <row customHeight="1" ht="22.049999999999997">
      <c r="A44" s="1826" t="s">
        <v>318</v>
      </c>
      <c r="B44" s="1826" t="s">
        <v>319</v>
      </c>
      <c r="C44" s="1826"/>
      <c r="D44" s="1826"/>
      <c r="E44" s="2722"/>
      <c r="F44" s="2721">
        <v>1</v>
      </c>
      <c r="G44" s="1826"/>
      <c r="H44" s="1826"/>
      <c r="I44" s="1826"/>
      <c r="J44" s="1826"/>
      <c r="K44" s="1826"/>
      <c r="L44" s="1827"/>
      <c r="M44" s="1828"/>
      <c r="N44" s="1828"/>
      <c r="O44" s="1828"/>
      <c r="P44" s="1795"/>
      <c r="Q44" s="815"/>
      <c r="R44" s="816"/>
      <c r="S44" s="1799" t="str">
        <f>INDEX(PT_DIFFERENTIATION_NUM_TER,MATCH(B44,PT_DIFFERENTIATION_TER_ID,0))</f>
        <v>.</v>
      </c>
      <c r="T44" s="771"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963"/>
      <c r="AP44" s="963" t="str">
        <f>IF(T44="","",T44)</f>
        <v>Территория действия тарифа</v>
      </c>
      <c r="AQ44" s="963"/>
      <c r="AR44" s="963"/>
      <c r="AS44" s="1618">
        <v>21</v>
      </c>
    </row>
    <row customHeight="1" ht="24">
      <c r="A45" s="1826" t="s">
        <v>318</v>
      </c>
      <c r="B45" s="1826" t="s">
        <v>319</v>
      </c>
      <c r="C45" s="1826" t="s">
        <v>320</v>
      </c>
      <c r="D45" s="1826"/>
      <c r="E45" s="2722"/>
      <c r="F45" s="2722"/>
      <c r="G45" s="2721">
        <v>1</v>
      </c>
      <c r="H45" s="1826"/>
      <c r="I45" s="1826"/>
      <c r="J45" s="1826"/>
      <c r="K45" s="1826"/>
      <c r="L45" s="1827"/>
      <c r="M45" s="1828"/>
      <c r="N45" s="1828"/>
      <c r="O45" s="1828"/>
      <c r="P45" s="817"/>
      <c r="Q45" s="815"/>
      <c r="R45" s="816"/>
      <c r="S45" s="1799"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963"/>
      <c r="AP45" s="963" t="str">
        <f>IF(T45="","",T45)</f>
        <v>Наименование системы теплоснабжения </v>
      </c>
      <c r="AQ45" s="963"/>
      <c r="AR45" s="963"/>
      <c r="AS45" s="1618">
        <v>23</v>
      </c>
    </row>
    <row customHeight="1" ht="22.049999999999997">
      <c r="A46" s="1826" t="s">
        <v>318</v>
      </c>
      <c r="B46" s="1826" t="s">
        <v>319</v>
      </c>
      <c r="C46" s="1826" t="s">
        <v>320</v>
      </c>
      <c r="D46" s="1826" t="s">
        <v>321</v>
      </c>
      <c r="E46" s="2722"/>
      <c r="F46" s="2722"/>
      <c r="G46" s="2722"/>
      <c r="H46" s="2721">
        <v>1</v>
      </c>
      <c r="I46" s="1826"/>
      <c r="J46" s="1826"/>
      <c r="K46" s="1826"/>
      <c r="L46" s="1827"/>
      <c r="M46" s="1828"/>
      <c r="N46" s="1828"/>
      <c r="O46" s="1828"/>
      <c r="P46" s="817"/>
      <c r="Q46" s="815"/>
      <c r="R46" s="816"/>
      <c r="S46" s="1799"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963"/>
      <c r="AP46" s="963" t="str">
        <f>IF(T46="","",T46)</f>
        <v>Источник тепловой энергии  </v>
      </c>
      <c r="AQ46" s="963"/>
      <c r="AR46" s="963"/>
      <c r="AS46" s="1618">
        <v>21</v>
      </c>
    </row>
    <row customHeight="1" ht="49.5">
      <c r="A47" s="1826" t="s">
        <v>318</v>
      </c>
      <c r="B47" s="1826" t="s">
        <v>319</v>
      </c>
      <c r="C47" s="1826" t="s">
        <v>320</v>
      </c>
      <c r="D47" s="1826" t="s">
        <v>321</v>
      </c>
      <c r="E47" s="2722"/>
      <c r="F47" s="2722"/>
      <c r="G47" s="2722"/>
      <c r="H47" s="2722"/>
      <c r="I47" s="2719" t="str">
        <f>S46&amp;".1"</f>
        <v>....1</v>
      </c>
      <c r="J47" s="1826"/>
      <c r="K47" s="1826"/>
      <c r="L47" s="1827" t="s">
        <v>527</v>
      </c>
      <c r="P47" s="2720">
        <v>1</v>
      </c>
      <c r="Q47" s="1794"/>
      <c r="R47" s="819"/>
      <c r="S47" s="1799" t="str">
        <f>$I47</f>
        <v>....1</v>
      </c>
      <c r="T47" s="748" t="s">
        <v>528</v>
      </c>
      <c r="U47" s="763"/>
      <c r="V47" s="2708"/>
      <c r="W47" s="2709"/>
      <c r="X47" s="2709"/>
      <c r="Y47" s="2709"/>
      <c r="Z47" s="2709"/>
      <c r="AA47" s="2709"/>
      <c r="AB47" s="2709"/>
      <c r="AC47" s="2710"/>
      <c r="AD47" s="2708"/>
      <c r="AE47" s="2709"/>
      <c r="AF47" s="2709"/>
      <c r="AG47" s="2709"/>
      <c r="AH47" s="2709"/>
      <c r="AI47" s="2709"/>
      <c r="AJ47" s="2709"/>
      <c r="AK47" s="2709"/>
      <c r="AL47" s="2710"/>
      <c r="AM47" s="1721" t="s">
        <v>529</v>
      </c>
      <c r="AO47" s="963"/>
      <c r="AP47" s="963" t="str">
        <f>IF(T47="","",T47)</f>
        <v>Схема подключения теплопотребляющей установки к коллектору источника тепловой энергии</v>
      </c>
      <c r="AQ47" s="963"/>
      <c r="AR47" s="963"/>
      <c r="AS47" s="1618">
        <v>47</v>
      </c>
    </row>
    <row customHeight="1" ht="22.049999999999997">
      <c r="A48" s="1826" t="s">
        <v>318</v>
      </c>
      <c r="B48" s="1826" t="s">
        <v>319</v>
      </c>
      <c r="C48" s="1826" t="s">
        <v>320</v>
      </c>
      <c r="D48" s="1826" t="s">
        <v>321</v>
      </c>
      <c r="E48" s="2722"/>
      <c r="F48" s="2722"/>
      <c r="G48" s="2722"/>
      <c r="H48" s="2722"/>
      <c r="I48" s="2749"/>
      <c r="J48" s="2719" t="str">
        <f>I47&amp;".1"</f>
        <v>....1.1</v>
      </c>
      <c r="K48" s="1826"/>
      <c r="L48" s="1827" t="s">
        <v>530</v>
      </c>
      <c r="P48" s="2720"/>
      <c r="Q48" s="2720">
        <v>1</v>
      </c>
      <c r="R48" s="820"/>
      <c r="S48" s="1799" t="str">
        <f>$J48</f>
        <v>....1.1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963"/>
      <c r="AP48" s="963" t="str">
        <f>IF(T48="","",T48)</f>
        <v>Группа потребителей</v>
      </c>
      <c r="AQ48" s="963"/>
      <c r="AR48" s="963"/>
      <c r="AS48" s="1618">
        <v>21</v>
      </c>
    </row>
    <row customHeight="1" ht="22.049999999999997">
      <c r="A49" s="1826" t="s">
        <v>318</v>
      </c>
      <c r="B49" s="1826" t="s">
        <v>319</v>
      </c>
      <c r="C49" s="1826" t="s">
        <v>320</v>
      </c>
      <c r="D49" s="1826" t="s">
        <v>321</v>
      </c>
      <c r="E49" s="2722"/>
      <c r="F49" s="2722"/>
      <c r="G49" s="2722"/>
      <c r="H49" s="2722"/>
      <c r="I49" s="2749"/>
      <c r="J49" s="2749"/>
      <c r="K49" s="2719" t="str">
        <f>J48&amp;".1"</f>
        <v>....1.1.1</v>
      </c>
      <c r="L49" s="1827" t="s">
        <v>533</v>
      </c>
      <c r="P49" s="2720"/>
      <c r="Q49" s="2720"/>
      <c r="R49" s="820">
        <v>1</v>
      </c>
      <c r="S49" s="1799" t="str">
        <f>$K49</f>
        <v>....1.1.1</v>
      </c>
      <c r="T49" s="1810"/>
      <c r="U49" s="763"/>
      <c r="V49" s="788"/>
      <c r="W49" s="1214"/>
      <c r="X49" s="788"/>
      <c r="Y49" s="847"/>
      <c r="Z49" s="2728"/>
      <c r="AA49" s="2570" t="s">
        <v>66</v>
      </c>
      <c r="AB49" s="2728"/>
      <c r="AC49" s="2570" t="s">
        <v>66</v>
      </c>
      <c r="AD49" s="788"/>
      <c r="AE49" s="1214"/>
      <c r="AF49" s="788"/>
      <c r="AG49" s="847"/>
      <c r="AH49" s="2728"/>
      <c r="AI49" s="2570" t="s">
        <v>66</v>
      </c>
      <c r="AJ49" s="2750"/>
      <c r="AK49" s="2570" t="s">
        <v>66</v>
      </c>
      <c r="AL49" s="1811"/>
      <c r="AM49" s="2716" t="s">
        <v>534</v>
      </c>
      <c r="AN49" s="974">
        <f>STRCHECKDATE(V50:AL50)</f>
      </c>
      <c r="AO49" s="963"/>
      <c r="AP49" s="963" t="str">
        <f>IF(T49="","",T49)</f>
        <v/>
      </c>
      <c r="AQ49" s="963"/>
      <c r="AR49" s="963"/>
      <c r="AS49" s="1618">
        <v>21</v>
      </c>
    </row>
    <row customHeight="1" ht="1.05">
      <c r="A50" s="1826" t="s">
        <v>318</v>
      </c>
      <c r="B50" s="1826" t="s">
        <v>319</v>
      </c>
      <c r="C50" s="1826" t="s">
        <v>320</v>
      </c>
      <c r="D50" s="1826" t="s">
        <v>321</v>
      </c>
      <c r="E50" s="2722"/>
      <c r="F50" s="2722"/>
      <c r="G50" s="2722"/>
      <c r="H50" s="2722"/>
      <c r="I50" s="2749"/>
      <c r="J50" s="2749"/>
      <c r="K50" s="2719"/>
      <c r="L50" s="1827"/>
      <c r="P50" s="2720"/>
      <c r="Q50" s="2720"/>
      <c r="R50" s="820"/>
      <c r="S50" s="1805"/>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963"/>
      <c r="AP50" s="963" t="str">
        <f>IF(T50="","",T50)</f>
        <v/>
      </c>
      <c r="AQ50" s="963"/>
      <c r="AR50" s="963"/>
      <c r="AS50" s="1618">
        <v>1</v>
      </c>
    </row>
    <row customHeight="1" ht="11.549999999999999">
      <c r="A51" s="1826" t="s">
        <v>318</v>
      </c>
      <c r="B51" s="1826" t="s">
        <v>319</v>
      </c>
      <c r="C51" s="1826" t="s">
        <v>320</v>
      </c>
      <c r="D51" s="1826" t="s">
        <v>321</v>
      </c>
      <c r="E51" s="2722"/>
      <c r="F51" s="2722"/>
      <c r="G51" s="2722"/>
      <c r="H51" s="2722"/>
      <c r="I51" s="2749"/>
      <c r="J51" s="2719"/>
      <c r="K51" s="1826"/>
      <c r="L51" s="1827"/>
      <c r="P51" s="2720"/>
      <c r="Q51" s="2720"/>
      <c r="R51" s="819"/>
      <c r="S51" s="1741"/>
      <c r="T51" s="751" t="s">
        <v>535</v>
      </c>
      <c r="U51" s="830"/>
      <c r="V51" s="830"/>
      <c r="W51" s="830"/>
      <c r="X51" s="830"/>
      <c r="Y51" s="830"/>
      <c r="Z51" s="830"/>
      <c r="AA51" s="830"/>
      <c r="AB51" s="830"/>
      <c r="AC51" s="830"/>
      <c r="AD51" s="830"/>
      <c r="AE51" s="830"/>
      <c r="AF51" s="830"/>
      <c r="AG51" s="830"/>
      <c r="AH51" s="830"/>
      <c r="AI51" s="830"/>
      <c r="AJ51" s="830"/>
      <c r="AK51" s="830"/>
      <c r="AL51" s="787"/>
      <c r="AM51" s="2718"/>
      <c r="AO51" s="963"/>
      <c r="AP51" s="963" t="str">
        <f>IF(T51="","",T51)</f>
        <v>Добавить вид теплоносителя (параметры теплоносителя)</v>
      </c>
      <c r="AQ51" s="963"/>
      <c r="AR51" s="963"/>
      <c r="AS51" s="1618">
        <v>11</v>
      </c>
    </row>
    <row customHeight="1" ht="11.549999999999999">
      <c r="A52" s="1826" t="s">
        <v>318</v>
      </c>
      <c r="B52" s="1826" t="s">
        <v>319</v>
      </c>
      <c r="C52" s="1826" t="s">
        <v>320</v>
      </c>
      <c r="D52" s="1826" t="s">
        <v>321</v>
      </c>
      <c r="E52" s="2722"/>
      <c r="F52" s="2722"/>
      <c r="G52" s="2722"/>
      <c r="H52" s="2722"/>
      <c r="I52" s="2719"/>
      <c r="J52" s="1826"/>
      <c r="K52" s="1826"/>
      <c r="L52" s="1827"/>
      <c r="P52" s="2720"/>
      <c r="Q52" s="1794"/>
      <c r="R52" s="819"/>
      <c r="S52" s="1741"/>
      <c r="T52" s="750" t="s">
        <v>536</v>
      </c>
      <c r="U52" s="830"/>
      <c r="V52" s="830"/>
      <c r="W52" s="830"/>
      <c r="X52" s="830"/>
      <c r="Y52" s="830"/>
      <c r="Z52" s="830"/>
      <c r="AA52" s="830"/>
      <c r="AB52" s="830"/>
      <c r="AC52" s="829"/>
      <c r="AD52" s="830"/>
      <c r="AE52" s="830"/>
      <c r="AF52" s="830"/>
      <c r="AG52" s="830"/>
      <c r="AH52" s="830"/>
      <c r="AI52" s="830"/>
      <c r="AJ52" s="830"/>
      <c r="AK52" s="829"/>
      <c r="AL52" s="830"/>
      <c r="AM52" s="766"/>
      <c r="AO52" s="963"/>
      <c r="AP52" s="963" t="str">
        <f>IF(T52="","",T52)</f>
        <v>Добавить группу потребителей</v>
      </c>
      <c r="AQ52" s="963"/>
      <c r="AR52" s="963"/>
      <c r="AS52" s="1618">
        <v>11</v>
      </c>
    </row>
    <row customHeight="1" ht="14.699999999999998">
      <c r="A53" s="1826" t="s">
        <v>318</v>
      </c>
      <c r="B53" s="1826" t="s">
        <v>319</v>
      </c>
      <c r="C53" s="1826" t="s">
        <v>320</v>
      </c>
      <c r="D53" s="1826" t="s">
        <v>321</v>
      </c>
      <c r="E53" s="2722"/>
      <c r="F53" s="2722"/>
      <c r="G53" s="2722"/>
      <c r="H53" s="2721"/>
      <c r="I53" s="1826"/>
      <c r="J53" s="1826"/>
      <c r="K53" s="1826"/>
      <c r="L53" s="1827"/>
      <c r="M53" s="1828"/>
      <c r="N53" s="1828"/>
      <c r="O53" s="1000"/>
      <c r="P53" s="823"/>
      <c r="Q53" s="838"/>
      <c r="R53" s="818"/>
      <c r="S53" s="1741"/>
      <c r="T53" s="828" t="s">
        <v>537</v>
      </c>
      <c r="U53" s="830"/>
      <c r="V53" s="830"/>
      <c r="W53" s="830"/>
      <c r="X53" s="830"/>
      <c r="Y53" s="830"/>
      <c r="Z53" s="830"/>
      <c r="AA53" s="830"/>
      <c r="AB53" s="830"/>
      <c r="AC53" s="829"/>
      <c r="AD53" s="830"/>
      <c r="AE53" s="830"/>
      <c r="AF53" s="830"/>
      <c r="AG53" s="830"/>
      <c r="AH53" s="830"/>
      <c r="AI53" s="830"/>
      <c r="AJ53" s="830"/>
      <c r="AK53" s="829"/>
      <c r="AL53" s="830"/>
      <c r="AM53" s="766"/>
      <c r="AO53" s="963"/>
      <c r="AP53" s="963" t="str">
        <f>IF(T53="","",T53)</f>
        <v>Добавить схему подключения</v>
      </c>
      <c r="AQ53" s="963"/>
      <c r="AR53" s="963"/>
      <c r="AS53" s="1618">
        <v>14</v>
      </c>
    </row>
    <row s="27100" customFormat="1" customHeight="1" ht="1.05">
      <c r="A54" s="1806" t="s">
        <v>318</v>
      </c>
      <c r="B54" s="1806" t="s">
        <v>319</v>
      </c>
      <c r="C54" s="1806" t="s">
        <v>320</v>
      </c>
      <c r="D54" s="1777"/>
      <c r="E54" s="2722"/>
      <c r="F54" s="2722"/>
      <c r="G54" s="2721"/>
      <c r="H54" s="1777"/>
      <c r="I54" s="1777"/>
      <c r="J54" s="1777"/>
      <c r="K54" s="1777"/>
      <c r="L54" s="1802"/>
      <c r="M54" s="1778"/>
      <c r="N54" s="177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252"/>
      <c r="AP54" s="1252" t="str">
        <f>IF(T54="","",T54)</f>
        <v>Добавить источник для дифференциации</v>
      </c>
      <c r="AQ54" s="1252"/>
      <c r="AR54" s="1252"/>
      <c r="AS54" s="981">
        <v>1</v>
      </c>
    </row>
    <row s="27100" customFormat="1" customHeight="1" ht="1.05">
      <c r="A55" s="1806" t="s">
        <v>318</v>
      </c>
      <c r="B55" s="1806" t="s">
        <v>319</v>
      </c>
      <c r="C55" s="1777"/>
      <c r="D55" s="1777"/>
      <c r="E55" s="2722"/>
      <c r="F55" s="2721"/>
      <c r="G55" s="1777"/>
      <c r="H55" s="1777"/>
      <c r="I55" s="1777"/>
      <c r="J55" s="1777"/>
      <c r="K55" s="1777"/>
      <c r="L55" s="1802"/>
      <c r="M55" s="1784"/>
      <c r="N55" s="178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252"/>
      <c r="AP55" s="1252" t="str">
        <f>IF(T55="","",T55)</f>
        <v>Добавить централизованную систему для дифференциации</v>
      </c>
      <c r="AQ55" s="1252"/>
      <c r="AR55" s="1252"/>
      <c r="AS55" s="981">
        <v>1</v>
      </c>
    </row>
    <row s="27100" customFormat="1" customHeight="1" ht="1.05">
      <c r="A56" s="1806" t="s">
        <v>318</v>
      </c>
      <c r="B56" s="1806"/>
      <c r="C56" s="1806"/>
      <c r="D56" s="1806"/>
      <c r="E56" s="2721"/>
      <c r="F56" s="1806"/>
      <c r="G56" s="1806"/>
      <c r="H56" s="1806"/>
      <c r="I56" s="1806"/>
      <c r="J56" s="1806"/>
      <c r="K56" s="1806"/>
      <c r="L56" s="1809"/>
      <c r="M56" s="1784"/>
      <c r="N56" s="1784"/>
      <c r="O56" s="981"/>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963"/>
      <c r="AP56" s="963" t="str">
        <f>IF(T56="","",T56)</f>
        <v>Добавить территорию для дифференциации</v>
      </c>
      <c r="AQ56" s="963"/>
      <c r="AR56" s="963"/>
      <c r="AS56" s="974">
        <v>1</v>
      </c>
    </row>
    <row s="27100" customFormat="1" customHeight="1" ht="1.05">
      <c r="A57" s="1777"/>
      <c r="B57" s="1777"/>
      <c r="C57" s="1777"/>
      <c r="D57" s="1777"/>
      <c r="E57" s="1806"/>
      <c r="F57" s="1777"/>
      <c r="G57" s="1777"/>
      <c r="H57" s="1777"/>
      <c r="I57" s="1777"/>
      <c r="J57" s="1777"/>
      <c r="K57" s="1777"/>
      <c r="L57" s="1802"/>
      <c r="M57" s="1784"/>
      <c r="N57" s="178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252"/>
      <c r="AP57" s="1252" t="str">
        <f>IF(T57="","",T57)</f>
        <v>Добавить наименование тарифа</v>
      </c>
      <c r="AQ57" s="1252"/>
      <c r="AR57" s="1252"/>
      <c r="AS57" s="981">
        <v>1</v>
      </c>
    </row>
    <row customHeight="1" ht="11.549999999999999">
      <c r="M58" s="1623"/>
      <c r="N58" s="1623"/>
      <c r="O58" s="1000"/>
      <c r="P58" s="1618"/>
      <c r="Q58" s="1618"/>
      <c r="R58" s="1618"/>
      <c r="S58" s="1618"/>
      <c r="AN58" s="1618"/>
      <c r="AO58" s="1618"/>
      <c r="AP58" s="1618"/>
      <c r="AQ58" s="1618"/>
      <c r="AR58" s="1618"/>
      <c r="AS58" s="1618">
        <v>11</v>
      </c>
    </row>
    <row customHeight="1" ht="28.5">
      <c r="O59" s="1000"/>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618">
        <v>27</v>
      </c>
    </row>
    <row customHeight="1" ht="78.75">
      <c r="O60" s="1000"/>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618">
        <v>75</v>
      </c>
    </row>
    <row customHeight="1" ht="14.699999999999998">
      <c r="O61" s="1000"/>
      <c r="AS61" s="1618">
        <v>14</v>
      </c>
    </row>
    <row customHeight="1" ht="18.75">
      <c r="O62" s="1000"/>
      <c r="S62" s="1716"/>
      <c r="T62" s="2748"/>
      <c r="U62" s="2748"/>
      <c r="V62" s="2748"/>
      <c r="W62" s="2748"/>
      <c r="X62" s="2748"/>
      <c r="Y62" s="2748"/>
      <c r="Z62" s="2748"/>
      <c r="AA62" s="2748"/>
      <c r="AB62" s="2748"/>
      <c r="AC62" s="2748"/>
      <c r="AD62" s="2748"/>
      <c r="AE62" s="2748"/>
      <c r="AF62" s="2748"/>
      <c r="AG62" s="2748"/>
      <c r="AH62" s="2748"/>
      <c r="AI62" s="2748"/>
      <c r="AJ62" s="2748"/>
      <c r="AK62" s="2748"/>
      <c r="AL62" s="2748"/>
      <c r="AM62" s="2748"/>
      <c r="AS62" s="1618">
        <v>18</v>
      </c>
    </row>
    <row customHeight="1" ht="18.75">
      <c r="O63" s="1000"/>
      <c r="T63" s="2748"/>
      <c r="U63" s="2748"/>
      <c r="V63" s="2748"/>
      <c r="W63" s="2748"/>
      <c r="X63" s="2748"/>
      <c r="Y63" s="2748"/>
      <c r="Z63" s="2748"/>
      <c r="AA63" s="2748"/>
      <c r="AB63" s="2748"/>
      <c r="AC63" s="2748"/>
      <c r="AD63" s="2748"/>
      <c r="AE63" s="2748"/>
      <c r="AF63" s="2748"/>
      <c r="AG63" s="2748"/>
      <c r="AH63" s="2748"/>
      <c r="AI63" s="2748"/>
      <c r="AJ63" s="2748"/>
      <c r="AK63" s="2748"/>
      <c r="AL63" s="2748"/>
      <c r="AM63" s="2748"/>
      <c r="AS63" s="1618">
        <v>18</v>
      </c>
    </row>
    <row customHeight="1" ht="39.75">
      <c r="O64" s="1000"/>
      <c r="S64" s="1716"/>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618">
        <v>38</v>
      </c>
    </row>
    <row customHeight="1" ht="22.5" hidden="1">
      <c r="A65" s="1623" t="s">
        <v>82</v>
      </c>
      <c r="B65" s="1623">
        <v>0</v>
      </c>
      <c r="C65" s="1623">
        <v>0</v>
      </c>
      <c r="D65" s="1623">
        <v>0</v>
      </c>
      <c r="E65" s="1623">
        <v>0</v>
      </c>
      <c r="F65" s="1623">
        <v>0</v>
      </c>
      <c r="G65" s="1623">
        <v>0</v>
      </c>
      <c r="H65" s="1623">
        <v>0</v>
      </c>
      <c r="I65" s="1623">
        <v>0</v>
      </c>
      <c r="J65" s="1623">
        <v>0</v>
      </c>
      <c r="K65" s="1623">
        <v>0</v>
      </c>
      <c r="L65" s="1792">
        <v>0</v>
      </c>
      <c r="M65" s="1825">
        <v>0</v>
      </c>
      <c r="N65" s="1825">
        <v>0</v>
      </c>
      <c r="O65" s="1825">
        <v>0</v>
      </c>
      <c r="P65" s="1791">
        <v>3</v>
      </c>
      <c r="Q65" s="807">
        <v>3</v>
      </c>
      <c r="R65" s="807">
        <v>3</v>
      </c>
      <c r="S65" s="1044">
        <v>12</v>
      </c>
      <c r="T65" s="1618">
        <v>31</v>
      </c>
      <c r="U65" s="1618">
        <v>0</v>
      </c>
      <c r="V65" s="1618">
        <v>0</v>
      </c>
      <c r="W65" s="1618">
        <v>0</v>
      </c>
      <c r="X65" s="1618">
        <v>0</v>
      </c>
      <c r="Y65" s="1618">
        <v>0</v>
      </c>
      <c r="Z65" s="1618">
        <v>0</v>
      </c>
      <c r="AA65" s="1618">
        <v>0</v>
      </c>
      <c r="AB65" s="1618">
        <v>0</v>
      </c>
      <c r="AC65" s="1618">
        <v>0</v>
      </c>
      <c r="AD65" s="1618">
        <v>0</v>
      </c>
      <c r="AE65" s="1618">
        <v>24</v>
      </c>
      <c r="AF65" s="1618">
        <v>0</v>
      </c>
      <c r="AG65" s="1618">
        <v>0</v>
      </c>
      <c r="AH65" s="1618">
        <v>11</v>
      </c>
      <c r="AI65" s="1618">
        <v>3</v>
      </c>
      <c r="AJ65" s="1618">
        <v>11</v>
      </c>
      <c r="AK65" s="1618">
        <v>0</v>
      </c>
      <c r="AL65" s="1618">
        <v>4</v>
      </c>
      <c r="AM65" s="1618">
        <v>115</v>
      </c>
      <c r="AN65" s="974">
        <v>10</v>
      </c>
      <c r="AO65" s="974">
        <v>10</v>
      </c>
      <c r="AP65" s="974">
        <v>10</v>
      </c>
      <c r="AQ65" s="974">
        <v>10</v>
      </c>
      <c r="AR65" s="974">
        <v>10</v>
      </c>
      <c r="AS65" s="161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FBD5B4-5A6F-38CE-5692-64F32B95ABF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8924" width="3.7109375" hidden="1" customWidth="1"/>
    <col min="17" max="18" style="28199" width="3.00390625" customWidth="1"/>
    <col min="19" max="19" style="28896" width="12.00390625" customWidth="1"/>
    <col min="20" max="20" style="28229" width="31.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8.421875" hidden="1" customWidth="1"/>
  </cols>
  <sheetData>
    <row customHeight="1" ht="22.5" hidden="1">
      <c r="Y1" s="790"/>
      <c r="Z1" s="790"/>
      <c r="AG1" s="790"/>
      <c r="AH1" s="790"/>
      <c r="AS1" s="1618" t="s">
        <v>14</v>
      </c>
    </row>
    <row customHeight="1" ht="21" hidden="1">
      <c r="A2" s="1826"/>
      <c r="B2" s="1826"/>
      <c r="C2" s="1826"/>
      <c r="D2" s="1826"/>
      <c r="E2" s="2721">
        <v>1</v>
      </c>
      <c r="F2" s="1826"/>
      <c r="G2" s="1826"/>
      <c r="H2" s="1826"/>
      <c r="I2" s="1826"/>
      <c r="J2" s="1826"/>
      <c r="K2" s="1826"/>
      <c r="L2" s="1827"/>
      <c r="M2" s="1828"/>
      <c r="N2" s="1828"/>
      <c r="O2" s="1828"/>
      <c r="P2" s="824"/>
      <c r="Q2" s="823"/>
      <c r="R2" s="818"/>
      <c r="S2" s="1799">
        <f>INDEX(PT_DIFFERENTIATION_NUM_NTAR,MATCH(A2,PT_DIFFERENTIATION_NTAR_ID,0))</f>
      </c>
      <c r="T2" s="761"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963"/>
      <c r="AP2" s="963" t="str">
        <f>IF(T2="","",T2)</f>
        <v>Наименование тарифа</v>
      </c>
      <c r="AQ2" s="963"/>
      <c r="AR2" s="963"/>
      <c r="AS2" s="1618">
        <v>0</v>
      </c>
    </row>
    <row customHeight="1" ht="21" hidden="1">
      <c r="A3" s="1826"/>
      <c r="B3" s="1826"/>
      <c r="C3" s="1826"/>
      <c r="D3" s="1826"/>
      <c r="E3" s="2722"/>
      <c r="F3" s="2721">
        <v>1</v>
      </c>
      <c r="G3" s="1826"/>
      <c r="H3" s="1826"/>
      <c r="I3" s="1826"/>
      <c r="J3" s="1826"/>
      <c r="K3" s="1826"/>
      <c r="L3" s="1827"/>
      <c r="M3" s="1828"/>
      <c r="N3" s="1828"/>
      <c r="O3" s="1828"/>
      <c r="P3" s="1795"/>
      <c r="Q3" s="815"/>
      <c r="R3" s="816"/>
      <c r="S3" s="1799">
        <f>INDEX(PT_DIFFERENTIATION_NUM_TER,MATCH(B3,PT_DIFFERENTIATION_TER_ID,0))</f>
      </c>
      <c r="T3" s="771"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963"/>
      <c r="AP3" s="963" t="str">
        <f>IF(T3="","",T3)</f>
        <v>Территория действия тарифа</v>
      </c>
      <c r="AQ3" s="963"/>
      <c r="AR3" s="963"/>
      <c r="AS3" s="1618">
        <v>0</v>
      </c>
    </row>
    <row customHeight="1" ht="23.25" hidden="1">
      <c r="A4" s="1826"/>
      <c r="B4" s="1826"/>
      <c r="C4" s="1826"/>
      <c r="D4" s="1826"/>
      <c r="E4" s="2722"/>
      <c r="F4" s="2722"/>
      <c r="G4" s="2721">
        <v>1</v>
      </c>
      <c r="H4" s="1826"/>
      <c r="I4" s="1826"/>
      <c r="J4" s="1826"/>
      <c r="K4" s="1826"/>
      <c r="L4" s="1827"/>
      <c r="M4" s="1828"/>
      <c r="N4" s="1828"/>
      <c r="O4" s="1828"/>
      <c r="P4" s="817"/>
      <c r="Q4" s="815"/>
      <c r="R4" s="816"/>
      <c r="S4" s="1799">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963"/>
      <c r="AP4" s="963" t="str">
        <f>IF(T4="","",T4)</f>
        <v>Наименование системы теплоснабжения </v>
      </c>
      <c r="AQ4" s="963"/>
      <c r="AR4" s="963"/>
      <c r="AS4" s="1618">
        <v>0</v>
      </c>
    </row>
    <row customHeight="1" ht="21" hidden="1">
      <c r="A5" s="1826"/>
      <c r="B5" s="1826"/>
      <c r="C5" s="1826"/>
      <c r="D5" s="1826"/>
      <c r="E5" s="2722"/>
      <c r="F5" s="2722"/>
      <c r="G5" s="2722"/>
      <c r="H5" s="2721">
        <v>1</v>
      </c>
      <c r="I5" s="1826"/>
      <c r="J5" s="1826"/>
      <c r="K5" s="1826"/>
      <c r="L5" s="1827"/>
      <c r="M5" s="1828"/>
      <c r="N5" s="1828"/>
      <c r="O5" s="1828"/>
      <c r="P5" s="817"/>
      <c r="Q5" s="815"/>
      <c r="R5" s="816"/>
      <c r="S5" s="1799">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963"/>
      <c r="AP5" s="963" t="str">
        <f>IF(T5="","",T5)</f>
        <v>Источник тепловой энергии  </v>
      </c>
      <c r="AQ5" s="963"/>
      <c r="AR5" s="963"/>
      <c r="AS5" s="1618">
        <v>0</v>
      </c>
    </row>
    <row customHeight="1" ht="14.25" hidden="1">
      <c r="A6" s="1826"/>
      <c r="B6" s="1826"/>
      <c r="C6" s="1826"/>
      <c r="D6" s="1826"/>
      <c r="E6" s="2722"/>
      <c r="F6" s="2722"/>
      <c r="G6" s="2722"/>
      <c r="H6" s="2722"/>
      <c r="I6" s="2719">
        <f>S5&amp;".1"</f>
      </c>
      <c r="J6" s="1826"/>
      <c r="K6" s="1826"/>
      <c r="L6" s="1827" t="s">
        <v>527</v>
      </c>
      <c r="M6" s="1000"/>
      <c r="P6" s="2720">
        <v>1</v>
      </c>
      <c r="Q6" s="1794"/>
      <c r="R6" s="819"/>
      <c r="S6" s="1505"/>
      <c r="T6" s="1846"/>
      <c r="U6" s="1847"/>
      <c r="V6" s="2759"/>
      <c r="W6" s="2760"/>
      <c r="X6" s="2760"/>
      <c r="Y6" s="2760"/>
      <c r="Z6" s="2760"/>
      <c r="AA6" s="2760"/>
      <c r="AB6" s="2760"/>
      <c r="AC6" s="2761"/>
      <c r="AD6" s="2759"/>
      <c r="AE6" s="2760"/>
      <c r="AF6" s="2760"/>
      <c r="AG6" s="2760"/>
      <c r="AH6" s="2760"/>
      <c r="AI6" s="2760"/>
      <c r="AJ6" s="2760"/>
      <c r="AK6" s="2760"/>
      <c r="AL6" s="2761"/>
      <c r="AM6" s="1848"/>
      <c r="AO6" s="963"/>
      <c r="AP6" s="963" t="str">
        <f>IF(T6="","",T6)</f>
        <v/>
      </c>
      <c r="AQ6" s="963"/>
      <c r="AR6" s="963"/>
      <c r="AS6" s="1618">
        <v>0</v>
      </c>
    </row>
    <row customHeight="1" ht="21" hidden="1">
      <c r="A7" s="1826"/>
      <c r="B7" s="1826"/>
      <c r="C7" s="1826"/>
      <c r="D7" s="1826"/>
      <c r="E7" s="2722"/>
      <c r="F7" s="2722"/>
      <c r="G7" s="2722"/>
      <c r="H7" s="2722"/>
      <c r="I7" s="2749"/>
      <c r="J7" s="2719">
        <f>I6&amp;".1"</f>
      </c>
      <c r="K7" s="1826"/>
      <c r="L7" s="1827" t="s">
        <v>530</v>
      </c>
      <c r="M7" s="1000"/>
      <c r="N7" s="1829"/>
      <c r="P7" s="2720"/>
      <c r="Q7" s="2720">
        <v>1</v>
      </c>
      <c r="R7" s="820"/>
      <c r="S7" s="1799">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963"/>
      <c r="AP7" s="963" t="str">
        <f>IF(T7="","",T7)</f>
        <v>Группа потребителей</v>
      </c>
      <c r="AQ7" s="963"/>
      <c r="AR7" s="963"/>
      <c r="AS7" s="1618">
        <v>0</v>
      </c>
    </row>
    <row customHeight="1" ht="21" hidden="1">
      <c r="A8" s="1826"/>
      <c r="B8" s="1826"/>
      <c r="C8" s="1826"/>
      <c r="D8" s="1826"/>
      <c r="E8" s="2722"/>
      <c r="F8" s="2722"/>
      <c r="G8" s="2722"/>
      <c r="H8" s="2722"/>
      <c r="I8" s="2749"/>
      <c r="J8" s="2749"/>
      <c r="K8" s="2719">
        <f>J7&amp;".1"</f>
      </c>
      <c r="L8" s="1827" t="s">
        <v>533</v>
      </c>
      <c r="M8" s="1000"/>
      <c r="N8" s="1829"/>
      <c r="O8" s="1829"/>
      <c r="P8" s="2720"/>
      <c r="Q8" s="2720"/>
      <c r="R8" s="820">
        <v>1</v>
      </c>
      <c r="S8" s="1799">
        <f>$K8</f>
      </c>
      <c r="T8" s="1810"/>
      <c r="U8" s="763"/>
      <c r="V8" s="1214"/>
      <c r="W8" s="788"/>
      <c r="X8" s="1214"/>
      <c r="Y8" s="1720"/>
      <c r="Z8" s="2728"/>
      <c r="AA8" s="2570" t="s">
        <v>66</v>
      </c>
      <c r="AB8" s="2728"/>
      <c r="AC8" s="2570" t="s">
        <v>66</v>
      </c>
      <c r="AD8" s="1214"/>
      <c r="AE8" s="788"/>
      <c r="AF8" s="1214"/>
      <c r="AG8" s="1720"/>
      <c r="AH8" s="2728"/>
      <c r="AI8" s="2570" t="s">
        <v>66</v>
      </c>
      <c r="AJ8" s="2728"/>
      <c r="AK8" s="2570" t="s">
        <v>66</v>
      </c>
      <c r="AL8" s="788"/>
      <c r="AM8" s="2716" t="s">
        <v>534</v>
      </c>
      <c r="AN8" s="974">
        <f>STRCHECKDATE(V9:AL9)</f>
      </c>
      <c r="AO8" s="963"/>
      <c r="AP8" s="963" t="str">
        <f>IF(T8="","",T8)</f>
        <v/>
      </c>
      <c r="AQ8" s="963"/>
      <c r="AR8" s="963"/>
      <c r="AS8" s="1618">
        <v>0</v>
      </c>
    </row>
    <row customHeight="1" ht="0.75" hidden="1">
      <c r="A9" s="1826"/>
      <c r="B9" s="1826"/>
      <c r="C9" s="1826"/>
      <c r="D9" s="1826"/>
      <c r="E9" s="2722"/>
      <c r="F9" s="2722"/>
      <c r="G9" s="2722"/>
      <c r="H9" s="2722"/>
      <c r="I9" s="2749"/>
      <c r="J9" s="2749"/>
      <c r="K9" s="2719"/>
      <c r="L9" s="1827"/>
      <c r="M9" s="1000"/>
      <c r="N9" s="1829"/>
      <c r="O9" s="1829"/>
      <c r="P9" s="2720"/>
      <c r="Q9" s="2720"/>
      <c r="R9" s="820"/>
      <c r="S9" s="1805"/>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963"/>
      <c r="AP9" s="963" t="str">
        <f>IF(T9="","",T9)</f>
        <v/>
      </c>
      <c r="AQ9" s="963"/>
      <c r="AR9" s="963"/>
      <c r="AS9" s="1618">
        <v>0</v>
      </c>
    </row>
    <row customHeight="1" ht="15" hidden="1">
      <c r="A10" s="1826"/>
      <c r="B10" s="1826"/>
      <c r="C10" s="1826"/>
      <c r="D10" s="1826"/>
      <c r="E10" s="2722"/>
      <c r="F10" s="2722"/>
      <c r="G10" s="2722"/>
      <c r="H10" s="2722"/>
      <c r="I10" s="2749"/>
      <c r="J10" s="2719"/>
      <c r="K10" s="1826"/>
      <c r="L10" s="1827"/>
      <c r="M10" s="1000"/>
      <c r="N10" s="1829"/>
      <c r="P10" s="2720"/>
      <c r="Q10" s="2720"/>
      <c r="R10" s="819"/>
      <c r="S10" s="1741"/>
      <c r="T10" s="750" t="s">
        <v>535</v>
      </c>
      <c r="U10" s="830"/>
      <c r="V10" s="830"/>
      <c r="W10" s="830"/>
      <c r="X10" s="830"/>
      <c r="Y10" s="830"/>
      <c r="Z10" s="830"/>
      <c r="AA10" s="830"/>
      <c r="AB10" s="830"/>
      <c r="AC10" s="830"/>
      <c r="AD10" s="830"/>
      <c r="AE10" s="830"/>
      <c r="AF10" s="830"/>
      <c r="AG10" s="830"/>
      <c r="AH10" s="830"/>
      <c r="AI10" s="830"/>
      <c r="AJ10" s="830"/>
      <c r="AK10" s="830"/>
      <c r="AL10" s="787"/>
      <c r="AM10" s="2718"/>
      <c r="AO10" s="963"/>
      <c r="AP10" s="963" t="str">
        <f>IF(T10="","",T10)</f>
        <v>Добавить вид теплоносителя (параметры теплоносителя)</v>
      </c>
      <c r="AQ10" s="963"/>
      <c r="AR10" s="963"/>
      <c r="AS10" s="1618">
        <v>0</v>
      </c>
    </row>
    <row customHeight="1" ht="15" hidden="1">
      <c r="A11" s="1826"/>
      <c r="B11" s="1826"/>
      <c r="C11" s="1826"/>
      <c r="D11" s="1826"/>
      <c r="E11" s="2722"/>
      <c r="F11" s="2722"/>
      <c r="G11" s="2722"/>
      <c r="H11" s="2722"/>
      <c r="I11" s="2719"/>
      <c r="J11" s="1826"/>
      <c r="K11" s="1826"/>
      <c r="L11" s="1827"/>
      <c r="M11" s="1000"/>
      <c r="P11" s="2720"/>
      <c r="Q11" s="1794"/>
      <c r="R11" s="819"/>
      <c r="S11" s="1741"/>
      <c r="T11" s="828" t="s">
        <v>536</v>
      </c>
      <c r="U11" s="830"/>
      <c r="V11" s="830"/>
      <c r="W11" s="830"/>
      <c r="X11" s="830"/>
      <c r="Y11" s="830"/>
      <c r="Z11" s="830"/>
      <c r="AA11" s="830"/>
      <c r="AB11" s="830"/>
      <c r="AC11" s="829"/>
      <c r="AD11" s="830"/>
      <c r="AE11" s="830"/>
      <c r="AF11" s="830"/>
      <c r="AG11" s="830"/>
      <c r="AH11" s="830"/>
      <c r="AI11" s="830"/>
      <c r="AJ11" s="830"/>
      <c r="AK11" s="829"/>
      <c r="AL11" s="830"/>
      <c r="AM11" s="766"/>
      <c r="AO11" s="963"/>
      <c r="AP11" s="963" t="str">
        <f>IF(T11="","",T11)</f>
        <v>Добавить группу потребителей</v>
      </c>
      <c r="AQ11" s="963"/>
      <c r="AR11" s="963"/>
      <c r="AS11" s="1618">
        <v>0</v>
      </c>
    </row>
    <row customHeight="1" ht="14.25" hidden="1">
      <c r="A12" s="1826"/>
      <c r="B12" s="1826"/>
      <c r="C12" s="1826"/>
      <c r="D12" s="1826"/>
      <c r="E12" s="2722"/>
      <c r="F12" s="2722"/>
      <c r="G12" s="2722"/>
      <c r="H12" s="2721"/>
      <c r="I12" s="1826"/>
      <c r="J12" s="1826"/>
      <c r="K12" s="1826"/>
      <c r="L12" s="1827"/>
      <c r="M12" s="1828"/>
      <c r="N12" s="1828"/>
      <c r="O12" s="1000"/>
      <c r="P12" s="823"/>
      <c r="Q12" s="838"/>
      <c r="R12" s="818"/>
      <c r="S12" s="1849"/>
      <c r="T12" s="1850"/>
      <c r="U12" s="1851"/>
      <c r="V12" s="1851"/>
      <c r="W12" s="1851"/>
      <c r="X12" s="1851"/>
      <c r="Y12" s="1851"/>
      <c r="Z12" s="1851"/>
      <c r="AA12" s="1851"/>
      <c r="AB12" s="1851"/>
      <c r="AC12" s="1851"/>
      <c r="AD12" s="1851"/>
      <c r="AE12" s="1851"/>
      <c r="AF12" s="1851"/>
      <c r="AG12" s="1851"/>
      <c r="AH12" s="1851"/>
      <c r="AI12" s="1851"/>
      <c r="AJ12" s="1851"/>
      <c r="AK12" s="1851"/>
      <c r="AL12" s="1851"/>
      <c r="AM12" s="1852"/>
      <c r="AO12" s="963"/>
      <c r="AP12" s="963" t="str">
        <f>IF(T12="","",T12)</f>
        <v/>
      </c>
      <c r="AQ12" s="963"/>
      <c r="AR12" s="963"/>
      <c r="AS12" s="1618">
        <v>0</v>
      </c>
    </row>
    <row s="27100" customFormat="1" customHeight="1" ht="0.75" hidden="1">
      <c r="A13" s="1777"/>
      <c r="B13" s="1777"/>
      <c r="C13" s="1777"/>
      <c r="D13" s="1777"/>
      <c r="E13" s="2722"/>
      <c r="F13" s="2722"/>
      <c r="G13" s="2721"/>
      <c r="H13" s="1777"/>
      <c r="I13" s="1777"/>
      <c r="J13" s="1777"/>
      <c r="K13" s="1777"/>
      <c r="L13" s="1802"/>
      <c r="M13" s="1778"/>
      <c r="N13" s="177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252"/>
      <c r="AP13" s="1252" t="str">
        <f>IF(T13="","",T13)</f>
        <v>Добавить источник для дифференциации</v>
      </c>
      <c r="AQ13" s="1252"/>
      <c r="AR13" s="1252"/>
      <c r="AS13" s="981">
        <v>0</v>
      </c>
    </row>
    <row s="27100" customFormat="1" customHeight="1" ht="0.75" hidden="1">
      <c r="A14" s="1777"/>
      <c r="B14" s="1777"/>
      <c r="C14" s="1777"/>
      <c r="D14" s="1777"/>
      <c r="E14" s="2722"/>
      <c r="F14" s="2721"/>
      <c r="G14" s="1777"/>
      <c r="H14" s="1777"/>
      <c r="I14" s="1777"/>
      <c r="J14" s="1777"/>
      <c r="K14" s="1777"/>
      <c r="L14" s="1802"/>
      <c r="M14" s="1784"/>
      <c r="N14" s="178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252"/>
      <c r="AP14" s="1252" t="str">
        <f>IF(T14="","",T14)</f>
        <v>Добавить централизованную систему для дифференциации</v>
      </c>
      <c r="AQ14" s="1252"/>
      <c r="AR14" s="1252"/>
      <c r="AS14" s="981">
        <v>0</v>
      </c>
    </row>
    <row s="27100" customFormat="1" customHeight="1" ht="0.75" hidden="1">
      <c r="A15" s="1777"/>
      <c r="B15" s="1777"/>
      <c r="C15" s="1777"/>
      <c r="D15" s="1777"/>
      <c r="E15" s="2721"/>
      <c r="F15" s="1777"/>
      <c r="G15" s="1777"/>
      <c r="H15" s="1777"/>
      <c r="I15" s="1777"/>
      <c r="J15" s="1777"/>
      <c r="K15" s="1777"/>
      <c r="L15" s="1802"/>
      <c r="M15" s="1784"/>
      <c r="N15" s="178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252"/>
      <c r="AP15" s="1252" t="str">
        <f>IF(T15="","",T15)</f>
        <v>Добавить территорию для дифференциации</v>
      </c>
      <c r="AQ15" s="1252"/>
      <c r="AR15" s="1252"/>
      <c r="AS15" s="981">
        <v>0</v>
      </c>
    </row>
    <row customHeight="1" ht="14.25" hidden="1">
      <c r="AC16" s="790"/>
      <c r="AK16" s="790"/>
      <c r="AS16" s="1618">
        <v>0</v>
      </c>
    </row>
    <row customHeight="1" ht="14.25" hidden="1">
      <c r="AD17" s="1823"/>
      <c r="AE17" s="1823"/>
      <c r="AF17" s="1823"/>
      <c r="AG17" s="1824"/>
      <c r="AH17" s="2730"/>
      <c r="AI17" s="2731" t="s">
        <v>66</v>
      </c>
      <c r="AJ17" s="2730"/>
      <c r="AK17" s="2731" t="s">
        <v>66</v>
      </c>
      <c r="AS17" s="1618">
        <v>0</v>
      </c>
    </row>
    <row customHeight="1" ht="14.25" hidden="1">
      <c r="AD18" s="1823"/>
      <c r="AE18" s="1823"/>
      <c r="AF18" s="1823"/>
      <c r="AG18" s="791" t="str">
        <f>AH17&amp;"-"&amp;AJ17</f>
        <v>-</v>
      </c>
      <c r="AH18" s="2731"/>
      <c r="AI18" s="2731"/>
      <c r="AJ18" s="2731"/>
      <c r="AK18" s="2731"/>
      <c r="AS18" s="1618">
        <v>0</v>
      </c>
    </row>
    <row customHeight="1" ht="14.25" hidden="1">
      <c r="AK19" s="790"/>
      <c r="AS19" s="1618">
        <v>0</v>
      </c>
    </row>
    <row s="28178" customFormat="1" customHeight="1" ht="22.5" hidden="1">
      <c r="L20" s="1792"/>
      <c r="M20" s="1825"/>
      <c r="N20" s="1825"/>
      <c r="O20" s="1830" t="s">
        <v>541</v>
      </c>
      <c r="P20" s="1825"/>
      <c r="Q20" s="1834"/>
      <c r="R20" s="1834"/>
      <c r="S20" s="1192"/>
      <c r="Z20" s="1830"/>
      <c r="AB20" s="1830"/>
      <c r="AC20" s="1829"/>
      <c r="AH20" s="1830"/>
      <c r="AJ20" s="1830"/>
      <c r="AK20" s="1829"/>
      <c r="AN20" s="974"/>
      <c r="AO20" s="974"/>
      <c r="AP20" s="974"/>
      <c r="AQ20" s="974"/>
      <c r="AR20" s="974"/>
      <c r="AS20" s="1623">
        <v>0</v>
      </c>
    </row>
    <row s="28178" customFormat="1" customHeight="1" ht="14.25" hidden="1">
      <c r="L21" s="1792"/>
      <c r="M21" s="1825"/>
      <c r="N21" s="1825"/>
      <c r="O21" s="1825"/>
      <c r="P21" s="1825"/>
      <c r="Q21" s="1834"/>
      <c r="R21" s="1834"/>
      <c r="S21" s="1192"/>
      <c r="AC21" s="1829"/>
      <c r="AK21" s="1829"/>
      <c r="AN21" s="974"/>
      <c r="AO21" s="974"/>
      <c r="AP21" s="974"/>
      <c r="AQ21" s="974"/>
      <c r="AR21" s="974"/>
      <c r="AS21" s="1623">
        <v>0</v>
      </c>
    </row>
    <row s="28178" customFormat="1" customHeight="1" ht="14.25" hidden="1">
      <c r="L22" s="1792"/>
      <c r="M22" s="1825"/>
      <c r="N22" s="1825"/>
      <c r="O22" s="1827" t="s">
        <v>542</v>
      </c>
      <c r="P22" s="1825"/>
      <c r="Q22" s="1834"/>
      <c r="R22" s="1834"/>
      <c r="S22" s="1192"/>
      <c r="T22" s="1623" t="s">
        <v>543</v>
      </c>
      <c r="AA22" s="649" t="s">
        <v>544</v>
      </c>
      <c r="AC22" s="649" t="s">
        <v>545</v>
      </c>
      <c r="AD22" s="1623" t="s">
        <v>543</v>
      </c>
      <c r="AI22" s="649" t="s">
        <v>546</v>
      </c>
      <c r="AK22" s="649" t="s">
        <v>545</v>
      </c>
      <c r="AN22" s="974"/>
      <c r="AO22" s="974"/>
      <c r="AP22" s="974"/>
      <c r="AQ22" s="974"/>
      <c r="AR22" s="974"/>
      <c r="AS22" s="1623">
        <v>0</v>
      </c>
    </row>
    <row customHeight="1" ht="14.25" hidden="1">
      <c r="O23" s="1827"/>
      <c r="AS23" s="1618">
        <v>0</v>
      </c>
    </row>
    <row customHeight="1" ht="14.25" hidden="1">
      <c r="O24" s="1827"/>
      <c r="AS24" s="1618">
        <v>0</v>
      </c>
    </row>
    <row customHeight="1" ht="14.699999999999998">
      <c r="Q25" s="839"/>
      <c r="R25" s="839"/>
      <c r="S25" s="1738"/>
      <c r="T25" s="826"/>
      <c r="U25" s="826"/>
      <c r="V25" s="972"/>
      <c r="W25" s="972"/>
      <c r="X25" s="972"/>
      <c r="Y25" s="972"/>
      <c r="Z25" s="972"/>
      <c r="AA25" s="972"/>
      <c r="AB25" s="972"/>
      <c r="AC25" s="972"/>
      <c r="AD25" s="972"/>
      <c r="AE25" s="972"/>
      <c r="AF25" s="972"/>
      <c r="AG25" s="972"/>
      <c r="AH25" s="972"/>
      <c r="AI25" s="972"/>
      <c r="AJ25" s="972"/>
      <c r="AK25" s="972"/>
      <c r="AS25" s="1618">
        <v>14</v>
      </c>
    </row>
    <row customHeight="1" ht="63">
      <c r="Q26" s="839"/>
      <c r="R26" s="839"/>
      <c r="S26" s="27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1"/>
      <c r="U26" s="2711"/>
      <c r="V26" s="2711"/>
      <c r="W26" s="2711"/>
      <c r="X26" s="2711"/>
      <c r="Y26" s="2711"/>
      <c r="Z26" s="2711"/>
      <c r="AA26" s="2711"/>
      <c r="AB26" s="2711"/>
      <c r="AC26" s="2711"/>
      <c r="AD26" s="2711"/>
      <c r="AE26" s="2711"/>
      <c r="AF26" s="2711"/>
      <c r="AG26" s="2711"/>
      <c r="AH26" s="2711"/>
      <c r="AI26" s="2711"/>
      <c r="AJ26" s="2711"/>
      <c r="AK26" s="1706"/>
      <c r="AS26" s="1618">
        <v>60</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1618">
        <v>14</v>
      </c>
    </row>
    <row customHeight="1" ht="14.25" hidden="1">
      <c r="Q28" s="839"/>
      <c r="R28" s="839"/>
      <c r="S28" s="1738"/>
      <c r="T28" s="826"/>
      <c r="U28" s="826"/>
      <c r="V28" s="785"/>
      <c r="W28" s="785"/>
      <c r="X28" s="785"/>
      <c r="Y28" s="785"/>
      <c r="Z28" s="785"/>
      <c r="AA28" s="785"/>
      <c r="AB28" s="785"/>
      <c r="AC28" s="785"/>
      <c r="AD28" s="785"/>
      <c r="AE28" s="785"/>
      <c r="AF28" s="785"/>
      <c r="AG28" s="785"/>
      <c r="AH28" s="785"/>
      <c r="AI28" s="785"/>
      <c r="AJ28" s="785"/>
      <c r="AK28" s="785"/>
      <c r="AL28" s="972"/>
      <c r="AS28" s="1618">
        <v>0</v>
      </c>
    </row>
    <row s="28795" customFormat="1" customHeight="1" ht="25.5" hidden="1">
      <c r="A29" s="1831"/>
      <c r="B29" s="1831"/>
      <c r="C29" s="1831"/>
      <c r="D29" s="1831"/>
      <c r="E29" s="1831"/>
      <c r="F29" s="1831"/>
      <c r="G29" s="1831"/>
      <c r="H29" s="1831"/>
      <c r="I29" s="1831"/>
      <c r="J29" s="1831"/>
      <c r="K29" s="1831"/>
      <c r="L29" s="1832"/>
      <c r="M29" s="1831"/>
      <c r="N29" s="1831"/>
      <c r="O29" s="1831"/>
      <c r="S29" s="2713" t="s">
        <v>42</v>
      </c>
      <c r="T29" s="2713"/>
      <c r="U29" s="1835"/>
      <c r="V29" s="2714" t="str">
        <f>IF(TITLE_NAME_OR_PR_CHANGE="",IF(TITLE_NAME_OR_PR="","",TITLE_NAME_OR_PR),TITLE_NAME_OR_PR_CHANGE)</f>
        <v/>
      </c>
      <c r="W29" s="2714"/>
      <c r="X29" s="2714"/>
      <c r="Y29" s="2714"/>
      <c r="Z29" s="2714"/>
      <c r="AA29" s="2714"/>
      <c r="AB29" s="2714"/>
      <c r="AC29" s="789"/>
      <c r="AD29" s="2714" t="str">
        <f>IF(TITLE_NAME_OR_PR_CHANGE="",IF(TITLE_NAME_OR_PR="","",TITLE_NAME_OR_PR),TITLE_NAME_OR_PR_CHANGE)</f>
        <v/>
      </c>
      <c r="AE29" s="2714"/>
      <c r="AF29" s="2714"/>
      <c r="AG29" s="2714"/>
      <c r="AH29" s="2714"/>
      <c r="AI29" s="2714"/>
      <c r="AJ29" s="2714"/>
      <c r="AK29" s="789"/>
      <c r="AL29" s="789"/>
      <c r="AM29" s="743"/>
      <c r="AN29" s="831"/>
      <c r="AO29" s="831"/>
      <c r="AP29" s="831"/>
      <c r="AQ29" s="831"/>
      <c r="AR29" s="831"/>
      <c r="AS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547</v>
      </c>
      <c r="T30" s="2713"/>
      <c r="U30" s="1835"/>
      <c r="V30" s="2727" t="str">
        <f>IF(TITLE_DATE_PR_CHANGE="",IF(TITLE_DATE_PR="","",TITLE_DATE_PR),TITLE_DATE_PR_CHANGE)</f>
        <v/>
      </c>
      <c r="W30" s="2727"/>
      <c r="X30" s="2727"/>
      <c r="Y30" s="2727"/>
      <c r="Z30" s="2727"/>
      <c r="AA30" s="2727"/>
      <c r="AB30" s="2727"/>
      <c r="AC30" s="789"/>
      <c r="AD30" s="2727" t="str">
        <f>IF(TITLE_DATE_PR_CHANGE="",IF(TITLE_DATE_PR="","",TITLE_DATE_PR),TITLE_DATE_PR_CHANGE)</f>
        <v/>
      </c>
      <c r="AE30" s="2727"/>
      <c r="AF30" s="2727"/>
      <c r="AG30" s="2727"/>
      <c r="AH30" s="2727"/>
      <c r="AI30" s="2727"/>
      <c r="AJ30" s="2727"/>
      <c r="AK30" s="789"/>
      <c r="AL30" s="789"/>
      <c r="AM30" s="743"/>
      <c r="AN30" s="831"/>
      <c r="AO30" s="831"/>
      <c r="AP30" s="831"/>
      <c r="AQ30" s="831"/>
      <c r="AR30" s="831"/>
      <c r="AS30" s="881">
        <v>0</v>
      </c>
    </row>
    <row s="28795" customFormat="1" customHeight="1" ht="18.75" hidden="1">
      <c r="A31" s="1831"/>
      <c r="B31" s="1831"/>
      <c r="C31" s="1831"/>
      <c r="D31" s="1831"/>
      <c r="E31" s="1831"/>
      <c r="F31" s="1831"/>
      <c r="G31" s="1831"/>
      <c r="H31" s="1831"/>
      <c r="I31" s="1831"/>
      <c r="J31" s="1831"/>
      <c r="K31" s="1831"/>
      <c r="L31" s="1832"/>
      <c r="M31" s="1831"/>
      <c r="N31" s="1831"/>
      <c r="O31" s="1831"/>
      <c r="S31" s="2713" t="s">
        <v>548</v>
      </c>
      <c r="T31" s="2713"/>
      <c r="U31" s="1835"/>
      <c r="V31" s="2714" t="str">
        <f>IF(TITLE_NUMBER_PR_CHANGE="",IF(TITLE_NUMBER_PR="","",TITLE_NUMBER_PR),TITLE_NUMBER_PR_CHANGE)</f>
        <v/>
      </c>
      <c r="W31" s="2714"/>
      <c r="X31" s="2714"/>
      <c r="Y31" s="2714"/>
      <c r="Z31" s="2714"/>
      <c r="AA31" s="2714"/>
      <c r="AB31" s="2714"/>
      <c r="AC31" s="789"/>
      <c r="AD31" s="2714" t="str">
        <f>IF(TITLE_NUMBER_PR_CHANGE="",IF(TITLE_NUMBER_PR="","",TITLE_NUMBER_PR),TITLE_NUMBER_PR_CHANGE)</f>
        <v/>
      </c>
      <c r="AE31" s="2714"/>
      <c r="AF31" s="2714"/>
      <c r="AG31" s="2714"/>
      <c r="AH31" s="2714"/>
      <c r="AI31" s="2714"/>
      <c r="AJ31" s="2714"/>
      <c r="AK31" s="789"/>
      <c r="AL31" s="789"/>
      <c r="AM31" s="743"/>
      <c r="AN31" s="831"/>
      <c r="AO31" s="831"/>
      <c r="AP31" s="831"/>
      <c r="AQ31" s="831"/>
      <c r="AR31" s="831"/>
      <c r="AS31" s="881">
        <v>0</v>
      </c>
    </row>
    <row s="28795" customFormat="1" customHeight="1" ht="18.75" hidden="1">
      <c r="A32" s="1831"/>
      <c r="B32" s="1831"/>
      <c r="C32" s="1831"/>
      <c r="D32" s="1831"/>
      <c r="E32" s="1831"/>
      <c r="F32" s="1831"/>
      <c r="G32" s="1831"/>
      <c r="H32" s="1831"/>
      <c r="I32" s="1831"/>
      <c r="J32" s="1831"/>
      <c r="K32" s="1831"/>
      <c r="L32" s="1832"/>
      <c r="M32" s="1831"/>
      <c r="N32" s="1831"/>
      <c r="O32" s="1831"/>
      <c r="S32" s="2713" t="s">
        <v>43</v>
      </c>
      <c r="T32" s="2713"/>
      <c r="U32" s="1835"/>
      <c r="V32" s="2714" t="str">
        <f>IF(TITLE_IST_PUB_CHANGE="",IF(TITLE_IST_PUB="","",TITLE_IST_PUB),TITLE_IST_PUB_CHANGE)</f>
        <v/>
      </c>
      <c r="W32" s="2714"/>
      <c r="X32" s="2714"/>
      <c r="Y32" s="2714"/>
      <c r="Z32" s="2714"/>
      <c r="AA32" s="2714"/>
      <c r="AB32" s="2714"/>
      <c r="AC32" s="789"/>
      <c r="AD32" s="2714" t="str">
        <f>IF(TITLE_IST_PUB_CHANGE="",IF(TITLE_IST_PUB="","",TITLE_IST_PUB),TITLE_IST_PUB_CHANGE)</f>
        <v/>
      </c>
      <c r="AE32" s="2714"/>
      <c r="AF32" s="2714"/>
      <c r="AG32" s="2714"/>
      <c r="AH32" s="2714"/>
      <c r="AI32" s="2714"/>
      <c r="AJ32" s="2714"/>
      <c r="AK32" s="789"/>
      <c r="AL32" s="789"/>
      <c r="AM32" s="743"/>
      <c r="AN32" s="831"/>
      <c r="AO32" s="831"/>
      <c r="AP32" s="831"/>
      <c r="AQ32" s="831"/>
      <c r="AR32" s="831"/>
      <c r="AS32" s="881">
        <v>0</v>
      </c>
    </row>
    <row customHeight="1" ht="14.25" hidden="1">
      <c r="Q33" s="839"/>
      <c r="R33" s="839"/>
      <c r="S33" s="1738"/>
      <c r="T33" s="826"/>
      <c r="U33" s="826"/>
      <c r="V33" s="785"/>
      <c r="W33" s="785"/>
      <c r="X33" s="785"/>
      <c r="Y33" s="785"/>
      <c r="Z33" s="785"/>
      <c r="AA33" s="785"/>
      <c r="AB33" s="785"/>
      <c r="AC33" s="785"/>
      <c r="AD33" s="785"/>
      <c r="AE33" s="785"/>
      <c r="AF33" s="785"/>
      <c r="AG33" s="785"/>
      <c r="AH33" s="785"/>
      <c r="AI33" s="785"/>
      <c r="AJ33" s="785"/>
      <c r="AK33" s="785"/>
      <c r="AL33" s="972"/>
      <c r="AS33" s="1618">
        <v>0</v>
      </c>
    </row>
    <row s="28795" customFormat="1" customHeight="1" ht="18.75" hidden="1">
      <c r="A34" s="1831"/>
      <c r="B34" s="1831"/>
      <c r="C34" s="1831"/>
      <c r="D34" s="1831"/>
      <c r="E34" s="1831"/>
      <c r="F34" s="1831"/>
      <c r="G34" s="1831"/>
      <c r="H34" s="1831"/>
      <c r="I34" s="1831"/>
      <c r="J34" s="1831"/>
      <c r="K34" s="1831"/>
      <c r="L34" s="1832"/>
      <c r="M34" s="1831"/>
      <c r="N34" s="1831"/>
      <c r="O34" s="1831"/>
      <c r="S34" s="2713" t="s">
        <v>549</v>
      </c>
      <c r="T34" s="2713"/>
      <c r="U34" s="1835"/>
      <c r="V34" s="2727" t="str">
        <f>IF(TITLE_DATE_PR_CHANGE="",IF(TITLE_DATE_PR="","",TITLE_DATE_PR),TITLE_DATE_PR_CHANGE)</f>
        <v/>
      </c>
      <c r="W34" s="2727"/>
      <c r="X34" s="2727"/>
      <c r="Y34" s="2727"/>
      <c r="Z34" s="2727"/>
      <c r="AA34" s="2727"/>
      <c r="AB34" s="2727"/>
      <c r="AC34" s="789"/>
      <c r="AD34" s="2727" t="str">
        <f>IF(TITLE_DATE_PR_CHANGE="",IF(TITLE_DATE_PR="","",TITLE_DATE_PR),TITLE_DATE_PR_CHANGE)</f>
        <v/>
      </c>
      <c r="AE34" s="2727"/>
      <c r="AF34" s="2727"/>
      <c r="AG34" s="2727"/>
      <c r="AH34" s="2727"/>
      <c r="AI34" s="2727"/>
      <c r="AJ34" s="2727"/>
      <c r="AK34" s="789"/>
      <c r="AL34" s="789"/>
      <c r="AM34" s="743"/>
      <c r="AN34" s="831"/>
      <c r="AO34" s="831"/>
      <c r="AP34" s="831"/>
      <c r="AQ34" s="831"/>
      <c r="AR34" s="831"/>
      <c r="AS34" s="881">
        <v>0</v>
      </c>
    </row>
    <row s="28795" customFormat="1" customHeight="1" ht="18.75" hidden="1">
      <c r="A35" s="1831"/>
      <c r="B35" s="1831"/>
      <c r="C35" s="1831"/>
      <c r="D35" s="1831"/>
      <c r="E35" s="1831"/>
      <c r="F35" s="1831"/>
      <c r="G35" s="1831"/>
      <c r="H35" s="1831"/>
      <c r="I35" s="1831"/>
      <c r="J35" s="1831"/>
      <c r="K35" s="1831"/>
      <c r="L35" s="1832"/>
      <c r="M35" s="1831"/>
      <c r="N35" s="1831"/>
      <c r="O35" s="1831"/>
      <c r="S35" s="2713" t="s">
        <v>550</v>
      </c>
      <c r="T35" s="2713"/>
      <c r="U35" s="1835"/>
      <c r="V35" s="2714" t="str">
        <f>IF(TITLE_NUMBER_PR_CHANGE="",IF(TITLE_NUMBER_PR="","",TITLE_NUMBER_PR),TITLE_NUMBER_PR_CHANGE)</f>
        <v/>
      </c>
      <c r="W35" s="2714"/>
      <c r="X35" s="2714"/>
      <c r="Y35" s="2714"/>
      <c r="Z35" s="2714"/>
      <c r="AA35" s="2714"/>
      <c r="AB35" s="2714"/>
      <c r="AC35" s="789"/>
      <c r="AD35" s="2714" t="str">
        <f>IF(TITLE_NUMBER_PR_CHANGE="",IF(TITLE_NUMBER_PR="","",TITLE_NUMBER_PR),TITLE_NUMBER_PR_CHANGE)</f>
        <v/>
      </c>
      <c r="AE35" s="2714"/>
      <c r="AF35" s="2714"/>
      <c r="AG35" s="2714"/>
      <c r="AH35" s="2714"/>
      <c r="AI35" s="2714"/>
      <c r="AJ35" s="2714"/>
      <c r="AK35" s="789"/>
      <c r="AL35" s="789"/>
      <c r="AM35" s="743"/>
      <c r="AN35" s="831"/>
      <c r="AO35" s="831"/>
      <c r="AP35" s="831"/>
      <c r="AQ35" s="831"/>
      <c r="AR35" s="831"/>
      <c r="AS35" s="881">
        <v>0</v>
      </c>
    </row>
    <row s="28795" customFormat="1" customHeight="1" ht="0">
      <c r="A36" s="1831"/>
      <c r="B36" s="1831"/>
      <c r="C36" s="1831"/>
      <c r="D36" s="1831"/>
      <c r="E36" s="1831"/>
      <c r="F36" s="1831"/>
      <c r="G36" s="1831"/>
      <c r="H36" s="1831"/>
      <c r="I36" s="1831"/>
      <c r="J36" s="1831"/>
      <c r="K36" s="1831"/>
      <c r="L36" s="1832"/>
      <c r="M36" s="1831"/>
      <c r="N36" s="1831"/>
      <c r="O36" s="1831"/>
      <c r="S36" s="786"/>
      <c r="T36" s="786"/>
      <c r="U36" s="1803"/>
      <c r="V36" s="789"/>
      <c r="W36" s="789"/>
      <c r="X36" s="789"/>
      <c r="Y36" s="789"/>
      <c r="Z36" s="789"/>
      <c r="AA36" s="789"/>
      <c r="AB36" s="789"/>
      <c r="AC36" s="741" t="s">
        <v>551</v>
      </c>
      <c r="AD36" s="789"/>
      <c r="AE36" s="789"/>
      <c r="AF36" s="789"/>
      <c r="AG36" s="789"/>
      <c r="AH36" s="789"/>
      <c r="AI36" s="789"/>
      <c r="AJ36" s="789"/>
      <c r="AK36" s="741" t="s">
        <v>551</v>
      </c>
      <c r="AN36" s="831"/>
      <c r="AO36" s="831"/>
      <c r="AP36" s="831"/>
      <c r="AQ36" s="831"/>
      <c r="AR36" s="831"/>
      <c r="AS36" s="881">
        <v>0</v>
      </c>
    </row>
    <row customHeight="1" ht="14.699999999999998">
      <c r="Q37" s="839"/>
      <c r="R37" s="839"/>
      <c r="S37" s="1738"/>
      <c r="T37" s="826"/>
      <c r="U37" s="1707"/>
      <c r="V37" s="2715"/>
      <c r="W37" s="2715"/>
      <c r="X37" s="2715"/>
      <c r="Y37" s="2715"/>
      <c r="Z37" s="2715"/>
      <c r="AA37" s="2715"/>
      <c r="AB37" s="2715"/>
      <c r="AC37" s="2715"/>
      <c r="AD37" s="2715"/>
      <c r="AE37" s="2715"/>
      <c r="AF37" s="2715"/>
      <c r="AG37" s="2715"/>
      <c r="AH37" s="2715"/>
      <c r="AI37" s="2715"/>
      <c r="AJ37" s="2715"/>
      <c r="AK37" s="2715"/>
      <c r="AS37" s="1618">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1618">
        <v>14</v>
      </c>
    </row>
    <row customHeight="1" ht="14.699999999999998">
      <c r="Q39" s="839"/>
      <c r="R39" s="839"/>
      <c r="S39" s="2736" t="s">
        <v>88</v>
      </c>
      <c r="T39" s="2672" t="s">
        <v>552</v>
      </c>
      <c r="U39" s="764"/>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1618">
        <v>14</v>
      </c>
    </row>
    <row customHeight="1" ht="35.699999999999996">
      <c r="Q40" s="839"/>
      <c r="R40" s="839"/>
      <c r="S40" s="2736"/>
      <c r="T40" s="2672"/>
      <c r="U40" s="1494"/>
      <c r="V40" s="2723" t="s">
        <v>557</v>
      </c>
      <c r="W40" s="2746"/>
      <c r="X40" s="2725" t="s">
        <v>559</v>
      </c>
      <c r="Y40" s="2726"/>
      <c r="Z40" s="2725" t="s">
        <v>560</v>
      </c>
      <c r="AA40" s="2732"/>
      <c r="AB40" s="2726"/>
      <c r="AC40" s="2741"/>
      <c r="AD40" s="2723" t="s">
        <v>574</v>
      </c>
      <c r="AE40" s="2746"/>
      <c r="AF40" s="2725" t="s">
        <v>559</v>
      </c>
      <c r="AG40" s="2726"/>
      <c r="AH40" s="2725" t="s">
        <v>560</v>
      </c>
      <c r="AI40" s="2732"/>
      <c r="AJ40" s="2726"/>
      <c r="AK40" s="2741"/>
      <c r="AL40" s="2744"/>
      <c r="AM40" s="2590"/>
      <c r="AS40" s="1618">
        <v>34</v>
      </c>
    </row>
    <row customHeight="1" ht="35.699999999999996">
      <c r="A41" s="1833"/>
      <c r="B41" s="1833" t="s">
        <v>267</v>
      </c>
      <c r="C41" s="1833" t="s">
        <v>268</v>
      </c>
      <c r="D41" s="1833" t="s">
        <v>269</v>
      </c>
      <c r="E41" s="1827" t="s">
        <v>561</v>
      </c>
      <c r="F41" s="1827" t="s">
        <v>562</v>
      </c>
      <c r="G41" s="1827" t="s">
        <v>563</v>
      </c>
      <c r="H41" s="1827" t="s">
        <v>564</v>
      </c>
      <c r="I41" s="1827" t="s">
        <v>565</v>
      </c>
      <c r="J41" s="1827" t="s">
        <v>566</v>
      </c>
      <c r="K41" s="1827" t="s">
        <v>567</v>
      </c>
      <c r="L41" s="1827" t="s">
        <v>542</v>
      </c>
      <c r="Q41" s="839"/>
      <c r="R41" s="839"/>
      <c r="S41" s="2736"/>
      <c r="T41" s="2672"/>
      <c r="U41" s="765"/>
      <c r="V41" s="2724"/>
      <c r="W41" s="2747"/>
      <c r="X41" s="1685" t="s">
        <v>568</v>
      </c>
      <c r="Y41" s="1685" t="s">
        <v>569</v>
      </c>
      <c r="Z41" s="1801" t="s">
        <v>570</v>
      </c>
      <c r="AA41" s="2733" t="s">
        <v>571</v>
      </c>
      <c r="AB41" s="2734"/>
      <c r="AC41" s="2742"/>
      <c r="AD41" s="2724"/>
      <c r="AE41" s="2747"/>
      <c r="AF41" s="1685" t="s">
        <v>568</v>
      </c>
      <c r="AG41" s="1685" t="s">
        <v>569</v>
      </c>
      <c r="AH41" s="1801" t="s">
        <v>570</v>
      </c>
      <c r="AI41" s="2733" t="s">
        <v>571</v>
      </c>
      <c r="AJ41" s="2734"/>
      <c r="AK41" s="2742"/>
      <c r="AL41" s="2745"/>
      <c r="AM41" s="2590"/>
      <c r="AS41" s="1618">
        <v>34</v>
      </c>
    </row>
    <row s="26694" customFormat="1" customHeight="1" ht="11.25" hidden="1">
      <c r="A42" s="1833"/>
      <c r="B42" s="1833"/>
      <c r="C42" s="1833"/>
      <c r="D42" s="1833"/>
      <c r="E42" s="1833"/>
      <c r="F42" s="1833"/>
      <c r="G42" s="1833"/>
      <c r="H42" s="1833"/>
      <c r="I42" s="1833"/>
      <c r="J42" s="1833"/>
      <c r="K42" s="1833"/>
      <c r="L42" s="1827"/>
      <c r="M42" s="1825"/>
      <c r="N42" s="1825"/>
      <c r="O42" s="1825"/>
      <c r="P42" s="1709"/>
      <c r="Q42" s="1710"/>
      <c r="R42" s="1717">
        <v>1</v>
      </c>
      <c r="S42" s="1740" t="s">
        <v>132</v>
      </c>
      <c r="T42" s="1718" t="s">
        <v>102</v>
      </c>
      <c r="U42" s="1708" t="str">
        <f>OFFSET(U42,0,-1)</f>
        <v>2</v>
      </c>
      <c r="V42" s="1798">
        <f>OFFSET(V42,0,-1)+1</f>
        <v>3</v>
      </c>
      <c r="W42" s="1798"/>
      <c r="X42" s="1798">
        <f>OFFSET(X42,0,-1)+1</f>
        <v>1</v>
      </c>
      <c r="Y42" s="1798">
        <f>OFFSET(Y42,0,-1)+1</f>
        <v>2</v>
      </c>
      <c r="Z42" s="1798">
        <f>OFFSET(Z42,0,-1)+1</f>
        <v>3</v>
      </c>
      <c r="AA42" s="2735">
        <f>OFFSET(AA42,0,-1)+1</f>
        <v>4</v>
      </c>
      <c r="AB42" s="2735"/>
      <c r="AC42" s="1798">
        <f>OFFSET(AC42,0,-2)+1</f>
        <v>5</v>
      </c>
      <c r="AD42" s="1798">
        <f>OFFSET(AD42,0,-1)+1</f>
        <v>6</v>
      </c>
      <c r="AE42" s="1798"/>
      <c r="AF42" s="1798">
        <f>OFFSET(AF42,0,-1)+1</f>
        <v>1</v>
      </c>
      <c r="AG42" s="1798">
        <f>OFFSET(AG42,0,-1)+1</f>
        <v>2</v>
      </c>
      <c r="AH42" s="1798">
        <f>OFFSET(AH42,0,-1)+1</f>
        <v>3</v>
      </c>
      <c r="AI42" s="2735">
        <f>OFFSET(AI42,0,-1)+1</f>
        <v>4</v>
      </c>
      <c r="AJ42" s="2735"/>
      <c r="AK42" s="1798">
        <f>OFFSET(AK42,0,-2)+1</f>
        <v>5</v>
      </c>
      <c r="AL42" s="1708">
        <f>OFFSET(AL42,0,-1)</f>
        <v>5</v>
      </c>
      <c r="AM42" s="1798">
        <f>OFFSET(AM42,0,-1)+1</f>
        <v>6</v>
      </c>
      <c r="AN42" s="974"/>
      <c r="AO42" s="974"/>
      <c r="AP42" s="974"/>
      <c r="AQ42" s="974"/>
      <c r="AR42" s="974"/>
      <c r="AS42" s="959">
        <v>0</v>
      </c>
    </row>
    <row customHeight="1" ht="22.049999999999997">
      <c r="A43" s="1826" t="s">
        <v>294</v>
      </c>
      <c r="B43" s="1826"/>
      <c r="C43" s="1826"/>
      <c r="D43" s="1826"/>
      <c r="E43" s="2721">
        <v>1</v>
      </c>
      <c r="F43" s="1826"/>
      <c r="G43" s="1826"/>
      <c r="H43" s="1826"/>
      <c r="I43" s="1826"/>
      <c r="J43" s="1826"/>
      <c r="K43" s="1826"/>
      <c r="L43" s="1827"/>
      <c r="M43" s="1828"/>
      <c r="N43" s="1828"/>
      <c r="O43" s="1828"/>
      <c r="P43" s="824"/>
      <c r="Q43" s="823"/>
      <c r="R43" s="818"/>
      <c r="S43" s="1799">
        <f>INDEX(PT_DIFFERENTIATION_NUM_NTAR,MATCH(A43,PT_DIFFERENTIATION_NTAR_ID,0))</f>
        <v>0</v>
      </c>
      <c r="T43" s="761"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3"/>
      <c r="AP43" s="963" t="str">
        <f>IF(T43="","",T43)</f>
        <v>Наименование тарифа</v>
      </c>
      <c r="AQ43" s="963"/>
      <c r="AR43" s="963"/>
      <c r="AS43" s="1618">
        <v>21</v>
      </c>
    </row>
    <row customHeight="1" ht="22.049999999999997">
      <c r="A44" s="1826" t="s">
        <v>294</v>
      </c>
      <c r="B44" s="1826" t="s">
        <v>295</v>
      </c>
      <c r="C44" s="1826"/>
      <c r="D44" s="1826"/>
      <c r="E44" s="2722"/>
      <c r="F44" s="2721">
        <v>1</v>
      </c>
      <c r="G44" s="1826"/>
      <c r="H44" s="1826"/>
      <c r="I44" s="1826"/>
      <c r="J44" s="1826"/>
      <c r="K44" s="1826"/>
      <c r="L44" s="1827"/>
      <c r="M44" s="1828"/>
      <c r="N44" s="1828"/>
      <c r="O44" s="1828"/>
      <c r="P44" s="1795"/>
      <c r="Q44" s="815"/>
      <c r="R44" s="816"/>
      <c r="S44" s="1799" t="str">
        <f>INDEX(PT_DIFFERENTIATION_NUM_TER,MATCH(B44,PT_DIFFERENTIATION_TER_ID,0))</f>
        <v>.</v>
      </c>
      <c r="T44" s="771"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963"/>
      <c r="AP44" s="963" t="str">
        <f>IF(T44="","",T44)</f>
        <v>Территория действия тарифа</v>
      </c>
      <c r="AQ44" s="963"/>
      <c r="AR44" s="963"/>
      <c r="AS44" s="1618">
        <v>21</v>
      </c>
    </row>
    <row customHeight="1" ht="24">
      <c r="A45" s="1826" t="s">
        <v>294</v>
      </c>
      <c r="B45" s="1826" t="s">
        <v>295</v>
      </c>
      <c r="C45" s="1826" t="s">
        <v>296</v>
      </c>
      <c r="D45" s="1826"/>
      <c r="E45" s="2722"/>
      <c r="F45" s="2722"/>
      <c r="G45" s="2721">
        <v>1</v>
      </c>
      <c r="H45" s="1826"/>
      <c r="I45" s="1826"/>
      <c r="J45" s="1826"/>
      <c r="K45" s="1826"/>
      <c r="L45" s="1827"/>
      <c r="M45" s="1828"/>
      <c r="N45" s="1828"/>
      <c r="O45" s="1828"/>
      <c r="P45" s="817"/>
      <c r="Q45" s="815"/>
      <c r="R45" s="816"/>
      <c r="S45" s="1799"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963"/>
      <c r="AP45" s="963" t="str">
        <f>IF(T45="","",T45)</f>
        <v>Наименование системы теплоснабжения </v>
      </c>
      <c r="AQ45" s="963"/>
      <c r="AR45" s="963"/>
      <c r="AS45" s="1618">
        <v>23</v>
      </c>
    </row>
    <row customHeight="1" ht="22.049999999999997">
      <c r="A46" s="1826" t="s">
        <v>294</v>
      </c>
      <c r="B46" s="1826" t="s">
        <v>295</v>
      </c>
      <c r="C46" s="1826" t="s">
        <v>296</v>
      </c>
      <c r="D46" s="1826" t="s">
        <v>297</v>
      </c>
      <c r="E46" s="2722"/>
      <c r="F46" s="2722"/>
      <c r="G46" s="2722"/>
      <c r="H46" s="2721">
        <v>1</v>
      </c>
      <c r="I46" s="1826"/>
      <c r="J46" s="1826"/>
      <c r="K46" s="1826"/>
      <c r="L46" s="1827"/>
      <c r="M46" s="1828"/>
      <c r="N46" s="1828"/>
      <c r="O46" s="1828"/>
      <c r="P46" s="817"/>
      <c r="Q46" s="815"/>
      <c r="R46" s="816"/>
      <c r="S46" s="1799"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963"/>
      <c r="AP46" s="963" t="str">
        <f>IF(T46="","",T46)</f>
        <v>Источник тепловой энергии  </v>
      </c>
      <c r="AQ46" s="963"/>
      <c r="AR46" s="963"/>
      <c r="AS46" s="1618">
        <v>21</v>
      </c>
    </row>
    <row s="27100" customFormat="1" customHeight="1" ht="0">
      <c r="A47" s="1806" t="s">
        <v>294</v>
      </c>
      <c r="B47" s="1806" t="s">
        <v>295</v>
      </c>
      <c r="C47" s="1806" t="s">
        <v>296</v>
      </c>
      <c r="D47" s="1806" t="s">
        <v>297</v>
      </c>
      <c r="E47" s="2722"/>
      <c r="F47" s="2722"/>
      <c r="G47" s="2722"/>
      <c r="H47" s="2722"/>
      <c r="I47" s="2719" t="str">
        <f>S46&amp;".1"</f>
        <v>....1</v>
      </c>
      <c r="J47" s="1806"/>
      <c r="K47" s="1806"/>
      <c r="L47" s="1809" t="s">
        <v>527</v>
      </c>
      <c r="M47" s="973"/>
      <c r="N47" s="973"/>
      <c r="O47" s="973"/>
      <c r="P47" s="2720">
        <v>1</v>
      </c>
      <c r="Q47" s="1794"/>
      <c r="R47" s="819"/>
      <c r="S47" s="1505"/>
      <c r="T47" s="1846"/>
      <c r="U47" s="1847"/>
      <c r="V47" s="2759"/>
      <c r="W47" s="2760"/>
      <c r="X47" s="2760"/>
      <c r="Y47" s="2760"/>
      <c r="Z47" s="2760"/>
      <c r="AA47" s="2760"/>
      <c r="AB47" s="2760"/>
      <c r="AC47" s="2761"/>
      <c r="AD47" s="2759"/>
      <c r="AE47" s="2760"/>
      <c r="AF47" s="2760"/>
      <c r="AG47" s="2760"/>
      <c r="AH47" s="2760"/>
      <c r="AI47" s="2760"/>
      <c r="AJ47" s="2760"/>
      <c r="AK47" s="2760"/>
      <c r="AL47" s="2761"/>
      <c r="AM47" s="1848"/>
      <c r="AO47" s="963"/>
      <c r="AP47" s="963" t="str">
        <f>IF(T47="","",T47)</f>
        <v/>
      </c>
      <c r="AQ47" s="963"/>
      <c r="AR47" s="963"/>
      <c r="AS47" s="974">
        <v>0</v>
      </c>
    </row>
    <row customHeight="1" ht="22.049999999999997">
      <c r="A48" s="1826" t="s">
        <v>294</v>
      </c>
      <c r="B48" s="1826" t="s">
        <v>295</v>
      </c>
      <c r="C48" s="1826" t="s">
        <v>296</v>
      </c>
      <c r="D48" s="1826" t="s">
        <v>297</v>
      </c>
      <c r="E48" s="2722"/>
      <c r="F48" s="2722"/>
      <c r="G48" s="2722"/>
      <c r="H48" s="2722"/>
      <c r="I48" s="2749"/>
      <c r="J48" s="2719" t="str">
        <f>S46&amp;".1"</f>
        <v>....1</v>
      </c>
      <c r="K48" s="1826"/>
      <c r="L48" s="1827" t="s">
        <v>530</v>
      </c>
      <c r="P48" s="2720"/>
      <c r="Q48" s="2720">
        <v>1</v>
      </c>
      <c r="R48" s="820"/>
      <c r="S48" s="1799" t="str">
        <f>$J48</f>
        <v>....1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963"/>
      <c r="AP48" s="963" t="str">
        <f>IF(T48="","",T48)</f>
        <v>Группа потребителей</v>
      </c>
      <c r="AQ48" s="963"/>
      <c r="AR48" s="963"/>
      <c r="AS48" s="1618">
        <v>21</v>
      </c>
    </row>
    <row customHeight="1" ht="22.049999999999997">
      <c r="A49" s="1826" t="s">
        <v>294</v>
      </c>
      <c r="B49" s="1826" t="s">
        <v>295</v>
      </c>
      <c r="C49" s="1826" t="s">
        <v>296</v>
      </c>
      <c r="D49" s="1826" t="s">
        <v>297</v>
      </c>
      <c r="E49" s="2722"/>
      <c r="F49" s="2722"/>
      <c r="G49" s="2722"/>
      <c r="H49" s="2722"/>
      <c r="I49" s="2749"/>
      <c r="J49" s="2749"/>
      <c r="K49" s="2719" t="str">
        <f>J48&amp;".1"</f>
        <v>....1.1</v>
      </c>
      <c r="L49" s="1827" t="s">
        <v>533</v>
      </c>
      <c r="P49" s="2720"/>
      <c r="Q49" s="2720"/>
      <c r="R49" s="820">
        <v>1</v>
      </c>
      <c r="S49" s="1799" t="str">
        <f>$K49</f>
        <v>....1.1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575</v>
      </c>
      <c r="AN49" s="974">
        <f>STRCHECKDATE(V50:AL50)</f>
      </c>
      <c r="AO49" s="963"/>
      <c r="AP49" s="963" t="str">
        <f>IF(T49="","",T49)</f>
        <v/>
      </c>
      <c r="AQ49" s="963"/>
      <c r="AR49" s="963"/>
      <c r="AS49" s="1618">
        <v>21</v>
      </c>
    </row>
    <row customHeight="1" ht="1.05">
      <c r="A50" s="1826" t="s">
        <v>294</v>
      </c>
      <c r="B50" s="1826" t="s">
        <v>295</v>
      </c>
      <c r="C50" s="1826" t="s">
        <v>296</v>
      </c>
      <c r="D50" s="1826" t="s">
        <v>297</v>
      </c>
      <c r="E50" s="2722"/>
      <c r="F50" s="2722"/>
      <c r="G50" s="2722"/>
      <c r="H50" s="2722"/>
      <c r="I50" s="2749"/>
      <c r="J50" s="2749"/>
      <c r="K50" s="2719"/>
      <c r="L50" s="1827"/>
      <c r="P50" s="2720"/>
      <c r="Q50" s="2720"/>
      <c r="R50" s="820"/>
      <c r="S50" s="1805"/>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963"/>
      <c r="AP50" s="963" t="str">
        <f>IF(T50="","",T50)</f>
        <v/>
      </c>
      <c r="AQ50" s="963"/>
      <c r="AR50" s="963"/>
      <c r="AS50" s="1618">
        <v>1</v>
      </c>
    </row>
    <row customHeight="1" ht="11.549999999999999">
      <c r="A51" s="1826" t="s">
        <v>294</v>
      </c>
      <c r="B51" s="1826" t="s">
        <v>295</v>
      </c>
      <c r="C51" s="1826" t="s">
        <v>296</v>
      </c>
      <c r="D51" s="1826" t="s">
        <v>297</v>
      </c>
      <c r="E51" s="2722"/>
      <c r="F51" s="2722"/>
      <c r="G51" s="2722"/>
      <c r="H51" s="2722"/>
      <c r="I51" s="2749"/>
      <c r="J51" s="2719"/>
      <c r="K51" s="1826"/>
      <c r="L51" s="1827"/>
      <c r="P51" s="2720"/>
      <c r="Q51" s="2720"/>
      <c r="R51" s="819"/>
      <c r="S51" s="1741"/>
      <c r="T51" s="750" t="s">
        <v>535</v>
      </c>
      <c r="U51" s="830"/>
      <c r="V51" s="830"/>
      <c r="W51" s="830"/>
      <c r="X51" s="830"/>
      <c r="Y51" s="830"/>
      <c r="Z51" s="830"/>
      <c r="AA51" s="830"/>
      <c r="AB51" s="830"/>
      <c r="AC51" s="830"/>
      <c r="AD51" s="830"/>
      <c r="AE51" s="830"/>
      <c r="AF51" s="830"/>
      <c r="AG51" s="830"/>
      <c r="AH51" s="830"/>
      <c r="AI51" s="830"/>
      <c r="AJ51" s="830"/>
      <c r="AK51" s="830"/>
      <c r="AL51" s="787"/>
      <c r="AM51" s="2718"/>
      <c r="AO51" s="963"/>
      <c r="AP51" s="963" t="str">
        <f>IF(T51="","",T51)</f>
        <v>Добавить вид теплоносителя (параметры теплоносителя)</v>
      </c>
      <c r="AQ51" s="963"/>
      <c r="AR51" s="963"/>
      <c r="AS51" s="1618">
        <v>11</v>
      </c>
    </row>
    <row customHeight="1" ht="11.549999999999999">
      <c r="A52" s="1826" t="s">
        <v>294</v>
      </c>
      <c r="B52" s="1826" t="s">
        <v>295</v>
      </c>
      <c r="C52" s="1826" t="s">
        <v>296</v>
      </c>
      <c r="D52" s="1826" t="s">
        <v>297</v>
      </c>
      <c r="E52" s="2722"/>
      <c r="F52" s="2722"/>
      <c r="G52" s="2722"/>
      <c r="H52" s="2722"/>
      <c r="I52" s="2719"/>
      <c r="J52" s="1826"/>
      <c r="K52" s="1826"/>
      <c r="L52" s="1827"/>
      <c r="P52" s="2720"/>
      <c r="Q52" s="1794"/>
      <c r="R52" s="819"/>
      <c r="S52" s="1741"/>
      <c r="T52" s="828" t="s">
        <v>536</v>
      </c>
      <c r="U52" s="830"/>
      <c r="V52" s="830"/>
      <c r="W52" s="830"/>
      <c r="X52" s="830"/>
      <c r="Y52" s="830"/>
      <c r="Z52" s="830"/>
      <c r="AA52" s="830"/>
      <c r="AB52" s="830"/>
      <c r="AC52" s="829"/>
      <c r="AD52" s="830"/>
      <c r="AE52" s="830"/>
      <c r="AF52" s="830"/>
      <c r="AG52" s="830"/>
      <c r="AH52" s="830"/>
      <c r="AI52" s="830"/>
      <c r="AJ52" s="830"/>
      <c r="AK52" s="829"/>
      <c r="AL52" s="830"/>
      <c r="AM52" s="766"/>
      <c r="AO52" s="963"/>
      <c r="AP52" s="963" t="str">
        <f>IF(T52="","",T52)</f>
        <v>Добавить группу потребителей</v>
      </c>
      <c r="AQ52" s="963"/>
      <c r="AR52" s="963"/>
      <c r="AS52" s="1618">
        <v>11</v>
      </c>
    </row>
    <row customHeight="1" ht="0">
      <c r="A53" s="1826" t="s">
        <v>294</v>
      </c>
      <c r="B53" s="1826" t="s">
        <v>295</v>
      </c>
      <c r="C53" s="1826" t="s">
        <v>296</v>
      </c>
      <c r="D53" s="1826" t="s">
        <v>297</v>
      </c>
      <c r="E53" s="2722"/>
      <c r="F53" s="2722"/>
      <c r="G53" s="2722"/>
      <c r="H53" s="2721"/>
      <c r="I53" s="1826"/>
      <c r="J53" s="1826"/>
      <c r="K53" s="1826"/>
      <c r="L53" s="1827"/>
      <c r="M53" s="1828"/>
      <c r="N53" s="1828"/>
      <c r="O53" s="1000"/>
      <c r="P53" s="823"/>
      <c r="Q53" s="838"/>
      <c r="R53" s="818"/>
      <c r="S53" s="1849"/>
      <c r="T53" s="1850"/>
      <c r="U53" s="1851"/>
      <c r="V53" s="1851"/>
      <c r="W53" s="1851"/>
      <c r="X53" s="1851"/>
      <c r="Y53" s="1851"/>
      <c r="Z53" s="1851"/>
      <c r="AA53" s="1851"/>
      <c r="AB53" s="1851"/>
      <c r="AC53" s="1851"/>
      <c r="AD53" s="1851"/>
      <c r="AE53" s="1851"/>
      <c r="AF53" s="1851"/>
      <c r="AG53" s="1851"/>
      <c r="AH53" s="1851"/>
      <c r="AI53" s="1851"/>
      <c r="AJ53" s="1851"/>
      <c r="AK53" s="1851"/>
      <c r="AL53" s="1851"/>
      <c r="AM53" s="1852"/>
      <c r="AO53" s="963"/>
      <c r="AP53" s="963" t="str">
        <f>IF(T53="","",T53)</f>
        <v/>
      </c>
      <c r="AQ53" s="963"/>
      <c r="AR53" s="963"/>
      <c r="AS53" s="1618">
        <v>0</v>
      </c>
    </row>
    <row s="27100" customFormat="1" customHeight="1" ht="1.05">
      <c r="A54" s="1806" t="s">
        <v>294</v>
      </c>
      <c r="B54" s="1806" t="s">
        <v>295</v>
      </c>
      <c r="C54" s="1806" t="s">
        <v>296</v>
      </c>
      <c r="D54" s="1777"/>
      <c r="E54" s="2722"/>
      <c r="F54" s="2722"/>
      <c r="G54" s="2721"/>
      <c r="H54" s="1777"/>
      <c r="I54" s="1777"/>
      <c r="J54" s="1777"/>
      <c r="K54" s="1777"/>
      <c r="L54" s="1802"/>
      <c r="M54" s="1778"/>
      <c r="N54" s="177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252"/>
      <c r="AP54" s="1252" t="str">
        <f>IF(T54="","",T54)</f>
        <v>Добавить источник для дифференциации</v>
      </c>
      <c r="AQ54" s="1252"/>
      <c r="AR54" s="1252"/>
      <c r="AS54" s="981">
        <v>1</v>
      </c>
    </row>
    <row s="27100" customFormat="1" customHeight="1" ht="1.05">
      <c r="A55" s="1806" t="s">
        <v>294</v>
      </c>
      <c r="B55" s="1806" t="s">
        <v>295</v>
      </c>
      <c r="C55" s="1777"/>
      <c r="D55" s="1777"/>
      <c r="E55" s="2722"/>
      <c r="F55" s="2721"/>
      <c r="G55" s="1777"/>
      <c r="H55" s="1777"/>
      <c r="I55" s="1777"/>
      <c r="J55" s="1777"/>
      <c r="K55" s="1777"/>
      <c r="L55" s="1802"/>
      <c r="M55" s="1784"/>
      <c r="N55" s="178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252"/>
      <c r="AP55" s="1252" t="str">
        <f>IF(T55="","",T55)</f>
        <v>Добавить централизованную систему для дифференциации</v>
      </c>
      <c r="AQ55" s="1252"/>
      <c r="AR55" s="1252"/>
      <c r="AS55" s="981">
        <v>1</v>
      </c>
    </row>
    <row s="27100" customFormat="1" customHeight="1" ht="1.05">
      <c r="A56" s="1806" t="s">
        <v>294</v>
      </c>
      <c r="B56" s="1806"/>
      <c r="C56" s="1806"/>
      <c r="D56" s="1806"/>
      <c r="E56" s="2721"/>
      <c r="F56" s="1806"/>
      <c r="G56" s="1806"/>
      <c r="H56" s="1806"/>
      <c r="I56" s="1806"/>
      <c r="J56" s="1806"/>
      <c r="K56" s="1806"/>
      <c r="L56" s="1809"/>
      <c r="M56" s="1784"/>
      <c r="N56" s="1784"/>
      <c r="O56" s="981"/>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963"/>
      <c r="AP56" s="963" t="str">
        <f>IF(T56="","",T56)</f>
        <v>Добавить территорию для дифференциации</v>
      </c>
      <c r="AQ56" s="963"/>
      <c r="AR56" s="963"/>
      <c r="AS56" s="974">
        <v>1</v>
      </c>
    </row>
    <row s="27100" customFormat="1" customHeight="1" ht="1.05">
      <c r="A57" s="1777"/>
      <c r="B57" s="1777"/>
      <c r="C57" s="1777"/>
      <c r="D57" s="1777"/>
      <c r="E57" s="1806"/>
      <c r="F57" s="1777"/>
      <c r="G57" s="1777"/>
      <c r="H57" s="1777"/>
      <c r="I57" s="1777"/>
      <c r="J57" s="1777"/>
      <c r="K57" s="1777"/>
      <c r="L57" s="1802"/>
      <c r="M57" s="1784"/>
      <c r="N57" s="178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252"/>
      <c r="AP57" s="1252" t="str">
        <f>IF(T57="","",T57)</f>
        <v>Добавить наименование тарифа</v>
      </c>
      <c r="AQ57" s="1252"/>
      <c r="AR57" s="1252"/>
      <c r="AS57" s="981">
        <v>1</v>
      </c>
    </row>
    <row customHeight="1" ht="11.549999999999999">
      <c r="M58" s="1623"/>
      <c r="N58" s="1623"/>
      <c r="O58" s="1000"/>
      <c r="P58" s="1618"/>
      <c r="Q58" s="1618"/>
      <c r="R58" s="1618"/>
      <c r="S58" s="1618"/>
      <c r="AN58" s="1618"/>
      <c r="AO58" s="1618"/>
      <c r="AP58" s="1618"/>
      <c r="AQ58" s="1618"/>
      <c r="AR58" s="1618"/>
      <c r="AS58" s="1618">
        <v>11</v>
      </c>
    </row>
    <row customHeight="1" ht="19.95">
      <c r="O59" s="1000"/>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618">
        <v>19</v>
      </c>
    </row>
    <row customHeight="1" ht="29.25">
      <c r="O60" s="1000"/>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618">
        <v>28</v>
      </c>
    </row>
    <row customHeight="1" ht="42">
      <c r="O61" s="1000"/>
      <c r="T61" s="2748"/>
      <c r="U61" s="2748"/>
      <c r="V61" s="2748"/>
      <c r="W61" s="2748"/>
      <c r="X61" s="2748"/>
      <c r="Y61" s="2748"/>
      <c r="Z61" s="2748"/>
      <c r="AA61" s="2748"/>
      <c r="AB61" s="2748"/>
      <c r="AC61" s="2748"/>
      <c r="AD61" s="2748"/>
      <c r="AE61" s="2748"/>
      <c r="AF61" s="2748"/>
      <c r="AG61" s="2748"/>
      <c r="AH61" s="2748"/>
      <c r="AI61" s="2748"/>
      <c r="AJ61" s="2748"/>
      <c r="AK61" s="2748"/>
      <c r="AL61" s="2748"/>
      <c r="AM61" s="2748"/>
      <c r="AS61" s="1618">
        <v>40</v>
      </c>
    </row>
    <row customHeight="1" ht="14.699999999999998">
      <c r="O62" s="1000"/>
      <c r="AS62" s="1618">
        <v>14</v>
      </c>
    </row>
    <row customHeight="1" ht="21">
      <c r="O63" s="1000"/>
      <c r="S63" s="1716"/>
      <c r="T63" s="2762"/>
      <c r="U63" s="2748"/>
      <c r="V63" s="2748"/>
      <c r="W63" s="2748"/>
      <c r="X63" s="2748"/>
      <c r="Y63" s="2748"/>
      <c r="Z63" s="2748"/>
      <c r="AA63" s="2748"/>
      <c r="AB63" s="2748"/>
      <c r="AC63" s="2748"/>
      <c r="AD63" s="2748"/>
      <c r="AE63" s="2748"/>
      <c r="AF63" s="2748"/>
      <c r="AG63" s="2748"/>
      <c r="AH63" s="2748"/>
      <c r="AI63" s="2748"/>
      <c r="AJ63" s="2748"/>
      <c r="AK63" s="2748"/>
      <c r="AL63" s="2748"/>
      <c r="AM63" s="2748"/>
      <c r="AS63" s="1618">
        <v>20</v>
      </c>
    </row>
    <row customHeight="1" ht="29.25">
      <c r="O64" s="1000"/>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618">
        <v>28</v>
      </c>
    </row>
    <row customHeight="1" ht="35.699999999999996">
      <c r="T65" s="2748"/>
      <c r="U65" s="2748"/>
      <c r="V65" s="2748"/>
      <c r="W65" s="2748"/>
      <c r="X65" s="2748"/>
      <c r="Y65" s="2748"/>
      <c r="Z65" s="2748"/>
      <c r="AA65" s="2748"/>
      <c r="AB65" s="2748"/>
      <c r="AC65" s="2748"/>
      <c r="AD65" s="2748"/>
      <c r="AE65" s="2748"/>
      <c r="AF65" s="2748"/>
      <c r="AG65" s="2748"/>
      <c r="AH65" s="2748"/>
      <c r="AI65" s="2748"/>
      <c r="AJ65" s="2748"/>
      <c r="AK65" s="2748"/>
      <c r="AL65" s="2748"/>
      <c r="AM65" s="2748"/>
      <c r="AS65" s="1618">
        <v>34</v>
      </c>
    </row>
    <row customHeight="1" ht="22.5" hidden="1">
      <c r="A66" s="1623" t="s">
        <v>82</v>
      </c>
      <c r="B66" s="1623">
        <v>0</v>
      </c>
      <c r="C66" s="1623">
        <v>0</v>
      </c>
      <c r="D66" s="1623">
        <v>0</v>
      </c>
      <c r="E66" s="1623">
        <v>0</v>
      </c>
      <c r="F66" s="1623">
        <v>0</v>
      </c>
      <c r="G66" s="1623">
        <v>0</v>
      </c>
      <c r="H66" s="1623">
        <v>0</v>
      </c>
      <c r="I66" s="1623">
        <v>0</v>
      </c>
      <c r="J66" s="1623">
        <v>0</v>
      </c>
      <c r="K66" s="1623">
        <v>0</v>
      </c>
      <c r="L66" s="1792">
        <v>0</v>
      </c>
      <c r="M66" s="1825">
        <v>0</v>
      </c>
      <c r="N66" s="1825">
        <v>0</v>
      </c>
      <c r="O66" s="1825">
        <v>0</v>
      </c>
      <c r="P66" s="1791">
        <v>0</v>
      </c>
      <c r="Q66" s="807">
        <v>3</v>
      </c>
      <c r="R66" s="807">
        <v>3</v>
      </c>
      <c r="S66" s="1044">
        <v>12</v>
      </c>
      <c r="T66" s="1618">
        <v>31</v>
      </c>
      <c r="U66" s="1618">
        <v>0</v>
      </c>
      <c r="V66" s="1618">
        <v>0</v>
      </c>
      <c r="W66" s="1618">
        <v>0</v>
      </c>
      <c r="X66" s="1618">
        <v>0</v>
      </c>
      <c r="Y66" s="1618">
        <v>0</v>
      </c>
      <c r="Z66" s="1618">
        <v>0</v>
      </c>
      <c r="AA66" s="1618">
        <v>0</v>
      </c>
      <c r="AB66" s="1618">
        <v>0</v>
      </c>
      <c r="AC66" s="1618">
        <v>0</v>
      </c>
      <c r="AD66" s="1618">
        <v>24</v>
      </c>
      <c r="AE66" s="1618">
        <v>0</v>
      </c>
      <c r="AF66" s="1618">
        <v>24</v>
      </c>
      <c r="AG66" s="1618">
        <v>24</v>
      </c>
      <c r="AH66" s="1618">
        <v>11</v>
      </c>
      <c r="AI66" s="1618">
        <v>3</v>
      </c>
      <c r="AJ66" s="1618">
        <v>11</v>
      </c>
      <c r="AK66" s="1618">
        <v>0</v>
      </c>
      <c r="AL66" s="1618">
        <v>4</v>
      </c>
      <c r="AM66" s="1618">
        <v>115</v>
      </c>
      <c r="AN66" s="974">
        <v>10</v>
      </c>
      <c r="AO66" s="974">
        <v>10</v>
      </c>
      <c r="AP66" s="974">
        <v>10</v>
      </c>
      <c r="AQ66" s="974">
        <v>10</v>
      </c>
      <c r="AR66" s="974">
        <v>10</v>
      </c>
      <c r="AS66" s="161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1008A8-7F58-E1DC-634A-03173A1B023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8924" width="3.7109375" hidden="1" customWidth="1"/>
    <col min="17" max="18" style="28199" width="3.00390625" customWidth="1"/>
    <col min="19" max="19" style="28896" width="12.00390625" customWidth="1"/>
    <col min="20" max="20" style="28229" width="31.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A1" s="2334"/>
      <c r="Y1" s="790"/>
      <c r="Z1" s="790"/>
      <c r="AG1" s="790"/>
      <c r="AH1" s="790"/>
      <c r="AS1" s="1618" t="s">
        <v>14</v>
      </c>
    </row>
    <row customHeight="1" ht="21" hidden="1">
      <c r="A2" s="1826"/>
      <c r="B2" s="1826"/>
      <c r="C2" s="1826"/>
      <c r="D2" s="1826"/>
      <c r="E2" s="2721">
        <v>1</v>
      </c>
      <c r="F2" s="1826"/>
      <c r="G2" s="1826"/>
      <c r="H2" s="1826"/>
      <c r="I2" s="1826"/>
      <c r="J2" s="1826"/>
      <c r="K2" s="1826"/>
      <c r="L2" s="1827"/>
      <c r="M2" s="1828"/>
      <c r="N2" s="1828"/>
      <c r="O2" s="1828"/>
      <c r="P2" s="824"/>
      <c r="Q2" s="823"/>
      <c r="R2" s="818"/>
      <c r="S2" s="1799">
        <f>INDEX(PT_DIFFERENTIATION_NUM_NTAR,MATCH(A2,PT_DIFFERENTIATION_NTAR_ID,0))</f>
      </c>
      <c r="T2" s="761"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963"/>
      <c r="AP2" s="963" t="str">
        <f>IF(T2="","",T2)</f>
        <v>Наименование тарифа</v>
      </c>
      <c r="AQ2" s="963"/>
      <c r="AR2" s="963"/>
      <c r="AS2" s="1618">
        <v>0</v>
      </c>
    </row>
    <row customHeight="1" ht="21" hidden="1">
      <c r="A3" s="1826"/>
      <c r="B3" s="1826"/>
      <c r="C3" s="1826"/>
      <c r="D3" s="1826"/>
      <c r="E3" s="2722"/>
      <c r="F3" s="2721">
        <v>1</v>
      </c>
      <c r="G3" s="1826"/>
      <c r="H3" s="1826"/>
      <c r="I3" s="1826"/>
      <c r="J3" s="1826"/>
      <c r="K3" s="1826"/>
      <c r="L3" s="1827"/>
      <c r="M3" s="1828"/>
      <c r="N3" s="1828"/>
      <c r="O3" s="1828"/>
      <c r="P3" s="1795"/>
      <c r="Q3" s="815"/>
      <c r="R3" s="816"/>
      <c r="S3" s="1799">
        <f>INDEX(PT_DIFFERENTIATION_NUM_TER,MATCH(B3,PT_DIFFERENTIATION_TER_ID,0))</f>
      </c>
      <c r="T3" s="771"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963"/>
      <c r="AP3" s="963" t="str">
        <f>IF(T3="","",T3)</f>
        <v>Территория действия тарифа</v>
      </c>
      <c r="AQ3" s="963"/>
      <c r="AR3" s="963"/>
      <c r="AS3" s="1618">
        <v>0</v>
      </c>
    </row>
    <row customHeight="1" ht="23.25" hidden="1">
      <c r="A4" s="1826"/>
      <c r="B4" s="1826"/>
      <c r="C4" s="1826"/>
      <c r="D4" s="1826"/>
      <c r="E4" s="2722"/>
      <c r="F4" s="2722"/>
      <c r="G4" s="2721">
        <v>1</v>
      </c>
      <c r="H4" s="1826"/>
      <c r="I4" s="1826"/>
      <c r="J4" s="1826"/>
      <c r="K4" s="1826"/>
      <c r="L4" s="1827"/>
      <c r="M4" s="1828"/>
      <c r="N4" s="1828"/>
      <c r="O4" s="1828"/>
      <c r="P4" s="817"/>
      <c r="Q4" s="815"/>
      <c r="R4" s="816"/>
      <c r="S4" s="2471">
        <f>INDEX(PT_DIFFERENTIATION_NUM_CS,MATCH(C4,PT_DIFFERENTIATION_CS_ID,0))</f>
      </c>
      <c r="T4" s="2475" t="s">
        <v>523</v>
      </c>
      <c r="U4" s="2476"/>
      <c r="V4" s="2763"/>
      <c r="W4" s="2764"/>
      <c r="X4" s="2764"/>
      <c r="Y4" s="2764"/>
      <c r="Z4" s="2764"/>
      <c r="AA4" s="2764"/>
      <c r="AB4" s="2764"/>
      <c r="AC4" s="2765"/>
      <c r="AD4" s="2763">
        <f>INDEX(PT_DIFFERENTIATION_CS,MATCH(C4,PT_DIFFERENTIATION_CS_ID,0))</f>
      </c>
      <c r="AE4" s="2764"/>
      <c r="AF4" s="2764"/>
      <c r="AG4" s="2764"/>
      <c r="AH4" s="2764"/>
      <c r="AI4" s="2764"/>
      <c r="AJ4" s="2764"/>
      <c r="AK4" s="2764"/>
      <c r="AL4" s="2765"/>
      <c r="AM4" s="1721" t="s">
        <v>524</v>
      </c>
      <c r="AO4" s="963"/>
      <c r="AP4" s="963" t="str">
        <f>IF(T4="","",T4)</f>
        <v>Наименование системы теплоснабжения </v>
      </c>
      <c r="AQ4" s="963"/>
      <c r="AR4" s="963"/>
      <c r="AS4" s="1618">
        <v>0</v>
      </c>
    </row>
    <row customHeight="1" ht="21" hidden="1">
      <c r="A5" s="1826"/>
      <c r="B5" s="1826"/>
      <c r="C5" s="1826"/>
      <c r="D5" s="1826"/>
      <c r="E5" s="2722"/>
      <c r="F5" s="2722"/>
      <c r="G5" s="2722"/>
      <c r="H5" s="2721">
        <v>1</v>
      </c>
      <c r="I5" s="1826"/>
      <c r="J5" s="1826"/>
      <c r="K5" s="1826"/>
      <c r="L5" s="1827"/>
      <c r="M5" s="1828"/>
      <c r="N5" s="1828"/>
      <c r="O5" s="1828"/>
      <c r="P5" s="817"/>
      <c r="Q5" s="815"/>
      <c r="R5" s="2098"/>
      <c r="S5" s="2470">
        <f>INDEX(PT_DIFFERENTIATION_NUM_IST_TE,MATCH(D5,PT_DIFFERENTIATION_IST_TE_ID,0))</f>
      </c>
      <c r="T5" s="773" t="s">
        <v>525</v>
      </c>
      <c r="U5" s="763"/>
      <c r="V5" s="2766"/>
      <c r="W5" s="2766"/>
      <c r="X5" s="2766"/>
      <c r="Y5" s="2766"/>
      <c r="Z5" s="2766"/>
      <c r="AA5" s="2766"/>
      <c r="AB5" s="2766"/>
      <c r="AC5" s="2766"/>
      <c r="AD5" s="2766">
        <f>INDEX(PT_DIFFERENTIATION_IST_TE,MATCH(D5,PT_DIFFERENTIATION_IST_TE_ID,0))</f>
      </c>
      <c r="AE5" s="2766"/>
      <c r="AF5" s="2766"/>
      <c r="AG5" s="2766"/>
      <c r="AH5" s="2766"/>
      <c r="AI5" s="2766"/>
      <c r="AJ5" s="2766"/>
      <c r="AK5" s="2766"/>
      <c r="AL5" s="2766"/>
      <c r="AM5" s="2473" t="s">
        <v>526</v>
      </c>
      <c r="AO5" s="963"/>
      <c r="AP5" s="963" t="str">
        <f>IF(T5="","",T5)</f>
        <v>Источник тепловой энергии  </v>
      </c>
      <c r="AQ5" s="963"/>
      <c r="AR5" s="963"/>
      <c r="AS5" s="1618">
        <v>0</v>
      </c>
    </row>
    <row customHeight="1" ht="0.75" hidden="1">
      <c r="A6" s="1826"/>
      <c r="B6" s="1826"/>
      <c r="C6" s="1826"/>
      <c r="D6" s="1826"/>
      <c r="E6" s="2722"/>
      <c r="F6" s="2722"/>
      <c r="G6" s="2722"/>
      <c r="H6" s="2722"/>
      <c r="I6" s="2719">
        <f>S5&amp;".1"</f>
      </c>
      <c r="J6" s="1826"/>
      <c r="K6" s="1826"/>
      <c r="L6" s="1827" t="s">
        <v>527</v>
      </c>
      <c r="M6" s="1000"/>
      <c r="P6" s="2720">
        <v>1</v>
      </c>
      <c r="Q6" s="1794"/>
      <c r="R6" s="2469"/>
      <c r="S6" s="1505"/>
      <c r="T6" s="1846"/>
      <c r="U6" s="1847"/>
      <c r="V6" s="2767"/>
      <c r="W6" s="2767"/>
      <c r="X6" s="2767"/>
      <c r="Y6" s="2767"/>
      <c r="Z6" s="2767"/>
      <c r="AA6" s="2767"/>
      <c r="AB6" s="2767"/>
      <c r="AC6" s="2767"/>
      <c r="AD6" s="2767"/>
      <c r="AE6" s="2767"/>
      <c r="AF6" s="2767"/>
      <c r="AG6" s="2767"/>
      <c r="AH6" s="2767"/>
      <c r="AI6" s="2767"/>
      <c r="AJ6" s="2767"/>
      <c r="AK6" s="2767"/>
      <c r="AL6" s="2767"/>
      <c r="AM6" s="2474"/>
      <c r="AO6" s="963"/>
      <c r="AP6" s="963" t="str">
        <f>IF(T6="","",T6)</f>
        <v/>
      </c>
      <c r="AQ6" s="963"/>
      <c r="AR6" s="963"/>
      <c r="AS6" s="1618">
        <v>0</v>
      </c>
    </row>
    <row customHeight="1" ht="84" hidden="1">
      <c r="A7" s="1826"/>
      <c r="B7" s="1826"/>
      <c r="C7" s="1826"/>
      <c r="D7" s="1826"/>
      <c r="E7" s="2722"/>
      <c r="F7" s="2722"/>
      <c r="G7" s="2722"/>
      <c r="H7" s="2722"/>
      <c r="I7" s="2749"/>
      <c r="J7" s="2719">
        <f>I6&amp;".1"</f>
      </c>
      <c r="K7" s="1826"/>
      <c r="L7" s="1827" t="s">
        <v>530</v>
      </c>
      <c r="M7" s="1000"/>
      <c r="N7" s="1829"/>
      <c r="P7" s="2720"/>
      <c r="Q7" s="2720">
        <v>1</v>
      </c>
      <c r="R7" s="2105"/>
      <c r="S7" s="2470">
        <f>$J7</f>
      </c>
      <c r="T7" s="749" t="s">
        <v>531</v>
      </c>
      <c r="U7" s="763"/>
      <c r="V7" s="2768"/>
      <c r="W7" s="2768"/>
      <c r="X7" s="2768"/>
      <c r="Y7" s="2768"/>
      <c r="Z7" s="2768"/>
      <c r="AA7" s="2768"/>
      <c r="AB7" s="2768"/>
      <c r="AC7" s="2768"/>
      <c r="AD7" s="2768"/>
      <c r="AE7" s="2768"/>
      <c r="AF7" s="2768"/>
      <c r="AG7" s="2768"/>
      <c r="AH7" s="2768"/>
      <c r="AI7" s="2768"/>
      <c r="AJ7" s="2768"/>
      <c r="AK7" s="2768"/>
      <c r="AL7" s="2768"/>
      <c r="AM7" s="2473" t="s">
        <v>532</v>
      </c>
      <c r="AO7" s="963"/>
      <c r="AP7" s="963" t="str">
        <f>IF(T7="","",T7)</f>
        <v>Группа потребителей</v>
      </c>
      <c r="AQ7" s="963"/>
      <c r="AR7" s="963"/>
      <c r="AS7" s="1618">
        <v>0</v>
      </c>
    </row>
    <row customHeight="1" ht="11.25" hidden="1">
      <c r="A8" s="1826"/>
      <c r="B8" s="1826"/>
      <c r="C8" s="1826"/>
      <c r="D8" s="1826"/>
      <c r="E8" s="2722"/>
      <c r="F8" s="2722"/>
      <c r="G8" s="2722"/>
      <c r="H8" s="2722"/>
      <c r="I8" s="2749"/>
      <c r="J8" s="2749"/>
      <c r="K8" s="2719">
        <f>J7&amp;".1"</f>
      </c>
      <c r="L8" s="1827" t="s">
        <v>533</v>
      </c>
      <c r="M8" s="1000"/>
      <c r="N8" s="1829"/>
      <c r="O8" s="1829"/>
      <c r="P8" s="2720"/>
      <c r="Q8" s="2720"/>
      <c r="R8" s="820">
        <v>1</v>
      </c>
      <c r="S8" s="2472">
        <f>$K8</f>
      </c>
      <c r="T8" s="2477"/>
      <c r="U8" s="2478"/>
      <c r="V8" s="2479"/>
      <c r="W8" s="1812"/>
      <c r="X8" s="2479"/>
      <c r="Y8" s="2480"/>
      <c r="Z8" s="2769"/>
      <c r="AA8" s="2575" t="s">
        <v>66</v>
      </c>
      <c r="AB8" s="2769"/>
      <c r="AC8" s="2575" t="s">
        <v>66</v>
      </c>
      <c r="AD8" s="2479"/>
      <c r="AE8" s="1812"/>
      <c r="AF8" s="2479"/>
      <c r="AG8" s="2480"/>
      <c r="AH8" s="2769"/>
      <c r="AI8" s="2575" t="s">
        <v>66</v>
      </c>
      <c r="AJ8" s="2769"/>
      <c r="AK8" s="2575" t="s">
        <v>66</v>
      </c>
      <c r="AL8" s="1812"/>
      <c r="AM8" s="2716" t="s">
        <v>534</v>
      </c>
      <c r="AN8" s="974">
        <f>STRCHECKDATE(V9:AL9)</f>
      </c>
      <c r="AO8" s="963"/>
      <c r="AP8" s="963" t="str">
        <f>IF(T8="","",T8)</f>
        <v/>
      </c>
      <c r="AQ8" s="963"/>
      <c r="AR8" s="963"/>
      <c r="AS8" s="1618">
        <v>0</v>
      </c>
    </row>
    <row customHeight="1" ht="0.75" hidden="1">
      <c r="A9" s="1826"/>
      <c r="B9" s="1826"/>
      <c r="C9" s="1826"/>
      <c r="D9" s="1826"/>
      <c r="E9" s="2722"/>
      <c r="F9" s="2722"/>
      <c r="G9" s="2722"/>
      <c r="H9" s="2722"/>
      <c r="I9" s="2749"/>
      <c r="J9" s="2749"/>
      <c r="K9" s="2719"/>
      <c r="L9" s="1827"/>
      <c r="M9" s="1000"/>
      <c r="N9" s="1829"/>
      <c r="O9" s="1829"/>
      <c r="P9" s="2720"/>
      <c r="Q9" s="2720"/>
      <c r="R9" s="820"/>
      <c r="S9" s="1805"/>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963"/>
      <c r="AP9" s="963" t="str">
        <f>IF(T9="","",T9)</f>
        <v/>
      </c>
      <c r="AQ9" s="963"/>
      <c r="AR9" s="963"/>
      <c r="AS9" s="1618">
        <v>0</v>
      </c>
    </row>
    <row customHeight="1" ht="11.25" hidden="1">
      <c r="A10" s="1826"/>
      <c r="B10" s="1826"/>
      <c r="C10" s="1826"/>
      <c r="D10" s="1826"/>
      <c r="E10" s="2722"/>
      <c r="F10" s="2722"/>
      <c r="G10" s="2722"/>
      <c r="H10" s="2722"/>
      <c r="I10" s="2749"/>
      <c r="J10" s="2719"/>
      <c r="K10" s="1826"/>
      <c r="L10" s="1827"/>
      <c r="M10" s="1000"/>
      <c r="N10" s="1829"/>
      <c r="P10" s="2720"/>
      <c r="Q10" s="2720"/>
      <c r="R10" s="819"/>
      <c r="S10" s="1741"/>
      <c r="T10" s="750" t="s">
        <v>535</v>
      </c>
      <c r="U10" s="830"/>
      <c r="V10" s="830"/>
      <c r="W10" s="830"/>
      <c r="X10" s="830"/>
      <c r="Y10" s="830"/>
      <c r="Z10" s="830"/>
      <c r="AA10" s="830"/>
      <c r="AB10" s="830"/>
      <c r="AC10" s="830"/>
      <c r="AD10" s="830"/>
      <c r="AE10" s="830"/>
      <c r="AF10" s="830"/>
      <c r="AG10" s="830"/>
      <c r="AH10" s="830"/>
      <c r="AI10" s="830"/>
      <c r="AJ10" s="830"/>
      <c r="AK10" s="830"/>
      <c r="AL10" s="787"/>
      <c r="AM10" s="2718"/>
      <c r="AO10" s="963"/>
      <c r="AP10" s="963" t="str">
        <f>IF(T10="","",T10)</f>
        <v>Добавить вид теплоносителя (параметры теплоносителя)</v>
      </c>
      <c r="AQ10" s="963"/>
      <c r="AR10" s="963"/>
      <c r="AS10" s="1618">
        <v>0</v>
      </c>
    </row>
    <row customHeight="1" ht="11.25" hidden="1">
      <c r="A11" s="1826"/>
      <c r="B11" s="1826"/>
      <c r="C11" s="1826"/>
      <c r="D11" s="1826"/>
      <c r="E11" s="2722"/>
      <c r="F11" s="2722"/>
      <c r="G11" s="2722"/>
      <c r="H11" s="2722"/>
      <c r="I11" s="2719"/>
      <c r="J11" s="1826"/>
      <c r="K11" s="1826"/>
      <c r="L11" s="1827"/>
      <c r="M11" s="1000"/>
      <c r="P11" s="2720"/>
      <c r="Q11" s="1794"/>
      <c r="R11" s="819"/>
      <c r="S11" s="1741"/>
      <c r="T11" s="828" t="s">
        <v>536</v>
      </c>
      <c r="U11" s="830"/>
      <c r="V11" s="830"/>
      <c r="W11" s="830"/>
      <c r="X11" s="830"/>
      <c r="Y11" s="830"/>
      <c r="Z11" s="830"/>
      <c r="AA11" s="830"/>
      <c r="AB11" s="830"/>
      <c r="AC11" s="829"/>
      <c r="AD11" s="830"/>
      <c r="AE11" s="830"/>
      <c r="AF11" s="830"/>
      <c r="AG11" s="830"/>
      <c r="AH11" s="830"/>
      <c r="AI11" s="830"/>
      <c r="AJ11" s="830"/>
      <c r="AK11" s="829"/>
      <c r="AL11" s="830"/>
      <c r="AM11" s="766"/>
      <c r="AO11" s="963"/>
      <c r="AP11" s="963" t="str">
        <f>IF(T11="","",T11)</f>
        <v>Добавить группу потребителей</v>
      </c>
      <c r="AQ11" s="963"/>
      <c r="AR11" s="963"/>
      <c r="AS11" s="1618">
        <v>0</v>
      </c>
    </row>
    <row customHeight="1" ht="0.75" hidden="1">
      <c r="A12" s="1826"/>
      <c r="B12" s="1826"/>
      <c r="C12" s="1826"/>
      <c r="D12" s="1826"/>
      <c r="E12" s="2722"/>
      <c r="F12" s="2722"/>
      <c r="G12" s="2722"/>
      <c r="H12" s="2721"/>
      <c r="I12" s="1826"/>
      <c r="J12" s="1826"/>
      <c r="K12" s="1826"/>
      <c r="L12" s="1827"/>
      <c r="M12" s="1828"/>
      <c r="N12" s="1828"/>
      <c r="O12" s="1000"/>
      <c r="P12" s="823"/>
      <c r="Q12" s="838"/>
      <c r="R12" s="818"/>
      <c r="S12" s="1849"/>
      <c r="T12" s="1850"/>
      <c r="U12" s="1851"/>
      <c r="V12" s="1851"/>
      <c r="W12" s="1851"/>
      <c r="X12" s="1851"/>
      <c r="Y12" s="1851"/>
      <c r="Z12" s="1851"/>
      <c r="AA12" s="1851"/>
      <c r="AB12" s="1851"/>
      <c r="AC12" s="1851"/>
      <c r="AD12" s="1851"/>
      <c r="AE12" s="1851"/>
      <c r="AF12" s="1851"/>
      <c r="AG12" s="1851"/>
      <c r="AH12" s="1851"/>
      <c r="AI12" s="1851"/>
      <c r="AJ12" s="1851"/>
      <c r="AK12" s="1851"/>
      <c r="AL12" s="1851"/>
      <c r="AM12" s="1852"/>
      <c r="AO12" s="963"/>
      <c r="AP12" s="963" t="str">
        <f>IF(T12="","",T12)</f>
        <v/>
      </c>
      <c r="AQ12" s="963"/>
      <c r="AR12" s="963"/>
      <c r="AS12" s="1618">
        <v>0</v>
      </c>
    </row>
    <row s="27100" customFormat="1" customHeight="1" ht="0.75" hidden="1">
      <c r="A13" s="1777"/>
      <c r="B13" s="1777"/>
      <c r="C13" s="1777"/>
      <c r="D13" s="1777"/>
      <c r="E13" s="2722"/>
      <c r="F13" s="2722"/>
      <c r="G13" s="2721"/>
      <c r="H13" s="1777"/>
      <c r="I13" s="1777"/>
      <c r="J13" s="1777"/>
      <c r="K13" s="1777"/>
      <c r="L13" s="1802"/>
      <c r="M13" s="1778"/>
      <c r="N13" s="177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252"/>
      <c r="AP13" s="1252" t="str">
        <f>IF(T13="","",T13)</f>
        <v>Добавить источник для дифференциации</v>
      </c>
      <c r="AQ13" s="1252"/>
      <c r="AR13" s="1252"/>
      <c r="AS13" s="981">
        <v>0</v>
      </c>
    </row>
    <row s="27100" customFormat="1" customHeight="1" ht="0.75" hidden="1">
      <c r="A14" s="1777"/>
      <c r="B14" s="1777"/>
      <c r="C14" s="1777"/>
      <c r="D14" s="1777"/>
      <c r="E14" s="2722"/>
      <c r="F14" s="2721"/>
      <c r="G14" s="1777"/>
      <c r="H14" s="1777"/>
      <c r="I14" s="1777"/>
      <c r="J14" s="1777"/>
      <c r="K14" s="1777"/>
      <c r="L14" s="1802"/>
      <c r="M14" s="1784"/>
      <c r="N14" s="178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252"/>
      <c r="AP14" s="1252" t="str">
        <f>IF(T14="","",T14)</f>
        <v>Добавить централизованную систему для дифференциации</v>
      </c>
      <c r="AQ14" s="1252"/>
      <c r="AR14" s="1252"/>
      <c r="AS14" s="981">
        <v>0</v>
      </c>
    </row>
    <row s="27100" customFormat="1" customHeight="1" ht="0.75" hidden="1">
      <c r="A15" s="1777"/>
      <c r="B15" s="1777"/>
      <c r="C15" s="1777"/>
      <c r="D15" s="1777"/>
      <c r="E15" s="2721"/>
      <c r="F15" s="1777"/>
      <c r="G15" s="1777"/>
      <c r="H15" s="1777"/>
      <c r="I15" s="1777"/>
      <c r="J15" s="1777"/>
      <c r="K15" s="1777"/>
      <c r="L15" s="1802"/>
      <c r="M15" s="1784"/>
      <c r="N15" s="178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252"/>
      <c r="AP15" s="1252" t="str">
        <f>IF(T15="","",T15)</f>
        <v>Добавить территорию для дифференциации</v>
      </c>
      <c r="AQ15" s="1252"/>
      <c r="AR15" s="1252"/>
      <c r="AS15" s="981">
        <v>0</v>
      </c>
    </row>
    <row customHeight="1" ht="14.25" hidden="1">
      <c r="AC16" s="790"/>
      <c r="AK16" s="790"/>
      <c r="AS16" s="1618">
        <v>0</v>
      </c>
    </row>
    <row customHeight="1" ht="14.25" hidden="1">
      <c r="AD17" s="1823"/>
      <c r="AE17" s="1823"/>
      <c r="AF17" s="1823"/>
      <c r="AG17" s="1824"/>
      <c r="AH17" s="2730"/>
      <c r="AI17" s="2731" t="s">
        <v>66</v>
      </c>
      <c r="AJ17" s="2730"/>
      <c r="AK17" s="2731" t="s">
        <v>66</v>
      </c>
      <c r="AS17" s="1618">
        <v>0</v>
      </c>
    </row>
    <row customHeight="1" ht="14.25" hidden="1">
      <c r="AD18" s="1823"/>
      <c r="AE18" s="1823"/>
      <c r="AF18" s="1823"/>
      <c r="AG18" s="791" t="str">
        <f>AH17&amp;"-"&amp;AJ17</f>
        <v>-</v>
      </c>
      <c r="AH18" s="2731"/>
      <c r="AI18" s="2731"/>
      <c r="AJ18" s="2731"/>
      <c r="AK18" s="2731"/>
      <c r="AS18" s="1618">
        <v>0</v>
      </c>
    </row>
    <row customHeight="1" ht="14.25" hidden="1">
      <c r="AK19" s="790"/>
      <c r="AS19" s="1618">
        <v>0</v>
      </c>
    </row>
    <row s="28178" customFormat="1" customHeight="1" ht="22.5" hidden="1">
      <c r="L20" s="1792"/>
      <c r="M20" s="1825"/>
      <c r="N20" s="1825"/>
      <c r="O20" s="1830" t="s">
        <v>541</v>
      </c>
      <c r="P20" s="1825"/>
      <c r="Q20" s="1834"/>
      <c r="R20" s="1834"/>
      <c r="S20" s="1192"/>
      <c r="Z20" s="1830"/>
      <c r="AB20" s="1830"/>
      <c r="AC20" s="1829"/>
      <c r="AH20" s="1830"/>
      <c r="AJ20" s="1830"/>
      <c r="AK20" s="1829"/>
      <c r="AN20" s="974"/>
      <c r="AO20" s="974"/>
      <c r="AP20" s="974"/>
      <c r="AQ20" s="974"/>
      <c r="AR20" s="974"/>
      <c r="AS20" s="1623">
        <v>0</v>
      </c>
    </row>
    <row s="28178" customFormat="1" customHeight="1" ht="14.25" hidden="1">
      <c r="L21" s="1792"/>
      <c r="M21" s="1825"/>
      <c r="N21" s="1825"/>
      <c r="O21" s="1825"/>
      <c r="P21" s="1825"/>
      <c r="Q21" s="1834"/>
      <c r="R21" s="1834"/>
      <c r="S21" s="1192"/>
      <c r="AC21" s="1829"/>
      <c r="AK21" s="1829"/>
      <c r="AN21" s="974"/>
      <c r="AO21" s="974"/>
      <c r="AP21" s="974"/>
      <c r="AQ21" s="974"/>
      <c r="AR21" s="974"/>
      <c r="AS21" s="1623">
        <v>0</v>
      </c>
    </row>
    <row s="28178" customFormat="1" customHeight="1" ht="14.25" hidden="1">
      <c r="L22" s="1792"/>
      <c r="M22" s="1825"/>
      <c r="N22" s="1825"/>
      <c r="O22" s="1827" t="s">
        <v>542</v>
      </c>
      <c r="P22" s="1825"/>
      <c r="Q22" s="1834"/>
      <c r="R22" s="1834"/>
      <c r="S22" s="1192"/>
      <c r="T22" s="1623" t="s">
        <v>543</v>
      </c>
      <c r="AA22" s="649" t="s">
        <v>544</v>
      </c>
      <c r="AC22" s="649" t="s">
        <v>545</v>
      </c>
      <c r="AD22" s="1623" t="s">
        <v>543</v>
      </c>
      <c r="AI22" s="649" t="s">
        <v>546</v>
      </c>
      <c r="AK22" s="649" t="s">
        <v>545</v>
      </c>
      <c r="AN22" s="974"/>
      <c r="AO22" s="974"/>
      <c r="AP22" s="974"/>
      <c r="AQ22" s="974"/>
      <c r="AR22" s="974"/>
      <c r="AS22" s="1623">
        <v>0</v>
      </c>
    </row>
    <row customHeight="1" ht="14.25" hidden="1">
      <c r="O23" s="1827"/>
      <c r="AS23" s="1618">
        <v>0</v>
      </c>
    </row>
    <row customHeight="1" ht="14.25" hidden="1">
      <c r="O24" s="1827"/>
      <c r="AS24" s="1618">
        <v>0</v>
      </c>
    </row>
    <row customHeight="1" ht="14.699999999999998">
      <c r="Q25" s="839"/>
      <c r="R25" s="839"/>
      <c r="S25" s="1738"/>
      <c r="T25" s="826"/>
      <c r="U25" s="826"/>
      <c r="V25" s="972"/>
      <c r="W25" s="972"/>
      <c r="X25" s="972"/>
      <c r="Y25" s="972"/>
      <c r="Z25" s="972"/>
      <c r="AA25" s="972"/>
      <c r="AB25" s="972"/>
      <c r="AC25" s="972"/>
      <c r="AD25" s="972"/>
      <c r="AE25" s="972"/>
      <c r="AF25" s="972"/>
      <c r="AG25" s="972"/>
      <c r="AH25" s="972"/>
      <c r="AI25" s="972"/>
      <c r="AJ25" s="972"/>
      <c r="AK25" s="972"/>
      <c r="AS25" s="1618">
        <v>14</v>
      </c>
    </row>
    <row customHeight="1" ht="54.75">
      <c r="Q26" s="839"/>
      <c r="R26" s="839"/>
      <c r="S26" s="27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0"/>
      <c r="U26" s="2770"/>
      <c r="V26" s="2770"/>
      <c r="W26" s="2770"/>
      <c r="X26" s="2770"/>
      <c r="Y26" s="2770"/>
      <c r="Z26" s="2770"/>
      <c r="AA26" s="2770"/>
      <c r="AB26" s="2770"/>
      <c r="AC26" s="2770"/>
      <c r="AD26" s="2770"/>
      <c r="AE26" s="2770"/>
      <c r="AF26" s="2770"/>
      <c r="AG26" s="2770"/>
      <c r="AH26" s="2770"/>
      <c r="AI26" s="2770"/>
      <c r="AJ26" s="2770"/>
      <c r="AK26" s="1706"/>
      <c r="AS26" s="1618">
        <v>52</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1618">
        <v>14</v>
      </c>
    </row>
    <row customHeight="1" ht="14.25" hidden="1">
      <c r="Q28" s="839"/>
      <c r="R28" s="839"/>
      <c r="S28" s="1738"/>
      <c r="T28" s="826"/>
      <c r="U28" s="826"/>
      <c r="V28" s="785"/>
      <c r="W28" s="785"/>
      <c r="X28" s="785"/>
      <c r="Y28" s="785"/>
      <c r="Z28" s="785"/>
      <c r="AA28" s="785"/>
      <c r="AB28" s="785"/>
      <c r="AC28" s="785"/>
      <c r="AD28" s="785"/>
      <c r="AE28" s="785"/>
      <c r="AF28" s="785"/>
      <c r="AG28" s="785"/>
      <c r="AH28" s="785"/>
      <c r="AI28" s="785"/>
      <c r="AJ28" s="785"/>
      <c r="AK28" s="785"/>
      <c r="AL28" s="972"/>
      <c r="AS28" s="1618">
        <v>0</v>
      </c>
    </row>
    <row s="28795" customFormat="1" customHeight="1" ht="25.5" hidden="1">
      <c r="A29" s="1831"/>
      <c r="B29" s="1831"/>
      <c r="C29" s="1831"/>
      <c r="D29" s="1831"/>
      <c r="E29" s="1831"/>
      <c r="F29" s="1831"/>
      <c r="G29" s="1831"/>
      <c r="H29" s="1831"/>
      <c r="I29" s="1831"/>
      <c r="J29" s="1831"/>
      <c r="K29" s="1831"/>
      <c r="L29" s="1832"/>
      <c r="M29" s="1831"/>
      <c r="N29" s="1831"/>
      <c r="O29" s="1831"/>
      <c r="S29" s="2713" t="s">
        <v>42</v>
      </c>
      <c r="T29" s="2713"/>
      <c r="U29" s="1835"/>
      <c r="V29" s="2714" t="str">
        <f>IF(TITLE_NAME_OR_PR_CHANGE="",IF(TITLE_NAME_OR_PR="","",TITLE_NAME_OR_PR),TITLE_NAME_OR_PR_CHANGE)</f>
        <v/>
      </c>
      <c r="W29" s="2714"/>
      <c r="X29" s="2714"/>
      <c r="Y29" s="2714"/>
      <c r="Z29" s="2714"/>
      <c r="AA29" s="2714"/>
      <c r="AB29" s="2714"/>
      <c r="AC29" s="789"/>
      <c r="AD29" s="2714" t="str">
        <f>IF(TITLE_NAME_OR_PR_CHANGE="",IF(TITLE_NAME_OR_PR="","",TITLE_NAME_OR_PR),TITLE_NAME_OR_PR_CHANGE)</f>
        <v/>
      </c>
      <c r="AE29" s="2714"/>
      <c r="AF29" s="2714"/>
      <c r="AG29" s="2714"/>
      <c r="AH29" s="2714"/>
      <c r="AI29" s="2714"/>
      <c r="AJ29" s="2714"/>
      <c r="AK29" s="789"/>
      <c r="AL29" s="789"/>
      <c r="AM29" s="743"/>
      <c r="AN29" s="831"/>
      <c r="AO29" s="831"/>
      <c r="AP29" s="831"/>
      <c r="AQ29" s="831"/>
      <c r="AR29" s="831"/>
      <c r="AS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547</v>
      </c>
      <c r="T30" s="2713"/>
      <c r="U30" s="1835"/>
      <c r="V30" s="2727" t="str">
        <f>IF(TITLE_DATE_PR_CHANGE="",IF(TITLE_DATE_PR="","",TITLE_DATE_PR),TITLE_DATE_PR_CHANGE)</f>
        <v/>
      </c>
      <c r="W30" s="2727"/>
      <c r="X30" s="2727"/>
      <c r="Y30" s="2727"/>
      <c r="Z30" s="2727"/>
      <c r="AA30" s="2727"/>
      <c r="AB30" s="2727"/>
      <c r="AC30" s="789"/>
      <c r="AD30" s="2727" t="str">
        <f>IF(TITLE_DATE_PR_CHANGE="",IF(TITLE_DATE_PR="","",TITLE_DATE_PR),TITLE_DATE_PR_CHANGE)</f>
        <v/>
      </c>
      <c r="AE30" s="2727"/>
      <c r="AF30" s="2727"/>
      <c r="AG30" s="2727"/>
      <c r="AH30" s="2727"/>
      <c r="AI30" s="2727"/>
      <c r="AJ30" s="2727"/>
      <c r="AK30" s="789"/>
      <c r="AL30" s="789"/>
      <c r="AM30" s="743"/>
      <c r="AN30" s="831"/>
      <c r="AO30" s="831"/>
      <c r="AP30" s="831"/>
      <c r="AQ30" s="831"/>
      <c r="AR30" s="831"/>
      <c r="AS30" s="881">
        <v>0</v>
      </c>
    </row>
    <row s="28795" customFormat="1" customHeight="1" ht="18.75" hidden="1">
      <c r="A31" s="1831"/>
      <c r="B31" s="1831"/>
      <c r="C31" s="1831"/>
      <c r="D31" s="1831"/>
      <c r="E31" s="1831"/>
      <c r="F31" s="1831"/>
      <c r="G31" s="1831"/>
      <c r="H31" s="1831"/>
      <c r="I31" s="1831"/>
      <c r="J31" s="1831"/>
      <c r="K31" s="1831"/>
      <c r="L31" s="1832"/>
      <c r="M31" s="1831"/>
      <c r="N31" s="1831"/>
      <c r="O31" s="1831"/>
      <c r="S31" s="2713" t="s">
        <v>548</v>
      </c>
      <c r="T31" s="2713"/>
      <c r="U31" s="1835"/>
      <c r="V31" s="2714" t="str">
        <f>IF(TITLE_NUMBER_PR_CHANGE="",IF(TITLE_NUMBER_PR="","",TITLE_NUMBER_PR),TITLE_NUMBER_PR_CHANGE)</f>
        <v/>
      </c>
      <c r="W31" s="2714"/>
      <c r="X31" s="2714"/>
      <c r="Y31" s="2714"/>
      <c r="Z31" s="2714"/>
      <c r="AA31" s="2714"/>
      <c r="AB31" s="2714"/>
      <c r="AC31" s="789"/>
      <c r="AD31" s="2714" t="str">
        <f>IF(TITLE_NUMBER_PR_CHANGE="",IF(TITLE_NUMBER_PR="","",TITLE_NUMBER_PR),TITLE_NUMBER_PR_CHANGE)</f>
        <v/>
      </c>
      <c r="AE31" s="2714"/>
      <c r="AF31" s="2714"/>
      <c r="AG31" s="2714"/>
      <c r="AH31" s="2714"/>
      <c r="AI31" s="2714"/>
      <c r="AJ31" s="2714"/>
      <c r="AK31" s="789"/>
      <c r="AL31" s="789"/>
      <c r="AM31" s="743"/>
      <c r="AN31" s="831"/>
      <c r="AO31" s="831"/>
      <c r="AP31" s="831"/>
      <c r="AQ31" s="831"/>
      <c r="AR31" s="831"/>
      <c r="AS31" s="881">
        <v>0</v>
      </c>
    </row>
    <row s="28795" customFormat="1" customHeight="1" ht="18.75" hidden="1">
      <c r="A32" s="1831"/>
      <c r="B32" s="1831"/>
      <c r="C32" s="1831"/>
      <c r="D32" s="1831"/>
      <c r="E32" s="1831"/>
      <c r="F32" s="1831"/>
      <c r="G32" s="1831"/>
      <c r="H32" s="1831"/>
      <c r="I32" s="1831"/>
      <c r="J32" s="1831"/>
      <c r="K32" s="1831"/>
      <c r="L32" s="1832"/>
      <c r="M32" s="1831"/>
      <c r="N32" s="1831"/>
      <c r="O32" s="1831"/>
      <c r="S32" s="2713" t="s">
        <v>43</v>
      </c>
      <c r="T32" s="2713"/>
      <c r="U32" s="1835"/>
      <c r="V32" s="2714" t="str">
        <f>IF(TITLE_IST_PUB_CHANGE="",IF(TITLE_IST_PUB="","",TITLE_IST_PUB),TITLE_IST_PUB_CHANGE)</f>
        <v/>
      </c>
      <c r="W32" s="2714"/>
      <c r="X32" s="2714"/>
      <c r="Y32" s="2714"/>
      <c r="Z32" s="2714"/>
      <c r="AA32" s="2714"/>
      <c r="AB32" s="2714"/>
      <c r="AC32" s="789"/>
      <c r="AD32" s="2714" t="str">
        <f>IF(TITLE_IST_PUB_CHANGE="",IF(TITLE_IST_PUB="","",TITLE_IST_PUB),TITLE_IST_PUB_CHANGE)</f>
        <v/>
      </c>
      <c r="AE32" s="2714"/>
      <c r="AF32" s="2714"/>
      <c r="AG32" s="2714"/>
      <c r="AH32" s="2714"/>
      <c r="AI32" s="2714"/>
      <c r="AJ32" s="2714"/>
      <c r="AK32" s="789"/>
      <c r="AL32" s="789"/>
      <c r="AM32" s="743"/>
      <c r="AN32" s="831"/>
      <c r="AO32" s="831"/>
      <c r="AP32" s="831"/>
      <c r="AQ32" s="831"/>
      <c r="AR32" s="831"/>
      <c r="AS32" s="881">
        <v>0</v>
      </c>
    </row>
    <row customHeight="1" ht="14.25" hidden="1">
      <c r="Q33" s="839"/>
      <c r="R33" s="839"/>
      <c r="S33" s="1738"/>
      <c r="T33" s="826"/>
      <c r="U33" s="826"/>
      <c r="V33" s="785"/>
      <c r="W33" s="785"/>
      <c r="X33" s="785"/>
      <c r="Y33" s="785"/>
      <c r="Z33" s="785"/>
      <c r="AA33" s="785"/>
      <c r="AB33" s="785"/>
      <c r="AC33" s="785"/>
      <c r="AD33" s="785"/>
      <c r="AE33" s="785"/>
      <c r="AF33" s="785"/>
      <c r="AG33" s="785"/>
      <c r="AH33" s="785"/>
      <c r="AI33" s="785"/>
      <c r="AJ33" s="785"/>
      <c r="AK33" s="785"/>
      <c r="AL33" s="972"/>
      <c r="AS33" s="1618">
        <v>0</v>
      </c>
    </row>
    <row s="28795" customFormat="1" customHeight="1" ht="18.75" hidden="1">
      <c r="A34" s="1831"/>
      <c r="B34" s="1831"/>
      <c r="C34" s="1831"/>
      <c r="D34" s="1831"/>
      <c r="E34" s="1831"/>
      <c r="F34" s="1831"/>
      <c r="G34" s="1831"/>
      <c r="H34" s="1831"/>
      <c r="I34" s="1831"/>
      <c r="J34" s="1831"/>
      <c r="K34" s="1831"/>
      <c r="L34" s="1832"/>
      <c r="M34" s="1831"/>
      <c r="N34" s="1831"/>
      <c r="O34" s="1831"/>
      <c r="S34" s="2713" t="s">
        <v>549</v>
      </c>
      <c r="T34" s="2713"/>
      <c r="U34" s="1835"/>
      <c r="V34" s="2727" t="str">
        <f>IF(TITLE_DATE_PR_CHANGE="",IF(TITLE_DATE_PR="","",TITLE_DATE_PR),TITLE_DATE_PR_CHANGE)</f>
        <v/>
      </c>
      <c r="W34" s="2727"/>
      <c r="X34" s="2727"/>
      <c r="Y34" s="2727"/>
      <c r="Z34" s="2727"/>
      <c r="AA34" s="2727"/>
      <c r="AB34" s="2727"/>
      <c r="AC34" s="789"/>
      <c r="AD34" s="2727" t="str">
        <f>IF(TITLE_DATE_PR_CHANGE="",IF(TITLE_DATE_PR="","",TITLE_DATE_PR),TITLE_DATE_PR_CHANGE)</f>
        <v/>
      </c>
      <c r="AE34" s="2727"/>
      <c r="AF34" s="2727"/>
      <c r="AG34" s="2727"/>
      <c r="AH34" s="2727"/>
      <c r="AI34" s="2727"/>
      <c r="AJ34" s="2727"/>
      <c r="AK34" s="789"/>
      <c r="AL34" s="789"/>
      <c r="AM34" s="743"/>
      <c r="AN34" s="831"/>
      <c r="AO34" s="831"/>
      <c r="AP34" s="831"/>
      <c r="AQ34" s="831"/>
      <c r="AR34" s="831"/>
      <c r="AS34" s="881">
        <v>0</v>
      </c>
    </row>
    <row s="28795" customFormat="1" customHeight="1" ht="18.75" hidden="1">
      <c r="A35" s="1831"/>
      <c r="B35" s="1831"/>
      <c r="C35" s="1831"/>
      <c r="D35" s="1831"/>
      <c r="E35" s="1831"/>
      <c r="F35" s="1831"/>
      <c r="G35" s="1831"/>
      <c r="H35" s="1831"/>
      <c r="I35" s="1831"/>
      <c r="J35" s="1831"/>
      <c r="K35" s="1831"/>
      <c r="L35" s="1832"/>
      <c r="M35" s="1831"/>
      <c r="N35" s="1831"/>
      <c r="O35" s="1831"/>
      <c r="S35" s="2713" t="s">
        <v>550</v>
      </c>
      <c r="T35" s="2713"/>
      <c r="U35" s="1835"/>
      <c r="V35" s="2714" t="str">
        <f>IF(TITLE_NUMBER_PR_CHANGE="",IF(TITLE_NUMBER_PR="","",TITLE_NUMBER_PR),TITLE_NUMBER_PR_CHANGE)</f>
        <v/>
      </c>
      <c r="W35" s="2714"/>
      <c r="X35" s="2714"/>
      <c r="Y35" s="2714"/>
      <c r="Z35" s="2714"/>
      <c r="AA35" s="2714"/>
      <c r="AB35" s="2714"/>
      <c r="AC35" s="789"/>
      <c r="AD35" s="2714" t="str">
        <f>IF(TITLE_NUMBER_PR_CHANGE="",IF(TITLE_NUMBER_PR="","",TITLE_NUMBER_PR),TITLE_NUMBER_PR_CHANGE)</f>
        <v/>
      </c>
      <c r="AE35" s="2714"/>
      <c r="AF35" s="2714"/>
      <c r="AG35" s="2714"/>
      <c r="AH35" s="2714"/>
      <c r="AI35" s="2714"/>
      <c r="AJ35" s="2714"/>
      <c r="AK35" s="789"/>
      <c r="AL35" s="789"/>
      <c r="AM35" s="743"/>
      <c r="AN35" s="831"/>
      <c r="AO35" s="831"/>
      <c r="AP35" s="831"/>
      <c r="AQ35" s="831"/>
      <c r="AR35" s="831"/>
      <c r="AS35" s="881">
        <v>0</v>
      </c>
    </row>
    <row s="28795" customFormat="1" customHeight="1" ht="0">
      <c r="A36" s="1831"/>
      <c r="B36" s="1831"/>
      <c r="C36" s="1831"/>
      <c r="D36" s="1831"/>
      <c r="E36" s="1831"/>
      <c r="F36" s="1831"/>
      <c r="G36" s="1831"/>
      <c r="H36" s="1831"/>
      <c r="I36" s="1831"/>
      <c r="J36" s="1831"/>
      <c r="K36" s="1831"/>
      <c r="L36" s="1832"/>
      <c r="M36" s="1831"/>
      <c r="N36" s="1831"/>
      <c r="O36" s="1831"/>
      <c r="S36" s="786"/>
      <c r="T36" s="786"/>
      <c r="U36" s="1803"/>
      <c r="V36" s="789"/>
      <c r="W36" s="789"/>
      <c r="X36" s="789"/>
      <c r="Y36" s="789"/>
      <c r="Z36" s="789"/>
      <c r="AA36" s="789"/>
      <c r="AB36" s="789"/>
      <c r="AC36" s="741" t="s">
        <v>551</v>
      </c>
      <c r="AD36" s="789"/>
      <c r="AE36" s="789"/>
      <c r="AF36" s="789"/>
      <c r="AG36" s="789"/>
      <c r="AH36" s="789"/>
      <c r="AI36" s="789"/>
      <c r="AJ36" s="789"/>
      <c r="AK36" s="741" t="s">
        <v>551</v>
      </c>
      <c r="AN36" s="831"/>
      <c r="AO36" s="831"/>
      <c r="AP36" s="831"/>
      <c r="AQ36" s="831"/>
      <c r="AR36" s="831"/>
      <c r="AS36" s="881">
        <v>0</v>
      </c>
    </row>
    <row customHeight="1" ht="14.699999999999998">
      <c r="Q37" s="839"/>
      <c r="R37" s="839"/>
      <c r="S37" s="1738"/>
      <c r="T37" s="826"/>
      <c r="U37" s="1707"/>
      <c r="V37" s="2715"/>
      <c r="W37" s="2715"/>
      <c r="X37" s="2715"/>
      <c r="Y37" s="2715"/>
      <c r="Z37" s="2715"/>
      <c r="AA37" s="2715"/>
      <c r="AB37" s="2715"/>
      <c r="AC37" s="2715"/>
      <c r="AD37" s="2715"/>
      <c r="AE37" s="2715"/>
      <c r="AF37" s="2715"/>
      <c r="AG37" s="2715"/>
      <c r="AH37" s="2715"/>
      <c r="AI37" s="2715"/>
      <c r="AJ37" s="2715"/>
      <c r="AK37" s="2715"/>
      <c r="AS37" s="1618">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1618">
        <v>14</v>
      </c>
    </row>
    <row customHeight="1" ht="14.699999999999998">
      <c r="Q39" s="839"/>
      <c r="R39" s="839"/>
      <c r="S39" s="2736" t="s">
        <v>88</v>
      </c>
      <c r="T39" s="2672" t="s">
        <v>552</v>
      </c>
      <c r="U39" s="764"/>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1618">
        <v>14</v>
      </c>
    </row>
    <row customHeight="1" ht="35.699999999999996">
      <c r="Q40" s="839"/>
      <c r="R40" s="839"/>
      <c r="S40" s="2736"/>
      <c r="T40" s="2672"/>
      <c r="U40" s="1494"/>
      <c r="V40" s="2723" t="s">
        <v>557</v>
      </c>
      <c r="W40" s="2746"/>
      <c r="X40" s="2725" t="s">
        <v>559</v>
      </c>
      <c r="Y40" s="2726"/>
      <c r="Z40" s="2725" t="s">
        <v>560</v>
      </c>
      <c r="AA40" s="2732"/>
      <c r="AB40" s="2726"/>
      <c r="AC40" s="2741"/>
      <c r="AD40" s="2723" t="s">
        <v>574</v>
      </c>
      <c r="AE40" s="2746"/>
      <c r="AF40" s="2725" t="s">
        <v>559</v>
      </c>
      <c r="AG40" s="2726"/>
      <c r="AH40" s="2725" t="s">
        <v>560</v>
      </c>
      <c r="AI40" s="2732"/>
      <c r="AJ40" s="2726"/>
      <c r="AK40" s="2741"/>
      <c r="AL40" s="2744"/>
      <c r="AM40" s="2590"/>
      <c r="AS40" s="1618">
        <v>34</v>
      </c>
    </row>
    <row customHeight="1" ht="35.699999999999996">
      <c r="A41" s="1833"/>
      <c r="B41" s="1833" t="s">
        <v>267</v>
      </c>
      <c r="C41" s="1833" t="s">
        <v>268</v>
      </c>
      <c r="D41" s="1833" t="s">
        <v>269</v>
      </c>
      <c r="E41" s="1827" t="s">
        <v>561</v>
      </c>
      <c r="F41" s="1827" t="s">
        <v>562</v>
      </c>
      <c r="G41" s="1827" t="s">
        <v>563</v>
      </c>
      <c r="H41" s="1827" t="s">
        <v>564</v>
      </c>
      <c r="I41" s="1827" t="s">
        <v>565</v>
      </c>
      <c r="J41" s="1827" t="s">
        <v>566</v>
      </c>
      <c r="K41" s="1827" t="s">
        <v>567</v>
      </c>
      <c r="L41" s="1827" t="s">
        <v>542</v>
      </c>
      <c r="Q41" s="839"/>
      <c r="R41" s="839"/>
      <c r="S41" s="2736"/>
      <c r="T41" s="2672"/>
      <c r="U41" s="765"/>
      <c r="V41" s="2724"/>
      <c r="W41" s="2747"/>
      <c r="X41" s="1685" t="s">
        <v>568</v>
      </c>
      <c r="Y41" s="1685" t="s">
        <v>569</v>
      </c>
      <c r="Z41" s="1801" t="s">
        <v>570</v>
      </c>
      <c r="AA41" s="2733" t="s">
        <v>571</v>
      </c>
      <c r="AB41" s="2734"/>
      <c r="AC41" s="2742"/>
      <c r="AD41" s="2724"/>
      <c r="AE41" s="2747"/>
      <c r="AF41" s="1685" t="s">
        <v>568</v>
      </c>
      <c r="AG41" s="1685" t="s">
        <v>569</v>
      </c>
      <c r="AH41" s="1801" t="s">
        <v>570</v>
      </c>
      <c r="AI41" s="2733" t="s">
        <v>571</v>
      </c>
      <c r="AJ41" s="2734"/>
      <c r="AK41" s="2742"/>
      <c r="AL41" s="2745"/>
      <c r="AM41" s="2590"/>
      <c r="AS41" s="1618">
        <v>34</v>
      </c>
    </row>
    <row s="26694" customFormat="1" customHeight="1" ht="11.25" hidden="1">
      <c r="A42" s="1833"/>
      <c r="B42" s="1833"/>
      <c r="C42" s="1833"/>
      <c r="D42" s="1833"/>
      <c r="E42" s="1833"/>
      <c r="F42" s="1833"/>
      <c r="G42" s="1833"/>
      <c r="H42" s="1833"/>
      <c r="I42" s="1833"/>
      <c r="J42" s="1833"/>
      <c r="K42" s="1833"/>
      <c r="L42" s="1827"/>
      <c r="M42" s="1825"/>
      <c r="N42" s="1825"/>
      <c r="O42" s="1825"/>
      <c r="P42" s="1709"/>
      <c r="Q42" s="1710"/>
      <c r="R42" s="1717">
        <v>1</v>
      </c>
      <c r="S42" s="1740" t="s">
        <v>132</v>
      </c>
      <c r="T42" s="1718" t="s">
        <v>102</v>
      </c>
      <c r="U42" s="1708" t="str">
        <f>OFFSET(U42,0,-1)</f>
        <v>2</v>
      </c>
      <c r="V42" s="1798">
        <f>OFFSET(V42,0,-1)+1</f>
        <v>3</v>
      </c>
      <c r="W42" s="1798"/>
      <c r="X42" s="1798">
        <f>OFFSET(X42,0,-1)+1</f>
        <v>1</v>
      </c>
      <c r="Y42" s="1798">
        <f>OFFSET(Y42,0,-1)+1</f>
        <v>2</v>
      </c>
      <c r="Z42" s="1798">
        <f>OFFSET(Z42,0,-1)+1</f>
        <v>3</v>
      </c>
      <c r="AA42" s="2735">
        <f>OFFSET(AA42,0,-1)+1</f>
        <v>4</v>
      </c>
      <c r="AB42" s="2735"/>
      <c r="AC42" s="1798">
        <f>OFFSET(AC42,0,-2)+1</f>
        <v>5</v>
      </c>
      <c r="AD42" s="1798">
        <f>OFFSET(AD42,0,-1)+1</f>
        <v>6</v>
      </c>
      <c r="AE42" s="1798"/>
      <c r="AF42" s="1798">
        <f>OFFSET(AF42,0,-1)+1</f>
        <v>1</v>
      </c>
      <c r="AG42" s="1798">
        <f>OFFSET(AG42,0,-1)+1</f>
        <v>2</v>
      </c>
      <c r="AH42" s="1798">
        <f>OFFSET(AH42,0,-1)+1</f>
        <v>3</v>
      </c>
      <c r="AI42" s="2735">
        <f>OFFSET(AI42,0,-1)+1</f>
        <v>4</v>
      </c>
      <c r="AJ42" s="2735"/>
      <c r="AK42" s="1798">
        <f>OFFSET(AK42,0,-2)+1</f>
        <v>5</v>
      </c>
      <c r="AL42" s="1708">
        <f>OFFSET(AL42,0,-1)</f>
        <v>5</v>
      </c>
      <c r="AM42" s="1798">
        <f>OFFSET(AM42,0,-1)+1</f>
        <v>6</v>
      </c>
      <c r="AN42" s="974"/>
      <c r="AO42" s="974"/>
      <c r="AP42" s="974"/>
      <c r="AQ42" s="974"/>
      <c r="AR42" s="974"/>
      <c r="AS42" s="959">
        <v>0</v>
      </c>
    </row>
    <row customHeight="1" ht="22.049999999999997">
      <c r="A43" s="1826" t="s">
        <v>306</v>
      </c>
      <c r="B43" s="1826"/>
      <c r="C43" s="1826"/>
      <c r="D43" s="1826"/>
      <c r="E43" s="2721">
        <v>1</v>
      </c>
      <c r="F43" s="1826"/>
      <c r="G43" s="1826"/>
      <c r="H43" s="1826"/>
      <c r="I43" s="1826"/>
      <c r="J43" s="1826"/>
      <c r="K43" s="1826"/>
      <c r="L43" s="1827"/>
      <c r="M43" s="1828"/>
      <c r="N43" s="1828"/>
      <c r="O43" s="1828"/>
      <c r="P43" s="824"/>
      <c r="Q43" s="823"/>
      <c r="R43" s="818"/>
      <c r="S43" s="1799">
        <f>INDEX(PT_DIFFERENTIATION_NUM_NTAR,MATCH(A43,PT_DIFFERENTIATION_NTAR_ID,0))</f>
        <v>0</v>
      </c>
      <c r="T43" s="761"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3"/>
      <c r="AP43" s="963" t="str">
        <f>IF(T43="","",T43)</f>
        <v>Наименование тарифа</v>
      </c>
      <c r="AQ43" s="963"/>
      <c r="AR43" s="963"/>
      <c r="AS43" s="1618">
        <v>21</v>
      </c>
    </row>
    <row customHeight="1" ht="22.049999999999997">
      <c r="A44" s="1826" t="s">
        <v>306</v>
      </c>
      <c r="B44" s="1826" t="s">
        <v>307</v>
      </c>
      <c r="C44" s="1826"/>
      <c r="D44" s="1826"/>
      <c r="E44" s="2722"/>
      <c r="F44" s="2721">
        <v>1</v>
      </c>
      <c r="G44" s="1826"/>
      <c r="H44" s="1826"/>
      <c r="I44" s="1826"/>
      <c r="J44" s="1826"/>
      <c r="K44" s="1826"/>
      <c r="L44" s="1827"/>
      <c r="M44" s="1828"/>
      <c r="N44" s="1828"/>
      <c r="O44" s="1828"/>
      <c r="P44" s="1795"/>
      <c r="Q44" s="815"/>
      <c r="R44" s="816"/>
      <c r="S44" s="1799" t="str">
        <f>INDEX(PT_DIFFERENTIATION_NUM_TER,MATCH(B44,PT_DIFFERENTIATION_TER_ID,0))</f>
        <v>.</v>
      </c>
      <c r="T44" s="771"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963"/>
      <c r="AP44" s="963" t="str">
        <f>IF(T44="","",T44)</f>
        <v>Территория действия тарифа</v>
      </c>
      <c r="AQ44" s="963"/>
      <c r="AR44" s="963"/>
      <c r="AS44" s="1618">
        <v>21</v>
      </c>
    </row>
    <row customHeight="1" ht="24">
      <c r="A45" s="1826" t="s">
        <v>306</v>
      </c>
      <c r="B45" s="1826" t="s">
        <v>307</v>
      </c>
      <c r="C45" s="1826" t="s">
        <v>308</v>
      </c>
      <c r="D45" s="1826"/>
      <c r="E45" s="2722"/>
      <c r="F45" s="2722"/>
      <c r="G45" s="2721">
        <v>1</v>
      </c>
      <c r="H45" s="1826"/>
      <c r="I45" s="1826"/>
      <c r="J45" s="1826"/>
      <c r="K45" s="1826"/>
      <c r="L45" s="1827"/>
      <c r="M45" s="1828"/>
      <c r="N45" s="1828"/>
      <c r="O45" s="1828"/>
      <c r="P45" s="817"/>
      <c r="Q45" s="815"/>
      <c r="R45" s="816"/>
      <c r="S45" s="1799"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963"/>
      <c r="AP45" s="963" t="str">
        <f>IF(T45="","",T45)</f>
        <v>Наименование системы теплоснабжения </v>
      </c>
      <c r="AQ45" s="963"/>
      <c r="AR45" s="963"/>
      <c r="AS45" s="1618">
        <v>23</v>
      </c>
    </row>
    <row customHeight="1" ht="22.049999999999997">
      <c r="A46" s="1826" t="s">
        <v>306</v>
      </c>
      <c r="B46" s="1826" t="s">
        <v>307</v>
      </c>
      <c r="C46" s="1826" t="s">
        <v>308</v>
      </c>
      <c r="D46" s="1826" t="s">
        <v>309</v>
      </c>
      <c r="E46" s="2722"/>
      <c r="F46" s="2722"/>
      <c r="G46" s="2722"/>
      <c r="H46" s="2721">
        <v>1</v>
      </c>
      <c r="I46" s="1826"/>
      <c r="J46" s="1826"/>
      <c r="K46" s="1826"/>
      <c r="L46" s="1827"/>
      <c r="M46" s="1828"/>
      <c r="N46" s="1828"/>
      <c r="O46" s="1828"/>
      <c r="P46" s="817"/>
      <c r="Q46" s="815"/>
      <c r="R46" s="816"/>
      <c r="S46" s="1799"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963"/>
      <c r="AP46" s="963" t="str">
        <f>IF(T46="","",T46)</f>
        <v>Источник тепловой энергии  </v>
      </c>
      <c r="AQ46" s="963"/>
      <c r="AR46" s="963"/>
      <c r="AS46" s="1618">
        <v>21</v>
      </c>
    </row>
    <row s="27100" customFormat="1" customHeight="1" ht="0">
      <c r="A47" s="1806" t="s">
        <v>306</v>
      </c>
      <c r="B47" s="1806" t="s">
        <v>307</v>
      </c>
      <c r="C47" s="1806" t="s">
        <v>308</v>
      </c>
      <c r="D47" s="1806" t="s">
        <v>309</v>
      </c>
      <c r="E47" s="2722"/>
      <c r="F47" s="2722"/>
      <c r="G47" s="2722"/>
      <c r="H47" s="2722"/>
      <c r="I47" s="2719" t="str">
        <f>S46&amp;".1"</f>
        <v>....1</v>
      </c>
      <c r="J47" s="1806"/>
      <c r="K47" s="1806"/>
      <c r="L47" s="1809" t="s">
        <v>527</v>
      </c>
      <c r="M47" s="973"/>
      <c r="N47" s="973"/>
      <c r="O47" s="973"/>
      <c r="P47" s="2720">
        <v>1</v>
      </c>
      <c r="Q47" s="1794"/>
      <c r="R47" s="819"/>
      <c r="S47" s="1505"/>
      <c r="T47" s="1846"/>
      <c r="U47" s="1847"/>
      <c r="V47" s="2759"/>
      <c r="W47" s="2760"/>
      <c r="X47" s="2760"/>
      <c r="Y47" s="2760"/>
      <c r="Z47" s="2760"/>
      <c r="AA47" s="2760"/>
      <c r="AB47" s="2760"/>
      <c r="AC47" s="2761"/>
      <c r="AD47" s="2759"/>
      <c r="AE47" s="2760"/>
      <c r="AF47" s="2760"/>
      <c r="AG47" s="2760"/>
      <c r="AH47" s="2760"/>
      <c r="AI47" s="2760"/>
      <c r="AJ47" s="2760"/>
      <c r="AK47" s="2760"/>
      <c r="AL47" s="2761"/>
      <c r="AM47" s="1848"/>
      <c r="AO47" s="963"/>
      <c r="AP47" s="963" t="str">
        <f>IF(T47="","",T47)</f>
        <v/>
      </c>
      <c r="AQ47" s="963"/>
      <c r="AR47" s="963"/>
      <c r="AS47" s="974">
        <v>0</v>
      </c>
    </row>
    <row customHeight="1" ht="22.049999999999997">
      <c r="A48" s="1826" t="s">
        <v>306</v>
      </c>
      <c r="B48" s="1826" t="s">
        <v>307</v>
      </c>
      <c r="C48" s="1826" t="s">
        <v>308</v>
      </c>
      <c r="D48" s="1826" t="s">
        <v>309</v>
      </c>
      <c r="E48" s="2722"/>
      <c r="F48" s="2722"/>
      <c r="G48" s="2722"/>
      <c r="H48" s="2722"/>
      <c r="I48" s="2749"/>
      <c r="J48" s="2719" t="str">
        <f>S46&amp;".1"</f>
        <v>....1</v>
      </c>
      <c r="K48" s="1826"/>
      <c r="L48" s="1827" t="s">
        <v>530</v>
      </c>
      <c r="P48" s="2720"/>
      <c r="Q48" s="2720">
        <v>1</v>
      </c>
      <c r="R48" s="820"/>
      <c r="S48" s="1799" t="str">
        <f>$J48</f>
        <v>....1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963"/>
      <c r="AP48" s="963" t="str">
        <f>IF(T48="","",T48)</f>
        <v>Группа потребителей</v>
      </c>
      <c r="AQ48" s="963"/>
      <c r="AR48" s="963"/>
      <c r="AS48" s="1618">
        <v>21</v>
      </c>
    </row>
    <row customHeight="1" ht="22.049999999999997">
      <c r="A49" s="1826" t="s">
        <v>306</v>
      </c>
      <c r="B49" s="1826" t="s">
        <v>307</v>
      </c>
      <c r="C49" s="1826" t="s">
        <v>308</v>
      </c>
      <c r="D49" s="1826" t="s">
        <v>309</v>
      </c>
      <c r="E49" s="2722"/>
      <c r="F49" s="2722"/>
      <c r="G49" s="2722"/>
      <c r="H49" s="2722"/>
      <c r="I49" s="2749"/>
      <c r="J49" s="2749"/>
      <c r="K49" s="2719" t="str">
        <f>J48&amp;".1"</f>
        <v>....1.1</v>
      </c>
      <c r="L49" s="1827" t="s">
        <v>533</v>
      </c>
      <c r="P49" s="2720"/>
      <c r="Q49" s="2720"/>
      <c r="R49" s="820">
        <v>1</v>
      </c>
      <c r="S49" s="1799" t="str">
        <f>$K49</f>
        <v>....1.1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575</v>
      </c>
      <c r="AN49" s="974">
        <f>STRCHECKDATE(V50:AL50)</f>
      </c>
      <c r="AO49" s="963"/>
      <c r="AP49" s="963" t="str">
        <f>IF(T49="","",T49)</f>
        <v/>
      </c>
      <c r="AQ49" s="963"/>
      <c r="AR49" s="963"/>
      <c r="AS49" s="1618">
        <v>21</v>
      </c>
    </row>
    <row customHeight="1" ht="1.05">
      <c r="A50" s="1826" t="s">
        <v>306</v>
      </c>
      <c r="B50" s="1826" t="s">
        <v>307</v>
      </c>
      <c r="C50" s="1826" t="s">
        <v>308</v>
      </c>
      <c r="D50" s="1826" t="s">
        <v>309</v>
      </c>
      <c r="E50" s="2722"/>
      <c r="F50" s="2722"/>
      <c r="G50" s="2722"/>
      <c r="H50" s="2722"/>
      <c r="I50" s="2749"/>
      <c r="J50" s="2749"/>
      <c r="K50" s="2719"/>
      <c r="L50" s="1827"/>
      <c r="P50" s="2720"/>
      <c r="Q50" s="2720"/>
      <c r="R50" s="820"/>
      <c r="S50" s="1805"/>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963"/>
      <c r="AP50" s="963" t="str">
        <f>IF(T50="","",T50)</f>
        <v/>
      </c>
      <c r="AQ50" s="963"/>
      <c r="AR50" s="963"/>
      <c r="AS50" s="1618">
        <v>1</v>
      </c>
    </row>
    <row customHeight="1" ht="11.549999999999999">
      <c r="A51" s="1826" t="s">
        <v>306</v>
      </c>
      <c r="B51" s="1826" t="s">
        <v>307</v>
      </c>
      <c r="C51" s="1826" t="s">
        <v>308</v>
      </c>
      <c r="D51" s="1826" t="s">
        <v>309</v>
      </c>
      <c r="E51" s="2722"/>
      <c r="F51" s="2722"/>
      <c r="G51" s="2722"/>
      <c r="H51" s="2722"/>
      <c r="I51" s="2749"/>
      <c r="J51" s="2719"/>
      <c r="K51" s="1826"/>
      <c r="L51" s="1827"/>
      <c r="P51" s="2720"/>
      <c r="Q51" s="2720"/>
      <c r="R51" s="819"/>
      <c r="S51" s="1741"/>
      <c r="T51" s="750" t="s">
        <v>535</v>
      </c>
      <c r="U51" s="830"/>
      <c r="V51" s="830"/>
      <c r="W51" s="830"/>
      <c r="X51" s="830"/>
      <c r="Y51" s="830"/>
      <c r="Z51" s="830"/>
      <c r="AA51" s="830"/>
      <c r="AB51" s="830"/>
      <c r="AC51" s="830"/>
      <c r="AD51" s="830"/>
      <c r="AE51" s="830"/>
      <c r="AF51" s="830"/>
      <c r="AG51" s="830"/>
      <c r="AH51" s="830"/>
      <c r="AI51" s="830"/>
      <c r="AJ51" s="830"/>
      <c r="AK51" s="830"/>
      <c r="AL51" s="787"/>
      <c r="AM51" s="2718"/>
      <c r="AO51" s="963"/>
      <c r="AP51" s="963" t="str">
        <f>IF(T51="","",T51)</f>
        <v>Добавить вид теплоносителя (параметры теплоносителя)</v>
      </c>
      <c r="AQ51" s="963"/>
      <c r="AR51" s="963"/>
      <c r="AS51" s="1618">
        <v>11</v>
      </c>
    </row>
    <row customHeight="1" ht="11.549999999999999">
      <c r="A52" s="1826" t="s">
        <v>306</v>
      </c>
      <c r="B52" s="1826" t="s">
        <v>307</v>
      </c>
      <c r="C52" s="1826" t="s">
        <v>308</v>
      </c>
      <c r="D52" s="1826" t="s">
        <v>309</v>
      </c>
      <c r="E52" s="2722"/>
      <c r="F52" s="2722"/>
      <c r="G52" s="2722"/>
      <c r="H52" s="2722"/>
      <c r="I52" s="2719"/>
      <c r="J52" s="1826"/>
      <c r="K52" s="1826"/>
      <c r="L52" s="1827"/>
      <c r="P52" s="2720"/>
      <c r="Q52" s="1794"/>
      <c r="R52" s="819"/>
      <c r="S52" s="1741"/>
      <c r="T52" s="828" t="s">
        <v>536</v>
      </c>
      <c r="U52" s="830"/>
      <c r="V52" s="830"/>
      <c r="W52" s="830"/>
      <c r="X52" s="830"/>
      <c r="Y52" s="830"/>
      <c r="Z52" s="830"/>
      <c r="AA52" s="830"/>
      <c r="AB52" s="830"/>
      <c r="AC52" s="829"/>
      <c r="AD52" s="830"/>
      <c r="AE52" s="830"/>
      <c r="AF52" s="830"/>
      <c r="AG52" s="830"/>
      <c r="AH52" s="830"/>
      <c r="AI52" s="830"/>
      <c r="AJ52" s="830"/>
      <c r="AK52" s="829"/>
      <c r="AL52" s="830"/>
      <c r="AM52" s="766"/>
      <c r="AO52" s="963"/>
      <c r="AP52" s="963" t="str">
        <f>IF(T52="","",T52)</f>
        <v>Добавить группу потребителей</v>
      </c>
      <c r="AQ52" s="963"/>
      <c r="AR52" s="963"/>
      <c r="AS52" s="1618">
        <v>11</v>
      </c>
    </row>
    <row customHeight="1" ht="0">
      <c r="A53" s="1826" t="s">
        <v>306</v>
      </c>
      <c r="B53" s="1826" t="s">
        <v>307</v>
      </c>
      <c r="C53" s="1826" t="s">
        <v>308</v>
      </c>
      <c r="D53" s="1826" t="s">
        <v>309</v>
      </c>
      <c r="E53" s="2722"/>
      <c r="F53" s="2722"/>
      <c r="G53" s="2722"/>
      <c r="H53" s="2721"/>
      <c r="I53" s="1826"/>
      <c r="J53" s="1826"/>
      <c r="K53" s="1826"/>
      <c r="L53" s="1827"/>
      <c r="M53" s="1828"/>
      <c r="N53" s="1828"/>
      <c r="O53" s="1000"/>
      <c r="P53" s="823"/>
      <c r="Q53" s="838"/>
      <c r="R53" s="818"/>
      <c r="S53" s="1849"/>
      <c r="T53" s="1850"/>
      <c r="U53" s="1851"/>
      <c r="V53" s="1851"/>
      <c r="W53" s="1851"/>
      <c r="X53" s="1851"/>
      <c r="Y53" s="1851"/>
      <c r="Z53" s="1851"/>
      <c r="AA53" s="1851"/>
      <c r="AB53" s="1851"/>
      <c r="AC53" s="1851"/>
      <c r="AD53" s="1851"/>
      <c r="AE53" s="1851"/>
      <c r="AF53" s="1851"/>
      <c r="AG53" s="1851"/>
      <c r="AH53" s="1851"/>
      <c r="AI53" s="1851"/>
      <c r="AJ53" s="1851"/>
      <c r="AK53" s="1851"/>
      <c r="AL53" s="1851"/>
      <c r="AM53" s="1852"/>
      <c r="AO53" s="963"/>
      <c r="AP53" s="963" t="str">
        <f>IF(T53="","",T53)</f>
        <v/>
      </c>
      <c r="AQ53" s="963"/>
      <c r="AR53" s="963"/>
      <c r="AS53" s="1618">
        <v>0</v>
      </c>
    </row>
    <row s="27100" customFormat="1" customHeight="1" ht="1.05">
      <c r="A54" s="1806" t="s">
        <v>306</v>
      </c>
      <c r="B54" s="1806" t="s">
        <v>307</v>
      </c>
      <c r="C54" s="1806" t="s">
        <v>308</v>
      </c>
      <c r="D54" s="1777"/>
      <c r="E54" s="2722"/>
      <c r="F54" s="2722"/>
      <c r="G54" s="2721"/>
      <c r="H54" s="1777"/>
      <c r="I54" s="1777"/>
      <c r="J54" s="1777"/>
      <c r="K54" s="1777"/>
      <c r="L54" s="1802"/>
      <c r="M54" s="1778"/>
      <c r="N54" s="177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252"/>
      <c r="AP54" s="1252" t="str">
        <f>IF(T54="","",T54)</f>
        <v>Добавить источник для дифференциации</v>
      </c>
      <c r="AQ54" s="1252"/>
      <c r="AR54" s="1252"/>
      <c r="AS54" s="981">
        <v>1</v>
      </c>
    </row>
    <row s="27100" customFormat="1" customHeight="1" ht="1.05">
      <c r="A55" s="1806" t="s">
        <v>306</v>
      </c>
      <c r="B55" s="1806" t="s">
        <v>307</v>
      </c>
      <c r="C55" s="1777"/>
      <c r="D55" s="1777"/>
      <c r="E55" s="2722"/>
      <c r="F55" s="2721"/>
      <c r="G55" s="1777"/>
      <c r="H55" s="1777"/>
      <c r="I55" s="1777"/>
      <c r="J55" s="1777"/>
      <c r="K55" s="1777"/>
      <c r="L55" s="1802"/>
      <c r="M55" s="1784"/>
      <c r="N55" s="178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252"/>
      <c r="AP55" s="1252" t="str">
        <f>IF(T55="","",T55)</f>
        <v>Добавить централизованную систему для дифференциации</v>
      </c>
      <c r="AQ55" s="1252"/>
      <c r="AR55" s="1252"/>
      <c r="AS55" s="981">
        <v>1</v>
      </c>
    </row>
    <row s="27100" customFormat="1" customHeight="1" ht="1.05">
      <c r="A56" s="1806" t="s">
        <v>306</v>
      </c>
      <c r="B56" s="1806"/>
      <c r="C56" s="1806"/>
      <c r="D56" s="1806"/>
      <c r="E56" s="2721"/>
      <c r="F56" s="1806"/>
      <c r="G56" s="1806"/>
      <c r="H56" s="1806"/>
      <c r="I56" s="1806"/>
      <c r="J56" s="1806"/>
      <c r="K56" s="1806"/>
      <c r="L56" s="1809"/>
      <c r="M56" s="1784"/>
      <c r="N56" s="1784"/>
      <c r="O56" s="981"/>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963"/>
      <c r="AP56" s="963" t="str">
        <f>IF(T56="","",T56)</f>
        <v>Добавить территорию для дифференциации</v>
      </c>
      <c r="AQ56" s="963"/>
      <c r="AR56" s="963"/>
      <c r="AS56" s="974">
        <v>1</v>
      </c>
    </row>
    <row s="27100" customFormat="1" customHeight="1" ht="1.05">
      <c r="A57" s="1777"/>
      <c r="B57" s="1777"/>
      <c r="C57" s="1777"/>
      <c r="D57" s="1777"/>
      <c r="E57" s="1806"/>
      <c r="F57" s="1777"/>
      <c r="G57" s="1777"/>
      <c r="H57" s="1777"/>
      <c r="I57" s="1777"/>
      <c r="J57" s="1777"/>
      <c r="K57" s="1777"/>
      <c r="L57" s="1802"/>
      <c r="M57" s="1784"/>
      <c r="N57" s="178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252"/>
      <c r="AP57" s="1252" t="str">
        <f>IF(T57="","",T57)</f>
        <v>Добавить наименование тарифа</v>
      </c>
      <c r="AQ57" s="1252"/>
      <c r="AR57" s="1252"/>
      <c r="AS57" s="981">
        <v>1</v>
      </c>
    </row>
    <row customHeight="1" ht="11.549999999999999">
      <c r="M58" s="1623"/>
      <c r="N58" s="1623"/>
      <c r="O58" s="1000"/>
      <c r="P58" s="1618"/>
      <c r="Q58" s="1618"/>
      <c r="R58" s="1618"/>
      <c r="S58" s="1618"/>
      <c r="AN58" s="1618"/>
      <c r="AO58" s="1618"/>
      <c r="AP58" s="1618"/>
      <c r="AQ58" s="1618"/>
      <c r="AR58" s="1618"/>
      <c r="AS58" s="1618">
        <v>11</v>
      </c>
    </row>
    <row customHeight="1" ht="23.25">
      <c r="O59" s="1000"/>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618">
        <v>22</v>
      </c>
    </row>
    <row customHeight="1" ht="30.45">
      <c r="O60" s="1000"/>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618">
        <v>29</v>
      </c>
    </row>
    <row customHeight="1" ht="42">
      <c r="O61" s="1000"/>
      <c r="T61" s="2748"/>
      <c r="U61" s="2748"/>
      <c r="V61" s="2748"/>
      <c r="W61" s="2748"/>
      <c r="X61" s="2748"/>
      <c r="Y61" s="2748"/>
      <c r="Z61" s="2748"/>
      <c r="AA61" s="2748"/>
      <c r="AB61" s="2748"/>
      <c r="AC61" s="2748"/>
      <c r="AD61" s="2748"/>
      <c r="AE61" s="2748"/>
      <c r="AF61" s="2748"/>
      <c r="AG61" s="2748"/>
      <c r="AH61" s="2748"/>
      <c r="AI61" s="2748"/>
      <c r="AJ61" s="2748"/>
      <c r="AK61" s="2748"/>
      <c r="AL61" s="2748"/>
      <c r="AM61" s="2748"/>
      <c r="AS61" s="1618">
        <v>40</v>
      </c>
    </row>
    <row customHeight="1" ht="14.699999999999998">
      <c r="O62" s="1000"/>
      <c r="AS62" s="1618">
        <v>14</v>
      </c>
    </row>
    <row customHeight="1" ht="21">
      <c r="O63" s="1000"/>
      <c r="S63" s="1716"/>
      <c r="T63" s="2762"/>
      <c r="U63" s="2748"/>
      <c r="V63" s="2748"/>
      <c r="W63" s="2748"/>
      <c r="X63" s="2748"/>
      <c r="Y63" s="2748"/>
      <c r="Z63" s="2748"/>
      <c r="AA63" s="2748"/>
      <c r="AB63" s="2748"/>
      <c r="AC63" s="2748"/>
      <c r="AD63" s="2748"/>
      <c r="AE63" s="2748"/>
      <c r="AF63" s="2748"/>
      <c r="AG63" s="2748"/>
      <c r="AH63" s="2748"/>
      <c r="AI63" s="2748"/>
      <c r="AJ63" s="2748"/>
      <c r="AK63" s="2748"/>
      <c r="AL63" s="2748"/>
      <c r="AM63" s="2748"/>
      <c r="AS63" s="1618">
        <v>20</v>
      </c>
    </row>
    <row customHeight="1" ht="29.25">
      <c r="O64" s="1000"/>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618">
        <v>28</v>
      </c>
    </row>
    <row customHeight="1" ht="35.699999999999996">
      <c r="T65" s="2748"/>
      <c r="U65" s="2748"/>
      <c r="V65" s="2748"/>
      <c r="W65" s="2748"/>
      <c r="X65" s="2748"/>
      <c r="Y65" s="2748"/>
      <c r="Z65" s="2748"/>
      <c r="AA65" s="2748"/>
      <c r="AB65" s="2748"/>
      <c r="AC65" s="2748"/>
      <c r="AD65" s="2748"/>
      <c r="AE65" s="2748"/>
      <c r="AF65" s="2748"/>
      <c r="AG65" s="2748"/>
      <c r="AH65" s="2748"/>
      <c r="AI65" s="2748"/>
      <c r="AJ65" s="2748"/>
      <c r="AK65" s="2748"/>
      <c r="AL65" s="2748"/>
      <c r="AM65" s="2748"/>
      <c r="AS65" s="1618">
        <v>34</v>
      </c>
    </row>
    <row customHeight="1" ht="22.5" hidden="1">
      <c r="A66" s="1623" t="s">
        <v>82</v>
      </c>
      <c r="B66" s="1623">
        <v>0</v>
      </c>
      <c r="C66" s="1623">
        <v>0</v>
      </c>
      <c r="D66" s="1623">
        <v>0</v>
      </c>
      <c r="E66" s="1623">
        <v>0</v>
      </c>
      <c r="F66" s="1623">
        <v>0</v>
      </c>
      <c r="G66" s="1623">
        <v>0</v>
      </c>
      <c r="H66" s="1623">
        <v>0</v>
      </c>
      <c r="I66" s="1623">
        <v>0</v>
      </c>
      <c r="J66" s="1623">
        <v>0</v>
      </c>
      <c r="K66" s="1623">
        <v>0</v>
      </c>
      <c r="L66" s="1792">
        <v>0</v>
      </c>
      <c r="M66" s="1825">
        <v>0</v>
      </c>
      <c r="N66" s="1825">
        <v>0</v>
      </c>
      <c r="O66" s="1825">
        <v>0</v>
      </c>
      <c r="P66" s="1791">
        <v>0</v>
      </c>
      <c r="Q66" s="807">
        <v>3</v>
      </c>
      <c r="R66" s="807">
        <v>3</v>
      </c>
      <c r="S66" s="1044">
        <v>12</v>
      </c>
      <c r="T66" s="1618">
        <v>31</v>
      </c>
      <c r="U66" s="1618">
        <v>0</v>
      </c>
      <c r="V66" s="1618">
        <v>0</v>
      </c>
      <c r="W66" s="1618">
        <v>0</v>
      </c>
      <c r="X66" s="1618">
        <v>0</v>
      </c>
      <c r="Y66" s="1618">
        <v>0</v>
      </c>
      <c r="Z66" s="1618">
        <v>0</v>
      </c>
      <c r="AA66" s="1618">
        <v>0</v>
      </c>
      <c r="AB66" s="1618">
        <v>0</v>
      </c>
      <c r="AC66" s="1618">
        <v>0</v>
      </c>
      <c r="AD66" s="1618">
        <v>24</v>
      </c>
      <c r="AE66" s="1618">
        <v>0</v>
      </c>
      <c r="AF66" s="1618">
        <v>24</v>
      </c>
      <c r="AG66" s="1618">
        <v>24</v>
      </c>
      <c r="AH66" s="1618">
        <v>11</v>
      </c>
      <c r="AI66" s="1618">
        <v>3</v>
      </c>
      <c r="AJ66" s="1618">
        <v>11</v>
      </c>
      <c r="AK66" s="1618">
        <v>0</v>
      </c>
      <c r="AL66" s="1618">
        <v>4</v>
      </c>
      <c r="AM66" s="1618">
        <v>115</v>
      </c>
      <c r="AN66" s="974">
        <v>10</v>
      </c>
      <c r="AO66" s="974">
        <v>10</v>
      </c>
      <c r="AP66" s="974">
        <v>10</v>
      </c>
      <c r="AQ66" s="974">
        <v>10</v>
      </c>
      <c r="AR66" s="974">
        <v>10</v>
      </c>
      <c r="AS66" s="161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0635C1-3F95-EBF1-4A4D-8F9505AC364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8924" width="3.7109375" hidden="1" customWidth="1"/>
    <col min="17" max="18" style="28199" width="3.00390625" customWidth="1"/>
    <col min="19" max="19" style="28896" width="12.00390625" customWidth="1"/>
    <col min="20" max="20" style="28229" width="31.00390625" customWidth="1"/>
    <col min="21" max="21" style="28229" width="0.140625" customWidth="1"/>
    <col min="22" max="22" style="28229" width="24.7109375" hidden="1" customWidth="1"/>
    <col min="23" max="23" style="28229" width="0.140625" hidden="1" customWidth="1"/>
    <col min="24" max="25" style="28229" width="24.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24.7109375" customWidth="1"/>
    <col min="31" max="31" style="28229" width="0.140625" customWidth="1"/>
    <col min="32" max="33" style="28229" width="24.00390625" customWidth="1"/>
    <col min="34" max="34" style="28229" width="11.00390625" customWidth="1"/>
    <col min="35" max="35" style="28229" width="3.7109375" customWidth="1"/>
    <col min="36" max="36" style="28229" width="11.00390625" customWidth="1"/>
    <col min="37" max="37" style="28229" width="8.57421875" hidden="1" customWidth="1"/>
    <col min="38" max="38" style="28229" width="4.00390625" customWidth="1"/>
    <col min="39" max="39" style="28229" width="115.00390625" customWidth="1"/>
    <col min="40" max="44" style="27100" width="10.00390625" customWidth="1"/>
    <col min="45" max="45" style="28229" width="10.57421875" hidden="1"/>
  </cols>
  <sheetData>
    <row customHeight="1" ht="22.5" hidden="1">
      <c r="Y1" s="790"/>
      <c r="Z1" s="790"/>
      <c r="AG1" s="790"/>
      <c r="AH1" s="790"/>
      <c r="AS1" s="1618" t="s">
        <v>14</v>
      </c>
    </row>
    <row customHeight="1" ht="21" hidden="1">
      <c r="A2" s="1826"/>
      <c r="B2" s="1826"/>
      <c r="C2" s="1826"/>
      <c r="D2" s="1826"/>
      <c r="E2" s="2721">
        <v>1</v>
      </c>
      <c r="F2" s="1826"/>
      <c r="G2" s="1826"/>
      <c r="H2" s="1826"/>
      <c r="I2" s="1826"/>
      <c r="J2" s="1826"/>
      <c r="K2" s="1826"/>
      <c r="L2" s="1827"/>
      <c r="M2" s="1828"/>
      <c r="N2" s="1828"/>
      <c r="O2" s="1828"/>
      <c r="P2" s="824"/>
      <c r="Q2" s="823"/>
      <c r="R2" s="818"/>
      <c r="S2" s="1799">
        <f>INDEX(PT_DIFFERENTIATION_NUM_NTAR,MATCH(A2,PT_DIFFERENTIATION_NTAR_ID,0))</f>
      </c>
      <c r="T2" s="761" t="s">
        <v>255</v>
      </c>
      <c r="U2" s="763"/>
      <c r="V2" s="2705"/>
      <c r="W2" s="2706"/>
      <c r="X2" s="2706"/>
      <c r="Y2" s="2706"/>
      <c r="Z2" s="2706"/>
      <c r="AA2" s="2706"/>
      <c r="AB2" s="2706"/>
      <c r="AC2" s="2707"/>
      <c r="AD2" s="2705">
        <f>INDEX(PT_DIFFERENTIATION_NTAR,MATCH(A2,PT_DIFFERENTIATION_NTAR_ID,0))</f>
      </c>
      <c r="AE2" s="2706"/>
      <c r="AF2" s="2706"/>
      <c r="AG2" s="2706"/>
      <c r="AH2" s="2706"/>
      <c r="AI2" s="2706"/>
      <c r="AJ2" s="2706"/>
      <c r="AK2" s="2706"/>
      <c r="AL2" s="2707"/>
      <c r="AM2" s="1721" t="s">
        <v>520</v>
      </c>
      <c r="AO2" s="963"/>
      <c r="AP2" s="963" t="str">
        <f>IF(T2="","",T2)</f>
        <v>Наименование тарифа</v>
      </c>
      <c r="AQ2" s="963"/>
      <c r="AR2" s="963"/>
      <c r="AS2" s="1618">
        <v>0</v>
      </c>
    </row>
    <row customHeight="1" ht="21" hidden="1">
      <c r="A3" s="1826"/>
      <c r="B3" s="1826"/>
      <c r="C3" s="1826"/>
      <c r="D3" s="1826"/>
      <c r="E3" s="2722"/>
      <c r="F3" s="2721">
        <v>1</v>
      </c>
      <c r="G3" s="1826"/>
      <c r="H3" s="1826"/>
      <c r="I3" s="1826"/>
      <c r="J3" s="1826"/>
      <c r="K3" s="1826"/>
      <c r="L3" s="1827"/>
      <c r="M3" s="1828"/>
      <c r="N3" s="1828"/>
      <c r="O3" s="1828"/>
      <c r="P3" s="1795"/>
      <c r="Q3" s="815"/>
      <c r="R3" s="816"/>
      <c r="S3" s="1799">
        <f>INDEX(PT_DIFFERENTIATION_NUM_TER,MATCH(B3,PT_DIFFERENTIATION_TER_ID,0))</f>
      </c>
      <c r="T3" s="771" t="s">
        <v>521</v>
      </c>
      <c r="U3" s="763"/>
      <c r="V3" s="2705"/>
      <c r="W3" s="2706"/>
      <c r="X3" s="2706"/>
      <c r="Y3" s="2706"/>
      <c r="Z3" s="2706"/>
      <c r="AA3" s="2706"/>
      <c r="AB3" s="2706"/>
      <c r="AC3" s="2707"/>
      <c r="AD3" s="2705">
        <f>INDEX(PT_DIFFERENTIATION_TER,MATCH(B3,PT_DIFFERENTIATION_TER_ID,0))</f>
      </c>
      <c r="AE3" s="2706"/>
      <c r="AF3" s="2706"/>
      <c r="AG3" s="2706"/>
      <c r="AH3" s="2706"/>
      <c r="AI3" s="2706"/>
      <c r="AJ3" s="2706"/>
      <c r="AK3" s="2706"/>
      <c r="AL3" s="2707"/>
      <c r="AM3" s="1721" t="s">
        <v>522</v>
      </c>
      <c r="AO3" s="963"/>
      <c r="AP3" s="963" t="str">
        <f>IF(T3="","",T3)</f>
        <v>Территория действия тарифа</v>
      </c>
      <c r="AQ3" s="963"/>
      <c r="AR3" s="963"/>
      <c r="AS3" s="1618">
        <v>0</v>
      </c>
    </row>
    <row customHeight="1" ht="23.25" hidden="1">
      <c r="A4" s="1826"/>
      <c r="B4" s="1826"/>
      <c r="C4" s="1826"/>
      <c r="D4" s="1826"/>
      <c r="E4" s="2722"/>
      <c r="F4" s="2722"/>
      <c r="G4" s="2721">
        <v>1</v>
      </c>
      <c r="H4" s="1826"/>
      <c r="I4" s="1826"/>
      <c r="J4" s="1826"/>
      <c r="K4" s="1826"/>
      <c r="L4" s="1827"/>
      <c r="M4" s="1828"/>
      <c r="N4" s="1828"/>
      <c r="O4" s="1828"/>
      <c r="P4" s="817"/>
      <c r="Q4" s="815"/>
      <c r="R4" s="816"/>
      <c r="S4" s="1799">
        <f>INDEX(PT_DIFFERENTIATION_NUM_CS,MATCH(C4,PT_DIFFERENTIATION_CS_ID,0))</f>
      </c>
      <c r="T4" s="772" t="s">
        <v>523</v>
      </c>
      <c r="U4" s="763"/>
      <c r="V4" s="2705"/>
      <c r="W4" s="2706"/>
      <c r="X4" s="2706"/>
      <c r="Y4" s="2706"/>
      <c r="Z4" s="2706"/>
      <c r="AA4" s="2706"/>
      <c r="AB4" s="2706"/>
      <c r="AC4" s="2707"/>
      <c r="AD4" s="2705">
        <f>INDEX(PT_DIFFERENTIATION_CS,MATCH(C4,PT_DIFFERENTIATION_CS_ID,0))</f>
      </c>
      <c r="AE4" s="2706"/>
      <c r="AF4" s="2706"/>
      <c r="AG4" s="2706"/>
      <c r="AH4" s="2706"/>
      <c r="AI4" s="2706"/>
      <c r="AJ4" s="2706"/>
      <c r="AK4" s="2706"/>
      <c r="AL4" s="2707"/>
      <c r="AM4" s="1721" t="s">
        <v>524</v>
      </c>
      <c r="AO4" s="963"/>
      <c r="AP4" s="963" t="str">
        <f>IF(T4="","",T4)</f>
        <v>Наименование системы теплоснабжения </v>
      </c>
      <c r="AQ4" s="963"/>
      <c r="AR4" s="963"/>
      <c r="AS4" s="1618">
        <v>0</v>
      </c>
    </row>
    <row customHeight="1" ht="21" hidden="1">
      <c r="A5" s="1826"/>
      <c r="B5" s="1826"/>
      <c r="C5" s="1826"/>
      <c r="D5" s="1826"/>
      <c r="E5" s="2722"/>
      <c r="F5" s="2722"/>
      <c r="G5" s="2722"/>
      <c r="H5" s="2721">
        <v>1</v>
      </c>
      <c r="I5" s="1826"/>
      <c r="J5" s="1826"/>
      <c r="K5" s="1826"/>
      <c r="L5" s="1827"/>
      <c r="M5" s="1828"/>
      <c r="N5" s="1828"/>
      <c r="O5" s="1828"/>
      <c r="P5" s="817"/>
      <c r="Q5" s="815"/>
      <c r="R5" s="816"/>
      <c r="S5" s="1799">
        <f>INDEX(PT_DIFFERENTIATION_NUM_IST_TE,MATCH(D5,PT_DIFFERENTIATION_IST_TE_ID,0))</f>
      </c>
      <c r="T5" s="773" t="s">
        <v>525</v>
      </c>
      <c r="U5" s="763"/>
      <c r="V5" s="2705"/>
      <c r="W5" s="2706"/>
      <c r="X5" s="2706"/>
      <c r="Y5" s="2706"/>
      <c r="Z5" s="2706"/>
      <c r="AA5" s="2706"/>
      <c r="AB5" s="2706"/>
      <c r="AC5" s="2707"/>
      <c r="AD5" s="2705">
        <f>INDEX(PT_DIFFERENTIATION_IST_TE,MATCH(D5,PT_DIFFERENTIATION_IST_TE_ID,0))</f>
      </c>
      <c r="AE5" s="2706"/>
      <c r="AF5" s="2706"/>
      <c r="AG5" s="2706"/>
      <c r="AH5" s="2706"/>
      <c r="AI5" s="2706"/>
      <c r="AJ5" s="2706"/>
      <c r="AK5" s="2706"/>
      <c r="AL5" s="2707"/>
      <c r="AM5" s="1721" t="s">
        <v>526</v>
      </c>
      <c r="AO5" s="963"/>
      <c r="AP5" s="963" t="str">
        <f>IF(T5="","",T5)</f>
        <v>Источник тепловой энергии  </v>
      </c>
      <c r="AQ5" s="963"/>
      <c r="AR5" s="963"/>
      <c r="AS5" s="1618">
        <v>0</v>
      </c>
    </row>
    <row customHeight="1" ht="14.25" hidden="1">
      <c r="A6" s="1826"/>
      <c r="B6" s="1826"/>
      <c r="C6" s="1826"/>
      <c r="D6" s="1826"/>
      <c r="E6" s="2722"/>
      <c r="F6" s="2722"/>
      <c r="G6" s="2722"/>
      <c r="H6" s="2722"/>
      <c r="I6" s="2719">
        <f>S5&amp;".1"</f>
      </c>
      <c r="J6" s="1826"/>
      <c r="K6" s="1826"/>
      <c r="L6" s="1827" t="s">
        <v>527</v>
      </c>
      <c r="M6" s="1000"/>
      <c r="P6" s="2720">
        <v>1</v>
      </c>
      <c r="Q6" s="1794"/>
      <c r="R6" s="819"/>
      <c r="S6" s="1505"/>
      <c r="T6" s="1846"/>
      <c r="U6" s="1847"/>
      <c r="V6" s="2759"/>
      <c r="W6" s="2760"/>
      <c r="X6" s="2760"/>
      <c r="Y6" s="2760"/>
      <c r="Z6" s="2760"/>
      <c r="AA6" s="2760"/>
      <c r="AB6" s="2760"/>
      <c r="AC6" s="2761"/>
      <c r="AD6" s="2759"/>
      <c r="AE6" s="2760"/>
      <c r="AF6" s="2760"/>
      <c r="AG6" s="2760"/>
      <c r="AH6" s="2760"/>
      <c r="AI6" s="2760"/>
      <c r="AJ6" s="2760"/>
      <c r="AK6" s="2760"/>
      <c r="AL6" s="2761"/>
      <c r="AM6" s="1848"/>
      <c r="AO6" s="963"/>
      <c r="AP6" s="963" t="str">
        <f>IF(T6="","",T6)</f>
        <v/>
      </c>
      <c r="AQ6" s="963"/>
      <c r="AR6" s="963"/>
      <c r="AS6" s="1618">
        <v>0</v>
      </c>
    </row>
    <row customHeight="1" ht="21" hidden="1">
      <c r="A7" s="1826"/>
      <c r="B7" s="1826"/>
      <c r="C7" s="1826"/>
      <c r="D7" s="1826"/>
      <c r="E7" s="2722"/>
      <c r="F7" s="2722"/>
      <c r="G7" s="2722"/>
      <c r="H7" s="2722"/>
      <c r="I7" s="2749"/>
      <c r="J7" s="2719">
        <f>I6&amp;".1"</f>
      </c>
      <c r="K7" s="1826"/>
      <c r="L7" s="1827" t="s">
        <v>530</v>
      </c>
      <c r="M7" s="1000"/>
      <c r="N7" s="1829"/>
      <c r="P7" s="2720"/>
      <c r="Q7" s="2720">
        <v>1</v>
      </c>
      <c r="R7" s="820"/>
      <c r="S7" s="1799">
        <f>$J7</f>
      </c>
      <c r="T7" s="749" t="s">
        <v>531</v>
      </c>
      <c r="U7" s="763"/>
      <c r="V7" s="2708"/>
      <c r="W7" s="2709"/>
      <c r="X7" s="2709"/>
      <c r="Y7" s="2709"/>
      <c r="Z7" s="2709"/>
      <c r="AA7" s="2709"/>
      <c r="AB7" s="2709"/>
      <c r="AC7" s="2710"/>
      <c r="AD7" s="2708"/>
      <c r="AE7" s="2709"/>
      <c r="AF7" s="2709"/>
      <c r="AG7" s="2709"/>
      <c r="AH7" s="2709"/>
      <c r="AI7" s="2709"/>
      <c r="AJ7" s="2709"/>
      <c r="AK7" s="2709"/>
      <c r="AL7" s="2710"/>
      <c r="AM7" s="1721" t="s">
        <v>532</v>
      </c>
      <c r="AO7" s="963"/>
      <c r="AP7" s="963" t="str">
        <f>IF(T7="","",T7)</f>
        <v>Группа потребителей</v>
      </c>
      <c r="AQ7" s="963"/>
      <c r="AR7" s="963"/>
      <c r="AS7" s="1618">
        <v>0</v>
      </c>
    </row>
    <row customHeight="1" ht="21" hidden="1">
      <c r="A8" s="1826"/>
      <c r="B8" s="1826"/>
      <c r="C8" s="1826"/>
      <c r="D8" s="1826"/>
      <c r="E8" s="2722"/>
      <c r="F8" s="2722"/>
      <c r="G8" s="2722"/>
      <c r="H8" s="2722"/>
      <c r="I8" s="2749"/>
      <c r="J8" s="2749"/>
      <c r="K8" s="2719">
        <f>J7&amp;".1"</f>
      </c>
      <c r="L8" s="1827" t="s">
        <v>533</v>
      </c>
      <c r="M8" s="1000"/>
      <c r="N8" s="1829"/>
      <c r="O8" s="1829"/>
      <c r="P8" s="2720"/>
      <c r="Q8" s="2720"/>
      <c r="R8" s="820">
        <v>1</v>
      </c>
      <c r="S8" s="1799">
        <f>$K8</f>
      </c>
      <c r="T8" s="1810"/>
      <c r="U8" s="763"/>
      <c r="V8" s="1214"/>
      <c r="W8" s="788"/>
      <c r="X8" s="1214"/>
      <c r="Y8" s="1720"/>
      <c r="Z8" s="2728"/>
      <c r="AA8" s="2570" t="s">
        <v>66</v>
      </c>
      <c r="AB8" s="2728"/>
      <c r="AC8" s="2570" t="s">
        <v>66</v>
      </c>
      <c r="AD8" s="1214"/>
      <c r="AE8" s="788"/>
      <c r="AF8" s="1214"/>
      <c r="AG8" s="1720"/>
      <c r="AH8" s="2728"/>
      <c r="AI8" s="2570" t="s">
        <v>66</v>
      </c>
      <c r="AJ8" s="2728"/>
      <c r="AK8" s="2570" t="s">
        <v>66</v>
      </c>
      <c r="AL8" s="788"/>
      <c r="AM8" s="2716" t="s">
        <v>534</v>
      </c>
      <c r="AN8" s="974">
        <f>STRCHECKDATE(V9:AL9)</f>
      </c>
      <c r="AO8" s="963"/>
      <c r="AP8" s="963" t="str">
        <f>IF(T8="","",T8)</f>
        <v/>
      </c>
      <c r="AQ8" s="963"/>
      <c r="AR8" s="963"/>
      <c r="AS8" s="1618">
        <v>0</v>
      </c>
    </row>
    <row customHeight="1" ht="14.25" hidden="1">
      <c r="A9" s="1826"/>
      <c r="B9" s="1826"/>
      <c r="C9" s="1826"/>
      <c r="D9" s="1826"/>
      <c r="E9" s="2722"/>
      <c r="F9" s="2722"/>
      <c r="G9" s="2722"/>
      <c r="H9" s="2722"/>
      <c r="I9" s="2749"/>
      <c r="J9" s="2749"/>
      <c r="K9" s="2719"/>
      <c r="L9" s="1827"/>
      <c r="M9" s="1000"/>
      <c r="N9" s="1829"/>
      <c r="O9" s="1829"/>
      <c r="P9" s="2720"/>
      <c r="Q9" s="2720"/>
      <c r="R9" s="820"/>
      <c r="S9" s="1805"/>
      <c r="T9" s="763"/>
      <c r="U9" s="763"/>
      <c r="V9" s="788"/>
      <c r="W9" s="788"/>
      <c r="X9" s="788"/>
      <c r="Y9" s="791" t="str">
        <f>Z8&amp;"-"&amp;AB8</f>
        <v>-</v>
      </c>
      <c r="Z9" s="2729"/>
      <c r="AA9" s="2570"/>
      <c r="AB9" s="2729"/>
      <c r="AC9" s="2570"/>
      <c r="AD9" s="788"/>
      <c r="AE9" s="788"/>
      <c r="AF9" s="788"/>
      <c r="AG9" s="791" t="str">
        <f>AH8&amp;"-"&amp;AJ8</f>
        <v>-</v>
      </c>
      <c r="AH9" s="2729"/>
      <c r="AI9" s="2570"/>
      <c r="AJ9" s="2729"/>
      <c r="AK9" s="2570"/>
      <c r="AL9" s="788"/>
      <c r="AM9" s="2717"/>
      <c r="AO9" s="963"/>
      <c r="AP9" s="963" t="str">
        <f>IF(T9="","",T9)</f>
        <v/>
      </c>
      <c r="AQ9" s="963"/>
      <c r="AR9" s="963"/>
      <c r="AS9" s="1618">
        <v>0</v>
      </c>
    </row>
    <row customHeight="1" ht="15" hidden="1">
      <c r="A10" s="1826"/>
      <c r="B10" s="1826"/>
      <c r="C10" s="1826"/>
      <c r="D10" s="1826"/>
      <c r="E10" s="2722"/>
      <c r="F10" s="2722"/>
      <c r="G10" s="2722"/>
      <c r="H10" s="2722"/>
      <c r="I10" s="2749"/>
      <c r="J10" s="2719"/>
      <c r="K10" s="1826"/>
      <c r="L10" s="1827"/>
      <c r="M10" s="1000"/>
      <c r="N10" s="1829"/>
      <c r="P10" s="2720"/>
      <c r="Q10" s="2720"/>
      <c r="R10" s="819"/>
      <c r="S10" s="1741"/>
      <c r="T10" s="750" t="s">
        <v>535</v>
      </c>
      <c r="U10" s="830"/>
      <c r="V10" s="830"/>
      <c r="W10" s="830"/>
      <c r="X10" s="830"/>
      <c r="Y10" s="830"/>
      <c r="Z10" s="830"/>
      <c r="AA10" s="830"/>
      <c r="AB10" s="830"/>
      <c r="AC10" s="830"/>
      <c r="AD10" s="830"/>
      <c r="AE10" s="830"/>
      <c r="AF10" s="830"/>
      <c r="AG10" s="830"/>
      <c r="AH10" s="830"/>
      <c r="AI10" s="830"/>
      <c r="AJ10" s="830"/>
      <c r="AK10" s="830"/>
      <c r="AL10" s="787"/>
      <c r="AM10" s="2718"/>
      <c r="AO10" s="963"/>
      <c r="AP10" s="963" t="str">
        <f>IF(T10="","",T10)</f>
        <v>Добавить вид теплоносителя (параметры теплоносителя)</v>
      </c>
      <c r="AQ10" s="963"/>
      <c r="AR10" s="963"/>
      <c r="AS10" s="1618">
        <v>0</v>
      </c>
    </row>
    <row customHeight="1" ht="11.25" hidden="1">
      <c r="A11" s="1826"/>
      <c r="B11" s="1826"/>
      <c r="C11" s="1826"/>
      <c r="D11" s="1826"/>
      <c r="E11" s="2722"/>
      <c r="F11" s="2722"/>
      <c r="G11" s="2722"/>
      <c r="H11" s="2722"/>
      <c r="I11" s="2719"/>
      <c r="J11" s="1826"/>
      <c r="K11" s="1826"/>
      <c r="L11" s="1827"/>
      <c r="M11" s="1000"/>
      <c r="P11" s="2720"/>
      <c r="Q11" s="1794"/>
      <c r="R11" s="819"/>
      <c r="S11" s="1741"/>
      <c r="T11" s="828" t="s">
        <v>536</v>
      </c>
      <c r="U11" s="830"/>
      <c r="V11" s="830"/>
      <c r="W11" s="830"/>
      <c r="X11" s="830"/>
      <c r="Y11" s="830"/>
      <c r="Z11" s="830"/>
      <c r="AA11" s="830"/>
      <c r="AB11" s="830"/>
      <c r="AC11" s="829"/>
      <c r="AD11" s="830"/>
      <c r="AE11" s="830"/>
      <c r="AF11" s="830"/>
      <c r="AG11" s="830"/>
      <c r="AH11" s="830"/>
      <c r="AI11" s="830"/>
      <c r="AJ11" s="830"/>
      <c r="AK11" s="829"/>
      <c r="AL11" s="830"/>
      <c r="AM11" s="766"/>
      <c r="AO11" s="963"/>
      <c r="AP11" s="963" t="str">
        <f>IF(T11="","",T11)</f>
        <v>Добавить группу потребителей</v>
      </c>
      <c r="AQ11" s="963"/>
      <c r="AR11" s="963"/>
      <c r="AS11" s="1618">
        <v>0</v>
      </c>
    </row>
    <row customHeight="1" ht="14.25" hidden="1">
      <c r="A12" s="1826"/>
      <c r="B12" s="1826"/>
      <c r="C12" s="1826"/>
      <c r="D12" s="1826"/>
      <c r="E12" s="2722"/>
      <c r="F12" s="2722"/>
      <c r="G12" s="2722"/>
      <c r="H12" s="2721"/>
      <c r="I12" s="1826"/>
      <c r="J12" s="1826"/>
      <c r="K12" s="1826"/>
      <c r="L12" s="1827"/>
      <c r="M12" s="1828"/>
      <c r="N12" s="1828"/>
      <c r="O12" s="1000"/>
      <c r="P12" s="823"/>
      <c r="Q12" s="838"/>
      <c r="R12" s="818"/>
      <c r="S12" s="1849"/>
      <c r="T12" s="1850"/>
      <c r="U12" s="1851"/>
      <c r="V12" s="1851"/>
      <c r="W12" s="1851"/>
      <c r="X12" s="1851"/>
      <c r="Y12" s="1851"/>
      <c r="Z12" s="1851"/>
      <c r="AA12" s="1851"/>
      <c r="AB12" s="1851"/>
      <c r="AC12" s="1851"/>
      <c r="AD12" s="1851"/>
      <c r="AE12" s="1851"/>
      <c r="AF12" s="1851"/>
      <c r="AG12" s="1851"/>
      <c r="AH12" s="1851"/>
      <c r="AI12" s="1851"/>
      <c r="AJ12" s="1851"/>
      <c r="AK12" s="1851"/>
      <c r="AL12" s="1851"/>
      <c r="AM12" s="1852"/>
      <c r="AO12" s="963"/>
      <c r="AP12" s="963" t="str">
        <f>IF(T12="","",T12)</f>
        <v/>
      </c>
      <c r="AQ12" s="963"/>
      <c r="AR12" s="963"/>
      <c r="AS12" s="1618">
        <v>0</v>
      </c>
    </row>
    <row s="27100" customFormat="1" customHeight="1" ht="14.25" hidden="1">
      <c r="A13" s="1777"/>
      <c r="B13" s="1777"/>
      <c r="C13" s="1777"/>
      <c r="D13" s="1777"/>
      <c r="E13" s="2722"/>
      <c r="F13" s="2722"/>
      <c r="G13" s="2721"/>
      <c r="H13" s="1777"/>
      <c r="I13" s="1777"/>
      <c r="J13" s="1777"/>
      <c r="K13" s="1777"/>
      <c r="L13" s="1802"/>
      <c r="M13" s="1778"/>
      <c r="N13" s="1778"/>
      <c r="P13" s="1779"/>
      <c r="Q13" s="1780"/>
      <c r="R13" s="1779"/>
      <c r="S13" s="1781"/>
      <c r="T13" s="1782" t="s">
        <v>538</v>
      </c>
      <c r="U13" s="1783"/>
      <c r="V13" s="1783"/>
      <c r="W13" s="1783"/>
      <c r="X13" s="1783"/>
      <c r="Y13" s="1783"/>
      <c r="Z13" s="1783"/>
      <c r="AA13" s="1783"/>
      <c r="AB13" s="1783"/>
      <c r="AC13" s="1783"/>
      <c r="AD13" s="1783"/>
      <c r="AE13" s="1783"/>
      <c r="AF13" s="1783"/>
      <c r="AG13" s="1783"/>
      <c r="AH13" s="1783"/>
      <c r="AI13" s="1783"/>
      <c r="AJ13" s="1783"/>
      <c r="AK13" s="1783"/>
      <c r="AL13" s="1783"/>
      <c r="AM13" s="1783"/>
      <c r="AO13" s="1252"/>
      <c r="AP13" s="1252" t="str">
        <f>IF(T13="","",T13)</f>
        <v>Добавить источник для дифференциации</v>
      </c>
      <c r="AQ13" s="1252"/>
      <c r="AR13" s="1252"/>
      <c r="AS13" s="981">
        <v>0</v>
      </c>
    </row>
    <row s="27100" customFormat="1" customHeight="1" ht="14.25" hidden="1">
      <c r="A14" s="1777"/>
      <c r="B14" s="1777"/>
      <c r="C14" s="1777"/>
      <c r="D14" s="1777"/>
      <c r="E14" s="2722"/>
      <c r="F14" s="2721"/>
      <c r="G14" s="1777"/>
      <c r="H14" s="1777"/>
      <c r="I14" s="1777"/>
      <c r="J14" s="1777"/>
      <c r="K14" s="1777"/>
      <c r="L14" s="1802"/>
      <c r="M14" s="1784"/>
      <c r="N14" s="1784"/>
      <c r="P14" s="1779"/>
      <c r="Q14" s="1780"/>
      <c r="R14" s="1779"/>
      <c r="S14" s="1785"/>
      <c r="T14" s="1786" t="s">
        <v>539</v>
      </c>
      <c r="U14" s="1787"/>
      <c r="V14" s="1787"/>
      <c r="W14" s="1787"/>
      <c r="X14" s="1787"/>
      <c r="Y14" s="1787"/>
      <c r="Z14" s="1787"/>
      <c r="AA14" s="1787"/>
      <c r="AB14" s="1787"/>
      <c r="AC14" s="1787"/>
      <c r="AD14" s="1787"/>
      <c r="AE14" s="1787"/>
      <c r="AF14" s="1787"/>
      <c r="AG14" s="1787"/>
      <c r="AH14" s="1787"/>
      <c r="AI14" s="1787"/>
      <c r="AJ14" s="1787"/>
      <c r="AK14" s="1787"/>
      <c r="AL14" s="1787"/>
      <c r="AM14" s="1787"/>
      <c r="AO14" s="1252"/>
      <c r="AP14" s="1252" t="str">
        <f>IF(T14="","",T14)</f>
        <v>Добавить централизованную систему для дифференциации</v>
      </c>
      <c r="AQ14" s="1252"/>
      <c r="AR14" s="1252"/>
      <c r="AS14" s="981">
        <v>0</v>
      </c>
    </row>
    <row s="27100" customFormat="1" customHeight="1" ht="14.25" hidden="1">
      <c r="A15" s="1777"/>
      <c r="B15" s="1777"/>
      <c r="C15" s="1777"/>
      <c r="D15" s="1777"/>
      <c r="E15" s="2721"/>
      <c r="F15" s="1777"/>
      <c r="G15" s="1777"/>
      <c r="H15" s="1777"/>
      <c r="I15" s="1777"/>
      <c r="J15" s="1777"/>
      <c r="K15" s="1777"/>
      <c r="L15" s="1802"/>
      <c r="M15" s="1784"/>
      <c r="N15" s="1784"/>
      <c r="P15" s="1779"/>
      <c r="Q15" s="1780"/>
      <c r="R15" s="1779"/>
      <c r="S15" s="1785"/>
      <c r="T15" s="1788" t="s">
        <v>540</v>
      </c>
      <c r="U15" s="1787"/>
      <c r="V15" s="1787"/>
      <c r="W15" s="1787"/>
      <c r="X15" s="1787"/>
      <c r="Y15" s="1787"/>
      <c r="Z15" s="1787"/>
      <c r="AA15" s="1787"/>
      <c r="AB15" s="1787"/>
      <c r="AC15" s="1787"/>
      <c r="AD15" s="1787"/>
      <c r="AE15" s="1787"/>
      <c r="AF15" s="1787"/>
      <c r="AG15" s="1787"/>
      <c r="AH15" s="1787"/>
      <c r="AI15" s="1787"/>
      <c r="AJ15" s="1787"/>
      <c r="AK15" s="1787"/>
      <c r="AL15" s="1787"/>
      <c r="AM15" s="1787"/>
      <c r="AO15" s="1252"/>
      <c r="AP15" s="1252" t="str">
        <f>IF(T15="","",T15)</f>
        <v>Добавить территорию для дифференциации</v>
      </c>
      <c r="AQ15" s="1252"/>
      <c r="AR15" s="1252"/>
      <c r="AS15" s="981">
        <v>0</v>
      </c>
    </row>
    <row customHeight="1" ht="14.25" hidden="1">
      <c r="AC16" s="790"/>
      <c r="AK16" s="790"/>
      <c r="AS16" s="1618">
        <v>0</v>
      </c>
    </row>
    <row customHeight="1" ht="14.25" hidden="1">
      <c r="AD17" s="1823"/>
      <c r="AE17" s="1823"/>
      <c r="AF17" s="1823"/>
      <c r="AG17" s="1824"/>
      <c r="AH17" s="2730"/>
      <c r="AI17" s="2731" t="s">
        <v>66</v>
      </c>
      <c r="AJ17" s="2730"/>
      <c r="AK17" s="2731" t="s">
        <v>66</v>
      </c>
      <c r="AS17" s="1618">
        <v>0</v>
      </c>
    </row>
    <row customHeight="1" ht="14.25" hidden="1">
      <c r="AD18" s="1823"/>
      <c r="AE18" s="1823"/>
      <c r="AF18" s="1823"/>
      <c r="AG18" s="791" t="str">
        <f>AH17&amp;"-"&amp;AJ17</f>
        <v>-</v>
      </c>
      <c r="AH18" s="2731"/>
      <c r="AI18" s="2731"/>
      <c r="AJ18" s="2731"/>
      <c r="AK18" s="2731"/>
      <c r="AS18" s="1618">
        <v>0</v>
      </c>
    </row>
    <row customHeight="1" ht="14.25" hidden="1">
      <c r="AK19" s="790"/>
      <c r="AS19" s="1618">
        <v>0</v>
      </c>
    </row>
    <row s="28178" customFormat="1" customHeight="1" ht="22.5" hidden="1">
      <c r="L20" s="1792"/>
      <c r="M20" s="1825"/>
      <c r="N20" s="1825"/>
      <c r="O20" s="1830" t="s">
        <v>541</v>
      </c>
      <c r="P20" s="1825"/>
      <c r="Q20" s="1834"/>
      <c r="R20" s="1834"/>
      <c r="S20" s="1192"/>
      <c r="Z20" s="1830"/>
      <c r="AB20" s="1830"/>
      <c r="AC20" s="1829"/>
      <c r="AH20" s="1830"/>
      <c r="AJ20" s="1830"/>
      <c r="AK20" s="1829"/>
      <c r="AN20" s="974"/>
      <c r="AO20" s="974"/>
      <c r="AP20" s="974"/>
      <c r="AQ20" s="974"/>
      <c r="AR20" s="974"/>
      <c r="AS20" s="1623">
        <v>0</v>
      </c>
    </row>
    <row s="28178" customFormat="1" customHeight="1" ht="14.25" hidden="1">
      <c r="L21" s="1792"/>
      <c r="M21" s="1825"/>
      <c r="N21" s="1825"/>
      <c r="O21" s="1825"/>
      <c r="P21" s="1825"/>
      <c r="Q21" s="1834"/>
      <c r="R21" s="1834"/>
      <c r="S21" s="1192"/>
      <c r="AC21" s="1829"/>
      <c r="AK21" s="1829"/>
      <c r="AN21" s="974"/>
      <c r="AO21" s="974"/>
      <c r="AP21" s="974"/>
      <c r="AQ21" s="974"/>
      <c r="AR21" s="974"/>
      <c r="AS21" s="1623">
        <v>0</v>
      </c>
    </row>
    <row s="28178" customFormat="1" customHeight="1" ht="14.25" hidden="1">
      <c r="L22" s="1792"/>
      <c r="M22" s="1825"/>
      <c r="N22" s="1825"/>
      <c r="O22" s="1827" t="s">
        <v>542</v>
      </c>
      <c r="P22" s="1825"/>
      <c r="Q22" s="1834"/>
      <c r="R22" s="1834"/>
      <c r="S22" s="1192"/>
      <c r="T22" s="1623" t="s">
        <v>543</v>
      </c>
      <c r="AA22" s="649" t="s">
        <v>544</v>
      </c>
      <c r="AC22" s="649" t="s">
        <v>545</v>
      </c>
      <c r="AD22" s="1623" t="s">
        <v>543</v>
      </c>
      <c r="AI22" s="649" t="s">
        <v>546</v>
      </c>
      <c r="AK22" s="649" t="s">
        <v>545</v>
      </c>
      <c r="AN22" s="974"/>
      <c r="AO22" s="974"/>
      <c r="AP22" s="974"/>
      <c r="AQ22" s="974"/>
      <c r="AR22" s="974"/>
      <c r="AS22" s="1623">
        <v>0</v>
      </c>
    </row>
    <row customHeight="1" ht="14.25" hidden="1">
      <c r="O23" s="1827"/>
      <c r="AS23" s="1618">
        <v>0</v>
      </c>
    </row>
    <row customHeight="1" ht="14.25" hidden="1">
      <c r="O24" s="1827"/>
      <c r="AS24" s="1618">
        <v>0</v>
      </c>
    </row>
    <row customHeight="1" ht="14.699999999999998">
      <c r="Q25" s="839"/>
      <c r="R25" s="839"/>
      <c r="S25" s="1738"/>
      <c r="T25" s="826"/>
      <c r="U25" s="826"/>
      <c r="V25" s="972"/>
      <c r="W25" s="972"/>
      <c r="X25" s="972"/>
      <c r="Y25" s="972"/>
      <c r="Z25" s="972"/>
      <c r="AA25" s="972"/>
      <c r="AB25" s="972"/>
      <c r="AC25" s="972"/>
      <c r="AD25" s="972"/>
      <c r="AE25" s="972"/>
      <c r="AF25" s="972"/>
      <c r="AG25" s="972"/>
      <c r="AH25" s="972"/>
      <c r="AI25" s="972"/>
      <c r="AJ25" s="972"/>
      <c r="AK25" s="972"/>
      <c r="AS25" s="1618">
        <v>14</v>
      </c>
    </row>
    <row customHeight="1" ht="53.54999999999999">
      <c r="Q26" s="839"/>
      <c r="R26" s="839"/>
      <c r="S26" s="27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11"/>
      <c r="U26" s="2711"/>
      <c r="V26" s="2711"/>
      <c r="W26" s="2711"/>
      <c r="X26" s="2711"/>
      <c r="Y26" s="2711"/>
      <c r="Z26" s="2711"/>
      <c r="AA26" s="2711"/>
      <c r="AB26" s="2711"/>
      <c r="AC26" s="2711"/>
      <c r="AD26" s="2711"/>
      <c r="AE26" s="2711"/>
      <c r="AF26" s="2711"/>
      <c r="AG26" s="2711"/>
      <c r="AH26" s="2711"/>
      <c r="AI26" s="2711"/>
      <c r="AJ26" s="2711"/>
      <c r="AK26" s="1706"/>
      <c r="AS26" s="1618">
        <v>51</v>
      </c>
    </row>
    <row customHeight="1" ht="14.699999999999998">
      <c r="Q27" s="839"/>
      <c r="R27" s="839"/>
      <c r="S27" s="2712" t="str">
        <f>IF(org=0,"Не определено",org)</f>
        <v>КГУП "Примтеплоэнерго"</v>
      </c>
      <c r="T27" s="2712"/>
      <c r="U27" s="2712"/>
      <c r="V27" s="2712"/>
      <c r="W27" s="2712"/>
      <c r="X27" s="2712"/>
      <c r="Y27" s="2712"/>
      <c r="Z27" s="2712"/>
      <c r="AA27" s="2712"/>
      <c r="AB27" s="2712"/>
      <c r="AC27" s="2712"/>
      <c r="AD27" s="2712"/>
      <c r="AE27" s="2712"/>
      <c r="AF27" s="2712"/>
      <c r="AG27" s="2712"/>
      <c r="AH27" s="2712"/>
      <c r="AI27" s="2712"/>
      <c r="AJ27" s="2712"/>
      <c r="AK27" s="1706"/>
      <c r="AS27" s="1618">
        <v>14</v>
      </c>
    </row>
    <row customHeight="1" ht="14.25" hidden="1">
      <c r="Q28" s="839"/>
      <c r="R28" s="839"/>
      <c r="S28" s="1738"/>
      <c r="T28" s="826"/>
      <c r="U28" s="826"/>
      <c r="V28" s="785"/>
      <c r="W28" s="785"/>
      <c r="X28" s="785"/>
      <c r="Y28" s="785"/>
      <c r="Z28" s="785"/>
      <c r="AA28" s="785"/>
      <c r="AB28" s="785"/>
      <c r="AC28" s="785"/>
      <c r="AD28" s="785"/>
      <c r="AE28" s="785"/>
      <c r="AF28" s="785"/>
      <c r="AG28" s="785"/>
      <c r="AH28" s="785"/>
      <c r="AI28" s="785"/>
      <c r="AJ28" s="785"/>
      <c r="AK28" s="785"/>
      <c r="AL28" s="972"/>
      <c r="AS28" s="1618">
        <v>0</v>
      </c>
    </row>
    <row s="28795" customFormat="1" customHeight="1" ht="25.5" hidden="1">
      <c r="A29" s="1831"/>
      <c r="B29" s="1831"/>
      <c r="C29" s="1831"/>
      <c r="D29" s="1831"/>
      <c r="E29" s="1831"/>
      <c r="F29" s="1831"/>
      <c r="G29" s="1831"/>
      <c r="H29" s="1831"/>
      <c r="I29" s="1831"/>
      <c r="J29" s="1831"/>
      <c r="K29" s="1831"/>
      <c r="L29" s="1832"/>
      <c r="M29" s="1831"/>
      <c r="N29" s="1831"/>
      <c r="O29" s="1831"/>
      <c r="S29" s="2713" t="s">
        <v>42</v>
      </c>
      <c r="T29" s="2713"/>
      <c r="U29" s="1835"/>
      <c r="V29" s="2714" t="str">
        <f>IF(TITLE_NAME_OR_PR_CHANGE="",IF(TITLE_NAME_OR_PR="","",TITLE_NAME_OR_PR),TITLE_NAME_OR_PR_CHANGE)</f>
        <v/>
      </c>
      <c r="W29" s="2714"/>
      <c r="X29" s="2714"/>
      <c r="Y29" s="2714"/>
      <c r="Z29" s="2714"/>
      <c r="AA29" s="2714"/>
      <c r="AB29" s="2714"/>
      <c r="AC29" s="789"/>
      <c r="AD29" s="2714" t="str">
        <f>IF(TITLE_NAME_OR_PR_CHANGE="",IF(TITLE_NAME_OR_PR="","",TITLE_NAME_OR_PR),TITLE_NAME_OR_PR_CHANGE)</f>
        <v/>
      </c>
      <c r="AE29" s="2714"/>
      <c r="AF29" s="2714"/>
      <c r="AG29" s="2714"/>
      <c r="AH29" s="2714"/>
      <c r="AI29" s="2714"/>
      <c r="AJ29" s="2714"/>
      <c r="AK29" s="789"/>
      <c r="AL29" s="789"/>
      <c r="AM29" s="743"/>
      <c r="AN29" s="831"/>
      <c r="AO29" s="831"/>
      <c r="AP29" s="831"/>
      <c r="AQ29" s="831"/>
      <c r="AR29" s="831"/>
      <c r="AS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547</v>
      </c>
      <c r="T30" s="2713"/>
      <c r="U30" s="1835"/>
      <c r="V30" s="2727" t="str">
        <f>IF(TITLE_DATE_PR_CHANGE="",IF(TITLE_DATE_PR="","",TITLE_DATE_PR),TITLE_DATE_PR_CHANGE)</f>
        <v/>
      </c>
      <c r="W30" s="2727"/>
      <c r="X30" s="2727"/>
      <c r="Y30" s="2727"/>
      <c r="Z30" s="2727"/>
      <c r="AA30" s="2727"/>
      <c r="AB30" s="2727"/>
      <c r="AC30" s="789"/>
      <c r="AD30" s="2727" t="str">
        <f>IF(TITLE_DATE_PR_CHANGE="",IF(TITLE_DATE_PR="","",TITLE_DATE_PR),TITLE_DATE_PR_CHANGE)</f>
        <v/>
      </c>
      <c r="AE30" s="2727"/>
      <c r="AF30" s="2727"/>
      <c r="AG30" s="2727"/>
      <c r="AH30" s="2727"/>
      <c r="AI30" s="2727"/>
      <c r="AJ30" s="2727"/>
      <c r="AK30" s="789"/>
      <c r="AL30" s="789"/>
      <c r="AM30" s="743"/>
      <c r="AN30" s="831"/>
      <c r="AO30" s="831"/>
      <c r="AP30" s="831"/>
      <c r="AQ30" s="831"/>
      <c r="AR30" s="831"/>
      <c r="AS30" s="881">
        <v>0</v>
      </c>
    </row>
    <row s="28795" customFormat="1" customHeight="1" ht="18.75" hidden="1">
      <c r="A31" s="1831"/>
      <c r="B31" s="1831"/>
      <c r="C31" s="1831"/>
      <c r="D31" s="1831"/>
      <c r="E31" s="1831"/>
      <c r="F31" s="1831"/>
      <c r="G31" s="1831"/>
      <c r="H31" s="1831"/>
      <c r="I31" s="1831"/>
      <c r="J31" s="1831"/>
      <c r="K31" s="1831"/>
      <c r="L31" s="1832"/>
      <c r="M31" s="1831"/>
      <c r="N31" s="1831"/>
      <c r="O31" s="1831"/>
      <c r="S31" s="2713" t="s">
        <v>548</v>
      </c>
      <c r="T31" s="2713"/>
      <c r="U31" s="1835"/>
      <c r="V31" s="2714" t="str">
        <f>IF(TITLE_NUMBER_PR_CHANGE="",IF(TITLE_NUMBER_PR="","",TITLE_NUMBER_PR),TITLE_NUMBER_PR_CHANGE)</f>
        <v/>
      </c>
      <c r="W31" s="2714"/>
      <c r="X31" s="2714"/>
      <c r="Y31" s="2714"/>
      <c r="Z31" s="2714"/>
      <c r="AA31" s="2714"/>
      <c r="AB31" s="2714"/>
      <c r="AC31" s="789"/>
      <c r="AD31" s="2714" t="str">
        <f>IF(TITLE_NUMBER_PR_CHANGE="",IF(TITLE_NUMBER_PR="","",TITLE_NUMBER_PR),TITLE_NUMBER_PR_CHANGE)</f>
        <v/>
      </c>
      <c r="AE31" s="2714"/>
      <c r="AF31" s="2714"/>
      <c r="AG31" s="2714"/>
      <c r="AH31" s="2714"/>
      <c r="AI31" s="2714"/>
      <c r="AJ31" s="2714"/>
      <c r="AK31" s="789"/>
      <c r="AL31" s="789"/>
      <c r="AM31" s="743"/>
      <c r="AN31" s="831"/>
      <c r="AO31" s="831"/>
      <c r="AP31" s="831"/>
      <c r="AQ31" s="831"/>
      <c r="AR31" s="831"/>
      <c r="AS31" s="881">
        <v>0</v>
      </c>
    </row>
    <row s="28795" customFormat="1" customHeight="1" ht="18.75" hidden="1">
      <c r="A32" s="1831"/>
      <c r="B32" s="1831"/>
      <c r="C32" s="1831"/>
      <c r="D32" s="1831"/>
      <c r="E32" s="1831"/>
      <c r="F32" s="1831"/>
      <c r="G32" s="1831"/>
      <c r="H32" s="1831"/>
      <c r="I32" s="1831"/>
      <c r="J32" s="1831"/>
      <c r="K32" s="1831"/>
      <c r="L32" s="1832"/>
      <c r="M32" s="1831"/>
      <c r="N32" s="1831"/>
      <c r="O32" s="1831"/>
      <c r="S32" s="2713" t="s">
        <v>43</v>
      </c>
      <c r="T32" s="2713"/>
      <c r="U32" s="1835"/>
      <c r="V32" s="2714" t="str">
        <f>IF(TITLE_IST_PUB_CHANGE="",IF(TITLE_IST_PUB="","",TITLE_IST_PUB),TITLE_IST_PUB_CHANGE)</f>
        <v/>
      </c>
      <c r="W32" s="2714"/>
      <c r="X32" s="2714"/>
      <c r="Y32" s="2714"/>
      <c r="Z32" s="2714"/>
      <c r="AA32" s="2714"/>
      <c r="AB32" s="2714"/>
      <c r="AC32" s="789"/>
      <c r="AD32" s="2714" t="str">
        <f>IF(TITLE_IST_PUB_CHANGE="",IF(TITLE_IST_PUB="","",TITLE_IST_PUB),TITLE_IST_PUB_CHANGE)</f>
        <v/>
      </c>
      <c r="AE32" s="2714"/>
      <c r="AF32" s="2714"/>
      <c r="AG32" s="2714"/>
      <c r="AH32" s="2714"/>
      <c r="AI32" s="2714"/>
      <c r="AJ32" s="2714"/>
      <c r="AK32" s="789"/>
      <c r="AL32" s="789"/>
      <c r="AM32" s="743"/>
      <c r="AN32" s="831"/>
      <c r="AO32" s="831"/>
      <c r="AP32" s="831"/>
      <c r="AQ32" s="831"/>
      <c r="AR32" s="831"/>
      <c r="AS32" s="881">
        <v>0</v>
      </c>
    </row>
    <row customHeight="1" ht="14.25" hidden="1">
      <c r="Q33" s="839"/>
      <c r="R33" s="839"/>
      <c r="S33" s="1738"/>
      <c r="T33" s="826"/>
      <c r="U33" s="826"/>
      <c r="V33" s="785"/>
      <c r="W33" s="785"/>
      <c r="X33" s="785"/>
      <c r="Y33" s="785"/>
      <c r="Z33" s="785"/>
      <c r="AA33" s="785"/>
      <c r="AB33" s="785"/>
      <c r="AC33" s="785"/>
      <c r="AD33" s="785"/>
      <c r="AE33" s="785"/>
      <c r="AF33" s="785"/>
      <c r="AG33" s="785"/>
      <c r="AH33" s="785"/>
      <c r="AI33" s="785"/>
      <c r="AJ33" s="785"/>
      <c r="AK33" s="785"/>
      <c r="AL33" s="972"/>
      <c r="AS33" s="1618">
        <v>0</v>
      </c>
    </row>
    <row s="28795" customFormat="1" customHeight="1" ht="18.75" hidden="1">
      <c r="A34" s="1831"/>
      <c r="B34" s="1831"/>
      <c r="C34" s="1831"/>
      <c r="D34" s="1831"/>
      <c r="E34" s="1831"/>
      <c r="F34" s="1831"/>
      <c r="G34" s="1831"/>
      <c r="H34" s="1831"/>
      <c r="I34" s="1831"/>
      <c r="J34" s="1831"/>
      <c r="K34" s="1831"/>
      <c r="L34" s="1832"/>
      <c r="M34" s="1831"/>
      <c r="N34" s="1831"/>
      <c r="O34" s="1831"/>
      <c r="S34" s="2713" t="s">
        <v>549</v>
      </c>
      <c r="T34" s="2713"/>
      <c r="U34" s="1835"/>
      <c r="V34" s="2727" t="str">
        <f>IF(TITLE_DATE_PR_CHANGE="",IF(TITLE_DATE_PR="","",TITLE_DATE_PR),TITLE_DATE_PR_CHANGE)</f>
        <v/>
      </c>
      <c r="W34" s="2727"/>
      <c r="X34" s="2727"/>
      <c r="Y34" s="2727"/>
      <c r="Z34" s="2727"/>
      <c r="AA34" s="2727"/>
      <c r="AB34" s="2727"/>
      <c r="AC34" s="789"/>
      <c r="AD34" s="2727" t="str">
        <f>IF(TITLE_DATE_PR_CHANGE="",IF(TITLE_DATE_PR="","",TITLE_DATE_PR),TITLE_DATE_PR_CHANGE)</f>
        <v/>
      </c>
      <c r="AE34" s="2727"/>
      <c r="AF34" s="2727"/>
      <c r="AG34" s="2727"/>
      <c r="AH34" s="2727"/>
      <c r="AI34" s="2727"/>
      <c r="AJ34" s="2727"/>
      <c r="AK34" s="789"/>
      <c r="AL34" s="789"/>
      <c r="AM34" s="743"/>
      <c r="AN34" s="831"/>
      <c r="AO34" s="831"/>
      <c r="AP34" s="831"/>
      <c r="AQ34" s="831"/>
      <c r="AR34" s="831"/>
      <c r="AS34" s="881">
        <v>0</v>
      </c>
    </row>
    <row s="28795" customFormat="1" customHeight="1" ht="25.5" hidden="1">
      <c r="A35" s="1831"/>
      <c r="B35" s="1831"/>
      <c r="C35" s="1831"/>
      <c r="D35" s="1831"/>
      <c r="E35" s="1831"/>
      <c r="F35" s="1831"/>
      <c r="G35" s="1831"/>
      <c r="H35" s="1831"/>
      <c r="I35" s="1831"/>
      <c r="J35" s="1831"/>
      <c r="K35" s="1831"/>
      <c r="L35" s="1832"/>
      <c r="M35" s="1831"/>
      <c r="N35" s="1831"/>
      <c r="O35" s="1831"/>
      <c r="S35" s="2713" t="s">
        <v>550</v>
      </c>
      <c r="T35" s="2713"/>
      <c r="U35" s="1835"/>
      <c r="V35" s="2714" t="str">
        <f>IF(TITLE_NUMBER_PR_CHANGE="",IF(TITLE_NUMBER_PR="","",TITLE_NUMBER_PR),TITLE_NUMBER_PR_CHANGE)</f>
        <v/>
      </c>
      <c r="W35" s="2714"/>
      <c r="X35" s="2714"/>
      <c r="Y35" s="2714"/>
      <c r="Z35" s="2714"/>
      <c r="AA35" s="2714"/>
      <c r="AB35" s="2714"/>
      <c r="AC35" s="789"/>
      <c r="AD35" s="2714" t="str">
        <f>IF(TITLE_NUMBER_PR_CHANGE="",IF(TITLE_NUMBER_PR="","",TITLE_NUMBER_PR),TITLE_NUMBER_PR_CHANGE)</f>
        <v/>
      </c>
      <c r="AE35" s="2714"/>
      <c r="AF35" s="2714"/>
      <c r="AG35" s="2714"/>
      <c r="AH35" s="2714"/>
      <c r="AI35" s="2714"/>
      <c r="AJ35" s="2714"/>
      <c r="AK35" s="789"/>
      <c r="AL35" s="789"/>
      <c r="AM35" s="743"/>
      <c r="AN35" s="831"/>
      <c r="AO35" s="831"/>
      <c r="AP35" s="831"/>
      <c r="AQ35" s="831"/>
      <c r="AR35" s="831"/>
      <c r="AS35" s="881">
        <v>0</v>
      </c>
    </row>
    <row s="28795" customFormat="1" customHeight="1" ht="0">
      <c r="A36" s="1831"/>
      <c r="B36" s="1831"/>
      <c r="C36" s="1831"/>
      <c r="D36" s="1831"/>
      <c r="E36" s="1831"/>
      <c r="F36" s="1831"/>
      <c r="G36" s="1831"/>
      <c r="H36" s="1831"/>
      <c r="I36" s="1831"/>
      <c r="J36" s="1831"/>
      <c r="K36" s="1831"/>
      <c r="L36" s="1832"/>
      <c r="M36" s="1831"/>
      <c r="N36" s="1831"/>
      <c r="O36" s="1831"/>
      <c r="S36" s="786"/>
      <c r="T36" s="786"/>
      <c r="U36" s="1803"/>
      <c r="V36" s="789"/>
      <c r="W36" s="789"/>
      <c r="X36" s="789"/>
      <c r="Y36" s="789"/>
      <c r="Z36" s="789"/>
      <c r="AA36" s="789"/>
      <c r="AB36" s="789"/>
      <c r="AC36" s="741" t="s">
        <v>551</v>
      </c>
      <c r="AD36" s="789"/>
      <c r="AE36" s="789"/>
      <c r="AF36" s="789"/>
      <c r="AG36" s="789"/>
      <c r="AH36" s="789"/>
      <c r="AI36" s="789"/>
      <c r="AJ36" s="789"/>
      <c r="AK36" s="741" t="s">
        <v>551</v>
      </c>
      <c r="AN36" s="831"/>
      <c r="AO36" s="831"/>
      <c r="AP36" s="831"/>
      <c r="AQ36" s="831"/>
      <c r="AR36" s="831"/>
      <c r="AS36" s="881">
        <v>0</v>
      </c>
    </row>
    <row customHeight="1" ht="14.699999999999998">
      <c r="Q37" s="839"/>
      <c r="R37" s="839"/>
      <c r="S37" s="1738"/>
      <c r="T37" s="826"/>
      <c r="U37" s="1707"/>
      <c r="V37" s="2715"/>
      <c r="W37" s="2715"/>
      <c r="X37" s="2715"/>
      <c r="Y37" s="2715"/>
      <c r="Z37" s="2715"/>
      <c r="AA37" s="2715"/>
      <c r="AB37" s="2715"/>
      <c r="AC37" s="2715"/>
      <c r="AD37" s="2715"/>
      <c r="AE37" s="2715"/>
      <c r="AF37" s="2715"/>
      <c r="AG37" s="2715"/>
      <c r="AH37" s="2715"/>
      <c r="AI37" s="2715"/>
      <c r="AJ37" s="2715"/>
      <c r="AK37" s="2715"/>
      <c r="AS37" s="1618">
        <v>14</v>
      </c>
    </row>
    <row customHeight="1" ht="14.699999999999998">
      <c r="Q38" s="839"/>
      <c r="R38" s="839"/>
      <c r="S38" s="2590" t="s">
        <v>424</v>
      </c>
      <c r="T38" s="2590"/>
      <c r="U38" s="2590"/>
      <c r="V38" s="2590"/>
      <c r="W38" s="2590"/>
      <c r="X38" s="2590"/>
      <c r="Y38" s="2590"/>
      <c r="Z38" s="2590"/>
      <c r="AA38" s="2590"/>
      <c r="AB38" s="2590"/>
      <c r="AC38" s="2590"/>
      <c r="AD38" s="2590"/>
      <c r="AE38" s="2590"/>
      <c r="AF38" s="2590"/>
      <c r="AG38" s="2590"/>
      <c r="AH38" s="2590"/>
      <c r="AI38" s="2590"/>
      <c r="AJ38" s="2590"/>
      <c r="AK38" s="2590"/>
      <c r="AL38" s="2590"/>
      <c r="AM38" s="2590" t="s">
        <v>425</v>
      </c>
      <c r="AS38" s="1618">
        <v>14</v>
      </c>
    </row>
    <row customHeight="1" ht="14.699999999999998">
      <c r="Q39" s="839"/>
      <c r="R39" s="839"/>
      <c r="S39" s="2736" t="s">
        <v>88</v>
      </c>
      <c r="T39" s="2672" t="s">
        <v>552</v>
      </c>
      <c r="U39" s="764"/>
      <c r="V39" s="2737" t="s">
        <v>553</v>
      </c>
      <c r="W39" s="2738"/>
      <c r="X39" s="2738"/>
      <c r="Y39" s="2738"/>
      <c r="Z39" s="2738"/>
      <c r="AA39" s="2738"/>
      <c r="AB39" s="2739"/>
      <c r="AC39" s="2740" t="s">
        <v>554</v>
      </c>
      <c r="AD39" s="2737" t="s">
        <v>553</v>
      </c>
      <c r="AE39" s="2738"/>
      <c r="AF39" s="2738"/>
      <c r="AG39" s="2738"/>
      <c r="AH39" s="2738"/>
      <c r="AI39" s="2738"/>
      <c r="AJ39" s="2739"/>
      <c r="AK39" s="2740" t="s">
        <v>555</v>
      </c>
      <c r="AL39" s="2743" t="s">
        <v>556</v>
      </c>
      <c r="AM39" s="2590"/>
      <c r="AS39" s="1618">
        <v>14</v>
      </c>
    </row>
    <row customHeight="1" ht="35.699999999999996">
      <c r="Q40" s="839"/>
      <c r="R40" s="839"/>
      <c r="S40" s="2736"/>
      <c r="T40" s="2672"/>
      <c r="U40" s="1494"/>
      <c r="V40" s="2723" t="s">
        <v>557</v>
      </c>
      <c r="W40" s="2746"/>
      <c r="X40" s="2725" t="s">
        <v>559</v>
      </c>
      <c r="Y40" s="2726"/>
      <c r="Z40" s="2725" t="s">
        <v>560</v>
      </c>
      <c r="AA40" s="2732"/>
      <c r="AB40" s="2726"/>
      <c r="AC40" s="2741"/>
      <c r="AD40" s="2723" t="s">
        <v>574</v>
      </c>
      <c r="AE40" s="2746"/>
      <c r="AF40" s="2725" t="s">
        <v>559</v>
      </c>
      <c r="AG40" s="2726"/>
      <c r="AH40" s="2725" t="s">
        <v>560</v>
      </c>
      <c r="AI40" s="2732"/>
      <c r="AJ40" s="2726"/>
      <c r="AK40" s="2741"/>
      <c r="AL40" s="2744"/>
      <c r="AM40" s="2590"/>
      <c r="AS40" s="1618">
        <v>34</v>
      </c>
    </row>
    <row customHeight="1" ht="35.699999999999996">
      <c r="A41" s="1833"/>
      <c r="B41" s="1833" t="s">
        <v>267</v>
      </c>
      <c r="C41" s="1833" t="s">
        <v>268</v>
      </c>
      <c r="D41" s="1833" t="s">
        <v>269</v>
      </c>
      <c r="E41" s="1827" t="s">
        <v>561</v>
      </c>
      <c r="F41" s="1827" t="s">
        <v>562</v>
      </c>
      <c r="G41" s="1827" t="s">
        <v>563</v>
      </c>
      <c r="H41" s="1827" t="s">
        <v>564</v>
      </c>
      <c r="I41" s="1827" t="s">
        <v>565</v>
      </c>
      <c r="J41" s="1827" t="s">
        <v>566</v>
      </c>
      <c r="K41" s="1827" t="s">
        <v>567</v>
      </c>
      <c r="L41" s="1827" t="s">
        <v>542</v>
      </c>
      <c r="Q41" s="839"/>
      <c r="R41" s="839"/>
      <c r="S41" s="2736"/>
      <c r="T41" s="2672"/>
      <c r="U41" s="765"/>
      <c r="V41" s="2724"/>
      <c r="W41" s="2747"/>
      <c r="X41" s="1685" t="s">
        <v>568</v>
      </c>
      <c r="Y41" s="1685" t="s">
        <v>569</v>
      </c>
      <c r="Z41" s="1801" t="s">
        <v>570</v>
      </c>
      <c r="AA41" s="2733" t="s">
        <v>571</v>
      </c>
      <c r="AB41" s="2734"/>
      <c r="AC41" s="2742"/>
      <c r="AD41" s="2724"/>
      <c r="AE41" s="2747"/>
      <c r="AF41" s="1685" t="s">
        <v>568</v>
      </c>
      <c r="AG41" s="1685" t="s">
        <v>569</v>
      </c>
      <c r="AH41" s="1801" t="s">
        <v>570</v>
      </c>
      <c r="AI41" s="2733" t="s">
        <v>571</v>
      </c>
      <c r="AJ41" s="2734"/>
      <c r="AK41" s="2742"/>
      <c r="AL41" s="2745"/>
      <c r="AM41" s="2590"/>
      <c r="AS41" s="1618">
        <v>34</v>
      </c>
    </row>
    <row s="26694" customFormat="1" customHeight="1" ht="11.25" hidden="1">
      <c r="A42" s="1833"/>
      <c r="B42" s="1833"/>
      <c r="C42" s="1833"/>
      <c r="D42" s="1833"/>
      <c r="E42" s="1833"/>
      <c r="F42" s="1833"/>
      <c r="G42" s="1833"/>
      <c r="H42" s="1833"/>
      <c r="I42" s="1833"/>
      <c r="J42" s="1833"/>
      <c r="K42" s="1833"/>
      <c r="L42" s="1827"/>
      <c r="M42" s="1825"/>
      <c r="N42" s="1825"/>
      <c r="O42" s="1825"/>
      <c r="P42" s="1709"/>
      <c r="Q42" s="1710"/>
      <c r="R42" s="1717">
        <v>1</v>
      </c>
      <c r="S42" s="1740" t="s">
        <v>132</v>
      </c>
      <c r="T42" s="1718" t="s">
        <v>102</v>
      </c>
      <c r="U42" s="1708" t="str">
        <f>OFFSET(U42,0,-1)</f>
        <v>2</v>
      </c>
      <c r="V42" s="1798">
        <f>OFFSET(V42,0,-1)+1</f>
        <v>3</v>
      </c>
      <c r="W42" s="1798"/>
      <c r="X42" s="1798">
        <f>OFFSET(X42,0,-1)+1</f>
        <v>1</v>
      </c>
      <c r="Y42" s="1798">
        <f>OFFSET(Y42,0,-1)+1</f>
        <v>2</v>
      </c>
      <c r="Z42" s="1798">
        <f>OFFSET(Z42,0,-1)+1</f>
        <v>3</v>
      </c>
      <c r="AA42" s="2735">
        <f>OFFSET(AA42,0,-1)+1</f>
        <v>4</v>
      </c>
      <c r="AB42" s="2735"/>
      <c r="AC42" s="1798">
        <f>OFFSET(AC42,0,-2)+1</f>
        <v>5</v>
      </c>
      <c r="AD42" s="1798">
        <f>OFFSET(AD42,0,-1)+1</f>
        <v>6</v>
      </c>
      <c r="AE42" s="1798"/>
      <c r="AF42" s="1798">
        <f>OFFSET(AF42,0,-1)+1</f>
        <v>1</v>
      </c>
      <c r="AG42" s="1798">
        <f>OFFSET(AG42,0,-1)+1</f>
        <v>2</v>
      </c>
      <c r="AH42" s="1798">
        <f>OFFSET(AH42,0,-1)+1</f>
        <v>3</v>
      </c>
      <c r="AI42" s="2735">
        <f>OFFSET(AI42,0,-1)+1</f>
        <v>4</v>
      </c>
      <c r="AJ42" s="2735"/>
      <c r="AK42" s="1798">
        <f>OFFSET(AK42,0,-2)+1</f>
        <v>5</v>
      </c>
      <c r="AL42" s="1708">
        <f>OFFSET(AL42,0,-1)</f>
        <v>5</v>
      </c>
      <c r="AM42" s="1798">
        <f>OFFSET(AM42,0,-1)+1</f>
        <v>6</v>
      </c>
      <c r="AN42" s="974"/>
      <c r="AO42" s="974"/>
      <c r="AP42" s="974"/>
      <c r="AQ42" s="974"/>
      <c r="AR42" s="974"/>
      <c r="AS42" s="959">
        <v>0</v>
      </c>
    </row>
    <row customHeight="1" ht="22.049999999999997">
      <c r="A43" s="1826" t="s">
        <v>312</v>
      </c>
      <c r="B43" s="1826"/>
      <c r="C43" s="1826"/>
      <c r="D43" s="1826"/>
      <c r="E43" s="2721">
        <v>1</v>
      </c>
      <c r="F43" s="1826"/>
      <c r="G43" s="1826"/>
      <c r="H43" s="1826"/>
      <c r="I43" s="1826"/>
      <c r="J43" s="1826"/>
      <c r="K43" s="1826"/>
      <c r="L43" s="1827"/>
      <c r="M43" s="1828"/>
      <c r="N43" s="1828"/>
      <c r="O43" s="1828"/>
      <c r="P43" s="824"/>
      <c r="Q43" s="823"/>
      <c r="R43" s="818"/>
      <c r="S43" s="1799">
        <f>INDEX(PT_DIFFERENTIATION_NUM_NTAR,MATCH(A43,PT_DIFFERENTIATION_NTAR_ID,0))</f>
        <v>0</v>
      </c>
      <c r="T43" s="761" t="s">
        <v>255</v>
      </c>
      <c r="U43" s="763"/>
      <c r="V43" s="2705"/>
      <c r="W43" s="2706"/>
      <c r="X43" s="2706"/>
      <c r="Y43" s="2706"/>
      <c r="Z43" s="2706"/>
      <c r="AA43" s="2706"/>
      <c r="AB43" s="2706"/>
      <c r="AC43" s="2707"/>
      <c r="AD43" s="2705" t="str">
        <f>INDEX(PT_DIFFERENTIATION_NTAR,MATCH(A43,PT_DIFFERENTIATION_NTAR_ID,0))</f>
        <v/>
      </c>
      <c r="AE43" s="2706"/>
      <c r="AF43" s="2706"/>
      <c r="AG43" s="2706"/>
      <c r="AH43" s="2706"/>
      <c r="AI43" s="2706"/>
      <c r="AJ43" s="2706"/>
      <c r="AK43" s="2706"/>
      <c r="AL43" s="2707"/>
      <c r="AM43" s="172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63"/>
      <c r="AP43" s="963" t="str">
        <f>IF(T43="","",T43)</f>
        <v>Наименование тарифа</v>
      </c>
      <c r="AQ43" s="963"/>
      <c r="AR43" s="963"/>
      <c r="AS43" s="1618">
        <v>21</v>
      </c>
    </row>
    <row customHeight="1" ht="22.049999999999997">
      <c r="A44" s="1826" t="s">
        <v>312</v>
      </c>
      <c r="B44" s="1826" t="s">
        <v>313</v>
      </c>
      <c r="C44" s="1826"/>
      <c r="D44" s="1826"/>
      <c r="E44" s="2722"/>
      <c r="F44" s="2721">
        <v>1</v>
      </c>
      <c r="G44" s="1826"/>
      <c r="H44" s="1826"/>
      <c r="I44" s="1826"/>
      <c r="J44" s="1826"/>
      <c r="K44" s="1826"/>
      <c r="L44" s="1827"/>
      <c r="M44" s="1828"/>
      <c r="N44" s="1828"/>
      <c r="O44" s="1828"/>
      <c r="P44" s="1795"/>
      <c r="Q44" s="815"/>
      <c r="R44" s="816"/>
      <c r="S44" s="1799" t="str">
        <f>INDEX(PT_DIFFERENTIATION_NUM_TER,MATCH(B44,PT_DIFFERENTIATION_TER_ID,0))</f>
        <v>.</v>
      </c>
      <c r="T44" s="771" t="s">
        <v>521</v>
      </c>
      <c r="U44" s="763"/>
      <c r="V44" s="2705"/>
      <c r="W44" s="2706"/>
      <c r="X44" s="2706"/>
      <c r="Y44" s="2706"/>
      <c r="Z44" s="2706"/>
      <c r="AA44" s="2706"/>
      <c r="AB44" s="2706"/>
      <c r="AC44" s="2707"/>
      <c r="AD44" s="2705" t="str">
        <f>INDEX(PT_DIFFERENTIATION_TER,MATCH(B44,PT_DIFFERENTIATION_TER_ID,0))</f>
        <v/>
      </c>
      <c r="AE44" s="2706"/>
      <c r="AF44" s="2706"/>
      <c r="AG44" s="2706"/>
      <c r="AH44" s="2706"/>
      <c r="AI44" s="2706"/>
      <c r="AJ44" s="2706"/>
      <c r="AK44" s="2706"/>
      <c r="AL44" s="2707"/>
      <c r="AM44" s="1721" t="s">
        <v>522</v>
      </c>
      <c r="AO44" s="963"/>
      <c r="AP44" s="963" t="str">
        <f>IF(T44="","",T44)</f>
        <v>Территория действия тарифа</v>
      </c>
      <c r="AQ44" s="963"/>
      <c r="AR44" s="963"/>
      <c r="AS44" s="1618">
        <v>21</v>
      </c>
    </row>
    <row customHeight="1" ht="24">
      <c r="A45" s="1826" t="s">
        <v>312</v>
      </c>
      <c r="B45" s="1826" t="s">
        <v>313</v>
      </c>
      <c r="C45" s="1826" t="s">
        <v>314</v>
      </c>
      <c r="D45" s="1826"/>
      <c r="E45" s="2722"/>
      <c r="F45" s="2722"/>
      <c r="G45" s="2721">
        <v>1</v>
      </c>
      <c r="H45" s="1826"/>
      <c r="I45" s="1826"/>
      <c r="J45" s="1826"/>
      <c r="K45" s="1826"/>
      <c r="L45" s="1827"/>
      <c r="M45" s="1828"/>
      <c r="N45" s="1828"/>
      <c r="O45" s="1828"/>
      <c r="P45" s="817"/>
      <c r="Q45" s="815"/>
      <c r="R45" s="816"/>
      <c r="S45" s="1799" t="str">
        <f>INDEX(PT_DIFFERENTIATION_NUM_CS,MATCH(C45,PT_DIFFERENTIATION_CS_ID,0))</f>
        <v>..</v>
      </c>
      <c r="T45" s="772" t="s">
        <v>523</v>
      </c>
      <c r="U45" s="763"/>
      <c r="V45" s="2705"/>
      <c r="W45" s="2706"/>
      <c r="X45" s="2706"/>
      <c r="Y45" s="2706"/>
      <c r="Z45" s="2706"/>
      <c r="AA45" s="2706"/>
      <c r="AB45" s="2706"/>
      <c r="AC45" s="2707"/>
      <c r="AD45" s="2705" t="str">
        <f>INDEX(PT_DIFFERENTIATION_CS,MATCH(C45,PT_DIFFERENTIATION_CS_ID,0))</f>
        <v/>
      </c>
      <c r="AE45" s="2706"/>
      <c r="AF45" s="2706"/>
      <c r="AG45" s="2706"/>
      <c r="AH45" s="2706"/>
      <c r="AI45" s="2706"/>
      <c r="AJ45" s="2706"/>
      <c r="AK45" s="2706"/>
      <c r="AL45" s="2707"/>
      <c r="AM45" s="1721" t="s">
        <v>524</v>
      </c>
      <c r="AO45" s="963"/>
      <c r="AP45" s="963" t="str">
        <f>IF(T45="","",T45)</f>
        <v>Наименование системы теплоснабжения </v>
      </c>
      <c r="AQ45" s="963"/>
      <c r="AR45" s="963"/>
      <c r="AS45" s="1618">
        <v>23</v>
      </c>
    </row>
    <row customHeight="1" ht="22.049999999999997">
      <c r="A46" s="1826" t="s">
        <v>312</v>
      </c>
      <c r="B46" s="1826" t="s">
        <v>313</v>
      </c>
      <c r="C46" s="1826" t="s">
        <v>314</v>
      </c>
      <c r="D46" s="1826" t="s">
        <v>315</v>
      </c>
      <c r="E46" s="2722"/>
      <c r="F46" s="2722"/>
      <c r="G46" s="2722"/>
      <c r="H46" s="2721">
        <v>1</v>
      </c>
      <c r="I46" s="1826"/>
      <c r="J46" s="1826"/>
      <c r="K46" s="1826"/>
      <c r="L46" s="1827"/>
      <c r="M46" s="1828"/>
      <c r="N46" s="1828"/>
      <c r="O46" s="1828"/>
      <c r="P46" s="817"/>
      <c r="Q46" s="815"/>
      <c r="R46" s="816"/>
      <c r="S46" s="1799" t="str">
        <f>INDEX(PT_DIFFERENTIATION_NUM_IST_TE,MATCH(D46,PT_DIFFERENTIATION_IST_TE_ID,0))</f>
        <v>...</v>
      </c>
      <c r="T46" s="773" t="s">
        <v>525</v>
      </c>
      <c r="U46" s="763"/>
      <c r="V46" s="2705"/>
      <c r="W46" s="2706"/>
      <c r="X46" s="2706"/>
      <c r="Y46" s="2706"/>
      <c r="Z46" s="2706"/>
      <c r="AA46" s="2706"/>
      <c r="AB46" s="2706"/>
      <c r="AC46" s="2707"/>
      <c r="AD46" s="2705" t="str">
        <f>INDEX(PT_DIFFERENTIATION_IST_TE,MATCH(D46,PT_DIFFERENTIATION_IST_TE_ID,0))</f>
        <v/>
      </c>
      <c r="AE46" s="2706"/>
      <c r="AF46" s="2706"/>
      <c r="AG46" s="2706"/>
      <c r="AH46" s="2706"/>
      <c r="AI46" s="2706"/>
      <c r="AJ46" s="2706"/>
      <c r="AK46" s="2706"/>
      <c r="AL46" s="2707"/>
      <c r="AM46" s="1721" t="s">
        <v>526</v>
      </c>
      <c r="AO46" s="963"/>
      <c r="AP46" s="963" t="str">
        <f>IF(T46="","",T46)</f>
        <v>Источник тепловой энергии  </v>
      </c>
      <c r="AQ46" s="963"/>
      <c r="AR46" s="963"/>
      <c r="AS46" s="1618">
        <v>21</v>
      </c>
    </row>
    <row s="27100" customFormat="1" customHeight="1" ht="0">
      <c r="A47" s="1806" t="s">
        <v>312</v>
      </c>
      <c r="B47" s="1806" t="s">
        <v>313</v>
      </c>
      <c r="C47" s="1806" t="s">
        <v>314</v>
      </c>
      <c r="D47" s="1806" t="s">
        <v>315</v>
      </c>
      <c r="E47" s="2722"/>
      <c r="F47" s="2722"/>
      <c r="G47" s="2722"/>
      <c r="H47" s="2722"/>
      <c r="I47" s="2719" t="str">
        <f>S46&amp;".1"</f>
        <v>....1</v>
      </c>
      <c r="J47" s="1806"/>
      <c r="K47" s="1806"/>
      <c r="L47" s="1809" t="s">
        <v>527</v>
      </c>
      <c r="M47" s="973"/>
      <c r="N47" s="973"/>
      <c r="O47" s="973"/>
      <c r="P47" s="2720">
        <v>1</v>
      </c>
      <c r="Q47" s="1794"/>
      <c r="R47" s="819"/>
      <c r="S47" s="1505"/>
      <c r="T47" s="1846"/>
      <c r="U47" s="1847"/>
      <c r="V47" s="2759"/>
      <c r="W47" s="2760"/>
      <c r="X47" s="2760"/>
      <c r="Y47" s="2760"/>
      <c r="Z47" s="2760"/>
      <c r="AA47" s="2760"/>
      <c r="AB47" s="2760"/>
      <c r="AC47" s="2761"/>
      <c r="AD47" s="2759"/>
      <c r="AE47" s="2760"/>
      <c r="AF47" s="2760"/>
      <c r="AG47" s="2760"/>
      <c r="AH47" s="2760"/>
      <c r="AI47" s="2760"/>
      <c r="AJ47" s="2760"/>
      <c r="AK47" s="2760"/>
      <c r="AL47" s="2761"/>
      <c r="AM47" s="1848"/>
      <c r="AO47" s="963"/>
      <c r="AP47" s="963" t="str">
        <f>IF(T47="","",T47)</f>
        <v/>
      </c>
      <c r="AQ47" s="963"/>
      <c r="AR47" s="963"/>
      <c r="AS47" s="974">
        <v>0</v>
      </c>
    </row>
    <row customHeight="1" ht="22.049999999999997">
      <c r="A48" s="1826" t="s">
        <v>312</v>
      </c>
      <c r="B48" s="1826" t="s">
        <v>313</v>
      </c>
      <c r="C48" s="1826" t="s">
        <v>314</v>
      </c>
      <c r="D48" s="1826" t="s">
        <v>315</v>
      </c>
      <c r="E48" s="2722"/>
      <c r="F48" s="2722"/>
      <c r="G48" s="2722"/>
      <c r="H48" s="2722"/>
      <c r="I48" s="2749"/>
      <c r="J48" s="2719" t="str">
        <f>S46&amp;".1"</f>
        <v>....1</v>
      </c>
      <c r="K48" s="1826"/>
      <c r="L48" s="1827" t="s">
        <v>530</v>
      </c>
      <c r="P48" s="2720"/>
      <c r="Q48" s="2720">
        <v>1</v>
      </c>
      <c r="R48" s="820"/>
      <c r="S48" s="1799" t="str">
        <f>$J48</f>
        <v>....1</v>
      </c>
      <c r="T48" s="749" t="s">
        <v>531</v>
      </c>
      <c r="U48" s="763"/>
      <c r="V48" s="2708"/>
      <c r="W48" s="2709"/>
      <c r="X48" s="2709"/>
      <c r="Y48" s="2709"/>
      <c r="Z48" s="2709"/>
      <c r="AA48" s="2709"/>
      <c r="AB48" s="2709"/>
      <c r="AC48" s="2710"/>
      <c r="AD48" s="2708"/>
      <c r="AE48" s="2709"/>
      <c r="AF48" s="2709"/>
      <c r="AG48" s="2709"/>
      <c r="AH48" s="2709"/>
      <c r="AI48" s="2709"/>
      <c r="AJ48" s="2709"/>
      <c r="AK48" s="2709"/>
      <c r="AL48" s="2710"/>
      <c r="AM48" s="1721" t="s">
        <v>532</v>
      </c>
      <c r="AO48" s="963"/>
      <c r="AP48" s="963" t="str">
        <f>IF(T48="","",T48)</f>
        <v>Группа потребителей</v>
      </c>
      <c r="AQ48" s="963"/>
      <c r="AR48" s="963"/>
      <c r="AS48" s="1618">
        <v>21</v>
      </c>
    </row>
    <row customHeight="1" ht="22.049999999999997">
      <c r="A49" s="1826" t="s">
        <v>312</v>
      </c>
      <c r="B49" s="1826" t="s">
        <v>313</v>
      </c>
      <c r="C49" s="1826" t="s">
        <v>314</v>
      </c>
      <c r="D49" s="1826" t="s">
        <v>315</v>
      </c>
      <c r="E49" s="2722"/>
      <c r="F49" s="2722"/>
      <c r="G49" s="2722"/>
      <c r="H49" s="2722"/>
      <c r="I49" s="2749"/>
      <c r="J49" s="2749"/>
      <c r="K49" s="2719" t="str">
        <f>J48&amp;".1"</f>
        <v>....1.1</v>
      </c>
      <c r="L49" s="1827" t="s">
        <v>533</v>
      </c>
      <c r="P49" s="2720"/>
      <c r="Q49" s="2720"/>
      <c r="R49" s="820">
        <v>1</v>
      </c>
      <c r="S49" s="1799" t="str">
        <f>$K49</f>
        <v>....1.1</v>
      </c>
      <c r="T49" s="1810"/>
      <c r="U49" s="763"/>
      <c r="V49" s="1214"/>
      <c r="W49" s="788"/>
      <c r="X49" s="1214"/>
      <c r="Y49" s="1720"/>
      <c r="Z49" s="2728"/>
      <c r="AA49" s="2570" t="s">
        <v>66</v>
      </c>
      <c r="AB49" s="2728"/>
      <c r="AC49" s="2570" t="s">
        <v>66</v>
      </c>
      <c r="AD49" s="1214"/>
      <c r="AE49" s="788"/>
      <c r="AF49" s="1214"/>
      <c r="AG49" s="1720"/>
      <c r="AH49" s="2728"/>
      <c r="AI49" s="2570" t="s">
        <v>66</v>
      </c>
      <c r="AJ49" s="2750"/>
      <c r="AK49" s="2570" t="s">
        <v>66</v>
      </c>
      <c r="AL49" s="1811"/>
      <c r="AM49" s="2716" t="s">
        <v>575</v>
      </c>
      <c r="AN49" s="974">
        <f>STRCHECKDATE(V50:AL50)</f>
      </c>
      <c r="AO49" s="963"/>
      <c r="AP49" s="963" t="str">
        <f>IF(T49="","",T49)</f>
        <v/>
      </c>
      <c r="AQ49" s="963"/>
      <c r="AR49" s="963"/>
      <c r="AS49" s="1618">
        <v>21</v>
      </c>
    </row>
    <row customHeight="1" ht="0">
      <c r="A50" s="1826" t="s">
        <v>312</v>
      </c>
      <c r="B50" s="1826" t="s">
        <v>313</v>
      </c>
      <c r="C50" s="1826" t="s">
        <v>314</v>
      </c>
      <c r="D50" s="1826" t="s">
        <v>315</v>
      </c>
      <c r="E50" s="2722"/>
      <c r="F50" s="2722"/>
      <c r="G50" s="2722"/>
      <c r="H50" s="2722"/>
      <c r="I50" s="2749"/>
      <c r="J50" s="2749"/>
      <c r="K50" s="2719"/>
      <c r="L50" s="1827"/>
      <c r="P50" s="2720"/>
      <c r="Q50" s="2720"/>
      <c r="R50" s="820"/>
      <c r="S50" s="1805"/>
      <c r="T50" s="763"/>
      <c r="U50" s="763"/>
      <c r="V50" s="788"/>
      <c r="W50" s="788"/>
      <c r="X50" s="788"/>
      <c r="Y50" s="791" t="str">
        <f>Z49&amp;"-"&amp;AB49</f>
        <v>-</v>
      </c>
      <c r="Z50" s="2729"/>
      <c r="AA50" s="2570"/>
      <c r="AB50" s="2729"/>
      <c r="AC50" s="2570"/>
      <c r="AD50" s="788"/>
      <c r="AE50" s="788"/>
      <c r="AF50" s="788"/>
      <c r="AG50" s="791" t="str">
        <f>AH49&amp;"-"&amp;AJ49</f>
        <v>-</v>
      </c>
      <c r="AH50" s="2729"/>
      <c r="AI50" s="2570"/>
      <c r="AJ50" s="2751"/>
      <c r="AK50" s="2570"/>
      <c r="AL50" s="1812"/>
      <c r="AM50" s="2717"/>
      <c r="AO50" s="963"/>
      <c r="AP50" s="963" t="str">
        <f>IF(T50="","",T50)</f>
        <v/>
      </c>
      <c r="AQ50" s="963"/>
      <c r="AR50" s="963"/>
      <c r="AS50" s="1618">
        <v>0</v>
      </c>
    </row>
    <row customHeight="1" ht="11.549999999999999">
      <c r="A51" s="1826" t="s">
        <v>312</v>
      </c>
      <c r="B51" s="1826" t="s">
        <v>313</v>
      </c>
      <c r="C51" s="1826" t="s">
        <v>314</v>
      </c>
      <c r="D51" s="1826" t="s">
        <v>315</v>
      </c>
      <c r="E51" s="2722"/>
      <c r="F51" s="2722"/>
      <c r="G51" s="2722"/>
      <c r="H51" s="2722"/>
      <c r="I51" s="2749"/>
      <c r="J51" s="2719"/>
      <c r="K51" s="1826"/>
      <c r="L51" s="1827"/>
      <c r="P51" s="2720"/>
      <c r="Q51" s="2720"/>
      <c r="R51" s="819"/>
      <c r="S51" s="1741"/>
      <c r="T51" s="750" t="s">
        <v>535</v>
      </c>
      <c r="U51" s="830"/>
      <c r="V51" s="830"/>
      <c r="W51" s="830"/>
      <c r="X51" s="830"/>
      <c r="Y51" s="830"/>
      <c r="Z51" s="830"/>
      <c r="AA51" s="830"/>
      <c r="AB51" s="830"/>
      <c r="AC51" s="830"/>
      <c r="AD51" s="830"/>
      <c r="AE51" s="830"/>
      <c r="AF51" s="830"/>
      <c r="AG51" s="830"/>
      <c r="AH51" s="830"/>
      <c r="AI51" s="830"/>
      <c r="AJ51" s="830"/>
      <c r="AK51" s="830"/>
      <c r="AL51" s="787"/>
      <c r="AM51" s="2718"/>
      <c r="AO51" s="963"/>
      <c r="AP51" s="963" t="str">
        <f>IF(T51="","",T51)</f>
        <v>Добавить вид теплоносителя (параметры теплоносителя)</v>
      </c>
      <c r="AQ51" s="963"/>
      <c r="AR51" s="963"/>
      <c r="AS51" s="1618">
        <v>11</v>
      </c>
    </row>
    <row customHeight="1" ht="11.549999999999999">
      <c r="A52" s="1826" t="s">
        <v>312</v>
      </c>
      <c r="B52" s="1826" t="s">
        <v>313</v>
      </c>
      <c r="C52" s="1826" t="s">
        <v>314</v>
      </c>
      <c r="D52" s="1826" t="s">
        <v>315</v>
      </c>
      <c r="E52" s="2722"/>
      <c r="F52" s="2722"/>
      <c r="G52" s="2722"/>
      <c r="H52" s="2722"/>
      <c r="I52" s="2719"/>
      <c r="J52" s="1826"/>
      <c r="K52" s="1826"/>
      <c r="L52" s="1827"/>
      <c r="P52" s="2720"/>
      <c r="Q52" s="1794"/>
      <c r="R52" s="819"/>
      <c r="S52" s="1741"/>
      <c r="T52" s="828" t="s">
        <v>536</v>
      </c>
      <c r="U52" s="830"/>
      <c r="V52" s="830"/>
      <c r="W52" s="830"/>
      <c r="X52" s="830"/>
      <c r="Y52" s="830"/>
      <c r="Z52" s="830"/>
      <c r="AA52" s="830"/>
      <c r="AB52" s="830"/>
      <c r="AC52" s="829"/>
      <c r="AD52" s="830"/>
      <c r="AE52" s="830"/>
      <c r="AF52" s="830"/>
      <c r="AG52" s="830"/>
      <c r="AH52" s="830"/>
      <c r="AI52" s="830"/>
      <c r="AJ52" s="830"/>
      <c r="AK52" s="829"/>
      <c r="AL52" s="830"/>
      <c r="AM52" s="766"/>
      <c r="AO52" s="963"/>
      <c r="AP52" s="963" t="str">
        <f>IF(T52="","",T52)</f>
        <v>Добавить группу потребителей</v>
      </c>
      <c r="AQ52" s="963"/>
      <c r="AR52" s="963"/>
      <c r="AS52" s="1618">
        <v>11</v>
      </c>
    </row>
    <row customHeight="1" ht="0">
      <c r="A53" s="1826" t="s">
        <v>312</v>
      </c>
      <c r="B53" s="1826" t="s">
        <v>313</v>
      </c>
      <c r="C53" s="1826" t="s">
        <v>314</v>
      </c>
      <c r="D53" s="1826" t="s">
        <v>315</v>
      </c>
      <c r="E53" s="2722"/>
      <c r="F53" s="2722"/>
      <c r="G53" s="2722"/>
      <c r="H53" s="2721"/>
      <c r="I53" s="1826"/>
      <c r="J53" s="1826"/>
      <c r="K53" s="1826"/>
      <c r="L53" s="1827"/>
      <c r="M53" s="1828"/>
      <c r="N53" s="1828"/>
      <c r="O53" s="1000"/>
      <c r="P53" s="823"/>
      <c r="Q53" s="838"/>
      <c r="R53" s="818"/>
      <c r="S53" s="1849"/>
      <c r="T53" s="1850"/>
      <c r="U53" s="1851"/>
      <c r="V53" s="1851"/>
      <c r="W53" s="1851"/>
      <c r="X53" s="1851"/>
      <c r="Y53" s="1851"/>
      <c r="Z53" s="1851"/>
      <c r="AA53" s="1851"/>
      <c r="AB53" s="1851"/>
      <c r="AC53" s="1851"/>
      <c r="AD53" s="1851"/>
      <c r="AE53" s="1851"/>
      <c r="AF53" s="1851"/>
      <c r="AG53" s="1851"/>
      <c r="AH53" s="1851"/>
      <c r="AI53" s="1851"/>
      <c r="AJ53" s="1851"/>
      <c r="AK53" s="1851"/>
      <c r="AL53" s="1851"/>
      <c r="AM53" s="1852"/>
      <c r="AO53" s="963"/>
      <c r="AP53" s="963" t="str">
        <f>IF(T53="","",T53)</f>
        <v/>
      </c>
      <c r="AQ53" s="963"/>
      <c r="AR53" s="963"/>
      <c r="AS53" s="1618">
        <v>0</v>
      </c>
    </row>
    <row s="27100" customFormat="1" customHeight="1" ht="0">
      <c r="A54" s="1806" t="s">
        <v>312</v>
      </c>
      <c r="B54" s="1806" t="s">
        <v>313</v>
      </c>
      <c r="C54" s="1806" t="s">
        <v>314</v>
      </c>
      <c r="D54" s="1777"/>
      <c r="E54" s="2722"/>
      <c r="F54" s="2722"/>
      <c r="G54" s="2721"/>
      <c r="H54" s="1777"/>
      <c r="I54" s="1777"/>
      <c r="J54" s="1777"/>
      <c r="K54" s="1777"/>
      <c r="L54" s="1802"/>
      <c r="M54" s="1778"/>
      <c r="N54" s="1778"/>
      <c r="P54" s="1779"/>
      <c r="Q54" s="1780"/>
      <c r="R54" s="1779"/>
      <c r="S54" s="1785"/>
      <c r="T54" s="1788" t="s">
        <v>538</v>
      </c>
      <c r="U54" s="1787"/>
      <c r="V54" s="1787"/>
      <c r="W54" s="1787"/>
      <c r="X54" s="1787"/>
      <c r="Y54" s="1787"/>
      <c r="Z54" s="1787"/>
      <c r="AA54" s="1787"/>
      <c r="AB54" s="1787"/>
      <c r="AC54" s="1787"/>
      <c r="AD54" s="1787"/>
      <c r="AE54" s="1787"/>
      <c r="AF54" s="1787"/>
      <c r="AG54" s="1787"/>
      <c r="AH54" s="1787"/>
      <c r="AI54" s="1787"/>
      <c r="AJ54" s="1787"/>
      <c r="AK54" s="1787"/>
      <c r="AL54" s="1787"/>
      <c r="AM54" s="1787"/>
      <c r="AO54" s="1252"/>
      <c r="AP54" s="1252" t="str">
        <f>IF(T54="","",T54)</f>
        <v>Добавить источник для дифференциации</v>
      </c>
      <c r="AQ54" s="1252"/>
      <c r="AR54" s="1252"/>
      <c r="AS54" s="981">
        <v>0</v>
      </c>
    </row>
    <row s="27100" customFormat="1" customHeight="1" ht="0">
      <c r="A55" s="1806" t="s">
        <v>312</v>
      </c>
      <c r="B55" s="1806" t="s">
        <v>313</v>
      </c>
      <c r="C55" s="1777"/>
      <c r="D55" s="1777"/>
      <c r="E55" s="2722"/>
      <c r="F55" s="2721"/>
      <c r="G55" s="1777"/>
      <c r="H55" s="1777"/>
      <c r="I55" s="1777"/>
      <c r="J55" s="1777"/>
      <c r="K55" s="1777"/>
      <c r="L55" s="1802"/>
      <c r="M55" s="1784"/>
      <c r="N55" s="1784"/>
      <c r="P55" s="1779"/>
      <c r="Q55" s="1780"/>
      <c r="R55" s="1779"/>
      <c r="S55" s="1785"/>
      <c r="T55" s="1788" t="s">
        <v>539</v>
      </c>
      <c r="U55" s="1787"/>
      <c r="V55" s="1787"/>
      <c r="W55" s="1787"/>
      <c r="X55" s="1787"/>
      <c r="Y55" s="1787"/>
      <c r="Z55" s="1787"/>
      <c r="AA55" s="1787"/>
      <c r="AB55" s="1787"/>
      <c r="AC55" s="1787"/>
      <c r="AD55" s="1787"/>
      <c r="AE55" s="1787"/>
      <c r="AF55" s="1787"/>
      <c r="AG55" s="1787"/>
      <c r="AH55" s="1787"/>
      <c r="AI55" s="1787"/>
      <c r="AJ55" s="1787"/>
      <c r="AK55" s="1787"/>
      <c r="AL55" s="1787"/>
      <c r="AM55" s="1787"/>
      <c r="AO55" s="1252"/>
      <c r="AP55" s="1252" t="str">
        <f>IF(T55="","",T55)</f>
        <v>Добавить централизованную систему для дифференциации</v>
      </c>
      <c r="AQ55" s="1252"/>
      <c r="AR55" s="1252"/>
      <c r="AS55" s="981">
        <v>0</v>
      </c>
    </row>
    <row s="27100" customFormat="1" customHeight="1" ht="0">
      <c r="A56" s="1806" t="s">
        <v>312</v>
      </c>
      <c r="B56" s="1806"/>
      <c r="C56" s="1806"/>
      <c r="D56" s="1806"/>
      <c r="E56" s="2721"/>
      <c r="F56" s="1806"/>
      <c r="G56" s="1806"/>
      <c r="H56" s="1806"/>
      <c r="I56" s="1806"/>
      <c r="J56" s="1806"/>
      <c r="K56" s="1806"/>
      <c r="L56" s="1809"/>
      <c r="M56" s="1784"/>
      <c r="N56" s="1784"/>
      <c r="O56" s="981"/>
      <c r="P56" s="843"/>
      <c r="Q56" s="1807"/>
      <c r="R56" s="843"/>
      <c r="S56" s="1785"/>
      <c r="T56" s="1788" t="s">
        <v>540</v>
      </c>
      <c r="U56" s="1787"/>
      <c r="V56" s="1787"/>
      <c r="W56" s="1787"/>
      <c r="X56" s="1787"/>
      <c r="Y56" s="1787"/>
      <c r="Z56" s="1787"/>
      <c r="AA56" s="1787"/>
      <c r="AB56" s="1787"/>
      <c r="AC56" s="1787"/>
      <c r="AD56" s="1787"/>
      <c r="AE56" s="1787"/>
      <c r="AF56" s="1787"/>
      <c r="AG56" s="1787"/>
      <c r="AH56" s="1787"/>
      <c r="AI56" s="1787"/>
      <c r="AJ56" s="1787"/>
      <c r="AK56" s="1787"/>
      <c r="AL56" s="1787"/>
      <c r="AM56" s="1787"/>
      <c r="AO56" s="963"/>
      <c r="AP56" s="963" t="str">
        <f>IF(T56="","",T56)</f>
        <v>Добавить территорию для дифференциации</v>
      </c>
      <c r="AQ56" s="963"/>
      <c r="AR56" s="963"/>
      <c r="AS56" s="974">
        <v>0</v>
      </c>
    </row>
    <row s="27100" customFormat="1" customHeight="1" ht="4.2">
      <c r="A57" s="1777"/>
      <c r="B57" s="1777"/>
      <c r="C57" s="1777"/>
      <c r="D57" s="1777"/>
      <c r="E57" s="1806"/>
      <c r="F57" s="1777"/>
      <c r="G57" s="1777"/>
      <c r="H57" s="1777"/>
      <c r="I57" s="1777"/>
      <c r="J57" s="1777"/>
      <c r="K57" s="1777"/>
      <c r="L57" s="1802"/>
      <c r="M57" s="1784"/>
      <c r="N57" s="1784"/>
      <c r="P57" s="1779"/>
      <c r="Q57" s="1780"/>
      <c r="R57" s="1779"/>
      <c r="S57" s="1785"/>
      <c r="T57" s="1788" t="s">
        <v>572</v>
      </c>
      <c r="U57" s="1787"/>
      <c r="V57" s="1787"/>
      <c r="W57" s="1787"/>
      <c r="X57" s="1787"/>
      <c r="Y57" s="1787"/>
      <c r="Z57" s="1787"/>
      <c r="AA57" s="1787"/>
      <c r="AB57" s="1787"/>
      <c r="AC57" s="1787"/>
      <c r="AD57" s="1787"/>
      <c r="AE57" s="1787"/>
      <c r="AF57" s="1787"/>
      <c r="AG57" s="1787"/>
      <c r="AH57" s="1787"/>
      <c r="AI57" s="1787"/>
      <c r="AJ57" s="1787"/>
      <c r="AK57" s="1787"/>
      <c r="AL57" s="1787"/>
      <c r="AM57" s="1787"/>
      <c r="AO57" s="1252"/>
      <c r="AP57" s="1252" t="str">
        <f>IF(T57="","",T57)</f>
        <v>Добавить наименование тарифа</v>
      </c>
      <c r="AQ57" s="1252"/>
      <c r="AR57" s="1252"/>
      <c r="AS57" s="981">
        <v>4</v>
      </c>
    </row>
    <row customHeight="1" ht="11.549999999999999">
      <c r="M58" s="1623"/>
      <c r="N58" s="1623"/>
      <c r="O58" s="1000"/>
      <c r="P58" s="1618"/>
      <c r="Q58" s="1618"/>
      <c r="R58" s="1618"/>
      <c r="S58" s="1618"/>
      <c r="AN58" s="1618"/>
      <c r="AO58" s="1618"/>
      <c r="AP58" s="1618"/>
      <c r="AQ58" s="1618"/>
      <c r="AR58" s="1618"/>
      <c r="AS58" s="1618">
        <v>11</v>
      </c>
    </row>
    <row customHeight="1" ht="14.699999999999998">
      <c r="O59" s="1000"/>
      <c r="S59" s="1716"/>
      <c r="T59" s="2748"/>
      <c r="U59" s="2748"/>
      <c r="V59" s="2748"/>
      <c r="W59" s="2748"/>
      <c r="X59" s="2748"/>
      <c r="Y59" s="2748"/>
      <c r="Z59" s="2748"/>
      <c r="AA59" s="2748"/>
      <c r="AB59" s="2748"/>
      <c r="AC59" s="2748"/>
      <c r="AD59" s="2748"/>
      <c r="AE59" s="2748"/>
      <c r="AF59" s="2748"/>
      <c r="AG59" s="2748"/>
      <c r="AH59" s="2748"/>
      <c r="AI59" s="2748"/>
      <c r="AJ59" s="2748"/>
      <c r="AK59" s="2748"/>
      <c r="AL59" s="2748"/>
      <c r="AM59" s="2748"/>
      <c r="AS59" s="1618">
        <v>14</v>
      </c>
    </row>
    <row customHeight="1" ht="14.699999999999998">
      <c r="O60" s="1000"/>
      <c r="T60" s="2748"/>
      <c r="U60" s="2748"/>
      <c r="V60" s="2748"/>
      <c r="W60" s="2748"/>
      <c r="X60" s="2748"/>
      <c r="Y60" s="2748"/>
      <c r="Z60" s="2748"/>
      <c r="AA60" s="2748"/>
      <c r="AB60" s="2748"/>
      <c r="AC60" s="2748"/>
      <c r="AD60" s="2748"/>
      <c r="AE60" s="2748"/>
      <c r="AF60" s="2748"/>
      <c r="AG60" s="2748"/>
      <c r="AH60" s="2748"/>
      <c r="AI60" s="2748"/>
      <c r="AJ60" s="2748"/>
      <c r="AK60" s="2748"/>
      <c r="AL60" s="2748"/>
      <c r="AM60" s="2748"/>
      <c r="AS60" s="1618">
        <v>14</v>
      </c>
    </row>
    <row customHeight="1" ht="14.699999999999998">
      <c r="O61" s="1000"/>
      <c r="T61" s="2748"/>
      <c r="U61" s="2748"/>
      <c r="V61" s="2748"/>
      <c r="W61" s="2748"/>
      <c r="X61" s="2748"/>
      <c r="Y61" s="2748"/>
      <c r="Z61" s="2748"/>
      <c r="AA61" s="2748"/>
      <c r="AB61" s="2748"/>
      <c r="AC61" s="2748"/>
      <c r="AD61" s="2748"/>
      <c r="AE61" s="2748"/>
      <c r="AF61" s="2748"/>
      <c r="AG61" s="2748"/>
      <c r="AH61" s="2748"/>
      <c r="AI61" s="2748"/>
      <c r="AJ61" s="2748"/>
      <c r="AK61" s="2748"/>
      <c r="AL61" s="2748"/>
      <c r="AM61" s="2748"/>
      <c r="AS61" s="1618">
        <v>14</v>
      </c>
    </row>
    <row customHeight="1" ht="14.699999999999998">
      <c r="O62" s="1000"/>
      <c r="AS62" s="1618">
        <v>14</v>
      </c>
    </row>
    <row customHeight="1" ht="14.699999999999998">
      <c r="O63" s="1000"/>
      <c r="S63" s="1716"/>
      <c r="T63" s="2762"/>
      <c r="U63" s="2748"/>
      <c r="V63" s="2748"/>
      <c r="W63" s="2748"/>
      <c r="X63" s="2748"/>
      <c r="Y63" s="2748"/>
      <c r="Z63" s="2748"/>
      <c r="AA63" s="2748"/>
      <c r="AB63" s="2748"/>
      <c r="AC63" s="2748"/>
      <c r="AD63" s="2748"/>
      <c r="AE63" s="2748"/>
      <c r="AF63" s="2748"/>
      <c r="AG63" s="2748"/>
      <c r="AH63" s="2748"/>
      <c r="AI63" s="2748"/>
      <c r="AJ63" s="2748"/>
      <c r="AK63" s="2748"/>
      <c r="AL63" s="2748"/>
      <c r="AM63" s="2748"/>
      <c r="AS63" s="1618">
        <v>14</v>
      </c>
    </row>
    <row customHeight="1" ht="14.699999999999998">
      <c r="O64" s="1000"/>
      <c r="T64" s="2748"/>
      <c r="U64" s="2748"/>
      <c r="V64" s="2748"/>
      <c r="W64" s="2748"/>
      <c r="X64" s="2748"/>
      <c r="Y64" s="2748"/>
      <c r="Z64" s="2748"/>
      <c r="AA64" s="2748"/>
      <c r="AB64" s="2748"/>
      <c r="AC64" s="2748"/>
      <c r="AD64" s="2748"/>
      <c r="AE64" s="2748"/>
      <c r="AF64" s="2748"/>
      <c r="AG64" s="2748"/>
      <c r="AH64" s="2748"/>
      <c r="AI64" s="2748"/>
      <c r="AJ64" s="2748"/>
      <c r="AK64" s="2748"/>
      <c r="AL64" s="2748"/>
      <c r="AM64" s="2748"/>
      <c r="AS64" s="1618">
        <v>14</v>
      </c>
    </row>
    <row customHeight="1" ht="14.699999999999998">
      <c r="T65" s="2748"/>
      <c r="U65" s="2748"/>
      <c r="V65" s="2748"/>
      <c r="W65" s="2748"/>
      <c r="X65" s="2748"/>
      <c r="Y65" s="2748"/>
      <c r="Z65" s="2748"/>
      <c r="AA65" s="2748"/>
      <c r="AB65" s="2748"/>
      <c r="AC65" s="2748"/>
      <c r="AD65" s="2748"/>
      <c r="AE65" s="2748"/>
      <c r="AF65" s="2748"/>
      <c r="AG65" s="2748"/>
      <c r="AH65" s="2748"/>
      <c r="AI65" s="2748"/>
      <c r="AJ65" s="2748"/>
      <c r="AK65" s="2748"/>
      <c r="AL65" s="2748"/>
      <c r="AM65" s="2748"/>
      <c r="AS65" s="1618">
        <v>14</v>
      </c>
    </row>
    <row customHeight="1" ht="22.5" hidden="1">
      <c r="A66" s="1623" t="s">
        <v>82</v>
      </c>
      <c r="B66" s="1623">
        <v>0</v>
      </c>
      <c r="C66" s="1623">
        <v>0</v>
      </c>
      <c r="D66" s="1623">
        <v>0</v>
      </c>
      <c r="E66" s="1623">
        <v>0</v>
      </c>
      <c r="F66" s="1623">
        <v>0</v>
      </c>
      <c r="G66" s="1623">
        <v>0</v>
      </c>
      <c r="H66" s="1623">
        <v>0</v>
      </c>
      <c r="I66" s="1623">
        <v>0</v>
      </c>
      <c r="J66" s="1623">
        <v>0</v>
      </c>
      <c r="K66" s="1623">
        <v>0</v>
      </c>
      <c r="L66" s="1792">
        <v>0</v>
      </c>
      <c r="M66" s="1825">
        <v>0</v>
      </c>
      <c r="N66" s="1825">
        <v>0</v>
      </c>
      <c r="O66" s="1825">
        <v>0</v>
      </c>
      <c r="P66" s="1791">
        <v>0</v>
      </c>
      <c r="Q66" s="807">
        <v>3</v>
      </c>
      <c r="R66" s="807">
        <v>3</v>
      </c>
      <c r="S66" s="1044">
        <v>12</v>
      </c>
      <c r="T66" s="1618">
        <v>31</v>
      </c>
      <c r="U66" s="1618">
        <v>0</v>
      </c>
      <c r="V66" s="1618">
        <v>0</v>
      </c>
      <c r="W66" s="1618">
        <v>0</v>
      </c>
      <c r="X66" s="1618">
        <v>0</v>
      </c>
      <c r="Y66" s="1618">
        <v>0</v>
      </c>
      <c r="Z66" s="1618">
        <v>0</v>
      </c>
      <c r="AA66" s="1618">
        <v>0</v>
      </c>
      <c r="AB66" s="1618">
        <v>0</v>
      </c>
      <c r="AC66" s="1618">
        <v>0</v>
      </c>
      <c r="AD66" s="1618">
        <v>24</v>
      </c>
      <c r="AE66" s="1618">
        <v>0</v>
      </c>
      <c r="AF66" s="1618">
        <v>24</v>
      </c>
      <c r="AG66" s="1618">
        <v>24</v>
      </c>
      <c r="AH66" s="1618">
        <v>11</v>
      </c>
      <c r="AI66" s="1618">
        <v>3</v>
      </c>
      <c r="AJ66" s="1618">
        <v>11</v>
      </c>
      <c r="AK66" s="1618">
        <v>0</v>
      </c>
      <c r="AL66" s="1618">
        <v>4</v>
      </c>
      <c r="AM66" s="1618">
        <v>115</v>
      </c>
      <c r="AN66" s="974">
        <v>10</v>
      </c>
      <c r="AO66" s="974">
        <v>10</v>
      </c>
      <c r="AP66" s="974">
        <v>10</v>
      </c>
      <c r="AQ66" s="974">
        <v>10</v>
      </c>
      <c r="AR66" s="974">
        <v>10</v>
      </c>
      <c r="AS66" s="161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179CC2-FAE5-7872-1481-A9BB7EC6E033}"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8229" width="10.57421875" hidden="1"/>
    <col min="2" max="2" style="28229" width="11.00390625" hidden="1" customWidth="1"/>
    <col min="3" max="3" style="28229" width="10.57421875" hidden="1"/>
    <col min="4" max="4" style="28229" width="11.8515625" hidden="1" customWidth="1"/>
    <col min="5" max="5" style="28229" width="10.00390625" hidden="1" customWidth="1"/>
    <col min="6" max="6" style="28229" width="8.7109375" hidden="1" customWidth="1"/>
    <col min="7" max="7" style="28229" width="7.57421875" hidden="1" customWidth="1"/>
    <col min="8" max="8" style="28229" width="11.421875" hidden="1" customWidth="1"/>
    <col min="9" max="9" style="28229" width="12.00390625" hidden="1" customWidth="1"/>
    <col min="10" max="10" style="28229" width="9.8515625" hidden="1" customWidth="1"/>
    <col min="11" max="12" style="28229" width="11.421875" hidden="1" customWidth="1"/>
    <col min="13" max="13" style="28903" width="19.140625" hidden="1" customWidth="1"/>
    <col min="14" max="15" style="28924" width="12.28125" hidden="1" customWidth="1"/>
    <col min="16" max="16" style="28924" width="23.421875" hidden="1" customWidth="1"/>
    <col min="17" max="17" style="28924" width="3.7109375" hidden="1" customWidth="1"/>
    <col min="18" max="20" style="28199" width="3.00390625" customWidth="1"/>
    <col min="21" max="21" style="28896" width="12.00390625" customWidth="1"/>
    <col min="22" max="22" style="28229" width="31.00390625" customWidth="1"/>
    <col min="23" max="23" style="28229" width="0.140625" customWidth="1"/>
    <col min="24" max="28" style="28229" width="21.7109375" hidden="1" customWidth="1"/>
    <col min="29" max="29" style="28229" width="11.7109375" hidden="1" customWidth="1"/>
    <col min="30" max="30" style="28229" width="3.7109375" hidden="1" customWidth="1"/>
    <col min="31" max="31" style="28229" width="11.7109375" hidden="1" customWidth="1"/>
    <col min="32" max="32" style="28229" width="8.57421875" hidden="1" customWidth="1"/>
    <col min="33" max="33" style="28229" width="21.7109375" customWidth="1"/>
    <col min="34" max="37" style="28229" width="21.00390625" customWidth="1"/>
    <col min="38" max="38" style="28229" width="11.00390625" customWidth="1"/>
    <col min="39" max="39" style="28229" width="3.7109375" customWidth="1"/>
    <col min="40" max="40" style="28229" width="11.00390625" customWidth="1"/>
    <col min="41" max="41" style="28229" width="8.57421875" hidden="1" customWidth="1"/>
    <col min="42" max="42" style="28229" width="4.00390625" customWidth="1"/>
    <col min="43" max="43" style="28229" width="115.00390625" customWidth="1"/>
    <col min="44" max="48" style="27100" width="10.00390625" customWidth="1"/>
    <col min="49" max="49" style="28229" width="10.57421875" hidden="1"/>
  </cols>
  <sheetData>
    <row customHeight="1" ht="22.5" hidden="1">
      <c r="AB1" s="790"/>
      <c r="AC1" s="790"/>
      <c r="AK1" s="790"/>
      <c r="AL1" s="790"/>
      <c r="AW1" s="1618" t="s">
        <v>14</v>
      </c>
    </row>
    <row customHeight="1" ht="21" hidden="1">
      <c r="A2" s="1730"/>
      <c r="B2" s="1730"/>
      <c r="C2" s="1730"/>
      <c r="D2" s="1730"/>
      <c r="E2" s="2752">
        <v>1</v>
      </c>
      <c r="F2" s="1730"/>
      <c r="G2" s="1730"/>
      <c r="H2" s="1730"/>
      <c r="I2" s="1730"/>
      <c r="J2" s="1730"/>
      <c r="K2" s="1730"/>
      <c r="L2" s="1730"/>
      <c r="M2" s="1773"/>
      <c r="N2" s="1151"/>
      <c r="O2" s="1151"/>
      <c r="P2" s="1151"/>
      <c r="Q2" s="824"/>
      <c r="R2" s="823"/>
      <c r="S2" s="823"/>
      <c r="T2" s="818"/>
      <c r="U2" s="1799">
        <f>INDEX(PT_DIFFERENTIATION_NUM_NTAR,MATCH(A2,PT_DIFFERENTIATION_NTAR_ID,0))</f>
      </c>
      <c r="V2" s="761" t="s">
        <v>255</v>
      </c>
      <c r="W2" s="763"/>
      <c r="X2" s="2705"/>
      <c r="Y2" s="2706"/>
      <c r="Z2" s="2706"/>
      <c r="AA2" s="2706"/>
      <c r="AB2" s="2706"/>
      <c r="AC2" s="2706"/>
      <c r="AD2" s="2706"/>
      <c r="AE2" s="2706"/>
      <c r="AF2" s="2707"/>
      <c r="AG2" s="2705">
        <f>INDEX(PT_DIFFERENTIATION_NTAR,MATCH(A2,PT_DIFFERENTIATION_NTAR_ID,0))</f>
      </c>
      <c r="AH2" s="2706"/>
      <c r="AI2" s="2706"/>
      <c r="AJ2" s="2706"/>
      <c r="AK2" s="2706"/>
      <c r="AL2" s="2706"/>
      <c r="AM2" s="2706"/>
      <c r="AN2" s="2706"/>
      <c r="AO2" s="2706"/>
      <c r="AP2" s="2707"/>
      <c r="AQ2" s="1721" t="s">
        <v>520</v>
      </c>
      <c r="AS2" s="963"/>
      <c r="AT2" s="963" t="str">
        <f>IF(V2="","",V2)</f>
        <v>Наименование тарифа</v>
      </c>
      <c r="AU2" s="963"/>
      <c r="AV2" s="963"/>
      <c r="AW2" s="1618">
        <v>0</v>
      </c>
    </row>
    <row customHeight="1" ht="21" hidden="1">
      <c r="A3" s="1730"/>
      <c r="B3" s="1730"/>
      <c r="C3" s="1730"/>
      <c r="D3" s="1730"/>
      <c r="E3" s="2753"/>
      <c r="F3" s="2752">
        <v>1</v>
      </c>
      <c r="G3" s="1730"/>
      <c r="H3" s="1730"/>
      <c r="I3" s="1730"/>
      <c r="J3" s="1730"/>
      <c r="K3" s="1730"/>
      <c r="L3" s="1730"/>
      <c r="M3" s="1773"/>
      <c r="N3" s="1151"/>
      <c r="O3" s="1151"/>
      <c r="P3" s="1151"/>
      <c r="Q3" s="1795"/>
      <c r="R3" s="815"/>
      <c r="S3" s="972"/>
      <c r="T3" s="816"/>
      <c r="U3" s="1799">
        <f>INDEX(PT_DIFFERENTIATION_NUM_TER,MATCH(B3,PT_DIFFERENTIATION_TER_ID,0))</f>
      </c>
      <c r="V3" s="771" t="s">
        <v>521</v>
      </c>
      <c r="W3" s="763"/>
      <c r="X3" s="2705"/>
      <c r="Y3" s="2706"/>
      <c r="Z3" s="2706"/>
      <c r="AA3" s="2706"/>
      <c r="AB3" s="2706"/>
      <c r="AC3" s="2706"/>
      <c r="AD3" s="2706"/>
      <c r="AE3" s="2706"/>
      <c r="AF3" s="2707"/>
      <c r="AG3" s="2705">
        <f>INDEX(PT_DIFFERENTIATION_TER,MATCH(B3,PT_DIFFERENTIATION_TER_ID,0))</f>
      </c>
      <c r="AH3" s="2706"/>
      <c r="AI3" s="2706"/>
      <c r="AJ3" s="2706"/>
      <c r="AK3" s="2706"/>
      <c r="AL3" s="2706"/>
      <c r="AM3" s="2706"/>
      <c r="AN3" s="2706"/>
      <c r="AO3" s="2706"/>
      <c r="AP3" s="2707"/>
      <c r="AQ3" s="1721" t="s">
        <v>522</v>
      </c>
      <c r="AS3" s="963"/>
      <c r="AT3" s="963" t="str">
        <f>IF(V3="","",V3)</f>
        <v>Территория действия тарифа</v>
      </c>
      <c r="AU3" s="963"/>
      <c r="AV3" s="963"/>
      <c r="AW3" s="1618">
        <v>0</v>
      </c>
    </row>
    <row customHeight="1" ht="22.5" hidden="1">
      <c r="A4" s="1730"/>
      <c r="B4" s="1730"/>
      <c r="C4" s="1730"/>
      <c r="D4" s="1730"/>
      <c r="E4" s="2753"/>
      <c r="F4" s="2753"/>
      <c r="G4" s="2752">
        <v>1</v>
      </c>
      <c r="H4" s="1730"/>
      <c r="I4" s="1730"/>
      <c r="J4" s="1730"/>
      <c r="K4" s="1730"/>
      <c r="L4" s="1730"/>
      <c r="M4" s="1773"/>
      <c r="N4" s="1151"/>
      <c r="O4" s="1151"/>
      <c r="P4" s="1151"/>
      <c r="Q4" s="817"/>
      <c r="R4" s="815"/>
      <c r="S4" s="972"/>
      <c r="T4" s="816"/>
      <c r="U4" s="1799">
        <f>INDEX(PT_DIFFERENTIATION_NUM_CS,MATCH(C4,PT_DIFFERENTIATION_CS_ID,0))</f>
      </c>
      <c r="V4" s="772" t="s">
        <v>523</v>
      </c>
      <c r="W4" s="763"/>
      <c r="X4" s="2705"/>
      <c r="Y4" s="2706"/>
      <c r="Z4" s="2706"/>
      <c r="AA4" s="2706"/>
      <c r="AB4" s="2706"/>
      <c r="AC4" s="2706"/>
      <c r="AD4" s="2706"/>
      <c r="AE4" s="2706"/>
      <c r="AF4" s="2707"/>
      <c r="AG4" s="2705">
        <f>INDEX(PT_DIFFERENTIATION_CS,MATCH(C4,PT_DIFFERENTIATION_CS_ID,0))</f>
      </c>
      <c r="AH4" s="2706"/>
      <c r="AI4" s="2706"/>
      <c r="AJ4" s="2706"/>
      <c r="AK4" s="2706"/>
      <c r="AL4" s="2706"/>
      <c r="AM4" s="2706"/>
      <c r="AN4" s="2706"/>
      <c r="AO4" s="2706"/>
      <c r="AP4" s="2707"/>
      <c r="AQ4" s="1721" t="s">
        <v>524</v>
      </c>
      <c r="AS4" s="963"/>
      <c r="AT4" s="963" t="str">
        <f>IF(V4="","",V4)</f>
        <v>Наименование системы теплоснабжения </v>
      </c>
      <c r="AU4" s="963"/>
      <c r="AV4" s="963"/>
      <c r="AW4" s="1618">
        <v>0</v>
      </c>
    </row>
    <row customHeight="1" ht="21" hidden="1">
      <c r="A5" s="1730"/>
      <c r="B5" s="1730"/>
      <c r="C5" s="1730"/>
      <c r="D5" s="1730"/>
      <c r="E5" s="2753"/>
      <c r="F5" s="2753"/>
      <c r="G5" s="2753"/>
      <c r="H5" s="2752">
        <v>1</v>
      </c>
      <c r="I5" s="1730"/>
      <c r="J5" s="1730"/>
      <c r="K5" s="1730"/>
      <c r="L5" s="1730"/>
      <c r="M5" s="1773"/>
      <c r="N5" s="1151"/>
      <c r="O5" s="1151"/>
      <c r="P5" s="1151"/>
      <c r="Q5" s="817"/>
      <c r="R5" s="815"/>
      <c r="S5" s="972"/>
      <c r="T5" s="816"/>
      <c r="U5" s="1799">
        <f>INDEX(PT_DIFFERENTIATION_NUM_IST_TE,MATCH(D5,PT_DIFFERENTIATION_IST_TE_ID,0))</f>
      </c>
      <c r="V5" s="773" t="s">
        <v>525</v>
      </c>
      <c r="W5" s="763"/>
      <c r="X5" s="2705"/>
      <c r="Y5" s="2706"/>
      <c r="Z5" s="2706"/>
      <c r="AA5" s="2706"/>
      <c r="AB5" s="2706"/>
      <c r="AC5" s="2706"/>
      <c r="AD5" s="2706"/>
      <c r="AE5" s="2706"/>
      <c r="AF5" s="2707"/>
      <c r="AG5" s="2705">
        <f>INDEX(PT_DIFFERENTIATION_IST_TE,MATCH(D5,PT_DIFFERENTIATION_IST_TE_ID,0))</f>
      </c>
      <c r="AH5" s="2706"/>
      <c r="AI5" s="2706"/>
      <c r="AJ5" s="2706"/>
      <c r="AK5" s="2706"/>
      <c r="AL5" s="2706"/>
      <c r="AM5" s="2706"/>
      <c r="AN5" s="2706"/>
      <c r="AO5" s="2706"/>
      <c r="AP5" s="2707"/>
      <c r="AQ5" s="1721" t="s">
        <v>526</v>
      </c>
      <c r="AS5" s="963"/>
      <c r="AT5" s="963" t="str">
        <f>IF(V5="","",V5)</f>
        <v>Источник тепловой энергии  </v>
      </c>
      <c r="AU5" s="963"/>
      <c r="AV5" s="963"/>
      <c r="AW5" s="1618">
        <v>0</v>
      </c>
    </row>
    <row customHeight="1" ht="14.25" hidden="1">
      <c r="A6" s="1730"/>
      <c r="B6" s="1730"/>
      <c r="C6" s="1730"/>
      <c r="D6" s="1730"/>
      <c r="E6" s="2753"/>
      <c r="F6" s="2753"/>
      <c r="G6" s="2753"/>
      <c r="H6" s="2753"/>
      <c r="I6" s="2590">
        <f>U5&amp;".1"</f>
      </c>
      <c r="J6" s="1730"/>
      <c r="K6" s="1730"/>
      <c r="L6" s="1730"/>
      <c r="M6" s="1773" t="s">
        <v>527</v>
      </c>
      <c r="N6" s="972"/>
      <c r="Q6" s="2720">
        <v>1</v>
      </c>
      <c r="R6" s="1794"/>
      <c r="S6" s="1794"/>
      <c r="T6" s="819"/>
      <c r="U6" s="1505"/>
      <c r="V6" s="1846"/>
      <c r="W6" s="1847"/>
      <c r="X6" s="2759"/>
      <c r="Y6" s="2760"/>
      <c r="Z6" s="2760"/>
      <c r="AA6" s="2760"/>
      <c r="AB6" s="2760"/>
      <c r="AC6" s="2760"/>
      <c r="AD6" s="2760"/>
      <c r="AE6" s="2760"/>
      <c r="AF6" s="2761"/>
      <c r="AG6" s="2759"/>
      <c r="AH6" s="2760"/>
      <c r="AI6" s="2760"/>
      <c r="AJ6" s="2760"/>
      <c r="AK6" s="2760"/>
      <c r="AL6" s="2760"/>
      <c r="AM6" s="2760"/>
      <c r="AN6" s="2760"/>
      <c r="AO6" s="2760"/>
      <c r="AP6" s="2761"/>
      <c r="AQ6" s="1848"/>
      <c r="AS6" s="963"/>
      <c r="AT6" s="963" t="str">
        <f>IF(V6="","",V6)</f>
        <v/>
      </c>
      <c r="AU6" s="963"/>
      <c r="AV6" s="963"/>
      <c r="AW6" s="1618">
        <v>0</v>
      </c>
    </row>
    <row customHeight="1" ht="21" hidden="1">
      <c r="A7" s="1730"/>
      <c r="B7" s="1730"/>
      <c r="C7" s="1730"/>
      <c r="D7" s="1730"/>
      <c r="E7" s="2753"/>
      <c r="F7" s="2753"/>
      <c r="G7" s="2753"/>
      <c r="H7" s="2753"/>
      <c r="I7" s="2564"/>
      <c r="J7" s="2590">
        <f>I6&amp;".1"</f>
      </c>
      <c r="K7" s="1730"/>
      <c r="L7" s="1730"/>
      <c r="M7" s="1773" t="s">
        <v>530</v>
      </c>
      <c r="N7" s="972"/>
      <c r="O7" s="790"/>
      <c r="Q7" s="2720"/>
      <c r="R7" s="2720">
        <v>1</v>
      </c>
      <c r="S7" s="981"/>
      <c r="T7" s="820"/>
      <c r="U7" s="1799">
        <f>$J7</f>
      </c>
      <c r="V7" s="749" t="s">
        <v>531</v>
      </c>
      <c r="W7" s="763"/>
      <c r="X7" s="2708"/>
      <c r="Y7" s="2709"/>
      <c r="Z7" s="2709"/>
      <c r="AA7" s="2709"/>
      <c r="AB7" s="2709"/>
      <c r="AC7" s="2698"/>
      <c r="AD7" s="2698"/>
      <c r="AE7" s="2698"/>
      <c r="AF7" s="2771"/>
      <c r="AG7" s="2708"/>
      <c r="AH7" s="2709"/>
      <c r="AI7" s="2709"/>
      <c r="AJ7" s="2709"/>
      <c r="AK7" s="2709"/>
      <c r="AL7" s="2709"/>
      <c r="AM7" s="2709"/>
      <c r="AN7" s="2709"/>
      <c r="AO7" s="2709"/>
      <c r="AP7" s="2710"/>
      <c r="AQ7" s="1721" t="s">
        <v>532</v>
      </c>
      <c r="AS7" s="963"/>
      <c r="AT7" s="963" t="str">
        <f>IF(V7="","",V7)</f>
        <v>Группа потребителей</v>
      </c>
      <c r="AU7" s="963"/>
      <c r="AV7" s="963"/>
      <c r="AW7" s="1618">
        <v>0</v>
      </c>
    </row>
    <row customHeight="1" ht="21" hidden="1">
      <c r="A8" s="1730"/>
      <c r="B8" s="1730"/>
      <c r="C8" s="1730"/>
      <c r="D8" s="1730"/>
      <c r="E8" s="2753"/>
      <c r="F8" s="2753"/>
      <c r="G8" s="2753"/>
      <c r="H8" s="2753"/>
      <c r="I8" s="2564"/>
      <c r="J8" s="2564"/>
      <c r="K8" s="2590">
        <f>J7&amp;".1"</f>
      </c>
      <c r="L8" s="602"/>
      <c r="M8" s="1773" t="s">
        <v>533</v>
      </c>
      <c r="N8" s="972"/>
      <c r="O8" s="790"/>
      <c r="P8" s="790"/>
      <c r="Q8" s="2720"/>
      <c r="R8" s="2720"/>
      <c r="S8" s="2720">
        <v>1</v>
      </c>
      <c r="T8" s="820"/>
      <c r="U8" s="1799">
        <f>$K8</f>
      </c>
      <c r="V8" s="1810"/>
      <c r="W8" s="763"/>
      <c r="X8" s="1214"/>
      <c r="Y8" s="1214"/>
      <c r="Z8" s="1214"/>
      <c r="AA8" s="1214"/>
      <c r="AB8" s="1868"/>
      <c r="AC8" s="2728"/>
      <c r="AD8" s="2570" t="s">
        <v>66</v>
      </c>
      <c r="AE8" s="2728"/>
      <c r="AF8" s="2570" t="s">
        <v>66</v>
      </c>
      <c r="AG8" s="1870"/>
      <c r="AH8" s="1214"/>
      <c r="AI8" s="1214"/>
      <c r="AJ8" s="1214"/>
      <c r="AK8" s="1720"/>
      <c r="AL8" s="2728"/>
      <c r="AM8" s="2570" t="s">
        <v>66</v>
      </c>
      <c r="AN8" s="2728"/>
      <c r="AO8" s="2570" t="s">
        <v>66</v>
      </c>
      <c r="AP8" s="788"/>
      <c r="AQ8" s="1770" t="s">
        <v>576</v>
      </c>
      <c r="AR8" s="974">
        <f>STRCHECKDATE(X10:AP10)</f>
      </c>
      <c r="AS8" s="963"/>
      <c r="AT8" s="963" t="str">
        <f>IF(V8="","",V8)</f>
        <v/>
      </c>
      <c r="AU8" s="963"/>
      <c r="AV8" s="963"/>
      <c r="AW8" s="1618">
        <v>0</v>
      </c>
    </row>
    <row customHeight="1" ht="21" hidden="1">
      <c r="A9" s="1730"/>
      <c r="B9" s="1730"/>
      <c r="C9" s="1730"/>
      <c r="D9" s="1730"/>
      <c r="E9" s="2753"/>
      <c r="F9" s="2753"/>
      <c r="G9" s="2753"/>
      <c r="H9" s="2753"/>
      <c r="I9" s="2564"/>
      <c r="J9" s="2564"/>
      <c r="K9" s="2564"/>
      <c r="L9" s="2590">
        <f>K8&amp;".1"</f>
      </c>
      <c r="M9" s="1773"/>
      <c r="N9" s="972"/>
      <c r="O9" s="790"/>
      <c r="P9" s="790"/>
      <c r="Q9" s="2720"/>
      <c r="R9" s="2720"/>
      <c r="S9" s="2720"/>
      <c r="T9" s="820"/>
      <c r="U9" s="1799">
        <f>$L9</f>
      </c>
      <c r="V9" s="1854"/>
      <c r="W9" s="763"/>
      <c r="X9" s="788"/>
      <c r="Y9" s="1214"/>
      <c r="Z9" s="1214"/>
      <c r="AA9" s="1214"/>
      <c r="AB9" s="1868"/>
      <c r="AC9" s="2772"/>
      <c r="AD9" s="2570"/>
      <c r="AE9" s="2772"/>
      <c r="AF9" s="2570"/>
      <c r="AG9" s="1870"/>
      <c r="AH9" s="1214"/>
      <c r="AI9" s="1214"/>
      <c r="AJ9" s="1214"/>
      <c r="AK9" s="1720"/>
      <c r="AL9" s="2772"/>
      <c r="AM9" s="2570"/>
      <c r="AN9" s="2772"/>
      <c r="AO9" s="2570"/>
      <c r="AP9" s="788"/>
      <c r="AQ9" s="2716" t="s">
        <v>577</v>
      </c>
      <c r="AS9" s="963"/>
      <c r="AT9" s="963"/>
      <c r="AU9" s="963"/>
      <c r="AV9" s="963"/>
      <c r="AW9" s="1618">
        <v>0</v>
      </c>
    </row>
    <row customHeight="1" ht="14.25" hidden="1">
      <c r="A10" s="1730"/>
      <c r="B10" s="1730"/>
      <c r="C10" s="1730"/>
      <c r="D10" s="1730"/>
      <c r="E10" s="2753"/>
      <c r="F10" s="2753"/>
      <c r="G10" s="2753"/>
      <c r="H10" s="2753"/>
      <c r="I10" s="2564"/>
      <c r="J10" s="2564"/>
      <c r="K10" s="2564"/>
      <c r="L10" s="2590"/>
      <c r="M10" s="1773"/>
      <c r="N10" s="972"/>
      <c r="O10" s="790"/>
      <c r="P10" s="790"/>
      <c r="Q10" s="2720"/>
      <c r="R10" s="2720"/>
      <c r="S10" s="2720"/>
      <c r="T10" s="820"/>
      <c r="U10" s="1805"/>
      <c r="V10" s="763"/>
      <c r="W10" s="763"/>
      <c r="X10" s="788"/>
      <c r="Y10" s="788"/>
      <c r="Z10" s="788"/>
      <c r="AA10" s="788"/>
      <c r="AB10" s="1869" t="str">
        <f>AC8&amp;"-"&amp;AE8</f>
        <v>-</v>
      </c>
      <c r="AC10" s="2772"/>
      <c r="AD10" s="2570"/>
      <c r="AE10" s="2772"/>
      <c r="AF10" s="2570"/>
      <c r="AG10" s="1845"/>
      <c r="AH10" s="788"/>
      <c r="AI10" s="788"/>
      <c r="AJ10" s="788"/>
      <c r="AK10" s="791" t="str">
        <f>AL8&amp;"-"&amp;AN8</f>
        <v>-</v>
      </c>
      <c r="AL10" s="2772"/>
      <c r="AM10" s="2570"/>
      <c r="AN10" s="2772"/>
      <c r="AO10" s="2570"/>
      <c r="AP10" s="788"/>
      <c r="AQ10" s="2717"/>
      <c r="AS10" s="963"/>
      <c r="AT10" s="963" t="str">
        <f>IF(V10="","",V10)</f>
        <v/>
      </c>
      <c r="AU10" s="963"/>
      <c r="AV10" s="963"/>
      <c r="AW10" s="1618">
        <v>0</v>
      </c>
    </row>
    <row customHeight="1" ht="11.25" hidden="1">
      <c r="A11" s="1730"/>
      <c r="B11" s="1730"/>
      <c r="C11" s="1730"/>
      <c r="D11" s="1730"/>
      <c r="E11" s="2753"/>
      <c r="F11" s="2753"/>
      <c r="G11" s="2753"/>
      <c r="H11" s="2753"/>
      <c r="I11" s="2564"/>
      <c r="J11" s="2564"/>
      <c r="K11" s="2590"/>
      <c r="L11" s="1730"/>
      <c r="M11" s="1773"/>
      <c r="N11" s="972"/>
      <c r="O11" s="790"/>
      <c r="P11" s="790"/>
      <c r="Q11" s="2720"/>
      <c r="R11" s="2720"/>
      <c r="S11" s="2720"/>
      <c r="T11" s="820"/>
      <c r="U11" s="1741"/>
      <c r="V11" s="751" t="s">
        <v>578</v>
      </c>
      <c r="W11" s="1855"/>
      <c r="X11" s="1856"/>
      <c r="Y11" s="1856"/>
      <c r="Z11" s="1856"/>
      <c r="AA11" s="1856"/>
      <c r="AB11" s="1857"/>
      <c r="AC11" s="2772"/>
      <c r="AD11" s="2570"/>
      <c r="AE11" s="2772"/>
      <c r="AF11" s="2570"/>
      <c r="AG11" s="1856"/>
      <c r="AH11" s="1856"/>
      <c r="AI11" s="1856"/>
      <c r="AJ11" s="1856"/>
      <c r="AK11" s="1857"/>
      <c r="AL11" s="2772"/>
      <c r="AM11" s="2570"/>
      <c r="AN11" s="2772"/>
      <c r="AO11" s="2570"/>
      <c r="AP11" s="1858"/>
      <c r="AQ11" s="2717"/>
      <c r="AS11" s="963"/>
      <c r="AT11" s="963"/>
      <c r="AU11" s="963"/>
      <c r="AV11" s="963"/>
      <c r="AW11" s="1618">
        <v>0</v>
      </c>
    </row>
    <row customHeight="1" ht="15" hidden="1">
      <c r="A12" s="1730"/>
      <c r="B12" s="1730"/>
      <c r="C12" s="1730"/>
      <c r="D12" s="1730"/>
      <c r="E12" s="2753"/>
      <c r="F12" s="2753"/>
      <c r="G12" s="2753"/>
      <c r="H12" s="2753"/>
      <c r="I12" s="2564"/>
      <c r="J12" s="2590"/>
      <c r="K12" s="1730"/>
      <c r="L12" s="1730"/>
      <c r="M12" s="1773"/>
      <c r="N12" s="972"/>
      <c r="O12" s="790"/>
      <c r="Q12" s="2720"/>
      <c r="R12" s="2720"/>
      <c r="S12" s="1794"/>
      <c r="T12" s="819"/>
      <c r="U12" s="1741"/>
      <c r="V12" s="750" t="s">
        <v>535</v>
      </c>
      <c r="W12" s="830"/>
      <c r="X12" s="830"/>
      <c r="Y12" s="830"/>
      <c r="Z12" s="830"/>
      <c r="AA12" s="830"/>
      <c r="AB12" s="830"/>
      <c r="AC12" s="1871"/>
      <c r="AD12" s="1871"/>
      <c r="AE12" s="1871"/>
      <c r="AF12" s="1871"/>
      <c r="AG12" s="830"/>
      <c r="AH12" s="830"/>
      <c r="AI12" s="830"/>
      <c r="AJ12" s="830"/>
      <c r="AK12" s="830"/>
      <c r="AL12" s="830"/>
      <c r="AM12" s="830"/>
      <c r="AN12" s="830"/>
      <c r="AO12" s="830"/>
      <c r="AP12" s="787"/>
      <c r="AQ12" s="2718"/>
      <c r="AS12" s="963"/>
      <c r="AT12" s="963" t="str">
        <f>IF(V12="","",V12)</f>
        <v>Добавить вид теплоносителя (параметры теплоносителя)</v>
      </c>
      <c r="AU12" s="963"/>
      <c r="AV12" s="963"/>
      <c r="AW12" s="1618">
        <v>0</v>
      </c>
    </row>
    <row customHeight="1" ht="11.25" hidden="1">
      <c r="A13" s="1730"/>
      <c r="B13" s="1730"/>
      <c r="C13" s="1730"/>
      <c r="D13" s="1730"/>
      <c r="E13" s="2753"/>
      <c r="F13" s="2753"/>
      <c r="G13" s="2753"/>
      <c r="H13" s="2753"/>
      <c r="I13" s="2590"/>
      <c r="J13" s="1730"/>
      <c r="K13" s="1730"/>
      <c r="L13" s="1730"/>
      <c r="M13" s="1773"/>
      <c r="N13" s="972"/>
      <c r="Q13" s="2720"/>
      <c r="R13" s="1794"/>
      <c r="S13" s="1794"/>
      <c r="T13" s="819"/>
      <c r="U13" s="1741"/>
      <c r="V13" s="828" t="s">
        <v>536</v>
      </c>
      <c r="W13" s="830"/>
      <c r="X13" s="830"/>
      <c r="Y13" s="830"/>
      <c r="Z13" s="830"/>
      <c r="AA13" s="830"/>
      <c r="AB13" s="830"/>
      <c r="AC13" s="830"/>
      <c r="AD13" s="830"/>
      <c r="AE13" s="830"/>
      <c r="AF13" s="829"/>
      <c r="AG13" s="830"/>
      <c r="AH13" s="830"/>
      <c r="AI13" s="830"/>
      <c r="AJ13" s="830"/>
      <c r="AK13" s="830"/>
      <c r="AL13" s="830"/>
      <c r="AM13" s="830"/>
      <c r="AN13" s="830"/>
      <c r="AO13" s="829"/>
      <c r="AP13" s="830"/>
      <c r="AQ13" s="766"/>
      <c r="AS13" s="963"/>
      <c r="AT13" s="963" t="str">
        <f>IF(V13="","",V13)</f>
        <v>Добавить группу потребителей</v>
      </c>
      <c r="AU13" s="963"/>
      <c r="AV13" s="963"/>
      <c r="AW13" s="1618">
        <v>0</v>
      </c>
    </row>
    <row customHeight="1" ht="14.25" hidden="1">
      <c r="A14" s="1730"/>
      <c r="B14" s="1730"/>
      <c r="C14" s="1730"/>
      <c r="D14" s="1730"/>
      <c r="E14" s="2753"/>
      <c r="F14" s="2753"/>
      <c r="G14" s="2753"/>
      <c r="H14" s="2752"/>
      <c r="I14" s="1730"/>
      <c r="J14" s="1730"/>
      <c r="K14" s="1730"/>
      <c r="L14" s="1730"/>
      <c r="M14" s="1773"/>
      <c r="N14" s="1151"/>
      <c r="O14" s="1151"/>
      <c r="P14" s="972"/>
      <c r="Q14" s="823"/>
      <c r="R14" s="838"/>
      <c r="S14" s="818"/>
      <c r="T14" s="823"/>
      <c r="U14" s="1849"/>
      <c r="V14" s="1850"/>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2"/>
      <c r="AS14" s="963"/>
      <c r="AT14" s="963" t="str">
        <f>IF(V14="","",V14)</f>
        <v/>
      </c>
      <c r="AU14" s="963"/>
      <c r="AV14" s="963"/>
      <c r="AW14" s="1618">
        <v>0</v>
      </c>
    </row>
    <row s="27100" customFormat="1" customHeight="1" ht="14.25" hidden="1">
      <c r="A15" s="1837"/>
      <c r="B15" s="1837"/>
      <c r="C15" s="1837"/>
      <c r="D15" s="1837"/>
      <c r="E15" s="2753"/>
      <c r="F15" s="2753"/>
      <c r="G15" s="2752"/>
      <c r="H15" s="1837"/>
      <c r="I15" s="1837"/>
      <c r="J15" s="1837"/>
      <c r="K15" s="1837"/>
      <c r="L15" s="1837"/>
      <c r="M15" s="1840"/>
      <c r="N15" s="1841"/>
      <c r="O15" s="1841"/>
      <c r="P15" s="814"/>
      <c r="Q15" s="1779"/>
      <c r="R15" s="1780"/>
      <c r="S15" s="1779"/>
      <c r="T15" s="1779"/>
      <c r="U15" s="1781"/>
      <c r="V15" s="1782" t="s">
        <v>538</v>
      </c>
      <c r="W15" s="1783"/>
      <c r="X15" s="1783"/>
      <c r="Y15" s="1783"/>
      <c r="Z15" s="1783"/>
      <c r="AA15" s="1783"/>
      <c r="AB15" s="1783"/>
      <c r="AC15" s="1783"/>
      <c r="AD15" s="1783"/>
      <c r="AE15" s="1783"/>
      <c r="AF15" s="1783"/>
      <c r="AG15" s="1783"/>
      <c r="AH15" s="1783"/>
      <c r="AI15" s="1783"/>
      <c r="AJ15" s="1783"/>
      <c r="AK15" s="1783"/>
      <c r="AL15" s="1783"/>
      <c r="AM15" s="1783"/>
      <c r="AN15" s="1783"/>
      <c r="AO15" s="1783"/>
      <c r="AP15" s="1783"/>
      <c r="AQ15" s="1783"/>
      <c r="AS15" s="1252"/>
      <c r="AT15" s="1252" t="str">
        <f>IF(V15="","",V15)</f>
        <v>Добавить источник для дифференциации</v>
      </c>
      <c r="AU15" s="1252"/>
      <c r="AV15" s="1252"/>
      <c r="AW15" s="981">
        <v>0</v>
      </c>
    </row>
    <row s="27100" customFormat="1" customHeight="1" ht="14.25" hidden="1">
      <c r="A16" s="1837"/>
      <c r="B16" s="1837"/>
      <c r="C16" s="1837"/>
      <c r="D16" s="1837"/>
      <c r="E16" s="2753"/>
      <c r="F16" s="2752"/>
      <c r="G16" s="1837"/>
      <c r="H16" s="1837"/>
      <c r="I16" s="1837"/>
      <c r="J16" s="1837"/>
      <c r="K16" s="1837"/>
      <c r="L16" s="1837"/>
      <c r="M16" s="1840"/>
      <c r="N16" s="1842"/>
      <c r="O16" s="1842"/>
      <c r="P16" s="814"/>
      <c r="Q16" s="1779"/>
      <c r="R16" s="1780"/>
      <c r="S16" s="1779"/>
      <c r="T16" s="1779"/>
      <c r="U16" s="1785"/>
      <c r="V16" s="1786" t="s">
        <v>539</v>
      </c>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S16" s="1252"/>
      <c r="AT16" s="1252" t="str">
        <f>IF(V16="","",V16)</f>
        <v>Добавить централизованную систему для дифференциации</v>
      </c>
      <c r="AU16" s="1252"/>
      <c r="AV16" s="1252"/>
      <c r="AW16" s="981">
        <v>0</v>
      </c>
    </row>
    <row s="27100" customFormat="1" customHeight="1" ht="14.25" hidden="1">
      <c r="A17" s="1837"/>
      <c r="B17" s="1837"/>
      <c r="C17" s="1837"/>
      <c r="D17" s="1837"/>
      <c r="E17" s="2752"/>
      <c r="F17" s="1837"/>
      <c r="G17" s="1837"/>
      <c r="H17" s="1837"/>
      <c r="I17" s="1837"/>
      <c r="J17" s="1837"/>
      <c r="K17" s="1837"/>
      <c r="L17" s="1837"/>
      <c r="M17" s="1840"/>
      <c r="N17" s="1842"/>
      <c r="O17" s="1842"/>
      <c r="P17" s="814"/>
      <c r="Q17" s="1779"/>
      <c r="R17" s="1780"/>
      <c r="S17" s="1779"/>
      <c r="T17" s="1779"/>
      <c r="U17" s="1785"/>
      <c r="V17" s="1788" t="s">
        <v>540</v>
      </c>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S17" s="1252"/>
      <c r="AT17" s="1252" t="str">
        <f>IF(V17="","",V17)</f>
        <v>Добавить территорию для дифференциации</v>
      </c>
      <c r="AU17" s="1252"/>
      <c r="AV17" s="1252"/>
      <c r="AW17" s="981">
        <v>0</v>
      </c>
    </row>
    <row customHeight="1" ht="14.25" hidden="1">
      <c r="AF18" s="790"/>
      <c r="AO18" s="790"/>
      <c r="AW18" s="1618">
        <v>0</v>
      </c>
    </row>
    <row customHeight="1" ht="14.25" hidden="1">
      <c r="AG19" s="1823"/>
      <c r="AH19" s="1823"/>
      <c r="AI19" s="1823"/>
      <c r="AJ19" s="1823"/>
      <c r="AK19" s="1824"/>
      <c r="AL19" s="2730"/>
      <c r="AM19" s="2731" t="s">
        <v>66</v>
      </c>
      <c r="AN19" s="2730"/>
      <c r="AO19" s="2731" t="s">
        <v>66</v>
      </c>
      <c r="AW19" s="1618">
        <v>0</v>
      </c>
    </row>
    <row customHeight="1" ht="14.25" hidden="1">
      <c r="AG20" s="1823"/>
      <c r="AH20" s="1823"/>
      <c r="AI20" s="1823"/>
      <c r="AJ20" s="1823"/>
      <c r="AK20" s="1824"/>
      <c r="AL20" s="2730"/>
      <c r="AM20" s="2731"/>
      <c r="AN20" s="2730"/>
      <c r="AO20" s="2731"/>
      <c r="AW20" s="1618">
        <v>0</v>
      </c>
    </row>
    <row customHeight="1" ht="14.25" hidden="1">
      <c r="AG21" s="1823"/>
      <c r="AH21" s="1823"/>
      <c r="AI21" s="1823"/>
      <c r="AJ21" s="1823"/>
      <c r="AK21" s="1824"/>
      <c r="AL21" s="2730"/>
      <c r="AM21" s="2731"/>
      <c r="AN21" s="2730"/>
      <c r="AO21" s="2731"/>
      <c r="AW21" s="1618">
        <v>0</v>
      </c>
    </row>
    <row customHeight="1" ht="14.25" hidden="1">
      <c r="AG22" s="1823"/>
      <c r="AH22" s="1823"/>
      <c r="AI22" s="1823"/>
      <c r="AJ22" s="1823"/>
      <c r="AK22" s="791" t="str">
        <f>AL19&amp;"-"&amp;AN19</f>
        <v>-</v>
      </c>
      <c r="AL22" s="2731"/>
      <c r="AM22" s="2731"/>
      <c r="AN22" s="2731"/>
      <c r="AO22" s="2731"/>
      <c r="AW22" s="1618">
        <v>0</v>
      </c>
    </row>
    <row customHeight="1" ht="14.25" hidden="1">
      <c r="AO23" s="790"/>
      <c r="AW23" s="1618">
        <v>0</v>
      </c>
    </row>
    <row s="28178" customFormat="1" customHeight="1" ht="22.5" hidden="1">
      <c r="A24" s="1618"/>
      <c r="B24" s="1618"/>
      <c r="C24" s="1618"/>
      <c r="D24" s="1618"/>
      <c r="E24" s="1618"/>
      <c r="F24" s="1618"/>
      <c r="G24" s="1618"/>
      <c r="H24" s="1618"/>
      <c r="I24" s="1618"/>
      <c r="J24" s="1618"/>
      <c r="K24" s="1618"/>
      <c r="L24" s="1618"/>
      <c r="M24" s="1790"/>
      <c r="N24" s="1791"/>
      <c r="O24" s="1791"/>
      <c r="P24" s="1808" t="s">
        <v>541</v>
      </c>
      <c r="Q24" s="1825"/>
      <c r="R24" s="1834"/>
      <c r="S24" s="1834"/>
      <c r="T24" s="1834"/>
      <c r="U24" s="1192"/>
      <c r="AC24" s="1830"/>
      <c r="AE24" s="1830"/>
      <c r="AF24" s="1829"/>
      <c r="AL24" s="1830"/>
      <c r="AN24" s="1830"/>
      <c r="AO24" s="1829"/>
      <c r="AR24" s="974"/>
      <c r="AS24" s="974"/>
      <c r="AT24" s="974"/>
      <c r="AU24" s="974"/>
      <c r="AV24" s="974"/>
      <c r="AW24" s="1623">
        <v>0</v>
      </c>
    </row>
    <row s="28178" customFormat="1" customHeight="1" ht="14.25" hidden="1">
      <c r="A25" s="1618"/>
      <c r="B25" s="1618"/>
      <c r="C25" s="1618"/>
      <c r="D25" s="1618"/>
      <c r="E25" s="1618"/>
      <c r="F25" s="1618"/>
      <c r="G25" s="1618"/>
      <c r="H25" s="1618"/>
      <c r="I25" s="1618"/>
      <c r="J25" s="1618"/>
      <c r="K25" s="1618"/>
      <c r="L25" s="1618"/>
      <c r="M25" s="1790"/>
      <c r="N25" s="1791"/>
      <c r="O25" s="1791"/>
      <c r="P25" s="1791"/>
      <c r="Q25" s="1825"/>
      <c r="R25" s="1834"/>
      <c r="S25" s="1834"/>
      <c r="T25" s="1834"/>
      <c r="U25" s="1192"/>
      <c r="AF25" s="1829"/>
      <c r="AO25" s="1829"/>
      <c r="AR25" s="974"/>
      <c r="AS25" s="974"/>
      <c r="AT25" s="974"/>
      <c r="AU25" s="974"/>
      <c r="AV25" s="974"/>
      <c r="AW25" s="1623">
        <v>0</v>
      </c>
    </row>
    <row s="28178" customFormat="1" customHeight="1" ht="14.25" hidden="1">
      <c r="A26" s="1618"/>
      <c r="B26" s="1618"/>
      <c r="C26" s="1618"/>
      <c r="D26" s="1618"/>
      <c r="E26" s="1618"/>
      <c r="F26" s="1618"/>
      <c r="G26" s="1618"/>
      <c r="H26" s="1618"/>
      <c r="I26" s="1618"/>
      <c r="J26" s="1618"/>
      <c r="K26" s="1618"/>
      <c r="L26" s="1618"/>
      <c r="M26" s="1790"/>
      <c r="N26" s="1791"/>
      <c r="O26" s="1791"/>
      <c r="P26" s="1773" t="s">
        <v>542</v>
      </c>
      <c r="Q26" s="1825"/>
      <c r="R26" s="1834"/>
      <c r="S26" s="1834"/>
      <c r="T26" s="1834"/>
      <c r="U26" s="1192"/>
      <c r="V26" s="1623" t="s">
        <v>543</v>
      </c>
      <c r="AD26" s="649" t="s">
        <v>544</v>
      </c>
      <c r="AF26" s="649" t="s">
        <v>545</v>
      </c>
      <c r="AG26" s="1623" t="s">
        <v>543</v>
      </c>
      <c r="AM26" s="649" t="s">
        <v>546</v>
      </c>
      <c r="AO26" s="649" t="s">
        <v>545</v>
      </c>
      <c r="AR26" s="974"/>
      <c r="AS26" s="974"/>
      <c r="AT26" s="974"/>
      <c r="AU26" s="974"/>
      <c r="AV26" s="974"/>
      <c r="AW26" s="1623">
        <v>0</v>
      </c>
    </row>
    <row customHeight="1" ht="14.25" hidden="1">
      <c r="P27" s="1773"/>
      <c r="AW27" s="1618">
        <v>0</v>
      </c>
    </row>
    <row customHeight="1" ht="14.25" hidden="1">
      <c r="P28" s="1773"/>
      <c r="AW28" s="1618">
        <v>0</v>
      </c>
    </row>
    <row customHeight="1" ht="14.699999999999998">
      <c r="R29" s="839"/>
      <c r="S29" s="839"/>
      <c r="T29" s="839"/>
      <c r="U29" s="1738"/>
      <c r="V29" s="826"/>
      <c r="W29" s="826"/>
      <c r="X29" s="972"/>
      <c r="Y29" s="972"/>
      <c r="Z29" s="972"/>
      <c r="AA29" s="972"/>
      <c r="AB29" s="972"/>
      <c r="AC29" s="972"/>
      <c r="AD29" s="972"/>
      <c r="AE29" s="972"/>
      <c r="AF29" s="972"/>
      <c r="AG29" s="972"/>
      <c r="AH29" s="972"/>
      <c r="AI29" s="972"/>
      <c r="AJ29" s="972"/>
      <c r="AK29" s="972"/>
      <c r="AL29" s="972"/>
      <c r="AM29" s="972"/>
      <c r="AN29" s="972"/>
      <c r="AO29" s="972"/>
      <c r="AW29" s="1618">
        <v>14</v>
      </c>
    </row>
    <row customHeight="1" ht="56.699999999999996">
      <c r="R30" s="839"/>
      <c r="S30" s="839"/>
      <c r="T30" s="839"/>
      <c r="U30" s="271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11"/>
      <c r="W30" s="2711"/>
      <c r="X30" s="2711"/>
      <c r="Y30" s="2711"/>
      <c r="Z30" s="2711"/>
      <c r="AA30" s="2711"/>
      <c r="AB30" s="2711"/>
      <c r="AC30" s="2711"/>
      <c r="AD30" s="2711"/>
      <c r="AE30" s="2711"/>
      <c r="AF30" s="2711"/>
      <c r="AG30" s="2711"/>
      <c r="AH30" s="2711"/>
      <c r="AI30" s="2711"/>
      <c r="AJ30" s="2711"/>
      <c r="AK30" s="2711"/>
      <c r="AL30" s="2711"/>
      <c r="AM30" s="2711"/>
      <c r="AN30" s="2711"/>
      <c r="AO30" s="1706"/>
      <c r="AW30" s="1618">
        <v>54</v>
      </c>
    </row>
    <row customHeight="1" ht="14.699999999999998">
      <c r="R31" s="839"/>
      <c r="S31" s="839"/>
      <c r="T31" s="839"/>
      <c r="U31" s="2712" t="str">
        <f>IF(org=0,"Не определено",org)</f>
        <v>КГУП "Примтеплоэнерго"</v>
      </c>
      <c r="V31" s="2712"/>
      <c r="W31" s="2712"/>
      <c r="X31" s="2712"/>
      <c r="Y31" s="2712"/>
      <c r="Z31" s="2712"/>
      <c r="AA31" s="2712"/>
      <c r="AB31" s="2712"/>
      <c r="AC31" s="2712"/>
      <c r="AD31" s="2712"/>
      <c r="AE31" s="2712"/>
      <c r="AF31" s="2712"/>
      <c r="AG31" s="2712"/>
      <c r="AH31" s="2712"/>
      <c r="AI31" s="2712"/>
      <c r="AJ31" s="2712"/>
      <c r="AK31" s="2712"/>
      <c r="AL31" s="2712"/>
      <c r="AM31" s="2712"/>
      <c r="AN31" s="2712"/>
      <c r="AO31" s="1706"/>
      <c r="AW31" s="1618">
        <v>14</v>
      </c>
    </row>
    <row customHeight="1" ht="14.25" hidden="1">
      <c r="R32" s="839"/>
      <c r="S32" s="839"/>
      <c r="T32" s="839"/>
      <c r="U32" s="1738"/>
      <c r="V32" s="826"/>
      <c r="W32" s="826"/>
      <c r="X32" s="785"/>
      <c r="Y32" s="785"/>
      <c r="Z32" s="785"/>
      <c r="AA32" s="785"/>
      <c r="AB32" s="785"/>
      <c r="AC32" s="785"/>
      <c r="AD32" s="785"/>
      <c r="AE32" s="785"/>
      <c r="AF32" s="785"/>
      <c r="AG32" s="785"/>
      <c r="AH32" s="785"/>
      <c r="AI32" s="785"/>
      <c r="AJ32" s="785"/>
      <c r="AK32" s="785"/>
      <c r="AL32" s="785"/>
      <c r="AM32" s="785"/>
      <c r="AN32" s="785"/>
      <c r="AO32" s="785"/>
      <c r="AP32" s="972"/>
      <c r="AW32" s="1618">
        <v>0</v>
      </c>
    </row>
    <row s="28795" customFormat="1" customHeight="1" ht="25.5" hidden="1">
      <c r="A33" s="1711"/>
      <c r="B33" s="1711"/>
      <c r="C33" s="1711"/>
      <c r="D33" s="1711"/>
      <c r="E33" s="1711"/>
      <c r="F33" s="1711"/>
      <c r="G33" s="1711"/>
      <c r="H33" s="1711"/>
      <c r="I33" s="1711"/>
      <c r="J33" s="1711"/>
      <c r="K33" s="1711"/>
      <c r="L33" s="1711"/>
      <c r="M33" s="1843"/>
      <c r="N33" s="1711"/>
      <c r="O33" s="1711"/>
      <c r="P33" s="1711"/>
      <c r="U33" s="2713" t="s">
        <v>42</v>
      </c>
      <c r="V33" s="2713"/>
      <c r="W33" s="1835"/>
      <c r="X33" s="2714" t="str">
        <f>IF(TITLE_NAME_OR_PR_CHANGE="",IF(TITLE_NAME_OR_PR="","",TITLE_NAME_OR_PR),TITLE_NAME_OR_PR_CHANGE)</f>
        <v/>
      </c>
      <c r="Y33" s="2714"/>
      <c r="Z33" s="2714"/>
      <c r="AA33" s="2714"/>
      <c r="AB33" s="2714"/>
      <c r="AC33" s="2714"/>
      <c r="AD33" s="2714"/>
      <c r="AE33" s="2714"/>
      <c r="AF33" s="789"/>
      <c r="AG33" s="2714" t="str">
        <f>IF(TITLE_NAME_OR_PR_CHANGE="",IF(TITLE_NAME_OR_PR="","",TITLE_NAME_OR_PR),TITLE_NAME_OR_PR_CHANGE)</f>
        <v/>
      </c>
      <c r="AH33" s="2714"/>
      <c r="AI33" s="2714"/>
      <c r="AJ33" s="2714"/>
      <c r="AK33" s="2714"/>
      <c r="AL33" s="2714"/>
      <c r="AM33" s="2714"/>
      <c r="AN33" s="2714"/>
      <c r="AO33" s="789"/>
      <c r="AP33" s="789"/>
      <c r="AQ33" s="743"/>
      <c r="AR33" s="831"/>
      <c r="AS33" s="831"/>
      <c r="AT33" s="831"/>
      <c r="AU33" s="831"/>
      <c r="AV33" s="831"/>
      <c r="AW33" s="881">
        <v>0</v>
      </c>
    </row>
    <row s="28795" customFormat="1" customHeight="1" ht="18.75" hidden="1">
      <c r="A34" s="1711"/>
      <c r="B34" s="1711"/>
      <c r="C34" s="1711"/>
      <c r="D34" s="1711"/>
      <c r="E34" s="1711"/>
      <c r="F34" s="1711"/>
      <c r="G34" s="1711"/>
      <c r="H34" s="1711"/>
      <c r="I34" s="1711"/>
      <c r="J34" s="1711"/>
      <c r="K34" s="1711"/>
      <c r="L34" s="1711"/>
      <c r="M34" s="1843"/>
      <c r="N34" s="1711"/>
      <c r="O34" s="1711"/>
      <c r="P34" s="1711"/>
      <c r="U34" s="2713" t="s">
        <v>547</v>
      </c>
      <c r="V34" s="2713"/>
      <c r="W34" s="1835"/>
      <c r="X34" s="2727" t="str">
        <f>IF(TITLE_DATE_PR_CHANGE="",IF(TITLE_DATE_PR="","",TITLE_DATE_PR),TITLE_DATE_PR_CHANGE)</f>
        <v/>
      </c>
      <c r="Y34" s="2727"/>
      <c r="Z34" s="2727"/>
      <c r="AA34" s="2727"/>
      <c r="AB34" s="2727"/>
      <c r="AC34" s="2727"/>
      <c r="AD34" s="2727"/>
      <c r="AE34" s="2727"/>
      <c r="AF34" s="789"/>
      <c r="AG34" s="2727" t="str">
        <f>IF(TITLE_DATE_PR_CHANGE="",IF(TITLE_DATE_PR="","",TITLE_DATE_PR),TITLE_DATE_PR_CHANGE)</f>
        <v/>
      </c>
      <c r="AH34" s="2727"/>
      <c r="AI34" s="2727"/>
      <c r="AJ34" s="2727"/>
      <c r="AK34" s="2727"/>
      <c r="AL34" s="2727"/>
      <c r="AM34" s="2727"/>
      <c r="AN34" s="2727"/>
      <c r="AO34" s="789"/>
      <c r="AP34" s="789"/>
      <c r="AQ34" s="743"/>
      <c r="AR34" s="831"/>
      <c r="AS34" s="831"/>
      <c r="AT34" s="831"/>
      <c r="AU34" s="831"/>
      <c r="AV34" s="831"/>
      <c r="AW34" s="881">
        <v>0</v>
      </c>
    </row>
    <row s="28795" customFormat="1" customHeight="1" ht="18.75" hidden="1">
      <c r="A35" s="1711"/>
      <c r="B35" s="1711"/>
      <c r="C35" s="1711"/>
      <c r="D35" s="1711"/>
      <c r="E35" s="1711"/>
      <c r="F35" s="1711"/>
      <c r="G35" s="1711"/>
      <c r="H35" s="1711"/>
      <c r="I35" s="1711"/>
      <c r="J35" s="1711"/>
      <c r="K35" s="1711"/>
      <c r="L35" s="1711"/>
      <c r="M35" s="1843"/>
      <c r="N35" s="1711"/>
      <c r="O35" s="1711"/>
      <c r="P35" s="1711"/>
      <c r="U35" s="2713" t="s">
        <v>548</v>
      </c>
      <c r="V35" s="2713"/>
      <c r="W35" s="1835"/>
      <c r="X35" s="2714" t="str">
        <f>IF(TITLE_NUMBER_PR_CHANGE="",IF(TITLE_NUMBER_PR="","",TITLE_NUMBER_PR),TITLE_NUMBER_PR_CHANGE)</f>
        <v/>
      </c>
      <c r="Y35" s="2714"/>
      <c r="Z35" s="2714"/>
      <c r="AA35" s="2714"/>
      <c r="AB35" s="2714"/>
      <c r="AC35" s="2714"/>
      <c r="AD35" s="2714"/>
      <c r="AE35" s="2714"/>
      <c r="AF35" s="789"/>
      <c r="AG35" s="2714" t="str">
        <f>IF(TITLE_NUMBER_PR_CHANGE="",IF(TITLE_NUMBER_PR="","",TITLE_NUMBER_PR),TITLE_NUMBER_PR_CHANGE)</f>
        <v/>
      </c>
      <c r="AH35" s="2714"/>
      <c r="AI35" s="2714"/>
      <c r="AJ35" s="2714"/>
      <c r="AK35" s="2714"/>
      <c r="AL35" s="2714"/>
      <c r="AM35" s="2714"/>
      <c r="AN35" s="2714"/>
      <c r="AO35" s="789"/>
      <c r="AP35" s="789"/>
      <c r="AQ35" s="743"/>
      <c r="AR35" s="831"/>
      <c r="AS35" s="831"/>
      <c r="AT35" s="831"/>
      <c r="AU35" s="831"/>
      <c r="AV35" s="831"/>
      <c r="AW35" s="881">
        <v>0</v>
      </c>
    </row>
    <row s="28795" customFormat="1" customHeight="1" ht="18.75" hidden="1">
      <c r="A36" s="1711"/>
      <c r="B36" s="1711"/>
      <c r="C36" s="1711"/>
      <c r="D36" s="1711"/>
      <c r="E36" s="1711"/>
      <c r="F36" s="1711"/>
      <c r="G36" s="1711"/>
      <c r="H36" s="1711"/>
      <c r="I36" s="1711"/>
      <c r="J36" s="1711"/>
      <c r="K36" s="1711"/>
      <c r="L36" s="1711"/>
      <c r="M36" s="1843"/>
      <c r="N36" s="1711"/>
      <c r="O36" s="1711"/>
      <c r="P36" s="1711"/>
      <c r="U36" s="2713" t="s">
        <v>43</v>
      </c>
      <c r="V36" s="2713"/>
      <c r="W36" s="1835"/>
      <c r="X36" s="2714" t="str">
        <f>IF(TITLE_IST_PUB_CHANGE="",IF(TITLE_IST_PUB="","",TITLE_IST_PUB),TITLE_IST_PUB_CHANGE)</f>
        <v/>
      </c>
      <c r="Y36" s="2714"/>
      <c r="Z36" s="2714"/>
      <c r="AA36" s="2714"/>
      <c r="AB36" s="2714"/>
      <c r="AC36" s="2714"/>
      <c r="AD36" s="2714"/>
      <c r="AE36" s="2714"/>
      <c r="AF36" s="789"/>
      <c r="AG36" s="2714" t="str">
        <f>IF(TITLE_IST_PUB_CHANGE="",IF(TITLE_IST_PUB="","",TITLE_IST_PUB),TITLE_IST_PUB_CHANGE)</f>
        <v/>
      </c>
      <c r="AH36" s="2714"/>
      <c r="AI36" s="2714"/>
      <c r="AJ36" s="2714"/>
      <c r="AK36" s="2714"/>
      <c r="AL36" s="2714"/>
      <c r="AM36" s="2714"/>
      <c r="AN36" s="2714"/>
      <c r="AO36" s="789"/>
      <c r="AP36" s="789"/>
      <c r="AQ36" s="743"/>
      <c r="AR36" s="831"/>
      <c r="AS36" s="831"/>
      <c r="AT36" s="831"/>
      <c r="AU36" s="831"/>
      <c r="AV36" s="831"/>
      <c r="AW36" s="881">
        <v>0</v>
      </c>
    </row>
    <row customHeight="1" ht="14.25" hidden="1">
      <c r="R37" s="839"/>
      <c r="S37" s="839"/>
      <c r="T37" s="839"/>
      <c r="U37" s="1738"/>
      <c r="V37" s="826"/>
      <c r="W37" s="826"/>
      <c r="X37" s="785"/>
      <c r="Y37" s="785"/>
      <c r="Z37" s="785"/>
      <c r="AA37" s="785"/>
      <c r="AB37" s="785"/>
      <c r="AC37" s="785"/>
      <c r="AD37" s="785"/>
      <c r="AE37" s="785"/>
      <c r="AF37" s="785"/>
      <c r="AG37" s="785"/>
      <c r="AH37" s="785"/>
      <c r="AI37" s="785"/>
      <c r="AJ37" s="785"/>
      <c r="AK37" s="785"/>
      <c r="AL37" s="785"/>
      <c r="AM37" s="785"/>
      <c r="AN37" s="785"/>
      <c r="AO37" s="785"/>
      <c r="AP37" s="972"/>
      <c r="AW37" s="1618">
        <v>0</v>
      </c>
    </row>
    <row s="28795" customFormat="1" customHeight="1" ht="18.75" hidden="1">
      <c r="A38" s="1711"/>
      <c r="B38" s="1711"/>
      <c r="C38" s="1711"/>
      <c r="D38" s="1711"/>
      <c r="E38" s="1711"/>
      <c r="F38" s="1711"/>
      <c r="G38" s="1711"/>
      <c r="H38" s="1711"/>
      <c r="I38" s="1711"/>
      <c r="J38" s="1711"/>
      <c r="K38" s="1711"/>
      <c r="L38" s="1711"/>
      <c r="M38" s="1843"/>
      <c r="N38" s="1711"/>
      <c r="O38" s="1711"/>
      <c r="P38" s="1711"/>
      <c r="U38" s="2713" t="s">
        <v>549</v>
      </c>
      <c r="V38" s="2713"/>
      <c r="W38" s="1835"/>
      <c r="X38" s="2727" t="str">
        <f>IF(TITLE_DATE_PR_CHANGE="",IF(TITLE_DATE_PR="","",TITLE_DATE_PR),TITLE_DATE_PR_CHANGE)</f>
        <v/>
      </c>
      <c r="Y38" s="2727"/>
      <c r="Z38" s="2727"/>
      <c r="AA38" s="2727"/>
      <c r="AB38" s="2727"/>
      <c r="AC38" s="2727"/>
      <c r="AD38" s="2727"/>
      <c r="AE38" s="2727"/>
      <c r="AF38" s="789"/>
      <c r="AG38" s="2727" t="str">
        <f>IF(TITLE_DATE_PR_CHANGE="",IF(TITLE_DATE_PR="","",TITLE_DATE_PR),TITLE_DATE_PR_CHANGE)</f>
        <v/>
      </c>
      <c r="AH38" s="2727"/>
      <c r="AI38" s="2727"/>
      <c r="AJ38" s="2727"/>
      <c r="AK38" s="2727"/>
      <c r="AL38" s="2727"/>
      <c r="AM38" s="2727"/>
      <c r="AN38" s="2727"/>
      <c r="AO38" s="789"/>
      <c r="AP38" s="789"/>
      <c r="AQ38" s="743"/>
      <c r="AR38" s="831"/>
      <c r="AS38" s="831"/>
      <c r="AT38" s="831"/>
      <c r="AU38" s="831"/>
      <c r="AV38" s="831"/>
      <c r="AW38" s="881">
        <v>0</v>
      </c>
    </row>
    <row s="28795" customFormat="1" customHeight="1" ht="18.75" hidden="1">
      <c r="A39" s="1711"/>
      <c r="B39" s="1711"/>
      <c r="C39" s="1711"/>
      <c r="D39" s="1711"/>
      <c r="E39" s="1711"/>
      <c r="F39" s="1711"/>
      <c r="G39" s="1711"/>
      <c r="H39" s="1711"/>
      <c r="I39" s="1711"/>
      <c r="J39" s="1711"/>
      <c r="K39" s="1711"/>
      <c r="L39" s="1711"/>
      <c r="M39" s="1843"/>
      <c r="N39" s="1711"/>
      <c r="O39" s="1711"/>
      <c r="P39" s="1711"/>
      <c r="U39" s="2713" t="s">
        <v>550</v>
      </c>
      <c r="V39" s="2713"/>
      <c r="W39" s="1835"/>
      <c r="X39" s="2714" t="str">
        <f>IF(TITLE_NUMBER_PR_CHANGE="",IF(TITLE_NUMBER_PR="","",TITLE_NUMBER_PR),TITLE_NUMBER_PR_CHANGE)</f>
        <v/>
      </c>
      <c r="Y39" s="2714"/>
      <c r="Z39" s="2714"/>
      <c r="AA39" s="2714"/>
      <c r="AB39" s="2714"/>
      <c r="AC39" s="2714"/>
      <c r="AD39" s="2714"/>
      <c r="AE39" s="2714"/>
      <c r="AF39" s="789"/>
      <c r="AG39" s="2714" t="str">
        <f>IF(TITLE_NUMBER_PR_CHANGE="",IF(TITLE_NUMBER_PR="","",TITLE_NUMBER_PR),TITLE_NUMBER_PR_CHANGE)</f>
        <v/>
      </c>
      <c r="AH39" s="2714"/>
      <c r="AI39" s="2714"/>
      <c r="AJ39" s="2714"/>
      <c r="AK39" s="2714"/>
      <c r="AL39" s="2714"/>
      <c r="AM39" s="2714"/>
      <c r="AN39" s="2714"/>
      <c r="AO39" s="789"/>
      <c r="AP39" s="789"/>
      <c r="AQ39" s="743"/>
      <c r="AR39" s="831"/>
      <c r="AS39" s="831"/>
      <c r="AT39" s="831"/>
      <c r="AU39" s="831"/>
      <c r="AV39" s="831"/>
      <c r="AW39" s="881">
        <v>0</v>
      </c>
    </row>
    <row s="28795" customFormat="1" customHeight="1" ht="0">
      <c r="A40" s="1711"/>
      <c r="B40" s="1711"/>
      <c r="C40" s="1711"/>
      <c r="D40" s="1711"/>
      <c r="E40" s="1711"/>
      <c r="F40" s="1711"/>
      <c r="G40" s="1711"/>
      <c r="H40" s="1711"/>
      <c r="I40" s="1711"/>
      <c r="J40" s="1711"/>
      <c r="K40" s="1711"/>
      <c r="L40" s="1711"/>
      <c r="M40" s="1843"/>
      <c r="N40" s="1711"/>
      <c r="O40" s="1711"/>
      <c r="P40" s="1711"/>
      <c r="U40" s="786"/>
      <c r="V40" s="786"/>
      <c r="W40" s="1803"/>
      <c r="X40" s="789"/>
      <c r="Y40" s="789"/>
      <c r="Z40" s="789"/>
      <c r="AA40" s="789"/>
      <c r="AB40" s="789"/>
      <c r="AC40" s="789"/>
      <c r="AD40" s="789"/>
      <c r="AE40" s="789"/>
      <c r="AF40" s="741" t="s">
        <v>551</v>
      </c>
      <c r="AG40" s="789"/>
      <c r="AH40" s="789"/>
      <c r="AI40" s="789"/>
      <c r="AJ40" s="789"/>
      <c r="AK40" s="789"/>
      <c r="AL40" s="789"/>
      <c r="AM40" s="789"/>
      <c r="AN40" s="789"/>
      <c r="AO40" s="741" t="s">
        <v>551</v>
      </c>
      <c r="AR40" s="831"/>
      <c r="AS40" s="831"/>
      <c r="AT40" s="831"/>
      <c r="AU40" s="831"/>
      <c r="AV40" s="831"/>
      <c r="AW40" s="881">
        <v>0</v>
      </c>
    </row>
    <row customHeight="1" ht="14.699999999999998">
      <c r="R41" s="839"/>
      <c r="S41" s="839"/>
      <c r="T41" s="839"/>
      <c r="U41" s="1738"/>
      <c r="V41" s="826"/>
      <c r="W41" s="1707"/>
      <c r="X41" s="2715"/>
      <c r="Y41" s="2715"/>
      <c r="Z41" s="2715"/>
      <c r="AA41" s="2715"/>
      <c r="AB41" s="2715"/>
      <c r="AC41" s="2715"/>
      <c r="AD41" s="2715"/>
      <c r="AE41" s="2715"/>
      <c r="AF41" s="2715"/>
      <c r="AG41" s="2715"/>
      <c r="AH41" s="2715"/>
      <c r="AI41" s="2715"/>
      <c r="AJ41" s="2715"/>
      <c r="AK41" s="2715"/>
      <c r="AL41" s="2715"/>
      <c r="AM41" s="2715"/>
      <c r="AN41" s="2715"/>
      <c r="AO41" s="2715"/>
      <c r="AW41" s="1618">
        <v>14</v>
      </c>
    </row>
    <row customHeight="1" ht="14.699999999999998">
      <c r="R42" s="839"/>
      <c r="S42" s="839"/>
      <c r="T42" s="839"/>
      <c r="U42" s="2590" t="s">
        <v>424</v>
      </c>
      <c r="V42" s="2590"/>
      <c r="W42" s="2590"/>
      <c r="X42" s="2590"/>
      <c r="Y42" s="2590"/>
      <c r="Z42" s="2590"/>
      <c r="AA42" s="2590"/>
      <c r="AB42" s="2590"/>
      <c r="AC42" s="2590"/>
      <c r="AD42" s="2590"/>
      <c r="AE42" s="2590"/>
      <c r="AF42" s="2590"/>
      <c r="AG42" s="2590"/>
      <c r="AH42" s="2590"/>
      <c r="AI42" s="2590"/>
      <c r="AJ42" s="2590"/>
      <c r="AK42" s="2590"/>
      <c r="AL42" s="2590"/>
      <c r="AM42" s="2590"/>
      <c r="AN42" s="2590"/>
      <c r="AO42" s="2590"/>
      <c r="AP42" s="2590"/>
      <c r="AQ42" s="2590" t="s">
        <v>425</v>
      </c>
      <c r="AW42" s="1618">
        <v>14</v>
      </c>
    </row>
    <row customHeight="1" ht="14.699999999999998">
      <c r="R43" s="839"/>
      <c r="S43" s="839"/>
      <c r="T43" s="839"/>
      <c r="U43" s="2736" t="s">
        <v>88</v>
      </c>
      <c r="V43" s="2672" t="s">
        <v>552</v>
      </c>
      <c r="W43" s="764"/>
      <c r="X43" s="2737" t="s">
        <v>553</v>
      </c>
      <c r="Y43" s="2754"/>
      <c r="Z43" s="2754"/>
      <c r="AA43" s="2754"/>
      <c r="AB43" s="2754"/>
      <c r="AC43" s="2738"/>
      <c r="AD43" s="2738"/>
      <c r="AE43" s="2739"/>
      <c r="AF43" s="2740" t="s">
        <v>554</v>
      </c>
      <c r="AG43" s="2737" t="s">
        <v>553</v>
      </c>
      <c r="AH43" s="2754"/>
      <c r="AI43" s="2754"/>
      <c r="AJ43" s="2754"/>
      <c r="AK43" s="2754"/>
      <c r="AL43" s="2738"/>
      <c r="AM43" s="2738"/>
      <c r="AN43" s="2739"/>
      <c r="AO43" s="2740" t="s">
        <v>555</v>
      </c>
      <c r="AP43" s="2743" t="s">
        <v>556</v>
      </c>
      <c r="AQ43" s="2590"/>
      <c r="AW43" s="1618">
        <v>14</v>
      </c>
    </row>
    <row customHeight="1" ht="35.699999999999996">
      <c r="R44" s="839"/>
      <c r="S44" s="839"/>
      <c r="T44" s="839"/>
      <c r="U44" s="2736"/>
      <c r="V44" s="2672"/>
      <c r="W44" s="1494"/>
      <c r="X44" s="2757" t="s">
        <v>579</v>
      </c>
      <c r="Y44" s="2775" t="s">
        <v>580</v>
      </c>
      <c r="Z44" s="2775"/>
      <c r="AA44" s="2775"/>
      <c r="AB44" s="2775"/>
      <c r="AC44" s="2757" t="s">
        <v>560</v>
      </c>
      <c r="AD44" s="3074"/>
      <c r="AE44" s="2777"/>
      <c r="AF44" s="2741"/>
      <c r="AG44" s="2757" t="s">
        <v>579</v>
      </c>
      <c r="AH44" s="2775" t="s">
        <v>580</v>
      </c>
      <c r="AI44" s="2775"/>
      <c r="AJ44" s="2775"/>
      <c r="AK44" s="2775"/>
      <c r="AL44" s="2757" t="s">
        <v>560</v>
      </c>
      <c r="AM44" s="3074"/>
      <c r="AN44" s="2777"/>
      <c r="AO44" s="2741"/>
      <c r="AP44" s="2744"/>
      <c r="AQ44" s="2590"/>
      <c r="AW44" s="1618">
        <v>34</v>
      </c>
    </row>
    <row customHeight="1" ht="14.699999999999998">
      <c r="R45" s="839"/>
      <c r="S45" s="839"/>
      <c r="T45" s="839"/>
      <c r="U45" s="2736"/>
      <c r="V45" s="2672"/>
      <c r="W45" s="1494"/>
      <c r="X45" s="2788"/>
      <c r="Y45" s="2780" t="s">
        <v>581</v>
      </c>
      <c r="Z45" s="2733" t="s">
        <v>582</v>
      </c>
      <c r="AA45" s="2783"/>
      <c r="AB45" s="2734"/>
      <c r="AC45" s="2758"/>
      <c r="AD45" s="3075"/>
      <c r="AE45" s="2779"/>
      <c r="AF45" s="2741"/>
      <c r="AG45" s="2788"/>
      <c r="AH45" s="2780" t="s">
        <v>581</v>
      </c>
      <c r="AI45" s="2733" t="s">
        <v>582</v>
      </c>
      <c r="AJ45" s="2783"/>
      <c r="AK45" s="2734"/>
      <c r="AL45" s="2758"/>
      <c r="AM45" s="3075"/>
      <c r="AN45" s="2779"/>
      <c r="AO45" s="2741"/>
      <c r="AP45" s="2744"/>
      <c r="AQ45" s="2590"/>
      <c r="AW45" s="1618">
        <v>14</v>
      </c>
    </row>
    <row customHeight="1" ht="27.299999999999997">
      <c r="R46" s="839"/>
      <c r="S46" s="839"/>
      <c r="T46" s="839"/>
      <c r="U46" s="2736"/>
      <c r="V46" s="2672"/>
      <c r="W46" s="1494"/>
      <c r="X46" s="2788"/>
      <c r="Y46" s="2781"/>
      <c r="Z46" s="2780" t="s">
        <v>583</v>
      </c>
      <c r="AA46" s="2733" t="s">
        <v>584</v>
      </c>
      <c r="AB46" s="2734"/>
      <c r="AC46" s="2780" t="s">
        <v>570</v>
      </c>
      <c r="AD46" s="2784" t="s">
        <v>571</v>
      </c>
      <c r="AE46" s="2785"/>
      <c r="AF46" s="2741"/>
      <c r="AG46" s="2788"/>
      <c r="AH46" s="2781"/>
      <c r="AI46" s="2780" t="s">
        <v>583</v>
      </c>
      <c r="AJ46" s="2733" t="s">
        <v>584</v>
      </c>
      <c r="AK46" s="2734"/>
      <c r="AL46" s="2780" t="s">
        <v>570</v>
      </c>
      <c r="AM46" s="2784" t="s">
        <v>571</v>
      </c>
      <c r="AN46" s="2785"/>
      <c r="AO46" s="2741"/>
      <c r="AP46" s="2744"/>
      <c r="AQ46" s="2590"/>
      <c r="AW46" s="1618">
        <v>26</v>
      </c>
    </row>
    <row customHeight="1" ht="65.25">
      <c r="A47" s="1722"/>
      <c r="B47" s="1722" t="s">
        <v>267</v>
      </c>
      <c r="C47" s="1722" t="s">
        <v>268</v>
      </c>
      <c r="D47" s="1722" t="s">
        <v>269</v>
      </c>
      <c r="E47" s="1773" t="s">
        <v>561</v>
      </c>
      <c r="F47" s="1773" t="s">
        <v>562</v>
      </c>
      <c r="G47" s="1773" t="s">
        <v>563</v>
      </c>
      <c r="H47" s="1773" t="s">
        <v>564</v>
      </c>
      <c r="I47" s="1773" t="s">
        <v>565</v>
      </c>
      <c r="J47" s="1773" t="s">
        <v>566</v>
      </c>
      <c r="K47" s="1773" t="s">
        <v>567</v>
      </c>
      <c r="L47" s="1773" t="s">
        <v>585</v>
      </c>
      <c r="M47" s="1773" t="s">
        <v>542</v>
      </c>
      <c r="R47" s="839"/>
      <c r="S47" s="839"/>
      <c r="T47" s="839"/>
      <c r="U47" s="2736"/>
      <c r="V47" s="2672"/>
      <c r="W47" s="765"/>
      <c r="X47" s="2758"/>
      <c r="Y47" s="2782"/>
      <c r="Z47" s="2782"/>
      <c r="AA47" s="1685" t="s">
        <v>586</v>
      </c>
      <c r="AB47" s="1685" t="s">
        <v>587</v>
      </c>
      <c r="AC47" s="2782"/>
      <c r="AD47" s="2786"/>
      <c r="AE47" s="2787"/>
      <c r="AF47" s="2742"/>
      <c r="AG47" s="2758"/>
      <c r="AH47" s="2782"/>
      <c r="AI47" s="2782"/>
      <c r="AJ47" s="1685" t="s">
        <v>586</v>
      </c>
      <c r="AK47" s="1685" t="s">
        <v>587</v>
      </c>
      <c r="AL47" s="2782"/>
      <c r="AM47" s="2786"/>
      <c r="AN47" s="2787"/>
      <c r="AO47" s="2742"/>
      <c r="AP47" s="2745"/>
      <c r="AQ47" s="2590"/>
      <c r="AW47" s="1618">
        <v>62</v>
      </c>
    </row>
    <row s="26694" customFormat="1" customHeight="1" ht="11.25" hidden="1">
      <c r="A48" s="1722"/>
      <c r="B48" s="1722"/>
      <c r="C48" s="1722"/>
      <c r="D48" s="1722"/>
      <c r="E48" s="1722"/>
      <c r="F48" s="1722"/>
      <c r="G48" s="1722"/>
      <c r="H48" s="1722"/>
      <c r="I48" s="1722"/>
      <c r="J48" s="1722"/>
      <c r="K48" s="1722"/>
      <c r="L48" s="1722"/>
      <c r="M48" s="1773"/>
      <c r="N48" s="1791"/>
      <c r="O48" s="1791"/>
      <c r="P48" s="1791"/>
      <c r="Q48" s="1709"/>
      <c r="R48" s="1710"/>
      <c r="S48" s="1717">
        <v>1</v>
      </c>
      <c r="T48" s="1717"/>
      <c r="U48" s="1740" t="s">
        <v>132</v>
      </c>
      <c r="V48" s="1718" t="s">
        <v>102</v>
      </c>
      <c r="W48" s="1708" t="str">
        <f>OFFSET(W48,0,-1)</f>
        <v>2</v>
      </c>
      <c r="X48" s="1798">
        <f>OFFSET(X48,0,-1)+1</f>
        <v>3</v>
      </c>
      <c r="Y48" s="1804"/>
      <c r="Z48" s="1804"/>
      <c r="AA48" s="1804">
        <f>OFFSET(AA48,0,-1)+1</f>
        <v>1</v>
      </c>
      <c r="AB48" s="1804">
        <f>OFFSET(AB48,0,-1)+1</f>
        <v>2</v>
      </c>
      <c r="AC48" s="1798">
        <f>OFFSET(AC48,0,-1)+1</f>
        <v>3</v>
      </c>
      <c r="AD48" s="2735">
        <f>OFFSET(AD48,0,-1)+1</f>
        <v>4</v>
      </c>
      <c r="AE48" s="2735"/>
      <c r="AF48" s="1798">
        <f>OFFSET(AF48,0,-2)+1</f>
        <v>5</v>
      </c>
      <c r="AG48" s="1798">
        <f>OFFSET(AG48,0,-1)+1</f>
        <v>6</v>
      </c>
      <c r="AH48" s="1798"/>
      <c r="AI48" s="1798"/>
      <c r="AJ48" s="1798">
        <f>OFFSET(AJ48,0,-1)+1</f>
        <v>1</v>
      </c>
      <c r="AK48" s="1798">
        <f>OFFSET(AK48,0,-1)+1</f>
        <v>2</v>
      </c>
      <c r="AL48" s="1798">
        <f>OFFSET(AL48,0,-1)+1</f>
        <v>3</v>
      </c>
      <c r="AM48" s="2735">
        <f>OFFSET(AM48,0,-1)+1</f>
        <v>4</v>
      </c>
      <c r="AN48" s="2735"/>
      <c r="AO48" s="1798">
        <f>OFFSET(AO48,0,-2)+1</f>
        <v>5</v>
      </c>
      <c r="AP48" s="1708">
        <f>OFFSET(AP48,0,-1)</f>
        <v>5</v>
      </c>
      <c r="AQ48" s="1798">
        <f>OFFSET(AQ48,0,-1)+1</f>
        <v>6</v>
      </c>
      <c r="AR48" s="974"/>
      <c r="AS48" s="974"/>
      <c r="AT48" s="974"/>
      <c r="AU48" s="974"/>
      <c r="AV48" s="974"/>
      <c r="AW48" s="959">
        <v>0</v>
      </c>
    </row>
    <row customHeight="1" ht="22.049999999999997">
      <c r="A49" s="1730" t="s">
        <v>300</v>
      </c>
      <c r="B49" s="1730"/>
      <c r="C49" s="1730"/>
      <c r="D49" s="1730"/>
      <c r="E49" s="2752">
        <v>1</v>
      </c>
      <c r="F49" s="1730"/>
      <c r="G49" s="1730"/>
      <c r="H49" s="1730"/>
      <c r="I49" s="1730"/>
      <c r="J49" s="1730"/>
      <c r="K49" s="1730"/>
      <c r="L49" s="1730"/>
      <c r="M49" s="1773"/>
      <c r="N49" s="1151"/>
      <c r="O49" s="1151"/>
      <c r="P49" s="1151"/>
      <c r="Q49" s="824"/>
      <c r="R49" s="823"/>
      <c r="S49" s="823"/>
      <c r="T49" s="818"/>
      <c r="U49" s="1799">
        <f>INDEX(PT_DIFFERENTIATION_NUM_NTAR,MATCH(A49,PT_DIFFERENTIATION_NTAR_ID,0))</f>
        <v>0</v>
      </c>
      <c r="V49" s="761" t="s">
        <v>255</v>
      </c>
      <c r="W49" s="763"/>
      <c r="X49" s="2705"/>
      <c r="Y49" s="2706"/>
      <c r="Z49" s="2706"/>
      <c r="AA49" s="2706"/>
      <c r="AB49" s="2706"/>
      <c r="AC49" s="2706"/>
      <c r="AD49" s="2706"/>
      <c r="AE49" s="2706"/>
      <c r="AF49" s="2707"/>
      <c r="AG49" s="2705" t="str">
        <f>INDEX(PT_DIFFERENTIATION_NTAR,MATCH(A49,PT_DIFFERENTIATION_NTAR_ID,0))</f>
        <v/>
      </c>
      <c r="AH49" s="2706"/>
      <c r="AI49" s="2706"/>
      <c r="AJ49" s="2706"/>
      <c r="AK49" s="2706"/>
      <c r="AL49" s="2706"/>
      <c r="AM49" s="2706"/>
      <c r="AN49" s="2706"/>
      <c r="AO49" s="2706"/>
      <c r="AP49" s="2707"/>
      <c r="AQ49" s="172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63"/>
      <c r="AT49" s="963" t="str">
        <f>IF(V49="","",V49)</f>
        <v>Наименование тарифа</v>
      </c>
      <c r="AU49" s="963"/>
      <c r="AV49" s="963"/>
      <c r="AW49" s="1618">
        <v>21</v>
      </c>
    </row>
    <row customHeight="1" ht="22.049999999999997">
      <c r="A50" s="1730" t="s">
        <v>300</v>
      </c>
      <c r="B50" s="1730" t="s">
        <v>301</v>
      </c>
      <c r="C50" s="1730"/>
      <c r="D50" s="1730"/>
      <c r="E50" s="2753"/>
      <c r="F50" s="2752">
        <v>1</v>
      </c>
      <c r="G50" s="1730"/>
      <c r="H50" s="1730"/>
      <c r="I50" s="1730"/>
      <c r="J50" s="1730"/>
      <c r="K50" s="1730"/>
      <c r="L50" s="1730"/>
      <c r="M50" s="1773"/>
      <c r="N50" s="1151"/>
      <c r="O50" s="1151"/>
      <c r="P50" s="1151"/>
      <c r="Q50" s="1795"/>
      <c r="R50" s="815"/>
      <c r="S50" s="972"/>
      <c r="T50" s="816"/>
      <c r="U50" s="1799" t="str">
        <f>INDEX(PT_DIFFERENTIATION_NUM_TER,MATCH(B50,PT_DIFFERENTIATION_TER_ID,0))</f>
        <v>.</v>
      </c>
      <c r="V50" s="771" t="s">
        <v>521</v>
      </c>
      <c r="W50" s="763"/>
      <c r="X50" s="2705"/>
      <c r="Y50" s="2706"/>
      <c r="Z50" s="2706"/>
      <c r="AA50" s="2706"/>
      <c r="AB50" s="2706"/>
      <c r="AC50" s="2706"/>
      <c r="AD50" s="2706"/>
      <c r="AE50" s="2706"/>
      <c r="AF50" s="2707"/>
      <c r="AG50" s="2705" t="str">
        <f>INDEX(PT_DIFFERENTIATION_TER,MATCH(B50,PT_DIFFERENTIATION_TER_ID,0))</f>
        <v/>
      </c>
      <c r="AH50" s="2706"/>
      <c r="AI50" s="2706"/>
      <c r="AJ50" s="2706"/>
      <c r="AK50" s="2706"/>
      <c r="AL50" s="2706"/>
      <c r="AM50" s="2706"/>
      <c r="AN50" s="2706"/>
      <c r="AO50" s="2706"/>
      <c r="AP50" s="2707"/>
      <c r="AQ50" s="1721" t="s">
        <v>522</v>
      </c>
      <c r="AS50" s="963"/>
      <c r="AT50" s="963" t="str">
        <f>IF(V50="","",V50)</f>
        <v>Территория действия тарифа</v>
      </c>
      <c r="AU50" s="963"/>
      <c r="AV50" s="963"/>
      <c r="AW50" s="1618">
        <v>21</v>
      </c>
    </row>
    <row customHeight="1" ht="24">
      <c r="A51" s="1730" t="s">
        <v>300</v>
      </c>
      <c r="B51" s="1730" t="s">
        <v>301</v>
      </c>
      <c r="C51" s="1730" t="s">
        <v>302</v>
      </c>
      <c r="D51" s="1730"/>
      <c r="E51" s="2753"/>
      <c r="F51" s="2753"/>
      <c r="G51" s="2752">
        <v>1</v>
      </c>
      <c r="H51" s="1730"/>
      <c r="I51" s="1730"/>
      <c r="J51" s="1730"/>
      <c r="K51" s="1730"/>
      <c r="L51" s="1730"/>
      <c r="M51" s="1773"/>
      <c r="N51" s="1151"/>
      <c r="O51" s="1151"/>
      <c r="P51" s="1151"/>
      <c r="Q51" s="817"/>
      <c r="R51" s="815"/>
      <c r="S51" s="972"/>
      <c r="T51" s="816"/>
      <c r="U51" s="1799" t="str">
        <f>INDEX(PT_DIFFERENTIATION_NUM_CS,MATCH(C51,PT_DIFFERENTIATION_CS_ID,0))</f>
        <v>..</v>
      </c>
      <c r="V51" s="772" t="s">
        <v>523</v>
      </c>
      <c r="W51" s="763"/>
      <c r="X51" s="2705"/>
      <c r="Y51" s="2706"/>
      <c r="Z51" s="2706"/>
      <c r="AA51" s="2706"/>
      <c r="AB51" s="2706"/>
      <c r="AC51" s="2706"/>
      <c r="AD51" s="2706"/>
      <c r="AE51" s="2706"/>
      <c r="AF51" s="2707"/>
      <c r="AG51" s="2705" t="str">
        <f>INDEX(PT_DIFFERENTIATION_CS,MATCH(C51,PT_DIFFERENTIATION_CS_ID,0))</f>
        <v/>
      </c>
      <c r="AH51" s="2706"/>
      <c r="AI51" s="2706"/>
      <c r="AJ51" s="2706"/>
      <c r="AK51" s="2706"/>
      <c r="AL51" s="2706"/>
      <c r="AM51" s="2706"/>
      <c r="AN51" s="2706"/>
      <c r="AO51" s="2706"/>
      <c r="AP51" s="2707"/>
      <c r="AQ51" s="1721" t="s">
        <v>524</v>
      </c>
      <c r="AS51" s="963"/>
      <c r="AT51" s="963" t="str">
        <f>IF(V51="","",V51)</f>
        <v>Наименование системы теплоснабжения </v>
      </c>
      <c r="AU51" s="963"/>
      <c r="AV51" s="963"/>
      <c r="AW51" s="1618">
        <v>23</v>
      </c>
    </row>
    <row customHeight="1" ht="22.049999999999997">
      <c r="A52" s="1730" t="s">
        <v>300</v>
      </c>
      <c r="B52" s="1730" t="s">
        <v>301</v>
      </c>
      <c r="C52" s="1730" t="s">
        <v>302</v>
      </c>
      <c r="D52" s="1730" t="s">
        <v>303</v>
      </c>
      <c r="E52" s="2753"/>
      <c r="F52" s="2753"/>
      <c r="G52" s="2753"/>
      <c r="H52" s="2773">
        <v>1</v>
      </c>
      <c r="I52" s="1730"/>
      <c r="J52" s="1730"/>
      <c r="K52" s="1730"/>
      <c r="L52" s="1730"/>
      <c r="M52" s="1773"/>
      <c r="N52" s="1151"/>
      <c r="O52" s="1151"/>
      <c r="P52" s="1151"/>
      <c r="Q52" s="817"/>
      <c r="R52" s="815"/>
      <c r="S52" s="972"/>
      <c r="T52" s="816"/>
      <c r="U52" s="1799" t="str">
        <f>INDEX(PT_DIFFERENTIATION_NUM_IST_TE,MATCH(D52,PT_DIFFERENTIATION_IST_TE_ID,0))</f>
        <v>...</v>
      </c>
      <c r="V52" s="773" t="s">
        <v>525</v>
      </c>
      <c r="W52" s="763"/>
      <c r="X52" s="2705"/>
      <c r="Y52" s="2706"/>
      <c r="Z52" s="2706"/>
      <c r="AA52" s="2706"/>
      <c r="AB52" s="2706"/>
      <c r="AC52" s="2706"/>
      <c r="AD52" s="2706"/>
      <c r="AE52" s="2706"/>
      <c r="AF52" s="2707"/>
      <c r="AG52" s="2705" t="str">
        <f>INDEX(PT_DIFFERENTIATION_IST_TE,MATCH(D52,PT_DIFFERENTIATION_IST_TE_ID,0))</f>
        <v/>
      </c>
      <c r="AH52" s="2706"/>
      <c r="AI52" s="2706"/>
      <c r="AJ52" s="2706"/>
      <c r="AK52" s="2706"/>
      <c r="AL52" s="2706"/>
      <c r="AM52" s="2706"/>
      <c r="AN52" s="2706"/>
      <c r="AO52" s="2706"/>
      <c r="AP52" s="2707"/>
      <c r="AQ52" s="1721" t="s">
        <v>526</v>
      </c>
      <c r="AS52" s="963"/>
      <c r="AT52" s="963" t="str">
        <f>IF(V52="","",V52)</f>
        <v>Источник тепловой энергии  </v>
      </c>
      <c r="AU52" s="963"/>
      <c r="AV52" s="963"/>
      <c r="AW52" s="1618">
        <v>21</v>
      </c>
    </row>
    <row s="27100" customFormat="1" customHeight="1" ht="0">
      <c r="A53" s="1838" t="s">
        <v>300</v>
      </c>
      <c r="B53" s="1838" t="s">
        <v>301</v>
      </c>
      <c r="C53" s="1838" t="s">
        <v>302</v>
      </c>
      <c r="D53" s="1838" t="s">
        <v>303</v>
      </c>
      <c r="E53" s="2753"/>
      <c r="F53" s="2753"/>
      <c r="G53" s="2753"/>
      <c r="H53" s="2774"/>
      <c r="I53" s="2590" t="str">
        <f>U52&amp;".1"</f>
        <v>....1</v>
      </c>
      <c r="J53" s="1838"/>
      <c r="K53" s="1838"/>
      <c r="L53" s="1838"/>
      <c r="M53" s="1844" t="s">
        <v>527</v>
      </c>
      <c r="N53" s="1709"/>
      <c r="O53" s="1709"/>
      <c r="P53" s="1709"/>
      <c r="Q53" s="2720">
        <v>1</v>
      </c>
      <c r="R53" s="1794"/>
      <c r="S53" s="1794"/>
      <c r="T53" s="819"/>
      <c r="U53" s="1505"/>
      <c r="V53" s="1846"/>
      <c r="W53" s="1847"/>
      <c r="X53" s="2759"/>
      <c r="Y53" s="2760"/>
      <c r="Z53" s="2760"/>
      <c r="AA53" s="2760"/>
      <c r="AB53" s="2760"/>
      <c r="AC53" s="2760"/>
      <c r="AD53" s="2760"/>
      <c r="AE53" s="2760"/>
      <c r="AF53" s="2761"/>
      <c r="AG53" s="2759"/>
      <c r="AH53" s="2760"/>
      <c r="AI53" s="2760"/>
      <c r="AJ53" s="2760"/>
      <c r="AK53" s="2760"/>
      <c r="AL53" s="2760"/>
      <c r="AM53" s="2760"/>
      <c r="AN53" s="2760"/>
      <c r="AO53" s="2760"/>
      <c r="AP53" s="2761"/>
      <c r="AQ53" s="1848"/>
      <c r="AS53" s="963"/>
      <c r="AT53" s="963" t="str">
        <f>IF(V53="","",V53)</f>
        <v/>
      </c>
      <c r="AU53" s="963"/>
      <c r="AV53" s="963"/>
      <c r="AW53" s="974">
        <v>0</v>
      </c>
    </row>
    <row customHeight="1" ht="22.049999999999997">
      <c r="A54" s="1730" t="s">
        <v>300</v>
      </c>
      <c r="B54" s="1730" t="s">
        <v>301</v>
      </c>
      <c r="C54" s="1730" t="s">
        <v>302</v>
      </c>
      <c r="D54" s="1730" t="s">
        <v>303</v>
      </c>
      <c r="E54" s="2753"/>
      <c r="F54" s="2753"/>
      <c r="G54" s="2753"/>
      <c r="H54" s="2774"/>
      <c r="I54" s="2564"/>
      <c r="J54" s="2590" t="str">
        <f>I53&amp;".1"</f>
        <v>....1.1</v>
      </c>
      <c r="K54" s="1730"/>
      <c r="L54" s="1730"/>
      <c r="M54" s="1773" t="s">
        <v>530</v>
      </c>
      <c r="Q54" s="2720"/>
      <c r="R54" s="2720">
        <v>1</v>
      </c>
      <c r="S54" s="981"/>
      <c r="T54" s="820"/>
      <c r="U54" s="1799" t="str">
        <f>$J54</f>
        <v>....1.1</v>
      </c>
      <c r="V54" s="749" t="s">
        <v>531</v>
      </c>
      <c r="W54" s="763"/>
      <c r="X54" s="2708"/>
      <c r="Y54" s="2709"/>
      <c r="Z54" s="2709"/>
      <c r="AA54" s="2709"/>
      <c r="AB54" s="2709"/>
      <c r="AC54" s="2698"/>
      <c r="AD54" s="2698"/>
      <c r="AE54" s="2698"/>
      <c r="AF54" s="2771"/>
      <c r="AG54" s="2708"/>
      <c r="AH54" s="2709"/>
      <c r="AI54" s="2709"/>
      <c r="AJ54" s="2709"/>
      <c r="AK54" s="2709"/>
      <c r="AL54" s="2709"/>
      <c r="AM54" s="2709"/>
      <c r="AN54" s="2709"/>
      <c r="AO54" s="2709"/>
      <c r="AP54" s="2710"/>
      <c r="AQ54" s="1721" t="s">
        <v>532</v>
      </c>
      <c r="AS54" s="963"/>
      <c r="AT54" s="963" t="str">
        <f>IF(V54="","",V54)</f>
        <v>Группа потребителей</v>
      </c>
      <c r="AU54" s="963"/>
      <c r="AV54" s="963"/>
      <c r="AW54" s="1618">
        <v>21</v>
      </c>
    </row>
    <row customHeight="1" ht="22.049999999999997">
      <c r="A55" s="1730" t="s">
        <v>300</v>
      </c>
      <c r="B55" s="1730" t="s">
        <v>301</v>
      </c>
      <c r="C55" s="1730" t="s">
        <v>302</v>
      </c>
      <c r="D55" s="1730" t="s">
        <v>303</v>
      </c>
      <c r="E55" s="2753"/>
      <c r="F55" s="2753"/>
      <c r="G55" s="2753"/>
      <c r="H55" s="2774"/>
      <c r="I55" s="2564"/>
      <c r="J55" s="2564"/>
      <c r="K55" s="2590" t="str">
        <f>J54&amp;".1"</f>
        <v>....1.1.1</v>
      </c>
      <c r="L55" s="602"/>
      <c r="M55" s="1773" t="s">
        <v>533</v>
      </c>
      <c r="Q55" s="2720"/>
      <c r="R55" s="2720"/>
      <c r="S55" s="981">
        <v>1</v>
      </c>
      <c r="T55" s="820"/>
      <c r="U55" s="1799" t="str">
        <f>$K55</f>
        <v>....1.1.1</v>
      </c>
      <c r="V55" s="1810"/>
      <c r="W55" s="763"/>
      <c r="X55" s="1214"/>
      <c r="Y55" s="1214"/>
      <c r="Z55" s="1214"/>
      <c r="AA55" s="1214"/>
      <c r="AB55" s="1868"/>
      <c r="AC55" s="2728"/>
      <c r="AD55" s="2570" t="s">
        <v>66</v>
      </c>
      <c r="AE55" s="2728"/>
      <c r="AF55" s="2570" t="s">
        <v>66</v>
      </c>
      <c r="AG55" s="1870"/>
      <c r="AH55" s="1214"/>
      <c r="AI55" s="1214"/>
      <c r="AJ55" s="1214"/>
      <c r="AK55" s="1720"/>
      <c r="AL55" s="2728"/>
      <c r="AM55" s="2570" t="s">
        <v>66</v>
      </c>
      <c r="AN55" s="2728"/>
      <c r="AO55" s="2570" t="s">
        <v>66</v>
      </c>
      <c r="AP55" s="1811"/>
      <c r="AQ55" s="1770" t="s">
        <v>576</v>
      </c>
      <c r="AR55" s="974">
        <f>STRCHECKDATE(X57:AP57)</f>
      </c>
      <c r="AS55" s="963"/>
      <c r="AT55" s="963" t="str">
        <f>IF(V55="","",V55)</f>
        <v/>
      </c>
      <c r="AU55" s="963"/>
      <c r="AV55" s="963"/>
      <c r="AW55" s="1618">
        <v>21</v>
      </c>
    </row>
    <row customHeight="1" ht="11.549999999999999">
      <c r="A56" s="1730" t="s">
        <v>300</v>
      </c>
      <c r="B56" s="1730" t="s">
        <v>301</v>
      </c>
      <c r="C56" s="1730" t="s">
        <v>302</v>
      </c>
      <c r="D56" s="1730" t="s">
        <v>303</v>
      </c>
      <c r="E56" s="2753"/>
      <c r="F56" s="2753"/>
      <c r="G56" s="2753"/>
      <c r="H56" s="2774"/>
      <c r="I56" s="2564"/>
      <c r="J56" s="2564"/>
      <c r="K56" s="2564"/>
      <c r="L56" s="2590" t="str">
        <f>K55&amp;".1"</f>
        <v>....1.1.1.1</v>
      </c>
      <c r="M56" s="1773"/>
      <c r="Q56" s="2720"/>
      <c r="R56" s="2720"/>
      <c r="S56" s="981">
        <v>1</v>
      </c>
      <c r="T56" s="820"/>
      <c r="U56" s="1799" t="str">
        <f>$L56</f>
        <v>....1.1.1.1</v>
      </c>
      <c r="V56" s="1854"/>
      <c r="W56" s="763"/>
      <c r="X56" s="788"/>
      <c r="Y56" s="1214"/>
      <c r="Z56" s="1214"/>
      <c r="AA56" s="1214"/>
      <c r="AB56" s="1868"/>
      <c r="AC56" s="2772"/>
      <c r="AD56" s="2570"/>
      <c r="AE56" s="2772"/>
      <c r="AF56" s="2570"/>
      <c r="AG56" s="1870"/>
      <c r="AH56" s="1214"/>
      <c r="AI56" s="1214"/>
      <c r="AJ56" s="1214"/>
      <c r="AK56" s="1720"/>
      <c r="AL56" s="2772"/>
      <c r="AM56" s="2570"/>
      <c r="AN56" s="2772"/>
      <c r="AO56" s="2570"/>
      <c r="AP56" s="1811"/>
      <c r="AQ56" s="2716" t="s">
        <v>577</v>
      </c>
      <c r="AR56" s="974">
        <f>STRCHECKDATE(X58:AP58)</f>
      </c>
      <c r="AS56" s="963"/>
      <c r="AT56" s="963" t="str">
        <f>IF(V56="","",V56)</f>
        <v/>
      </c>
      <c r="AU56" s="963"/>
      <c r="AV56" s="963"/>
      <c r="AW56" s="1618">
        <v>11</v>
      </c>
    </row>
    <row customHeight="1" ht="0">
      <c r="A57" s="1730" t="s">
        <v>300</v>
      </c>
      <c r="B57" s="1730" t="s">
        <v>301</v>
      </c>
      <c r="C57" s="1730" t="s">
        <v>302</v>
      </c>
      <c r="D57" s="1730" t="s">
        <v>303</v>
      </c>
      <c r="E57" s="2753"/>
      <c r="F57" s="2753"/>
      <c r="G57" s="2753"/>
      <c r="H57" s="2774"/>
      <c r="I57" s="2564"/>
      <c r="J57" s="2564"/>
      <c r="K57" s="2564"/>
      <c r="L57" s="2590"/>
      <c r="M57" s="1773"/>
      <c r="Q57" s="2720"/>
      <c r="R57" s="2720"/>
      <c r="S57" s="981"/>
      <c r="T57" s="820"/>
      <c r="U57" s="1805"/>
      <c r="V57" s="763"/>
      <c r="W57" s="763"/>
      <c r="X57" s="788"/>
      <c r="Y57" s="788"/>
      <c r="Z57" s="788"/>
      <c r="AA57" s="788"/>
      <c r="AB57" s="1869" t="str">
        <f>AC55&amp;"-"&amp;AE55</f>
        <v>-</v>
      </c>
      <c r="AC57" s="2772"/>
      <c r="AD57" s="2570"/>
      <c r="AE57" s="2772"/>
      <c r="AF57" s="2570"/>
      <c r="AG57" s="1845"/>
      <c r="AH57" s="788"/>
      <c r="AI57" s="788"/>
      <c r="AJ57" s="788"/>
      <c r="AK57" s="791" t="str">
        <f>AL55&amp;"-"&amp;AN55</f>
        <v>-</v>
      </c>
      <c r="AL57" s="2772"/>
      <c r="AM57" s="2570"/>
      <c r="AN57" s="2772"/>
      <c r="AO57" s="2570"/>
      <c r="AP57" s="1812"/>
      <c r="AQ57" s="2717"/>
      <c r="AS57" s="963"/>
      <c r="AT57" s="963" t="str">
        <f>IF(V57="","",V57)</f>
        <v/>
      </c>
      <c r="AU57" s="963"/>
      <c r="AV57" s="963"/>
      <c r="AW57" s="1618">
        <v>0</v>
      </c>
    </row>
    <row customHeight="1" ht="11.549999999999999">
      <c r="A58" s="1730" t="s">
        <v>300</v>
      </c>
      <c r="B58" s="1730" t="s">
        <v>301</v>
      </c>
      <c r="C58" s="1730" t="s">
        <v>302</v>
      </c>
      <c r="D58" s="1730" t="s">
        <v>303</v>
      </c>
      <c r="E58" s="2753"/>
      <c r="F58" s="2753"/>
      <c r="G58" s="2753"/>
      <c r="H58" s="2774"/>
      <c r="I58" s="2564"/>
      <c r="J58" s="2564"/>
      <c r="K58" s="2590"/>
      <c r="L58" s="1730"/>
      <c r="M58" s="1773"/>
      <c r="Q58" s="2720"/>
      <c r="R58" s="2720"/>
      <c r="S58" s="1794"/>
      <c r="T58" s="819"/>
      <c r="U58" s="1741"/>
      <c r="V58" s="751" t="s">
        <v>578</v>
      </c>
      <c r="W58" s="830"/>
      <c r="X58" s="830"/>
      <c r="Y58" s="830"/>
      <c r="Z58" s="830"/>
      <c r="AA58" s="830"/>
      <c r="AB58" s="830"/>
      <c r="AC58" s="2772"/>
      <c r="AD58" s="2570"/>
      <c r="AE58" s="2772"/>
      <c r="AF58" s="2570"/>
      <c r="AG58" s="830"/>
      <c r="AH58" s="830"/>
      <c r="AI58" s="830"/>
      <c r="AJ58" s="830"/>
      <c r="AK58" s="830"/>
      <c r="AL58" s="2772"/>
      <c r="AM58" s="2570"/>
      <c r="AN58" s="2772"/>
      <c r="AO58" s="2570"/>
      <c r="AP58" s="787"/>
      <c r="AQ58" s="2717"/>
      <c r="AS58" s="963"/>
      <c r="AT58" s="963" t="str">
        <f>IF(V58="","",V58)</f>
        <v>Добавить наименование поставщика</v>
      </c>
      <c r="AU58" s="963"/>
      <c r="AV58" s="963"/>
      <c r="AW58" s="1618">
        <v>11</v>
      </c>
    </row>
    <row customHeight="1" ht="11.549999999999999">
      <c r="A59" s="1730" t="s">
        <v>300</v>
      </c>
      <c r="B59" s="1730" t="s">
        <v>301</v>
      </c>
      <c r="C59" s="1730" t="s">
        <v>302</v>
      </c>
      <c r="D59" s="1730" t="s">
        <v>303</v>
      </c>
      <c r="E59" s="2753"/>
      <c r="F59" s="2753"/>
      <c r="G59" s="2753"/>
      <c r="H59" s="2774"/>
      <c r="I59" s="2564"/>
      <c r="J59" s="2590"/>
      <c r="K59" s="1730"/>
      <c r="L59" s="1730"/>
      <c r="M59" s="1773"/>
      <c r="Q59" s="2720"/>
      <c r="R59" s="2720"/>
      <c r="S59" s="1794"/>
      <c r="T59" s="819"/>
      <c r="U59" s="1741"/>
      <c r="V59" s="750" t="s">
        <v>535</v>
      </c>
      <c r="W59" s="830"/>
      <c r="X59" s="830"/>
      <c r="Y59" s="830"/>
      <c r="Z59" s="830"/>
      <c r="AA59" s="830"/>
      <c r="AB59" s="830"/>
      <c r="AC59" s="1871"/>
      <c r="AD59" s="1871"/>
      <c r="AE59" s="1871"/>
      <c r="AF59" s="1871"/>
      <c r="AG59" s="830"/>
      <c r="AH59" s="830"/>
      <c r="AI59" s="830"/>
      <c r="AJ59" s="830"/>
      <c r="AK59" s="830"/>
      <c r="AL59" s="830"/>
      <c r="AM59" s="830"/>
      <c r="AN59" s="830"/>
      <c r="AO59" s="830"/>
      <c r="AP59" s="787"/>
      <c r="AQ59" s="2718"/>
      <c r="AS59" s="963"/>
      <c r="AT59" s="963" t="str">
        <f>IF(V59="","",V59)</f>
        <v>Добавить вид теплоносителя (параметры теплоносителя)</v>
      </c>
      <c r="AU59" s="963"/>
      <c r="AV59" s="963"/>
      <c r="AW59" s="1618">
        <v>11</v>
      </c>
    </row>
    <row customHeight="1" ht="11.549999999999999">
      <c r="A60" s="1730" t="s">
        <v>300</v>
      </c>
      <c r="B60" s="1730" t="s">
        <v>301</v>
      </c>
      <c r="C60" s="1730" t="s">
        <v>302</v>
      </c>
      <c r="D60" s="1730" t="s">
        <v>303</v>
      </c>
      <c r="E60" s="2753"/>
      <c r="F60" s="2753"/>
      <c r="G60" s="2753"/>
      <c r="H60" s="2774"/>
      <c r="I60" s="2590"/>
      <c r="J60" s="1730"/>
      <c r="K60" s="1730"/>
      <c r="L60" s="1730"/>
      <c r="M60" s="1773"/>
      <c r="Q60" s="2720"/>
      <c r="R60" s="1794"/>
      <c r="S60" s="1794"/>
      <c r="T60" s="819"/>
      <c r="U60" s="1741"/>
      <c r="V60" s="828" t="s">
        <v>536</v>
      </c>
      <c r="W60" s="830"/>
      <c r="X60" s="830"/>
      <c r="Y60" s="830"/>
      <c r="Z60" s="830"/>
      <c r="AA60" s="830"/>
      <c r="AB60" s="830"/>
      <c r="AC60" s="830"/>
      <c r="AD60" s="830"/>
      <c r="AE60" s="830"/>
      <c r="AF60" s="829"/>
      <c r="AG60" s="830"/>
      <c r="AH60" s="830"/>
      <c r="AI60" s="830"/>
      <c r="AJ60" s="830"/>
      <c r="AK60" s="830"/>
      <c r="AL60" s="830"/>
      <c r="AM60" s="830"/>
      <c r="AN60" s="830"/>
      <c r="AO60" s="829"/>
      <c r="AP60" s="830"/>
      <c r="AQ60" s="766"/>
      <c r="AS60" s="963"/>
      <c r="AT60" s="963" t="str">
        <f>IF(V60="","",V60)</f>
        <v>Добавить группу потребителей</v>
      </c>
      <c r="AU60" s="963"/>
      <c r="AV60" s="963"/>
      <c r="AW60" s="1618">
        <v>11</v>
      </c>
    </row>
    <row customHeight="1" ht="0">
      <c r="A61" s="1730" t="s">
        <v>300</v>
      </c>
      <c r="B61" s="1730" t="s">
        <v>301</v>
      </c>
      <c r="C61" s="1730" t="s">
        <v>302</v>
      </c>
      <c r="D61" s="1730" t="s">
        <v>303</v>
      </c>
      <c r="E61" s="2753"/>
      <c r="F61" s="2753"/>
      <c r="G61" s="2753"/>
      <c r="H61" s="2773"/>
      <c r="I61" s="1730"/>
      <c r="J61" s="1730"/>
      <c r="K61" s="1730"/>
      <c r="L61" s="1730"/>
      <c r="M61" s="1773"/>
      <c r="N61" s="1151"/>
      <c r="O61" s="1151"/>
      <c r="P61" s="972"/>
      <c r="Q61" s="823"/>
      <c r="R61" s="838"/>
      <c r="S61" s="818"/>
      <c r="T61" s="823"/>
      <c r="U61" s="1849"/>
      <c r="V61" s="1850"/>
      <c r="W61" s="1851"/>
      <c r="X61" s="1851"/>
      <c r="Y61" s="1851"/>
      <c r="Z61" s="1851"/>
      <c r="AA61" s="1851"/>
      <c r="AB61" s="1851"/>
      <c r="AC61" s="1851"/>
      <c r="AD61" s="1851"/>
      <c r="AE61" s="1851"/>
      <c r="AF61" s="1851"/>
      <c r="AG61" s="1851"/>
      <c r="AH61" s="1851"/>
      <c r="AI61" s="1851"/>
      <c r="AJ61" s="1851"/>
      <c r="AK61" s="1851"/>
      <c r="AL61" s="1851"/>
      <c r="AM61" s="1851"/>
      <c r="AN61" s="1851"/>
      <c r="AO61" s="1851"/>
      <c r="AP61" s="1851"/>
      <c r="AQ61" s="1852"/>
      <c r="AS61" s="963"/>
      <c r="AT61" s="963" t="str">
        <f>IF(V61="","",V61)</f>
        <v/>
      </c>
      <c r="AU61" s="963"/>
      <c r="AV61" s="963"/>
      <c r="AW61" s="1618">
        <v>0</v>
      </c>
    </row>
    <row s="27100" customFormat="1" customHeight="1" ht="0">
      <c r="A62" s="1838" t="s">
        <v>300</v>
      </c>
      <c r="B62" s="1838" t="s">
        <v>301</v>
      </c>
      <c r="C62" s="1838" t="s">
        <v>302</v>
      </c>
      <c r="D62" s="1837"/>
      <c r="E62" s="2753"/>
      <c r="F62" s="2753"/>
      <c r="G62" s="2752"/>
      <c r="H62" s="1837"/>
      <c r="I62" s="1837"/>
      <c r="J62" s="1837"/>
      <c r="K62" s="1837"/>
      <c r="L62" s="1837"/>
      <c r="M62" s="1840"/>
      <c r="N62" s="1841"/>
      <c r="O62" s="1841"/>
      <c r="P62" s="814"/>
      <c r="Q62" s="1779"/>
      <c r="R62" s="1780"/>
      <c r="S62" s="1779"/>
      <c r="T62" s="1779"/>
      <c r="U62" s="1785"/>
      <c r="V62" s="1788" t="s">
        <v>538</v>
      </c>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S62" s="1252"/>
      <c r="AT62" s="1252" t="str">
        <f>IF(V62="","",V62)</f>
        <v>Добавить источник для дифференциации</v>
      </c>
      <c r="AU62" s="1252"/>
      <c r="AV62" s="1252"/>
      <c r="AW62" s="981">
        <v>0</v>
      </c>
    </row>
    <row s="27100" customFormat="1" customHeight="1" ht="0">
      <c r="A63" s="1838" t="s">
        <v>300</v>
      </c>
      <c r="B63" s="1838" t="s">
        <v>301</v>
      </c>
      <c r="C63" s="1837"/>
      <c r="D63" s="1837"/>
      <c r="E63" s="2753"/>
      <c r="F63" s="2752"/>
      <c r="G63" s="1837"/>
      <c r="H63" s="1837"/>
      <c r="I63" s="1837"/>
      <c r="J63" s="1837"/>
      <c r="K63" s="1837"/>
      <c r="L63" s="1837"/>
      <c r="M63" s="1840"/>
      <c r="N63" s="1842"/>
      <c r="O63" s="1842"/>
      <c r="P63" s="814"/>
      <c r="Q63" s="1779"/>
      <c r="R63" s="1780"/>
      <c r="S63" s="1779"/>
      <c r="T63" s="1779"/>
      <c r="U63" s="1785"/>
      <c r="V63" s="1788" t="s">
        <v>539</v>
      </c>
      <c r="W63" s="1787"/>
      <c r="X63" s="1787"/>
      <c r="Y63" s="1787"/>
      <c r="Z63" s="1787"/>
      <c r="AA63" s="1787"/>
      <c r="AB63" s="1787"/>
      <c r="AC63" s="1787"/>
      <c r="AD63" s="1787"/>
      <c r="AE63" s="1787"/>
      <c r="AF63" s="1787"/>
      <c r="AG63" s="1787"/>
      <c r="AH63" s="1787"/>
      <c r="AI63" s="1787"/>
      <c r="AJ63" s="1787"/>
      <c r="AK63" s="1787"/>
      <c r="AL63" s="1787"/>
      <c r="AM63" s="1787"/>
      <c r="AN63" s="1787"/>
      <c r="AO63" s="1787"/>
      <c r="AP63" s="1787"/>
      <c r="AQ63" s="1787"/>
      <c r="AS63" s="1252"/>
      <c r="AT63" s="1252" t="str">
        <f>IF(V63="","",V63)</f>
        <v>Добавить централизованную систему для дифференциации</v>
      </c>
      <c r="AU63" s="1252"/>
      <c r="AV63" s="1252"/>
      <c r="AW63" s="981">
        <v>0</v>
      </c>
    </row>
    <row s="27100" customFormat="1" customHeight="1" ht="0">
      <c r="A64" s="1838" t="s">
        <v>300</v>
      </c>
      <c r="B64" s="1838"/>
      <c r="C64" s="1838"/>
      <c r="D64" s="1838"/>
      <c r="E64" s="2752"/>
      <c r="F64" s="1838"/>
      <c r="G64" s="1838"/>
      <c r="H64" s="1838"/>
      <c r="I64" s="1838"/>
      <c r="J64" s="1838"/>
      <c r="K64" s="1838"/>
      <c r="L64" s="1838"/>
      <c r="M64" s="1844"/>
      <c r="N64" s="1842"/>
      <c r="O64" s="1842"/>
      <c r="P64" s="814"/>
      <c r="Q64" s="843"/>
      <c r="R64" s="1807"/>
      <c r="S64" s="843"/>
      <c r="T64" s="843"/>
      <c r="U64" s="1785"/>
      <c r="V64" s="1788" t="s">
        <v>540</v>
      </c>
      <c r="W64" s="1787"/>
      <c r="X64" s="1787"/>
      <c r="Y64" s="1787"/>
      <c r="Z64" s="1787"/>
      <c r="AA64" s="1787"/>
      <c r="AB64" s="1787"/>
      <c r="AC64" s="1787"/>
      <c r="AD64" s="1787"/>
      <c r="AE64" s="1787"/>
      <c r="AF64" s="1787"/>
      <c r="AG64" s="1787"/>
      <c r="AH64" s="1787"/>
      <c r="AI64" s="1787"/>
      <c r="AJ64" s="1787"/>
      <c r="AK64" s="1787"/>
      <c r="AL64" s="1787"/>
      <c r="AM64" s="1787"/>
      <c r="AN64" s="1787"/>
      <c r="AO64" s="1787"/>
      <c r="AP64" s="1787"/>
      <c r="AQ64" s="1787"/>
      <c r="AS64" s="963"/>
      <c r="AT64" s="963" t="str">
        <f>IF(V64="","",V64)</f>
        <v>Добавить территорию для дифференциации</v>
      </c>
      <c r="AU64" s="963"/>
      <c r="AV64" s="963"/>
      <c r="AW64" s="974">
        <v>0</v>
      </c>
    </row>
    <row s="27100" customFormat="1" customHeight="1" ht="4.2">
      <c r="A65" s="1837"/>
      <c r="B65" s="1837"/>
      <c r="C65" s="1837"/>
      <c r="D65" s="1837"/>
      <c r="E65" s="1838"/>
      <c r="F65" s="1837"/>
      <c r="G65" s="1837"/>
      <c r="H65" s="1837"/>
      <c r="I65" s="1837"/>
      <c r="J65" s="1837"/>
      <c r="K65" s="1837"/>
      <c r="L65" s="1837"/>
      <c r="M65" s="1840"/>
      <c r="N65" s="1842"/>
      <c r="O65" s="1842"/>
      <c r="P65" s="814"/>
      <c r="Q65" s="1779"/>
      <c r="R65" s="1780"/>
      <c r="S65" s="1779"/>
      <c r="T65" s="1779"/>
      <c r="U65" s="1785"/>
      <c r="V65" s="1788" t="s">
        <v>572</v>
      </c>
      <c r="W65" s="1787"/>
      <c r="X65" s="1787"/>
      <c r="Y65" s="1787"/>
      <c r="Z65" s="1787"/>
      <c r="AA65" s="1787"/>
      <c r="AB65" s="1787"/>
      <c r="AC65" s="1787"/>
      <c r="AD65" s="1787"/>
      <c r="AE65" s="1787"/>
      <c r="AF65" s="1787"/>
      <c r="AG65" s="1787"/>
      <c r="AH65" s="1787"/>
      <c r="AI65" s="1787"/>
      <c r="AJ65" s="1787"/>
      <c r="AK65" s="1787"/>
      <c r="AL65" s="1787"/>
      <c r="AM65" s="1787"/>
      <c r="AN65" s="1787"/>
      <c r="AO65" s="1787"/>
      <c r="AP65" s="1787"/>
      <c r="AQ65" s="1787"/>
      <c r="AS65" s="1252"/>
      <c r="AT65" s="1252" t="str">
        <f>IF(V65="","",V65)</f>
        <v>Добавить наименование тарифа</v>
      </c>
      <c r="AU65" s="1252"/>
      <c r="AV65" s="1252"/>
      <c r="AW65" s="981">
        <v>4</v>
      </c>
    </row>
    <row customHeight="1" ht="11.549999999999999">
      <c r="N66" s="1618"/>
      <c r="O66" s="1618"/>
      <c r="P66" s="972"/>
      <c r="Q66" s="1618"/>
      <c r="R66" s="1618"/>
      <c r="S66" s="1618"/>
      <c r="T66" s="1618"/>
      <c r="U66" s="1618"/>
      <c r="AR66" s="1618"/>
      <c r="AS66" s="1618"/>
      <c r="AT66" s="1618"/>
      <c r="AU66" s="1618"/>
      <c r="AV66" s="1618"/>
      <c r="AW66" s="1618">
        <v>11</v>
      </c>
    </row>
    <row customHeight="1" ht="35.699999999999996">
      <c r="P67" s="972"/>
      <c r="U67" s="1716"/>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W67" s="1618">
        <v>34</v>
      </c>
    </row>
    <row customHeight="1" ht="21">
      <c r="P68" s="972"/>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W68" s="1618">
        <v>20</v>
      </c>
    </row>
    <row customHeight="1" ht="14.699999999999998">
      <c r="P69" s="972"/>
      <c r="AW69" s="1618">
        <v>14</v>
      </c>
    </row>
    <row customHeight="1" ht="28.5">
      <c r="P70" s="972"/>
      <c r="V70" s="2748"/>
      <c r="W70" s="2748"/>
      <c r="X70" s="2748"/>
      <c r="Y70" s="2748"/>
      <c r="Z70" s="2748"/>
      <c r="AA70" s="2748"/>
      <c r="AB70" s="2748"/>
      <c r="AC70" s="2748"/>
      <c r="AD70" s="2748"/>
      <c r="AE70" s="2748"/>
      <c r="AF70" s="2748"/>
      <c r="AG70" s="2748"/>
      <c r="AH70" s="2748"/>
      <c r="AI70" s="2748"/>
      <c r="AJ70" s="2748"/>
      <c r="AK70" s="2748"/>
      <c r="AL70" s="2748"/>
      <c r="AM70" s="2748"/>
      <c r="AN70" s="2748"/>
      <c r="AO70" s="2748"/>
      <c r="AP70" s="2748"/>
      <c r="AQ70" s="2748"/>
      <c r="AW70" s="1618">
        <v>27</v>
      </c>
    </row>
    <row customHeight="1" ht="18.75">
      <c r="P71" s="972"/>
      <c r="V71" s="2748"/>
      <c r="W71" s="2748"/>
      <c r="X71" s="2748"/>
      <c r="Y71" s="2748"/>
      <c r="Z71" s="2748"/>
      <c r="AA71" s="2748"/>
      <c r="AB71" s="2748"/>
      <c r="AC71" s="2748"/>
      <c r="AD71" s="2748"/>
      <c r="AE71" s="2748"/>
      <c r="AF71" s="2748"/>
      <c r="AG71" s="2748"/>
      <c r="AH71" s="2748"/>
      <c r="AI71" s="2748"/>
      <c r="AJ71" s="2748"/>
      <c r="AK71" s="2748"/>
      <c r="AL71" s="2748"/>
      <c r="AM71" s="2748"/>
      <c r="AN71" s="2748"/>
      <c r="AO71" s="2748"/>
      <c r="AP71" s="2748"/>
      <c r="AQ71" s="2748"/>
      <c r="AW71" s="1618">
        <v>18</v>
      </c>
    </row>
    <row customHeight="1" ht="22.5" hidden="1">
      <c r="A72" s="1618" t="s">
        <v>82</v>
      </c>
      <c r="B72" s="1618">
        <v>0</v>
      </c>
      <c r="C72" s="1618">
        <v>0</v>
      </c>
      <c r="D72" s="1618">
        <v>0</v>
      </c>
      <c r="E72" s="1618">
        <v>0</v>
      </c>
      <c r="F72" s="1618">
        <v>0</v>
      </c>
      <c r="G72" s="1618">
        <v>0</v>
      </c>
      <c r="H72" s="1618">
        <v>0</v>
      </c>
      <c r="I72" s="1618">
        <v>0</v>
      </c>
      <c r="J72" s="1618">
        <v>0</v>
      </c>
      <c r="K72" s="1618">
        <v>0</v>
      </c>
      <c r="L72" s="1618">
        <v>0</v>
      </c>
      <c r="M72" s="1790">
        <v>0</v>
      </c>
      <c r="N72" s="1791">
        <v>0</v>
      </c>
      <c r="O72" s="1791">
        <v>0</v>
      </c>
      <c r="P72" s="1791">
        <v>0</v>
      </c>
      <c r="Q72" s="1791">
        <v>0</v>
      </c>
      <c r="R72" s="807">
        <v>3</v>
      </c>
      <c r="S72" s="807">
        <v>3</v>
      </c>
      <c r="T72" s="807">
        <v>3</v>
      </c>
      <c r="U72" s="1044">
        <v>12</v>
      </c>
      <c r="V72" s="1618">
        <v>31</v>
      </c>
      <c r="W72" s="1618">
        <v>0</v>
      </c>
      <c r="X72" s="1618">
        <v>0</v>
      </c>
      <c r="Y72" s="1618">
        <v>0</v>
      </c>
      <c r="Z72" s="1618">
        <v>0</v>
      </c>
      <c r="AA72" s="1618">
        <v>0</v>
      </c>
      <c r="AB72" s="1618">
        <v>0</v>
      </c>
      <c r="AC72" s="1618">
        <v>0</v>
      </c>
      <c r="AD72" s="1618">
        <v>0</v>
      </c>
      <c r="AE72" s="1618">
        <v>0</v>
      </c>
      <c r="AF72" s="1618">
        <v>0</v>
      </c>
      <c r="AG72" s="1618">
        <v>21</v>
      </c>
      <c r="AH72" s="1618">
        <v>21</v>
      </c>
      <c r="AI72" s="1618">
        <v>21</v>
      </c>
      <c r="AJ72" s="1618">
        <v>21</v>
      </c>
      <c r="AK72" s="1618">
        <v>21</v>
      </c>
      <c r="AL72" s="1618">
        <v>11</v>
      </c>
      <c r="AM72" s="1618">
        <v>3</v>
      </c>
      <c r="AN72" s="1618">
        <v>11</v>
      </c>
      <c r="AO72" s="1618">
        <v>8</v>
      </c>
      <c r="AP72" s="1618">
        <v>4</v>
      </c>
      <c r="AQ72" s="1618">
        <v>115</v>
      </c>
      <c r="AR72" s="974">
        <v>10</v>
      </c>
      <c r="AS72" s="974">
        <v>10</v>
      </c>
      <c r="AT72" s="974">
        <v>10</v>
      </c>
      <c r="AU72" s="974">
        <v>10</v>
      </c>
      <c r="AV72" s="974">
        <v>10</v>
      </c>
      <c r="AW72" s="161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8EEC56B-4496-2A32-FF13-AAE363E787C1}" mc:Ignorable="x14ac xr xr2 xr3">
  <sheetPr>
    <tabColor rgb="FFCCCCFF"/>
  </sheetPr>
  <dimension ref="A1:Q79"/>
  <sheetViews>
    <sheetView topLeftCell="C1" showGridLines="0" zoomScale="90" workbookViewId="0">
      <selection activeCell="F15" sqref="F15"/>
    </sheetView>
  </sheetViews>
  <sheetFormatPr defaultColWidth="9.140625" customHeight="1" defaultRowHeight="11.25"/>
  <cols>
    <col min="1" max="1" style="25883" width="10.7109375" hidden="1" customWidth="1"/>
    <col min="2" max="2" style="27021" width="10.7109375" hidden="1" customWidth="1"/>
    <col min="3" max="3" style="25885" width="3.00390625" customWidth="1"/>
    <col min="4" max="4" style="28229" width="1.00390625" customWidth="1"/>
    <col min="5" max="6" style="28229" width="55.00390625" customWidth="1"/>
    <col min="7" max="7" style="28903" width="1.00390625" customWidth="1"/>
    <col min="8" max="8" style="28229" width="18.00390625" hidden="1" customWidth="1"/>
    <col min="9" max="9" style="25887" width="59.00390625" customWidth="1"/>
    <col min="10" max="10" style="28178" width="52.140625" hidden="1" customWidth="1"/>
    <col min="11" max="11" style="28229" width="8.00390625" customWidth="1"/>
    <col min="12" max="12" style="28229" width="77.00390625" customWidth="1"/>
    <col min="13" max="16" style="28229" width="8.00390625" customWidth="1"/>
    <col min="17" max="17" style="28229" width="12.00390625" hidden="1" customWidth="1"/>
  </cols>
  <sheetData>
    <row s="27090" customFormat="1" customHeight="1" ht="3">
      <c r="A1" s="1246"/>
      <c r="B1" s="704"/>
      <c r="F1" s="705" t="s">
        <v>13</v>
      </c>
      <c r="G1" s="874"/>
      <c r="H1" s="534"/>
      <c r="I1" s="874"/>
      <c r="J1" s="1334"/>
      <c r="Q1" s="705" t="s">
        <v>14</v>
      </c>
    </row>
    <row s="28479" customFormat="1" customHeight="1" ht="14.25">
      <c r="A2" s="1246"/>
      <c r="B2" s="561"/>
      <c r="E2" s="2203" t="str">
        <f>code</f>
        <v>Код отчёта: PP110.OPEN.INFO.QUARTER.HEAT.EIAS</v>
      </c>
      <c r="F2" s="732"/>
      <c r="G2" s="708"/>
      <c r="H2" s="708"/>
      <c r="I2" s="708"/>
      <c r="J2" s="1335"/>
      <c r="K2" s="708"/>
      <c r="Q2" s="534">
        <v>14</v>
      </c>
    </row>
    <row customHeight="1" ht="14.699999999999998">
      <c r="E3" s="709" t="str">
        <f>version</f>
        <v>Версия отчёта: 1.1.1</v>
      </c>
      <c r="F3" s="732"/>
      <c r="G3" s="1233"/>
      <c r="H3" s="1233"/>
      <c r="I3" s="1233"/>
      <c r="J3" s="1336"/>
      <c r="K3" s="551"/>
      <c r="Q3" s="537">
        <v>14</v>
      </c>
    </row>
    <row s="26457" customFormat="1" customHeight="1" ht="6.3">
      <c r="A4" s="1247"/>
      <c r="B4" s="695"/>
      <c r="C4" s="696"/>
      <c r="D4" s="697"/>
      <c r="E4" s="706"/>
      <c r="F4" s="707"/>
      <c r="G4" s="1234"/>
      <c r="H4" s="872"/>
      <c r="I4" s="874"/>
      <c r="J4" s="1337"/>
      <c r="Q4" s="699">
        <v>6</v>
      </c>
    </row>
    <row customHeight="1" ht="39.75">
      <c r="D5" s="538"/>
      <c r="E5" s="255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559"/>
      <c r="G5" s="1235"/>
      <c r="J5" s="1338"/>
      <c r="Q5" s="537">
        <v>38</v>
      </c>
    </row>
    <row s="26457" customFormat="1" customHeight="1" ht="6.3">
      <c r="A6" s="1247"/>
      <c r="B6" s="695"/>
      <c r="C6" s="696"/>
      <c r="D6" s="697"/>
      <c r="E6" s="700"/>
      <c r="F6" s="701"/>
      <c r="G6" s="1235"/>
      <c r="H6" s="872"/>
      <c r="I6" s="874"/>
      <c r="J6" s="1337"/>
      <c r="Q6" s="699">
        <v>6</v>
      </c>
    </row>
    <row customHeight="1" ht="21">
      <c r="D7" s="538"/>
      <c r="E7" s="854" t="s">
        <v>15</v>
      </c>
      <c r="F7" s="678" t="s">
        <v>16</v>
      </c>
      <c r="G7" s="1235"/>
      <c r="Q7" s="537">
        <v>20</v>
      </c>
    </row>
    <row s="26457" customFormat="1" customHeight="1" ht="6.3">
      <c r="A8" s="1248"/>
      <c r="B8" s="695"/>
      <c r="C8" s="696"/>
      <c r="D8" s="702"/>
      <c r="E8" s="700"/>
      <c r="F8" s="703"/>
      <c r="G8" s="540"/>
      <c r="H8" s="872"/>
      <c r="I8" s="874"/>
      <c r="J8" s="1340"/>
      <c r="Q8" s="699">
        <v>6</v>
      </c>
    </row>
    <row s="28229" customFormat="1" customHeight="1" ht="19.5" hidden="1">
      <c r="A9" s="1247"/>
      <c r="B9" s="561"/>
      <c r="C9" s="871"/>
      <c r="D9" s="873"/>
      <c r="E9" s="1628" t="s">
        <v>17</v>
      </c>
      <c r="F9" s="2384"/>
      <c r="G9" s="1235"/>
      <c r="I9" s="2363" t="str">
        <f>IF(TITLE_STRUCTURE_INFO_ROIV="","","раскрывается "&amp;INDEX(ROIV_INFO_COMMENT,MATCH(TITLE_STRUCTURE_INFO_ROIV,ROIV_INFO_LIST,0)))</f>
        <v/>
      </c>
      <c r="J9" s="1339"/>
      <c r="Q9" s="872">
        <v>0</v>
      </c>
    </row>
    <row s="26457" customFormat="1" customHeight="1" ht="24" hidden="1">
      <c r="A10" s="1248"/>
      <c r="B10" s="889"/>
      <c r="C10" s="890"/>
      <c r="D10" s="702"/>
      <c r="E10" s="1628" t="s">
        <v>18</v>
      </c>
      <c r="F10" s="2529" t="s">
        <v>19</v>
      </c>
      <c r="G10" s="540"/>
      <c r="H10" s="872"/>
      <c r="I10" s="874"/>
      <c r="J10" s="1340"/>
      <c r="Q10" s="893">
        <v>24</v>
      </c>
    </row>
    <row customHeight="1" ht="22.5" hidden="1">
      <c r="A11" s="2561" t="s">
        <v>20</v>
      </c>
      <c r="D11" s="538"/>
      <c r="E11" s="1628" t="s">
        <v>21</v>
      </c>
      <c r="F11" s="2195" t="s">
        <v>22</v>
      </c>
      <c r="G11" s="540"/>
      <c r="H11" s="1236" t="s">
        <v>23</v>
      </c>
      <c r="J11" s="1339" t="s">
        <v>24</v>
      </c>
      <c r="Q11" s="537">
        <v>0</v>
      </c>
    </row>
    <row customHeight="1" ht="22.5" hidden="1">
      <c r="A12" s="2561"/>
      <c r="D12" s="538"/>
      <c r="E12" s="1628" t="s">
        <v>25</v>
      </c>
      <c r="F12" s="2195"/>
      <c r="G12" s="536"/>
      <c r="J12" s="1339" t="s">
        <v>26</v>
      </c>
      <c r="Q12" s="537">
        <v>0</v>
      </c>
    </row>
    <row s="28229" customFormat="1" customHeight="1" ht="22.5" hidden="1">
      <c r="A13" s="1251" t="s">
        <v>27</v>
      </c>
      <c r="B13" s="561"/>
      <c r="C13" s="871"/>
      <c r="D13" s="873"/>
      <c r="E13" s="2238" t="s">
        <v>28</v>
      </c>
      <c r="F13" s="2195" t="s">
        <v>22</v>
      </c>
      <c r="G13" s="540"/>
      <c r="H13" s="1233"/>
      <c r="I13" s="874"/>
      <c r="J13" s="2239" t="s">
        <v>29</v>
      </c>
      <c r="Q13" s="872">
        <v>0</v>
      </c>
    </row>
    <row s="28229" customFormat="1" customHeight="1" ht="27">
      <c r="A14" s="1251" t="s">
        <v>30</v>
      </c>
      <c r="B14" s="561"/>
      <c r="C14" s="871"/>
      <c r="D14" s="873"/>
      <c r="E14" s="1628" t="s">
        <v>31</v>
      </c>
      <c r="F14" s="25830">
        <v>2024</v>
      </c>
      <c r="G14" s="540"/>
      <c r="H14" s="1233"/>
      <c r="I14" s="874"/>
      <c r="J14" s="1339" t="s">
        <v>32</v>
      </c>
      <c r="Q14" s="872">
        <v>0</v>
      </c>
    </row>
    <row s="28229" customFormat="1" customHeight="1" ht="19.5">
      <c r="A15" s="1251" t="s">
        <v>33</v>
      </c>
      <c r="B15" s="561"/>
      <c r="C15" s="871"/>
      <c r="D15" s="873"/>
      <c r="E15" s="1628" t="s">
        <v>34</v>
      </c>
      <c r="F15" s="25830" t="s">
        <v>35</v>
      </c>
      <c r="G15" s="540"/>
      <c r="H15" s="1233"/>
      <c r="I15" s="874"/>
      <c r="J15" s="1339" t="s">
        <v>36</v>
      </c>
      <c r="Q15" s="872">
        <v>0</v>
      </c>
    </row>
    <row s="26457" customFormat="1" customHeight="1" ht="6.3">
      <c r="A16" s="1248"/>
      <c r="B16" s="695"/>
      <c r="C16" s="696"/>
      <c r="D16" s="702"/>
      <c r="E16" s="700"/>
      <c r="F16" s="703"/>
      <c r="G16" s="540"/>
      <c r="H16" s="872"/>
      <c r="I16" s="874"/>
      <c r="J16" s="1337"/>
      <c r="Q16" s="699">
        <v>6</v>
      </c>
    </row>
    <row customHeight="1" ht="21">
      <c r="D17" s="538"/>
      <c r="E17" s="854" t="s">
        <v>37</v>
      </c>
      <c r="F17" s="679" t="s">
        <v>38</v>
      </c>
      <c r="G17" s="536"/>
      <c r="H17" s="1236" t="s">
        <v>23</v>
      </c>
      <c r="Q17" s="537">
        <v>20</v>
      </c>
    </row>
    <row customHeight="1" ht="25.5" hidden="1">
      <c r="D18" s="538"/>
      <c r="E18" s="2238" t="s">
        <v>39</v>
      </c>
      <c r="F18" s="2196"/>
      <c r="G18" s="536"/>
      <c r="I18" s="1237"/>
      <c r="J18" s="2560" t="s">
        <v>40</v>
      </c>
      <c r="Q18" s="537">
        <v>0</v>
      </c>
    </row>
    <row customHeight="1" ht="25.5" hidden="1">
      <c r="D19" s="538"/>
      <c r="E19" s="162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96"/>
      <c r="G19" s="536"/>
      <c r="I19" s="1237"/>
      <c r="J19" s="2560"/>
      <c r="Q19" s="537">
        <v>0</v>
      </c>
    </row>
    <row customHeight="1" ht="22.5" hidden="1">
      <c r="D20" s="538"/>
      <c r="E20" s="539"/>
      <c r="F20" s="733" t="str">
        <f>"Первичное "&amp;IF(TEMPLATE_GROUP="P","установление тарифов","предложение по тарифам")</f>
        <v>Первичное предложение по тарифам</v>
      </c>
      <c r="G20" s="536"/>
      <c r="I20" s="857"/>
      <c r="J20" s="1338" t="s">
        <v>41</v>
      </c>
      <c r="Q20" s="537">
        <v>0</v>
      </c>
    </row>
    <row customHeight="1" ht="19.5" hidden="1">
      <c r="D21" s="538"/>
      <c r="E21" s="854" t="str">
        <f>"Дата "&amp;IF(TEMPLATE_GROUP="P","документа","подачи заявления")&amp;" об утверждении тарифов"</f>
        <v>Дата подачи заявления об утверждении тарифов</v>
      </c>
      <c r="F21" s="2195"/>
      <c r="G21" s="536"/>
      <c r="I21" s="1238"/>
      <c r="Q21" s="537">
        <v>0</v>
      </c>
    </row>
    <row customHeight="1" ht="19.5" hidden="1">
      <c r="D22" s="538"/>
      <c r="E22" s="854" t="str">
        <f>"Номер "&amp;IF(TEMPLATE_GROUP="P","документа","подачи заявления")&amp;" об утверждении тарифов"</f>
        <v>Номер подачи заявления об утверждении тарифов</v>
      </c>
      <c r="F22" s="679"/>
      <c r="G22" s="536"/>
      <c r="I22" s="1238"/>
      <c r="Q22" s="537">
        <v>0</v>
      </c>
    </row>
    <row customHeight="1" ht="22.5" hidden="1">
      <c r="D23" s="538"/>
      <c r="E23" s="854" t="s">
        <v>42</v>
      </c>
      <c r="F23" s="679"/>
      <c r="G23" s="536"/>
      <c r="Q23" s="537">
        <v>0</v>
      </c>
    </row>
    <row customHeight="1" ht="19.5" hidden="1">
      <c r="D24" s="538"/>
      <c r="E24" s="854" t="s">
        <v>43</v>
      </c>
      <c r="F24" s="679"/>
      <c r="G24" s="536"/>
      <c r="Q24" s="537">
        <v>0</v>
      </c>
    </row>
    <row customHeight="1" ht="22.5" hidden="1">
      <c r="D25" s="538"/>
      <c r="E25" s="539"/>
      <c r="F25" s="733" t="str">
        <f>"Изменение "&amp;IF(TEMPLATE_GROUP="P","тарифов","предложения по тарифам")</f>
        <v>Изменение предложения по тарифам</v>
      </c>
      <c r="G25" s="536"/>
      <c r="J25" s="1338" t="s">
        <v>44</v>
      </c>
      <c r="Q25" s="537">
        <v>0</v>
      </c>
    </row>
    <row customHeight="1" ht="19.5" hidden="1">
      <c r="D26" s="538"/>
      <c r="E26" s="854" t="str">
        <f>"Дата "&amp;IF(TEMPLATE_GROUP="P","принятия решения","подачи заявления")&amp;" об изменении тарифов"</f>
        <v>Дата подачи заявления об изменении тарифов</v>
      </c>
      <c r="F26" s="2196"/>
      <c r="G26" s="536"/>
      <c r="Q26" s="537">
        <v>0</v>
      </c>
    </row>
    <row customHeight="1" ht="19.5" hidden="1">
      <c r="D27" s="538"/>
      <c r="E27" s="1628" t="str">
        <f>"Номер "&amp;IF(TEMPLATE_GROUP="P","принятия решения","заявления")&amp;" об изменении тарифов"</f>
        <v>Номер заявления об изменении тарифов</v>
      </c>
      <c r="F27" s="681"/>
      <c r="G27" s="536"/>
      <c r="Q27" s="537">
        <v>0</v>
      </c>
    </row>
    <row customHeight="1" ht="24.75" hidden="1">
      <c r="D28" s="538"/>
      <c r="E28" s="854" t="s">
        <v>45</v>
      </c>
      <c r="F28" s="681"/>
      <c r="G28" s="536"/>
      <c r="Q28" s="537">
        <v>0</v>
      </c>
    </row>
    <row customHeight="1" ht="19.5" hidden="1">
      <c r="D29" s="538"/>
      <c r="E29" s="854" t="s">
        <v>43</v>
      </c>
      <c r="F29" s="681"/>
      <c r="G29" s="536"/>
      <c r="Q29" s="537">
        <v>0</v>
      </c>
    </row>
    <row s="26457" customFormat="1" customHeight="1" ht="6.3">
      <c r="A30" s="1248"/>
      <c r="B30" s="695"/>
      <c r="C30" s="696"/>
      <c r="D30" s="702"/>
      <c r="E30" s="700"/>
      <c r="F30" s="703"/>
      <c r="G30" s="540"/>
      <c r="H30" s="872"/>
      <c r="I30" s="874"/>
      <c r="J30" s="1337"/>
      <c r="Q30" s="699">
        <v>6</v>
      </c>
    </row>
    <row customHeight="1" ht="21">
      <c r="C31" s="541"/>
      <c r="D31" s="542"/>
      <c r="E31" s="854" t="str">
        <f>"Наименование "&amp;IF(TEMPLATE_GROUP="ROIV","органа тарифного регулирования","ЮЛ / ИП")</f>
        <v>Наименование ЮЛ / ИП</v>
      </c>
      <c r="F31" s="680" t="s">
        <v>46</v>
      </c>
      <c r="G31" s="1239"/>
      <c r="Q31" s="537">
        <v>20</v>
      </c>
    </row>
    <row customHeight="1" ht="21" hidden="1">
      <c r="C32" s="541"/>
      <c r="D32" s="542"/>
      <c r="E32" s="855" t="s">
        <v>47</v>
      </c>
      <c r="F32" s="680"/>
      <c r="G32" s="1239"/>
      <c r="Q32" s="537">
        <v>20</v>
      </c>
    </row>
    <row customHeight="1" ht="21">
      <c r="C33" s="541"/>
      <c r="D33" s="542"/>
      <c r="E33" s="854" t="s">
        <v>48</v>
      </c>
      <c r="F33" s="680" t="s">
        <v>49</v>
      </c>
      <c r="G33" s="1239"/>
      <c r="Q33" s="537">
        <v>20</v>
      </c>
    </row>
    <row customHeight="1" ht="21">
      <c r="C34" s="541"/>
      <c r="D34" s="542"/>
      <c r="E34" s="854" t="s">
        <v>50</v>
      </c>
      <c r="F34" s="680" t="s">
        <v>51</v>
      </c>
      <c r="G34" s="1239"/>
      <c r="H34" s="543"/>
      <c r="Q34" s="537">
        <v>20</v>
      </c>
    </row>
    <row s="26457" customFormat="1" customHeight="1" ht="11.549999999999999">
      <c r="A35" s="1248"/>
      <c r="B35" s="695"/>
      <c r="C35" s="696"/>
      <c r="D35" s="702"/>
      <c r="E35" s="700"/>
      <c r="F35" s="703"/>
      <c r="G35" s="540"/>
      <c r="H35" s="872"/>
      <c r="I35" s="874"/>
      <c r="J35" s="1337"/>
      <c r="Q35" s="699">
        <v>11</v>
      </c>
    </row>
    <row customHeight="1" ht="19.5">
      <c r="A36" s="1342"/>
      <c r="D36" s="542"/>
      <c r="E36" s="854" t="s">
        <v>52</v>
      </c>
      <c r="F36" s="3216" t="s">
        <v>53</v>
      </c>
      <c r="G36" s="540"/>
      <c r="Q36" s="537">
        <v>0</v>
      </c>
    </row>
    <row customHeight="1" ht="21">
      <c r="A37" s="1342"/>
      <c r="D37" s="542"/>
      <c r="E37" s="854" t="s">
        <v>54</v>
      </c>
      <c r="F37" s="3216" t="s">
        <v>55</v>
      </c>
      <c r="G37" s="540"/>
      <c r="Q37" s="537">
        <v>20</v>
      </c>
    </row>
    <row s="26457" customFormat="1" customHeight="1" ht="6.3">
      <c r="A38" s="1248"/>
      <c r="B38" s="695"/>
      <c r="C38" s="696"/>
      <c r="D38" s="697"/>
      <c r="E38" s="698"/>
      <c r="F38" s="1516"/>
      <c r="G38" s="536"/>
      <c r="H38" s="872"/>
      <c r="I38" s="874"/>
      <c r="J38" s="1339"/>
      <c r="Q38" s="699">
        <v>6</v>
      </c>
    </row>
    <row customHeight="1" ht="36.75">
      <c r="A39" s="1248"/>
      <c r="D39" s="538"/>
      <c r="E39" s="854" t="s">
        <v>56</v>
      </c>
      <c r="F39" s="1173" t="s">
        <v>19</v>
      </c>
      <c r="G39" s="536"/>
      <c r="H39" s="1236" t="s">
        <v>23</v>
      </c>
      <c r="Q39" s="537">
        <v>35</v>
      </c>
    </row>
    <row s="26457" customFormat="1" customHeight="1" ht="6" hidden="1">
      <c r="A40" s="1247"/>
      <c r="B40" s="889"/>
      <c r="C40" s="890"/>
      <c r="D40" s="891"/>
      <c r="E40" s="892"/>
      <c r="F40" s="1516"/>
      <c r="G40" s="536"/>
      <c r="H40" s="872"/>
      <c r="I40" s="874"/>
      <c r="J40" s="1339"/>
      <c r="Q40" s="893">
        <v>6</v>
      </c>
    </row>
    <row s="28229" customFormat="1" customHeight="1" ht="26.25" hidden="1">
      <c r="A41" s="1251" t="s">
        <v>27</v>
      </c>
      <c r="B41" s="876"/>
      <c r="C41" s="871"/>
      <c r="D41" s="873"/>
      <c r="E41" s="85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73" t="s">
        <v>19</v>
      </c>
      <c r="G41" s="536"/>
      <c r="I41" s="874"/>
      <c r="J41" s="1339"/>
      <c r="Q41" s="872">
        <v>0</v>
      </c>
    </row>
    <row s="26457" customFormat="1" customHeight="1" ht="6" hidden="1">
      <c r="A42" s="1247"/>
      <c r="B42" s="889"/>
      <c r="C42" s="890"/>
      <c r="D42" s="891"/>
      <c r="E42" s="892"/>
      <c r="F42" s="1516"/>
      <c r="G42" s="536"/>
      <c r="H42" s="872"/>
      <c r="I42" s="874"/>
      <c r="J42" s="1337"/>
      <c r="Q42" s="893">
        <v>0</v>
      </c>
    </row>
    <row s="28229" customFormat="1" customHeight="1" ht="27" hidden="1">
      <c r="A43" s="1247"/>
      <c r="B43" s="876"/>
      <c r="C43" s="871"/>
      <c r="D43" s="873"/>
      <c r="E43" s="854" t="s">
        <v>57</v>
      </c>
      <c r="F43" s="1173" t="s">
        <v>19</v>
      </c>
      <c r="G43" s="536"/>
      <c r="I43" s="874"/>
      <c r="J43" s="1339"/>
      <c r="Q43" s="872">
        <v>0</v>
      </c>
    </row>
    <row s="28229" customFormat="1" customHeight="1" ht="27" hidden="1">
      <c r="A44" s="1247"/>
      <c r="B44" s="876"/>
      <c r="C44" s="871"/>
      <c r="D44" s="873"/>
      <c r="E44" s="1628" t="s">
        <v>58</v>
      </c>
      <c r="F44" s="2351"/>
      <c r="G44" s="536"/>
      <c r="I44" s="874"/>
      <c r="J44" s="1339"/>
      <c r="Q44" s="872">
        <v>0</v>
      </c>
    </row>
    <row s="26457" customFormat="1" customHeight="1" ht="6" hidden="1">
      <c r="A45" s="1247"/>
      <c r="B45" s="889"/>
      <c r="C45" s="890"/>
      <c r="D45" s="891"/>
      <c r="E45" s="892"/>
      <c r="F45" s="1516"/>
      <c r="G45" s="536"/>
      <c r="H45" s="872"/>
      <c r="I45" s="874"/>
      <c r="J45" s="1339"/>
      <c r="Q45" s="893">
        <v>0</v>
      </c>
    </row>
    <row s="26457" customFormat="1" customHeight="1" ht="24.75" hidden="1">
      <c r="A46" s="1247"/>
      <c r="B46" s="889"/>
      <c r="C46" s="890"/>
      <c r="D46" s="891"/>
      <c r="E46" s="1628" t="s">
        <v>59</v>
      </c>
      <c r="F46" s="1173" t="s">
        <v>19</v>
      </c>
      <c r="G46" s="536"/>
      <c r="H46" s="872"/>
      <c r="I46" s="874"/>
      <c r="J46" s="1339"/>
      <c r="Q46" s="893">
        <v>0</v>
      </c>
    </row>
    <row s="28229" customFormat="1" customHeight="1" ht="24.75" hidden="1">
      <c r="A47" s="1247"/>
      <c r="B47" s="876"/>
      <c r="C47" s="871"/>
      <c r="D47" s="873"/>
      <c r="E47" s="1628" t="s">
        <v>60</v>
      </c>
      <c r="F47" s="1173" t="s">
        <v>19</v>
      </c>
      <c r="G47" s="536"/>
      <c r="I47" s="874"/>
      <c r="J47" s="1339"/>
      <c r="Q47" s="872">
        <v>0</v>
      </c>
    </row>
    <row s="26457" customFormat="1" customHeight="1" ht="6" hidden="1">
      <c r="A48" s="1247"/>
      <c r="B48" s="695"/>
      <c r="C48" s="696"/>
      <c r="D48" s="697"/>
      <c r="E48" s="698"/>
      <c r="F48" s="1516"/>
      <c r="G48" s="536"/>
      <c r="H48" s="872"/>
      <c r="I48" s="874"/>
      <c r="J48" s="1339"/>
      <c r="Q48" s="699">
        <v>0</v>
      </c>
    </row>
    <row customHeight="1" ht="29.25" hidden="1">
      <c r="B49" s="611"/>
      <c r="D49" s="538"/>
      <c r="E49" s="85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73"/>
      <c r="G49" s="536"/>
      <c r="Q49" s="537">
        <v>0</v>
      </c>
    </row>
    <row s="26457" customFormat="1" customHeight="1" ht="6" hidden="1">
      <c r="A50" s="1248"/>
      <c r="B50" s="889"/>
      <c r="C50" s="890"/>
      <c r="D50" s="702"/>
      <c r="E50" s="700"/>
      <c r="F50" s="703"/>
      <c r="G50" s="540"/>
      <c r="H50" s="872"/>
      <c r="I50" s="874"/>
      <c r="J50" s="1339"/>
      <c r="Q50" s="893">
        <v>0</v>
      </c>
    </row>
    <row s="28229" customFormat="1" customHeight="1" ht="28.5" hidden="1">
      <c r="A51" s="1249"/>
      <c r="B51" s="876"/>
      <c r="C51" s="993"/>
      <c r="D51" s="994"/>
      <c r="E51" s="854" t="s">
        <v>61</v>
      </c>
      <c r="F51" s="1173" t="s">
        <v>19</v>
      </c>
      <c r="G51" s="995"/>
      <c r="I51" s="997"/>
      <c r="J51" s="1341"/>
      <c r="P51" s="998"/>
      <c r="Q51" s="996">
        <v>0</v>
      </c>
    </row>
    <row s="26457" customFormat="1" customHeight="1" ht="6" hidden="1">
      <c r="A52" s="1248"/>
      <c r="B52" s="889"/>
      <c r="C52" s="890"/>
      <c r="D52" s="702"/>
      <c r="E52" s="700"/>
      <c r="F52" s="703"/>
      <c r="G52" s="540"/>
      <c r="H52" s="872"/>
      <c r="I52" s="874"/>
      <c r="J52" s="1337"/>
      <c r="Q52" s="893">
        <v>0</v>
      </c>
    </row>
    <row s="28229" customFormat="1" customHeight="1" ht="27" hidden="1">
      <c r="A53" s="1249"/>
      <c r="B53" s="876"/>
      <c r="C53" s="993"/>
      <c r="D53" s="994"/>
      <c r="E53" s="854" t="s">
        <v>62</v>
      </c>
      <c r="F53" s="1511" t="s">
        <v>19</v>
      </c>
      <c r="G53" s="995"/>
      <c r="I53" s="997"/>
      <c r="J53" s="1341"/>
      <c r="P53" s="998"/>
      <c r="Q53" s="996">
        <v>0</v>
      </c>
    </row>
    <row s="28229" customFormat="1" customHeight="1" ht="27" hidden="1">
      <c r="A54" s="1249"/>
      <c r="B54" s="876"/>
      <c r="C54" s="993"/>
      <c r="D54" s="994"/>
      <c r="E54" s="854" t="s">
        <v>63</v>
      </c>
      <c r="F54" s="2237"/>
      <c r="G54" s="995"/>
      <c r="I54" s="997"/>
      <c r="J54" s="1341"/>
      <c r="P54" s="998"/>
      <c r="Q54" s="996">
        <v>0</v>
      </c>
    </row>
    <row s="26457" customFormat="1" customHeight="1" ht="6" hidden="1">
      <c r="A55" s="1248"/>
      <c r="B55" s="889"/>
      <c r="C55" s="890"/>
      <c r="D55" s="702"/>
      <c r="E55" s="700"/>
      <c r="F55" s="703"/>
      <c r="G55" s="540"/>
      <c r="H55" s="872"/>
      <c r="I55" s="874"/>
      <c r="J55" s="1337"/>
      <c r="Q55" s="893">
        <v>0</v>
      </c>
    </row>
    <row s="28229" customFormat="1" customHeight="1" ht="25.5" hidden="1">
      <c r="A56" s="1249"/>
      <c r="B56" s="876"/>
      <c r="C56" s="993"/>
      <c r="D56" s="994"/>
      <c r="E56" s="854" t="s">
        <v>64</v>
      </c>
      <c r="F56" s="1511" t="s">
        <v>19</v>
      </c>
      <c r="G56" s="995"/>
      <c r="I56" s="997"/>
      <c r="J56" s="1341"/>
      <c r="P56" s="998"/>
      <c r="Q56" s="996">
        <v>0</v>
      </c>
    </row>
    <row s="26457" customFormat="1" customHeight="1" ht="6" hidden="1">
      <c r="A57" s="1248"/>
      <c r="B57" s="889"/>
      <c r="C57" s="890"/>
      <c r="D57" s="702"/>
      <c r="E57" s="700"/>
      <c r="F57" s="703"/>
      <c r="G57" s="540"/>
      <c r="H57" s="872"/>
      <c r="I57" s="874"/>
      <c r="J57" s="1337"/>
      <c r="Q57" s="893">
        <v>0</v>
      </c>
    </row>
    <row s="28229" customFormat="1" customHeight="1" ht="15" hidden="1">
      <c r="A58" s="1249"/>
      <c r="B58" s="876"/>
      <c r="C58" s="993"/>
      <c r="D58" s="994"/>
      <c r="E58" s="854" t="s">
        <v>65</v>
      </c>
      <c r="F58" s="1511" t="s">
        <v>66</v>
      </c>
      <c r="G58" s="995"/>
      <c r="I58" s="997"/>
      <c r="J58" s="1341"/>
      <c r="P58" s="998"/>
      <c r="Q58" s="996">
        <v>0</v>
      </c>
    </row>
    <row s="28229" customFormat="1" customHeight="1" ht="75" hidden="1">
      <c r="A59" s="1249"/>
      <c r="B59" s="876"/>
      <c r="C59" s="993"/>
      <c r="D59" s="994"/>
      <c r="E59" s="85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652"/>
      <c r="G59" s="995"/>
      <c r="I59" s="997"/>
      <c r="J59" s="1341"/>
      <c r="P59" s="998"/>
      <c r="Q59" s="996">
        <v>0</v>
      </c>
    </row>
    <row s="28229" customFormat="1" customHeight="1" ht="15" hidden="1">
      <c r="A60" s="1249"/>
      <c r="B60" s="876"/>
      <c r="C60" s="993"/>
      <c r="D60" s="994"/>
      <c r="E60" s="1628" t="s">
        <v>67</v>
      </c>
      <c r="F60" s="1614"/>
      <c r="G60" s="995"/>
      <c r="I60" s="997"/>
      <c r="J60" s="1341"/>
      <c r="P60" s="998"/>
      <c r="Q60" s="996">
        <v>0</v>
      </c>
    </row>
    <row s="26457" customFormat="1" customHeight="1" ht="6" hidden="1">
      <c r="A61" s="1248"/>
      <c r="B61" s="889"/>
      <c r="C61" s="890"/>
      <c r="D61" s="891"/>
      <c r="E61" s="892"/>
      <c r="F61" s="1516"/>
      <c r="G61" s="536"/>
      <c r="H61" s="872"/>
      <c r="I61" s="874"/>
      <c r="J61" s="1339"/>
      <c r="Q61" s="893">
        <v>0</v>
      </c>
    </row>
    <row s="28229" customFormat="1" customHeight="1" ht="33.75" hidden="1">
      <c r="A62" s="1248"/>
      <c r="B62" s="561"/>
      <c r="C62" s="871"/>
      <c r="D62" s="873"/>
      <c r="E62" s="1628" t="s">
        <v>68</v>
      </c>
      <c r="F62" s="2134" t="s">
        <v>66</v>
      </c>
      <c r="G62" s="536"/>
      <c r="H62" s="1236" t="s">
        <v>23</v>
      </c>
      <c r="I62" s="874"/>
      <c r="J62" s="1339"/>
      <c r="Q62" s="872">
        <v>0</v>
      </c>
    </row>
    <row s="26457" customFormat="1" customHeight="1" ht="6.3">
      <c r="A63" s="1248"/>
      <c r="B63" s="695"/>
      <c r="C63" s="696"/>
      <c r="D63" s="702"/>
      <c r="E63" s="700"/>
      <c r="F63" s="703"/>
      <c r="G63" s="540"/>
      <c r="H63" s="872"/>
      <c r="I63" s="874"/>
      <c r="J63" s="1337"/>
      <c r="Q63" s="699">
        <v>6</v>
      </c>
    </row>
    <row customHeight="1" ht="21">
      <c r="A64" s="1250"/>
      <c r="B64" s="562"/>
      <c r="D64" s="545"/>
      <c r="E64" s="854" t="s">
        <v>69</v>
      </c>
      <c r="F64" s="679" t="s">
        <v>70</v>
      </c>
      <c r="G64" s="540"/>
      <c r="Q64" s="537">
        <v>20</v>
      </c>
    </row>
    <row customHeight="1" ht="21">
      <c r="A65" s="1250"/>
      <c r="B65" s="562"/>
      <c r="D65" s="545"/>
      <c r="E65" s="854" t="s">
        <v>71</v>
      </c>
      <c r="F65" s="679" t="s">
        <v>72</v>
      </c>
      <c r="G65" s="540"/>
      <c r="Q65" s="537">
        <v>20</v>
      </c>
    </row>
    <row customHeight="1" ht="36.75">
      <c r="D66" s="538"/>
      <c r="E66" s="856" t="s">
        <v>73</v>
      </c>
      <c r="F66" s="1517"/>
      <c r="G66" s="536"/>
      <c r="Q66" s="537">
        <v>35</v>
      </c>
    </row>
    <row customHeight="1" ht="21">
      <c r="A67" s="1250"/>
      <c r="D67" s="873"/>
      <c r="E67" s="854" t="s">
        <v>74</v>
      </c>
      <c r="F67" s="734" t="s">
        <v>75</v>
      </c>
      <c r="G67" s="540"/>
      <c r="Q67" s="537">
        <v>20</v>
      </c>
    </row>
    <row customHeight="1" ht="21">
      <c r="A68" s="1250"/>
      <c r="B68" s="562"/>
      <c r="D68" s="545"/>
      <c r="E68" s="854" t="s">
        <v>76</v>
      </c>
      <c r="F68" s="734" t="s">
        <v>77</v>
      </c>
      <c r="G68" s="540"/>
      <c r="Q68" s="537">
        <v>20</v>
      </c>
    </row>
    <row customHeight="1" ht="21">
      <c r="A69" s="1250"/>
      <c r="B69" s="562"/>
      <c r="D69" s="545"/>
      <c r="E69" s="854" t="s">
        <v>78</v>
      </c>
      <c r="F69" s="734" t="s">
        <v>79</v>
      </c>
      <c r="G69" s="540"/>
      <c r="Q69" s="537">
        <v>20</v>
      </c>
    </row>
    <row customHeight="1" ht="21">
      <c r="D70" s="873"/>
      <c r="E70" s="854" t="s">
        <v>80</v>
      </c>
      <c r="F70" s="3244" t="s">
        <v>81</v>
      </c>
      <c r="G70" s="536"/>
      <c r="Q70" s="537">
        <v>20</v>
      </c>
    </row>
    <row customHeight="1" ht="21">
      <c r="A71" s="1250"/>
      <c r="D71" s="536"/>
      <c r="F71" s="596"/>
      <c r="G71" s="540"/>
      <c r="Q71" s="537">
        <v>20</v>
      </c>
    </row>
    <row customHeight="1" ht="21">
      <c r="A72" s="1250"/>
      <c r="B72" s="562"/>
      <c r="D72" s="545"/>
      <c r="E72" s="544"/>
      <c r="F72" s="1496" t="s">
        <v>13</v>
      </c>
      <c r="G72" s="540"/>
      <c r="Q72" s="537">
        <v>20</v>
      </c>
    </row>
    <row customHeight="1" ht="21">
      <c r="A73" s="1250"/>
      <c r="B73" s="562"/>
      <c r="D73" s="545"/>
      <c r="E73" s="544"/>
      <c r="F73" s="597"/>
      <c r="G73" s="540"/>
      <c r="Q73" s="537">
        <v>20</v>
      </c>
    </row>
    <row customHeight="1" ht="21">
      <c r="A74" s="1250"/>
      <c r="B74" s="562"/>
      <c r="D74" s="545"/>
      <c r="E74" s="549"/>
      <c r="F74" s="597"/>
      <c r="G74" s="540"/>
      <c r="Q74" s="537">
        <v>20</v>
      </c>
    </row>
    <row customHeight="1" ht="21">
      <c r="A75" s="1250"/>
      <c r="B75" s="562"/>
      <c r="D75" s="545"/>
      <c r="E75" s="544"/>
      <c r="F75" s="597"/>
      <c r="G75" s="540"/>
      <c r="Q75" s="537">
        <v>20</v>
      </c>
    </row>
    <row customHeight="1" ht="11.549999999999999">
      <c r="Q76" s="537">
        <v>11</v>
      </c>
    </row>
    <row customHeight="1" ht="11.549999999999999">
      <c r="Q77" s="537">
        <v>11</v>
      </c>
    </row>
    <row customHeight="1" ht="11.549999999999999">
      <c r="E78" s="853"/>
      <c r="F78" s="853"/>
      <c r="G78" s="853"/>
      <c r="H78" s="853"/>
      <c r="I78" s="853"/>
      <c r="Q78" s="537">
        <v>11</v>
      </c>
    </row>
    <row customHeight="1" ht="11.25" hidden="1">
      <c r="A79" s="1247" t="s">
        <v>82</v>
      </c>
      <c r="B79" s="561">
        <v>0</v>
      </c>
      <c r="C79" s="535">
        <v>3</v>
      </c>
      <c r="D79" s="537">
        <v>1</v>
      </c>
      <c r="E79" s="537">
        <v>55</v>
      </c>
      <c r="F79" s="537">
        <v>54</v>
      </c>
      <c r="G79" s="1234">
        <v>1</v>
      </c>
      <c r="H79" s="872">
        <v>0</v>
      </c>
      <c r="I79" s="874">
        <v>59</v>
      </c>
      <c r="J79" s="1339">
        <v>0</v>
      </c>
      <c r="K79" s="537">
        <v>8</v>
      </c>
      <c r="L79" s="537">
        <v>77</v>
      </c>
      <c r="M79" s="537">
        <v>8</v>
      </c>
      <c r="N79" s="537">
        <v>8</v>
      </c>
      <c r="O79" s="537">
        <v>8</v>
      </c>
      <c r="P79" s="537">
        <v>8</v>
      </c>
      <c r="Q79" s="53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DCCF2CFF-F057-5CEE-9043-A348154BE0F1}"/>
    <hyperlink ref="H17" location="Титульный!H9" display="Как заполнить?" tooltip="Помощь по работе с полями отчётной формы" xr:uid="{47C8E101-A577-ABA5-0EC5-CA1C95396FA6}"/>
    <hyperlink ref="H39" location="Титульный!H9" display="Как заполнить?" tooltip="Помощь по работе с полями отчётной формы" xr:uid="{2EC43045-EFAF-4D42-FE44-9F2C88CDB4D4}"/>
    <hyperlink ref="H62" location="Титульный!H9" display="Как заполнить?" tooltip="Помощь по работе с полями отчётной формы" xr:uid="{1030D2C1-3491-72F5-384E-DA37A5B23F3F}"/>
    <hyperlink ref="F70" r:id="rId4" xr:uid="{7FCF05B9-5E83-0DD6-E364-86F86C225D65}"/>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242301-0B4D-783D-29FC-6CF5F290D6C2}"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6776" width="3.00390625" customWidth="1"/>
    <col min="17" max="17" style="26842" width="3.00390625" customWidth="1"/>
    <col min="18" max="18" style="28199" width="3.00390625" customWidth="1"/>
    <col min="19" max="19" style="28896" width="12.00390625" customWidth="1"/>
    <col min="20" max="20" style="28229" width="31.00390625" customWidth="1"/>
    <col min="21" max="21" style="28229" width="0.140625" customWidth="1"/>
    <col min="22" max="23" style="28229" width="21.7109375" hidden="1" customWidth="1"/>
    <col min="24" max="24" style="28229" width="11.7109375" hidden="1" customWidth="1"/>
    <col min="25" max="25" style="28229" width="3.7109375" hidden="1" customWidth="1"/>
    <col min="26" max="26" style="28229" width="11.7109375" hidden="1" customWidth="1"/>
    <col min="27" max="27" style="28229" width="8.57421875" hidden="1" customWidth="1"/>
    <col min="28" max="28" style="28229" width="5.421875" customWidth="1"/>
    <col min="29" max="30" style="28229" width="3.00390625" customWidth="1"/>
    <col min="31" max="31" style="28229" width="24.00390625" customWidth="1"/>
    <col min="32" max="32" style="28229" width="3.7109375" customWidth="1"/>
    <col min="33" max="34" style="28229" width="3.00390625" customWidth="1"/>
    <col min="35" max="35" style="28229" width="24.00390625" customWidth="1"/>
    <col min="36" max="36" style="28229" width="3.7109375" customWidth="1"/>
    <col min="37" max="38" style="28229" width="3.00390625" customWidth="1"/>
    <col min="39" max="39" style="28229" width="18.00390625" customWidth="1"/>
    <col min="40" max="41" style="28229" width="21.00390625" customWidth="1"/>
    <col min="42" max="42" style="28229" width="11.00390625" customWidth="1"/>
    <col min="43" max="43" style="28229" width="3.7109375" customWidth="1"/>
    <col min="44" max="44" style="28229" width="11.00390625" customWidth="1"/>
    <col min="45" max="45" style="28229" width="8.57421875" hidden="1" customWidth="1"/>
    <col min="46" max="46" style="28229" width="4.00390625" customWidth="1"/>
    <col min="47" max="47" style="28229" width="115.00390625" customWidth="1"/>
    <col min="48" max="52" style="27100" width="10.00390625" customWidth="1"/>
    <col min="53" max="53" style="28229" width="10.57421875" hidden="1"/>
  </cols>
  <sheetData>
    <row customHeight="1" ht="22.5" hidden="1">
      <c r="W1" s="790"/>
      <c r="X1" s="790"/>
      <c r="AO1" s="790"/>
      <c r="AP1" s="790"/>
      <c r="BA1" s="1618" t="s">
        <v>14</v>
      </c>
    </row>
    <row customHeight="1" ht="21" hidden="1">
      <c r="A2" s="1826"/>
      <c r="B2" s="1826"/>
      <c r="C2" s="1826"/>
      <c r="D2" s="1826"/>
      <c r="E2" s="2721">
        <v>1</v>
      </c>
      <c r="F2" s="1826"/>
      <c r="G2" s="1826"/>
      <c r="H2" s="1826"/>
      <c r="I2" s="1826"/>
      <c r="J2" s="1826"/>
      <c r="K2" s="1826"/>
      <c r="L2" s="1827"/>
      <c r="M2" s="1828"/>
      <c r="N2" s="1828"/>
      <c r="O2" s="1828"/>
      <c r="P2" s="1872"/>
      <c r="Q2" s="1336"/>
      <c r="R2" s="818"/>
      <c r="S2" s="1799">
        <f>INDEX(PT_DIFFERENTIATION_NUM_NTAR,MATCH(A2,PT_DIFFERENTIATION_NTAR_ID,0))</f>
      </c>
      <c r="T2" s="761" t="s">
        <v>255</v>
      </c>
      <c r="U2" s="763"/>
      <c r="V2" s="2706"/>
      <c r="W2" s="2706"/>
      <c r="X2" s="2706"/>
      <c r="Y2" s="2706"/>
      <c r="Z2" s="2706"/>
      <c r="AA2" s="2707"/>
      <c r="AB2" s="2705">
        <f>INDEX(PT_DIFFERENTIATION_NTAR,MATCH(A2,PT_DIFFERENTIATION_NTAR_ID,0))</f>
      </c>
      <c r="AC2" s="2706"/>
      <c r="AD2" s="2706"/>
      <c r="AE2" s="2706"/>
      <c r="AF2" s="2706"/>
      <c r="AG2" s="2706"/>
      <c r="AH2" s="2706"/>
      <c r="AI2" s="2706"/>
      <c r="AJ2" s="2706"/>
      <c r="AK2" s="2706"/>
      <c r="AL2" s="2706"/>
      <c r="AM2" s="2706"/>
      <c r="AN2" s="2706"/>
      <c r="AO2" s="2706"/>
      <c r="AP2" s="2706"/>
      <c r="AQ2" s="2706"/>
      <c r="AR2" s="2706"/>
      <c r="AS2" s="2706"/>
      <c r="AT2" s="2707"/>
      <c r="AU2" s="1721" t="s">
        <v>520</v>
      </c>
      <c r="AW2" s="963"/>
      <c r="AX2" s="963" t="str">
        <f>IF(T2="","",T2)</f>
        <v>Наименование тарифа</v>
      </c>
      <c r="AY2" s="963"/>
      <c r="AZ2" s="963"/>
      <c r="BA2" s="1618">
        <v>0</v>
      </c>
    </row>
    <row customHeight="1" ht="21" hidden="1">
      <c r="A3" s="1826"/>
      <c r="B3" s="1826"/>
      <c r="C3" s="1826"/>
      <c r="D3" s="1826"/>
      <c r="E3" s="2722"/>
      <c r="F3" s="2721">
        <v>1</v>
      </c>
      <c r="G3" s="1826"/>
      <c r="H3" s="1826"/>
      <c r="I3" s="1826"/>
      <c r="J3" s="1826"/>
      <c r="K3" s="1826"/>
      <c r="L3" s="1827"/>
      <c r="M3" s="1828"/>
      <c r="N3" s="1828"/>
      <c r="O3" s="1828"/>
      <c r="P3" s="1873"/>
      <c r="Q3" s="1874"/>
      <c r="R3" s="816"/>
      <c r="S3" s="1799">
        <f>INDEX(PT_DIFFERENTIATION_NUM_TER,MATCH(B3,PT_DIFFERENTIATION_TER_ID,0))</f>
      </c>
      <c r="T3" s="771" t="s">
        <v>521</v>
      </c>
      <c r="U3" s="763"/>
      <c r="V3" s="2706"/>
      <c r="W3" s="2706"/>
      <c r="X3" s="2706"/>
      <c r="Y3" s="2706"/>
      <c r="Z3" s="2706"/>
      <c r="AA3" s="2707"/>
      <c r="AB3" s="2705">
        <f>INDEX(PT_DIFFERENTIATION_TER,MATCH(B3,PT_DIFFERENTIATION_TER_ID,0))</f>
      </c>
      <c r="AC3" s="2706"/>
      <c r="AD3" s="2706"/>
      <c r="AE3" s="2706"/>
      <c r="AF3" s="2706"/>
      <c r="AG3" s="2706"/>
      <c r="AH3" s="2706"/>
      <c r="AI3" s="2706"/>
      <c r="AJ3" s="2706"/>
      <c r="AK3" s="2706"/>
      <c r="AL3" s="2706"/>
      <c r="AM3" s="2706"/>
      <c r="AN3" s="2706"/>
      <c r="AO3" s="2706"/>
      <c r="AP3" s="2706"/>
      <c r="AQ3" s="2706"/>
      <c r="AR3" s="2706"/>
      <c r="AS3" s="2706"/>
      <c r="AT3" s="2707"/>
      <c r="AU3" s="1721" t="s">
        <v>522</v>
      </c>
      <c r="AW3" s="963"/>
      <c r="AX3" s="963" t="str">
        <f>IF(T3="","",T3)</f>
        <v>Территория действия тарифа</v>
      </c>
      <c r="AY3" s="963"/>
      <c r="AZ3" s="963"/>
      <c r="BA3" s="1618">
        <v>0</v>
      </c>
    </row>
    <row customHeight="1" ht="22.5" hidden="1">
      <c r="A4" s="1826"/>
      <c r="B4" s="1826"/>
      <c r="C4" s="1826"/>
      <c r="D4" s="1826"/>
      <c r="E4" s="2722"/>
      <c r="F4" s="2722"/>
      <c r="G4" s="2721">
        <v>1</v>
      </c>
      <c r="H4" s="1826"/>
      <c r="I4" s="1826"/>
      <c r="J4" s="1826"/>
      <c r="K4" s="1826"/>
      <c r="L4" s="1827"/>
      <c r="M4" s="1828"/>
      <c r="N4" s="1828"/>
      <c r="O4" s="1828"/>
      <c r="P4" s="1875"/>
      <c r="Q4" s="1874"/>
      <c r="R4" s="816"/>
      <c r="S4" s="1799">
        <f>INDEX(PT_DIFFERENTIATION_NUM_CS,MATCH(C4,PT_DIFFERENTIATION_CS_ID,0))</f>
      </c>
      <c r="T4" s="772" t="s">
        <v>523</v>
      </c>
      <c r="U4" s="763"/>
      <c r="V4" s="2706"/>
      <c r="W4" s="2706"/>
      <c r="X4" s="2706"/>
      <c r="Y4" s="2706"/>
      <c r="Z4" s="2706"/>
      <c r="AA4" s="2707"/>
      <c r="AB4" s="2705">
        <f>INDEX(PT_DIFFERENTIATION_CS,MATCH(C4,PT_DIFFERENTIATION_CS_ID,0))</f>
      </c>
      <c r="AC4" s="2706"/>
      <c r="AD4" s="2706"/>
      <c r="AE4" s="2706"/>
      <c r="AF4" s="2706"/>
      <c r="AG4" s="2706"/>
      <c r="AH4" s="2706"/>
      <c r="AI4" s="2706"/>
      <c r="AJ4" s="2706"/>
      <c r="AK4" s="2706"/>
      <c r="AL4" s="2706"/>
      <c r="AM4" s="2706"/>
      <c r="AN4" s="2706"/>
      <c r="AO4" s="2706"/>
      <c r="AP4" s="2706"/>
      <c r="AQ4" s="2706"/>
      <c r="AR4" s="2706"/>
      <c r="AS4" s="2706"/>
      <c r="AT4" s="2707"/>
      <c r="AU4" s="1721" t="s">
        <v>524</v>
      </c>
      <c r="AW4" s="963"/>
      <c r="AX4" s="963" t="str">
        <f>IF(T4="","",T4)</f>
        <v>Наименование системы теплоснабжения </v>
      </c>
      <c r="AY4" s="963"/>
      <c r="AZ4" s="963"/>
      <c r="BA4" s="1618">
        <v>0</v>
      </c>
    </row>
    <row customHeight="1" ht="21" hidden="1">
      <c r="A5" s="1826"/>
      <c r="B5" s="1826"/>
      <c r="C5" s="1826"/>
      <c r="D5" s="1826"/>
      <c r="E5" s="2722"/>
      <c r="F5" s="2722"/>
      <c r="G5" s="2722"/>
      <c r="H5" s="2721">
        <v>1</v>
      </c>
      <c r="I5" s="1826"/>
      <c r="J5" s="1826"/>
      <c r="K5" s="1826"/>
      <c r="L5" s="1827"/>
      <c r="M5" s="1828"/>
      <c r="N5" s="1828"/>
      <c r="O5" s="1828"/>
      <c r="P5" s="1875"/>
      <c r="Q5" s="1874"/>
      <c r="R5" s="816"/>
      <c r="S5" s="1799">
        <f>INDEX(PT_DIFFERENTIATION_NUM_IST_TE,MATCH(D5,PT_DIFFERENTIATION_IST_TE_ID,0))</f>
      </c>
      <c r="T5" s="773" t="s">
        <v>525</v>
      </c>
      <c r="U5" s="763"/>
      <c r="V5" s="2706"/>
      <c r="W5" s="2706"/>
      <c r="X5" s="2706"/>
      <c r="Y5" s="2706"/>
      <c r="Z5" s="2706"/>
      <c r="AA5" s="2707"/>
      <c r="AB5" s="2705">
        <f>INDEX(PT_DIFFERENTIATION_IST_TE,MATCH(D5,PT_DIFFERENTIATION_IST_TE_ID,0))</f>
      </c>
      <c r="AC5" s="2706"/>
      <c r="AD5" s="2706"/>
      <c r="AE5" s="2706"/>
      <c r="AF5" s="2706"/>
      <c r="AG5" s="2706"/>
      <c r="AH5" s="2706"/>
      <c r="AI5" s="2706"/>
      <c r="AJ5" s="2706"/>
      <c r="AK5" s="2706"/>
      <c r="AL5" s="2706"/>
      <c r="AM5" s="2706"/>
      <c r="AN5" s="2706"/>
      <c r="AO5" s="2706"/>
      <c r="AP5" s="2706"/>
      <c r="AQ5" s="2706"/>
      <c r="AR5" s="2706"/>
      <c r="AS5" s="2706"/>
      <c r="AT5" s="2707"/>
      <c r="AU5" s="1721" t="s">
        <v>526</v>
      </c>
      <c r="AW5" s="963"/>
      <c r="AX5" s="963" t="str">
        <f>IF(T5="","",T5)</f>
        <v>Источник тепловой энергии  </v>
      </c>
      <c r="AY5" s="963"/>
      <c r="AZ5" s="963"/>
      <c r="BA5" s="1618">
        <v>0</v>
      </c>
    </row>
    <row s="27100" customFormat="1" customHeight="1" ht="0.75" hidden="1">
      <c r="A6" s="1806"/>
      <c r="B6" s="1806"/>
      <c r="C6" s="1806"/>
      <c r="D6" s="1806"/>
      <c r="E6" s="2722"/>
      <c r="F6" s="2722"/>
      <c r="G6" s="2722"/>
      <c r="H6" s="2722"/>
      <c r="I6" s="2719">
        <f>S5&amp;".1"</f>
      </c>
      <c r="J6" s="1806"/>
      <c r="K6" s="1806"/>
      <c r="L6" s="1809" t="s">
        <v>527</v>
      </c>
      <c r="M6" s="973"/>
      <c r="N6" s="973"/>
      <c r="O6" s="973"/>
      <c r="P6" s="2720">
        <v>1</v>
      </c>
      <c r="Q6" s="1794"/>
      <c r="R6" s="819"/>
      <c r="S6" s="1505"/>
      <c r="T6" s="1846"/>
      <c r="U6" s="1847"/>
      <c r="V6" s="2760"/>
      <c r="W6" s="2760"/>
      <c r="X6" s="2760"/>
      <c r="Y6" s="2760"/>
      <c r="Z6" s="2760"/>
      <c r="AA6" s="2761"/>
      <c r="AB6" s="2759"/>
      <c r="AC6" s="2760"/>
      <c r="AD6" s="2760"/>
      <c r="AE6" s="2760"/>
      <c r="AF6" s="2760"/>
      <c r="AG6" s="2760"/>
      <c r="AH6" s="2760"/>
      <c r="AI6" s="2760"/>
      <c r="AJ6" s="2760"/>
      <c r="AK6" s="2760"/>
      <c r="AL6" s="2760"/>
      <c r="AM6" s="2760"/>
      <c r="AN6" s="2760"/>
      <c r="AO6" s="2760"/>
      <c r="AP6" s="2760"/>
      <c r="AQ6" s="2760"/>
      <c r="AR6" s="2760"/>
      <c r="AS6" s="2760"/>
      <c r="AT6" s="2761"/>
      <c r="AU6" s="1848"/>
      <c r="AW6" s="963"/>
      <c r="AX6" s="963" t="str">
        <f>IF(T6="","",T6)</f>
        <v/>
      </c>
      <c r="AY6" s="963"/>
      <c r="AZ6" s="963"/>
      <c r="BA6" s="974">
        <v>0</v>
      </c>
    </row>
    <row s="27100" customFormat="1" customHeight="1" ht="0.75" hidden="1">
      <c r="A7" s="1806"/>
      <c r="B7" s="1806"/>
      <c r="C7" s="1806"/>
      <c r="D7" s="1806"/>
      <c r="E7" s="2722"/>
      <c r="F7" s="2722"/>
      <c r="G7" s="2722"/>
      <c r="H7" s="2722"/>
      <c r="I7" s="2749"/>
      <c r="J7" s="2719">
        <f>S5&amp;".1"</f>
      </c>
      <c r="K7" s="1806"/>
      <c r="L7" s="1809"/>
      <c r="M7" s="973"/>
      <c r="N7" s="973"/>
      <c r="O7" s="973"/>
      <c r="P7" s="2720"/>
      <c r="Q7" s="2720">
        <v>1</v>
      </c>
      <c r="R7" s="820"/>
      <c r="S7" s="1505"/>
      <c r="T7" s="1862"/>
      <c r="U7" s="1847"/>
      <c r="V7" s="2760"/>
      <c r="W7" s="2760"/>
      <c r="X7" s="2760"/>
      <c r="Y7" s="2760"/>
      <c r="Z7" s="2760"/>
      <c r="AA7" s="2761"/>
      <c r="AB7" s="2759"/>
      <c r="AC7" s="2760"/>
      <c r="AD7" s="2760"/>
      <c r="AE7" s="2760"/>
      <c r="AF7" s="2760"/>
      <c r="AG7" s="2760"/>
      <c r="AH7" s="2760"/>
      <c r="AI7" s="2760"/>
      <c r="AJ7" s="2760"/>
      <c r="AK7" s="2760"/>
      <c r="AL7" s="2760"/>
      <c r="AM7" s="2760"/>
      <c r="AN7" s="2760"/>
      <c r="AO7" s="2760"/>
      <c r="AP7" s="2760"/>
      <c r="AQ7" s="2760"/>
      <c r="AR7" s="2760"/>
      <c r="AS7" s="2760"/>
      <c r="AT7" s="2761"/>
      <c r="AU7" s="1848"/>
      <c r="AW7" s="963"/>
      <c r="AX7" s="963" t="str">
        <f>IF(T7="","",T7)</f>
        <v/>
      </c>
      <c r="AY7" s="963"/>
      <c r="AZ7" s="963"/>
      <c r="BA7" s="974">
        <v>0</v>
      </c>
    </row>
    <row customHeight="1" ht="21" hidden="1">
      <c r="A8" s="1826"/>
      <c r="B8" s="1826"/>
      <c r="C8" s="1826"/>
      <c r="D8" s="1826"/>
      <c r="E8" s="2722"/>
      <c r="F8" s="2722"/>
      <c r="G8" s="2722"/>
      <c r="H8" s="2722"/>
      <c r="I8" s="2749"/>
      <c r="J8" s="2749"/>
      <c r="K8" s="2719">
        <f>S5&amp;".1"</f>
      </c>
      <c r="L8" s="1827"/>
      <c r="P8" s="2720"/>
      <c r="Q8" s="2720"/>
      <c r="R8" s="2810">
        <v>1</v>
      </c>
      <c r="S8" s="2804">
        <f>$K8</f>
      </c>
      <c r="T8" s="2807"/>
      <c r="U8" s="763"/>
      <c r="V8" s="1214"/>
      <c r="W8" s="1720"/>
      <c r="X8" s="2728"/>
      <c r="Y8" s="2570" t="s">
        <v>66</v>
      </c>
      <c r="Z8" s="2728"/>
      <c r="AA8" s="2570" t="s">
        <v>66</v>
      </c>
      <c r="AB8" s="2570" t="s">
        <v>19</v>
      </c>
      <c r="AC8" s="2789"/>
      <c r="AD8" s="2668">
        <v>1</v>
      </c>
      <c r="AE8" s="2790"/>
      <c r="AF8" s="2570" t="s">
        <v>19</v>
      </c>
      <c r="AG8" s="2789"/>
      <c r="AH8" s="2668">
        <v>1</v>
      </c>
      <c r="AI8" s="2790"/>
      <c r="AJ8" s="2570" t="s">
        <v>19</v>
      </c>
      <c r="AK8" s="774"/>
      <c r="AL8" s="1800">
        <v>1</v>
      </c>
      <c r="AM8" s="1861"/>
      <c r="AN8" s="1214"/>
      <c r="AO8" s="1720"/>
      <c r="AP8" s="2197"/>
      <c r="AQ8" s="1922" t="s">
        <v>66</v>
      </c>
      <c r="AR8" s="2197"/>
      <c r="AS8" s="1922" t="s">
        <v>66</v>
      </c>
      <c r="AT8" s="1811"/>
      <c r="AU8" s="2716" t="s">
        <v>588</v>
      </c>
      <c r="AV8" s="974">
        <f>STRCHECKDATE(V11:AT11)</f>
      </c>
      <c r="AW8" s="963"/>
      <c r="AX8" s="963" t="str">
        <f>IF(T8="","",T8)</f>
        <v/>
      </c>
      <c r="AY8" s="963"/>
      <c r="AZ8" s="963"/>
      <c r="BA8" s="1618">
        <v>0</v>
      </c>
    </row>
    <row customHeight="1" ht="11.25" hidden="1">
      <c r="A9" s="1826"/>
      <c r="B9" s="1826"/>
      <c r="C9" s="1826"/>
      <c r="D9" s="1826"/>
      <c r="E9" s="2722"/>
      <c r="F9" s="2722"/>
      <c r="G9" s="2722"/>
      <c r="H9" s="2722"/>
      <c r="I9" s="2749"/>
      <c r="J9" s="2749"/>
      <c r="K9" s="2719"/>
      <c r="L9" s="1827"/>
      <c r="P9" s="2720"/>
      <c r="Q9" s="2720"/>
      <c r="R9" s="2810"/>
      <c r="S9" s="2805"/>
      <c r="T9" s="2808"/>
      <c r="U9" s="763"/>
      <c r="V9" s="1856"/>
      <c r="W9" s="1860"/>
      <c r="X9" s="2728"/>
      <c r="Y9" s="2570"/>
      <c r="Z9" s="2728"/>
      <c r="AA9" s="2570"/>
      <c r="AB9" s="2570"/>
      <c r="AC9" s="2789"/>
      <c r="AD9" s="2668"/>
      <c r="AE9" s="2790"/>
      <c r="AF9" s="2570"/>
      <c r="AG9" s="2789"/>
      <c r="AH9" s="2668"/>
      <c r="AI9" s="2790"/>
      <c r="AJ9" s="2570"/>
      <c r="AK9" s="779"/>
      <c r="AL9" s="879"/>
      <c r="AM9" s="878" t="s">
        <v>589</v>
      </c>
      <c r="AN9" s="1856"/>
      <c r="AO9" s="1959"/>
      <c r="AP9" s="1856"/>
      <c r="AQ9" s="1856"/>
      <c r="AR9" s="1856"/>
      <c r="AS9" s="1856"/>
      <c r="AT9" s="1853"/>
      <c r="AU9" s="2717"/>
      <c r="AW9" s="963"/>
      <c r="AX9" s="963"/>
      <c r="AY9" s="963"/>
      <c r="AZ9" s="963"/>
      <c r="BA9" s="1618">
        <v>0</v>
      </c>
    </row>
    <row customHeight="1" ht="11.25" hidden="1">
      <c r="A10" s="1826"/>
      <c r="B10" s="1826"/>
      <c r="C10" s="1826"/>
      <c r="D10" s="1826"/>
      <c r="E10" s="2722"/>
      <c r="F10" s="2722"/>
      <c r="G10" s="2722"/>
      <c r="H10" s="2722"/>
      <c r="I10" s="2749"/>
      <c r="J10" s="2749"/>
      <c r="K10" s="2719"/>
      <c r="L10" s="1827"/>
      <c r="P10" s="2720"/>
      <c r="Q10" s="2720"/>
      <c r="R10" s="2810"/>
      <c r="S10" s="2805"/>
      <c r="T10" s="2808"/>
      <c r="U10" s="763"/>
      <c r="V10" s="1856"/>
      <c r="W10" s="1860"/>
      <c r="X10" s="2728"/>
      <c r="Y10" s="2570"/>
      <c r="Z10" s="2728"/>
      <c r="AA10" s="2570"/>
      <c r="AB10" s="2570"/>
      <c r="AC10" s="2789"/>
      <c r="AD10" s="2668"/>
      <c r="AE10" s="2790"/>
      <c r="AF10" s="2570"/>
      <c r="AG10" s="757"/>
      <c r="AH10" s="878"/>
      <c r="AI10" s="878" t="s">
        <v>590</v>
      </c>
      <c r="AJ10" s="1856"/>
      <c r="AK10" s="1856"/>
      <c r="AL10" s="1856"/>
      <c r="AM10" s="1856"/>
      <c r="AN10" s="1856"/>
      <c r="AO10" s="1959"/>
      <c r="AP10" s="1856"/>
      <c r="AQ10" s="1856"/>
      <c r="AR10" s="1856"/>
      <c r="AS10" s="1856"/>
      <c r="AT10" s="1853"/>
      <c r="AU10" s="2717"/>
      <c r="AW10" s="963"/>
      <c r="AX10" s="963"/>
      <c r="AY10" s="963"/>
      <c r="AZ10" s="963"/>
      <c r="BA10" s="1618">
        <v>0</v>
      </c>
    </row>
    <row customHeight="1" ht="11.25" hidden="1">
      <c r="A11" s="1826"/>
      <c r="B11" s="1826"/>
      <c r="C11" s="1826"/>
      <c r="D11" s="1826"/>
      <c r="E11" s="2722"/>
      <c r="F11" s="2722"/>
      <c r="G11" s="2722"/>
      <c r="H11" s="2722"/>
      <c r="I11" s="2749"/>
      <c r="J11" s="2749"/>
      <c r="K11" s="2719"/>
      <c r="L11" s="1827"/>
      <c r="P11" s="2720"/>
      <c r="Q11" s="2720"/>
      <c r="R11" s="2810"/>
      <c r="S11" s="2806"/>
      <c r="T11" s="2809"/>
      <c r="U11" s="763"/>
      <c r="V11" s="1856"/>
      <c r="W11" s="1859" t="str">
        <f>X8&amp;"-"&amp;Z8</f>
        <v>-</v>
      </c>
      <c r="X11" s="2729"/>
      <c r="Y11" s="2570"/>
      <c r="Z11" s="2729"/>
      <c r="AA11" s="2570"/>
      <c r="AB11" s="2570"/>
      <c r="AC11" s="775"/>
      <c r="AD11" s="777"/>
      <c r="AE11" s="878" t="s">
        <v>591</v>
      </c>
      <c r="AF11" s="1856"/>
      <c r="AG11" s="1856"/>
      <c r="AH11" s="1856"/>
      <c r="AI11" s="1856"/>
      <c r="AJ11" s="1856"/>
      <c r="AK11" s="1856"/>
      <c r="AL11" s="1856"/>
      <c r="AM11" s="1856"/>
      <c r="AN11" s="1856"/>
      <c r="AO11" s="1857" t="str">
        <f>AP8&amp;"-"&amp;AR8</f>
        <v>-</v>
      </c>
      <c r="AP11" s="1856"/>
      <c r="AQ11" s="1856"/>
      <c r="AR11" s="1856"/>
      <c r="AS11" s="1856"/>
      <c r="AT11" s="1812"/>
      <c r="AU11" s="2717"/>
      <c r="AW11" s="963"/>
      <c r="AX11" s="963" t="str">
        <f>IF(T11="","",T11)</f>
        <v/>
      </c>
      <c r="AY11" s="963"/>
      <c r="AZ11" s="963"/>
      <c r="BA11" s="1618">
        <v>0</v>
      </c>
    </row>
    <row customHeight="1" ht="11.25" hidden="1">
      <c r="A12" s="1826"/>
      <c r="B12" s="1826"/>
      <c r="C12" s="1826"/>
      <c r="D12" s="1826"/>
      <c r="E12" s="2722"/>
      <c r="F12" s="2722"/>
      <c r="G12" s="2722"/>
      <c r="H12" s="2722"/>
      <c r="I12" s="2749"/>
      <c r="J12" s="2719"/>
      <c r="K12" s="1826"/>
      <c r="L12" s="1827"/>
      <c r="P12" s="2720"/>
      <c r="Q12" s="2720"/>
      <c r="R12" s="819"/>
      <c r="S12" s="1741"/>
      <c r="T12" s="750" t="s">
        <v>592</v>
      </c>
      <c r="U12" s="830"/>
      <c r="V12" s="830"/>
      <c r="W12" s="830"/>
      <c r="X12" s="830"/>
      <c r="Y12" s="830"/>
      <c r="Z12" s="830"/>
      <c r="AA12" s="830"/>
      <c r="AB12" s="830"/>
      <c r="AC12" s="830"/>
      <c r="AD12" s="830"/>
      <c r="AE12" s="830"/>
      <c r="AF12" s="830"/>
      <c r="AG12" s="830"/>
      <c r="AH12" s="830"/>
      <c r="AI12" s="830"/>
      <c r="AJ12" s="830"/>
      <c r="AK12" s="830"/>
      <c r="AL12" s="830"/>
      <c r="AM12" s="830"/>
      <c r="AN12" s="830"/>
      <c r="AO12" s="830"/>
      <c r="AP12" s="830"/>
      <c r="AQ12" s="830"/>
      <c r="AR12" s="830"/>
      <c r="AS12" s="830"/>
      <c r="AT12" s="787"/>
      <c r="AU12" s="2718"/>
      <c r="AW12" s="963"/>
      <c r="AX12" s="963" t="str">
        <f>IF(T12="","",T12)</f>
        <v>Добавить строку</v>
      </c>
      <c r="AY12" s="963"/>
      <c r="AZ12" s="963"/>
      <c r="BA12" s="1618">
        <v>0</v>
      </c>
    </row>
    <row s="27100" customFormat="1" customHeight="1" ht="0.75" hidden="1">
      <c r="A13" s="1806"/>
      <c r="B13" s="1806"/>
      <c r="C13" s="1806"/>
      <c r="D13" s="1806"/>
      <c r="E13" s="2722"/>
      <c r="F13" s="2722"/>
      <c r="G13" s="2722"/>
      <c r="H13" s="2722"/>
      <c r="I13" s="2719"/>
      <c r="J13" s="1806"/>
      <c r="K13" s="1806"/>
      <c r="L13" s="1809"/>
      <c r="M13" s="973"/>
      <c r="N13" s="973"/>
      <c r="O13" s="973"/>
      <c r="P13" s="2720"/>
      <c r="Q13" s="1794"/>
      <c r="R13" s="819"/>
      <c r="S13" s="1849"/>
      <c r="T13" s="1850"/>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c r="AT13" s="1851"/>
      <c r="AU13" s="1852"/>
      <c r="AW13" s="963"/>
      <c r="AX13" s="963" t="str">
        <f>IF(T13="","",T13)</f>
        <v/>
      </c>
      <c r="AY13" s="963"/>
      <c r="AZ13" s="963"/>
      <c r="BA13" s="974">
        <v>0</v>
      </c>
    </row>
    <row s="27100" customFormat="1" customHeight="1" ht="0.75" hidden="1">
      <c r="A14" s="1806"/>
      <c r="B14" s="1806"/>
      <c r="C14" s="1806"/>
      <c r="D14" s="1806"/>
      <c r="E14" s="2722"/>
      <c r="F14" s="2722"/>
      <c r="G14" s="2722"/>
      <c r="H14" s="2721"/>
      <c r="I14" s="1806"/>
      <c r="J14" s="1806"/>
      <c r="K14" s="1806"/>
      <c r="L14" s="1809"/>
      <c r="M14" s="1778"/>
      <c r="N14" s="1778"/>
      <c r="O14" s="981"/>
      <c r="P14" s="843"/>
      <c r="Q14" s="1807"/>
      <c r="R14" s="1864"/>
      <c r="S14" s="1849"/>
      <c r="T14" s="1850"/>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c r="AT14" s="1851"/>
      <c r="AU14" s="1852"/>
      <c r="AW14" s="963"/>
      <c r="AX14" s="963" t="str">
        <f>IF(T14="","",T14)</f>
        <v/>
      </c>
      <c r="AY14" s="963"/>
      <c r="AZ14" s="963"/>
      <c r="BA14" s="974">
        <v>0</v>
      </c>
    </row>
    <row s="27100" customFormat="1" customHeight="1" ht="0.75" hidden="1">
      <c r="A15" s="1806"/>
      <c r="B15" s="1806"/>
      <c r="C15" s="1806"/>
      <c r="D15" s="1777"/>
      <c r="E15" s="2722"/>
      <c r="F15" s="2722"/>
      <c r="G15" s="2721"/>
      <c r="H15" s="1777"/>
      <c r="I15" s="1777"/>
      <c r="J15" s="1777"/>
      <c r="K15" s="1777"/>
      <c r="L15" s="1802"/>
      <c r="M15" s="1778"/>
      <c r="N15" s="1778"/>
      <c r="P15" s="1779"/>
      <c r="Q15" s="1780"/>
      <c r="R15" s="1779"/>
      <c r="S15" s="1785"/>
      <c r="T15" s="1788" t="s">
        <v>538</v>
      </c>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c r="AT15" s="1787"/>
      <c r="AU15" s="1787"/>
      <c r="AW15" s="1252"/>
      <c r="AX15" s="1252" t="str">
        <f>IF(T15="","",T15)</f>
        <v>Добавить источник для дифференциации</v>
      </c>
      <c r="AY15" s="1252"/>
      <c r="AZ15" s="1252"/>
      <c r="BA15" s="981">
        <v>0</v>
      </c>
    </row>
    <row s="27100" customFormat="1" customHeight="1" ht="0.75" hidden="1">
      <c r="A16" s="1806"/>
      <c r="B16" s="1806"/>
      <c r="C16" s="1777"/>
      <c r="D16" s="1777"/>
      <c r="E16" s="2722"/>
      <c r="F16" s="2721"/>
      <c r="G16" s="1777"/>
      <c r="H16" s="1777"/>
      <c r="I16" s="1777"/>
      <c r="J16" s="1777"/>
      <c r="K16" s="1777"/>
      <c r="L16" s="1802"/>
      <c r="M16" s="1784"/>
      <c r="N16" s="1784"/>
      <c r="P16" s="1779"/>
      <c r="Q16" s="1780"/>
      <c r="R16" s="1779"/>
      <c r="S16" s="1785"/>
      <c r="T16" s="1788" t="s">
        <v>539</v>
      </c>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R16" s="1787"/>
      <c r="AS16" s="1787"/>
      <c r="AT16" s="1787"/>
      <c r="AU16" s="1787"/>
      <c r="AW16" s="1252"/>
      <c r="AX16" s="1252" t="str">
        <f>IF(T16="","",T16)</f>
        <v>Добавить централизованную систему для дифференциации</v>
      </c>
      <c r="AY16" s="1252"/>
      <c r="AZ16" s="1252"/>
      <c r="BA16" s="981">
        <v>0</v>
      </c>
    </row>
    <row s="27100" customFormat="1" customHeight="1" ht="0.75" hidden="1">
      <c r="A17" s="1806"/>
      <c r="B17" s="1806"/>
      <c r="C17" s="1806"/>
      <c r="D17" s="1806"/>
      <c r="E17" s="2721"/>
      <c r="F17" s="1806"/>
      <c r="G17" s="1806"/>
      <c r="H17" s="1806"/>
      <c r="I17" s="1806"/>
      <c r="J17" s="1806"/>
      <c r="K17" s="1806"/>
      <c r="L17" s="1809"/>
      <c r="M17" s="1784"/>
      <c r="N17" s="1784"/>
      <c r="O17" s="981"/>
      <c r="P17" s="843"/>
      <c r="Q17" s="1807"/>
      <c r="R17" s="843"/>
      <c r="S17" s="1785"/>
      <c r="T17" s="1788" t="s">
        <v>540</v>
      </c>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7"/>
      <c r="AU17" s="1787"/>
      <c r="AW17" s="963"/>
      <c r="AX17" s="963" t="str">
        <f>IF(T17="","",T17)</f>
        <v>Добавить территорию для дифференциации</v>
      </c>
      <c r="AY17" s="963"/>
      <c r="AZ17" s="963"/>
      <c r="BA17" s="974">
        <v>0</v>
      </c>
    </row>
    <row customHeight="1" ht="14.25" hidden="1">
      <c r="AA18" s="790"/>
      <c r="AS18" s="790"/>
      <c r="BA18" s="1618">
        <v>0</v>
      </c>
    </row>
    <row customHeight="1" ht="14.25" hidden="1">
      <c r="AB19" s="1787" t="s">
        <v>19</v>
      </c>
      <c r="AC19" s="1964"/>
      <c r="AD19" s="1011">
        <v>1</v>
      </c>
      <c r="AE19" s="1965"/>
      <c r="AF19" s="1787" t="s">
        <v>19</v>
      </c>
      <c r="AG19" s="1964"/>
      <c r="AH19" s="1011">
        <v>1</v>
      </c>
      <c r="AI19" s="1965"/>
      <c r="AJ19" s="1787" t="s">
        <v>19</v>
      </c>
      <c r="AK19" s="1966"/>
      <c r="AL19" s="1011">
        <v>1</v>
      </c>
      <c r="AM19" s="1969"/>
      <c r="AN19" s="1866"/>
      <c r="AO19" s="1867"/>
      <c r="AP19" s="2199"/>
      <c r="AQ19" s="1923" t="s">
        <v>66</v>
      </c>
      <c r="AR19" s="2199"/>
      <c r="AS19" s="1923" t="s">
        <v>66</v>
      </c>
      <c r="BA19" s="1618">
        <v>0</v>
      </c>
    </row>
    <row customHeight="1" ht="14.25" hidden="1">
      <c r="AV20" s="959"/>
      <c r="AW20" s="959"/>
      <c r="AX20" s="959"/>
      <c r="AY20" s="959"/>
      <c r="AZ20" s="959"/>
      <c r="BA20" s="1618">
        <v>0</v>
      </c>
    </row>
    <row customHeight="1" ht="14.25" hidden="1">
      <c r="O21" s="1830" t="s">
        <v>541</v>
      </c>
      <c r="X21" s="1808"/>
      <c r="Z21" s="1808"/>
      <c r="AA21" s="790"/>
      <c r="AP21" s="1808"/>
      <c r="AR21" s="1808"/>
      <c r="AS21" s="790"/>
      <c r="AV21" s="959"/>
      <c r="AW21" s="959"/>
      <c r="AX21" s="959"/>
      <c r="AY21" s="959"/>
      <c r="AZ21" s="959"/>
      <c r="BA21" s="1618">
        <v>0</v>
      </c>
    </row>
    <row customHeight="1" ht="14.25" hidden="1">
      <c r="AA22" s="790"/>
      <c r="AS22" s="790"/>
      <c r="AV22" s="959"/>
      <c r="AW22" s="959"/>
      <c r="AX22" s="959"/>
      <c r="AY22" s="959"/>
      <c r="AZ22" s="959"/>
      <c r="BA22" s="1618">
        <v>0</v>
      </c>
    </row>
    <row s="26817" customFormat="1" customHeight="1" ht="14.25" hidden="1">
      <c r="M23" s="1971"/>
      <c r="N23" s="1971"/>
      <c r="O23" s="1972" t="s">
        <v>542</v>
      </c>
      <c r="P23" s="1971"/>
      <c r="Q23" s="1973"/>
      <c r="R23" s="1973"/>
      <c r="Y23" s="1970" t="s">
        <v>544</v>
      </c>
      <c r="AA23" s="1970" t="s">
        <v>545</v>
      </c>
      <c r="AB23" s="1970" t="s">
        <v>593</v>
      </c>
      <c r="AE23" s="1970" t="s">
        <v>594</v>
      </c>
      <c r="AF23" s="1970" t="s">
        <v>593</v>
      </c>
      <c r="AI23" s="1970" t="s">
        <v>595</v>
      </c>
      <c r="AJ23" s="1970" t="s">
        <v>593</v>
      </c>
      <c r="AM23" s="1970" t="s">
        <v>596</v>
      </c>
      <c r="AQ23" s="1970" t="s">
        <v>544</v>
      </c>
      <c r="AS23" s="1970" t="s">
        <v>545</v>
      </c>
      <c r="AV23" s="1974"/>
      <c r="AW23" s="1974"/>
      <c r="AX23" s="1974"/>
      <c r="AY23" s="1974"/>
      <c r="AZ23" s="1974"/>
      <c r="BA23" s="1970">
        <v>0</v>
      </c>
    </row>
    <row customHeight="1" ht="14.25" hidden="1">
      <c r="O24" s="1827"/>
      <c r="AV24" s="959"/>
      <c r="AW24" s="959"/>
      <c r="AX24" s="959"/>
      <c r="AY24" s="959"/>
      <c r="AZ24" s="959"/>
      <c r="BA24" s="1618">
        <v>0</v>
      </c>
    </row>
    <row customHeight="1" ht="14.25" hidden="1">
      <c r="O25" s="1827"/>
      <c r="AV25" s="959"/>
      <c r="AW25" s="959"/>
      <c r="AX25" s="959"/>
      <c r="AY25" s="959"/>
      <c r="AZ25" s="959"/>
      <c r="BA25" s="1618">
        <v>0</v>
      </c>
    </row>
    <row customHeight="1" ht="14.699999999999998">
      <c r="Q26" s="754"/>
      <c r="R26" s="839"/>
      <c r="S26" s="1738"/>
      <c r="T26" s="826"/>
      <c r="U26" s="826"/>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BA26" s="1618">
        <v>14</v>
      </c>
    </row>
    <row customHeight="1" ht="27.299999999999997">
      <c r="Q27" s="754"/>
      <c r="R27" s="839"/>
      <c r="S27" s="27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11"/>
      <c r="U27" s="2711"/>
      <c r="V27" s="2711"/>
      <c r="W27" s="2711"/>
      <c r="X27" s="2711"/>
      <c r="Y27" s="2711"/>
      <c r="Z27" s="2711"/>
      <c r="AA27" s="2711"/>
      <c r="AB27" s="2711"/>
      <c r="AC27" s="2711"/>
      <c r="AD27" s="2711"/>
      <c r="AE27" s="2711"/>
      <c r="AF27" s="2711"/>
      <c r="AG27" s="2711"/>
      <c r="AH27" s="2711"/>
      <c r="AI27" s="2711"/>
      <c r="AJ27" s="2711"/>
      <c r="AK27" s="2711"/>
      <c r="AL27" s="2711"/>
      <c r="AM27" s="2711"/>
      <c r="AN27" s="2711"/>
      <c r="AO27" s="2711"/>
      <c r="AP27" s="2711"/>
      <c r="AQ27" s="2711"/>
      <c r="AR27" s="2711"/>
      <c r="AS27" s="1706"/>
      <c r="BA27" s="1618">
        <v>26</v>
      </c>
    </row>
    <row customHeight="1" ht="14.699999999999998">
      <c r="Q28" s="754"/>
      <c r="R28" s="839"/>
      <c r="S28" s="2712" t="str">
        <f>IF(org=0,"Не определено",org)</f>
        <v>КГУП "Примтеплоэнерго"</v>
      </c>
      <c r="T28" s="2712"/>
      <c r="U28" s="2712"/>
      <c r="V28" s="2712"/>
      <c r="W28" s="2712"/>
      <c r="X28" s="2712"/>
      <c r="Y28" s="2712"/>
      <c r="Z28" s="2712"/>
      <c r="AA28" s="2712"/>
      <c r="AB28" s="2712"/>
      <c r="AC28" s="2712"/>
      <c r="AD28" s="2712"/>
      <c r="AE28" s="2712"/>
      <c r="AF28" s="2712"/>
      <c r="AG28" s="2712"/>
      <c r="AH28" s="2712"/>
      <c r="AI28" s="2712"/>
      <c r="AJ28" s="2712"/>
      <c r="AK28" s="2712"/>
      <c r="AL28" s="2712"/>
      <c r="AM28" s="2712"/>
      <c r="AN28" s="2712"/>
      <c r="AO28" s="2712"/>
      <c r="AP28" s="2712"/>
      <c r="AQ28" s="2712"/>
      <c r="AR28" s="2712"/>
      <c r="AS28" s="1706"/>
      <c r="BA28" s="1618">
        <v>14</v>
      </c>
    </row>
    <row customHeight="1" ht="14.25" hidden="1">
      <c r="Q29" s="754"/>
      <c r="R29" s="839"/>
      <c r="S29" s="1738"/>
      <c r="T29" s="826"/>
      <c r="U29" s="826"/>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972"/>
      <c r="BA29" s="1618">
        <v>0</v>
      </c>
    </row>
    <row s="28795" customFormat="1" customHeight="1" ht="25.5" hidden="1">
      <c r="A30" s="1831"/>
      <c r="B30" s="1831"/>
      <c r="C30" s="1831"/>
      <c r="D30" s="1831"/>
      <c r="E30" s="1831"/>
      <c r="F30" s="1831"/>
      <c r="G30" s="1831"/>
      <c r="H30" s="1831"/>
      <c r="I30" s="1831"/>
      <c r="J30" s="1831"/>
      <c r="K30" s="1831"/>
      <c r="L30" s="1832"/>
      <c r="M30" s="1831"/>
      <c r="N30" s="1831"/>
      <c r="O30" s="1831"/>
      <c r="P30" s="1831"/>
      <c r="Q30" s="1831"/>
      <c r="S30" s="2713" t="s">
        <v>42</v>
      </c>
      <c r="T30" s="2713"/>
      <c r="U30" s="1835"/>
      <c r="V30" s="2714" t="str">
        <f>IF(TITLE_NAME_OR_PR_CHANGE="",IF(TITLE_NAME_OR_PR="","",TITLE_NAME_OR_PR),TITLE_NAME_OR_PR_CHANGE)</f>
        <v/>
      </c>
      <c r="W30" s="2714"/>
      <c r="X30" s="2714"/>
      <c r="Y30" s="2714"/>
      <c r="Z30" s="2714"/>
      <c r="AA30" s="789"/>
      <c r="AB30" s="2714" t="str">
        <f>IF(TITLE_NAME_OR_PR_CHANGE="",IF(TITLE_NAME_OR_PR="","",TITLE_NAME_OR_PR),TITLE_NAME_OR_PR_CHANGE)</f>
        <v/>
      </c>
      <c r="AC30" s="2714"/>
      <c r="AD30" s="2714"/>
      <c r="AE30" s="2714"/>
      <c r="AF30" s="2714"/>
      <c r="AG30" s="2714"/>
      <c r="AH30" s="2714"/>
      <c r="AI30" s="2714"/>
      <c r="AJ30" s="2714"/>
      <c r="AK30" s="2714"/>
      <c r="AL30" s="2714"/>
      <c r="AM30" s="2714"/>
      <c r="AN30" s="2714"/>
      <c r="AO30" s="2714"/>
      <c r="AP30" s="2714"/>
      <c r="AQ30" s="2714"/>
      <c r="AR30" s="2714"/>
      <c r="AS30" s="789"/>
      <c r="AT30" s="789"/>
      <c r="AU30" s="743"/>
      <c r="AV30" s="831"/>
      <c r="AW30" s="831"/>
      <c r="AX30" s="831"/>
      <c r="AY30" s="831"/>
      <c r="AZ30" s="831"/>
      <c r="BA30" s="881">
        <v>0</v>
      </c>
    </row>
    <row s="28795" customFormat="1" customHeight="1" ht="18.75" hidden="1">
      <c r="A31" s="1831"/>
      <c r="B31" s="1831"/>
      <c r="C31" s="1831"/>
      <c r="D31" s="1831"/>
      <c r="E31" s="1831"/>
      <c r="F31" s="1831"/>
      <c r="G31" s="1831"/>
      <c r="H31" s="1831"/>
      <c r="I31" s="1831"/>
      <c r="J31" s="1831"/>
      <c r="K31" s="1831"/>
      <c r="L31" s="1832"/>
      <c r="M31" s="1831"/>
      <c r="N31" s="1831"/>
      <c r="O31" s="1831"/>
      <c r="P31" s="1831"/>
      <c r="Q31" s="1831"/>
      <c r="S31" s="2713" t="s">
        <v>547</v>
      </c>
      <c r="T31" s="2713"/>
      <c r="U31" s="1835"/>
      <c r="V31" s="2727" t="str">
        <f>IF(TITLE_DATE_PR_CHANGE="",IF(TITLE_DATE_PR="","",TITLE_DATE_PR),TITLE_DATE_PR_CHANGE)</f>
        <v/>
      </c>
      <c r="W31" s="2727"/>
      <c r="X31" s="2727"/>
      <c r="Y31" s="2727"/>
      <c r="Z31" s="2727"/>
      <c r="AA31" s="789"/>
      <c r="AB31" s="2727" t="str">
        <f>IF(TITLE_DATE_PR_CHANGE="",IF(TITLE_DATE_PR="","",TITLE_DATE_PR),TITLE_DATE_PR_CHANGE)</f>
        <v/>
      </c>
      <c r="AC31" s="2727"/>
      <c r="AD31" s="2727"/>
      <c r="AE31" s="2727"/>
      <c r="AF31" s="2727"/>
      <c r="AG31" s="2727"/>
      <c r="AH31" s="2727"/>
      <c r="AI31" s="2727"/>
      <c r="AJ31" s="2727"/>
      <c r="AK31" s="2727"/>
      <c r="AL31" s="2727"/>
      <c r="AM31" s="2727"/>
      <c r="AN31" s="2727"/>
      <c r="AO31" s="2727"/>
      <c r="AP31" s="2727"/>
      <c r="AQ31" s="2727"/>
      <c r="AR31" s="2727"/>
      <c r="AS31" s="789"/>
      <c r="AT31" s="789"/>
      <c r="AU31" s="743"/>
      <c r="AV31" s="831"/>
      <c r="AW31" s="831"/>
      <c r="AX31" s="831"/>
      <c r="AY31" s="831"/>
      <c r="AZ31" s="831"/>
      <c r="BA31" s="881">
        <v>0</v>
      </c>
    </row>
    <row s="28795" customFormat="1" customHeight="1" ht="18.75" hidden="1">
      <c r="A32" s="1831"/>
      <c r="B32" s="1831"/>
      <c r="C32" s="1831"/>
      <c r="D32" s="1831"/>
      <c r="E32" s="1831"/>
      <c r="F32" s="1831"/>
      <c r="G32" s="1831"/>
      <c r="H32" s="1831"/>
      <c r="I32" s="1831"/>
      <c r="J32" s="1831"/>
      <c r="K32" s="1831"/>
      <c r="L32" s="1832"/>
      <c r="M32" s="1831"/>
      <c r="N32" s="1831"/>
      <c r="O32" s="1831"/>
      <c r="P32" s="1831"/>
      <c r="Q32" s="1831"/>
      <c r="S32" s="2713" t="s">
        <v>548</v>
      </c>
      <c r="T32" s="2713"/>
      <c r="U32" s="1835"/>
      <c r="V32" s="2714" t="str">
        <f>IF(TITLE_NUMBER_PR_CHANGE="",IF(TITLE_NUMBER_PR="","",TITLE_NUMBER_PR),TITLE_NUMBER_PR_CHANGE)</f>
        <v/>
      </c>
      <c r="W32" s="2714"/>
      <c r="X32" s="2714"/>
      <c r="Y32" s="2714"/>
      <c r="Z32" s="2714"/>
      <c r="AA32" s="789"/>
      <c r="AB32" s="2714" t="str">
        <f>IF(TITLE_NUMBER_PR_CHANGE="",IF(TITLE_NUMBER_PR="","",TITLE_NUMBER_PR),TITLE_NUMBER_PR_CHANGE)</f>
        <v/>
      </c>
      <c r="AC32" s="2714"/>
      <c r="AD32" s="2714"/>
      <c r="AE32" s="2714"/>
      <c r="AF32" s="2714"/>
      <c r="AG32" s="2714"/>
      <c r="AH32" s="2714"/>
      <c r="AI32" s="2714"/>
      <c r="AJ32" s="2714"/>
      <c r="AK32" s="2714"/>
      <c r="AL32" s="2714"/>
      <c r="AM32" s="2714"/>
      <c r="AN32" s="2714"/>
      <c r="AO32" s="2714"/>
      <c r="AP32" s="2714"/>
      <c r="AQ32" s="2714"/>
      <c r="AR32" s="2714"/>
      <c r="AS32" s="789"/>
      <c r="AT32" s="789"/>
      <c r="AU32" s="743"/>
      <c r="AV32" s="831"/>
      <c r="AW32" s="831"/>
      <c r="AX32" s="831"/>
      <c r="AY32" s="831"/>
      <c r="AZ32" s="831"/>
      <c r="BA32" s="881">
        <v>0</v>
      </c>
    </row>
    <row s="28795" customFormat="1" customHeight="1" ht="18.75" hidden="1">
      <c r="A33" s="1831"/>
      <c r="B33" s="1831"/>
      <c r="C33" s="1831"/>
      <c r="D33" s="1831"/>
      <c r="E33" s="1831"/>
      <c r="F33" s="1831"/>
      <c r="G33" s="1831"/>
      <c r="H33" s="1831"/>
      <c r="I33" s="1831"/>
      <c r="J33" s="1831"/>
      <c r="K33" s="1831"/>
      <c r="L33" s="1832"/>
      <c r="M33" s="1831"/>
      <c r="N33" s="1831"/>
      <c r="O33" s="1831"/>
      <c r="P33" s="1831"/>
      <c r="Q33" s="1831"/>
      <c r="S33" s="2713" t="s">
        <v>43</v>
      </c>
      <c r="T33" s="2713"/>
      <c r="U33" s="1835"/>
      <c r="V33" s="2714" t="str">
        <f>IF(TITLE_IST_PUB_CHANGE="",IF(TITLE_IST_PUB="","",TITLE_IST_PUB),TITLE_IST_PUB_CHANGE)</f>
        <v/>
      </c>
      <c r="W33" s="2714"/>
      <c r="X33" s="2714"/>
      <c r="Y33" s="2714"/>
      <c r="Z33" s="2714"/>
      <c r="AA33" s="789"/>
      <c r="AB33" s="2714" t="str">
        <f>IF(TITLE_IST_PUB_CHANGE="",IF(TITLE_IST_PUB="","",TITLE_IST_PUB),TITLE_IST_PUB_CHANGE)</f>
        <v/>
      </c>
      <c r="AC33" s="2714"/>
      <c r="AD33" s="2714"/>
      <c r="AE33" s="2714"/>
      <c r="AF33" s="2714"/>
      <c r="AG33" s="2714"/>
      <c r="AH33" s="2714"/>
      <c r="AI33" s="2714"/>
      <c r="AJ33" s="2714"/>
      <c r="AK33" s="2714"/>
      <c r="AL33" s="2714"/>
      <c r="AM33" s="2714"/>
      <c r="AN33" s="2714"/>
      <c r="AO33" s="2714"/>
      <c r="AP33" s="2714"/>
      <c r="AQ33" s="2714"/>
      <c r="AR33" s="2714"/>
      <c r="AS33" s="789"/>
      <c r="AT33" s="789"/>
      <c r="AU33" s="743"/>
      <c r="AV33" s="831"/>
      <c r="AW33" s="831"/>
      <c r="AX33" s="831"/>
      <c r="AY33" s="831"/>
      <c r="AZ33" s="831"/>
      <c r="BA33" s="881">
        <v>0</v>
      </c>
    </row>
    <row customHeight="1" ht="14.25" hidden="1">
      <c r="Q34" s="754"/>
      <c r="R34" s="839"/>
      <c r="S34" s="1738"/>
      <c r="T34" s="826"/>
      <c r="U34" s="826"/>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AT34" s="972"/>
      <c r="BA34" s="1618">
        <v>0</v>
      </c>
    </row>
    <row s="28795" customFormat="1" customHeight="1" ht="18.75" hidden="1">
      <c r="A35" s="1831"/>
      <c r="B35" s="1831"/>
      <c r="C35" s="1831"/>
      <c r="D35" s="1831"/>
      <c r="E35" s="1831"/>
      <c r="F35" s="1831"/>
      <c r="G35" s="1831"/>
      <c r="H35" s="1831"/>
      <c r="I35" s="1831"/>
      <c r="J35" s="1831"/>
      <c r="K35" s="1831"/>
      <c r="L35" s="1832"/>
      <c r="M35" s="1831"/>
      <c r="N35" s="1831"/>
      <c r="O35" s="1831"/>
      <c r="P35" s="1831"/>
      <c r="Q35" s="1831"/>
      <c r="S35" s="2713" t="s">
        <v>547</v>
      </c>
      <c r="T35" s="2713"/>
      <c r="U35" s="1835"/>
      <c r="V35" s="2727" t="str">
        <f>IF(TITLE_DATE_PR_CHANGE="",IF(TITLE_DATE_PR="","",TITLE_DATE_PR),TITLE_DATE_PR_CHANGE)</f>
        <v/>
      </c>
      <c r="W35" s="2727"/>
      <c r="X35" s="2727"/>
      <c r="Y35" s="2727"/>
      <c r="Z35" s="2727"/>
      <c r="AA35" s="789"/>
      <c r="AB35" s="2727" t="str">
        <f>IF(TITLE_DATE_PR_CHANGE="",IF(TITLE_DATE_PR="","",TITLE_DATE_PR),TITLE_DATE_PR_CHANGE)</f>
        <v/>
      </c>
      <c r="AC35" s="2727"/>
      <c r="AD35" s="2727"/>
      <c r="AE35" s="2727"/>
      <c r="AF35" s="2727"/>
      <c r="AG35" s="2727"/>
      <c r="AH35" s="2727"/>
      <c r="AI35" s="2727"/>
      <c r="AJ35" s="2727"/>
      <c r="AK35" s="2727"/>
      <c r="AL35" s="2727"/>
      <c r="AM35" s="2727"/>
      <c r="AN35" s="2727"/>
      <c r="AO35" s="2727"/>
      <c r="AP35" s="2727"/>
      <c r="AQ35" s="2727"/>
      <c r="AR35" s="2727"/>
      <c r="AS35" s="789"/>
      <c r="AT35" s="789"/>
      <c r="AU35" s="743"/>
      <c r="AV35" s="831"/>
      <c r="AW35" s="831"/>
      <c r="AX35" s="831"/>
      <c r="AY35" s="831"/>
      <c r="AZ35" s="831"/>
      <c r="BA35" s="881">
        <v>0</v>
      </c>
    </row>
    <row s="28795" customFormat="1" customHeight="1" ht="18" hidden="1">
      <c r="A36" s="1831"/>
      <c r="B36" s="1831"/>
      <c r="C36" s="1831"/>
      <c r="D36" s="1831"/>
      <c r="E36" s="1831"/>
      <c r="F36" s="1831"/>
      <c r="G36" s="1831"/>
      <c r="H36" s="1831"/>
      <c r="I36" s="1831"/>
      <c r="J36" s="1831"/>
      <c r="K36" s="1831"/>
      <c r="L36" s="1832"/>
      <c r="M36" s="1831"/>
      <c r="N36" s="1831"/>
      <c r="O36" s="1831"/>
      <c r="P36" s="1831"/>
      <c r="Q36" s="1831"/>
      <c r="S36" s="2713" t="s">
        <v>548</v>
      </c>
      <c r="T36" s="2713"/>
      <c r="U36" s="1835"/>
      <c r="V36" s="2714" t="str">
        <f>IF(TITLE_NUMBER_PR_CHANGE="",IF(TITLE_NUMBER_PR="","",TITLE_NUMBER_PR),TITLE_NUMBER_PR_CHANGE)</f>
        <v/>
      </c>
      <c r="W36" s="2714"/>
      <c r="X36" s="2714"/>
      <c r="Y36" s="2714"/>
      <c r="Z36" s="2714"/>
      <c r="AA36" s="789"/>
      <c r="AB36" s="2714" t="str">
        <f>IF(TITLE_NUMBER_PR_CHANGE="",IF(TITLE_NUMBER_PR="","",TITLE_NUMBER_PR),TITLE_NUMBER_PR_CHANGE)</f>
        <v/>
      </c>
      <c r="AC36" s="2714"/>
      <c r="AD36" s="2714"/>
      <c r="AE36" s="2714"/>
      <c r="AF36" s="2714"/>
      <c r="AG36" s="2714"/>
      <c r="AH36" s="2714"/>
      <c r="AI36" s="2714"/>
      <c r="AJ36" s="2714"/>
      <c r="AK36" s="2714"/>
      <c r="AL36" s="2714"/>
      <c r="AM36" s="2714"/>
      <c r="AN36" s="2714"/>
      <c r="AO36" s="2714"/>
      <c r="AP36" s="2714"/>
      <c r="AQ36" s="2714"/>
      <c r="AR36" s="2714"/>
      <c r="AS36" s="789"/>
      <c r="AT36" s="789"/>
      <c r="AU36" s="743"/>
      <c r="AV36" s="831"/>
      <c r="AW36" s="831"/>
      <c r="AX36" s="831"/>
      <c r="AY36" s="831"/>
      <c r="AZ36" s="831"/>
      <c r="BA36" s="881">
        <v>0</v>
      </c>
    </row>
    <row s="28795" customFormat="1" customHeight="1" ht="1.05">
      <c r="A37" s="1831"/>
      <c r="B37" s="1831"/>
      <c r="C37" s="1831"/>
      <c r="D37" s="1831"/>
      <c r="E37" s="1831"/>
      <c r="F37" s="1831"/>
      <c r="G37" s="1831"/>
      <c r="H37" s="1831"/>
      <c r="I37" s="1831"/>
      <c r="J37" s="1831"/>
      <c r="K37" s="1831"/>
      <c r="L37" s="1832"/>
      <c r="M37" s="1831"/>
      <c r="N37" s="1831"/>
      <c r="O37" s="1831"/>
      <c r="P37" s="1831"/>
      <c r="Q37" s="1831"/>
      <c r="S37" s="786"/>
      <c r="T37" s="786"/>
      <c r="U37" s="1803"/>
      <c r="V37" s="789"/>
      <c r="W37" s="789"/>
      <c r="X37" s="789"/>
      <c r="Y37" s="789"/>
      <c r="Z37" s="789"/>
      <c r="AA37" s="741" t="s">
        <v>551</v>
      </c>
      <c r="AB37" s="789"/>
      <c r="AC37" s="789"/>
      <c r="AD37" s="789"/>
      <c r="AE37" s="789"/>
      <c r="AF37" s="789"/>
      <c r="AG37" s="789"/>
      <c r="AH37" s="789"/>
      <c r="AI37" s="789"/>
      <c r="AJ37" s="789"/>
      <c r="AK37" s="789"/>
      <c r="AL37" s="789"/>
      <c r="AM37" s="789"/>
      <c r="AN37" s="789"/>
      <c r="AO37" s="789"/>
      <c r="AP37" s="789"/>
      <c r="AQ37" s="789"/>
      <c r="AR37" s="789"/>
      <c r="AS37" s="741" t="s">
        <v>551</v>
      </c>
      <c r="AV37" s="831"/>
      <c r="AW37" s="831"/>
      <c r="AX37" s="831"/>
      <c r="AY37" s="831"/>
      <c r="AZ37" s="831"/>
      <c r="BA37" s="881">
        <v>1</v>
      </c>
    </row>
    <row customHeight="1" ht="14.699999999999998">
      <c r="Q38" s="754"/>
      <c r="R38" s="839"/>
      <c r="S38" s="1738"/>
      <c r="T38" s="826"/>
      <c r="U38" s="1707"/>
      <c r="V38" s="2715"/>
      <c r="W38" s="2715"/>
      <c r="X38" s="2715"/>
      <c r="Y38" s="2715"/>
      <c r="Z38" s="2715"/>
      <c r="AA38" s="2715"/>
      <c r="AB38" s="2715"/>
      <c r="AC38" s="2715"/>
      <c r="AD38" s="2715"/>
      <c r="AE38" s="2715"/>
      <c r="AF38" s="2715"/>
      <c r="AG38" s="2715"/>
      <c r="AH38" s="2715"/>
      <c r="AI38" s="2715"/>
      <c r="AJ38" s="2715"/>
      <c r="AK38" s="2715"/>
      <c r="AL38" s="2715"/>
      <c r="AM38" s="2715"/>
      <c r="AN38" s="2715"/>
      <c r="AO38" s="2715"/>
      <c r="AP38" s="2715"/>
      <c r="AQ38" s="2715"/>
      <c r="AR38" s="2715"/>
      <c r="AS38" s="2715"/>
      <c r="BA38" s="1618">
        <v>14</v>
      </c>
    </row>
    <row customHeight="1" ht="14.699999999999998">
      <c r="Q39" s="754"/>
      <c r="R39" s="839"/>
      <c r="S39" s="2590" t="s">
        <v>424</v>
      </c>
      <c r="T39" s="2590"/>
      <c r="U39" s="2590"/>
      <c r="V39" s="2590"/>
      <c r="W39" s="2590"/>
      <c r="X39" s="2590"/>
      <c r="Y39" s="2590"/>
      <c r="Z39" s="2590"/>
      <c r="AA39" s="2590"/>
      <c r="AB39" s="2638"/>
      <c r="AC39" s="2638"/>
      <c r="AD39" s="2638"/>
      <c r="AE39" s="2638"/>
      <c r="AF39" s="2590"/>
      <c r="AG39" s="2590"/>
      <c r="AH39" s="2590"/>
      <c r="AI39" s="2590"/>
      <c r="AJ39" s="2590"/>
      <c r="AK39" s="2590"/>
      <c r="AL39" s="2590"/>
      <c r="AM39" s="2590"/>
      <c r="AN39" s="2590"/>
      <c r="AO39" s="2590"/>
      <c r="AP39" s="2590"/>
      <c r="AQ39" s="2590"/>
      <c r="AR39" s="2590"/>
      <c r="AS39" s="2590"/>
      <c r="AT39" s="2590"/>
      <c r="AU39" s="2590" t="s">
        <v>425</v>
      </c>
      <c r="BA39" s="1618">
        <v>14</v>
      </c>
    </row>
    <row customHeight="1" ht="14.699999999999998">
      <c r="Q40" s="754"/>
      <c r="R40" s="839"/>
      <c r="S40" s="2736" t="s">
        <v>88</v>
      </c>
      <c r="T40" s="2672" t="s">
        <v>597</v>
      </c>
      <c r="U40" s="764"/>
      <c r="V40" s="2738"/>
      <c r="W40" s="2738"/>
      <c r="X40" s="2738"/>
      <c r="Y40" s="2738"/>
      <c r="Z40" s="2739"/>
      <c r="AA40" s="2799" t="s">
        <v>554</v>
      </c>
      <c r="AB40" s="2791" t="s">
        <v>598</v>
      </c>
      <c r="AC40" s="2754"/>
      <c r="AD40" s="2754"/>
      <c r="AE40" s="2792"/>
      <c r="AF40" s="2754" t="s">
        <v>599</v>
      </c>
      <c r="AG40" s="2754"/>
      <c r="AH40" s="2754"/>
      <c r="AI40" s="2792"/>
      <c r="AJ40" s="2791" t="s">
        <v>600</v>
      </c>
      <c r="AK40" s="2754"/>
      <c r="AL40" s="2754"/>
      <c r="AM40" s="2792"/>
      <c r="AN40" s="2791" t="s">
        <v>553</v>
      </c>
      <c r="AO40" s="2754"/>
      <c r="AP40" s="2738"/>
      <c r="AQ40" s="2738"/>
      <c r="AR40" s="2739"/>
      <c r="AS40" s="2740" t="s">
        <v>554</v>
      </c>
      <c r="AT40" s="2743" t="s">
        <v>556</v>
      </c>
      <c r="AU40" s="2590"/>
      <c r="BA40" s="1618">
        <v>14</v>
      </c>
    </row>
    <row customHeight="1" ht="35.699999999999996">
      <c r="Q41" s="754"/>
      <c r="R41" s="839"/>
      <c r="S41" s="2736"/>
      <c r="T41" s="2672"/>
      <c r="U41" s="1494"/>
      <c r="V41" s="2590" t="s">
        <v>601</v>
      </c>
      <c r="W41" s="2590"/>
      <c r="X41" s="2757" t="s">
        <v>560</v>
      </c>
      <c r="Y41" s="2776"/>
      <c r="Z41" s="2777"/>
      <c r="AA41" s="2800"/>
      <c r="AB41" s="2793"/>
      <c r="AC41" s="2794"/>
      <c r="AD41" s="2794"/>
      <c r="AE41" s="2795"/>
      <c r="AF41" s="2794"/>
      <c r="AG41" s="2794"/>
      <c r="AH41" s="2794"/>
      <c r="AI41" s="2795"/>
      <c r="AJ41" s="2793"/>
      <c r="AK41" s="2794"/>
      <c r="AL41" s="2794"/>
      <c r="AM41" s="2794"/>
      <c r="AN41" s="2590" t="s">
        <v>601</v>
      </c>
      <c r="AO41" s="2590"/>
      <c r="AP41" s="2776" t="s">
        <v>560</v>
      </c>
      <c r="AQ41" s="2776"/>
      <c r="AR41" s="2777"/>
      <c r="AS41" s="2741"/>
      <c r="AT41" s="2744"/>
      <c r="AU41" s="2590"/>
      <c r="BA41" s="1618">
        <v>34</v>
      </c>
    </row>
    <row customHeight="1" ht="14.699999999999998">
      <c r="Q42" s="754"/>
      <c r="R42" s="839"/>
      <c r="S42" s="2736"/>
      <c r="T42" s="2672"/>
      <c r="U42" s="1494"/>
      <c r="V42" s="2803" t="str">
        <f>IF($AN$42&lt;&gt;"",$AN$42,"")</f>
        <v/>
      </c>
      <c r="W42" s="2803"/>
      <c r="X42" s="2758"/>
      <c r="Y42" s="2778"/>
      <c r="Z42" s="2779"/>
      <c r="AA42" s="2800"/>
      <c r="AB42" s="2793"/>
      <c r="AC42" s="2794"/>
      <c r="AD42" s="2794"/>
      <c r="AE42" s="2795"/>
      <c r="AF42" s="2794"/>
      <c r="AG42" s="2794"/>
      <c r="AH42" s="2794"/>
      <c r="AI42" s="2795"/>
      <c r="AJ42" s="2793"/>
      <c r="AK42" s="2794"/>
      <c r="AL42" s="2794"/>
      <c r="AM42" s="2794"/>
      <c r="AN42" s="2802"/>
      <c r="AO42" s="2802"/>
      <c r="AP42" s="2778"/>
      <c r="AQ42" s="2778"/>
      <c r="AR42" s="2779"/>
      <c r="AS42" s="2741"/>
      <c r="AT42" s="2744"/>
      <c r="AU42" s="2590"/>
      <c r="BA42" s="1618">
        <v>14</v>
      </c>
    </row>
    <row customHeight="1" ht="14.699999999999998">
      <c r="A43" s="1833"/>
      <c r="B43" s="1833" t="s">
        <v>267</v>
      </c>
      <c r="C43" s="1833" t="s">
        <v>268</v>
      </c>
      <c r="D43" s="1833" t="s">
        <v>269</v>
      </c>
      <c r="E43" s="1827" t="s">
        <v>561</v>
      </c>
      <c r="F43" s="1827" t="s">
        <v>562</v>
      </c>
      <c r="G43" s="1827" t="s">
        <v>563</v>
      </c>
      <c r="H43" s="1827" t="s">
        <v>564</v>
      </c>
      <c r="I43" s="1827" t="s">
        <v>565</v>
      </c>
      <c r="J43" s="1827" t="s">
        <v>566</v>
      </c>
      <c r="K43" s="1827" t="s">
        <v>567</v>
      </c>
      <c r="L43" s="1827" t="s">
        <v>542</v>
      </c>
      <c r="Q43" s="754"/>
      <c r="R43" s="839"/>
      <c r="S43" s="2736"/>
      <c r="T43" s="2672"/>
      <c r="U43" s="765"/>
      <c r="V43" s="1793" t="s">
        <v>602</v>
      </c>
      <c r="W43" s="1793" t="s">
        <v>603</v>
      </c>
      <c r="X43" s="1801" t="s">
        <v>570</v>
      </c>
      <c r="Y43" s="2733" t="s">
        <v>571</v>
      </c>
      <c r="Z43" s="2734"/>
      <c r="AA43" s="2801"/>
      <c r="AB43" s="2796"/>
      <c r="AC43" s="2797"/>
      <c r="AD43" s="2797"/>
      <c r="AE43" s="2798"/>
      <c r="AF43" s="2797"/>
      <c r="AG43" s="2797"/>
      <c r="AH43" s="2797"/>
      <c r="AI43" s="2798"/>
      <c r="AJ43" s="2796"/>
      <c r="AK43" s="2797"/>
      <c r="AL43" s="2797"/>
      <c r="AM43" s="2798"/>
      <c r="AN43" s="2323" t="s">
        <v>602</v>
      </c>
      <c r="AO43" s="2323" t="s">
        <v>603</v>
      </c>
      <c r="AP43" s="1801" t="s">
        <v>570</v>
      </c>
      <c r="AQ43" s="2733" t="s">
        <v>571</v>
      </c>
      <c r="AR43" s="2734"/>
      <c r="AS43" s="2742"/>
      <c r="AT43" s="2745"/>
      <c r="AU43" s="2590"/>
      <c r="BA43" s="1618">
        <v>14</v>
      </c>
    </row>
    <row s="26694" customFormat="1" customHeight="1" ht="11.25" hidden="1">
      <c r="A44" s="1833"/>
      <c r="B44" s="1833"/>
      <c r="C44" s="1833"/>
      <c r="D44" s="1833"/>
      <c r="E44" s="1833"/>
      <c r="F44" s="1833"/>
      <c r="G44" s="1833"/>
      <c r="H44" s="1833"/>
      <c r="I44" s="1833"/>
      <c r="J44" s="1833"/>
      <c r="K44" s="1833"/>
      <c r="L44" s="1827"/>
      <c r="M44" s="1825"/>
      <c r="N44" s="1825"/>
      <c r="O44" s="1825"/>
      <c r="P44" s="973"/>
      <c r="Q44" s="1717"/>
      <c r="R44" s="1717">
        <v>1</v>
      </c>
      <c r="S44" s="1740" t="s">
        <v>132</v>
      </c>
      <c r="T44" s="1718" t="s">
        <v>102</v>
      </c>
      <c r="U44" s="1708" t="str">
        <f>OFFSET(U44,0,-1)</f>
        <v>2</v>
      </c>
      <c r="V44" s="1798">
        <f>OFFSET(V44,0,-1)+1</f>
        <v>3</v>
      </c>
      <c r="W44" s="1798">
        <f>OFFSET(W44,0,-1)+1</f>
        <v>4</v>
      </c>
      <c r="X44" s="1798">
        <f>OFFSET(X44,0,-1)+1</f>
        <v>5</v>
      </c>
      <c r="Y44" s="2735">
        <f>OFFSET(Y44,0,-1)+1</f>
        <v>6</v>
      </c>
      <c r="Z44" s="2735"/>
      <c r="AA44" s="1798">
        <f>OFFSET(AA44,0,-2)+1</f>
        <v>7</v>
      </c>
      <c r="AB44" s="1804">
        <f>OFFSET(AB44,0,-1)+1</f>
        <v>8</v>
      </c>
      <c r="AC44" s="1804"/>
      <c r="AD44" s="1804"/>
      <c r="AE44" s="1804"/>
      <c r="AF44" s="1798"/>
      <c r="AG44" s="1798"/>
      <c r="AH44" s="1798"/>
      <c r="AI44" s="1798"/>
      <c r="AJ44" s="1798"/>
      <c r="AK44" s="1798"/>
      <c r="AL44" s="1798"/>
      <c r="AM44" s="1798"/>
      <c r="AN44" s="1798">
        <f>OFFSET(AN44,0,-1)+1</f>
        <v>1</v>
      </c>
      <c r="AO44" s="1798">
        <f>OFFSET(AO44,0,-1)+1</f>
        <v>2</v>
      </c>
      <c r="AP44" s="1798">
        <f>OFFSET(AP44,0,-1)+1</f>
        <v>3</v>
      </c>
      <c r="AQ44" s="2735">
        <f>OFFSET(AQ44,0,-1)+1</f>
        <v>4</v>
      </c>
      <c r="AR44" s="2735"/>
      <c r="AS44" s="1798">
        <f>OFFSET(AS44,0,-2)+1</f>
        <v>5</v>
      </c>
      <c r="AT44" s="1708">
        <f>OFFSET(AT44,0,-1)</f>
        <v>5</v>
      </c>
      <c r="AU44" s="1798">
        <f>OFFSET(AU44,0,-1)+1</f>
        <v>6</v>
      </c>
      <c r="AV44" s="974"/>
      <c r="AW44" s="974"/>
      <c r="AX44" s="974"/>
      <c r="AY44" s="974"/>
      <c r="AZ44" s="974"/>
      <c r="BA44" s="959">
        <v>0</v>
      </c>
    </row>
    <row customHeight="1" ht="107.25">
      <c r="A45" s="1826" t="s">
        <v>324</v>
      </c>
      <c r="B45" s="1826"/>
      <c r="C45" s="1826"/>
      <c r="D45" s="1826"/>
      <c r="E45" s="2721">
        <v>1</v>
      </c>
      <c r="F45" s="1826"/>
      <c r="G45" s="1826"/>
      <c r="H45" s="1826"/>
      <c r="I45" s="1826"/>
      <c r="J45" s="1826"/>
      <c r="K45" s="1826"/>
      <c r="L45" s="1827"/>
      <c r="M45" s="1828"/>
      <c r="N45" s="1828"/>
      <c r="O45" s="1828"/>
      <c r="P45" s="1872"/>
      <c r="Q45" s="1336"/>
      <c r="R45" s="818"/>
      <c r="S45" s="1799">
        <f>INDEX(PT_DIFFERENTIATION_NUM_NTAR,MATCH(A45,PT_DIFFERENTIATION_NTAR_ID,0))</f>
        <v>0</v>
      </c>
      <c r="T45" s="761" t="s">
        <v>255</v>
      </c>
      <c r="U45" s="763"/>
      <c r="V45" s="2706"/>
      <c r="W45" s="2706"/>
      <c r="X45" s="2706"/>
      <c r="Y45" s="2706"/>
      <c r="Z45" s="2706"/>
      <c r="AA45" s="2707"/>
      <c r="AB45" s="2705" t="str">
        <f>INDEX(PT_DIFFERENTIATION_NTAR,MATCH(A45,PT_DIFFERENTIATION_NTAR_ID,0))</f>
        <v/>
      </c>
      <c r="AC45" s="2706"/>
      <c r="AD45" s="2706"/>
      <c r="AE45" s="2706"/>
      <c r="AF45" s="2706"/>
      <c r="AG45" s="2706"/>
      <c r="AH45" s="2706"/>
      <c r="AI45" s="2706"/>
      <c r="AJ45" s="2706"/>
      <c r="AK45" s="2706"/>
      <c r="AL45" s="2706"/>
      <c r="AM45" s="2706"/>
      <c r="AN45" s="2706"/>
      <c r="AO45" s="2706"/>
      <c r="AP45" s="2706"/>
      <c r="AQ45" s="2706"/>
      <c r="AR45" s="2706"/>
      <c r="AS45" s="2706"/>
      <c r="AT45" s="2707"/>
      <c r="AU45" s="172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63"/>
      <c r="AX45" s="963" t="str">
        <f>IF(T45="","",T45)</f>
        <v>Наименование тарифа</v>
      </c>
      <c r="AY45" s="963"/>
      <c r="AZ45" s="963"/>
      <c r="BA45" s="1618">
        <v>102</v>
      </c>
    </row>
    <row customHeight="1" ht="22.049999999999997">
      <c r="A46" s="1826" t="s">
        <v>324</v>
      </c>
      <c r="B46" s="1826" t="s">
        <v>325</v>
      </c>
      <c r="C46" s="1826"/>
      <c r="D46" s="1826"/>
      <c r="E46" s="2722"/>
      <c r="F46" s="2721">
        <v>1</v>
      </c>
      <c r="G46" s="1826"/>
      <c r="H46" s="1826"/>
      <c r="I46" s="1826"/>
      <c r="J46" s="1826"/>
      <c r="K46" s="1826"/>
      <c r="L46" s="1827"/>
      <c r="M46" s="1828"/>
      <c r="N46" s="1828"/>
      <c r="O46" s="1828"/>
      <c r="P46" s="1873"/>
      <c r="Q46" s="1874"/>
      <c r="R46" s="816"/>
      <c r="S46" s="1799" t="str">
        <f>INDEX(PT_DIFFERENTIATION_NUM_TER,MATCH(B46,PT_DIFFERENTIATION_TER_ID,0))</f>
        <v>.</v>
      </c>
      <c r="T46" s="771" t="s">
        <v>521</v>
      </c>
      <c r="U46" s="763"/>
      <c r="V46" s="2706"/>
      <c r="W46" s="2706"/>
      <c r="X46" s="2706"/>
      <c r="Y46" s="2706"/>
      <c r="Z46" s="2706"/>
      <c r="AA46" s="2707"/>
      <c r="AB46" s="2705" t="str">
        <f>INDEX(PT_DIFFERENTIATION_TER,MATCH(B46,PT_DIFFERENTIATION_TER_ID,0))</f>
        <v/>
      </c>
      <c r="AC46" s="2706"/>
      <c r="AD46" s="2706"/>
      <c r="AE46" s="2706"/>
      <c r="AF46" s="2706"/>
      <c r="AG46" s="2706"/>
      <c r="AH46" s="2706"/>
      <c r="AI46" s="2706"/>
      <c r="AJ46" s="2706"/>
      <c r="AK46" s="2706"/>
      <c r="AL46" s="2706"/>
      <c r="AM46" s="2706"/>
      <c r="AN46" s="2706"/>
      <c r="AO46" s="2706"/>
      <c r="AP46" s="2706"/>
      <c r="AQ46" s="2706"/>
      <c r="AR46" s="2706"/>
      <c r="AS46" s="2706"/>
      <c r="AT46" s="2707"/>
      <c r="AU46" s="1721" t="s">
        <v>522</v>
      </c>
      <c r="AW46" s="963"/>
      <c r="AX46" s="963" t="str">
        <f>IF(T46="","",T46)</f>
        <v>Территория действия тарифа</v>
      </c>
      <c r="AY46" s="963"/>
      <c r="AZ46" s="963"/>
      <c r="BA46" s="1618">
        <v>21</v>
      </c>
    </row>
    <row customHeight="1" ht="24">
      <c r="A47" s="1826" t="s">
        <v>324</v>
      </c>
      <c r="B47" s="1826" t="s">
        <v>325</v>
      </c>
      <c r="C47" s="1826" t="s">
        <v>326</v>
      </c>
      <c r="D47" s="1826"/>
      <c r="E47" s="2722"/>
      <c r="F47" s="2722"/>
      <c r="G47" s="2721">
        <v>1</v>
      </c>
      <c r="H47" s="1826"/>
      <c r="I47" s="1826"/>
      <c r="J47" s="1826"/>
      <c r="K47" s="1826"/>
      <c r="L47" s="1827"/>
      <c r="M47" s="1828"/>
      <c r="N47" s="1828"/>
      <c r="O47" s="1828"/>
      <c r="P47" s="1875"/>
      <c r="Q47" s="1874"/>
      <c r="R47" s="816"/>
      <c r="S47" s="1799" t="str">
        <f>INDEX(PT_DIFFERENTIATION_NUM_CS,MATCH(C47,PT_DIFFERENTIATION_CS_ID,0))</f>
        <v>..</v>
      </c>
      <c r="T47" s="772" t="s">
        <v>523</v>
      </c>
      <c r="U47" s="763"/>
      <c r="V47" s="2706"/>
      <c r="W47" s="2706"/>
      <c r="X47" s="2706"/>
      <c r="Y47" s="2706"/>
      <c r="Z47" s="2706"/>
      <c r="AA47" s="2707"/>
      <c r="AB47" s="2705" t="str">
        <f>INDEX(PT_DIFFERENTIATION_CS,MATCH(C47,PT_DIFFERENTIATION_CS_ID,0))</f>
        <v/>
      </c>
      <c r="AC47" s="2706"/>
      <c r="AD47" s="2706"/>
      <c r="AE47" s="2706"/>
      <c r="AF47" s="2706"/>
      <c r="AG47" s="2706"/>
      <c r="AH47" s="2706"/>
      <c r="AI47" s="2706"/>
      <c r="AJ47" s="2706"/>
      <c r="AK47" s="2706"/>
      <c r="AL47" s="2706"/>
      <c r="AM47" s="2706"/>
      <c r="AN47" s="2706"/>
      <c r="AO47" s="2706"/>
      <c r="AP47" s="2706"/>
      <c r="AQ47" s="2706"/>
      <c r="AR47" s="2706"/>
      <c r="AS47" s="2706"/>
      <c r="AT47" s="2707"/>
      <c r="AU47" s="1721" t="s">
        <v>524</v>
      </c>
      <c r="AW47" s="963"/>
      <c r="AX47" s="963" t="str">
        <f>IF(T47="","",T47)</f>
        <v>Наименование системы теплоснабжения </v>
      </c>
      <c r="AY47" s="963"/>
      <c r="AZ47" s="963"/>
      <c r="BA47" s="1618">
        <v>23</v>
      </c>
    </row>
    <row customHeight="1" ht="21">
      <c r="A48" s="1826" t="s">
        <v>324</v>
      </c>
      <c r="B48" s="1826" t="s">
        <v>325</v>
      </c>
      <c r="C48" s="1826" t="s">
        <v>326</v>
      </c>
      <c r="D48" s="1826" t="s">
        <v>327</v>
      </c>
      <c r="E48" s="2722"/>
      <c r="F48" s="2722"/>
      <c r="G48" s="2722"/>
      <c r="H48" s="2721">
        <v>1</v>
      </c>
      <c r="I48" s="1826"/>
      <c r="J48" s="1826"/>
      <c r="K48" s="1826"/>
      <c r="L48" s="1827"/>
      <c r="M48" s="1828"/>
      <c r="N48" s="1828"/>
      <c r="O48" s="1828"/>
      <c r="P48" s="1875"/>
      <c r="Q48" s="1874"/>
      <c r="R48" s="816"/>
      <c r="S48" s="1799" t="str">
        <f>INDEX(PT_DIFFERENTIATION_NUM_IST_TE,MATCH(D48,PT_DIFFERENTIATION_IST_TE_ID,0))</f>
        <v>...</v>
      </c>
      <c r="T48" s="773" t="s">
        <v>525</v>
      </c>
      <c r="U48" s="763"/>
      <c r="V48" s="2706"/>
      <c r="W48" s="2706"/>
      <c r="X48" s="2706"/>
      <c r="Y48" s="2706"/>
      <c r="Z48" s="2706"/>
      <c r="AA48" s="2707"/>
      <c r="AB48" s="2705" t="str">
        <f>INDEX(PT_DIFFERENTIATION_IST_TE,MATCH(D48,PT_DIFFERENTIATION_IST_TE_ID,0))</f>
        <v/>
      </c>
      <c r="AC48" s="2706"/>
      <c r="AD48" s="2706"/>
      <c r="AE48" s="2706"/>
      <c r="AF48" s="2706"/>
      <c r="AG48" s="2706"/>
      <c r="AH48" s="2706"/>
      <c r="AI48" s="2706"/>
      <c r="AJ48" s="2706"/>
      <c r="AK48" s="2706"/>
      <c r="AL48" s="2706"/>
      <c r="AM48" s="2706"/>
      <c r="AN48" s="2706"/>
      <c r="AO48" s="2706"/>
      <c r="AP48" s="2706"/>
      <c r="AQ48" s="2706"/>
      <c r="AR48" s="2706"/>
      <c r="AS48" s="2706"/>
      <c r="AT48" s="2707"/>
      <c r="AU48" s="1721" t="s">
        <v>526</v>
      </c>
      <c r="AW48" s="963"/>
      <c r="AX48" s="963" t="str">
        <f>IF(T48="","",T48)</f>
        <v>Источник тепловой энергии  </v>
      </c>
      <c r="AY48" s="963"/>
      <c r="AZ48" s="963"/>
      <c r="BA48" s="1618">
        <v>20</v>
      </c>
    </row>
    <row s="27100" customFormat="1" customHeight="1" ht="1.05">
      <c r="A49" s="1806" t="s">
        <v>324</v>
      </c>
      <c r="B49" s="1806" t="s">
        <v>325</v>
      </c>
      <c r="C49" s="1806" t="s">
        <v>326</v>
      </c>
      <c r="D49" s="1806" t="s">
        <v>327</v>
      </c>
      <c r="E49" s="2722"/>
      <c r="F49" s="2722"/>
      <c r="G49" s="2722"/>
      <c r="H49" s="2722"/>
      <c r="I49" s="2719" t="str">
        <f>S48&amp;".1"</f>
        <v>....1</v>
      </c>
      <c r="J49" s="1806"/>
      <c r="K49" s="1806"/>
      <c r="L49" s="1809" t="s">
        <v>527</v>
      </c>
      <c r="M49" s="973"/>
      <c r="N49" s="973"/>
      <c r="O49" s="973"/>
      <c r="P49" s="2720">
        <v>1</v>
      </c>
      <c r="Q49" s="1794"/>
      <c r="R49" s="819"/>
      <c r="S49" s="1505"/>
      <c r="T49" s="1846"/>
      <c r="U49" s="1847"/>
      <c r="V49" s="2760"/>
      <c r="W49" s="2760"/>
      <c r="X49" s="2760"/>
      <c r="Y49" s="2760"/>
      <c r="Z49" s="2760"/>
      <c r="AA49" s="2761"/>
      <c r="AB49" s="2759"/>
      <c r="AC49" s="2760"/>
      <c r="AD49" s="2760"/>
      <c r="AE49" s="2760"/>
      <c r="AF49" s="2760"/>
      <c r="AG49" s="2760"/>
      <c r="AH49" s="2760"/>
      <c r="AI49" s="2760"/>
      <c r="AJ49" s="2760"/>
      <c r="AK49" s="2760"/>
      <c r="AL49" s="2760"/>
      <c r="AM49" s="2760"/>
      <c r="AN49" s="2760"/>
      <c r="AO49" s="2760"/>
      <c r="AP49" s="2760"/>
      <c r="AQ49" s="2760"/>
      <c r="AR49" s="2760"/>
      <c r="AS49" s="2760"/>
      <c r="AT49" s="2761"/>
      <c r="AU49" s="1848"/>
      <c r="AW49" s="963"/>
      <c r="AX49" s="963" t="str">
        <f>IF(T49="","",T49)</f>
        <v/>
      </c>
      <c r="AY49" s="963"/>
      <c r="AZ49" s="963"/>
      <c r="BA49" s="974">
        <v>1</v>
      </c>
    </row>
    <row s="27100" customFormat="1" customHeight="1" ht="1.05">
      <c r="A50" s="1806" t="s">
        <v>324</v>
      </c>
      <c r="B50" s="1806" t="s">
        <v>325</v>
      </c>
      <c r="C50" s="1806" t="s">
        <v>326</v>
      </c>
      <c r="D50" s="1806" t="s">
        <v>327</v>
      </c>
      <c r="E50" s="2722"/>
      <c r="F50" s="2722"/>
      <c r="G50" s="2722"/>
      <c r="H50" s="2722"/>
      <c r="I50" s="2749"/>
      <c r="J50" s="2719" t="str">
        <f>S48&amp;".1"</f>
        <v>....1</v>
      </c>
      <c r="K50" s="1806"/>
      <c r="L50" s="1809"/>
      <c r="M50" s="973"/>
      <c r="N50" s="973"/>
      <c r="O50" s="973"/>
      <c r="P50" s="2720"/>
      <c r="Q50" s="2720">
        <v>1</v>
      </c>
      <c r="R50" s="820"/>
      <c r="S50" s="1505"/>
      <c r="T50" s="1862"/>
      <c r="U50" s="1847"/>
      <c r="V50" s="2760"/>
      <c r="W50" s="2760"/>
      <c r="X50" s="2760"/>
      <c r="Y50" s="2760"/>
      <c r="Z50" s="2760"/>
      <c r="AA50" s="2761"/>
      <c r="AB50" s="2759"/>
      <c r="AC50" s="2760"/>
      <c r="AD50" s="2760"/>
      <c r="AE50" s="2760"/>
      <c r="AF50" s="2760"/>
      <c r="AG50" s="2760"/>
      <c r="AH50" s="2760"/>
      <c r="AI50" s="2760"/>
      <c r="AJ50" s="2760"/>
      <c r="AK50" s="2760"/>
      <c r="AL50" s="2760"/>
      <c r="AM50" s="2760"/>
      <c r="AN50" s="2760"/>
      <c r="AO50" s="2760"/>
      <c r="AP50" s="2760"/>
      <c r="AQ50" s="2760"/>
      <c r="AR50" s="2760"/>
      <c r="AS50" s="2760"/>
      <c r="AT50" s="2761"/>
      <c r="AU50" s="1848"/>
      <c r="AW50" s="963"/>
      <c r="AX50" s="963" t="str">
        <f>IF(T50="","",T50)</f>
        <v/>
      </c>
      <c r="AY50" s="963"/>
      <c r="AZ50" s="963"/>
      <c r="BA50" s="974">
        <v>1</v>
      </c>
    </row>
    <row customHeight="1" ht="22.049999999999997">
      <c r="A51" s="1826" t="s">
        <v>324</v>
      </c>
      <c r="B51" s="1826" t="s">
        <v>325</v>
      </c>
      <c r="C51" s="1826" t="s">
        <v>326</v>
      </c>
      <c r="D51" s="1826" t="s">
        <v>327</v>
      </c>
      <c r="E51" s="2722"/>
      <c r="F51" s="2722"/>
      <c r="G51" s="2722"/>
      <c r="H51" s="2722"/>
      <c r="I51" s="2749"/>
      <c r="J51" s="2749"/>
      <c r="K51" s="2719" t="str">
        <f>S48&amp;".1"</f>
        <v>....1</v>
      </c>
      <c r="L51" s="1827"/>
      <c r="P51" s="2720"/>
      <c r="Q51" s="2720"/>
      <c r="R51" s="820">
        <v>1</v>
      </c>
      <c r="S51" s="2804" t="str">
        <f>$K51</f>
        <v>....1</v>
      </c>
      <c r="T51" s="2807"/>
      <c r="U51" s="763"/>
      <c r="V51" s="1214"/>
      <c r="W51" s="1720"/>
      <c r="X51" s="2197"/>
      <c r="Y51" s="1922" t="s">
        <v>66</v>
      </c>
      <c r="Z51" s="2197"/>
      <c r="AA51" s="1922" t="s">
        <v>66</v>
      </c>
      <c r="AB51" s="2570" t="s">
        <v>19</v>
      </c>
      <c r="AC51" s="2789"/>
      <c r="AD51" s="2668">
        <v>1</v>
      </c>
      <c r="AE51" s="2811" t="s">
        <v>22</v>
      </c>
      <c r="AF51" s="2570" t="s">
        <v>19</v>
      </c>
      <c r="AG51" s="2789"/>
      <c r="AH51" s="2668">
        <v>1</v>
      </c>
      <c r="AI51" s="2811" t="s">
        <v>22</v>
      </c>
      <c r="AJ51" s="2570" t="s">
        <v>19</v>
      </c>
      <c r="AK51" s="774"/>
      <c r="AL51" s="1800">
        <v>1</v>
      </c>
      <c r="AM51" s="1865"/>
      <c r="AN51" s="1214"/>
      <c r="AO51" s="1720"/>
      <c r="AP51" s="2197"/>
      <c r="AQ51" s="1922" t="s">
        <v>66</v>
      </c>
      <c r="AR51" s="2197"/>
      <c r="AS51" s="1922" t="s">
        <v>66</v>
      </c>
      <c r="AT51" s="1811"/>
      <c r="AU51" s="2716" t="s">
        <v>604</v>
      </c>
      <c r="AV51" s="974">
        <f>STRCHECKDATE(V54:AT54)</f>
      </c>
      <c r="AW51" s="963"/>
      <c r="AX51" s="963" t="str">
        <f>IF(T51="","",T51)</f>
        <v/>
      </c>
      <c r="AY51" s="963"/>
      <c r="AZ51" s="963"/>
      <c r="BA51" s="1618">
        <v>21</v>
      </c>
    </row>
    <row customHeight="1" ht="11.549999999999999">
      <c r="A52" s="1826" t="s">
        <v>324</v>
      </c>
      <c r="B52" s="1826"/>
      <c r="C52" s="1826"/>
      <c r="D52" s="1826"/>
      <c r="E52" s="2722"/>
      <c r="F52" s="2722"/>
      <c r="G52" s="2722"/>
      <c r="H52" s="2722"/>
      <c r="I52" s="2749"/>
      <c r="J52" s="2749"/>
      <c r="K52" s="2719"/>
      <c r="L52" s="1827"/>
      <c r="P52" s="2720"/>
      <c r="Q52" s="2720"/>
      <c r="R52" s="820"/>
      <c r="S52" s="2805"/>
      <c r="T52" s="2808"/>
      <c r="U52" s="763"/>
      <c r="V52" s="1856"/>
      <c r="W52" s="1959"/>
      <c r="X52" s="1856"/>
      <c r="Y52" s="1856"/>
      <c r="Z52" s="1856"/>
      <c r="AA52" s="1856"/>
      <c r="AB52" s="2570"/>
      <c r="AC52" s="2789"/>
      <c r="AD52" s="2668"/>
      <c r="AE52" s="2811"/>
      <c r="AF52" s="2570"/>
      <c r="AG52" s="2789"/>
      <c r="AH52" s="2668"/>
      <c r="AI52" s="2811"/>
      <c r="AJ52" s="2570"/>
      <c r="AK52" s="779"/>
      <c r="AL52" s="879"/>
      <c r="AM52" s="878" t="s">
        <v>589</v>
      </c>
      <c r="AN52" s="1856"/>
      <c r="AO52" s="1959"/>
      <c r="AP52" s="1856"/>
      <c r="AQ52" s="1856"/>
      <c r="AR52" s="1856"/>
      <c r="AS52" s="1856"/>
      <c r="AT52" s="1853"/>
      <c r="AU52" s="2717"/>
      <c r="AW52" s="963"/>
      <c r="AX52" s="963"/>
      <c r="AY52" s="963"/>
      <c r="AZ52" s="963"/>
      <c r="BA52" s="1618">
        <v>11</v>
      </c>
    </row>
    <row customHeight="1" ht="11.549999999999999">
      <c r="A53" s="1826" t="s">
        <v>324</v>
      </c>
      <c r="B53" s="1826"/>
      <c r="C53" s="1826"/>
      <c r="D53" s="1826"/>
      <c r="E53" s="2722"/>
      <c r="F53" s="2722"/>
      <c r="G53" s="2722"/>
      <c r="H53" s="2722"/>
      <c r="I53" s="2749"/>
      <c r="J53" s="2749"/>
      <c r="K53" s="2719"/>
      <c r="L53" s="1827"/>
      <c r="P53" s="2720"/>
      <c r="Q53" s="2720"/>
      <c r="R53" s="820"/>
      <c r="S53" s="2805"/>
      <c r="T53" s="2808"/>
      <c r="U53" s="763"/>
      <c r="V53" s="1856"/>
      <c r="W53" s="1959"/>
      <c r="X53" s="1856"/>
      <c r="Y53" s="1856"/>
      <c r="Z53" s="1856"/>
      <c r="AA53" s="1856"/>
      <c r="AB53" s="2570"/>
      <c r="AC53" s="2789"/>
      <c r="AD53" s="2668"/>
      <c r="AE53" s="2811"/>
      <c r="AF53" s="2570"/>
      <c r="AG53" s="757"/>
      <c r="AH53" s="878"/>
      <c r="AI53" s="878" t="s">
        <v>590</v>
      </c>
      <c r="AJ53" s="1856"/>
      <c r="AK53" s="1856"/>
      <c r="AL53" s="1856"/>
      <c r="AM53" s="1856"/>
      <c r="AN53" s="1856"/>
      <c r="AO53" s="1959"/>
      <c r="AP53" s="1856"/>
      <c r="AQ53" s="1856"/>
      <c r="AR53" s="1856"/>
      <c r="AS53" s="1856"/>
      <c r="AT53" s="1853"/>
      <c r="AU53" s="2717"/>
      <c r="AW53" s="963"/>
      <c r="AX53" s="963"/>
      <c r="AY53" s="963"/>
      <c r="AZ53" s="963"/>
      <c r="BA53" s="1618">
        <v>11</v>
      </c>
    </row>
    <row customHeight="1" ht="11.549999999999999">
      <c r="A54" s="1826" t="s">
        <v>324</v>
      </c>
      <c r="B54" s="1826" t="s">
        <v>325</v>
      </c>
      <c r="C54" s="1826" t="s">
        <v>326</v>
      </c>
      <c r="D54" s="1826" t="s">
        <v>327</v>
      </c>
      <c r="E54" s="2722"/>
      <c r="F54" s="2722"/>
      <c r="G54" s="2722"/>
      <c r="H54" s="2722"/>
      <c r="I54" s="2749"/>
      <c r="J54" s="2749"/>
      <c r="K54" s="2719"/>
      <c r="L54" s="1827"/>
      <c r="P54" s="2720"/>
      <c r="Q54" s="2720"/>
      <c r="R54" s="820"/>
      <c r="S54" s="2806"/>
      <c r="T54" s="2809"/>
      <c r="U54" s="763"/>
      <c r="V54" s="1856"/>
      <c r="W54" s="1857" t="str">
        <f>X51&amp;"-"&amp;Z51</f>
        <v>-</v>
      </c>
      <c r="X54" s="1856"/>
      <c r="Y54" s="1856"/>
      <c r="Z54" s="1856"/>
      <c r="AA54" s="1856"/>
      <c r="AB54" s="2570"/>
      <c r="AC54" s="775"/>
      <c r="AD54" s="777"/>
      <c r="AE54" s="878" t="s">
        <v>591</v>
      </c>
      <c r="AF54" s="1856"/>
      <c r="AG54" s="1856"/>
      <c r="AH54" s="1856"/>
      <c r="AI54" s="1856"/>
      <c r="AJ54" s="1856"/>
      <c r="AK54" s="1856"/>
      <c r="AL54" s="1856"/>
      <c r="AM54" s="1856"/>
      <c r="AN54" s="1856"/>
      <c r="AO54" s="1857" t="str">
        <f>AP51&amp;"-"&amp;AR51</f>
        <v>-</v>
      </c>
      <c r="AP54" s="1856"/>
      <c r="AQ54" s="1856"/>
      <c r="AR54" s="1856"/>
      <c r="AS54" s="1856"/>
      <c r="AT54" s="1812"/>
      <c r="AU54" s="2717"/>
      <c r="AW54" s="963"/>
      <c r="AX54" s="963" t="str">
        <f>IF(T54="","",T54)</f>
        <v/>
      </c>
      <c r="AY54" s="963"/>
      <c r="AZ54" s="963"/>
      <c r="BA54" s="1618">
        <v>11</v>
      </c>
    </row>
    <row customHeight="1" ht="11.549999999999999">
      <c r="A55" s="1826" t="s">
        <v>324</v>
      </c>
      <c r="B55" s="1826" t="s">
        <v>325</v>
      </c>
      <c r="C55" s="1826" t="s">
        <v>326</v>
      </c>
      <c r="D55" s="1826" t="s">
        <v>327</v>
      </c>
      <c r="E55" s="2722"/>
      <c r="F55" s="2722"/>
      <c r="G55" s="2722"/>
      <c r="H55" s="2722"/>
      <c r="I55" s="2749"/>
      <c r="J55" s="2719"/>
      <c r="K55" s="1826"/>
      <c r="L55" s="1827"/>
      <c r="P55" s="2720"/>
      <c r="Q55" s="2720"/>
      <c r="R55" s="819"/>
      <c r="S55" s="1741"/>
      <c r="T55" s="750" t="s">
        <v>592</v>
      </c>
      <c r="U55" s="830"/>
      <c r="V55" s="830"/>
      <c r="W55" s="830"/>
      <c r="X55" s="830"/>
      <c r="Y55" s="830"/>
      <c r="Z55" s="830"/>
      <c r="AA55" s="787"/>
      <c r="AB55" s="1968"/>
      <c r="AC55" s="830"/>
      <c r="AD55" s="830"/>
      <c r="AE55" s="830"/>
      <c r="AF55" s="830"/>
      <c r="AG55" s="830"/>
      <c r="AH55" s="830"/>
      <c r="AI55" s="830"/>
      <c r="AJ55" s="830"/>
      <c r="AK55" s="830"/>
      <c r="AL55" s="830"/>
      <c r="AM55" s="830"/>
      <c r="AN55" s="830"/>
      <c r="AO55" s="830"/>
      <c r="AP55" s="830"/>
      <c r="AQ55" s="830"/>
      <c r="AR55" s="830"/>
      <c r="AS55" s="830"/>
      <c r="AT55" s="787"/>
      <c r="AU55" s="2718"/>
      <c r="AW55" s="963"/>
      <c r="AX55" s="963" t="str">
        <f>IF(T55="","",T55)</f>
        <v>Добавить строку</v>
      </c>
      <c r="AY55" s="963"/>
      <c r="AZ55" s="963"/>
      <c r="BA55" s="1618">
        <v>11</v>
      </c>
    </row>
    <row s="27100" customFormat="1" customHeight="1" ht="1.05">
      <c r="A56" s="1806" t="s">
        <v>324</v>
      </c>
      <c r="B56" s="1806" t="s">
        <v>325</v>
      </c>
      <c r="C56" s="1806" t="s">
        <v>326</v>
      </c>
      <c r="D56" s="1806" t="s">
        <v>327</v>
      </c>
      <c r="E56" s="2722"/>
      <c r="F56" s="2722"/>
      <c r="G56" s="2722"/>
      <c r="H56" s="2722"/>
      <c r="I56" s="2719"/>
      <c r="J56" s="1806"/>
      <c r="K56" s="1806"/>
      <c r="L56" s="1809"/>
      <c r="M56" s="973"/>
      <c r="N56" s="973"/>
      <c r="O56" s="973"/>
      <c r="P56" s="2720"/>
      <c r="Q56" s="1794"/>
      <c r="R56" s="819"/>
      <c r="S56" s="1849"/>
      <c r="T56" s="1850" t="s">
        <v>536</v>
      </c>
      <c r="U56" s="1851"/>
      <c r="V56" s="1851"/>
      <c r="W56" s="1851"/>
      <c r="X56" s="1851"/>
      <c r="Y56" s="1851"/>
      <c r="Z56" s="1851"/>
      <c r="AA56" s="1851"/>
      <c r="AB56" s="1851"/>
      <c r="AC56" s="1851"/>
      <c r="AD56" s="1851"/>
      <c r="AE56" s="1851"/>
      <c r="AF56" s="1851"/>
      <c r="AG56" s="1851"/>
      <c r="AH56" s="1851"/>
      <c r="AI56" s="1851"/>
      <c r="AJ56" s="1851"/>
      <c r="AK56" s="1851"/>
      <c r="AL56" s="1851"/>
      <c r="AM56" s="1851"/>
      <c r="AN56" s="1851"/>
      <c r="AO56" s="1851"/>
      <c r="AP56" s="1851"/>
      <c r="AQ56" s="1851"/>
      <c r="AR56" s="1851"/>
      <c r="AS56" s="1851"/>
      <c r="AT56" s="1851"/>
      <c r="AU56" s="1852"/>
      <c r="AW56" s="963"/>
      <c r="AX56" s="963" t="str">
        <f>IF(T56="","",T56)</f>
        <v>Добавить группу потребителей</v>
      </c>
      <c r="AY56" s="963"/>
      <c r="AZ56" s="963"/>
      <c r="BA56" s="974">
        <v>1</v>
      </c>
    </row>
    <row s="26694" customFormat="1" customHeight="1" ht="1.05">
      <c r="A57" s="1806" t="s">
        <v>324</v>
      </c>
      <c r="B57" s="1806" t="s">
        <v>325</v>
      </c>
      <c r="C57" s="1806" t="s">
        <v>326</v>
      </c>
      <c r="D57" s="1806" t="s">
        <v>327</v>
      </c>
      <c r="E57" s="2722"/>
      <c r="F57" s="2722"/>
      <c r="G57" s="2722"/>
      <c r="H57" s="2721"/>
      <c r="I57" s="1806"/>
      <c r="J57" s="1806"/>
      <c r="K57" s="1806"/>
      <c r="L57" s="1809"/>
      <c r="M57" s="1778"/>
      <c r="N57" s="1778"/>
      <c r="O57" s="981"/>
      <c r="P57" s="843"/>
      <c r="Q57" s="1807"/>
      <c r="R57" s="1863"/>
      <c r="S57" s="1849"/>
      <c r="T57" s="1850"/>
      <c r="U57" s="1851"/>
      <c r="V57" s="1851"/>
      <c r="W57" s="1851"/>
      <c r="X57" s="1851"/>
      <c r="Y57" s="1851"/>
      <c r="Z57" s="1851"/>
      <c r="AA57" s="1851"/>
      <c r="AB57" s="1851"/>
      <c r="AC57" s="1851"/>
      <c r="AD57" s="1851"/>
      <c r="AE57" s="1851"/>
      <c r="AF57" s="1851"/>
      <c r="AG57" s="1851"/>
      <c r="AH57" s="1851"/>
      <c r="AI57" s="1851"/>
      <c r="AJ57" s="1851"/>
      <c r="AK57" s="1851"/>
      <c r="AL57" s="1851"/>
      <c r="AM57" s="1851"/>
      <c r="AN57" s="1851"/>
      <c r="AO57" s="1851"/>
      <c r="AP57" s="1851"/>
      <c r="AQ57" s="1851"/>
      <c r="AR57" s="1851"/>
      <c r="AS57" s="1851"/>
      <c r="AT57" s="1851"/>
      <c r="AU57" s="1852"/>
      <c r="AV57" s="974"/>
      <c r="AW57" s="963"/>
      <c r="AX57" s="963" t="str">
        <f>IF(T57="","",T57)</f>
        <v/>
      </c>
      <c r="AY57" s="963"/>
      <c r="AZ57" s="963"/>
      <c r="BA57" s="959">
        <v>1</v>
      </c>
    </row>
    <row s="27100" customFormat="1" customHeight="1" ht="1.05">
      <c r="A58" s="1806" t="s">
        <v>324</v>
      </c>
      <c r="B58" s="1806" t="s">
        <v>325</v>
      </c>
      <c r="C58" s="1806" t="s">
        <v>326</v>
      </c>
      <c r="D58" s="1777"/>
      <c r="E58" s="2722"/>
      <c r="F58" s="2722"/>
      <c r="G58" s="2721"/>
      <c r="H58" s="1777"/>
      <c r="I58" s="1777"/>
      <c r="J58" s="1777"/>
      <c r="K58" s="1777"/>
      <c r="L58" s="1802"/>
      <c r="M58" s="1778"/>
      <c r="N58" s="1778"/>
      <c r="P58" s="1779"/>
      <c r="Q58" s="1780"/>
      <c r="R58" s="1779"/>
      <c r="S58" s="1785"/>
      <c r="T58" s="1788" t="s">
        <v>538</v>
      </c>
      <c r="U58" s="1787"/>
      <c r="V58" s="1787"/>
      <c r="W58" s="1787"/>
      <c r="X58" s="1787"/>
      <c r="Y58" s="1787"/>
      <c r="Z58" s="1787"/>
      <c r="AA58" s="1787"/>
      <c r="AB58" s="1787"/>
      <c r="AC58" s="1787"/>
      <c r="AD58" s="1787"/>
      <c r="AE58" s="1787"/>
      <c r="AF58" s="1787"/>
      <c r="AG58" s="1787"/>
      <c r="AH58" s="1787"/>
      <c r="AI58" s="1787"/>
      <c r="AJ58" s="1787"/>
      <c r="AK58" s="1787"/>
      <c r="AL58" s="1787"/>
      <c r="AM58" s="1787"/>
      <c r="AN58" s="1787"/>
      <c r="AO58" s="1787"/>
      <c r="AP58" s="1787"/>
      <c r="AQ58" s="1787"/>
      <c r="AR58" s="1787"/>
      <c r="AS58" s="1787"/>
      <c r="AT58" s="1787"/>
      <c r="AU58" s="1787"/>
      <c r="AW58" s="1252"/>
      <c r="AX58" s="1252" t="str">
        <f>IF(T58="","",T58)</f>
        <v>Добавить источник для дифференциации</v>
      </c>
      <c r="AY58" s="1252"/>
      <c r="AZ58" s="1252"/>
      <c r="BA58" s="981">
        <v>1</v>
      </c>
    </row>
    <row s="27100" customFormat="1" customHeight="1" ht="1.05">
      <c r="A59" s="1806" t="s">
        <v>324</v>
      </c>
      <c r="B59" s="1806" t="s">
        <v>325</v>
      </c>
      <c r="C59" s="1777"/>
      <c r="D59" s="1777"/>
      <c r="E59" s="2722"/>
      <c r="F59" s="2721"/>
      <c r="G59" s="1777"/>
      <c r="H59" s="1777"/>
      <c r="I59" s="1777"/>
      <c r="J59" s="1777"/>
      <c r="K59" s="1777"/>
      <c r="L59" s="1802"/>
      <c r="M59" s="1784"/>
      <c r="N59" s="1784"/>
      <c r="P59" s="1779"/>
      <c r="Q59" s="1780"/>
      <c r="R59" s="1779"/>
      <c r="S59" s="1785"/>
      <c r="T59" s="1788" t="s">
        <v>539</v>
      </c>
      <c r="U59" s="1787"/>
      <c r="V59" s="1787"/>
      <c r="W59" s="1787"/>
      <c r="X59" s="1787"/>
      <c r="Y59" s="1787"/>
      <c r="Z59" s="1787"/>
      <c r="AA59" s="1787"/>
      <c r="AB59" s="1787"/>
      <c r="AC59" s="1787"/>
      <c r="AD59" s="1787"/>
      <c r="AE59" s="1787"/>
      <c r="AF59" s="1787"/>
      <c r="AG59" s="1787"/>
      <c r="AH59" s="1787"/>
      <c r="AI59" s="1787"/>
      <c r="AJ59" s="1787"/>
      <c r="AK59" s="1787"/>
      <c r="AL59" s="1787"/>
      <c r="AM59" s="1787"/>
      <c r="AN59" s="1787"/>
      <c r="AO59" s="1787"/>
      <c r="AP59" s="1787"/>
      <c r="AQ59" s="1787"/>
      <c r="AR59" s="1787"/>
      <c r="AS59" s="1787"/>
      <c r="AT59" s="1787"/>
      <c r="AU59" s="1787"/>
      <c r="AW59" s="1252"/>
      <c r="AX59" s="1252" t="str">
        <f>IF(T59="","",T59)</f>
        <v>Добавить централизованную систему для дифференциации</v>
      </c>
      <c r="AY59" s="1252"/>
      <c r="AZ59" s="1252"/>
      <c r="BA59" s="981">
        <v>1</v>
      </c>
    </row>
    <row s="27100" customFormat="1" customHeight="1" ht="1.05">
      <c r="A60" s="1806" t="s">
        <v>324</v>
      </c>
      <c r="B60" s="1806"/>
      <c r="C60" s="1806"/>
      <c r="D60" s="1806"/>
      <c r="E60" s="2722"/>
      <c r="F60" s="1806"/>
      <c r="G60" s="1806"/>
      <c r="H60" s="1806"/>
      <c r="I60" s="1806"/>
      <c r="J60" s="1806"/>
      <c r="K60" s="1806"/>
      <c r="L60" s="1809"/>
      <c r="M60" s="1784"/>
      <c r="N60" s="1784"/>
      <c r="O60" s="981"/>
      <c r="P60" s="843"/>
      <c r="Q60" s="1807"/>
      <c r="R60" s="843"/>
      <c r="S60" s="1785"/>
      <c r="T60" s="1788" t="s">
        <v>540</v>
      </c>
      <c r="U60" s="1787"/>
      <c r="V60" s="1787"/>
      <c r="W60" s="1787"/>
      <c r="X60" s="1787"/>
      <c r="Y60" s="1787"/>
      <c r="Z60" s="1787"/>
      <c r="AA60" s="1787"/>
      <c r="AB60" s="1787"/>
      <c r="AC60" s="1787"/>
      <c r="AD60" s="1787"/>
      <c r="AE60" s="1787"/>
      <c r="AF60" s="1787"/>
      <c r="AG60" s="1787"/>
      <c r="AH60" s="1787"/>
      <c r="AI60" s="1787"/>
      <c r="AJ60" s="1787"/>
      <c r="AK60" s="1787"/>
      <c r="AL60" s="1787"/>
      <c r="AM60" s="1787"/>
      <c r="AN60" s="1787"/>
      <c r="AO60" s="1787"/>
      <c r="AP60" s="1787"/>
      <c r="AQ60" s="1787"/>
      <c r="AR60" s="1787"/>
      <c r="AS60" s="1787"/>
      <c r="AT60" s="1787"/>
      <c r="AU60" s="1787"/>
      <c r="AW60" s="963"/>
      <c r="AX60" s="963" t="str">
        <f>IF(T60="","",T60)</f>
        <v>Добавить территорию для дифференциации</v>
      </c>
      <c r="AY60" s="963"/>
      <c r="AZ60" s="963"/>
      <c r="BA60" s="974">
        <v>1</v>
      </c>
    </row>
    <row s="27100" customFormat="1" customHeight="1" ht="1.05">
      <c r="A61" s="1806" t="s">
        <v>324</v>
      </c>
      <c r="B61" s="1806"/>
      <c r="C61" s="1806"/>
      <c r="D61" s="1806"/>
      <c r="E61" s="2721"/>
      <c r="F61" s="1806"/>
      <c r="G61" s="1806"/>
      <c r="H61" s="1806"/>
      <c r="I61" s="1806"/>
      <c r="J61" s="1806"/>
      <c r="K61" s="1806"/>
      <c r="L61" s="1809"/>
      <c r="M61" s="1784"/>
      <c r="N61" s="1784"/>
      <c r="O61" s="981"/>
      <c r="P61" s="843"/>
      <c r="Q61" s="1807"/>
      <c r="R61" s="843"/>
      <c r="S61" s="1785"/>
      <c r="T61" s="1788" t="s">
        <v>540</v>
      </c>
      <c r="U61" s="1787"/>
      <c r="V61" s="1787"/>
      <c r="W61" s="1787"/>
      <c r="X61" s="1787"/>
      <c r="Y61" s="1787"/>
      <c r="Z61" s="1787"/>
      <c r="AA61" s="1787"/>
      <c r="AB61" s="1787"/>
      <c r="AC61" s="1787"/>
      <c r="AD61" s="1787"/>
      <c r="AE61" s="1787"/>
      <c r="AF61" s="1787"/>
      <c r="AG61" s="1787"/>
      <c r="AH61" s="1787"/>
      <c r="AI61" s="1787"/>
      <c r="AJ61" s="1787"/>
      <c r="AK61" s="1787"/>
      <c r="AL61" s="1787"/>
      <c r="AM61" s="1787"/>
      <c r="AN61" s="1787"/>
      <c r="AO61" s="1787"/>
      <c r="AP61" s="1787"/>
      <c r="AQ61" s="1787"/>
      <c r="AR61" s="1787"/>
      <c r="AS61" s="1787"/>
      <c r="AT61" s="1787"/>
      <c r="AU61" s="1787"/>
      <c r="AW61" s="963"/>
      <c r="AX61" s="963" t="str">
        <f>IF(T61="","",T61)</f>
        <v>Добавить территорию для дифференциации</v>
      </c>
      <c r="AY61" s="963"/>
      <c r="AZ61" s="963"/>
      <c r="BA61" s="974">
        <v>1</v>
      </c>
    </row>
    <row s="27100" customFormat="1" customHeight="1" ht="1.05">
      <c r="A62" s="1777"/>
      <c r="B62" s="1777"/>
      <c r="C62" s="1777"/>
      <c r="D62" s="1777"/>
      <c r="E62" s="1806"/>
      <c r="F62" s="1777"/>
      <c r="G62" s="1777"/>
      <c r="H62" s="1777"/>
      <c r="I62" s="1777"/>
      <c r="J62" s="1777"/>
      <c r="K62" s="1777"/>
      <c r="L62" s="1802"/>
      <c r="M62" s="1784"/>
      <c r="N62" s="1784"/>
      <c r="P62" s="1779"/>
      <c r="Q62" s="1780"/>
      <c r="R62" s="1779"/>
      <c r="S62" s="1785"/>
      <c r="T62" s="1788" t="s">
        <v>572</v>
      </c>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R62" s="1787"/>
      <c r="AS62" s="1787"/>
      <c r="AT62" s="1787"/>
      <c r="AU62" s="1787"/>
      <c r="AW62" s="1252"/>
      <c r="AX62" s="1252" t="str">
        <f>IF(T62="","",T62)</f>
        <v>Добавить наименование тарифа</v>
      </c>
      <c r="AY62" s="1252"/>
      <c r="AZ62" s="1252"/>
      <c r="BA62" s="981">
        <v>1</v>
      </c>
    </row>
    <row customHeight="1" ht="11.549999999999999">
      <c r="M63" s="1623"/>
      <c r="N63" s="1623"/>
      <c r="O63" s="1000"/>
      <c r="P63" s="1623"/>
      <c r="Q63" s="1623"/>
      <c r="R63" s="1618"/>
      <c r="S63" s="1618"/>
      <c r="AV63" s="1618"/>
      <c r="AW63" s="1618"/>
      <c r="AX63" s="1618"/>
      <c r="AY63" s="1618"/>
      <c r="AZ63" s="1618"/>
      <c r="BA63" s="1618">
        <v>11</v>
      </c>
    </row>
    <row customHeight="1" ht="19.95">
      <c r="O64" s="1000"/>
      <c r="S64" s="1716"/>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c r="AS64" s="2748"/>
      <c r="AT64" s="2748"/>
      <c r="AU64" s="2748"/>
      <c r="BA64" s="1618">
        <v>19</v>
      </c>
    </row>
    <row customHeight="1" ht="21">
      <c r="O65" s="1000"/>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BA65" s="1618">
        <v>20</v>
      </c>
    </row>
    <row customHeight="1" ht="14.699999999999998">
      <c r="O66" s="1000"/>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96"/>
      <c r="AT66" s="1796"/>
      <c r="AU66" s="1796"/>
      <c r="BA66" s="1618">
        <v>14</v>
      </c>
    </row>
    <row customHeight="1" ht="19.95">
      <c r="O67" s="1000"/>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BA67" s="1618">
        <v>19</v>
      </c>
    </row>
    <row customHeight="1" ht="16.8">
      <c r="O68" s="1000"/>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c r="AS68" s="2748"/>
      <c r="AT68" s="2748"/>
      <c r="AU68" s="2748"/>
      <c r="BA68" s="1618">
        <v>16</v>
      </c>
    </row>
    <row customHeight="1" ht="14.699999999999998">
      <c r="O69" s="1000"/>
      <c r="BA69" s="1618">
        <v>14</v>
      </c>
    </row>
    <row customHeight="1" ht="22.5" hidden="1">
      <c r="A70" s="1623" t="s">
        <v>82</v>
      </c>
      <c r="B70" s="1623">
        <v>0</v>
      </c>
      <c r="C70" s="1623">
        <v>0</v>
      </c>
      <c r="D70" s="1623">
        <v>0</v>
      </c>
      <c r="E70" s="1623">
        <v>0</v>
      </c>
      <c r="F70" s="1623">
        <v>0</v>
      </c>
      <c r="G70" s="1623">
        <v>0</v>
      </c>
      <c r="H70" s="1623">
        <v>0</v>
      </c>
      <c r="I70" s="1623">
        <v>0</v>
      </c>
      <c r="J70" s="1623">
        <v>0</v>
      </c>
      <c r="K70" s="1623">
        <v>0</v>
      </c>
      <c r="L70" s="1792">
        <v>0</v>
      </c>
      <c r="M70" s="1825">
        <v>0</v>
      </c>
      <c r="N70" s="1825">
        <v>0</v>
      </c>
      <c r="O70" s="1825">
        <v>0</v>
      </c>
      <c r="P70" s="1825">
        <v>3</v>
      </c>
      <c r="Q70" s="1834">
        <v>3</v>
      </c>
      <c r="R70" s="807">
        <v>3</v>
      </c>
      <c r="S70" s="1044">
        <v>12</v>
      </c>
      <c r="T70" s="1618">
        <v>31</v>
      </c>
      <c r="U70" s="1618">
        <v>0</v>
      </c>
      <c r="V70" s="1618">
        <v>0</v>
      </c>
      <c r="W70" s="1618">
        <v>0</v>
      </c>
      <c r="X70" s="1618">
        <v>0</v>
      </c>
      <c r="Y70" s="1618">
        <v>0</v>
      </c>
      <c r="Z70" s="1618">
        <v>0</v>
      </c>
      <c r="AA70" s="1618">
        <v>0</v>
      </c>
      <c r="AB70" s="1618">
        <v>5</v>
      </c>
      <c r="AC70" s="1618">
        <v>3</v>
      </c>
      <c r="AD70" s="1618">
        <v>3</v>
      </c>
      <c r="AE70" s="1618">
        <v>24</v>
      </c>
      <c r="AF70" s="1618">
        <v>3</v>
      </c>
      <c r="AG70" s="1618">
        <v>3</v>
      </c>
      <c r="AH70" s="1618">
        <v>3</v>
      </c>
      <c r="AI70" s="1618">
        <v>24</v>
      </c>
      <c r="AJ70" s="1618">
        <v>3</v>
      </c>
      <c r="AK70" s="1618">
        <v>3</v>
      </c>
      <c r="AL70" s="1618">
        <v>3</v>
      </c>
      <c r="AM70" s="1618">
        <v>18</v>
      </c>
      <c r="AN70" s="1618">
        <v>21</v>
      </c>
      <c r="AO70" s="1618">
        <v>21</v>
      </c>
      <c r="AP70" s="1618">
        <v>11</v>
      </c>
      <c r="AQ70" s="1618">
        <v>3</v>
      </c>
      <c r="AR70" s="1618">
        <v>11</v>
      </c>
      <c r="AS70" s="1618">
        <v>8</v>
      </c>
      <c r="AT70" s="1618">
        <v>4</v>
      </c>
      <c r="AU70" s="1618">
        <v>115</v>
      </c>
      <c r="AV70" s="974">
        <v>10</v>
      </c>
      <c r="AW70" s="974">
        <v>10</v>
      </c>
      <c r="AX70" s="974">
        <v>10</v>
      </c>
      <c r="AY70" s="974">
        <v>10</v>
      </c>
      <c r="AZ70" s="974">
        <v>10</v>
      </c>
      <c r="BA70" s="161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82F84B-BE6A-F528-093E-9AEE0794A4E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4" style="28229" width="24.7109375" hidden="1" customWidth="1"/>
    <col min="25" max="25" style="28229" width="11.7109375" hidden="1" customWidth="1"/>
    <col min="26" max="26" style="28229" width="3.7109375" hidden="1" customWidth="1"/>
    <col min="27" max="27" style="28229" width="11.7109375" hidden="1" customWidth="1"/>
    <col min="28" max="28" style="28229" width="8.57421875" hidden="1" customWidth="1"/>
    <col min="29" max="29" style="28229" width="24.7109375" customWidth="1"/>
    <col min="30" max="31" style="28229" width="24.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22.5" hidden="1">
      <c r="X1" s="790"/>
      <c r="Y1" s="790"/>
      <c r="AE1" s="790"/>
      <c r="AF1" s="790"/>
      <c r="AQ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888">
        <f>INDEX(PT_DIFFERENTIATION_NUM_NTAR,MATCH(A2,PT_DIFFERENTIATION_NTAR_ID,0))</f>
      </c>
      <c r="T2" s="761" t="s">
        <v>255</v>
      </c>
      <c r="U2" s="763"/>
      <c r="V2" s="2705"/>
      <c r="W2" s="2706"/>
      <c r="X2" s="2706"/>
      <c r="Y2" s="2706"/>
      <c r="Z2" s="2706"/>
      <c r="AA2" s="2706"/>
      <c r="AB2" s="2707"/>
      <c r="AC2" s="2705">
        <f>INDEX(PT_DIFFERENTIATION_NTAR,MATCH(A2,PT_DIFFERENTIATION_NTAR_ID,0))</f>
      </c>
      <c r="AD2" s="2706"/>
      <c r="AE2" s="2706"/>
      <c r="AF2" s="2706"/>
      <c r="AG2" s="2706"/>
      <c r="AH2" s="2706"/>
      <c r="AI2" s="2706"/>
      <c r="AJ2" s="2707"/>
      <c r="AK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3"/>
      <c r="AN2" s="963" t="str">
        <f>IF(T2="","",T2)</f>
        <v>Наименование тарифа</v>
      </c>
      <c r="AO2" s="963"/>
      <c r="AP2" s="963"/>
      <c r="AQ2" s="1618">
        <v>0</v>
      </c>
    </row>
    <row customHeight="1" ht="23.25" hidden="1">
      <c r="A3" s="1826"/>
      <c r="B3" s="1826"/>
      <c r="C3" s="1826"/>
      <c r="D3" s="1826"/>
      <c r="E3" s="2722"/>
      <c r="F3" s="2721">
        <v>1</v>
      </c>
      <c r="G3" s="1826"/>
      <c r="H3" s="1826"/>
      <c r="I3" s="1826"/>
      <c r="J3" s="1826"/>
      <c r="K3" s="1826"/>
      <c r="L3" s="1827"/>
      <c r="M3" s="1828"/>
      <c r="N3" s="1828"/>
      <c r="O3" s="1828"/>
      <c r="P3" s="1886"/>
      <c r="Q3" s="815"/>
      <c r="R3" s="816"/>
      <c r="S3" s="1888">
        <f>INDEX(PT_DIFFERENTIATION_NUM_TER,MATCH(B3,PT_DIFFERENTIATION_TER_ID,0))</f>
      </c>
      <c r="T3" s="771" t="s">
        <v>521</v>
      </c>
      <c r="U3" s="763"/>
      <c r="V3" s="2705"/>
      <c r="W3" s="2706"/>
      <c r="X3" s="2706"/>
      <c r="Y3" s="2706"/>
      <c r="Z3" s="2706"/>
      <c r="AA3" s="2706"/>
      <c r="AB3" s="2707"/>
      <c r="AC3" s="2705">
        <f>INDEX(PT_DIFFERENTIATION_TER,MATCH(B3,PT_DIFFERENTIATION_TER_ID,0))</f>
      </c>
      <c r="AD3" s="2706"/>
      <c r="AE3" s="2706"/>
      <c r="AF3" s="2706"/>
      <c r="AG3" s="2706"/>
      <c r="AH3" s="2706"/>
      <c r="AI3" s="2706"/>
      <c r="AJ3" s="2707"/>
      <c r="AK3" s="1721" t="s">
        <v>522</v>
      </c>
      <c r="AM3" s="963"/>
      <c r="AN3" s="963" t="str">
        <f>IF(T3="","",T3)</f>
        <v>Территория действия тарифа</v>
      </c>
      <c r="AO3" s="963"/>
      <c r="AP3" s="963"/>
      <c r="AQ3" s="1618">
        <v>0</v>
      </c>
    </row>
    <row customHeight="1" ht="23.25" hidden="1">
      <c r="A4" s="1826"/>
      <c r="B4" s="1826"/>
      <c r="C4" s="1826"/>
      <c r="D4" s="1826"/>
      <c r="E4" s="2722"/>
      <c r="F4" s="2722"/>
      <c r="G4" s="2721">
        <v>1</v>
      </c>
      <c r="H4" s="1826"/>
      <c r="I4" s="1826"/>
      <c r="J4" s="1826"/>
      <c r="K4" s="1826"/>
      <c r="L4" s="1827"/>
      <c r="M4" s="1828"/>
      <c r="N4" s="1828"/>
      <c r="O4" s="1828"/>
      <c r="P4" s="817"/>
      <c r="Q4" s="815"/>
      <c r="R4" s="816"/>
      <c r="S4" s="1888">
        <f>INDEX(PT_DIFFERENTIATION_NUM_CS,MATCH(C4,PT_DIFFERENTIATION_CS_ID,0))</f>
      </c>
      <c r="T4" s="772" t="s">
        <v>605</v>
      </c>
      <c r="U4" s="763"/>
      <c r="V4" s="2705"/>
      <c r="W4" s="2706"/>
      <c r="X4" s="2706"/>
      <c r="Y4" s="2706"/>
      <c r="Z4" s="2706"/>
      <c r="AA4" s="2706"/>
      <c r="AB4" s="2707"/>
      <c r="AC4" s="2705">
        <f>INDEX(PT_DIFFERENTIATION_CS,MATCH(C4,PT_DIFFERENTIATION_CS_ID,0))</f>
      </c>
      <c r="AD4" s="2706"/>
      <c r="AE4" s="2706"/>
      <c r="AF4" s="2706"/>
      <c r="AG4" s="2706"/>
      <c r="AH4" s="2706"/>
      <c r="AI4" s="2706"/>
      <c r="AJ4" s="2707"/>
      <c r="AK4" s="1721" t="s">
        <v>606</v>
      </c>
      <c r="AM4" s="963"/>
      <c r="AN4" s="963" t="str">
        <f>IF(T4="","",T4)</f>
        <v>Наименование централизованной системы холодного водоснабжения</v>
      </c>
      <c r="AO4" s="963"/>
      <c r="AP4" s="963"/>
      <c r="AQ4" s="1618">
        <v>0</v>
      </c>
    </row>
    <row customHeight="1" ht="23.25" hidden="1">
      <c r="A5" s="1826"/>
      <c r="B5" s="1826"/>
      <c r="C5" s="1826"/>
      <c r="D5" s="1826"/>
      <c r="E5" s="2722"/>
      <c r="F5" s="2722"/>
      <c r="G5" s="2722"/>
      <c r="H5" s="2722"/>
      <c r="I5" s="2719">
        <f>S4&amp;".1"</f>
      </c>
      <c r="J5" s="1826"/>
      <c r="K5" s="1826"/>
      <c r="L5" s="1827"/>
      <c r="P5" s="2720">
        <v>1</v>
      </c>
      <c r="Q5" s="1885"/>
      <c r="R5" s="819"/>
      <c r="S5" s="1888">
        <f>$I5</f>
      </c>
      <c r="T5" s="748" t="s">
        <v>607</v>
      </c>
      <c r="U5" s="763"/>
      <c r="V5" s="2813"/>
      <c r="W5" s="2814"/>
      <c r="X5" s="2814"/>
      <c r="Y5" s="2814"/>
      <c r="Z5" s="2814"/>
      <c r="AA5" s="2814"/>
      <c r="AB5" s="2815"/>
      <c r="AC5" s="2816"/>
      <c r="AD5" s="2817"/>
      <c r="AE5" s="2817"/>
      <c r="AF5" s="2817"/>
      <c r="AG5" s="2817"/>
      <c r="AH5" s="2817"/>
      <c r="AI5" s="2817"/>
      <c r="AJ5" s="2818"/>
      <c r="AK5" s="1721" t="s">
        <v>608</v>
      </c>
      <c r="AM5" s="963"/>
      <c r="AN5" s="963" t="str">
        <f>IF(T5="","",T5)</f>
        <v>Наименование признака дифференциации</v>
      </c>
      <c r="AO5" s="963"/>
      <c r="AP5" s="963"/>
      <c r="AQ5" s="1618">
        <v>0</v>
      </c>
    </row>
    <row customHeight="1" ht="23.25" hidden="1">
      <c r="A6" s="1826"/>
      <c r="B6" s="1826"/>
      <c r="C6" s="1826"/>
      <c r="D6" s="1826"/>
      <c r="E6" s="2722"/>
      <c r="F6" s="2722"/>
      <c r="G6" s="2722"/>
      <c r="H6" s="2722"/>
      <c r="I6" s="2749"/>
      <c r="J6" s="2719">
        <f>I5&amp;".1"</f>
      </c>
      <c r="K6" s="1826"/>
      <c r="L6" s="1827" t="s">
        <v>530</v>
      </c>
      <c r="P6" s="2720"/>
      <c r="Q6" s="2720">
        <v>1</v>
      </c>
      <c r="R6" s="820"/>
      <c r="S6" s="1888">
        <f>$J6</f>
      </c>
      <c r="T6" s="749" t="s">
        <v>531</v>
      </c>
      <c r="U6" s="763"/>
      <c r="V6" s="2708"/>
      <c r="W6" s="2709"/>
      <c r="X6" s="2709"/>
      <c r="Y6" s="2709"/>
      <c r="Z6" s="2709"/>
      <c r="AA6" s="2709"/>
      <c r="AB6" s="2710"/>
      <c r="AC6" s="2708"/>
      <c r="AD6" s="2709"/>
      <c r="AE6" s="2709"/>
      <c r="AF6" s="2709"/>
      <c r="AG6" s="2709"/>
      <c r="AH6" s="2709"/>
      <c r="AI6" s="2709"/>
      <c r="AJ6" s="2710"/>
      <c r="AK6" s="1770" t="s">
        <v>609</v>
      </c>
      <c r="AM6" s="963"/>
      <c r="AN6" s="963" t="str">
        <f>IF(T6="","",T6)</f>
        <v>Группа потребителей</v>
      </c>
      <c r="AO6" s="963"/>
      <c r="AP6" s="963"/>
      <c r="AQ6" s="1618">
        <v>0</v>
      </c>
    </row>
    <row customHeight="1" ht="23.25" hidden="1">
      <c r="A7" s="1826"/>
      <c r="B7" s="1826"/>
      <c r="C7" s="1826"/>
      <c r="D7" s="1826"/>
      <c r="E7" s="2722"/>
      <c r="F7" s="2722"/>
      <c r="G7" s="2722"/>
      <c r="H7" s="2722"/>
      <c r="I7" s="2749"/>
      <c r="J7" s="2749"/>
      <c r="K7" s="2719">
        <f>J6&amp;".1"</f>
      </c>
      <c r="L7" s="1827"/>
      <c r="P7" s="2720"/>
      <c r="Q7" s="2720"/>
      <c r="R7" s="820">
        <v>1</v>
      </c>
      <c r="S7" s="1888">
        <f>$K7</f>
      </c>
      <c r="T7" s="1900"/>
      <c r="U7" s="763"/>
      <c r="V7" s="1214"/>
      <c r="W7" s="1214"/>
      <c r="X7" s="1720"/>
      <c r="Y7" s="2728"/>
      <c r="Z7" s="2570" t="s">
        <v>66</v>
      </c>
      <c r="AA7" s="2728"/>
      <c r="AB7" s="2570" t="s">
        <v>66</v>
      </c>
      <c r="AC7" s="1214"/>
      <c r="AD7" s="1214"/>
      <c r="AE7" s="1720"/>
      <c r="AF7" s="2728"/>
      <c r="AG7" s="2570" t="s">
        <v>66</v>
      </c>
      <c r="AH7" s="2750"/>
      <c r="AI7" s="2570" t="s">
        <v>66</v>
      </c>
      <c r="AJ7" s="1901"/>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4">
        <f>STRCHECKDATE(V8:AJ8)</f>
      </c>
      <c r="AM7" s="963"/>
      <c r="AN7" s="963" t="str">
        <f>IF(T7="","",T7)</f>
        <v/>
      </c>
      <c r="AO7" s="963"/>
      <c r="AP7" s="963"/>
      <c r="AQ7" s="1618">
        <v>0</v>
      </c>
    </row>
    <row customHeight="1" ht="14.25" hidden="1">
      <c r="A8" s="1826"/>
      <c r="B8" s="1826"/>
      <c r="C8" s="1826"/>
      <c r="D8" s="1826"/>
      <c r="E8" s="2722"/>
      <c r="F8" s="2722"/>
      <c r="G8" s="2722"/>
      <c r="H8" s="2722"/>
      <c r="I8" s="2749"/>
      <c r="J8" s="2749"/>
      <c r="K8" s="2719"/>
      <c r="L8" s="1827"/>
      <c r="P8" s="2720"/>
      <c r="Q8" s="2720"/>
      <c r="R8" s="820"/>
      <c r="S8" s="1887"/>
      <c r="T8" s="763"/>
      <c r="U8" s="763"/>
      <c r="V8" s="788"/>
      <c r="W8" s="788"/>
      <c r="X8" s="791" t="str">
        <f>Y7&amp;"-"&amp;AA7</f>
        <v>-</v>
      </c>
      <c r="Y8" s="2729"/>
      <c r="Z8" s="2570"/>
      <c r="AA8" s="2729"/>
      <c r="AB8" s="2570"/>
      <c r="AC8" s="788"/>
      <c r="AD8" s="788"/>
      <c r="AE8" s="791" t="str">
        <f>AF7&amp;"-"&amp;AH7</f>
        <v>-</v>
      </c>
      <c r="AF8" s="2729"/>
      <c r="AG8" s="2570"/>
      <c r="AH8" s="2751"/>
      <c r="AI8" s="2570"/>
      <c r="AJ8" s="1902"/>
      <c r="AK8" s="2812"/>
      <c r="AM8" s="963"/>
      <c r="AN8" s="963" t="str">
        <f>IF(T8="","",T8)</f>
        <v/>
      </c>
      <c r="AO8" s="963"/>
      <c r="AP8" s="963"/>
      <c r="AQ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830"/>
      <c r="X9" s="830"/>
      <c r="Y9" s="830"/>
      <c r="Z9" s="830"/>
      <c r="AA9" s="830"/>
      <c r="AB9" s="830"/>
      <c r="AC9" s="830"/>
      <c r="AD9" s="830"/>
      <c r="AE9" s="830"/>
      <c r="AF9" s="830"/>
      <c r="AG9" s="830"/>
      <c r="AH9" s="830"/>
      <c r="AI9" s="830"/>
      <c r="AJ9" s="830"/>
      <c r="AK9" s="1721" t="s">
        <v>611</v>
      </c>
      <c r="AM9" s="963"/>
      <c r="AN9" s="963" t="str">
        <f>IF(T9="","",T9)</f>
        <v>Добавить значение признака дифференциации</v>
      </c>
      <c r="AO9" s="963"/>
      <c r="AP9" s="963"/>
      <c r="AQ9" s="1618">
        <v>0</v>
      </c>
    </row>
    <row customHeight="1" ht="21" hidden="1">
      <c r="A10" s="1826"/>
      <c r="B10" s="1826"/>
      <c r="C10" s="1826"/>
      <c r="D10" s="1826"/>
      <c r="E10" s="2722"/>
      <c r="F10" s="2722"/>
      <c r="G10" s="2722"/>
      <c r="H10" s="2722"/>
      <c r="I10" s="2719"/>
      <c r="J10" s="1826"/>
      <c r="K10" s="1826"/>
      <c r="L10" s="1827"/>
      <c r="P10" s="2720"/>
      <c r="Q10" s="1885"/>
      <c r="R10" s="819"/>
      <c r="S10" s="1741"/>
      <c r="T10" s="828" t="s">
        <v>536</v>
      </c>
      <c r="U10" s="830"/>
      <c r="V10" s="830"/>
      <c r="W10" s="830"/>
      <c r="X10" s="830"/>
      <c r="Y10" s="830"/>
      <c r="Z10" s="830"/>
      <c r="AA10" s="830"/>
      <c r="AB10" s="829"/>
      <c r="AC10" s="830"/>
      <c r="AD10" s="830"/>
      <c r="AE10" s="830"/>
      <c r="AF10" s="830"/>
      <c r="AG10" s="830"/>
      <c r="AH10" s="830"/>
      <c r="AI10" s="829"/>
      <c r="AJ10" s="830"/>
      <c r="AK10" s="1903"/>
      <c r="AM10" s="963"/>
      <c r="AN10" s="963" t="str">
        <f>IF(T10="","",T10)</f>
        <v>Добавить группу потребителей</v>
      </c>
      <c r="AO10" s="963"/>
      <c r="AP10" s="963"/>
      <c r="AQ10" s="1618">
        <v>0</v>
      </c>
    </row>
    <row customHeight="1" ht="14.25"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830"/>
      <c r="X11" s="830"/>
      <c r="Y11" s="830"/>
      <c r="Z11" s="830"/>
      <c r="AA11" s="830"/>
      <c r="AB11" s="829"/>
      <c r="AC11" s="830"/>
      <c r="AD11" s="830"/>
      <c r="AE11" s="830"/>
      <c r="AF11" s="830"/>
      <c r="AG11" s="830"/>
      <c r="AH11" s="830"/>
      <c r="AI11" s="829"/>
      <c r="AJ11" s="830"/>
      <c r="AK11" s="766"/>
      <c r="AM11" s="963"/>
      <c r="AN11" s="963" t="str">
        <f>IF(T11="","",T11)</f>
        <v>Добавить наименование признака дифференциации</v>
      </c>
      <c r="AO11" s="963"/>
      <c r="AP11" s="963"/>
      <c r="AQ11" s="1618">
        <v>0</v>
      </c>
    </row>
    <row s="27100" customFormat="1" customHeight="1" ht="14.25" hidden="1">
      <c r="A12" s="1806"/>
      <c r="B12" s="1806"/>
      <c r="C12" s="1777"/>
      <c r="D12" s="1777"/>
      <c r="E12" s="2722"/>
      <c r="F12" s="2721"/>
      <c r="G12" s="1777"/>
      <c r="H12" s="1777"/>
      <c r="I12" s="1777"/>
      <c r="J12" s="1777"/>
      <c r="K12" s="1777"/>
      <c r="L12" s="1889"/>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M12" s="1252"/>
      <c r="AN12" s="1252" t="str">
        <f>IF(T12="","",T12)</f>
        <v>Добавить централизованную систему для дифференциации</v>
      </c>
      <c r="AO12" s="1252"/>
      <c r="AP12" s="1252"/>
      <c r="AQ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M13" s="963"/>
      <c r="AN13" s="963" t="str">
        <f>IF(T13="","",T13)</f>
        <v>Добавить территорию для дифференциации</v>
      </c>
      <c r="AO13" s="963"/>
      <c r="AP13" s="963"/>
      <c r="AQ13" s="974">
        <v>0</v>
      </c>
    </row>
    <row customHeight="1" ht="14.25" hidden="1">
      <c r="AB14" s="790"/>
      <c r="AI14" s="790"/>
      <c r="AQ14" s="1618">
        <v>0</v>
      </c>
    </row>
    <row customHeight="1" ht="14.25" hidden="1">
      <c r="AC15" s="1823"/>
      <c r="AD15" s="1823"/>
      <c r="AE15" s="1824"/>
      <c r="AF15" s="2730"/>
      <c r="AG15" s="2731" t="s">
        <v>66</v>
      </c>
      <c r="AH15" s="2730"/>
      <c r="AI15" s="2731" t="s">
        <v>66</v>
      </c>
      <c r="AQ15" s="1618">
        <v>0</v>
      </c>
    </row>
    <row customHeight="1" ht="14.25" hidden="1">
      <c r="AC16" s="1823"/>
      <c r="AD16" s="1823"/>
      <c r="AE16" s="791" t="str">
        <f>AF15&amp;"-"&amp;AH15</f>
        <v>-</v>
      </c>
      <c r="AF16" s="2731"/>
      <c r="AG16" s="2731"/>
      <c r="AH16" s="2731"/>
      <c r="AI16" s="2731"/>
      <c r="AQ16" s="1618">
        <v>0</v>
      </c>
    </row>
    <row customHeight="1" ht="14.25" hidden="1">
      <c r="AI17" s="790"/>
      <c r="AQ17" s="1618">
        <v>0</v>
      </c>
    </row>
    <row s="28178" customFormat="1" customHeight="1" ht="22.5" hidden="1">
      <c r="L18" s="1884"/>
      <c r="M18" s="1825"/>
      <c r="N18" s="1825"/>
      <c r="O18" s="1830" t="s">
        <v>541</v>
      </c>
      <c r="P18" s="1825"/>
      <c r="Q18" s="1834"/>
      <c r="R18" s="1834"/>
      <c r="S18" s="1192"/>
      <c r="Y18" s="1830"/>
      <c r="AA18" s="1830"/>
      <c r="AB18" s="1829"/>
      <c r="AF18" s="1830"/>
      <c r="AH18" s="1830"/>
      <c r="AI18" s="1829"/>
      <c r="AL18" s="974"/>
      <c r="AM18" s="974"/>
      <c r="AN18" s="974"/>
      <c r="AO18" s="974"/>
      <c r="AP18" s="974"/>
      <c r="AQ18" s="1623">
        <v>0</v>
      </c>
    </row>
    <row s="28178" customFormat="1" customHeight="1" ht="14.25" hidden="1">
      <c r="L19" s="1884"/>
      <c r="M19" s="1825"/>
      <c r="N19" s="1825"/>
      <c r="O19" s="1825"/>
      <c r="P19" s="1825"/>
      <c r="Q19" s="1834"/>
      <c r="R19" s="1834"/>
      <c r="S19" s="1192"/>
      <c r="AB19" s="1829"/>
      <c r="AI19" s="1829"/>
      <c r="AL19" s="974"/>
      <c r="AM19" s="974"/>
      <c r="AN19" s="974"/>
      <c r="AO19" s="974"/>
      <c r="AP19" s="974"/>
      <c r="AQ19" s="1623">
        <v>0</v>
      </c>
    </row>
    <row s="28178" customFormat="1" customHeight="1" ht="12" hidden="1">
      <c r="L20" s="1884"/>
      <c r="M20" s="1825"/>
      <c r="N20" s="1825"/>
      <c r="O20" s="1827" t="s">
        <v>542</v>
      </c>
      <c r="P20" s="1825"/>
      <c r="Q20" s="1905"/>
      <c r="R20" s="1905"/>
      <c r="S20" s="1192"/>
      <c r="T20" s="1623" t="s">
        <v>543</v>
      </c>
      <c r="Z20" s="649" t="s">
        <v>544</v>
      </c>
      <c r="AB20" s="649" t="s">
        <v>545</v>
      </c>
      <c r="AC20" s="1623" t="s">
        <v>543</v>
      </c>
      <c r="AG20" s="649" t="s">
        <v>546</v>
      </c>
      <c r="AI20" s="649" t="s">
        <v>545</v>
      </c>
      <c r="AQ20" s="1623">
        <v>0</v>
      </c>
    </row>
    <row customHeight="1" ht="14.25" hidden="1">
      <c r="O21" s="1827"/>
      <c r="AQ21" s="1618">
        <v>0</v>
      </c>
    </row>
    <row customHeight="1" ht="14.25" hidden="1">
      <c r="O22" s="1827"/>
      <c r="AQ22" s="1618">
        <v>0</v>
      </c>
    </row>
    <row customHeight="1" ht="14.699999999999998">
      <c r="Q23" s="839"/>
      <c r="R23" s="839"/>
      <c r="S23" s="1738"/>
      <c r="T23" s="826"/>
      <c r="U23" s="826"/>
      <c r="V23" s="972"/>
      <c r="W23" s="972"/>
      <c r="X23" s="972"/>
      <c r="Y23" s="972"/>
      <c r="Z23" s="972"/>
      <c r="AA23" s="972"/>
      <c r="AB23" s="972"/>
      <c r="AC23" s="972"/>
      <c r="AD23" s="972"/>
      <c r="AE23" s="972"/>
      <c r="AF23" s="972"/>
      <c r="AG23" s="972"/>
      <c r="AH23" s="972"/>
      <c r="AI23" s="972"/>
      <c r="AQ23" s="1618">
        <v>14</v>
      </c>
    </row>
    <row customHeight="1" ht="14.699999999999998">
      <c r="Q24" s="839"/>
      <c r="R24" s="839"/>
      <c r="S24" s="27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1"/>
      <c r="U24" s="2711"/>
      <c r="V24" s="2711"/>
      <c r="W24" s="2711"/>
      <c r="X24" s="2711"/>
      <c r="Y24" s="2711"/>
      <c r="Z24" s="2711"/>
      <c r="AA24" s="2711"/>
      <c r="AB24" s="2711"/>
      <c r="AC24" s="2711"/>
      <c r="AD24" s="2711"/>
      <c r="AE24" s="2711"/>
      <c r="AF24" s="2711"/>
      <c r="AG24" s="2711"/>
      <c r="AH24" s="2711"/>
      <c r="AI24" s="1706"/>
      <c r="AQ24" s="1618">
        <v>14</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972"/>
      <c r="AQ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789"/>
      <c r="AC27" s="2714" t="str">
        <f>IF(TITLE_NAME_OR_PR_CHANGE="",IF(TITLE_NAME_OR_PR="","",TITLE_NAME_OR_PR),TITLE_NAME_OR_PR_CHANGE)</f>
        <v/>
      </c>
      <c r="AD27" s="2714"/>
      <c r="AE27" s="2714"/>
      <c r="AF27" s="2714"/>
      <c r="AG27" s="2714"/>
      <c r="AH27" s="2714"/>
      <c r="AI27" s="789"/>
      <c r="AJ27" s="789"/>
      <c r="AK27" s="743"/>
      <c r="AL27" s="831"/>
      <c r="AM27" s="831"/>
      <c r="AN27" s="831"/>
      <c r="AO27" s="831"/>
      <c r="AP27" s="831"/>
      <c r="AQ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789"/>
      <c r="AC28" s="2727" t="str">
        <f>IF(TITLE_DATE_PR_CHANGE="",IF(TITLE_DATE_PR="","",TITLE_DATE_PR),TITLE_DATE_PR_CHANGE)</f>
        <v/>
      </c>
      <c r="AD28" s="2727"/>
      <c r="AE28" s="2727"/>
      <c r="AF28" s="2727"/>
      <c r="AG28" s="2727"/>
      <c r="AH28" s="2727"/>
      <c r="AI28" s="789"/>
      <c r="AJ28" s="789"/>
      <c r="AK28" s="743"/>
      <c r="AL28" s="831"/>
      <c r="AM28" s="831"/>
      <c r="AN28" s="831"/>
      <c r="AO28" s="831"/>
      <c r="AP28" s="831"/>
      <c r="AQ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789"/>
      <c r="AC29" s="2714" t="str">
        <f>IF(TITLE_NUMBER_PR_CHANGE="",IF(TITLE_NUMBER_PR="","",TITLE_NUMBER_PR),TITLE_NUMBER_PR_CHANGE)</f>
        <v/>
      </c>
      <c r="AD29" s="2714"/>
      <c r="AE29" s="2714"/>
      <c r="AF29" s="2714"/>
      <c r="AG29" s="2714"/>
      <c r="AH29" s="2714"/>
      <c r="AI29" s="789"/>
      <c r="AJ29" s="789"/>
      <c r="AK29" s="743"/>
      <c r="AL29" s="831"/>
      <c r="AM29" s="831"/>
      <c r="AN29" s="831"/>
      <c r="AO29" s="831"/>
      <c r="AP29" s="831"/>
      <c r="AQ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789"/>
      <c r="AC30" s="2714" t="str">
        <f>IF(TITLE_IST_PUB_CHANGE="",IF(TITLE_IST_PUB="","",TITLE_IST_PUB),TITLE_IST_PUB_CHANGE)</f>
        <v/>
      </c>
      <c r="AD30" s="2714"/>
      <c r="AE30" s="2714"/>
      <c r="AF30" s="2714"/>
      <c r="AG30" s="2714"/>
      <c r="AH30" s="2714"/>
      <c r="AI30" s="789"/>
      <c r="AJ30" s="789"/>
      <c r="AK30" s="743"/>
      <c r="AL30" s="831"/>
      <c r="AM30" s="831"/>
      <c r="AN30" s="831"/>
      <c r="AO30" s="831"/>
      <c r="AP30" s="831"/>
      <c r="AQ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972"/>
      <c r="AQ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789"/>
      <c r="AC32" s="2727" t="str">
        <f>IF(TITLE_DATE_PR_CHANGE="",IF(TITLE_DATE_PR="","",TITLE_DATE_PR),TITLE_DATE_PR_CHANGE)</f>
        <v/>
      </c>
      <c r="AD32" s="2727"/>
      <c r="AE32" s="2727"/>
      <c r="AF32" s="2727"/>
      <c r="AG32" s="2727"/>
      <c r="AH32" s="2727"/>
      <c r="AI32" s="789"/>
      <c r="AJ32" s="789"/>
      <c r="AK32" s="743"/>
      <c r="AL32" s="831"/>
      <c r="AM32" s="831"/>
      <c r="AN32" s="831"/>
      <c r="AO32" s="831"/>
      <c r="AP32" s="831"/>
      <c r="AQ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789"/>
      <c r="AC33" s="2714" t="str">
        <f>IF(TITLE_NUMBER_PR_CHANGE="",IF(TITLE_NUMBER_PR="","",TITLE_NUMBER_PR),TITLE_NUMBER_PR_CHANGE)</f>
        <v/>
      </c>
      <c r="AD33" s="2714"/>
      <c r="AE33" s="2714"/>
      <c r="AF33" s="2714"/>
      <c r="AG33" s="2714"/>
      <c r="AH33" s="2714"/>
      <c r="AI33" s="789"/>
      <c r="AJ33" s="789"/>
      <c r="AK33" s="743"/>
      <c r="AL33" s="831"/>
      <c r="AM33" s="831"/>
      <c r="AN33" s="831"/>
      <c r="AO33" s="831"/>
      <c r="AP33" s="831"/>
      <c r="AQ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818"/>
      <c r="V34" s="789"/>
      <c r="W34" s="789"/>
      <c r="X34" s="789"/>
      <c r="Y34" s="789"/>
      <c r="Z34" s="789"/>
      <c r="AA34" s="789"/>
      <c r="AB34" s="741" t="s">
        <v>551</v>
      </c>
      <c r="AC34" s="789"/>
      <c r="AD34" s="789"/>
      <c r="AE34" s="789"/>
      <c r="AF34" s="789"/>
      <c r="AG34" s="789"/>
      <c r="AH34" s="789"/>
      <c r="AI34" s="741" t="s">
        <v>551</v>
      </c>
      <c r="AL34" s="831"/>
      <c r="AM34" s="831"/>
      <c r="AN34" s="831"/>
      <c r="AO34" s="831"/>
      <c r="AP34" s="831"/>
      <c r="AQ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Q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t="s">
        <v>425</v>
      </c>
      <c r="AQ36" s="1618">
        <v>14</v>
      </c>
    </row>
    <row customHeight="1" ht="14.699999999999998">
      <c r="Q37" s="839"/>
      <c r="R37" s="839"/>
      <c r="S37" s="2736" t="s">
        <v>88</v>
      </c>
      <c r="T37" s="2672" t="s">
        <v>552</v>
      </c>
      <c r="U37" s="764"/>
      <c r="V37" s="2737" t="s">
        <v>553</v>
      </c>
      <c r="W37" s="2738"/>
      <c r="X37" s="2738"/>
      <c r="Y37" s="2738"/>
      <c r="Z37" s="2738"/>
      <c r="AA37" s="2739"/>
      <c r="AB37" s="2740" t="s">
        <v>554</v>
      </c>
      <c r="AC37" s="2737" t="s">
        <v>553</v>
      </c>
      <c r="AD37" s="2738"/>
      <c r="AE37" s="2738"/>
      <c r="AF37" s="2738"/>
      <c r="AG37" s="2738"/>
      <c r="AH37" s="2739"/>
      <c r="AI37" s="2740" t="s">
        <v>555</v>
      </c>
      <c r="AJ37" s="2743" t="s">
        <v>556</v>
      </c>
      <c r="AK37" s="2590"/>
      <c r="AQ37" s="1618">
        <v>14</v>
      </c>
    </row>
    <row customHeight="1" ht="35.699999999999996">
      <c r="Q38" s="839"/>
      <c r="R38" s="839"/>
      <c r="S38" s="2736"/>
      <c r="T38" s="2672"/>
      <c r="U38" s="1494"/>
      <c r="V38" s="1815" t="s">
        <v>613</v>
      </c>
      <c r="W38" s="2725" t="s">
        <v>559</v>
      </c>
      <c r="X38" s="2726"/>
      <c r="Y38" s="2725" t="s">
        <v>560</v>
      </c>
      <c r="Z38" s="2732"/>
      <c r="AA38" s="2726"/>
      <c r="AB38" s="2741"/>
      <c r="AC38" s="1815" t="s">
        <v>613</v>
      </c>
      <c r="AD38" s="2725" t="s">
        <v>559</v>
      </c>
      <c r="AE38" s="2726"/>
      <c r="AF38" s="2725" t="s">
        <v>560</v>
      </c>
      <c r="AG38" s="2732"/>
      <c r="AH38" s="2726"/>
      <c r="AI38" s="2741"/>
      <c r="AJ38" s="2744"/>
      <c r="AK38" s="2590"/>
      <c r="AQ38" s="1618">
        <v>34</v>
      </c>
    </row>
    <row customHeight="1" ht="35.699999999999996">
      <c r="A39" s="1833"/>
      <c r="B39" s="1833" t="s">
        <v>267</v>
      </c>
      <c r="C39" s="1833" t="s">
        <v>268</v>
      </c>
      <c r="D39" s="1833" t="s">
        <v>269</v>
      </c>
      <c r="E39" s="1827" t="s">
        <v>561</v>
      </c>
      <c r="F39" s="1827" t="s">
        <v>562</v>
      </c>
      <c r="G39" s="1827" t="s">
        <v>563</v>
      </c>
      <c r="H39" s="1827"/>
      <c r="I39" s="1827" t="s">
        <v>614</v>
      </c>
      <c r="J39" s="1827" t="s">
        <v>566</v>
      </c>
      <c r="K39" s="1827" t="s">
        <v>615</v>
      </c>
      <c r="L39" s="1827" t="s">
        <v>542</v>
      </c>
      <c r="Q39" s="839"/>
      <c r="R39" s="839"/>
      <c r="S39" s="2736"/>
      <c r="T39" s="2672"/>
      <c r="U39" s="765"/>
      <c r="V39" s="1815" t="s">
        <v>616</v>
      </c>
      <c r="W39" s="1685" t="s">
        <v>617</v>
      </c>
      <c r="X39" s="1685" t="s">
        <v>618</v>
      </c>
      <c r="Y39" s="1820" t="s">
        <v>570</v>
      </c>
      <c r="Z39" s="2733" t="s">
        <v>571</v>
      </c>
      <c r="AA39" s="2734"/>
      <c r="AB39" s="2742"/>
      <c r="AC39" s="1815" t="s">
        <v>616</v>
      </c>
      <c r="AD39" s="1685" t="s">
        <v>617</v>
      </c>
      <c r="AE39" s="1685" t="s">
        <v>618</v>
      </c>
      <c r="AF39" s="1820" t="s">
        <v>570</v>
      </c>
      <c r="AG39" s="2733" t="s">
        <v>571</v>
      </c>
      <c r="AH39" s="2734"/>
      <c r="AI39" s="2742"/>
      <c r="AJ39" s="2745"/>
      <c r="AK39" s="2590"/>
      <c r="AQ39" s="1618">
        <v>34</v>
      </c>
    </row>
    <row s="26694" customFormat="1" customHeight="1" ht="11.25" hidden="1">
      <c r="A40" s="1833"/>
      <c r="B40" s="1833"/>
      <c r="C40" s="1833"/>
      <c r="D40" s="1833"/>
      <c r="E40" s="1833"/>
      <c r="F40" s="1833"/>
      <c r="G40" s="1833"/>
      <c r="H40" s="1833"/>
      <c r="I40" s="1833"/>
      <c r="J40" s="1833"/>
      <c r="K40" s="1833"/>
      <c r="L40" s="1827"/>
      <c r="M40" s="1825"/>
      <c r="N40" s="1825"/>
      <c r="O40" s="1825"/>
      <c r="P40" s="1709"/>
      <c r="Q40" s="1710"/>
      <c r="R40" s="1717">
        <v>1</v>
      </c>
      <c r="S40" s="1740" t="s">
        <v>132</v>
      </c>
      <c r="T40" s="1718" t="s">
        <v>102</v>
      </c>
      <c r="U40" s="1708" t="str">
        <f>OFFSET(U40,0,-1)</f>
        <v>2</v>
      </c>
      <c r="V40" s="1816">
        <f>OFFSET(V40,0,-1)+1</f>
        <v>3</v>
      </c>
      <c r="W40" s="1816">
        <f>OFFSET(W40,0,-1)+1</f>
        <v>4</v>
      </c>
      <c r="X40" s="1816">
        <f>OFFSET(X40,0,-1)+1</f>
        <v>5</v>
      </c>
      <c r="Y40" s="1816">
        <f>OFFSET(Y40,0,-1)+1</f>
        <v>6</v>
      </c>
      <c r="Z40" s="2735">
        <f>OFFSET(Z40,0,-1)+1</f>
        <v>7</v>
      </c>
      <c r="AA40" s="2735"/>
      <c r="AB40" s="1816">
        <f>OFFSET(AB40,0,-2)+1</f>
        <v>8</v>
      </c>
      <c r="AC40" s="1816">
        <f>OFFSET(AC40,0,-1)+1</f>
        <v>9</v>
      </c>
      <c r="AD40" s="1816">
        <f>OFFSET(AD40,0,-1)+1</f>
        <v>10</v>
      </c>
      <c r="AE40" s="1816">
        <f>OFFSET(AE40,0,-1)+1</f>
        <v>11</v>
      </c>
      <c r="AF40" s="1816">
        <f>OFFSET(AF40,0,-1)+1</f>
        <v>12</v>
      </c>
      <c r="AG40" s="2735">
        <f>OFFSET(AG40,0,-1)+1</f>
        <v>13</v>
      </c>
      <c r="AH40" s="2735"/>
      <c r="AI40" s="1816">
        <f>OFFSET(AI40,0,-2)+1</f>
        <v>14</v>
      </c>
      <c r="AJ40" s="1708">
        <f>OFFSET(AJ40,0,-1)</f>
        <v>14</v>
      </c>
      <c r="AK40" s="1816">
        <f>OFFSET(AK40,0,-1)+1</f>
        <v>15</v>
      </c>
      <c r="AL40" s="974"/>
      <c r="AM40" s="974"/>
      <c r="AN40" s="974"/>
      <c r="AO40" s="974"/>
      <c r="AP40" s="974"/>
      <c r="AQ40" s="959">
        <v>0</v>
      </c>
    </row>
    <row customHeight="1" ht="24">
      <c r="A41" s="1826" t="s">
        <v>350</v>
      </c>
      <c r="B41" s="1826"/>
      <c r="C41" s="1826"/>
      <c r="D41" s="1826"/>
      <c r="E41" s="2721">
        <v>1</v>
      </c>
      <c r="F41" s="1826"/>
      <c r="G41" s="1826"/>
      <c r="H41" s="1826"/>
      <c r="I41" s="1826"/>
      <c r="J41" s="1826"/>
      <c r="K41" s="1826"/>
      <c r="L41" s="1827"/>
      <c r="M41" s="1828"/>
      <c r="N41" s="1828"/>
      <c r="O41" s="1828"/>
      <c r="P41" s="824"/>
      <c r="Q41" s="823"/>
      <c r="R41" s="818"/>
      <c r="S41" s="1821">
        <f>INDEX(PT_DIFFERENTIATION_NUM_NTAR,MATCH(A41,PT_DIFFERENTIATION_NTAR_ID,0))</f>
        <v>0</v>
      </c>
      <c r="T41" s="761" t="s">
        <v>255</v>
      </c>
      <c r="U41" s="763"/>
      <c r="V41" s="2705"/>
      <c r="W41" s="2706"/>
      <c r="X41" s="2706"/>
      <c r="Y41" s="2706"/>
      <c r="Z41" s="2706"/>
      <c r="AA41" s="2706"/>
      <c r="AB41" s="2707"/>
      <c r="AC41" s="2705" t="str">
        <f>INDEX(PT_DIFFERENTIATION_NTAR,MATCH(A41,PT_DIFFERENTIATION_NTAR_ID,0))</f>
        <v/>
      </c>
      <c r="AD41" s="2706"/>
      <c r="AE41" s="2706"/>
      <c r="AF41" s="2706"/>
      <c r="AG41" s="2706"/>
      <c r="AH41" s="2706"/>
      <c r="AI41" s="2706"/>
      <c r="AJ41" s="2707"/>
      <c r="AK41"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3"/>
      <c r="AN41" s="963" t="str">
        <f>IF(T41="","",T41)</f>
        <v>Наименование тарифа</v>
      </c>
      <c r="AO41" s="963"/>
      <c r="AP41" s="963"/>
      <c r="AQ41" s="1618">
        <v>23</v>
      </c>
    </row>
    <row customHeight="1" ht="24">
      <c r="A42" s="1826" t="s">
        <v>350</v>
      </c>
      <c r="B42" s="1826" t="s">
        <v>351</v>
      </c>
      <c r="C42" s="1826"/>
      <c r="D42" s="1826"/>
      <c r="E42" s="2722"/>
      <c r="F42" s="2721">
        <v>1</v>
      </c>
      <c r="G42" s="1826"/>
      <c r="H42" s="1826"/>
      <c r="I42" s="1826"/>
      <c r="J42" s="1826"/>
      <c r="K42" s="1826"/>
      <c r="L42" s="1827"/>
      <c r="M42" s="1828"/>
      <c r="N42" s="1828"/>
      <c r="O42" s="1828"/>
      <c r="P42" s="1819"/>
      <c r="Q42" s="815"/>
      <c r="R42" s="816"/>
      <c r="S42" s="1821" t="str">
        <f>INDEX(PT_DIFFERENTIATION_NUM_TER,MATCH(B42,PT_DIFFERENTIATION_TER_ID,0))</f>
        <v>.</v>
      </c>
      <c r="T42" s="771" t="s">
        <v>521</v>
      </c>
      <c r="U42" s="763"/>
      <c r="V42" s="2705"/>
      <c r="W42" s="2706"/>
      <c r="X42" s="2706"/>
      <c r="Y42" s="2706"/>
      <c r="Z42" s="2706"/>
      <c r="AA42" s="2706"/>
      <c r="AB42" s="2707"/>
      <c r="AC42" s="2705" t="str">
        <f>INDEX(PT_DIFFERENTIATION_TER,MATCH(B42,PT_DIFFERENTIATION_TER_ID,0))</f>
        <v/>
      </c>
      <c r="AD42" s="2706"/>
      <c r="AE42" s="2706"/>
      <c r="AF42" s="2706"/>
      <c r="AG42" s="2706"/>
      <c r="AH42" s="2706"/>
      <c r="AI42" s="2706"/>
      <c r="AJ42" s="2707"/>
      <c r="AK42" s="1721" t="s">
        <v>522</v>
      </c>
      <c r="AM42" s="963"/>
      <c r="AN42" s="963" t="str">
        <f>IF(T42="","",T42)</f>
        <v>Территория действия тарифа</v>
      </c>
      <c r="AO42" s="963"/>
      <c r="AP42" s="963"/>
      <c r="AQ42" s="1618">
        <v>23</v>
      </c>
    </row>
    <row customHeight="1" ht="24">
      <c r="A43" s="1826" t="s">
        <v>350</v>
      </c>
      <c r="B43" s="1826" t="s">
        <v>351</v>
      </c>
      <c r="C43" s="1826" t="s">
        <v>352</v>
      </c>
      <c r="D43" s="1826"/>
      <c r="E43" s="2722"/>
      <c r="F43" s="2722"/>
      <c r="G43" s="2721">
        <v>1</v>
      </c>
      <c r="H43" s="1826"/>
      <c r="I43" s="1826"/>
      <c r="J43" s="1826"/>
      <c r="K43" s="1826"/>
      <c r="L43" s="1827"/>
      <c r="M43" s="1828"/>
      <c r="N43" s="1828"/>
      <c r="O43" s="1828"/>
      <c r="P43" s="817"/>
      <c r="Q43" s="815"/>
      <c r="R43" s="816"/>
      <c r="S43" s="1821" t="str">
        <f>INDEX(PT_DIFFERENTIATION_NUM_CS,MATCH(C43,PT_DIFFERENTIATION_CS_ID,0))</f>
        <v>..</v>
      </c>
      <c r="T43" s="772" t="s">
        <v>605</v>
      </c>
      <c r="U43" s="763"/>
      <c r="V43" s="2705"/>
      <c r="W43" s="2706"/>
      <c r="X43" s="2706"/>
      <c r="Y43" s="2706"/>
      <c r="Z43" s="2706"/>
      <c r="AA43" s="2706"/>
      <c r="AB43" s="2707"/>
      <c r="AC43" s="2705" t="str">
        <f>INDEX(PT_DIFFERENTIATION_CS,MATCH(C43,PT_DIFFERENTIATION_CS_ID,0))</f>
        <v/>
      </c>
      <c r="AD43" s="2706"/>
      <c r="AE43" s="2706"/>
      <c r="AF43" s="2706"/>
      <c r="AG43" s="2706"/>
      <c r="AH43" s="2706"/>
      <c r="AI43" s="2706"/>
      <c r="AJ43" s="2707"/>
      <c r="AK43" s="1721" t="s">
        <v>606</v>
      </c>
      <c r="AM43" s="963"/>
      <c r="AN43" s="963" t="str">
        <f>IF(T43="","",T43)</f>
        <v>Наименование централизованной системы холодного водоснабжения</v>
      </c>
      <c r="AO43" s="963"/>
      <c r="AP43" s="963"/>
      <c r="AQ43" s="1618">
        <v>23</v>
      </c>
    </row>
    <row customHeight="1" ht="24">
      <c r="A44" s="1826" t="s">
        <v>350</v>
      </c>
      <c r="B44" s="1826" t="s">
        <v>351</v>
      </c>
      <c r="C44" s="1826" t="s">
        <v>352</v>
      </c>
      <c r="D44" s="1826" t="s">
        <v>619</v>
      </c>
      <c r="E44" s="2722"/>
      <c r="F44" s="2722"/>
      <c r="G44" s="2722"/>
      <c r="H44" s="2722"/>
      <c r="I44" s="2719" t="str">
        <f>S43&amp;".1"</f>
        <v>...1</v>
      </c>
      <c r="J44" s="1826"/>
      <c r="K44" s="1826"/>
      <c r="L44" s="1827"/>
      <c r="P44" s="2720">
        <v>1</v>
      </c>
      <c r="Q44" s="1817"/>
      <c r="R44" s="819"/>
      <c r="S44" s="1821" t="str">
        <f>$I44</f>
        <v>...1</v>
      </c>
      <c r="T44" s="748" t="s">
        <v>607</v>
      </c>
      <c r="U44" s="763"/>
      <c r="V44" s="2813"/>
      <c r="W44" s="2814"/>
      <c r="X44" s="2814"/>
      <c r="Y44" s="2814"/>
      <c r="Z44" s="2814"/>
      <c r="AA44" s="2814"/>
      <c r="AB44" s="2815"/>
      <c r="AC44" s="2816"/>
      <c r="AD44" s="2817"/>
      <c r="AE44" s="2817"/>
      <c r="AF44" s="2817"/>
      <c r="AG44" s="2817"/>
      <c r="AH44" s="2817"/>
      <c r="AI44" s="2817"/>
      <c r="AJ44" s="2818"/>
      <c r="AK44" s="1721" t="s">
        <v>608</v>
      </c>
      <c r="AM44" s="963"/>
      <c r="AN44" s="963" t="str">
        <f>IF(T44="","",T44)</f>
        <v>Наименование признака дифференциации</v>
      </c>
      <c r="AO44" s="963"/>
      <c r="AP44" s="963"/>
      <c r="AQ44" s="1618">
        <v>23</v>
      </c>
    </row>
    <row customHeight="1" ht="24">
      <c r="A45" s="1826" t="s">
        <v>350</v>
      </c>
      <c r="B45" s="1826" t="s">
        <v>351</v>
      </c>
      <c r="C45" s="1826" t="s">
        <v>352</v>
      </c>
      <c r="D45" s="1826" t="s">
        <v>619</v>
      </c>
      <c r="E45" s="2722"/>
      <c r="F45" s="2722"/>
      <c r="G45" s="2722"/>
      <c r="H45" s="2722"/>
      <c r="I45" s="2749"/>
      <c r="J45" s="2719" t="str">
        <f>I44&amp;".1"</f>
        <v>...1.1</v>
      </c>
      <c r="K45" s="1826"/>
      <c r="L45" s="1827" t="s">
        <v>530</v>
      </c>
      <c r="P45" s="2720"/>
      <c r="Q45" s="2720">
        <v>1</v>
      </c>
      <c r="R45" s="820"/>
      <c r="S45" s="1821" t="str">
        <f>$J45</f>
        <v>...1.1</v>
      </c>
      <c r="T45" s="749" t="s">
        <v>531</v>
      </c>
      <c r="U45" s="763"/>
      <c r="V45" s="2708"/>
      <c r="W45" s="2709"/>
      <c r="X45" s="2709"/>
      <c r="Y45" s="2709"/>
      <c r="Z45" s="2709"/>
      <c r="AA45" s="2709"/>
      <c r="AB45" s="2710"/>
      <c r="AC45" s="2708"/>
      <c r="AD45" s="2709"/>
      <c r="AE45" s="2709"/>
      <c r="AF45" s="2709"/>
      <c r="AG45" s="2709"/>
      <c r="AH45" s="2709"/>
      <c r="AI45" s="2709"/>
      <c r="AJ45" s="2710"/>
      <c r="AK45" s="1770" t="s">
        <v>609</v>
      </c>
      <c r="AM45" s="963"/>
      <c r="AN45" s="963" t="str">
        <f>IF(T45="","",T45)</f>
        <v>Группа потребителей</v>
      </c>
      <c r="AO45" s="963"/>
      <c r="AP45" s="963"/>
      <c r="AQ45" s="1618">
        <v>23</v>
      </c>
    </row>
    <row customHeight="1" ht="24">
      <c r="A46" s="1826" t="s">
        <v>350</v>
      </c>
      <c r="B46" s="1826" t="s">
        <v>351</v>
      </c>
      <c r="C46" s="1826" t="s">
        <v>352</v>
      </c>
      <c r="D46" s="1826" t="s">
        <v>619</v>
      </c>
      <c r="E46" s="2722"/>
      <c r="F46" s="2722"/>
      <c r="G46" s="2722"/>
      <c r="H46" s="2722"/>
      <c r="I46" s="2749"/>
      <c r="J46" s="2749"/>
      <c r="K46" s="2719" t="str">
        <f>J45&amp;".1"</f>
        <v>...1.1.1</v>
      </c>
      <c r="L46" s="1827"/>
      <c r="P46" s="2720"/>
      <c r="Q46" s="2720"/>
      <c r="R46" s="820">
        <v>1</v>
      </c>
      <c r="S46" s="1821" t="str">
        <f>$K46</f>
        <v>...1.1.1</v>
      </c>
      <c r="T46" s="1900"/>
      <c r="U46" s="763"/>
      <c r="V46" s="1823"/>
      <c r="W46" s="1823"/>
      <c r="X46" s="1824"/>
      <c r="Y46" s="2730"/>
      <c r="Z46" s="2731" t="s">
        <v>66</v>
      </c>
      <c r="AA46" s="2730"/>
      <c r="AB46" s="2731" t="s">
        <v>66</v>
      </c>
      <c r="AC46" s="1214"/>
      <c r="AD46" s="1214"/>
      <c r="AE46" s="1720"/>
      <c r="AF46" s="2728"/>
      <c r="AG46" s="2570" t="s">
        <v>66</v>
      </c>
      <c r="AH46" s="2750"/>
      <c r="AI46" s="2570" t="s">
        <v>19</v>
      </c>
      <c r="AJ46" s="1901"/>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4">
        <f>STRCHECKDATE(V47:AJ47)</f>
      </c>
      <c r="AM46" s="963"/>
      <c r="AN46" s="963" t="str">
        <f>IF(T46="","",T46)</f>
        <v/>
      </c>
      <c r="AO46" s="963"/>
      <c r="AP46" s="963"/>
      <c r="AQ46" s="1618">
        <v>23</v>
      </c>
    </row>
    <row customHeight="1" ht="0">
      <c r="A47" s="1826" t="s">
        <v>350</v>
      </c>
      <c r="B47" s="1826" t="s">
        <v>351</v>
      </c>
      <c r="C47" s="1826" t="s">
        <v>352</v>
      </c>
      <c r="D47" s="1826" t="s">
        <v>619</v>
      </c>
      <c r="E47" s="2722"/>
      <c r="F47" s="2722"/>
      <c r="G47" s="2722"/>
      <c r="H47" s="2722"/>
      <c r="I47" s="2749"/>
      <c r="J47" s="2749"/>
      <c r="K47" s="2719"/>
      <c r="L47" s="1827"/>
      <c r="P47" s="2720"/>
      <c r="Q47" s="2720"/>
      <c r="R47" s="820"/>
      <c r="S47" s="1822"/>
      <c r="T47" s="763"/>
      <c r="U47" s="763"/>
      <c r="V47" s="1823"/>
      <c r="W47" s="1823"/>
      <c r="X47" s="791" t="str">
        <f>Y46&amp;"-"&amp;AA46</f>
        <v>-</v>
      </c>
      <c r="Y47" s="2731"/>
      <c r="Z47" s="2731"/>
      <c r="AA47" s="2731"/>
      <c r="AB47" s="2731"/>
      <c r="AC47" s="788"/>
      <c r="AD47" s="788"/>
      <c r="AE47" s="791" t="str">
        <f>AF46&amp;"-"&amp;AH46</f>
        <v>-</v>
      </c>
      <c r="AF47" s="2729"/>
      <c r="AG47" s="2570"/>
      <c r="AH47" s="2751"/>
      <c r="AI47" s="2570"/>
      <c r="AJ47" s="1902"/>
      <c r="AK47" s="2812"/>
      <c r="AM47" s="963"/>
      <c r="AN47" s="963" t="str">
        <f>IF(T47="","",T47)</f>
        <v/>
      </c>
      <c r="AO47" s="963"/>
      <c r="AP47" s="963"/>
      <c r="AQ47" s="1618">
        <v>0</v>
      </c>
    </row>
    <row customHeight="1" ht="21">
      <c r="A48" s="1826" t="s">
        <v>350</v>
      </c>
      <c r="B48" s="1826" t="s">
        <v>351</v>
      </c>
      <c r="C48" s="1826" t="s">
        <v>352</v>
      </c>
      <c r="D48" s="1826" t="s">
        <v>619</v>
      </c>
      <c r="E48" s="2722"/>
      <c r="F48" s="2722"/>
      <c r="G48" s="2722"/>
      <c r="H48" s="2722"/>
      <c r="I48" s="2749"/>
      <c r="J48" s="2719"/>
      <c r="K48" s="1826"/>
      <c r="L48" s="1827"/>
      <c r="P48" s="2720"/>
      <c r="Q48" s="2720"/>
      <c r="R48" s="819"/>
      <c r="S48" s="1741"/>
      <c r="T48" s="750" t="s">
        <v>610</v>
      </c>
      <c r="U48" s="830"/>
      <c r="V48" s="830"/>
      <c r="W48" s="830"/>
      <c r="X48" s="830"/>
      <c r="Y48" s="830"/>
      <c r="Z48" s="830"/>
      <c r="AA48" s="830"/>
      <c r="AB48" s="830"/>
      <c r="AC48" s="830"/>
      <c r="AD48" s="830"/>
      <c r="AE48" s="830"/>
      <c r="AF48" s="830"/>
      <c r="AG48" s="830"/>
      <c r="AH48" s="830"/>
      <c r="AI48" s="830"/>
      <c r="AJ48" s="830"/>
      <c r="AK48" s="1721" t="s">
        <v>611</v>
      </c>
      <c r="AM48" s="963"/>
      <c r="AN48" s="963" t="str">
        <f>IF(T48="","",T48)</f>
        <v>Добавить значение признака дифференциации</v>
      </c>
      <c r="AO48" s="963"/>
      <c r="AP48" s="963"/>
      <c r="AQ48" s="1618">
        <v>20</v>
      </c>
    </row>
    <row customHeight="1" ht="22.049999999999997">
      <c r="A49" s="1826" t="s">
        <v>350</v>
      </c>
      <c r="B49" s="1826" t="s">
        <v>351</v>
      </c>
      <c r="C49" s="1826" t="s">
        <v>352</v>
      </c>
      <c r="D49" s="1826" t="s">
        <v>619</v>
      </c>
      <c r="E49" s="2722"/>
      <c r="F49" s="2722"/>
      <c r="G49" s="2722"/>
      <c r="H49" s="2722"/>
      <c r="I49" s="2719"/>
      <c r="J49" s="1826"/>
      <c r="K49" s="1826"/>
      <c r="L49" s="1827"/>
      <c r="P49" s="2720"/>
      <c r="Q49" s="1817"/>
      <c r="R49" s="819"/>
      <c r="S49" s="1741"/>
      <c r="T49" s="828" t="s">
        <v>536</v>
      </c>
      <c r="U49" s="830"/>
      <c r="V49" s="830"/>
      <c r="W49" s="830"/>
      <c r="X49" s="830"/>
      <c r="Y49" s="830"/>
      <c r="Z49" s="830"/>
      <c r="AA49" s="830"/>
      <c r="AB49" s="829"/>
      <c r="AC49" s="830"/>
      <c r="AD49" s="830"/>
      <c r="AE49" s="830"/>
      <c r="AF49" s="830"/>
      <c r="AG49" s="830"/>
      <c r="AH49" s="830"/>
      <c r="AI49" s="829"/>
      <c r="AJ49" s="830"/>
      <c r="AK49" s="1903"/>
      <c r="AM49" s="963"/>
      <c r="AN49" s="963" t="str">
        <f>IF(T49="","",T49)</f>
        <v>Добавить группу потребителей</v>
      </c>
      <c r="AO49" s="963"/>
      <c r="AP49" s="963"/>
      <c r="AQ49" s="1618">
        <v>21</v>
      </c>
    </row>
    <row customHeight="1" ht="22.049999999999997">
      <c r="A50" s="1826" t="s">
        <v>350</v>
      </c>
      <c r="B50" s="1826" t="s">
        <v>351</v>
      </c>
      <c r="C50" s="1826" t="s">
        <v>352</v>
      </c>
      <c r="D50" s="1826" t="s">
        <v>619</v>
      </c>
      <c r="E50" s="2722"/>
      <c r="F50" s="2722"/>
      <c r="G50" s="2722"/>
      <c r="H50" s="2721"/>
      <c r="I50" s="1826"/>
      <c r="J50" s="1826"/>
      <c r="K50" s="1826"/>
      <c r="L50" s="1827"/>
      <c r="M50" s="1828"/>
      <c r="N50" s="1828"/>
      <c r="O50" s="1000"/>
      <c r="P50" s="823"/>
      <c r="Q50" s="838"/>
      <c r="R50" s="818"/>
      <c r="S50" s="1741"/>
      <c r="T50" s="835" t="s">
        <v>612</v>
      </c>
      <c r="U50" s="830"/>
      <c r="V50" s="830"/>
      <c r="W50" s="830"/>
      <c r="X50" s="830"/>
      <c r="Y50" s="830"/>
      <c r="Z50" s="830"/>
      <c r="AA50" s="830"/>
      <c r="AB50" s="829"/>
      <c r="AC50" s="830"/>
      <c r="AD50" s="830"/>
      <c r="AE50" s="830"/>
      <c r="AF50" s="830"/>
      <c r="AG50" s="830"/>
      <c r="AH50" s="830"/>
      <c r="AI50" s="829"/>
      <c r="AJ50" s="830"/>
      <c r="AK50" s="766"/>
      <c r="AM50" s="963"/>
      <c r="AN50" s="963" t="str">
        <f>IF(T50="","",T50)</f>
        <v>Добавить наименование признака дифференциации</v>
      </c>
      <c r="AO50" s="963"/>
      <c r="AP50" s="963"/>
      <c r="AQ50" s="1618">
        <v>21</v>
      </c>
    </row>
    <row s="27100" customFormat="1" customHeight="1" ht="0">
      <c r="A51" s="1806" t="s">
        <v>350</v>
      </c>
      <c r="B51" s="1806" t="s">
        <v>351</v>
      </c>
      <c r="C51" s="1777"/>
      <c r="D51" s="1777"/>
      <c r="E51" s="2722"/>
      <c r="F51" s="2721"/>
      <c r="G51" s="1777"/>
      <c r="H51" s="1777"/>
      <c r="I51" s="1777"/>
      <c r="J51" s="1777"/>
      <c r="K51" s="1777"/>
      <c r="L51" s="1889"/>
      <c r="M51" s="1784"/>
      <c r="N51" s="1784"/>
      <c r="P51" s="1779"/>
      <c r="Q51" s="1780"/>
      <c r="R51" s="1779"/>
      <c r="S51" s="1785"/>
      <c r="T51" s="1788" t="s">
        <v>539</v>
      </c>
      <c r="U51" s="1787"/>
      <c r="V51" s="1787"/>
      <c r="W51" s="1787"/>
      <c r="X51" s="1787"/>
      <c r="Y51" s="1787"/>
      <c r="Z51" s="1787"/>
      <c r="AA51" s="1787"/>
      <c r="AB51" s="1787"/>
      <c r="AC51" s="1787"/>
      <c r="AD51" s="1787"/>
      <c r="AE51" s="1787"/>
      <c r="AF51" s="1787"/>
      <c r="AG51" s="1787"/>
      <c r="AH51" s="1787"/>
      <c r="AI51" s="1787"/>
      <c r="AJ51" s="1787"/>
      <c r="AK51" s="1787"/>
      <c r="AM51" s="1252"/>
      <c r="AN51" s="1252" t="str">
        <f>IF(T51="","",T51)</f>
        <v>Добавить централизованную систему для дифференциации</v>
      </c>
      <c r="AO51" s="1252"/>
      <c r="AP51" s="1252"/>
      <c r="AQ51" s="981">
        <v>0</v>
      </c>
    </row>
    <row s="27100" customFormat="1" customHeight="1" ht="0">
      <c r="A52" s="1806" t="s">
        <v>350</v>
      </c>
      <c r="B52" s="1806"/>
      <c r="C52" s="1806"/>
      <c r="D52" s="1806"/>
      <c r="E52" s="2721"/>
      <c r="F52" s="1806"/>
      <c r="G52" s="1806"/>
      <c r="H52" s="1806"/>
      <c r="I52" s="1806"/>
      <c r="J52" s="1806"/>
      <c r="K52" s="1806"/>
      <c r="L52" s="1809"/>
      <c r="M52" s="1784"/>
      <c r="N52" s="1784"/>
      <c r="O52" s="981"/>
      <c r="P52" s="843"/>
      <c r="Q52" s="1807"/>
      <c r="R52" s="843"/>
      <c r="S52" s="1785"/>
      <c r="T52" s="1788" t="s">
        <v>540</v>
      </c>
      <c r="U52" s="1787"/>
      <c r="V52" s="1787"/>
      <c r="W52" s="1787"/>
      <c r="X52" s="1787"/>
      <c r="Y52" s="1787"/>
      <c r="Z52" s="1787"/>
      <c r="AA52" s="1787"/>
      <c r="AB52" s="1787"/>
      <c r="AC52" s="1787"/>
      <c r="AD52" s="1787"/>
      <c r="AE52" s="1787"/>
      <c r="AF52" s="1787"/>
      <c r="AG52" s="1787"/>
      <c r="AH52" s="1787"/>
      <c r="AI52" s="1787"/>
      <c r="AJ52" s="1787"/>
      <c r="AK52" s="1787"/>
      <c r="AM52" s="963"/>
      <c r="AN52" s="963" t="str">
        <f>IF(T52="","",T52)</f>
        <v>Добавить территорию для дифференциации</v>
      </c>
      <c r="AO52" s="963"/>
      <c r="AP52" s="963"/>
      <c r="AQ52" s="974">
        <v>0</v>
      </c>
    </row>
    <row s="27100" customFormat="1" customHeight="1" ht="0">
      <c r="A53" s="1777"/>
      <c r="B53" s="1777"/>
      <c r="C53" s="1777"/>
      <c r="D53" s="1777"/>
      <c r="E53" s="1806"/>
      <c r="F53" s="1777"/>
      <c r="G53" s="1777"/>
      <c r="H53" s="1777"/>
      <c r="I53" s="1777"/>
      <c r="J53" s="1777"/>
      <c r="K53" s="1777"/>
      <c r="L53" s="1889"/>
      <c r="M53" s="1784"/>
      <c r="N53" s="1784"/>
      <c r="P53" s="1779"/>
      <c r="Q53" s="1780"/>
      <c r="R53" s="1779"/>
      <c r="S53" s="1785"/>
      <c r="T53" s="1788" t="s">
        <v>572</v>
      </c>
      <c r="U53" s="1787"/>
      <c r="V53" s="1787"/>
      <c r="W53" s="1787"/>
      <c r="X53" s="1787"/>
      <c r="Y53" s="1787"/>
      <c r="Z53" s="1787"/>
      <c r="AA53" s="1787"/>
      <c r="AB53" s="1787"/>
      <c r="AC53" s="1787"/>
      <c r="AD53" s="1787"/>
      <c r="AE53" s="1787"/>
      <c r="AF53" s="1787"/>
      <c r="AG53" s="1787"/>
      <c r="AH53" s="1787"/>
      <c r="AI53" s="1787"/>
      <c r="AJ53" s="1787"/>
      <c r="AK53" s="1787"/>
      <c r="AM53" s="1252"/>
      <c r="AN53" s="1252" t="str">
        <f>IF(T53="","",T53)</f>
        <v>Добавить наименование тарифа</v>
      </c>
      <c r="AO53" s="1252"/>
      <c r="AP53" s="1252"/>
      <c r="AQ53" s="981">
        <v>0</v>
      </c>
    </row>
    <row customHeight="1" ht="11.549999999999999">
      <c r="M54" s="1623"/>
      <c r="N54" s="1623"/>
      <c r="O54" s="1000"/>
      <c r="P54" s="1618"/>
      <c r="Q54" s="1618"/>
      <c r="R54" s="1618"/>
      <c r="S54" s="1618"/>
      <c r="AL54" s="1618"/>
      <c r="AM54" s="1618"/>
      <c r="AN54" s="1618"/>
      <c r="AO54" s="1618"/>
      <c r="AP54" s="1618"/>
      <c r="AQ54" s="1618">
        <v>11</v>
      </c>
    </row>
    <row customHeight="1" ht="14.699999999999998">
      <c r="O55" s="1000"/>
      <c r="S55" s="1716"/>
      <c r="T55" s="2748"/>
      <c r="U55" s="2748"/>
      <c r="V55" s="2748"/>
      <c r="W55" s="2748"/>
      <c r="X55" s="2748"/>
      <c r="Y55" s="2748"/>
      <c r="Z55" s="2748"/>
      <c r="AA55" s="2748"/>
      <c r="AB55" s="2748"/>
      <c r="AC55" s="2748"/>
      <c r="AD55" s="2748"/>
      <c r="AE55" s="2748"/>
      <c r="AF55" s="2748"/>
      <c r="AG55" s="2748"/>
      <c r="AH55" s="2748"/>
      <c r="AI55" s="2748"/>
      <c r="AJ55" s="2748"/>
      <c r="AK55" s="2748"/>
      <c r="AQ55" s="1618">
        <v>14</v>
      </c>
    </row>
    <row customHeight="1" ht="14.699999999999998">
      <c r="O56" s="1000"/>
      <c r="AQ56" s="1618">
        <v>14</v>
      </c>
    </row>
    <row customHeight="1" ht="14.699999999999998">
      <c r="O57" s="1000"/>
      <c r="S57" s="1716"/>
      <c r="T57" s="2748"/>
      <c r="U57" s="2748"/>
      <c r="V57" s="2748"/>
      <c r="W57" s="2748"/>
      <c r="X57" s="2748"/>
      <c r="Y57" s="2748"/>
      <c r="Z57" s="2748"/>
      <c r="AA57" s="2748"/>
      <c r="AB57" s="2748"/>
      <c r="AC57" s="2748"/>
      <c r="AD57" s="2748"/>
      <c r="AE57" s="2748"/>
      <c r="AF57" s="2748"/>
      <c r="AG57" s="2748"/>
      <c r="AH57" s="2748"/>
      <c r="AI57" s="2748"/>
      <c r="AJ57" s="2748"/>
      <c r="AK57" s="2748"/>
      <c r="AQ57" s="1618">
        <v>14</v>
      </c>
    </row>
    <row customHeight="1" ht="22.5" hidden="1">
      <c r="A58" s="1623" t="s">
        <v>82</v>
      </c>
      <c r="B58" s="1623">
        <v>0</v>
      </c>
      <c r="C58" s="1623">
        <v>0</v>
      </c>
      <c r="D58" s="1623">
        <v>0</v>
      </c>
      <c r="E58" s="1623">
        <v>0</v>
      </c>
      <c r="F58" s="1623">
        <v>0</v>
      </c>
      <c r="G58" s="1623">
        <v>0</v>
      </c>
      <c r="H58" s="1623">
        <v>0</v>
      </c>
      <c r="I58" s="1623">
        <v>0</v>
      </c>
      <c r="J58" s="1623">
        <v>0</v>
      </c>
      <c r="K58" s="1623">
        <v>0</v>
      </c>
      <c r="L58" s="1884">
        <v>0</v>
      </c>
      <c r="M58" s="1825">
        <v>0</v>
      </c>
      <c r="N58" s="1825">
        <v>0</v>
      </c>
      <c r="O58" s="1825">
        <v>0</v>
      </c>
      <c r="P58" s="1814">
        <v>3</v>
      </c>
      <c r="Q58" s="807">
        <v>3</v>
      </c>
      <c r="R58" s="807">
        <v>3</v>
      </c>
      <c r="S58" s="1044">
        <v>12</v>
      </c>
      <c r="T58" s="1618">
        <v>35</v>
      </c>
      <c r="U58" s="1618">
        <v>0</v>
      </c>
      <c r="V58" s="1618">
        <v>0</v>
      </c>
      <c r="W58" s="1618">
        <v>0</v>
      </c>
      <c r="X58" s="1618">
        <v>0</v>
      </c>
      <c r="Y58" s="1618">
        <v>0</v>
      </c>
      <c r="Z58" s="1618">
        <v>0</v>
      </c>
      <c r="AA58" s="1618">
        <v>0</v>
      </c>
      <c r="AB58" s="1618">
        <v>0</v>
      </c>
      <c r="AC58" s="1618">
        <v>24</v>
      </c>
      <c r="AD58" s="1618">
        <v>24</v>
      </c>
      <c r="AE58" s="1618">
        <v>24</v>
      </c>
      <c r="AF58" s="1618">
        <v>11</v>
      </c>
      <c r="AG58" s="1618">
        <v>3</v>
      </c>
      <c r="AH58" s="1618">
        <v>11</v>
      </c>
      <c r="AI58" s="1618">
        <v>0</v>
      </c>
      <c r="AJ58" s="1618">
        <v>4</v>
      </c>
      <c r="AK58" s="1618">
        <v>115</v>
      </c>
      <c r="AL58" s="974">
        <v>10</v>
      </c>
      <c r="AM58" s="974">
        <v>10</v>
      </c>
      <c r="AN58" s="974">
        <v>10</v>
      </c>
      <c r="AO58" s="974">
        <v>10</v>
      </c>
      <c r="AP58" s="974">
        <v>10</v>
      </c>
      <c r="AQ58" s="161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072CC2-EA2C-5ACB-4858-5F4DA3FEBE2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4" style="28229" width="24.7109375" hidden="1" customWidth="1"/>
    <col min="25" max="25" style="28229" width="11.7109375" hidden="1" customWidth="1"/>
    <col min="26" max="26" style="28229" width="3.7109375" hidden="1" customWidth="1"/>
    <col min="27" max="27" style="28229" width="11.7109375" hidden="1" customWidth="1"/>
    <col min="28" max="28" style="28229" width="8.57421875" hidden="1" customWidth="1"/>
    <col min="29" max="29" style="28229" width="24.7109375" customWidth="1"/>
    <col min="30" max="31" style="28229" width="24.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22.5" hidden="1">
      <c r="X1" s="790"/>
      <c r="Y1" s="790"/>
      <c r="AE1" s="790"/>
      <c r="AF1" s="790"/>
      <c r="AQ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20">
        <f>INDEX(PT_DIFFERENTIATION_NUM_NTAR,MATCH(A2,PT_DIFFERENTIATION_NTAR_ID,0))</f>
      </c>
      <c r="T2" s="761" t="s">
        <v>255</v>
      </c>
      <c r="U2" s="763"/>
      <c r="V2" s="2705"/>
      <c r="W2" s="2706"/>
      <c r="X2" s="2706"/>
      <c r="Y2" s="2706"/>
      <c r="Z2" s="2706"/>
      <c r="AA2" s="2706"/>
      <c r="AB2" s="2707"/>
      <c r="AC2" s="2705">
        <f>INDEX(PT_DIFFERENTIATION_NTAR,MATCH(A2,PT_DIFFERENTIATION_NTAR_ID,0))</f>
      </c>
      <c r="AD2" s="2706"/>
      <c r="AE2" s="2706"/>
      <c r="AF2" s="2706"/>
      <c r="AG2" s="2706"/>
      <c r="AH2" s="2706"/>
      <c r="AI2" s="2706"/>
      <c r="AJ2" s="2707"/>
      <c r="AK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3"/>
      <c r="AN2" s="963" t="str">
        <f>IF(T2="","",T2)</f>
        <v>Наименование тарифа</v>
      </c>
      <c r="AO2" s="963"/>
      <c r="AP2" s="963"/>
      <c r="AQ2" s="1618">
        <v>0</v>
      </c>
    </row>
    <row customHeight="1" ht="23.25" hidden="1">
      <c r="A3" s="1826"/>
      <c r="B3" s="1826"/>
      <c r="C3" s="1826"/>
      <c r="D3" s="1826"/>
      <c r="E3" s="2722"/>
      <c r="F3" s="2721">
        <v>1</v>
      </c>
      <c r="G3" s="1826"/>
      <c r="H3" s="1826"/>
      <c r="I3" s="1826"/>
      <c r="J3" s="1826"/>
      <c r="K3" s="1826"/>
      <c r="L3" s="1827"/>
      <c r="M3" s="1828"/>
      <c r="N3" s="1828"/>
      <c r="O3" s="1828"/>
      <c r="P3" s="1916"/>
      <c r="Q3" s="815"/>
      <c r="R3" s="816"/>
      <c r="S3" s="1920">
        <f>INDEX(PT_DIFFERENTIATION_NUM_TER,MATCH(B3,PT_DIFFERENTIATION_TER_ID,0))</f>
      </c>
      <c r="T3" s="771" t="s">
        <v>521</v>
      </c>
      <c r="U3" s="763"/>
      <c r="V3" s="2705"/>
      <c r="W3" s="2706"/>
      <c r="X3" s="2706"/>
      <c r="Y3" s="2706"/>
      <c r="Z3" s="2706"/>
      <c r="AA3" s="2706"/>
      <c r="AB3" s="2707"/>
      <c r="AC3" s="2705">
        <f>INDEX(PT_DIFFERENTIATION_TER,MATCH(B3,PT_DIFFERENTIATION_TER_ID,0))</f>
      </c>
      <c r="AD3" s="2706"/>
      <c r="AE3" s="2706"/>
      <c r="AF3" s="2706"/>
      <c r="AG3" s="2706"/>
      <c r="AH3" s="2706"/>
      <c r="AI3" s="2706"/>
      <c r="AJ3" s="2707"/>
      <c r="AK3" s="1721" t="s">
        <v>522</v>
      </c>
      <c r="AM3" s="963"/>
      <c r="AN3" s="963" t="str">
        <f>IF(T3="","",T3)</f>
        <v>Территория действия тарифа</v>
      </c>
      <c r="AO3" s="963"/>
      <c r="AP3" s="963"/>
      <c r="AQ3" s="1618">
        <v>0</v>
      </c>
    </row>
    <row customHeight="1" ht="23.25" hidden="1">
      <c r="A4" s="1826"/>
      <c r="B4" s="1826"/>
      <c r="C4" s="1826"/>
      <c r="D4" s="1826"/>
      <c r="E4" s="2722"/>
      <c r="F4" s="2722"/>
      <c r="G4" s="2721">
        <v>1</v>
      </c>
      <c r="H4" s="1826"/>
      <c r="I4" s="1826"/>
      <c r="J4" s="1826"/>
      <c r="K4" s="1826"/>
      <c r="L4" s="1827"/>
      <c r="M4" s="1828"/>
      <c r="N4" s="1828"/>
      <c r="O4" s="1828"/>
      <c r="P4" s="817"/>
      <c r="Q4" s="815"/>
      <c r="R4" s="816"/>
      <c r="S4" s="1920">
        <f>INDEX(PT_DIFFERENTIATION_NUM_CS,MATCH(C4,PT_DIFFERENTIATION_CS_ID,0))</f>
      </c>
      <c r="T4" s="772" t="s">
        <v>605</v>
      </c>
      <c r="U4" s="763"/>
      <c r="V4" s="2705"/>
      <c r="W4" s="2706"/>
      <c r="X4" s="2706"/>
      <c r="Y4" s="2706"/>
      <c r="Z4" s="2706"/>
      <c r="AA4" s="2706"/>
      <c r="AB4" s="2707"/>
      <c r="AC4" s="2705">
        <f>INDEX(PT_DIFFERENTIATION_CS,MATCH(C4,PT_DIFFERENTIATION_CS_ID,0))</f>
      </c>
      <c r="AD4" s="2706"/>
      <c r="AE4" s="2706"/>
      <c r="AF4" s="2706"/>
      <c r="AG4" s="2706"/>
      <c r="AH4" s="2706"/>
      <c r="AI4" s="2706"/>
      <c r="AJ4" s="2707"/>
      <c r="AK4" s="1721" t="s">
        <v>606</v>
      </c>
      <c r="AM4" s="963"/>
      <c r="AN4" s="963" t="str">
        <f>IF(T4="","",T4)</f>
        <v>Наименование централизованной системы холодного водоснабжения</v>
      </c>
      <c r="AO4" s="963"/>
      <c r="AP4" s="963"/>
      <c r="AQ4" s="1618">
        <v>0</v>
      </c>
    </row>
    <row customHeight="1" ht="23.25" hidden="1">
      <c r="A5" s="1826"/>
      <c r="B5" s="1826"/>
      <c r="C5" s="1826"/>
      <c r="D5" s="1826"/>
      <c r="E5" s="2722"/>
      <c r="F5" s="2722"/>
      <c r="G5" s="2722"/>
      <c r="H5" s="2722"/>
      <c r="I5" s="2719">
        <f>S4&amp;".1"</f>
      </c>
      <c r="J5" s="1826"/>
      <c r="K5" s="1826"/>
      <c r="L5" s="1827"/>
      <c r="P5" s="2720">
        <v>1</v>
      </c>
      <c r="Q5" s="1913"/>
      <c r="R5" s="819"/>
      <c r="S5" s="1920">
        <f>$I5</f>
      </c>
      <c r="T5" s="748" t="s">
        <v>607</v>
      </c>
      <c r="U5" s="763"/>
      <c r="V5" s="2813"/>
      <c r="W5" s="2814"/>
      <c r="X5" s="2814"/>
      <c r="Y5" s="2814"/>
      <c r="Z5" s="2814"/>
      <c r="AA5" s="2814"/>
      <c r="AB5" s="2815"/>
      <c r="AC5" s="2816"/>
      <c r="AD5" s="2817"/>
      <c r="AE5" s="2817"/>
      <c r="AF5" s="2817"/>
      <c r="AG5" s="2817"/>
      <c r="AH5" s="2817"/>
      <c r="AI5" s="2817"/>
      <c r="AJ5" s="2818"/>
      <c r="AK5" s="1721" t="s">
        <v>608</v>
      </c>
      <c r="AM5" s="963"/>
      <c r="AN5" s="963" t="str">
        <f>IF(T5="","",T5)</f>
        <v>Наименование признака дифференциации</v>
      </c>
      <c r="AO5" s="963"/>
      <c r="AP5" s="963"/>
      <c r="AQ5" s="1618">
        <v>0</v>
      </c>
    </row>
    <row customHeight="1" ht="23.25" hidden="1">
      <c r="A6" s="1826"/>
      <c r="B6" s="1826"/>
      <c r="C6" s="1826"/>
      <c r="D6" s="1826"/>
      <c r="E6" s="2722"/>
      <c r="F6" s="2722"/>
      <c r="G6" s="2722"/>
      <c r="H6" s="2722"/>
      <c r="I6" s="2749"/>
      <c r="J6" s="2719">
        <f>I5&amp;".1"</f>
      </c>
      <c r="K6" s="1826"/>
      <c r="L6" s="1827" t="s">
        <v>530</v>
      </c>
      <c r="P6" s="2720"/>
      <c r="Q6" s="2720">
        <v>1</v>
      </c>
      <c r="R6" s="820"/>
      <c r="S6" s="1920">
        <f>$J6</f>
      </c>
      <c r="T6" s="749" t="s">
        <v>531</v>
      </c>
      <c r="U6" s="763"/>
      <c r="V6" s="2708"/>
      <c r="W6" s="2709"/>
      <c r="X6" s="2709"/>
      <c r="Y6" s="2709"/>
      <c r="Z6" s="2709"/>
      <c r="AA6" s="2709"/>
      <c r="AB6" s="2710"/>
      <c r="AC6" s="2708"/>
      <c r="AD6" s="2709"/>
      <c r="AE6" s="2709"/>
      <c r="AF6" s="2709"/>
      <c r="AG6" s="2709"/>
      <c r="AH6" s="2709"/>
      <c r="AI6" s="2709"/>
      <c r="AJ6" s="2710"/>
      <c r="AK6" s="1770" t="s">
        <v>609</v>
      </c>
      <c r="AM6" s="963"/>
      <c r="AN6" s="963" t="str">
        <f>IF(T6="","",T6)</f>
        <v>Группа потребителей</v>
      </c>
      <c r="AO6" s="963"/>
      <c r="AP6" s="963"/>
      <c r="AQ6" s="1618">
        <v>0</v>
      </c>
    </row>
    <row customHeight="1" ht="23.25" hidden="1">
      <c r="A7" s="1826"/>
      <c r="B7" s="1826"/>
      <c r="C7" s="1826"/>
      <c r="D7" s="1826"/>
      <c r="E7" s="2722"/>
      <c r="F7" s="2722"/>
      <c r="G7" s="2722"/>
      <c r="H7" s="2722"/>
      <c r="I7" s="2749"/>
      <c r="J7" s="2749"/>
      <c r="K7" s="2719">
        <f>J6&amp;".1"</f>
      </c>
      <c r="L7" s="1827"/>
      <c r="P7" s="2720"/>
      <c r="Q7" s="2720"/>
      <c r="R7" s="820">
        <v>1</v>
      </c>
      <c r="S7" s="1920">
        <f>$K7</f>
      </c>
      <c r="T7" s="1900"/>
      <c r="U7" s="763"/>
      <c r="V7" s="1214"/>
      <c r="W7" s="1214"/>
      <c r="X7" s="1720"/>
      <c r="Y7" s="2728"/>
      <c r="Z7" s="2570" t="s">
        <v>66</v>
      </c>
      <c r="AA7" s="2728"/>
      <c r="AB7" s="2570" t="s">
        <v>66</v>
      </c>
      <c r="AC7" s="1214"/>
      <c r="AD7" s="1214"/>
      <c r="AE7" s="1720"/>
      <c r="AF7" s="2728"/>
      <c r="AG7" s="2570" t="s">
        <v>66</v>
      </c>
      <c r="AH7" s="2750"/>
      <c r="AI7" s="2570" t="s">
        <v>66</v>
      </c>
      <c r="AJ7" s="1901"/>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4">
        <f>STRCHECKDATE(V8:AJ8)</f>
      </c>
      <c r="AM7" s="963"/>
      <c r="AN7" s="963" t="str">
        <f>IF(T7="","",T7)</f>
        <v/>
      </c>
      <c r="AO7" s="963"/>
      <c r="AP7" s="963"/>
      <c r="AQ7" s="1618">
        <v>0</v>
      </c>
    </row>
    <row customHeight="1" ht="14.25" hidden="1">
      <c r="A8" s="1826"/>
      <c r="B8" s="1826"/>
      <c r="C8" s="1826"/>
      <c r="D8" s="1826"/>
      <c r="E8" s="2722"/>
      <c r="F8" s="2722"/>
      <c r="G8" s="2722"/>
      <c r="H8" s="2722"/>
      <c r="I8" s="2749"/>
      <c r="J8" s="2749"/>
      <c r="K8" s="2719"/>
      <c r="L8" s="1827"/>
      <c r="P8" s="2720"/>
      <c r="Q8" s="2720"/>
      <c r="R8" s="820"/>
      <c r="S8" s="1919"/>
      <c r="T8" s="763"/>
      <c r="U8" s="763"/>
      <c r="V8" s="788"/>
      <c r="W8" s="788"/>
      <c r="X8" s="791" t="str">
        <f>Y7&amp;"-"&amp;AA7</f>
        <v>-</v>
      </c>
      <c r="Y8" s="2729"/>
      <c r="Z8" s="2570"/>
      <c r="AA8" s="2729"/>
      <c r="AB8" s="2570"/>
      <c r="AC8" s="788"/>
      <c r="AD8" s="788"/>
      <c r="AE8" s="791" t="str">
        <f>AF7&amp;"-"&amp;AH7</f>
        <v>-</v>
      </c>
      <c r="AF8" s="2729"/>
      <c r="AG8" s="2570"/>
      <c r="AH8" s="2751"/>
      <c r="AI8" s="2570"/>
      <c r="AJ8" s="1902"/>
      <c r="AK8" s="2812"/>
      <c r="AM8" s="963"/>
      <c r="AN8" s="963" t="str">
        <f>IF(T8="","",T8)</f>
        <v/>
      </c>
      <c r="AO8" s="963"/>
      <c r="AP8" s="963"/>
      <c r="AQ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830"/>
      <c r="X9" s="830"/>
      <c r="Y9" s="830"/>
      <c r="Z9" s="830"/>
      <c r="AA9" s="830"/>
      <c r="AB9" s="830"/>
      <c r="AC9" s="830"/>
      <c r="AD9" s="830"/>
      <c r="AE9" s="830"/>
      <c r="AF9" s="830"/>
      <c r="AG9" s="830"/>
      <c r="AH9" s="830"/>
      <c r="AI9" s="830"/>
      <c r="AJ9" s="830"/>
      <c r="AK9" s="1721" t="s">
        <v>611</v>
      </c>
      <c r="AM9" s="963"/>
      <c r="AN9" s="963" t="str">
        <f>IF(T9="","",T9)</f>
        <v>Добавить значение признака дифференциации</v>
      </c>
      <c r="AO9" s="963"/>
      <c r="AP9" s="963"/>
      <c r="AQ9" s="1618">
        <v>0</v>
      </c>
    </row>
    <row customHeight="1" ht="21" hidden="1">
      <c r="A10" s="1826"/>
      <c r="B10" s="1826"/>
      <c r="C10" s="1826"/>
      <c r="D10" s="1826"/>
      <c r="E10" s="2722"/>
      <c r="F10" s="2722"/>
      <c r="G10" s="2722"/>
      <c r="H10" s="2722"/>
      <c r="I10" s="2719"/>
      <c r="J10" s="1826"/>
      <c r="K10" s="1826"/>
      <c r="L10" s="1827"/>
      <c r="P10" s="2720"/>
      <c r="Q10" s="1913"/>
      <c r="R10" s="819"/>
      <c r="S10" s="1741"/>
      <c r="T10" s="828" t="s">
        <v>536</v>
      </c>
      <c r="U10" s="830"/>
      <c r="V10" s="830"/>
      <c r="W10" s="830"/>
      <c r="X10" s="830"/>
      <c r="Y10" s="830"/>
      <c r="Z10" s="830"/>
      <c r="AA10" s="830"/>
      <c r="AB10" s="829"/>
      <c r="AC10" s="830"/>
      <c r="AD10" s="830"/>
      <c r="AE10" s="830"/>
      <c r="AF10" s="830"/>
      <c r="AG10" s="830"/>
      <c r="AH10" s="830"/>
      <c r="AI10" s="829"/>
      <c r="AJ10" s="830"/>
      <c r="AK10" s="1903"/>
      <c r="AM10" s="963"/>
      <c r="AN10" s="963" t="str">
        <f>IF(T10="","",T10)</f>
        <v>Добавить группу потребителей</v>
      </c>
      <c r="AO10" s="963"/>
      <c r="AP10" s="963"/>
      <c r="AQ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830"/>
      <c r="X11" s="830"/>
      <c r="Y11" s="830"/>
      <c r="Z11" s="830"/>
      <c r="AA11" s="830"/>
      <c r="AB11" s="829"/>
      <c r="AC11" s="830"/>
      <c r="AD11" s="830"/>
      <c r="AE11" s="830"/>
      <c r="AF11" s="830"/>
      <c r="AG11" s="830"/>
      <c r="AH11" s="830"/>
      <c r="AI11" s="829"/>
      <c r="AJ11" s="830"/>
      <c r="AK11" s="766"/>
      <c r="AM11" s="963"/>
      <c r="AN11" s="963" t="str">
        <f>IF(T11="","",T11)</f>
        <v>Добавить наименование признака дифференциации</v>
      </c>
      <c r="AO11" s="963"/>
      <c r="AP11" s="963"/>
      <c r="AQ11" s="1618">
        <v>0</v>
      </c>
    </row>
    <row s="27100" customFormat="1" customHeight="1" ht="14.25" hidden="1">
      <c r="A12" s="1806"/>
      <c r="B12" s="1806"/>
      <c r="C12" s="1777"/>
      <c r="D12" s="1777"/>
      <c r="E12" s="2722"/>
      <c r="F12" s="2721"/>
      <c r="G12" s="1777"/>
      <c r="H12" s="1777"/>
      <c r="I12" s="1777"/>
      <c r="J12" s="1777"/>
      <c r="K12" s="1777"/>
      <c r="L12" s="1921"/>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M12" s="1252"/>
      <c r="AN12" s="1252" t="str">
        <f>IF(T12="","",T12)</f>
        <v>Добавить централизованную систему для дифференциации</v>
      </c>
      <c r="AO12" s="1252"/>
      <c r="AP12" s="1252"/>
      <c r="AQ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M13" s="963"/>
      <c r="AN13" s="963" t="str">
        <f>IF(T13="","",T13)</f>
        <v>Добавить территорию для дифференциации</v>
      </c>
      <c r="AO13" s="963"/>
      <c r="AP13" s="963"/>
      <c r="AQ13" s="974">
        <v>0</v>
      </c>
    </row>
    <row customHeight="1" ht="14.25" hidden="1">
      <c r="AB14" s="790"/>
      <c r="AI14" s="790"/>
      <c r="AQ14" s="1618">
        <v>0</v>
      </c>
    </row>
    <row customHeight="1" ht="14.25" hidden="1">
      <c r="AC15" s="1823"/>
      <c r="AD15" s="1823"/>
      <c r="AE15" s="1824"/>
      <c r="AF15" s="2730"/>
      <c r="AG15" s="2731" t="s">
        <v>66</v>
      </c>
      <c r="AH15" s="2730"/>
      <c r="AI15" s="2731" t="s">
        <v>66</v>
      </c>
      <c r="AQ15" s="1618">
        <v>0</v>
      </c>
    </row>
    <row customHeight="1" ht="14.25" hidden="1">
      <c r="AC16" s="1823"/>
      <c r="AD16" s="1823"/>
      <c r="AE16" s="791" t="str">
        <f>AF15&amp;"-"&amp;AH15</f>
        <v>-</v>
      </c>
      <c r="AF16" s="2731"/>
      <c r="AG16" s="2731"/>
      <c r="AH16" s="2731"/>
      <c r="AI16" s="2731"/>
      <c r="AQ16" s="1618">
        <v>0</v>
      </c>
    </row>
    <row customHeight="1" ht="14.25" hidden="1">
      <c r="AI17" s="790"/>
      <c r="AQ17" s="1618">
        <v>0</v>
      </c>
    </row>
    <row s="28178" customFormat="1" customHeight="1" ht="22.5" hidden="1">
      <c r="L18" s="1910"/>
      <c r="M18" s="1825"/>
      <c r="N18" s="1825"/>
      <c r="O18" s="1830" t="s">
        <v>541</v>
      </c>
      <c r="P18" s="1825"/>
      <c r="Q18" s="1834"/>
      <c r="R18" s="1834"/>
      <c r="S18" s="1192"/>
      <c r="Y18" s="1830"/>
      <c r="AA18" s="1830"/>
      <c r="AB18" s="1829"/>
      <c r="AF18" s="1830"/>
      <c r="AH18" s="1830"/>
      <c r="AI18" s="1829"/>
      <c r="AL18" s="974"/>
      <c r="AM18" s="974"/>
      <c r="AN18" s="974"/>
      <c r="AO18" s="974"/>
      <c r="AP18" s="974"/>
      <c r="AQ18" s="1623">
        <v>0</v>
      </c>
    </row>
    <row s="28178" customFormat="1" customHeight="1" ht="14.25" hidden="1">
      <c r="L19" s="1910"/>
      <c r="M19" s="1825"/>
      <c r="N19" s="1825"/>
      <c r="O19" s="1825"/>
      <c r="P19" s="1825"/>
      <c r="Q19" s="1834"/>
      <c r="R19" s="1834"/>
      <c r="S19" s="1192"/>
      <c r="AB19" s="1829"/>
      <c r="AI19" s="1829"/>
      <c r="AL19" s="974"/>
      <c r="AM19" s="974"/>
      <c r="AN19" s="974"/>
      <c r="AO19" s="974"/>
      <c r="AP19" s="974"/>
      <c r="AQ19" s="1623">
        <v>0</v>
      </c>
    </row>
    <row s="28178" customFormat="1" customHeight="1" ht="12" hidden="1">
      <c r="L20" s="1910"/>
      <c r="M20" s="1825"/>
      <c r="N20" s="1825"/>
      <c r="O20" s="1827" t="s">
        <v>542</v>
      </c>
      <c r="P20" s="1825"/>
      <c r="Q20" s="1905"/>
      <c r="R20" s="1905"/>
      <c r="S20" s="1192"/>
      <c r="T20" s="1623" t="s">
        <v>543</v>
      </c>
      <c r="Z20" s="649" t="s">
        <v>544</v>
      </c>
      <c r="AB20" s="649" t="s">
        <v>545</v>
      </c>
      <c r="AC20" s="1623" t="s">
        <v>543</v>
      </c>
      <c r="AG20" s="649" t="s">
        <v>546</v>
      </c>
      <c r="AI20" s="649" t="s">
        <v>545</v>
      </c>
      <c r="AQ20" s="1623">
        <v>0</v>
      </c>
    </row>
    <row customHeight="1" ht="14.25" hidden="1">
      <c r="O21" s="1827"/>
      <c r="AQ21" s="1618">
        <v>0</v>
      </c>
    </row>
    <row customHeight="1" ht="14.25" hidden="1">
      <c r="O22" s="1827"/>
      <c r="AQ22" s="1618">
        <v>0</v>
      </c>
    </row>
    <row customHeight="1" ht="14.699999999999998">
      <c r="Q23" s="839"/>
      <c r="R23" s="839"/>
      <c r="S23" s="1738"/>
      <c r="T23" s="826"/>
      <c r="U23" s="826"/>
      <c r="V23" s="972"/>
      <c r="W23" s="972"/>
      <c r="X23" s="972"/>
      <c r="Y23" s="972"/>
      <c r="Z23" s="972"/>
      <c r="AA23" s="972"/>
      <c r="AB23" s="972"/>
      <c r="AC23" s="972"/>
      <c r="AD23" s="972"/>
      <c r="AE23" s="972"/>
      <c r="AF23" s="972"/>
      <c r="AG23" s="972"/>
      <c r="AH23" s="972"/>
      <c r="AI23" s="972"/>
      <c r="AQ23" s="1618">
        <v>14</v>
      </c>
    </row>
    <row customHeight="1" ht="14.699999999999998">
      <c r="Q24" s="839"/>
      <c r="R24" s="839"/>
      <c r="S24" s="27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1"/>
      <c r="U24" s="2711"/>
      <c r="V24" s="2711"/>
      <c r="W24" s="2711"/>
      <c r="X24" s="2711"/>
      <c r="Y24" s="2711"/>
      <c r="Z24" s="2711"/>
      <c r="AA24" s="2711"/>
      <c r="AB24" s="2711"/>
      <c r="AC24" s="2711"/>
      <c r="AD24" s="2711"/>
      <c r="AE24" s="2711"/>
      <c r="AF24" s="2711"/>
      <c r="AG24" s="2711"/>
      <c r="AH24" s="2711"/>
      <c r="AI24" s="1706"/>
      <c r="AQ24" s="1618">
        <v>14</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972"/>
      <c r="AQ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789"/>
      <c r="AC27" s="2714" t="str">
        <f>IF(TITLE_NAME_OR_PR_CHANGE="",IF(TITLE_NAME_OR_PR="","",TITLE_NAME_OR_PR),TITLE_NAME_OR_PR_CHANGE)</f>
        <v/>
      </c>
      <c r="AD27" s="2714"/>
      <c r="AE27" s="2714"/>
      <c r="AF27" s="2714"/>
      <c r="AG27" s="2714"/>
      <c r="AH27" s="2714"/>
      <c r="AI27" s="789"/>
      <c r="AJ27" s="789"/>
      <c r="AK27" s="743"/>
      <c r="AL27" s="831"/>
      <c r="AM27" s="831"/>
      <c r="AN27" s="831"/>
      <c r="AO27" s="831"/>
      <c r="AP27" s="831"/>
      <c r="AQ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789"/>
      <c r="AC28" s="2727" t="str">
        <f>IF(TITLE_DATE_PR_CHANGE="",IF(TITLE_DATE_PR="","",TITLE_DATE_PR),TITLE_DATE_PR_CHANGE)</f>
        <v/>
      </c>
      <c r="AD28" s="2727"/>
      <c r="AE28" s="2727"/>
      <c r="AF28" s="2727"/>
      <c r="AG28" s="2727"/>
      <c r="AH28" s="2727"/>
      <c r="AI28" s="789"/>
      <c r="AJ28" s="789"/>
      <c r="AK28" s="743"/>
      <c r="AL28" s="831"/>
      <c r="AM28" s="831"/>
      <c r="AN28" s="831"/>
      <c r="AO28" s="831"/>
      <c r="AP28" s="831"/>
      <c r="AQ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789"/>
      <c r="AC29" s="2714" t="str">
        <f>IF(TITLE_NUMBER_PR_CHANGE="",IF(TITLE_NUMBER_PR="","",TITLE_NUMBER_PR),TITLE_NUMBER_PR_CHANGE)</f>
        <v/>
      </c>
      <c r="AD29" s="2714"/>
      <c r="AE29" s="2714"/>
      <c r="AF29" s="2714"/>
      <c r="AG29" s="2714"/>
      <c r="AH29" s="2714"/>
      <c r="AI29" s="789"/>
      <c r="AJ29" s="789"/>
      <c r="AK29" s="743"/>
      <c r="AL29" s="831"/>
      <c r="AM29" s="831"/>
      <c r="AN29" s="831"/>
      <c r="AO29" s="831"/>
      <c r="AP29" s="831"/>
      <c r="AQ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789"/>
      <c r="AC30" s="2714" t="str">
        <f>IF(TITLE_IST_PUB_CHANGE="",IF(TITLE_IST_PUB="","",TITLE_IST_PUB),TITLE_IST_PUB_CHANGE)</f>
        <v/>
      </c>
      <c r="AD30" s="2714"/>
      <c r="AE30" s="2714"/>
      <c r="AF30" s="2714"/>
      <c r="AG30" s="2714"/>
      <c r="AH30" s="2714"/>
      <c r="AI30" s="789"/>
      <c r="AJ30" s="789"/>
      <c r="AK30" s="743"/>
      <c r="AL30" s="831"/>
      <c r="AM30" s="831"/>
      <c r="AN30" s="831"/>
      <c r="AO30" s="831"/>
      <c r="AP30" s="831"/>
      <c r="AQ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972"/>
      <c r="AQ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789"/>
      <c r="AC32" s="2727" t="str">
        <f>IF(TITLE_DATE_PR_CHANGE="",IF(TITLE_DATE_PR="","",TITLE_DATE_PR),TITLE_DATE_PR_CHANGE)</f>
        <v/>
      </c>
      <c r="AD32" s="2727"/>
      <c r="AE32" s="2727"/>
      <c r="AF32" s="2727"/>
      <c r="AG32" s="2727"/>
      <c r="AH32" s="2727"/>
      <c r="AI32" s="789"/>
      <c r="AJ32" s="789"/>
      <c r="AK32" s="743"/>
      <c r="AL32" s="831"/>
      <c r="AM32" s="831"/>
      <c r="AN32" s="831"/>
      <c r="AO32" s="831"/>
      <c r="AP32" s="831"/>
      <c r="AQ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789"/>
      <c r="AC33" s="2714" t="str">
        <f>IF(TITLE_NUMBER_PR_CHANGE="",IF(TITLE_NUMBER_PR="","",TITLE_NUMBER_PR),TITLE_NUMBER_PR_CHANGE)</f>
        <v/>
      </c>
      <c r="AD33" s="2714"/>
      <c r="AE33" s="2714"/>
      <c r="AF33" s="2714"/>
      <c r="AG33" s="2714"/>
      <c r="AH33" s="2714"/>
      <c r="AI33" s="789"/>
      <c r="AJ33" s="789"/>
      <c r="AK33" s="743"/>
      <c r="AL33" s="831"/>
      <c r="AM33" s="831"/>
      <c r="AN33" s="831"/>
      <c r="AO33" s="831"/>
      <c r="AP33" s="831"/>
      <c r="AQ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17"/>
      <c r="V34" s="789"/>
      <c r="W34" s="789"/>
      <c r="X34" s="789"/>
      <c r="Y34" s="789"/>
      <c r="Z34" s="789"/>
      <c r="AA34" s="789"/>
      <c r="AB34" s="741" t="s">
        <v>551</v>
      </c>
      <c r="AC34" s="789"/>
      <c r="AD34" s="789"/>
      <c r="AE34" s="789"/>
      <c r="AF34" s="789"/>
      <c r="AG34" s="789"/>
      <c r="AH34" s="789"/>
      <c r="AI34" s="741" t="s">
        <v>551</v>
      </c>
      <c r="AL34" s="831"/>
      <c r="AM34" s="831"/>
      <c r="AN34" s="831"/>
      <c r="AO34" s="831"/>
      <c r="AP34" s="831"/>
      <c r="AQ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Q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t="s">
        <v>425</v>
      </c>
      <c r="AQ36" s="1618">
        <v>14</v>
      </c>
    </row>
    <row customHeight="1" ht="14.699999999999998">
      <c r="Q37" s="839"/>
      <c r="R37" s="839"/>
      <c r="S37" s="2736" t="s">
        <v>88</v>
      </c>
      <c r="T37" s="2672" t="s">
        <v>552</v>
      </c>
      <c r="U37" s="764"/>
      <c r="V37" s="2737" t="s">
        <v>553</v>
      </c>
      <c r="W37" s="2738"/>
      <c r="X37" s="2738"/>
      <c r="Y37" s="2738"/>
      <c r="Z37" s="2738"/>
      <c r="AA37" s="2739"/>
      <c r="AB37" s="2740" t="s">
        <v>554</v>
      </c>
      <c r="AC37" s="2737" t="s">
        <v>553</v>
      </c>
      <c r="AD37" s="2738"/>
      <c r="AE37" s="2738"/>
      <c r="AF37" s="2738"/>
      <c r="AG37" s="2738"/>
      <c r="AH37" s="2739"/>
      <c r="AI37" s="2740" t="s">
        <v>555</v>
      </c>
      <c r="AJ37" s="2743" t="s">
        <v>556</v>
      </c>
      <c r="AK37" s="2590"/>
      <c r="AQ37" s="1618">
        <v>14</v>
      </c>
    </row>
    <row customHeight="1" ht="35.699999999999996">
      <c r="Q38" s="839"/>
      <c r="R38" s="839"/>
      <c r="S38" s="2736"/>
      <c r="T38" s="2672"/>
      <c r="U38" s="1494"/>
      <c r="V38" s="1915" t="s">
        <v>613</v>
      </c>
      <c r="W38" s="2725" t="s">
        <v>559</v>
      </c>
      <c r="X38" s="2726"/>
      <c r="Y38" s="2725" t="s">
        <v>560</v>
      </c>
      <c r="Z38" s="2732"/>
      <c r="AA38" s="2726"/>
      <c r="AB38" s="2741"/>
      <c r="AC38" s="1915" t="s">
        <v>613</v>
      </c>
      <c r="AD38" s="2725" t="s">
        <v>559</v>
      </c>
      <c r="AE38" s="2726"/>
      <c r="AF38" s="2725" t="s">
        <v>560</v>
      </c>
      <c r="AG38" s="2732"/>
      <c r="AH38" s="2726"/>
      <c r="AI38" s="2741"/>
      <c r="AJ38" s="2744"/>
      <c r="AK38" s="2590"/>
      <c r="AQ38" s="1618">
        <v>34</v>
      </c>
    </row>
    <row customHeight="1" ht="35.699999999999996">
      <c r="A39" s="1833"/>
      <c r="B39" s="1833" t="s">
        <v>267</v>
      </c>
      <c r="C39" s="1833" t="s">
        <v>268</v>
      </c>
      <c r="D39" s="1833" t="s">
        <v>269</v>
      </c>
      <c r="E39" s="1827" t="s">
        <v>561</v>
      </c>
      <c r="F39" s="1827" t="s">
        <v>562</v>
      </c>
      <c r="G39" s="1827" t="s">
        <v>563</v>
      </c>
      <c r="H39" s="1827"/>
      <c r="I39" s="1827" t="s">
        <v>614</v>
      </c>
      <c r="J39" s="1827" t="s">
        <v>566</v>
      </c>
      <c r="K39" s="1827" t="s">
        <v>615</v>
      </c>
      <c r="L39" s="1827" t="s">
        <v>542</v>
      </c>
      <c r="Q39" s="839"/>
      <c r="R39" s="839"/>
      <c r="S39" s="2736"/>
      <c r="T39" s="2672"/>
      <c r="U39" s="765"/>
      <c r="V39" s="1915" t="s">
        <v>616</v>
      </c>
      <c r="W39" s="1685" t="s">
        <v>617</v>
      </c>
      <c r="X39" s="1685" t="s">
        <v>618</v>
      </c>
      <c r="Y39" s="1918" t="s">
        <v>570</v>
      </c>
      <c r="Z39" s="2733" t="s">
        <v>571</v>
      </c>
      <c r="AA39" s="2734"/>
      <c r="AB39" s="2742"/>
      <c r="AC39" s="1915" t="s">
        <v>616</v>
      </c>
      <c r="AD39" s="1685" t="s">
        <v>617</v>
      </c>
      <c r="AE39" s="1685" t="s">
        <v>618</v>
      </c>
      <c r="AF39" s="1918" t="s">
        <v>570</v>
      </c>
      <c r="AG39" s="2733" t="s">
        <v>571</v>
      </c>
      <c r="AH39" s="2734"/>
      <c r="AI39" s="2742"/>
      <c r="AJ39" s="2745"/>
      <c r="AK39" s="2590"/>
      <c r="AQ39" s="1618">
        <v>34</v>
      </c>
    </row>
    <row s="26694" customFormat="1" customHeight="1" ht="0">
      <c r="A40" s="1833"/>
      <c r="B40" s="1833"/>
      <c r="C40" s="1833"/>
      <c r="D40" s="1833"/>
      <c r="E40" s="1833"/>
      <c r="F40" s="1833"/>
      <c r="G40" s="1833"/>
      <c r="H40" s="1833"/>
      <c r="I40" s="1833"/>
      <c r="J40" s="1833"/>
      <c r="K40" s="1833"/>
      <c r="L40" s="1827"/>
      <c r="M40" s="1825"/>
      <c r="N40" s="1825"/>
      <c r="O40" s="1825"/>
      <c r="P40" s="1709"/>
      <c r="Q40" s="1710"/>
      <c r="R40" s="1717">
        <v>1</v>
      </c>
      <c r="S40" s="1740" t="s">
        <v>132</v>
      </c>
      <c r="T40" s="1718" t="s">
        <v>102</v>
      </c>
      <c r="U40" s="1708" t="str">
        <f>OFFSET(U40,0,-1)</f>
        <v>2</v>
      </c>
      <c r="V40" s="1914">
        <f>OFFSET(V40,0,-1)+1</f>
        <v>3</v>
      </c>
      <c r="W40" s="1914">
        <f>OFFSET(W40,0,-1)+1</f>
        <v>4</v>
      </c>
      <c r="X40" s="1914">
        <f>OFFSET(X40,0,-1)+1</f>
        <v>5</v>
      </c>
      <c r="Y40" s="1914">
        <f>OFFSET(Y40,0,-1)+1</f>
        <v>6</v>
      </c>
      <c r="Z40" s="2735">
        <f>OFFSET(Z40,0,-1)+1</f>
        <v>7</v>
      </c>
      <c r="AA40" s="2735"/>
      <c r="AB40" s="1914">
        <f>OFFSET(AB40,0,-2)+1</f>
        <v>8</v>
      </c>
      <c r="AC40" s="1914">
        <f>OFFSET(AC40,0,-1)+1</f>
        <v>9</v>
      </c>
      <c r="AD40" s="1914">
        <f>OFFSET(AD40,0,-1)+1</f>
        <v>10</v>
      </c>
      <c r="AE40" s="1914">
        <f>OFFSET(AE40,0,-1)+1</f>
        <v>11</v>
      </c>
      <c r="AF40" s="1914">
        <f>OFFSET(AF40,0,-1)+1</f>
        <v>12</v>
      </c>
      <c r="AG40" s="2735">
        <f>OFFSET(AG40,0,-1)+1</f>
        <v>13</v>
      </c>
      <c r="AH40" s="2735"/>
      <c r="AI40" s="1914">
        <f>OFFSET(AI40,0,-2)+1</f>
        <v>14</v>
      </c>
      <c r="AJ40" s="1708">
        <f>OFFSET(AJ40,0,-1)</f>
        <v>14</v>
      </c>
      <c r="AK40" s="1914">
        <f>OFFSET(AK40,0,-1)+1</f>
        <v>15</v>
      </c>
      <c r="AL40" s="974"/>
      <c r="AM40" s="974"/>
      <c r="AN40" s="974"/>
      <c r="AO40" s="974"/>
      <c r="AP40" s="974"/>
      <c r="AQ40" s="959">
        <v>0</v>
      </c>
    </row>
    <row customHeight="1" ht="24">
      <c r="A41" s="1826" t="s">
        <v>355</v>
      </c>
      <c r="B41" s="1826"/>
      <c r="C41" s="1826"/>
      <c r="D41" s="1826"/>
      <c r="E41" s="2721">
        <v>1</v>
      </c>
      <c r="F41" s="1826"/>
      <c r="G41" s="1826"/>
      <c r="H41" s="1826"/>
      <c r="I41" s="1826"/>
      <c r="J41" s="1826"/>
      <c r="K41" s="1826"/>
      <c r="L41" s="1827"/>
      <c r="M41" s="1828"/>
      <c r="N41" s="1828"/>
      <c r="O41" s="1828"/>
      <c r="P41" s="824"/>
      <c r="Q41" s="823"/>
      <c r="R41" s="818"/>
      <c r="S41" s="1920">
        <f>INDEX(PT_DIFFERENTIATION_NUM_NTAR,MATCH(A41,PT_DIFFERENTIATION_NTAR_ID,0))</f>
        <v>0</v>
      </c>
      <c r="T41" s="761" t="s">
        <v>255</v>
      </c>
      <c r="U41" s="763"/>
      <c r="V41" s="2705"/>
      <c r="W41" s="2706"/>
      <c r="X41" s="2706"/>
      <c r="Y41" s="2706"/>
      <c r="Z41" s="2706"/>
      <c r="AA41" s="2706"/>
      <c r="AB41" s="2707"/>
      <c r="AC41" s="2705" t="str">
        <f>INDEX(PT_DIFFERENTIATION_NTAR,MATCH(A41,PT_DIFFERENTIATION_NTAR_ID,0))</f>
        <v/>
      </c>
      <c r="AD41" s="2706"/>
      <c r="AE41" s="2706"/>
      <c r="AF41" s="2706"/>
      <c r="AG41" s="2706"/>
      <c r="AH41" s="2706"/>
      <c r="AI41" s="2706"/>
      <c r="AJ41" s="2707"/>
      <c r="AK41"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3"/>
      <c r="AN41" s="963" t="str">
        <f>IF(T41="","",T41)</f>
        <v>Наименование тарифа</v>
      </c>
      <c r="AO41" s="963"/>
      <c r="AP41" s="963"/>
      <c r="AQ41" s="1618">
        <v>23</v>
      </c>
    </row>
    <row customHeight="1" ht="24">
      <c r="A42" s="1826" t="s">
        <v>355</v>
      </c>
      <c r="B42" s="1826" t="s">
        <v>356</v>
      </c>
      <c r="C42" s="1826"/>
      <c r="D42" s="1826"/>
      <c r="E42" s="2722"/>
      <c r="F42" s="2721">
        <v>1</v>
      </c>
      <c r="G42" s="1826"/>
      <c r="H42" s="1826"/>
      <c r="I42" s="1826"/>
      <c r="J42" s="1826"/>
      <c r="K42" s="1826"/>
      <c r="L42" s="1827"/>
      <c r="M42" s="1828"/>
      <c r="N42" s="1828"/>
      <c r="O42" s="1828"/>
      <c r="P42" s="1916"/>
      <c r="Q42" s="815"/>
      <c r="R42" s="816"/>
      <c r="S42" s="1920" t="str">
        <f>INDEX(PT_DIFFERENTIATION_NUM_TER,MATCH(B42,PT_DIFFERENTIATION_TER_ID,0))</f>
        <v>.</v>
      </c>
      <c r="T42" s="771" t="s">
        <v>521</v>
      </c>
      <c r="U42" s="763"/>
      <c r="V42" s="2705"/>
      <c r="W42" s="2706"/>
      <c r="X42" s="2706"/>
      <c r="Y42" s="2706"/>
      <c r="Z42" s="2706"/>
      <c r="AA42" s="2706"/>
      <c r="AB42" s="2707"/>
      <c r="AC42" s="2705" t="str">
        <f>INDEX(PT_DIFFERENTIATION_TER,MATCH(B42,PT_DIFFERENTIATION_TER_ID,0))</f>
        <v/>
      </c>
      <c r="AD42" s="2706"/>
      <c r="AE42" s="2706"/>
      <c r="AF42" s="2706"/>
      <c r="AG42" s="2706"/>
      <c r="AH42" s="2706"/>
      <c r="AI42" s="2706"/>
      <c r="AJ42" s="2707"/>
      <c r="AK42" s="1721" t="s">
        <v>522</v>
      </c>
      <c r="AM42" s="963"/>
      <c r="AN42" s="963" t="str">
        <f>IF(T42="","",T42)</f>
        <v>Территория действия тарифа</v>
      </c>
      <c r="AO42" s="963"/>
      <c r="AP42" s="963"/>
      <c r="AQ42" s="1618">
        <v>23</v>
      </c>
    </row>
    <row customHeight="1" ht="24">
      <c r="A43" s="1826" t="s">
        <v>355</v>
      </c>
      <c r="B43" s="1826" t="s">
        <v>356</v>
      </c>
      <c r="C43" s="1826" t="s">
        <v>357</v>
      </c>
      <c r="D43" s="1826"/>
      <c r="E43" s="2722"/>
      <c r="F43" s="2722"/>
      <c r="G43" s="2721">
        <v>1</v>
      </c>
      <c r="H43" s="1826"/>
      <c r="I43" s="1826"/>
      <c r="J43" s="1826"/>
      <c r="K43" s="1826"/>
      <c r="L43" s="1827"/>
      <c r="M43" s="1828"/>
      <c r="N43" s="1828"/>
      <c r="O43" s="1828"/>
      <c r="P43" s="817"/>
      <c r="Q43" s="815"/>
      <c r="R43" s="816"/>
      <c r="S43" s="1920" t="str">
        <f>INDEX(PT_DIFFERENTIATION_NUM_CS,MATCH(C43,PT_DIFFERENTIATION_CS_ID,0))</f>
        <v>..</v>
      </c>
      <c r="T43" s="772" t="s">
        <v>605</v>
      </c>
      <c r="U43" s="763"/>
      <c r="V43" s="2705"/>
      <c r="W43" s="2706"/>
      <c r="X43" s="2706"/>
      <c r="Y43" s="2706"/>
      <c r="Z43" s="2706"/>
      <c r="AA43" s="2706"/>
      <c r="AB43" s="2707"/>
      <c r="AC43" s="2705" t="str">
        <f>INDEX(PT_DIFFERENTIATION_CS,MATCH(C43,PT_DIFFERENTIATION_CS_ID,0))</f>
        <v/>
      </c>
      <c r="AD43" s="2706"/>
      <c r="AE43" s="2706"/>
      <c r="AF43" s="2706"/>
      <c r="AG43" s="2706"/>
      <c r="AH43" s="2706"/>
      <c r="AI43" s="2706"/>
      <c r="AJ43" s="2707"/>
      <c r="AK43" s="1721" t="s">
        <v>606</v>
      </c>
      <c r="AM43" s="963"/>
      <c r="AN43" s="963" t="str">
        <f>IF(T43="","",T43)</f>
        <v>Наименование централизованной системы холодного водоснабжения</v>
      </c>
      <c r="AO43" s="963"/>
      <c r="AP43" s="963"/>
      <c r="AQ43" s="1618">
        <v>23</v>
      </c>
    </row>
    <row customHeight="1" ht="24">
      <c r="A44" s="1826" t="s">
        <v>355</v>
      </c>
      <c r="B44" s="1826" t="s">
        <v>356</v>
      </c>
      <c r="C44" s="1826" t="s">
        <v>357</v>
      </c>
      <c r="D44" s="1826" t="s">
        <v>620</v>
      </c>
      <c r="E44" s="2722"/>
      <c r="F44" s="2722"/>
      <c r="G44" s="2722"/>
      <c r="H44" s="2722"/>
      <c r="I44" s="2719" t="str">
        <f>S43&amp;".1"</f>
        <v>...1</v>
      </c>
      <c r="J44" s="1826"/>
      <c r="K44" s="1826"/>
      <c r="L44" s="1827"/>
      <c r="P44" s="2720">
        <v>1</v>
      </c>
      <c r="Q44" s="1913"/>
      <c r="R44" s="819"/>
      <c r="S44" s="1920" t="str">
        <f>$I44</f>
        <v>...1</v>
      </c>
      <c r="T44" s="748" t="s">
        <v>607</v>
      </c>
      <c r="U44" s="763"/>
      <c r="V44" s="2813"/>
      <c r="W44" s="2814"/>
      <c r="X44" s="2814"/>
      <c r="Y44" s="2814"/>
      <c r="Z44" s="2814"/>
      <c r="AA44" s="2814"/>
      <c r="AB44" s="2815"/>
      <c r="AC44" s="2816"/>
      <c r="AD44" s="2817"/>
      <c r="AE44" s="2817"/>
      <c r="AF44" s="2817"/>
      <c r="AG44" s="2817"/>
      <c r="AH44" s="2817"/>
      <c r="AI44" s="2817"/>
      <c r="AJ44" s="2818"/>
      <c r="AK44" s="1721" t="s">
        <v>608</v>
      </c>
      <c r="AM44" s="963"/>
      <c r="AN44" s="963" t="str">
        <f>IF(T44="","",T44)</f>
        <v>Наименование признака дифференциации</v>
      </c>
      <c r="AO44" s="963"/>
      <c r="AP44" s="963"/>
      <c r="AQ44" s="1618">
        <v>23</v>
      </c>
    </row>
    <row customHeight="1" ht="24">
      <c r="A45" s="1826" t="s">
        <v>355</v>
      </c>
      <c r="B45" s="1826" t="s">
        <v>356</v>
      </c>
      <c r="C45" s="1826" t="s">
        <v>357</v>
      </c>
      <c r="D45" s="1826" t="s">
        <v>620</v>
      </c>
      <c r="E45" s="2722"/>
      <c r="F45" s="2722"/>
      <c r="G45" s="2722"/>
      <c r="H45" s="2722"/>
      <c r="I45" s="2749"/>
      <c r="J45" s="2719" t="str">
        <f>I44&amp;".1"</f>
        <v>...1.1</v>
      </c>
      <c r="K45" s="1826"/>
      <c r="L45" s="1827" t="s">
        <v>530</v>
      </c>
      <c r="P45" s="2720"/>
      <c r="Q45" s="2720">
        <v>1</v>
      </c>
      <c r="R45" s="820"/>
      <c r="S45" s="1920" t="str">
        <f>$J45</f>
        <v>...1.1</v>
      </c>
      <c r="T45" s="749" t="s">
        <v>531</v>
      </c>
      <c r="U45" s="763"/>
      <c r="V45" s="2708"/>
      <c r="W45" s="2709"/>
      <c r="X45" s="2709"/>
      <c r="Y45" s="2709"/>
      <c r="Z45" s="2709"/>
      <c r="AA45" s="2709"/>
      <c r="AB45" s="2710"/>
      <c r="AC45" s="2708"/>
      <c r="AD45" s="2709"/>
      <c r="AE45" s="2709"/>
      <c r="AF45" s="2709"/>
      <c r="AG45" s="2709"/>
      <c r="AH45" s="2709"/>
      <c r="AI45" s="2709"/>
      <c r="AJ45" s="2710"/>
      <c r="AK45" s="1770" t="s">
        <v>609</v>
      </c>
      <c r="AM45" s="963"/>
      <c r="AN45" s="963" t="str">
        <f>IF(T45="","",T45)</f>
        <v>Группа потребителей</v>
      </c>
      <c r="AO45" s="963"/>
      <c r="AP45" s="963"/>
      <c r="AQ45" s="1618">
        <v>23</v>
      </c>
    </row>
    <row customHeight="1" ht="24">
      <c r="A46" s="1826" t="s">
        <v>355</v>
      </c>
      <c r="B46" s="1826" t="s">
        <v>356</v>
      </c>
      <c r="C46" s="1826" t="s">
        <v>357</v>
      </c>
      <c r="D46" s="1826" t="s">
        <v>620</v>
      </c>
      <c r="E46" s="2722"/>
      <c r="F46" s="2722"/>
      <c r="G46" s="2722"/>
      <c r="H46" s="2722"/>
      <c r="I46" s="2749"/>
      <c r="J46" s="2749"/>
      <c r="K46" s="2719" t="str">
        <f>J45&amp;".1"</f>
        <v>...1.1.1</v>
      </c>
      <c r="L46" s="1827"/>
      <c r="P46" s="2720"/>
      <c r="Q46" s="2720"/>
      <c r="R46" s="820">
        <v>1</v>
      </c>
      <c r="S46" s="1920" t="str">
        <f>$K46</f>
        <v>...1.1.1</v>
      </c>
      <c r="T46" s="1900"/>
      <c r="U46" s="763"/>
      <c r="V46" s="1214"/>
      <c r="W46" s="1214"/>
      <c r="X46" s="1720"/>
      <c r="Y46" s="2728"/>
      <c r="Z46" s="2570" t="s">
        <v>66</v>
      </c>
      <c r="AA46" s="2728"/>
      <c r="AB46" s="2570" t="s">
        <v>66</v>
      </c>
      <c r="AC46" s="1214"/>
      <c r="AD46" s="1214"/>
      <c r="AE46" s="1720"/>
      <c r="AF46" s="2728"/>
      <c r="AG46" s="2570" t="s">
        <v>66</v>
      </c>
      <c r="AH46" s="2750"/>
      <c r="AI46" s="2570" t="s">
        <v>66</v>
      </c>
      <c r="AJ46" s="1901"/>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4">
        <f>STRCHECKDATE(V47:AJ47)</f>
      </c>
      <c r="AM46" s="963"/>
      <c r="AN46" s="963" t="str">
        <f>IF(T46="","",T46)</f>
        <v/>
      </c>
      <c r="AO46" s="963"/>
      <c r="AP46" s="963"/>
      <c r="AQ46" s="1618">
        <v>23</v>
      </c>
    </row>
    <row customHeight="1" ht="0">
      <c r="A47" s="1826" t="s">
        <v>355</v>
      </c>
      <c r="B47" s="1826" t="s">
        <v>356</v>
      </c>
      <c r="C47" s="1826" t="s">
        <v>357</v>
      </c>
      <c r="D47" s="1826" t="s">
        <v>620</v>
      </c>
      <c r="E47" s="2722"/>
      <c r="F47" s="2722"/>
      <c r="G47" s="2722"/>
      <c r="H47" s="2722"/>
      <c r="I47" s="2749"/>
      <c r="J47" s="2749"/>
      <c r="K47" s="2719"/>
      <c r="L47" s="1827"/>
      <c r="P47" s="2720"/>
      <c r="Q47" s="2720"/>
      <c r="R47" s="820"/>
      <c r="S47" s="1919"/>
      <c r="T47" s="763"/>
      <c r="U47" s="763"/>
      <c r="V47" s="788"/>
      <c r="W47" s="788"/>
      <c r="X47" s="791" t="str">
        <f>Y46&amp;"-"&amp;AA46</f>
        <v>-</v>
      </c>
      <c r="Y47" s="2729"/>
      <c r="Z47" s="2570"/>
      <c r="AA47" s="2729"/>
      <c r="AB47" s="2570"/>
      <c r="AC47" s="788"/>
      <c r="AD47" s="788"/>
      <c r="AE47" s="791" t="str">
        <f>AF46&amp;"-"&amp;AH46</f>
        <v>-</v>
      </c>
      <c r="AF47" s="2729"/>
      <c r="AG47" s="2570"/>
      <c r="AH47" s="2751"/>
      <c r="AI47" s="2570"/>
      <c r="AJ47" s="1902"/>
      <c r="AK47" s="2812"/>
      <c r="AM47" s="963"/>
      <c r="AN47" s="963" t="str">
        <f>IF(T47="","",T47)</f>
        <v/>
      </c>
      <c r="AO47" s="963"/>
      <c r="AP47" s="963"/>
      <c r="AQ47" s="1618">
        <v>0</v>
      </c>
    </row>
    <row customHeight="1" ht="21">
      <c r="A48" s="1826" t="s">
        <v>355</v>
      </c>
      <c r="B48" s="1826" t="s">
        <v>356</v>
      </c>
      <c r="C48" s="1826" t="s">
        <v>357</v>
      </c>
      <c r="D48" s="1826" t="s">
        <v>620</v>
      </c>
      <c r="E48" s="2722"/>
      <c r="F48" s="2722"/>
      <c r="G48" s="2722"/>
      <c r="H48" s="2722"/>
      <c r="I48" s="2749"/>
      <c r="J48" s="2719"/>
      <c r="K48" s="1826"/>
      <c r="L48" s="1827"/>
      <c r="P48" s="2720"/>
      <c r="Q48" s="2720"/>
      <c r="R48" s="819"/>
      <c r="S48" s="1741"/>
      <c r="T48" s="750" t="s">
        <v>610</v>
      </c>
      <c r="U48" s="830"/>
      <c r="V48" s="830"/>
      <c r="W48" s="830"/>
      <c r="X48" s="830"/>
      <c r="Y48" s="830"/>
      <c r="Z48" s="830"/>
      <c r="AA48" s="830"/>
      <c r="AB48" s="830"/>
      <c r="AC48" s="830"/>
      <c r="AD48" s="830"/>
      <c r="AE48" s="830"/>
      <c r="AF48" s="830"/>
      <c r="AG48" s="830"/>
      <c r="AH48" s="830"/>
      <c r="AI48" s="830"/>
      <c r="AJ48" s="830"/>
      <c r="AK48" s="1721" t="s">
        <v>611</v>
      </c>
      <c r="AM48" s="963"/>
      <c r="AN48" s="963" t="str">
        <f>IF(T48="","",T48)</f>
        <v>Добавить значение признака дифференциации</v>
      </c>
      <c r="AO48" s="963"/>
      <c r="AP48" s="963"/>
      <c r="AQ48" s="1618">
        <v>20</v>
      </c>
    </row>
    <row customHeight="1" ht="22.049999999999997">
      <c r="A49" s="1826" t="s">
        <v>355</v>
      </c>
      <c r="B49" s="1826" t="s">
        <v>356</v>
      </c>
      <c r="C49" s="1826" t="s">
        <v>357</v>
      </c>
      <c r="D49" s="1826" t="s">
        <v>620</v>
      </c>
      <c r="E49" s="2722"/>
      <c r="F49" s="2722"/>
      <c r="G49" s="2722"/>
      <c r="H49" s="2722"/>
      <c r="I49" s="2719"/>
      <c r="J49" s="1826"/>
      <c r="K49" s="1826"/>
      <c r="L49" s="1827"/>
      <c r="P49" s="2720"/>
      <c r="Q49" s="1913"/>
      <c r="R49" s="819"/>
      <c r="S49" s="1741"/>
      <c r="T49" s="828" t="s">
        <v>536</v>
      </c>
      <c r="U49" s="830"/>
      <c r="V49" s="830"/>
      <c r="W49" s="830"/>
      <c r="X49" s="830"/>
      <c r="Y49" s="830"/>
      <c r="Z49" s="830"/>
      <c r="AA49" s="830"/>
      <c r="AB49" s="829"/>
      <c r="AC49" s="830"/>
      <c r="AD49" s="830"/>
      <c r="AE49" s="830"/>
      <c r="AF49" s="830"/>
      <c r="AG49" s="830"/>
      <c r="AH49" s="830"/>
      <c r="AI49" s="829"/>
      <c r="AJ49" s="830"/>
      <c r="AK49" s="1903"/>
      <c r="AM49" s="963"/>
      <c r="AN49" s="963" t="str">
        <f>IF(T49="","",T49)</f>
        <v>Добавить группу потребителей</v>
      </c>
      <c r="AO49" s="963"/>
      <c r="AP49" s="963"/>
      <c r="AQ49" s="1618">
        <v>21</v>
      </c>
    </row>
    <row customHeight="1" ht="22.049999999999997">
      <c r="A50" s="1826" t="s">
        <v>355</v>
      </c>
      <c r="B50" s="1826" t="s">
        <v>356</v>
      </c>
      <c r="C50" s="1826" t="s">
        <v>357</v>
      </c>
      <c r="D50" s="1826" t="s">
        <v>620</v>
      </c>
      <c r="E50" s="2722"/>
      <c r="F50" s="2722"/>
      <c r="G50" s="2722"/>
      <c r="H50" s="2721"/>
      <c r="I50" s="1826"/>
      <c r="J50" s="1826"/>
      <c r="K50" s="1826"/>
      <c r="L50" s="1827"/>
      <c r="M50" s="1828"/>
      <c r="N50" s="1828"/>
      <c r="O50" s="1000"/>
      <c r="P50" s="823"/>
      <c r="Q50" s="838"/>
      <c r="R50" s="818"/>
      <c r="S50" s="1741"/>
      <c r="T50" s="835" t="s">
        <v>612</v>
      </c>
      <c r="U50" s="830"/>
      <c r="V50" s="830"/>
      <c r="W50" s="830"/>
      <c r="X50" s="830"/>
      <c r="Y50" s="830"/>
      <c r="Z50" s="830"/>
      <c r="AA50" s="830"/>
      <c r="AB50" s="829"/>
      <c r="AC50" s="830"/>
      <c r="AD50" s="830"/>
      <c r="AE50" s="830"/>
      <c r="AF50" s="830"/>
      <c r="AG50" s="830"/>
      <c r="AH50" s="830"/>
      <c r="AI50" s="829"/>
      <c r="AJ50" s="830"/>
      <c r="AK50" s="766"/>
      <c r="AM50" s="963"/>
      <c r="AN50" s="963" t="str">
        <f>IF(T50="","",T50)</f>
        <v>Добавить наименование признака дифференциации</v>
      </c>
      <c r="AO50" s="963"/>
      <c r="AP50" s="963"/>
      <c r="AQ50" s="1618">
        <v>21</v>
      </c>
    </row>
    <row s="27100" customFormat="1" customHeight="1" ht="0">
      <c r="A51" s="1806" t="s">
        <v>355</v>
      </c>
      <c r="B51" s="1806" t="s">
        <v>356</v>
      </c>
      <c r="C51" s="1777"/>
      <c r="D51" s="1777"/>
      <c r="E51" s="2722"/>
      <c r="F51" s="2721"/>
      <c r="G51" s="1777"/>
      <c r="H51" s="1777"/>
      <c r="I51" s="1777"/>
      <c r="J51" s="1777"/>
      <c r="K51" s="1777"/>
      <c r="L51" s="1921"/>
      <c r="M51" s="1784"/>
      <c r="N51" s="1784"/>
      <c r="P51" s="1779"/>
      <c r="Q51" s="1780"/>
      <c r="R51" s="1779"/>
      <c r="S51" s="1785"/>
      <c r="T51" s="1788" t="s">
        <v>539</v>
      </c>
      <c r="U51" s="1787"/>
      <c r="V51" s="1787"/>
      <c r="W51" s="1787"/>
      <c r="X51" s="1787"/>
      <c r="Y51" s="1787"/>
      <c r="Z51" s="1787"/>
      <c r="AA51" s="1787"/>
      <c r="AB51" s="1787"/>
      <c r="AC51" s="1787"/>
      <c r="AD51" s="1787"/>
      <c r="AE51" s="1787"/>
      <c r="AF51" s="1787"/>
      <c r="AG51" s="1787"/>
      <c r="AH51" s="1787"/>
      <c r="AI51" s="1787"/>
      <c r="AJ51" s="1787"/>
      <c r="AK51" s="1787"/>
      <c r="AM51" s="1252"/>
      <c r="AN51" s="1252" t="str">
        <f>IF(T51="","",T51)</f>
        <v>Добавить централизованную систему для дифференциации</v>
      </c>
      <c r="AO51" s="1252"/>
      <c r="AP51" s="1252"/>
      <c r="AQ51" s="981">
        <v>0</v>
      </c>
    </row>
    <row s="27100" customFormat="1" customHeight="1" ht="0">
      <c r="A52" s="1806" t="s">
        <v>355</v>
      </c>
      <c r="B52" s="1806"/>
      <c r="C52" s="1806"/>
      <c r="D52" s="1806"/>
      <c r="E52" s="2721"/>
      <c r="F52" s="1806"/>
      <c r="G52" s="1806"/>
      <c r="H52" s="1806"/>
      <c r="I52" s="1806"/>
      <c r="J52" s="1806"/>
      <c r="K52" s="1806"/>
      <c r="L52" s="1809"/>
      <c r="M52" s="1784"/>
      <c r="N52" s="1784"/>
      <c r="O52" s="981"/>
      <c r="P52" s="843"/>
      <c r="Q52" s="1807"/>
      <c r="R52" s="843"/>
      <c r="S52" s="1785"/>
      <c r="T52" s="1788" t="s">
        <v>540</v>
      </c>
      <c r="U52" s="1787"/>
      <c r="V52" s="1787"/>
      <c r="W52" s="1787"/>
      <c r="X52" s="1787"/>
      <c r="Y52" s="1787"/>
      <c r="Z52" s="1787"/>
      <c r="AA52" s="1787"/>
      <c r="AB52" s="1787"/>
      <c r="AC52" s="1787"/>
      <c r="AD52" s="1787"/>
      <c r="AE52" s="1787"/>
      <c r="AF52" s="1787"/>
      <c r="AG52" s="1787"/>
      <c r="AH52" s="1787"/>
      <c r="AI52" s="1787"/>
      <c r="AJ52" s="1787"/>
      <c r="AK52" s="1787"/>
      <c r="AM52" s="963"/>
      <c r="AN52" s="963" t="str">
        <f>IF(T52="","",T52)</f>
        <v>Добавить территорию для дифференциации</v>
      </c>
      <c r="AO52" s="963"/>
      <c r="AP52" s="963"/>
      <c r="AQ52" s="974">
        <v>0</v>
      </c>
    </row>
    <row s="27100" customFormat="1" customHeight="1" ht="0">
      <c r="A53" s="1777"/>
      <c r="B53" s="1777"/>
      <c r="C53" s="1777"/>
      <c r="D53" s="1777"/>
      <c r="E53" s="1806"/>
      <c r="F53" s="1777"/>
      <c r="G53" s="1777"/>
      <c r="H53" s="1777"/>
      <c r="I53" s="1777"/>
      <c r="J53" s="1777"/>
      <c r="K53" s="1777"/>
      <c r="L53" s="1921"/>
      <c r="M53" s="1784"/>
      <c r="N53" s="1784"/>
      <c r="P53" s="1779"/>
      <c r="Q53" s="1780"/>
      <c r="R53" s="1779"/>
      <c r="S53" s="1785"/>
      <c r="T53" s="1788" t="s">
        <v>572</v>
      </c>
      <c r="U53" s="1787"/>
      <c r="V53" s="1787"/>
      <c r="W53" s="1787"/>
      <c r="X53" s="1787"/>
      <c r="Y53" s="1787"/>
      <c r="Z53" s="1787"/>
      <c r="AA53" s="1787"/>
      <c r="AB53" s="1787"/>
      <c r="AC53" s="1787"/>
      <c r="AD53" s="1787"/>
      <c r="AE53" s="1787"/>
      <c r="AF53" s="1787"/>
      <c r="AG53" s="1787"/>
      <c r="AH53" s="1787"/>
      <c r="AI53" s="1787"/>
      <c r="AJ53" s="1787"/>
      <c r="AK53" s="1787"/>
      <c r="AM53" s="1252"/>
      <c r="AN53" s="1252" t="str">
        <f>IF(T53="","",T53)</f>
        <v>Добавить наименование тарифа</v>
      </c>
      <c r="AO53" s="1252"/>
      <c r="AP53" s="1252"/>
      <c r="AQ53" s="981">
        <v>0</v>
      </c>
    </row>
    <row customHeight="1" ht="11.549999999999999">
      <c r="M54" s="1623"/>
      <c r="N54" s="1623"/>
      <c r="O54" s="1000"/>
      <c r="P54" s="1618"/>
      <c r="Q54" s="1618"/>
      <c r="R54" s="1618"/>
      <c r="S54" s="1618"/>
      <c r="AL54" s="1618"/>
      <c r="AM54" s="1618"/>
      <c r="AN54" s="1618"/>
      <c r="AO54" s="1618"/>
      <c r="AP54" s="1618"/>
      <c r="AQ54" s="1618">
        <v>11</v>
      </c>
    </row>
    <row customHeight="1" ht="14.699999999999998">
      <c r="O55" s="1000"/>
      <c r="S55" s="1716"/>
      <c r="T55" s="2748"/>
      <c r="U55" s="2748"/>
      <c r="V55" s="2748"/>
      <c r="W55" s="2748"/>
      <c r="X55" s="2748"/>
      <c r="Y55" s="2748"/>
      <c r="Z55" s="2748"/>
      <c r="AA55" s="2748"/>
      <c r="AB55" s="2748"/>
      <c r="AC55" s="2748"/>
      <c r="AD55" s="2748"/>
      <c r="AE55" s="2748"/>
      <c r="AF55" s="2748"/>
      <c r="AG55" s="2748"/>
      <c r="AH55" s="2748"/>
      <c r="AI55" s="2748"/>
      <c r="AJ55" s="2748"/>
      <c r="AK55" s="2748"/>
      <c r="AQ55" s="1618">
        <v>14</v>
      </c>
    </row>
    <row customHeight="1" ht="14.699999999999998">
      <c r="O56" s="1000"/>
      <c r="AQ56" s="1618">
        <v>14</v>
      </c>
    </row>
    <row customHeight="1" ht="14.699999999999998">
      <c r="O57" s="1000"/>
      <c r="S57" s="1716"/>
      <c r="T57" s="2748"/>
      <c r="U57" s="2748"/>
      <c r="V57" s="2748"/>
      <c r="W57" s="2748"/>
      <c r="X57" s="2748"/>
      <c r="Y57" s="2748"/>
      <c r="Z57" s="2748"/>
      <c r="AA57" s="2748"/>
      <c r="AB57" s="2748"/>
      <c r="AC57" s="2748"/>
      <c r="AD57" s="2748"/>
      <c r="AE57" s="2748"/>
      <c r="AF57" s="2748"/>
      <c r="AG57" s="2748"/>
      <c r="AH57" s="2748"/>
      <c r="AI57" s="2748"/>
      <c r="AJ57" s="2748"/>
      <c r="AK57" s="2748"/>
      <c r="AQ57" s="1618">
        <v>14</v>
      </c>
    </row>
    <row customHeight="1" ht="22.5" hidden="1">
      <c r="A58" s="1623" t="s">
        <v>82</v>
      </c>
      <c r="B58" s="1623">
        <v>0</v>
      </c>
      <c r="C58" s="1623">
        <v>0</v>
      </c>
      <c r="D58" s="1623">
        <v>0</v>
      </c>
      <c r="E58" s="1623">
        <v>0</v>
      </c>
      <c r="F58" s="1623">
        <v>0</v>
      </c>
      <c r="G58" s="1623">
        <v>0</v>
      </c>
      <c r="H58" s="1623">
        <v>0</v>
      </c>
      <c r="I58" s="1623">
        <v>0</v>
      </c>
      <c r="J58" s="1623">
        <v>0</v>
      </c>
      <c r="K58" s="1623">
        <v>0</v>
      </c>
      <c r="L58" s="1910">
        <v>0</v>
      </c>
      <c r="M58" s="1825">
        <v>0</v>
      </c>
      <c r="N58" s="1825">
        <v>0</v>
      </c>
      <c r="O58" s="1825">
        <v>0</v>
      </c>
      <c r="P58" s="1909">
        <v>3</v>
      </c>
      <c r="Q58" s="807">
        <v>3</v>
      </c>
      <c r="R58" s="807">
        <v>3</v>
      </c>
      <c r="S58" s="1044">
        <v>12</v>
      </c>
      <c r="T58" s="1618">
        <v>35</v>
      </c>
      <c r="U58" s="1618">
        <v>0</v>
      </c>
      <c r="V58" s="1618">
        <v>0</v>
      </c>
      <c r="W58" s="1618">
        <v>0</v>
      </c>
      <c r="X58" s="1618">
        <v>0</v>
      </c>
      <c r="Y58" s="1618">
        <v>0</v>
      </c>
      <c r="Z58" s="1618">
        <v>0</v>
      </c>
      <c r="AA58" s="1618">
        <v>0</v>
      </c>
      <c r="AB58" s="1618">
        <v>0</v>
      </c>
      <c r="AC58" s="1618">
        <v>24</v>
      </c>
      <c r="AD58" s="1618">
        <v>24</v>
      </c>
      <c r="AE58" s="1618">
        <v>24</v>
      </c>
      <c r="AF58" s="1618">
        <v>11</v>
      </c>
      <c r="AG58" s="1618">
        <v>3</v>
      </c>
      <c r="AH58" s="1618">
        <v>11</v>
      </c>
      <c r="AI58" s="1618">
        <v>0</v>
      </c>
      <c r="AJ58" s="1618">
        <v>4</v>
      </c>
      <c r="AK58" s="1618">
        <v>115</v>
      </c>
      <c r="AL58" s="974">
        <v>10</v>
      </c>
      <c r="AM58" s="974">
        <v>10</v>
      </c>
      <c r="AN58" s="974">
        <v>10</v>
      </c>
      <c r="AO58" s="974">
        <v>10</v>
      </c>
      <c r="AP58" s="974">
        <v>10</v>
      </c>
      <c r="AQ58" s="161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1DE06D-7083-CF1F-614D-DFC2798B48C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4" style="28229" width="24.7109375" hidden="1" customWidth="1"/>
    <col min="25" max="25" style="28229" width="11.7109375" hidden="1" customWidth="1"/>
    <col min="26" max="26" style="28229" width="3.7109375" hidden="1" customWidth="1"/>
    <col min="27" max="27" style="28229" width="11.7109375" hidden="1" customWidth="1"/>
    <col min="28" max="28" style="28229" width="8.57421875" hidden="1" customWidth="1"/>
    <col min="29" max="29" style="28229" width="24.7109375" customWidth="1"/>
    <col min="30" max="31" style="28229" width="24.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22.5" hidden="1">
      <c r="X1" s="790"/>
      <c r="Y1" s="790"/>
      <c r="AE1" s="790"/>
      <c r="AF1" s="790"/>
      <c r="AQ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20">
        <f>INDEX(PT_DIFFERENTIATION_NUM_NTAR,MATCH(A2,PT_DIFFERENTIATION_NTAR_ID,0))</f>
      </c>
      <c r="T2" s="761" t="s">
        <v>255</v>
      </c>
      <c r="U2" s="763"/>
      <c r="V2" s="2705"/>
      <c r="W2" s="2706"/>
      <c r="X2" s="2706"/>
      <c r="Y2" s="2706"/>
      <c r="Z2" s="2706"/>
      <c r="AA2" s="2706"/>
      <c r="AB2" s="2707"/>
      <c r="AC2" s="2705">
        <f>INDEX(PT_DIFFERENTIATION_NTAR,MATCH(A2,PT_DIFFERENTIATION_NTAR_ID,0))</f>
      </c>
      <c r="AD2" s="2706"/>
      <c r="AE2" s="2706"/>
      <c r="AF2" s="2706"/>
      <c r="AG2" s="2706"/>
      <c r="AH2" s="2706"/>
      <c r="AI2" s="2706"/>
      <c r="AJ2" s="2707"/>
      <c r="AK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3"/>
      <c r="AN2" s="963" t="str">
        <f>IF(T2="","",T2)</f>
        <v>Наименование тарифа</v>
      </c>
      <c r="AO2" s="963"/>
      <c r="AP2" s="963"/>
      <c r="AQ2" s="1618">
        <v>0</v>
      </c>
    </row>
    <row customHeight="1" ht="23.25" hidden="1">
      <c r="A3" s="1826"/>
      <c r="B3" s="1826"/>
      <c r="C3" s="1826"/>
      <c r="D3" s="1826"/>
      <c r="E3" s="2722"/>
      <c r="F3" s="2721">
        <v>1</v>
      </c>
      <c r="G3" s="1826"/>
      <c r="H3" s="1826"/>
      <c r="I3" s="1826"/>
      <c r="J3" s="1826"/>
      <c r="K3" s="1826"/>
      <c r="L3" s="1827"/>
      <c r="M3" s="1828"/>
      <c r="N3" s="1828"/>
      <c r="O3" s="1828"/>
      <c r="P3" s="1916"/>
      <c r="Q3" s="815"/>
      <c r="R3" s="816"/>
      <c r="S3" s="1920">
        <f>INDEX(PT_DIFFERENTIATION_NUM_TER,MATCH(B3,PT_DIFFERENTIATION_TER_ID,0))</f>
      </c>
      <c r="T3" s="771" t="s">
        <v>521</v>
      </c>
      <c r="U3" s="763"/>
      <c r="V3" s="2705"/>
      <c r="W3" s="2706"/>
      <c r="X3" s="2706"/>
      <c r="Y3" s="2706"/>
      <c r="Z3" s="2706"/>
      <c r="AA3" s="2706"/>
      <c r="AB3" s="2707"/>
      <c r="AC3" s="2705">
        <f>INDEX(PT_DIFFERENTIATION_TER,MATCH(B3,PT_DIFFERENTIATION_TER_ID,0))</f>
      </c>
      <c r="AD3" s="2706"/>
      <c r="AE3" s="2706"/>
      <c r="AF3" s="2706"/>
      <c r="AG3" s="2706"/>
      <c r="AH3" s="2706"/>
      <c r="AI3" s="2706"/>
      <c r="AJ3" s="2707"/>
      <c r="AK3" s="1721" t="s">
        <v>522</v>
      </c>
      <c r="AM3" s="963"/>
      <c r="AN3" s="963" t="str">
        <f>IF(T3="","",T3)</f>
        <v>Территория действия тарифа</v>
      </c>
      <c r="AO3" s="963"/>
      <c r="AP3" s="963"/>
      <c r="AQ3" s="1618">
        <v>0</v>
      </c>
    </row>
    <row customHeight="1" ht="23.25" hidden="1">
      <c r="A4" s="1826"/>
      <c r="B4" s="1826"/>
      <c r="C4" s="1826"/>
      <c r="D4" s="1826"/>
      <c r="E4" s="2722"/>
      <c r="F4" s="2722"/>
      <c r="G4" s="2721">
        <v>1</v>
      </c>
      <c r="H4" s="1826"/>
      <c r="I4" s="1826"/>
      <c r="J4" s="1826"/>
      <c r="K4" s="1826"/>
      <c r="L4" s="1827"/>
      <c r="M4" s="1828"/>
      <c r="N4" s="1828"/>
      <c r="O4" s="1828"/>
      <c r="P4" s="817"/>
      <c r="Q4" s="815"/>
      <c r="R4" s="816"/>
      <c r="S4" s="1920">
        <f>INDEX(PT_DIFFERENTIATION_NUM_CS,MATCH(C4,PT_DIFFERENTIATION_CS_ID,0))</f>
      </c>
      <c r="T4" s="772" t="s">
        <v>605</v>
      </c>
      <c r="U4" s="763"/>
      <c r="V4" s="2705"/>
      <c r="W4" s="2706"/>
      <c r="X4" s="2706"/>
      <c r="Y4" s="2706"/>
      <c r="Z4" s="2706"/>
      <c r="AA4" s="2706"/>
      <c r="AB4" s="2707"/>
      <c r="AC4" s="2705">
        <f>INDEX(PT_DIFFERENTIATION_CS,MATCH(C4,PT_DIFFERENTIATION_CS_ID,0))</f>
      </c>
      <c r="AD4" s="2706"/>
      <c r="AE4" s="2706"/>
      <c r="AF4" s="2706"/>
      <c r="AG4" s="2706"/>
      <c r="AH4" s="2706"/>
      <c r="AI4" s="2706"/>
      <c r="AJ4" s="2707"/>
      <c r="AK4" s="1721" t="s">
        <v>606</v>
      </c>
      <c r="AM4" s="963"/>
      <c r="AN4" s="963" t="str">
        <f>IF(T4="","",T4)</f>
        <v>Наименование централизованной системы холодного водоснабжения</v>
      </c>
      <c r="AO4" s="963"/>
      <c r="AP4" s="963"/>
      <c r="AQ4" s="1618">
        <v>0</v>
      </c>
    </row>
    <row customHeight="1" ht="23.25" hidden="1">
      <c r="A5" s="1826"/>
      <c r="B5" s="1826"/>
      <c r="C5" s="1826"/>
      <c r="D5" s="1826"/>
      <c r="E5" s="2722"/>
      <c r="F5" s="2722"/>
      <c r="G5" s="2722"/>
      <c r="H5" s="2722"/>
      <c r="I5" s="2719">
        <f>S4&amp;".1"</f>
      </c>
      <c r="J5" s="1826"/>
      <c r="K5" s="1826"/>
      <c r="L5" s="1827"/>
      <c r="P5" s="2720">
        <v>1</v>
      </c>
      <c r="Q5" s="1913"/>
      <c r="R5" s="819"/>
      <c r="S5" s="1920">
        <f>$I5</f>
      </c>
      <c r="T5" s="748" t="s">
        <v>607</v>
      </c>
      <c r="U5" s="763"/>
      <c r="V5" s="2813"/>
      <c r="W5" s="2814"/>
      <c r="X5" s="2814"/>
      <c r="Y5" s="2814"/>
      <c r="Z5" s="2814"/>
      <c r="AA5" s="2814"/>
      <c r="AB5" s="2815"/>
      <c r="AC5" s="2816"/>
      <c r="AD5" s="2817"/>
      <c r="AE5" s="2817"/>
      <c r="AF5" s="2817"/>
      <c r="AG5" s="2817"/>
      <c r="AH5" s="2817"/>
      <c r="AI5" s="2817"/>
      <c r="AJ5" s="2818"/>
      <c r="AK5" s="1721" t="s">
        <v>608</v>
      </c>
      <c r="AM5" s="963"/>
      <c r="AN5" s="963" t="str">
        <f>IF(T5="","",T5)</f>
        <v>Наименование признака дифференциации</v>
      </c>
      <c r="AO5" s="963"/>
      <c r="AP5" s="963"/>
      <c r="AQ5" s="1618">
        <v>0</v>
      </c>
    </row>
    <row customHeight="1" ht="23.25" hidden="1">
      <c r="A6" s="1826"/>
      <c r="B6" s="1826"/>
      <c r="C6" s="1826"/>
      <c r="D6" s="1826"/>
      <c r="E6" s="2722"/>
      <c r="F6" s="2722"/>
      <c r="G6" s="2722"/>
      <c r="H6" s="2722"/>
      <c r="I6" s="2749"/>
      <c r="J6" s="2719">
        <f>I5&amp;".1"</f>
      </c>
      <c r="K6" s="1826"/>
      <c r="L6" s="1827" t="s">
        <v>530</v>
      </c>
      <c r="P6" s="2720"/>
      <c r="Q6" s="2720">
        <v>1</v>
      </c>
      <c r="R6" s="820"/>
      <c r="S6" s="1920">
        <f>$J6</f>
      </c>
      <c r="T6" s="749" t="s">
        <v>531</v>
      </c>
      <c r="U6" s="763"/>
      <c r="V6" s="2708"/>
      <c r="W6" s="2709"/>
      <c r="X6" s="2709"/>
      <c r="Y6" s="2709"/>
      <c r="Z6" s="2709"/>
      <c r="AA6" s="2709"/>
      <c r="AB6" s="2710"/>
      <c r="AC6" s="2708"/>
      <c r="AD6" s="2709"/>
      <c r="AE6" s="2709"/>
      <c r="AF6" s="2709"/>
      <c r="AG6" s="2709"/>
      <c r="AH6" s="2709"/>
      <c r="AI6" s="2709"/>
      <c r="AJ6" s="2710"/>
      <c r="AK6" s="1770" t="s">
        <v>609</v>
      </c>
      <c r="AM6" s="963"/>
      <c r="AN6" s="963" t="str">
        <f>IF(T6="","",T6)</f>
        <v>Группа потребителей</v>
      </c>
      <c r="AO6" s="963"/>
      <c r="AP6" s="963"/>
      <c r="AQ6" s="1618">
        <v>0</v>
      </c>
    </row>
    <row customHeight="1" ht="23.25" hidden="1">
      <c r="A7" s="1826"/>
      <c r="B7" s="1826"/>
      <c r="C7" s="1826"/>
      <c r="D7" s="1826"/>
      <c r="E7" s="2722"/>
      <c r="F7" s="2722"/>
      <c r="G7" s="2722"/>
      <c r="H7" s="2722"/>
      <c r="I7" s="2749"/>
      <c r="J7" s="2749"/>
      <c r="K7" s="2719">
        <f>J6&amp;".1"</f>
      </c>
      <c r="L7" s="1827"/>
      <c r="P7" s="2720"/>
      <c r="Q7" s="2720"/>
      <c r="R7" s="820">
        <v>1</v>
      </c>
      <c r="S7" s="1920">
        <f>$K7</f>
      </c>
      <c r="T7" s="1900"/>
      <c r="U7" s="763"/>
      <c r="V7" s="1214"/>
      <c r="W7" s="1214"/>
      <c r="X7" s="1720"/>
      <c r="Y7" s="2728"/>
      <c r="Z7" s="2570" t="s">
        <v>66</v>
      </c>
      <c r="AA7" s="2728"/>
      <c r="AB7" s="2570" t="s">
        <v>66</v>
      </c>
      <c r="AC7" s="1214"/>
      <c r="AD7" s="1214"/>
      <c r="AE7" s="1720"/>
      <c r="AF7" s="2728"/>
      <c r="AG7" s="2570" t="s">
        <v>66</v>
      </c>
      <c r="AH7" s="2750"/>
      <c r="AI7" s="2570" t="s">
        <v>66</v>
      </c>
      <c r="AJ7" s="1901"/>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4">
        <f>STRCHECKDATE(V8:AJ8)</f>
      </c>
      <c r="AM7" s="963"/>
      <c r="AN7" s="963" t="str">
        <f>IF(T7="","",T7)</f>
        <v/>
      </c>
      <c r="AO7" s="963"/>
      <c r="AP7" s="963"/>
      <c r="AQ7" s="1618">
        <v>0</v>
      </c>
    </row>
    <row customHeight="1" ht="14.25" hidden="1">
      <c r="A8" s="1826"/>
      <c r="B8" s="1826"/>
      <c r="C8" s="1826"/>
      <c r="D8" s="1826"/>
      <c r="E8" s="2722"/>
      <c r="F8" s="2722"/>
      <c r="G8" s="2722"/>
      <c r="H8" s="2722"/>
      <c r="I8" s="2749"/>
      <c r="J8" s="2749"/>
      <c r="K8" s="2719"/>
      <c r="L8" s="1827"/>
      <c r="P8" s="2720"/>
      <c r="Q8" s="2720"/>
      <c r="R8" s="820"/>
      <c r="S8" s="1919"/>
      <c r="T8" s="763"/>
      <c r="U8" s="763"/>
      <c r="V8" s="788"/>
      <c r="W8" s="788"/>
      <c r="X8" s="791" t="str">
        <f>Y7&amp;"-"&amp;AA7</f>
        <v>-</v>
      </c>
      <c r="Y8" s="2729"/>
      <c r="Z8" s="2570"/>
      <c r="AA8" s="2729"/>
      <c r="AB8" s="2570"/>
      <c r="AC8" s="788"/>
      <c r="AD8" s="788"/>
      <c r="AE8" s="791" t="str">
        <f>AF7&amp;"-"&amp;AH7</f>
        <v>-</v>
      </c>
      <c r="AF8" s="2729"/>
      <c r="AG8" s="2570"/>
      <c r="AH8" s="2751"/>
      <c r="AI8" s="2570"/>
      <c r="AJ8" s="1902"/>
      <c r="AK8" s="2812"/>
      <c r="AM8" s="963"/>
      <c r="AN8" s="963" t="str">
        <f>IF(T8="","",T8)</f>
        <v/>
      </c>
      <c r="AO8" s="963"/>
      <c r="AP8" s="963"/>
      <c r="AQ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830"/>
      <c r="X9" s="830"/>
      <c r="Y9" s="830"/>
      <c r="Z9" s="830"/>
      <c r="AA9" s="830"/>
      <c r="AB9" s="830"/>
      <c r="AC9" s="830"/>
      <c r="AD9" s="830"/>
      <c r="AE9" s="830"/>
      <c r="AF9" s="830"/>
      <c r="AG9" s="830"/>
      <c r="AH9" s="830"/>
      <c r="AI9" s="830"/>
      <c r="AJ9" s="830"/>
      <c r="AK9" s="1721" t="s">
        <v>611</v>
      </c>
      <c r="AM9" s="963"/>
      <c r="AN9" s="963" t="str">
        <f>IF(T9="","",T9)</f>
        <v>Добавить значение признака дифференциации</v>
      </c>
      <c r="AO9" s="963"/>
      <c r="AP9" s="963"/>
      <c r="AQ9" s="1618">
        <v>0</v>
      </c>
    </row>
    <row customHeight="1" ht="21" hidden="1">
      <c r="A10" s="1826"/>
      <c r="B10" s="1826"/>
      <c r="C10" s="1826"/>
      <c r="D10" s="1826"/>
      <c r="E10" s="2722"/>
      <c r="F10" s="2722"/>
      <c r="G10" s="2722"/>
      <c r="H10" s="2722"/>
      <c r="I10" s="2719"/>
      <c r="J10" s="1826"/>
      <c r="K10" s="1826"/>
      <c r="L10" s="1827"/>
      <c r="P10" s="2720"/>
      <c r="Q10" s="1913"/>
      <c r="R10" s="819"/>
      <c r="S10" s="1741"/>
      <c r="T10" s="828" t="s">
        <v>536</v>
      </c>
      <c r="U10" s="830"/>
      <c r="V10" s="830"/>
      <c r="W10" s="830"/>
      <c r="X10" s="830"/>
      <c r="Y10" s="830"/>
      <c r="Z10" s="830"/>
      <c r="AA10" s="830"/>
      <c r="AB10" s="829"/>
      <c r="AC10" s="830"/>
      <c r="AD10" s="830"/>
      <c r="AE10" s="830"/>
      <c r="AF10" s="830"/>
      <c r="AG10" s="830"/>
      <c r="AH10" s="830"/>
      <c r="AI10" s="829"/>
      <c r="AJ10" s="830"/>
      <c r="AK10" s="1903"/>
      <c r="AM10" s="963"/>
      <c r="AN10" s="963" t="str">
        <f>IF(T10="","",T10)</f>
        <v>Добавить группу потребителей</v>
      </c>
      <c r="AO10" s="963"/>
      <c r="AP10" s="963"/>
      <c r="AQ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830"/>
      <c r="X11" s="830"/>
      <c r="Y11" s="830"/>
      <c r="Z11" s="830"/>
      <c r="AA11" s="830"/>
      <c r="AB11" s="829"/>
      <c r="AC11" s="830"/>
      <c r="AD11" s="830"/>
      <c r="AE11" s="830"/>
      <c r="AF11" s="830"/>
      <c r="AG11" s="830"/>
      <c r="AH11" s="830"/>
      <c r="AI11" s="829"/>
      <c r="AJ11" s="830"/>
      <c r="AK11" s="766"/>
      <c r="AM11" s="963"/>
      <c r="AN11" s="963" t="str">
        <f>IF(T11="","",T11)</f>
        <v>Добавить наименование признака дифференциации</v>
      </c>
      <c r="AO11" s="963"/>
      <c r="AP11" s="963"/>
      <c r="AQ11" s="1618">
        <v>0</v>
      </c>
    </row>
    <row s="27100" customFormat="1" customHeight="1" ht="14.25" hidden="1">
      <c r="A12" s="1806"/>
      <c r="B12" s="1806"/>
      <c r="C12" s="1777"/>
      <c r="D12" s="1777"/>
      <c r="E12" s="2722"/>
      <c r="F12" s="2721"/>
      <c r="G12" s="1777"/>
      <c r="H12" s="1777"/>
      <c r="I12" s="1777"/>
      <c r="J12" s="1777"/>
      <c r="K12" s="1777"/>
      <c r="L12" s="1921"/>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M12" s="1252"/>
      <c r="AN12" s="1252" t="str">
        <f>IF(T12="","",T12)</f>
        <v>Добавить централизованную систему для дифференциации</v>
      </c>
      <c r="AO12" s="1252"/>
      <c r="AP12" s="1252"/>
      <c r="AQ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M13" s="963"/>
      <c r="AN13" s="963" t="str">
        <f>IF(T13="","",T13)</f>
        <v>Добавить территорию для дифференциации</v>
      </c>
      <c r="AO13" s="963"/>
      <c r="AP13" s="963"/>
      <c r="AQ13" s="974">
        <v>0</v>
      </c>
    </row>
    <row customHeight="1" ht="14.25" hidden="1">
      <c r="AB14" s="790"/>
      <c r="AI14" s="790"/>
      <c r="AQ14" s="1618">
        <v>0</v>
      </c>
    </row>
    <row customHeight="1" ht="14.25" hidden="1">
      <c r="AC15" s="1823"/>
      <c r="AD15" s="1823"/>
      <c r="AE15" s="1824"/>
      <c r="AF15" s="2730"/>
      <c r="AG15" s="2731" t="s">
        <v>66</v>
      </c>
      <c r="AH15" s="2730"/>
      <c r="AI15" s="2731" t="s">
        <v>66</v>
      </c>
      <c r="AQ15" s="1618">
        <v>0</v>
      </c>
    </row>
    <row customHeight="1" ht="14.25" hidden="1">
      <c r="AC16" s="1823"/>
      <c r="AD16" s="1823"/>
      <c r="AE16" s="791" t="str">
        <f>AF15&amp;"-"&amp;AH15</f>
        <v>-</v>
      </c>
      <c r="AF16" s="2731"/>
      <c r="AG16" s="2731"/>
      <c r="AH16" s="2731"/>
      <c r="AI16" s="2731"/>
      <c r="AQ16" s="1618">
        <v>0</v>
      </c>
    </row>
    <row customHeight="1" ht="14.25" hidden="1">
      <c r="AI17" s="790"/>
      <c r="AQ17" s="1618">
        <v>0</v>
      </c>
    </row>
    <row s="28178" customFormat="1" customHeight="1" ht="22.5" hidden="1">
      <c r="L18" s="1910"/>
      <c r="M18" s="1825"/>
      <c r="N18" s="1825"/>
      <c r="O18" s="1830" t="s">
        <v>541</v>
      </c>
      <c r="P18" s="1825"/>
      <c r="Q18" s="1834"/>
      <c r="R18" s="1834"/>
      <c r="S18" s="1192"/>
      <c r="Y18" s="1830"/>
      <c r="AA18" s="1830"/>
      <c r="AB18" s="1829"/>
      <c r="AF18" s="1830"/>
      <c r="AH18" s="1830"/>
      <c r="AI18" s="1829"/>
      <c r="AL18" s="974"/>
      <c r="AM18" s="974"/>
      <c r="AN18" s="974"/>
      <c r="AO18" s="974"/>
      <c r="AP18" s="974"/>
      <c r="AQ18" s="1623">
        <v>0</v>
      </c>
    </row>
    <row s="28178" customFormat="1" customHeight="1" ht="14.25" hidden="1">
      <c r="L19" s="1910"/>
      <c r="M19" s="1825"/>
      <c r="N19" s="1825"/>
      <c r="O19" s="1825"/>
      <c r="P19" s="1825"/>
      <c r="Q19" s="1834"/>
      <c r="R19" s="1834"/>
      <c r="S19" s="1192"/>
      <c r="AB19" s="1829"/>
      <c r="AI19" s="1829"/>
      <c r="AL19" s="974"/>
      <c r="AM19" s="974"/>
      <c r="AN19" s="974"/>
      <c r="AO19" s="974"/>
      <c r="AP19" s="974"/>
      <c r="AQ19" s="1623">
        <v>0</v>
      </c>
    </row>
    <row s="28178" customFormat="1" customHeight="1" ht="12" hidden="1">
      <c r="L20" s="1910"/>
      <c r="M20" s="1825"/>
      <c r="N20" s="1825"/>
      <c r="O20" s="1827" t="s">
        <v>542</v>
      </c>
      <c r="P20" s="1825"/>
      <c r="Q20" s="1905"/>
      <c r="R20" s="1905"/>
      <c r="S20" s="1192"/>
      <c r="T20" s="1623" t="s">
        <v>543</v>
      </c>
      <c r="Z20" s="649" t="s">
        <v>544</v>
      </c>
      <c r="AB20" s="649" t="s">
        <v>545</v>
      </c>
      <c r="AC20" s="1623" t="s">
        <v>543</v>
      </c>
      <c r="AG20" s="649" t="s">
        <v>546</v>
      </c>
      <c r="AI20" s="649" t="s">
        <v>545</v>
      </c>
      <c r="AQ20" s="1623">
        <v>0</v>
      </c>
    </row>
    <row customHeight="1" ht="14.25" hidden="1">
      <c r="O21" s="1827"/>
      <c r="AQ21" s="1618">
        <v>0</v>
      </c>
    </row>
    <row customHeight="1" ht="14.25" hidden="1">
      <c r="O22" s="1827"/>
      <c r="AQ22" s="1618">
        <v>0</v>
      </c>
    </row>
    <row customHeight="1" ht="14.699999999999998">
      <c r="Q23" s="839"/>
      <c r="R23" s="839"/>
      <c r="S23" s="1738"/>
      <c r="T23" s="826"/>
      <c r="U23" s="826"/>
      <c r="V23" s="972"/>
      <c r="W23" s="972"/>
      <c r="X23" s="972"/>
      <c r="Y23" s="972"/>
      <c r="Z23" s="972"/>
      <c r="AA23" s="972"/>
      <c r="AB23" s="972"/>
      <c r="AC23" s="972"/>
      <c r="AD23" s="972"/>
      <c r="AE23" s="972"/>
      <c r="AF23" s="972"/>
      <c r="AG23" s="972"/>
      <c r="AH23" s="972"/>
      <c r="AI23" s="972"/>
      <c r="AQ23" s="1618">
        <v>14</v>
      </c>
    </row>
    <row customHeight="1" ht="14.699999999999998">
      <c r="Q24" s="839"/>
      <c r="R24" s="839"/>
      <c r="S24" s="27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1"/>
      <c r="U24" s="2711"/>
      <c r="V24" s="2711"/>
      <c r="W24" s="2711"/>
      <c r="X24" s="2711"/>
      <c r="Y24" s="2711"/>
      <c r="Z24" s="2711"/>
      <c r="AA24" s="2711"/>
      <c r="AB24" s="2711"/>
      <c r="AC24" s="2711"/>
      <c r="AD24" s="2711"/>
      <c r="AE24" s="2711"/>
      <c r="AF24" s="2711"/>
      <c r="AG24" s="2711"/>
      <c r="AH24" s="2711"/>
      <c r="AI24" s="1706"/>
      <c r="AQ24" s="1618">
        <v>14</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972"/>
      <c r="AQ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789"/>
      <c r="AC27" s="2714" t="str">
        <f>IF(TITLE_NAME_OR_PR_CHANGE="",IF(TITLE_NAME_OR_PR="","",TITLE_NAME_OR_PR),TITLE_NAME_OR_PR_CHANGE)</f>
        <v/>
      </c>
      <c r="AD27" s="2714"/>
      <c r="AE27" s="2714"/>
      <c r="AF27" s="2714"/>
      <c r="AG27" s="2714"/>
      <c r="AH27" s="2714"/>
      <c r="AI27" s="789"/>
      <c r="AJ27" s="789"/>
      <c r="AK27" s="743"/>
      <c r="AL27" s="831"/>
      <c r="AM27" s="831"/>
      <c r="AN27" s="831"/>
      <c r="AO27" s="831"/>
      <c r="AP27" s="831"/>
      <c r="AQ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789"/>
      <c r="AC28" s="2727" t="str">
        <f>IF(TITLE_DATE_PR_CHANGE="",IF(TITLE_DATE_PR="","",TITLE_DATE_PR),TITLE_DATE_PR_CHANGE)</f>
        <v/>
      </c>
      <c r="AD28" s="2727"/>
      <c r="AE28" s="2727"/>
      <c r="AF28" s="2727"/>
      <c r="AG28" s="2727"/>
      <c r="AH28" s="2727"/>
      <c r="AI28" s="789"/>
      <c r="AJ28" s="789"/>
      <c r="AK28" s="743"/>
      <c r="AL28" s="831"/>
      <c r="AM28" s="831"/>
      <c r="AN28" s="831"/>
      <c r="AO28" s="831"/>
      <c r="AP28" s="831"/>
      <c r="AQ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789"/>
      <c r="AC29" s="2714" t="str">
        <f>IF(TITLE_NUMBER_PR_CHANGE="",IF(TITLE_NUMBER_PR="","",TITLE_NUMBER_PR),TITLE_NUMBER_PR_CHANGE)</f>
        <v/>
      </c>
      <c r="AD29" s="2714"/>
      <c r="AE29" s="2714"/>
      <c r="AF29" s="2714"/>
      <c r="AG29" s="2714"/>
      <c r="AH29" s="2714"/>
      <c r="AI29" s="789"/>
      <c r="AJ29" s="789"/>
      <c r="AK29" s="743"/>
      <c r="AL29" s="831"/>
      <c r="AM29" s="831"/>
      <c r="AN29" s="831"/>
      <c r="AO29" s="831"/>
      <c r="AP29" s="831"/>
      <c r="AQ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789"/>
      <c r="AC30" s="2714" t="str">
        <f>IF(TITLE_IST_PUB_CHANGE="",IF(TITLE_IST_PUB="","",TITLE_IST_PUB),TITLE_IST_PUB_CHANGE)</f>
        <v/>
      </c>
      <c r="AD30" s="2714"/>
      <c r="AE30" s="2714"/>
      <c r="AF30" s="2714"/>
      <c r="AG30" s="2714"/>
      <c r="AH30" s="2714"/>
      <c r="AI30" s="789"/>
      <c r="AJ30" s="789"/>
      <c r="AK30" s="743"/>
      <c r="AL30" s="831"/>
      <c r="AM30" s="831"/>
      <c r="AN30" s="831"/>
      <c r="AO30" s="831"/>
      <c r="AP30" s="831"/>
      <c r="AQ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972"/>
      <c r="AQ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789"/>
      <c r="AC32" s="2727" t="str">
        <f>IF(TITLE_DATE_PR_CHANGE="",IF(TITLE_DATE_PR="","",TITLE_DATE_PR),TITLE_DATE_PR_CHANGE)</f>
        <v/>
      </c>
      <c r="AD32" s="2727"/>
      <c r="AE32" s="2727"/>
      <c r="AF32" s="2727"/>
      <c r="AG32" s="2727"/>
      <c r="AH32" s="2727"/>
      <c r="AI32" s="789"/>
      <c r="AJ32" s="789"/>
      <c r="AK32" s="743"/>
      <c r="AL32" s="831"/>
      <c r="AM32" s="831"/>
      <c r="AN32" s="831"/>
      <c r="AO32" s="831"/>
      <c r="AP32" s="831"/>
      <c r="AQ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789"/>
      <c r="AC33" s="2714" t="str">
        <f>IF(TITLE_NUMBER_PR_CHANGE="",IF(TITLE_NUMBER_PR="","",TITLE_NUMBER_PR),TITLE_NUMBER_PR_CHANGE)</f>
        <v/>
      </c>
      <c r="AD33" s="2714"/>
      <c r="AE33" s="2714"/>
      <c r="AF33" s="2714"/>
      <c r="AG33" s="2714"/>
      <c r="AH33" s="2714"/>
      <c r="AI33" s="789"/>
      <c r="AJ33" s="789"/>
      <c r="AK33" s="743"/>
      <c r="AL33" s="831"/>
      <c r="AM33" s="831"/>
      <c r="AN33" s="831"/>
      <c r="AO33" s="831"/>
      <c r="AP33" s="831"/>
      <c r="AQ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17"/>
      <c r="V34" s="789"/>
      <c r="W34" s="789"/>
      <c r="X34" s="789"/>
      <c r="Y34" s="789"/>
      <c r="Z34" s="789"/>
      <c r="AA34" s="789"/>
      <c r="AB34" s="741" t="s">
        <v>551</v>
      </c>
      <c r="AC34" s="789"/>
      <c r="AD34" s="789"/>
      <c r="AE34" s="789"/>
      <c r="AF34" s="789"/>
      <c r="AG34" s="789"/>
      <c r="AH34" s="789"/>
      <c r="AI34" s="741" t="s">
        <v>551</v>
      </c>
      <c r="AL34" s="831"/>
      <c r="AM34" s="831"/>
      <c r="AN34" s="831"/>
      <c r="AO34" s="831"/>
      <c r="AP34" s="831"/>
      <c r="AQ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Q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t="s">
        <v>425</v>
      </c>
      <c r="AQ36" s="1618">
        <v>14</v>
      </c>
    </row>
    <row customHeight="1" ht="14.699999999999998">
      <c r="Q37" s="839"/>
      <c r="R37" s="839"/>
      <c r="S37" s="2736" t="s">
        <v>88</v>
      </c>
      <c r="T37" s="2672" t="s">
        <v>552</v>
      </c>
      <c r="U37" s="764"/>
      <c r="V37" s="2737" t="s">
        <v>553</v>
      </c>
      <c r="W37" s="2738"/>
      <c r="X37" s="2738"/>
      <c r="Y37" s="2738"/>
      <c r="Z37" s="2738"/>
      <c r="AA37" s="2739"/>
      <c r="AB37" s="2740" t="s">
        <v>554</v>
      </c>
      <c r="AC37" s="2737" t="s">
        <v>553</v>
      </c>
      <c r="AD37" s="2738"/>
      <c r="AE37" s="2738"/>
      <c r="AF37" s="2738"/>
      <c r="AG37" s="2738"/>
      <c r="AH37" s="2739"/>
      <c r="AI37" s="2740" t="s">
        <v>555</v>
      </c>
      <c r="AJ37" s="2743" t="s">
        <v>556</v>
      </c>
      <c r="AK37" s="2590"/>
      <c r="AQ37" s="1618">
        <v>14</v>
      </c>
    </row>
    <row customHeight="1" ht="35.699999999999996">
      <c r="Q38" s="839"/>
      <c r="R38" s="839"/>
      <c r="S38" s="2736"/>
      <c r="T38" s="2672"/>
      <c r="U38" s="1494"/>
      <c r="V38" s="1915" t="s">
        <v>613</v>
      </c>
      <c r="W38" s="2725" t="s">
        <v>559</v>
      </c>
      <c r="X38" s="2726"/>
      <c r="Y38" s="2725" t="s">
        <v>560</v>
      </c>
      <c r="Z38" s="2732"/>
      <c r="AA38" s="2726"/>
      <c r="AB38" s="2741"/>
      <c r="AC38" s="1915" t="s">
        <v>613</v>
      </c>
      <c r="AD38" s="2725" t="s">
        <v>559</v>
      </c>
      <c r="AE38" s="2726"/>
      <c r="AF38" s="2725" t="s">
        <v>560</v>
      </c>
      <c r="AG38" s="2732"/>
      <c r="AH38" s="2726"/>
      <c r="AI38" s="2741"/>
      <c r="AJ38" s="2744"/>
      <c r="AK38" s="2590"/>
      <c r="AQ38" s="1618">
        <v>34</v>
      </c>
    </row>
    <row customHeight="1" ht="35.699999999999996">
      <c r="A39" s="1833"/>
      <c r="B39" s="1833" t="s">
        <v>267</v>
      </c>
      <c r="C39" s="1833" t="s">
        <v>268</v>
      </c>
      <c r="D39" s="1833" t="s">
        <v>269</v>
      </c>
      <c r="E39" s="1827" t="s">
        <v>561</v>
      </c>
      <c r="F39" s="1827" t="s">
        <v>562</v>
      </c>
      <c r="G39" s="1827" t="s">
        <v>563</v>
      </c>
      <c r="H39" s="1827"/>
      <c r="I39" s="1827" t="s">
        <v>614</v>
      </c>
      <c r="J39" s="1827" t="s">
        <v>566</v>
      </c>
      <c r="K39" s="1827" t="s">
        <v>615</v>
      </c>
      <c r="L39" s="1827" t="s">
        <v>542</v>
      </c>
      <c r="Q39" s="839"/>
      <c r="R39" s="839"/>
      <c r="S39" s="2736"/>
      <c r="T39" s="2672"/>
      <c r="U39" s="765"/>
      <c r="V39" s="1915" t="s">
        <v>616</v>
      </c>
      <c r="W39" s="1685" t="s">
        <v>617</v>
      </c>
      <c r="X39" s="1685" t="s">
        <v>618</v>
      </c>
      <c r="Y39" s="1918" t="s">
        <v>570</v>
      </c>
      <c r="Z39" s="2733" t="s">
        <v>571</v>
      </c>
      <c r="AA39" s="2734"/>
      <c r="AB39" s="2742"/>
      <c r="AC39" s="1915" t="s">
        <v>616</v>
      </c>
      <c r="AD39" s="1685" t="s">
        <v>617</v>
      </c>
      <c r="AE39" s="1685" t="s">
        <v>618</v>
      </c>
      <c r="AF39" s="1918" t="s">
        <v>570</v>
      </c>
      <c r="AG39" s="2733" t="s">
        <v>571</v>
      </c>
      <c r="AH39" s="2734"/>
      <c r="AI39" s="2742"/>
      <c r="AJ39" s="2745"/>
      <c r="AK39" s="2590"/>
      <c r="AQ39" s="1618">
        <v>34</v>
      </c>
    </row>
    <row s="26694" customFormat="1" customHeight="1" ht="0">
      <c r="A40" s="1833"/>
      <c r="B40" s="1833"/>
      <c r="C40" s="1833"/>
      <c r="D40" s="1833"/>
      <c r="E40" s="1833"/>
      <c r="F40" s="1833"/>
      <c r="G40" s="1833"/>
      <c r="H40" s="1833"/>
      <c r="I40" s="1833"/>
      <c r="J40" s="1833"/>
      <c r="K40" s="1833"/>
      <c r="L40" s="1827"/>
      <c r="M40" s="1825"/>
      <c r="N40" s="1825"/>
      <c r="O40" s="1825"/>
      <c r="P40" s="1709"/>
      <c r="Q40" s="1710"/>
      <c r="R40" s="1717">
        <v>1</v>
      </c>
      <c r="S40" s="1740" t="s">
        <v>132</v>
      </c>
      <c r="T40" s="1718" t="s">
        <v>102</v>
      </c>
      <c r="U40" s="1708" t="str">
        <f>OFFSET(U40,0,-1)</f>
        <v>2</v>
      </c>
      <c r="V40" s="1914">
        <f>OFFSET(V40,0,-1)+1</f>
        <v>3</v>
      </c>
      <c r="W40" s="1914">
        <f>OFFSET(W40,0,-1)+1</f>
        <v>4</v>
      </c>
      <c r="X40" s="1914">
        <f>OFFSET(X40,0,-1)+1</f>
        <v>5</v>
      </c>
      <c r="Y40" s="1914">
        <f>OFFSET(Y40,0,-1)+1</f>
        <v>6</v>
      </c>
      <c r="Z40" s="2735">
        <f>OFFSET(Z40,0,-1)+1</f>
        <v>7</v>
      </c>
      <c r="AA40" s="2735"/>
      <c r="AB40" s="1914">
        <f>OFFSET(AB40,0,-2)+1</f>
        <v>8</v>
      </c>
      <c r="AC40" s="1914">
        <f>OFFSET(AC40,0,-1)+1</f>
        <v>9</v>
      </c>
      <c r="AD40" s="1914">
        <f>OFFSET(AD40,0,-1)+1</f>
        <v>10</v>
      </c>
      <c r="AE40" s="1914">
        <f>OFFSET(AE40,0,-1)+1</f>
        <v>11</v>
      </c>
      <c r="AF40" s="1914">
        <f>OFFSET(AF40,0,-1)+1</f>
        <v>12</v>
      </c>
      <c r="AG40" s="2735">
        <f>OFFSET(AG40,0,-1)+1</f>
        <v>13</v>
      </c>
      <c r="AH40" s="2735"/>
      <c r="AI40" s="1914">
        <f>OFFSET(AI40,0,-2)+1</f>
        <v>14</v>
      </c>
      <c r="AJ40" s="1708">
        <f>OFFSET(AJ40,0,-1)</f>
        <v>14</v>
      </c>
      <c r="AK40" s="1914">
        <f>OFFSET(AK40,0,-1)+1</f>
        <v>15</v>
      </c>
      <c r="AL40" s="974"/>
      <c r="AM40" s="974"/>
      <c r="AN40" s="974"/>
      <c r="AO40" s="974"/>
      <c r="AP40" s="974"/>
      <c r="AQ40" s="959">
        <v>0</v>
      </c>
    </row>
    <row customHeight="1" ht="24">
      <c r="A41" s="1826" t="s">
        <v>360</v>
      </c>
      <c r="B41" s="1826"/>
      <c r="C41" s="1826"/>
      <c r="D41" s="1826"/>
      <c r="E41" s="2721">
        <v>1</v>
      </c>
      <c r="F41" s="1826"/>
      <c r="G41" s="1826"/>
      <c r="H41" s="1826"/>
      <c r="I41" s="1826"/>
      <c r="J41" s="1826"/>
      <c r="K41" s="1826"/>
      <c r="L41" s="1827"/>
      <c r="M41" s="1828"/>
      <c r="N41" s="1828"/>
      <c r="O41" s="1828"/>
      <c r="P41" s="824"/>
      <c r="Q41" s="823"/>
      <c r="R41" s="818"/>
      <c r="S41" s="1920">
        <f>INDEX(PT_DIFFERENTIATION_NUM_NTAR,MATCH(A41,PT_DIFFERENTIATION_NTAR_ID,0))</f>
        <v>0</v>
      </c>
      <c r="T41" s="761" t="s">
        <v>255</v>
      </c>
      <c r="U41" s="763"/>
      <c r="V41" s="2705"/>
      <c r="W41" s="2706"/>
      <c r="X41" s="2706"/>
      <c r="Y41" s="2706"/>
      <c r="Z41" s="2706"/>
      <c r="AA41" s="2706"/>
      <c r="AB41" s="2707"/>
      <c r="AC41" s="2705" t="str">
        <f>INDEX(PT_DIFFERENTIATION_NTAR,MATCH(A41,PT_DIFFERENTIATION_NTAR_ID,0))</f>
        <v/>
      </c>
      <c r="AD41" s="2706"/>
      <c r="AE41" s="2706"/>
      <c r="AF41" s="2706"/>
      <c r="AG41" s="2706"/>
      <c r="AH41" s="2706"/>
      <c r="AI41" s="2706"/>
      <c r="AJ41" s="2707"/>
      <c r="AK41"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3"/>
      <c r="AN41" s="963" t="str">
        <f>IF(T41="","",T41)</f>
        <v>Наименование тарифа</v>
      </c>
      <c r="AO41" s="963"/>
      <c r="AP41" s="963"/>
      <c r="AQ41" s="1618">
        <v>23</v>
      </c>
    </row>
    <row customHeight="1" ht="24">
      <c r="A42" s="1826" t="s">
        <v>360</v>
      </c>
      <c r="B42" s="1826" t="s">
        <v>361</v>
      </c>
      <c r="C42" s="1826"/>
      <c r="D42" s="1826"/>
      <c r="E42" s="2722"/>
      <c r="F42" s="2721">
        <v>1</v>
      </c>
      <c r="G42" s="1826"/>
      <c r="H42" s="1826"/>
      <c r="I42" s="1826"/>
      <c r="J42" s="1826"/>
      <c r="K42" s="1826"/>
      <c r="L42" s="1827"/>
      <c r="M42" s="1828"/>
      <c r="N42" s="1828"/>
      <c r="O42" s="1828"/>
      <c r="P42" s="1916"/>
      <c r="Q42" s="815"/>
      <c r="R42" s="816"/>
      <c r="S42" s="1920" t="str">
        <f>INDEX(PT_DIFFERENTIATION_NUM_TER,MATCH(B42,PT_DIFFERENTIATION_TER_ID,0))</f>
        <v>.</v>
      </c>
      <c r="T42" s="771" t="s">
        <v>521</v>
      </c>
      <c r="U42" s="763"/>
      <c r="V42" s="2705"/>
      <c r="W42" s="2706"/>
      <c r="X42" s="2706"/>
      <c r="Y42" s="2706"/>
      <c r="Z42" s="2706"/>
      <c r="AA42" s="2706"/>
      <c r="AB42" s="2707"/>
      <c r="AC42" s="2705" t="str">
        <f>INDEX(PT_DIFFERENTIATION_TER,MATCH(B42,PT_DIFFERENTIATION_TER_ID,0))</f>
        <v/>
      </c>
      <c r="AD42" s="2706"/>
      <c r="AE42" s="2706"/>
      <c r="AF42" s="2706"/>
      <c r="AG42" s="2706"/>
      <c r="AH42" s="2706"/>
      <c r="AI42" s="2706"/>
      <c r="AJ42" s="2707"/>
      <c r="AK42" s="1721" t="s">
        <v>522</v>
      </c>
      <c r="AM42" s="963"/>
      <c r="AN42" s="963" t="str">
        <f>IF(T42="","",T42)</f>
        <v>Территория действия тарифа</v>
      </c>
      <c r="AO42" s="963"/>
      <c r="AP42" s="963"/>
      <c r="AQ42" s="1618">
        <v>23</v>
      </c>
    </row>
    <row customHeight="1" ht="24">
      <c r="A43" s="1826" t="s">
        <v>360</v>
      </c>
      <c r="B43" s="1826" t="s">
        <v>361</v>
      </c>
      <c r="C43" s="1826" t="s">
        <v>362</v>
      </c>
      <c r="D43" s="1826"/>
      <c r="E43" s="2722"/>
      <c r="F43" s="2722"/>
      <c r="G43" s="2721">
        <v>1</v>
      </c>
      <c r="H43" s="1826"/>
      <c r="I43" s="1826"/>
      <c r="J43" s="1826"/>
      <c r="K43" s="1826"/>
      <c r="L43" s="1827"/>
      <c r="M43" s="1828"/>
      <c r="N43" s="1828"/>
      <c r="O43" s="1828"/>
      <c r="P43" s="817"/>
      <c r="Q43" s="815"/>
      <c r="R43" s="816"/>
      <c r="S43" s="1920" t="str">
        <f>INDEX(PT_DIFFERENTIATION_NUM_CS,MATCH(C43,PT_DIFFERENTIATION_CS_ID,0))</f>
        <v>..</v>
      </c>
      <c r="T43" s="772" t="s">
        <v>605</v>
      </c>
      <c r="U43" s="763"/>
      <c r="V43" s="2705"/>
      <c r="W43" s="2706"/>
      <c r="X43" s="2706"/>
      <c r="Y43" s="2706"/>
      <c r="Z43" s="2706"/>
      <c r="AA43" s="2706"/>
      <c r="AB43" s="2707"/>
      <c r="AC43" s="2705" t="str">
        <f>INDEX(PT_DIFFERENTIATION_CS,MATCH(C43,PT_DIFFERENTIATION_CS_ID,0))</f>
        <v/>
      </c>
      <c r="AD43" s="2706"/>
      <c r="AE43" s="2706"/>
      <c r="AF43" s="2706"/>
      <c r="AG43" s="2706"/>
      <c r="AH43" s="2706"/>
      <c r="AI43" s="2706"/>
      <c r="AJ43" s="2707"/>
      <c r="AK43" s="1721" t="s">
        <v>606</v>
      </c>
      <c r="AM43" s="963"/>
      <c r="AN43" s="963" t="str">
        <f>IF(T43="","",T43)</f>
        <v>Наименование централизованной системы холодного водоснабжения</v>
      </c>
      <c r="AO43" s="963"/>
      <c r="AP43" s="963"/>
      <c r="AQ43" s="1618">
        <v>23</v>
      </c>
    </row>
    <row customHeight="1" ht="24">
      <c r="A44" s="1826" t="s">
        <v>360</v>
      </c>
      <c r="B44" s="1826" t="s">
        <v>361</v>
      </c>
      <c r="C44" s="1826" t="s">
        <v>362</v>
      </c>
      <c r="D44" s="1826" t="s">
        <v>621</v>
      </c>
      <c r="E44" s="2722"/>
      <c r="F44" s="2722"/>
      <c r="G44" s="2722"/>
      <c r="H44" s="2722"/>
      <c r="I44" s="2719" t="str">
        <f>S43&amp;".1"</f>
        <v>...1</v>
      </c>
      <c r="J44" s="1826"/>
      <c r="K44" s="1826"/>
      <c r="L44" s="1827"/>
      <c r="P44" s="2720">
        <v>1</v>
      </c>
      <c r="Q44" s="1913"/>
      <c r="R44" s="819"/>
      <c r="S44" s="1920" t="str">
        <f>$I44</f>
        <v>...1</v>
      </c>
      <c r="T44" s="748" t="s">
        <v>607</v>
      </c>
      <c r="U44" s="763"/>
      <c r="V44" s="2813"/>
      <c r="W44" s="2814"/>
      <c r="X44" s="2814"/>
      <c r="Y44" s="2814"/>
      <c r="Z44" s="2814"/>
      <c r="AA44" s="2814"/>
      <c r="AB44" s="2815"/>
      <c r="AC44" s="2816"/>
      <c r="AD44" s="2817"/>
      <c r="AE44" s="2817"/>
      <c r="AF44" s="2817"/>
      <c r="AG44" s="2817"/>
      <c r="AH44" s="2817"/>
      <c r="AI44" s="2817"/>
      <c r="AJ44" s="2818"/>
      <c r="AK44" s="1721" t="s">
        <v>608</v>
      </c>
      <c r="AM44" s="963"/>
      <c r="AN44" s="963" t="str">
        <f>IF(T44="","",T44)</f>
        <v>Наименование признака дифференциации</v>
      </c>
      <c r="AO44" s="963"/>
      <c r="AP44" s="963"/>
      <c r="AQ44" s="1618">
        <v>23</v>
      </c>
    </row>
    <row customHeight="1" ht="24">
      <c r="A45" s="1826" t="s">
        <v>360</v>
      </c>
      <c r="B45" s="1826" t="s">
        <v>361</v>
      </c>
      <c r="C45" s="1826" t="s">
        <v>362</v>
      </c>
      <c r="D45" s="1826" t="s">
        <v>621</v>
      </c>
      <c r="E45" s="2722"/>
      <c r="F45" s="2722"/>
      <c r="G45" s="2722"/>
      <c r="H45" s="2722"/>
      <c r="I45" s="2749"/>
      <c r="J45" s="2719" t="str">
        <f>I44&amp;".1"</f>
        <v>...1.1</v>
      </c>
      <c r="K45" s="1826"/>
      <c r="L45" s="1827" t="s">
        <v>530</v>
      </c>
      <c r="P45" s="2720"/>
      <c r="Q45" s="2720">
        <v>1</v>
      </c>
      <c r="R45" s="820"/>
      <c r="S45" s="1920" t="str">
        <f>$J45</f>
        <v>...1.1</v>
      </c>
      <c r="T45" s="749" t="s">
        <v>531</v>
      </c>
      <c r="U45" s="763"/>
      <c r="V45" s="2708"/>
      <c r="W45" s="2709"/>
      <c r="X45" s="2709"/>
      <c r="Y45" s="2709"/>
      <c r="Z45" s="2709"/>
      <c r="AA45" s="2709"/>
      <c r="AB45" s="2710"/>
      <c r="AC45" s="2708"/>
      <c r="AD45" s="2709"/>
      <c r="AE45" s="2709"/>
      <c r="AF45" s="2709"/>
      <c r="AG45" s="2709"/>
      <c r="AH45" s="2709"/>
      <c r="AI45" s="2709"/>
      <c r="AJ45" s="2710"/>
      <c r="AK45" s="1770" t="s">
        <v>609</v>
      </c>
      <c r="AM45" s="963"/>
      <c r="AN45" s="963" t="str">
        <f>IF(T45="","",T45)</f>
        <v>Группа потребителей</v>
      </c>
      <c r="AO45" s="963"/>
      <c r="AP45" s="963"/>
      <c r="AQ45" s="1618">
        <v>23</v>
      </c>
    </row>
    <row customHeight="1" ht="24">
      <c r="A46" s="1826" t="s">
        <v>360</v>
      </c>
      <c r="B46" s="1826" t="s">
        <v>361</v>
      </c>
      <c r="C46" s="1826" t="s">
        <v>362</v>
      </c>
      <c r="D46" s="1826" t="s">
        <v>621</v>
      </c>
      <c r="E46" s="2722"/>
      <c r="F46" s="2722"/>
      <c r="G46" s="2722"/>
      <c r="H46" s="2722"/>
      <c r="I46" s="2749"/>
      <c r="J46" s="2749"/>
      <c r="K46" s="2719" t="str">
        <f>J45&amp;".1"</f>
        <v>...1.1.1</v>
      </c>
      <c r="L46" s="1827"/>
      <c r="P46" s="2720"/>
      <c r="Q46" s="2720"/>
      <c r="R46" s="820">
        <v>1</v>
      </c>
      <c r="S46" s="1920" t="str">
        <f>$K46</f>
        <v>...1.1.1</v>
      </c>
      <c r="T46" s="1900"/>
      <c r="U46" s="763"/>
      <c r="V46" s="1214"/>
      <c r="W46" s="1214"/>
      <c r="X46" s="1720"/>
      <c r="Y46" s="2728"/>
      <c r="Z46" s="2570" t="s">
        <v>66</v>
      </c>
      <c r="AA46" s="2728"/>
      <c r="AB46" s="2570" t="s">
        <v>66</v>
      </c>
      <c r="AC46" s="1214"/>
      <c r="AD46" s="1214"/>
      <c r="AE46" s="1720"/>
      <c r="AF46" s="2728"/>
      <c r="AG46" s="2570" t="s">
        <v>66</v>
      </c>
      <c r="AH46" s="2750"/>
      <c r="AI46" s="2570" t="s">
        <v>66</v>
      </c>
      <c r="AJ46" s="1901"/>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4">
        <f>STRCHECKDATE(V47:AJ47)</f>
      </c>
      <c r="AM46" s="963"/>
      <c r="AN46" s="963" t="str">
        <f>IF(T46="","",T46)</f>
        <v/>
      </c>
      <c r="AO46" s="963"/>
      <c r="AP46" s="963"/>
      <c r="AQ46" s="1618">
        <v>23</v>
      </c>
    </row>
    <row customHeight="1" ht="0">
      <c r="A47" s="1826" t="s">
        <v>360</v>
      </c>
      <c r="B47" s="1826" t="s">
        <v>361</v>
      </c>
      <c r="C47" s="1826" t="s">
        <v>362</v>
      </c>
      <c r="D47" s="1826" t="s">
        <v>621</v>
      </c>
      <c r="E47" s="2722"/>
      <c r="F47" s="2722"/>
      <c r="G47" s="2722"/>
      <c r="H47" s="2722"/>
      <c r="I47" s="2749"/>
      <c r="J47" s="2749"/>
      <c r="K47" s="2719"/>
      <c r="L47" s="1827"/>
      <c r="P47" s="2720"/>
      <c r="Q47" s="2720"/>
      <c r="R47" s="820"/>
      <c r="S47" s="1919"/>
      <c r="T47" s="763"/>
      <c r="U47" s="763"/>
      <c r="V47" s="788"/>
      <c r="W47" s="788"/>
      <c r="X47" s="791" t="str">
        <f>Y46&amp;"-"&amp;AA46</f>
        <v>-</v>
      </c>
      <c r="Y47" s="2729"/>
      <c r="Z47" s="2570"/>
      <c r="AA47" s="2729"/>
      <c r="AB47" s="2570"/>
      <c r="AC47" s="788"/>
      <c r="AD47" s="788"/>
      <c r="AE47" s="791" t="str">
        <f>AF46&amp;"-"&amp;AH46</f>
        <v>-</v>
      </c>
      <c r="AF47" s="2729"/>
      <c r="AG47" s="2570"/>
      <c r="AH47" s="2751"/>
      <c r="AI47" s="2570"/>
      <c r="AJ47" s="1902"/>
      <c r="AK47" s="2812"/>
      <c r="AM47" s="963"/>
      <c r="AN47" s="963" t="str">
        <f>IF(T47="","",T47)</f>
        <v/>
      </c>
      <c r="AO47" s="963"/>
      <c r="AP47" s="963"/>
      <c r="AQ47" s="1618">
        <v>0</v>
      </c>
    </row>
    <row customHeight="1" ht="21">
      <c r="A48" s="1826" t="s">
        <v>360</v>
      </c>
      <c r="B48" s="1826" t="s">
        <v>361</v>
      </c>
      <c r="C48" s="1826" t="s">
        <v>362</v>
      </c>
      <c r="D48" s="1826" t="s">
        <v>621</v>
      </c>
      <c r="E48" s="2722"/>
      <c r="F48" s="2722"/>
      <c r="G48" s="2722"/>
      <c r="H48" s="2722"/>
      <c r="I48" s="2749"/>
      <c r="J48" s="2719"/>
      <c r="K48" s="1826"/>
      <c r="L48" s="1827"/>
      <c r="P48" s="2720"/>
      <c r="Q48" s="2720"/>
      <c r="R48" s="819"/>
      <c r="S48" s="1741"/>
      <c r="T48" s="750" t="s">
        <v>610</v>
      </c>
      <c r="U48" s="830"/>
      <c r="V48" s="830"/>
      <c r="W48" s="830"/>
      <c r="X48" s="830"/>
      <c r="Y48" s="830"/>
      <c r="Z48" s="830"/>
      <c r="AA48" s="830"/>
      <c r="AB48" s="830"/>
      <c r="AC48" s="830"/>
      <c r="AD48" s="830"/>
      <c r="AE48" s="830"/>
      <c r="AF48" s="830"/>
      <c r="AG48" s="830"/>
      <c r="AH48" s="830"/>
      <c r="AI48" s="830"/>
      <c r="AJ48" s="830"/>
      <c r="AK48" s="1721" t="s">
        <v>611</v>
      </c>
      <c r="AM48" s="963"/>
      <c r="AN48" s="963" t="str">
        <f>IF(T48="","",T48)</f>
        <v>Добавить значение признака дифференциации</v>
      </c>
      <c r="AO48" s="963"/>
      <c r="AP48" s="963"/>
      <c r="AQ48" s="1618">
        <v>20</v>
      </c>
    </row>
    <row customHeight="1" ht="22.049999999999997">
      <c r="A49" s="1826" t="s">
        <v>360</v>
      </c>
      <c r="B49" s="1826" t="s">
        <v>361</v>
      </c>
      <c r="C49" s="1826" t="s">
        <v>362</v>
      </c>
      <c r="D49" s="1826" t="s">
        <v>621</v>
      </c>
      <c r="E49" s="2722"/>
      <c r="F49" s="2722"/>
      <c r="G49" s="2722"/>
      <c r="H49" s="2722"/>
      <c r="I49" s="2719"/>
      <c r="J49" s="1826"/>
      <c r="K49" s="1826"/>
      <c r="L49" s="1827"/>
      <c r="P49" s="2720"/>
      <c r="Q49" s="1913"/>
      <c r="R49" s="819"/>
      <c r="S49" s="1741"/>
      <c r="T49" s="828" t="s">
        <v>536</v>
      </c>
      <c r="U49" s="830"/>
      <c r="V49" s="830"/>
      <c r="W49" s="830"/>
      <c r="X49" s="830"/>
      <c r="Y49" s="830"/>
      <c r="Z49" s="830"/>
      <c r="AA49" s="830"/>
      <c r="AB49" s="829"/>
      <c r="AC49" s="830"/>
      <c r="AD49" s="830"/>
      <c r="AE49" s="830"/>
      <c r="AF49" s="830"/>
      <c r="AG49" s="830"/>
      <c r="AH49" s="830"/>
      <c r="AI49" s="829"/>
      <c r="AJ49" s="830"/>
      <c r="AK49" s="1903"/>
      <c r="AM49" s="963"/>
      <c r="AN49" s="963" t="str">
        <f>IF(T49="","",T49)</f>
        <v>Добавить группу потребителей</v>
      </c>
      <c r="AO49" s="963"/>
      <c r="AP49" s="963"/>
      <c r="AQ49" s="1618">
        <v>21</v>
      </c>
    </row>
    <row customHeight="1" ht="22.049999999999997">
      <c r="A50" s="1826" t="s">
        <v>360</v>
      </c>
      <c r="B50" s="1826" t="s">
        <v>361</v>
      </c>
      <c r="C50" s="1826" t="s">
        <v>362</v>
      </c>
      <c r="D50" s="1826" t="s">
        <v>621</v>
      </c>
      <c r="E50" s="2722"/>
      <c r="F50" s="2722"/>
      <c r="G50" s="2722"/>
      <c r="H50" s="2721"/>
      <c r="I50" s="1826"/>
      <c r="J50" s="1826"/>
      <c r="K50" s="1826"/>
      <c r="L50" s="1827"/>
      <c r="M50" s="1828"/>
      <c r="N50" s="1828"/>
      <c r="O50" s="1000"/>
      <c r="P50" s="823"/>
      <c r="Q50" s="838"/>
      <c r="R50" s="818"/>
      <c r="S50" s="1741"/>
      <c r="T50" s="835" t="s">
        <v>612</v>
      </c>
      <c r="U50" s="830"/>
      <c r="V50" s="830"/>
      <c r="W50" s="830"/>
      <c r="X50" s="830"/>
      <c r="Y50" s="830"/>
      <c r="Z50" s="830"/>
      <c r="AA50" s="830"/>
      <c r="AB50" s="829"/>
      <c r="AC50" s="830"/>
      <c r="AD50" s="830"/>
      <c r="AE50" s="830"/>
      <c r="AF50" s="830"/>
      <c r="AG50" s="830"/>
      <c r="AH50" s="830"/>
      <c r="AI50" s="829"/>
      <c r="AJ50" s="830"/>
      <c r="AK50" s="766"/>
      <c r="AM50" s="963"/>
      <c r="AN50" s="963" t="str">
        <f>IF(T50="","",T50)</f>
        <v>Добавить наименование признака дифференциации</v>
      </c>
      <c r="AO50" s="963"/>
      <c r="AP50" s="963"/>
      <c r="AQ50" s="1618">
        <v>21</v>
      </c>
    </row>
    <row s="27100" customFormat="1" customHeight="1" ht="0">
      <c r="A51" s="1806" t="s">
        <v>360</v>
      </c>
      <c r="B51" s="1806" t="s">
        <v>361</v>
      </c>
      <c r="C51" s="1777"/>
      <c r="D51" s="1777"/>
      <c r="E51" s="2722"/>
      <c r="F51" s="2721"/>
      <c r="G51" s="1777"/>
      <c r="H51" s="1777"/>
      <c r="I51" s="1777"/>
      <c r="J51" s="1777"/>
      <c r="K51" s="1777"/>
      <c r="L51" s="1921"/>
      <c r="M51" s="1784"/>
      <c r="N51" s="1784"/>
      <c r="P51" s="1779"/>
      <c r="Q51" s="1780"/>
      <c r="R51" s="1779"/>
      <c r="S51" s="1785"/>
      <c r="T51" s="1788" t="s">
        <v>539</v>
      </c>
      <c r="U51" s="1787"/>
      <c r="V51" s="1787"/>
      <c r="W51" s="1787"/>
      <c r="X51" s="1787"/>
      <c r="Y51" s="1787"/>
      <c r="Z51" s="1787"/>
      <c r="AA51" s="1787"/>
      <c r="AB51" s="1787"/>
      <c r="AC51" s="1787"/>
      <c r="AD51" s="1787"/>
      <c r="AE51" s="1787"/>
      <c r="AF51" s="1787"/>
      <c r="AG51" s="1787"/>
      <c r="AH51" s="1787"/>
      <c r="AI51" s="1787"/>
      <c r="AJ51" s="1787"/>
      <c r="AK51" s="1787"/>
      <c r="AM51" s="1252"/>
      <c r="AN51" s="1252" t="str">
        <f>IF(T51="","",T51)</f>
        <v>Добавить централизованную систему для дифференциации</v>
      </c>
      <c r="AO51" s="1252"/>
      <c r="AP51" s="1252"/>
      <c r="AQ51" s="981">
        <v>0</v>
      </c>
    </row>
    <row s="27100" customFormat="1" customHeight="1" ht="0">
      <c r="A52" s="1806" t="s">
        <v>360</v>
      </c>
      <c r="B52" s="1806"/>
      <c r="C52" s="1806"/>
      <c r="D52" s="1806"/>
      <c r="E52" s="2721"/>
      <c r="F52" s="1806"/>
      <c r="G52" s="1806"/>
      <c r="H52" s="1806"/>
      <c r="I52" s="1806"/>
      <c r="J52" s="1806"/>
      <c r="K52" s="1806"/>
      <c r="L52" s="1809"/>
      <c r="M52" s="1784"/>
      <c r="N52" s="1784"/>
      <c r="O52" s="981"/>
      <c r="P52" s="843"/>
      <c r="Q52" s="1807"/>
      <c r="R52" s="843"/>
      <c r="S52" s="1785"/>
      <c r="T52" s="1788" t="s">
        <v>540</v>
      </c>
      <c r="U52" s="1787"/>
      <c r="V52" s="1787"/>
      <c r="W52" s="1787"/>
      <c r="X52" s="1787"/>
      <c r="Y52" s="1787"/>
      <c r="Z52" s="1787"/>
      <c r="AA52" s="1787"/>
      <c r="AB52" s="1787"/>
      <c r="AC52" s="1787"/>
      <c r="AD52" s="1787"/>
      <c r="AE52" s="1787"/>
      <c r="AF52" s="1787"/>
      <c r="AG52" s="1787"/>
      <c r="AH52" s="1787"/>
      <c r="AI52" s="1787"/>
      <c r="AJ52" s="1787"/>
      <c r="AK52" s="1787"/>
      <c r="AM52" s="963"/>
      <c r="AN52" s="963" t="str">
        <f>IF(T52="","",T52)</f>
        <v>Добавить территорию для дифференциации</v>
      </c>
      <c r="AO52" s="963"/>
      <c r="AP52" s="963"/>
      <c r="AQ52" s="974">
        <v>0</v>
      </c>
    </row>
    <row s="27100" customFormat="1" customHeight="1" ht="0">
      <c r="A53" s="1777"/>
      <c r="B53" s="1777"/>
      <c r="C53" s="1777"/>
      <c r="D53" s="1777"/>
      <c r="E53" s="1806"/>
      <c r="F53" s="1777"/>
      <c r="G53" s="1777"/>
      <c r="H53" s="1777"/>
      <c r="I53" s="1777"/>
      <c r="J53" s="1777"/>
      <c r="K53" s="1777"/>
      <c r="L53" s="1921"/>
      <c r="M53" s="1784"/>
      <c r="N53" s="1784"/>
      <c r="P53" s="1779"/>
      <c r="Q53" s="1780"/>
      <c r="R53" s="1779"/>
      <c r="S53" s="1785"/>
      <c r="T53" s="1788" t="s">
        <v>572</v>
      </c>
      <c r="U53" s="1787"/>
      <c r="V53" s="1787"/>
      <c r="W53" s="1787"/>
      <c r="X53" s="1787"/>
      <c r="Y53" s="1787"/>
      <c r="Z53" s="1787"/>
      <c r="AA53" s="1787"/>
      <c r="AB53" s="1787"/>
      <c r="AC53" s="1787"/>
      <c r="AD53" s="1787"/>
      <c r="AE53" s="1787"/>
      <c r="AF53" s="1787"/>
      <c r="AG53" s="1787"/>
      <c r="AH53" s="1787"/>
      <c r="AI53" s="1787"/>
      <c r="AJ53" s="1787"/>
      <c r="AK53" s="1787"/>
      <c r="AM53" s="1252"/>
      <c r="AN53" s="1252" t="str">
        <f>IF(T53="","",T53)</f>
        <v>Добавить наименование тарифа</v>
      </c>
      <c r="AO53" s="1252"/>
      <c r="AP53" s="1252"/>
      <c r="AQ53" s="981">
        <v>0</v>
      </c>
    </row>
    <row customHeight="1" ht="11.549999999999999">
      <c r="M54" s="1623"/>
      <c r="N54" s="1623"/>
      <c r="O54" s="1000"/>
      <c r="P54" s="1618"/>
      <c r="Q54" s="1618"/>
      <c r="R54" s="1618"/>
      <c r="S54" s="1618"/>
      <c r="AL54" s="1618"/>
      <c r="AM54" s="1618"/>
      <c r="AN54" s="1618"/>
      <c r="AO54" s="1618"/>
      <c r="AP54" s="1618"/>
      <c r="AQ54" s="1618">
        <v>11</v>
      </c>
    </row>
    <row customHeight="1" ht="14.699999999999998">
      <c r="O55" s="1000"/>
      <c r="S55" s="1716"/>
      <c r="T55" s="2748"/>
      <c r="U55" s="2748"/>
      <c r="V55" s="2748"/>
      <c r="W55" s="2748"/>
      <c r="X55" s="2748"/>
      <c r="Y55" s="2748"/>
      <c r="Z55" s="2748"/>
      <c r="AA55" s="2748"/>
      <c r="AB55" s="2748"/>
      <c r="AC55" s="2748"/>
      <c r="AD55" s="2748"/>
      <c r="AE55" s="2748"/>
      <c r="AF55" s="2748"/>
      <c r="AG55" s="2748"/>
      <c r="AH55" s="2748"/>
      <c r="AI55" s="2748"/>
      <c r="AJ55" s="2748"/>
      <c r="AK55" s="2748"/>
      <c r="AQ55" s="1618">
        <v>14</v>
      </c>
    </row>
    <row customHeight="1" ht="14.699999999999998">
      <c r="O56" s="1000"/>
      <c r="AQ56" s="1618">
        <v>14</v>
      </c>
    </row>
    <row customHeight="1" ht="14.699999999999998">
      <c r="O57" s="1000"/>
      <c r="S57" s="1716"/>
      <c r="T57" s="2748"/>
      <c r="U57" s="2748"/>
      <c r="V57" s="2748"/>
      <c r="W57" s="2748"/>
      <c r="X57" s="2748"/>
      <c r="Y57" s="2748"/>
      <c r="Z57" s="2748"/>
      <c r="AA57" s="2748"/>
      <c r="AB57" s="2748"/>
      <c r="AC57" s="2748"/>
      <c r="AD57" s="2748"/>
      <c r="AE57" s="2748"/>
      <c r="AF57" s="2748"/>
      <c r="AG57" s="2748"/>
      <c r="AH57" s="2748"/>
      <c r="AI57" s="2748"/>
      <c r="AJ57" s="2748"/>
      <c r="AK57" s="2748"/>
      <c r="AQ57" s="1618">
        <v>14</v>
      </c>
    </row>
    <row customHeight="1" ht="22.5" hidden="1">
      <c r="A58" s="1623" t="s">
        <v>82</v>
      </c>
      <c r="B58" s="1623">
        <v>0</v>
      </c>
      <c r="C58" s="1623">
        <v>0</v>
      </c>
      <c r="D58" s="1623">
        <v>0</v>
      </c>
      <c r="E58" s="1623">
        <v>0</v>
      </c>
      <c r="F58" s="1623">
        <v>0</v>
      </c>
      <c r="G58" s="1623">
        <v>0</v>
      </c>
      <c r="H58" s="1623">
        <v>0</v>
      </c>
      <c r="I58" s="1623">
        <v>0</v>
      </c>
      <c r="J58" s="1623">
        <v>0</v>
      </c>
      <c r="K58" s="1623">
        <v>0</v>
      </c>
      <c r="L58" s="1910">
        <v>0</v>
      </c>
      <c r="M58" s="1825">
        <v>0</v>
      </c>
      <c r="N58" s="1825">
        <v>0</v>
      </c>
      <c r="O58" s="1825">
        <v>0</v>
      </c>
      <c r="P58" s="1909">
        <v>3</v>
      </c>
      <c r="Q58" s="807">
        <v>3</v>
      </c>
      <c r="R58" s="807">
        <v>3</v>
      </c>
      <c r="S58" s="1044">
        <v>12</v>
      </c>
      <c r="T58" s="1618">
        <v>35</v>
      </c>
      <c r="U58" s="1618">
        <v>0</v>
      </c>
      <c r="V58" s="1618">
        <v>0</v>
      </c>
      <c r="W58" s="1618">
        <v>0</v>
      </c>
      <c r="X58" s="1618">
        <v>0</v>
      </c>
      <c r="Y58" s="1618">
        <v>0</v>
      </c>
      <c r="Z58" s="1618">
        <v>0</v>
      </c>
      <c r="AA58" s="1618">
        <v>0</v>
      </c>
      <c r="AB58" s="1618">
        <v>0</v>
      </c>
      <c r="AC58" s="1618">
        <v>24</v>
      </c>
      <c r="AD58" s="1618">
        <v>24</v>
      </c>
      <c r="AE58" s="1618">
        <v>24</v>
      </c>
      <c r="AF58" s="1618">
        <v>11</v>
      </c>
      <c r="AG58" s="1618">
        <v>3</v>
      </c>
      <c r="AH58" s="1618">
        <v>11</v>
      </c>
      <c r="AI58" s="1618">
        <v>0</v>
      </c>
      <c r="AJ58" s="1618">
        <v>4</v>
      </c>
      <c r="AK58" s="1618">
        <v>115</v>
      </c>
      <c r="AL58" s="974">
        <v>10</v>
      </c>
      <c r="AM58" s="974">
        <v>10</v>
      </c>
      <c r="AN58" s="974">
        <v>10</v>
      </c>
      <c r="AO58" s="974">
        <v>10</v>
      </c>
      <c r="AP58" s="974">
        <v>10</v>
      </c>
      <c r="AQ58" s="16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719CF5-4F2D-5877-6155-9AF39A5BDEA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4" style="28229" width="24.7109375" hidden="1" customWidth="1"/>
    <col min="25" max="25" style="28229" width="11.7109375" hidden="1" customWidth="1"/>
    <col min="26" max="26" style="28229" width="3.7109375" hidden="1" customWidth="1"/>
    <col min="27" max="27" style="28229" width="11.7109375" hidden="1" customWidth="1"/>
    <col min="28" max="28" style="28229" width="8.57421875" hidden="1" customWidth="1"/>
    <col min="29" max="29" style="28229" width="24.7109375" customWidth="1"/>
    <col min="30" max="31" style="28229" width="24.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22.5" hidden="1">
      <c r="X1" s="790"/>
      <c r="Y1" s="790"/>
      <c r="AE1" s="790"/>
      <c r="AF1" s="790"/>
      <c r="AQ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20">
        <f>INDEX(PT_DIFFERENTIATION_NUM_NTAR,MATCH(A2,PT_DIFFERENTIATION_NTAR_ID,0))</f>
      </c>
      <c r="T2" s="761" t="s">
        <v>255</v>
      </c>
      <c r="U2" s="763"/>
      <c r="V2" s="2705"/>
      <c r="W2" s="2706"/>
      <c r="X2" s="2706"/>
      <c r="Y2" s="2706"/>
      <c r="Z2" s="2706"/>
      <c r="AA2" s="2706"/>
      <c r="AB2" s="2707"/>
      <c r="AC2" s="2705">
        <f>INDEX(PT_DIFFERENTIATION_NTAR,MATCH(A2,PT_DIFFERENTIATION_NTAR_ID,0))</f>
      </c>
      <c r="AD2" s="2706"/>
      <c r="AE2" s="2706"/>
      <c r="AF2" s="2706"/>
      <c r="AG2" s="2706"/>
      <c r="AH2" s="2706"/>
      <c r="AI2" s="2706"/>
      <c r="AJ2" s="2707"/>
      <c r="AK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3"/>
      <c r="AN2" s="963" t="str">
        <f>IF(T2="","",T2)</f>
        <v>Наименование тарифа</v>
      </c>
      <c r="AO2" s="963"/>
      <c r="AP2" s="963"/>
      <c r="AQ2" s="1618">
        <v>0</v>
      </c>
    </row>
    <row customHeight="1" ht="23.25" hidden="1">
      <c r="A3" s="1826"/>
      <c r="B3" s="1826"/>
      <c r="C3" s="1826"/>
      <c r="D3" s="1826"/>
      <c r="E3" s="2722"/>
      <c r="F3" s="2721">
        <v>1</v>
      </c>
      <c r="G3" s="1826"/>
      <c r="H3" s="1826"/>
      <c r="I3" s="1826"/>
      <c r="J3" s="1826"/>
      <c r="K3" s="1826"/>
      <c r="L3" s="1827"/>
      <c r="M3" s="1828"/>
      <c r="N3" s="1828"/>
      <c r="O3" s="1828"/>
      <c r="P3" s="1916"/>
      <c r="Q3" s="815"/>
      <c r="R3" s="816"/>
      <c r="S3" s="1920">
        <f>INDEX(PT_DIFFERENTIATION_NUM_TER,MATCH(B3,PT_DIFFERENTIATION_TER_ID,0))</f>
      </c>
      <c r="T3" s="771" t="s">
        <v>521</v>
      </c>
      <c r="U3" s="763"/>
      <c r="V3" s="2705"/>
      <c r="W3" s="2706"/>
      <c r="X3" s="2706"/>
      <c r="Y3" s="2706"/>
      <c r="Z3" s="2706"/>
      <c r="AA3" s="2706"/>
      <c r="AB3" s="2707"/>
      <c r="AC3" s="2705">
        <f>INDEX(PT_DIFFERENTIATION_TER,MATCH(B3,PT_DIFFERENTIATION_TER_ID,0))</f>
      </c>
      <c r="AD3" s="2706"/>
      <c r="AE3" s="2706"/>
      <c r="AF3" s="2706"/>
      <c r="AG3" s="2706"/>
      <c r="AH3" s="2706"/>
      <c r="AI3" s="2706"/>
      <c r="AJ3" s="2707"/>
      <c r="AK3" s="1721" t="s">
        <v>522</v>
      </c>
      <c r="AM3" s="963"/>
      <c r="AN3" s="963" t="str">
        <f>IF(T3="","",T3)</f>
        <v>Территория действия тарифа</v>
      </c>
      <c r="AO3" s="963"/>
      <c r="AP3" s="963"/>
      <c r="AQ3" s="1618">
        <v>0</v>
      </c>
    </row>
    <row customHeight="1" ht="23.25" hidden="1">
      <c r="A4" s="1826"/>
      <c r="B4" s="1826"/>
      <c r="C4" s="1826"/>
      <c r="D4" s="1826"/>
      <c r="E4" s="2722"/>
      <c r="F4" s="2722"/>
      <c r="G4" s="2721">
        <v>1</v>
      </c>
      <c r="H4" s="1826"/>
      <c r="I4" s="1826"/>
      <c r="J4" s="1826"/>
      <c r="K4" s="1826"/>
      <c r="L4" s="1827"/>
      <c r="M4" s="1828"/>
      <c r="N4" s="1828"/>
      <c r="O4" s="1828"/>
      <c r="P4" s="817"/>
      <c r="Q4" s="815"/>
      <c r="R4" s="816"/>
      <c r="S4" s="1920">
        <f>INDEX(PT_DIFFERENTIATION_NUM_CS,MATCH(C4,PT_DIFFERENTIATION_CS_ID,0))</f>
      </c>
      <c r="T4" s="772" t="s">
        <v>605</v>
      </c>
      <c r="U4" s="763"/>
      <c r="V4" s="2705"/>
      <c r="W4" s="2706"/>
      <c r="X4" s="2706"/>
      <c r="Y4" s="2706"/>
      <c r="Z4" s="2706"/>
      <c r="AA4" s="2706"/>
      <c r="AB4" s="2707"/>
      <c r="AC4" s="2705">
        <f>INDEX(PT_DIFFERENTIATION_CS,MATCH(C4,PT_DIFFERENTIATION_CS_ID,0))</f>
      </c>
      <c r="AD4" s="2706"/>
      <c r="AE4" s="2706"/>
      <c r="AF4" s="2706"/>
      <c r="AG4" s="2706"/>
      <c r="AH4" s="2706"/>
      <c r="AI4" s="2706"/>
      <c r="AJ4" s="2707"/>
      <c r="AK4" s="1721" t="s">
        <v>606</v>
      </c>
      <c r="AM4" s="963"/>
      <c r="AN4" s="963" t="str">
        <f>IF(T4="","",T4)</f>
        <v>Наименование централизованной системы холодного водоснабжения</v>
      </c>
      <c r="AO4" s="963"/>
      <c r="AP4" s="963"/>
      <c r="AQ4" s="1618">
        <v>0</v>
      </c>
    </row>
    <row customHeight="1" ht="23.25" hidden="1">
      <c r="A5" s="1826"/>
      <c r="B5" s="1826"/>
      <c r="C5" s="1826"/>
      <c r="D5" s="1826"/>
      <c r="E5" s="2722"/>
      <c r="F5" s="2722"/>
      <c r="G5" s="2722"/>
      <c r="H5" s="2722"/>
      <c r="I5" s="2719">
        <f>S4&amp;".1"</f>
      </c>
      <c r="J5" s="1826"/>
      <c r="K5" s="1826"/>
      <c r="L5" s="1827"/>
      <c r="P5" s="2720">
        <v>1</v>
      </c>
      <c r="Q5" s="1913"/>
      <c r="R5" s="819"/>
      <c r="S5" s="1920">
        <f>$I5</f>
      </c>
      <c r="T5" s="748" t="s">
        <v>607</v>
      </c>
      <c r="U5" s="763"/>
      <c r="V5" s="2813"/>
      <c r="W5" s="2814"/>
      <c r="X5" s="2814"/>
      <c r="Y5" s="2814"/>
      <c r="Z5" s="2814"/>
      <c r="AA5" s="2814"/>
      <c r="AB5" s="2815"/>
      <c r="AC5" s="2816"/>
      <c r="AD5" s="2817"/>
      <c r="AE5" s="2817"/>
      <c r="AF5" s="2817"/>
      <c r="AG5" s="2817"/>
      <c r="AH5" s="2817"/>
      <c r="AI5" s="2817"/>
      <c r="AJ5" s="2818"/>
      <c r="AK5" s="1721" t="s">
        <v>608</v>
      </c>
      <c r="AM5" s="963"/>
      <c r="AN5" s="963" t="str">
        <f>IF(T5="","",T5)</f>
        <v>Наименование признака дифференциации</v>
      </c>
      <c r="AO5" s="963"/>
      <c r="AP5" s="963"/>
      <c r="AQ5" s="1618">
        <v>0</v>
      </c>
    </row>
    <row customHeight="1" ht="23.25" hidden="1">
      <c r="A6" s="1826"/>
      <c r="B6" s="1826"/>
      <c r="C6" s="1826"/>
      <c r="D6" s="1826"/>
      <c r="E6" s="2722"/>
      <c r="F6" s="2722"/>
      <c r="G6" s="2722"/>
      <c r="H6" s="2722"/>
      <c r="I6" s="2749"/>
      <c r="J6" s="2719">
        <f>I5&amp;".1"</f>
      </c>
      <c r="K6" s="1826"/>
      <c r="L6" s="1827" t="s">
        <v>530</v>
      </c>
      <c r="P6" s="2720"/>
      <c r="Q6" s="2720">
        <v>1</v>
      </c>
      <c r="R6" s="820"/>
      <c r="S6" s="1920">
        <f>$J6</f>
      </c>
      <c r="T6" s="749" t="s">
        <v>531</v>
      </c>
      <c r="U6" s="763"/>
      <c r="V6" s="2708"/>
      <c r="W6" s="2709"/>
      <c r="X6" s="2709"/>
      <c r="Y6" s="2709"/>
      <c r="Z6" s="2709"/>
      <c r="AA6" s="2709"/>
      <c r="AB6" s="2710"/>
      <c r="AC6" s="2708"/>
      <c r="AD6" s="2709"/>
      <c r="AE6" s="2709"/>
      <c r="AF6" s="2709"/>
      <c r="AG6" s="2709"/>
      <c r="AH6" s="2709"/>
      <c r="AI6" s="2709"/>
      <c r="AJ6" s="2710"/>
      <c r="AK6" s="1770" t="s">
        <v>609</v>
      </c>
      <c r="AM6" s="963"/>
      <c r="AN6" s="963" t="str">
        <f>IF(T6="","",T6)</f>
        <v>Группа потребителей</v>
      </c>
      <c r="AO6" s="963"/>
      <c r="AP6" s="963"/>
      <c r="AQ6" s="1618">
        <v>0</v>
      </c>
    </row>
    <row customHeight="1" ht="23.25" hidden="1">
      <c r="A7" s="1826"/>
      <c r="B7" s="1826"/>
      <c r="C7" s="1826"/>
      <c r="D7" s="1826"/>
      <c r="E7" s="2722"/>
      <c r="F7" s="2722"/>
      <c r="G7" s="2722"/>
      <c r="H7" s="2722"/>
      <c r="I7" s="2749"/>
      <c r="J7" s="2749"/>
      <c r="K7" s="2719">
        <f>J6&amp;".1"</f>
      </c>
      <c r="L7" s="1827"/>
      <c r="P7" s="2720"/>
      <c r="Q7" s="2720"/>
      <c r="R7" s="820">
        <v>1</v>
      </c>
      <c r="S7" s="1920">
        <f>$K7</f>
      </c>
      <c r="T7" s="1900"/>
      <c r="U7" s="763"/>
      <c r="V7" s="1214"/>
      <c r="W7" s="1214"/>
      <c r="X7" s="1720"/>
      <c r="Y7" s="2728"/>
      <c r="Z7" s="2570" t="s">
        <v>66</v>
      </c>
      <c r="AA7" s="2728"/>
      <c r="AB7" s="2570" t="s">
        <v>66</v>
      </c>
      <c r="AC7" s="1214"/>
      <c r="AD7" s="1214"/>
      <c r="AE7" s="1720"/>
      <c r="AF7" s="2728"/>
      <c r="AG7" s="2570" t="s">
        <v>66</v>
      </c>
      <c r="AH7" s="2750"/>
      <c r="AI7" s="2570" t="s">
        <v>66</v>
      </c>
      <c r="AJ7" s="1901"/>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4">
        <f>STRCHECKDATE(V8:AJ8)</f>
      </c>
      <c r="AM7" s="963"/>
      <c r="AN7" s="963" t="str">
        <f>IF(T7="","",T7)</f>
        <v/>
      </c>
      <c r="AO7" s="963"/>
      <c r="AP7" s="963"/>
      <c r="AQ7" s="1618">
        <v>0</v>
      </c>
    </row>
    <row customHeight="1" ht="14.25" hidden="1">
      <c r="A8" s="1826"/>
      <c r="B8" s="1826"/>
      <c r="C8" s="1826"/>
      <c r="D8" s="1826"/>
      <c r="E8" s="2722"/>
      <c r="F8" s="2722"/>
      <c r="G8" s="2722"/>
      <c r="H8" s="2722"/>
      <c r="I8" s="2749"/>
      <c r="J8" s="2749"/>
      <c r="K8" s="2719"/>
      <c r="L8" s="1827"/>
      <c r="P8" s="2720"/>
      <c r="Q8" s="2720"/>
      <c r="R8" s="820"/>
      <c r="S8" s="1919"/>
      <c r="T8" s="763"/>
      <c r="U8" s="763"/>
      <c r="V8" s="788"/>
      <c r="W8" s="788"/>
      <c r="X8" s="791" t="str">
        <f>Y7&amp;"-"&amp;AA7</f>
        <v>-</v>
      </c>
      <c r="Y8" s="2729"/>
      <c r="Z8" s="2570"/>
      <c r="AA8" s="2729"/>
      <c r="AB8" s="2570"/>
      <c r="AC8" s="788"/>
      <c r="AD8" s="788"/>
      <c r="AE8" s="791" t="str">
        <f>AF7&amp;"-"&amp;AH7</f>
        <v>-</v>
      </c>
      <c r="AF8" s="2729"/>
      <c r="AG8" s="2570"/>
      <c r="AH8" s="2751"/>
      <c r="AI8" s="2570"/>
      <c r="AJ8" s="1902"/>
      <c r="AK8" s="2812"/>
      <c r="AM8" s="963"/>
      <c r="AN8" s="963" t="str">
        <f>IF(T8="","",T8)</f>
        <v/>
      </c>
      <c r="AO8" s="963"/>
      <c r="AP8" s="963"/>
      <c r="AQ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830"/>
      <c r="X9" s="830"/>
      <c r="Y9" s="830"/>
      <c r="Z9" s="830"/>
      <c r="AA9" s="830"/>
      <c r="AB9" s="830"/>
      <c r="AC9" s="830"/>
      <c r="AD9" s="830"/>
      <c r="AE9" s="830"/>
      <c r="AF9" s="830"/>
      <c r="AG9" s="830"/>
      <c r="AH9" s="830"/>
      <c r="AI9" s="830"/>
      <c r="AJ9" s="830"/>
      <c r="AK9" s="1721" t="s">
        <v>611</v>
      </c>
      <c r="AM9" s="963"/>
      <c r="AN9" s="963" t="str">
        <f>IF(T9="","",T9)</f>
        <v>Добавить значение признака дифференциации</v>
      </c>
      <c r="AO9" s="963"/>
      <c r="AP9" s="963"/>
      <c r="AQ9" s="1618">
        <v>0</v>
      </c>
    </row>
    <row customHeight="1" ht="21" hidden="1">
      <c r="A10" s="1826"/>
      <c r="B10" s="1826"/>
      <c r="C10" s="1826"/>
      <c r="D10" s="1826"/>
      <c r="E10" s="2722"/>
      <c r="F10" s="2722"/>
      <c r="G10" s="2722"/>
      <c r="H10" s="2722"/>
      <c r="I10" s="2719"/>
      <c r="J10" s="1826"/>
      <c r="K10" s="1826"/>
      <c r="L10" s="1827"/>
      <c r="P10" s="2720"/>
      <c r="Q10" s="1913"/>
      <c r="R10" s="819"/>
      <c r="S10" s="1741"/>
      <c r="T10" s="828" t="s">
        <v>536</v>
      </c>
      <c r="U10" s="830"/>
      <c r="V10" s="830"/>
      <c r="W10" s="830"/>
      <c r="X10" s="830"/>
      <c r="Y10" s="830"/>
      <c r="Z10" s="830"/>
      <c r="AA10" s="830"/>
      <c r="AB10" s="829"/>
      <c r="AC10" s="830"/>
      <c r="AD10" s="830"/>
      <c r="AE10" s="830"/>
      <c r="AF10" s="830"/>
      <c r="AG10" s="830"/>
      <c r="AH10" s="830"/>
      <c r="AI10" s="829"/>
      <c r="AJ10" s="830"/>
      <c r="AK10" s="1903"/>
      <c r="AM10" s="963"/>
      <c r="AN10" s="963" t="str">
        <f>IF(T10="","",T10)</f>
        <v>Добавить группу потребителей</v>
      </c>
      <c r="AO10" s="963"/>
      <c r="AP10" s="963"/>
      <c r="AQ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830"/>
      <c r="X11" s="830"/>
      <c r="Y11" s="830"/>
      <c r="Z11" s="830"/>
      <c r="AA11" s="830"/>
      <c r="AB11" s="829"/>
      <c r="AC11" s="830"/>
      <c r="AD11" s="830"/>
      <c r="AE11" s="830"/>
      <c r="AF11" s="830"/>
      <c r="AG11" s="830"/>
      <c r="AH11" s="830"/>
      <c r="AI11" s="829"/>
      <c r="AJ11" s="830"/>
      <c r="AK11" s="766"/>
      <c r="AM11" s="963"/>
      <c r="AN11" s="963" t="str">
        <f>IF(T11="","",T11)</f>
        <v>Добавить наименование признака дифференциации</v>
      </c>
      <c r="AO11" s="963"/>
      <c r="AP11" s="963"/>
      <c r="AQ11" s="1618">
        <v>0</v>
      </c>
    </row>
    <row s="27100" customFormat="1" customHeight="1" ht="14.25" hidden="1">
      <c r="A12" s="1806"/>
      <c r="B12" s="1806"/>
      <c r="C12" s="1777"/>
      <c r="D12" s="1777"/>
      <c r="E12" s="2722"/>
      <c r="F12" s="2721"/>
      <c r="G12" s="1777"/>
      <c r="H12" s="1777"/>
      <c r="I12" s="1777"/>
      <c r="J12" s="1777"/>
      <c r="K12" s="1777"/>
      <c r="L12" s="1921"/>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M12" s="1252"/>
      <c r="AN12" s="1252" t="str">
        <f>IF(T12="","",T12)</f>
        <v>Добавить централизованную систему для дифференциации</v>
      </c>
      <c r="AO12" s="1252"/>
      <c r="AP12" s="1252"/>
      <c r="AQ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M13" s="963"/>
      <c r="AN13" s="963" t="str">
        <f>IF(T13="","",T13)</f>
        <v>Добавить территорию для дифференциации</v>
      </c>
      <c r="AO13" s="963"/>
      <c r="AP13" s="963"/>
      <c r="AQ13" s="974">
        <v>0</v>
      </c>
    </row>
    <row customHeight="1" ht="14.25" hidden="1">
      <c r="AB14" s="790"/>
      <c r="AI14" s="790"/>
      <c r="AQ14" s="1618">
        <v>0</v>
      </c>
    </row>
    <row customHeight="1" ht="14.25" hidden="1">
      <c r="AC15" s="1823"/>
      <c r="AD15" s="1823"/>
      <c r="AE15" s="1824"/>
      <c r="AF15" s="2730"/>
      <c r="AG15" s="2731" t="s">
        <v>66</v>
      </c>
      <c r="AH15" s="2730"/>
      <c r="AI15" s="2731" t="s">
        <v>66</v>
      </c>
      <c r="AQ15" s="1618">
        <v>0</v>
      </c>
    </row>
    <row customHeight="1" ht="14.25" hidden="1">
      <c r="AC16" s="1823"/>
      <c r="AD16" s="1823"/>
      <c r="AE16" s="791" t="str">
        <f>AF15&amp;"-"&amp;AH15</f>
        <v>-</v>
      </c>
      <c r="AF16" s="2731"/>
      <c r="AG16" s="2731"/>
      <c r="AH16" s="2731"/>
      <c r="AI16" s="2731"/>
      <c r="AQ16" s="1618">
        <v>0</v>
      </c>
    </row>
    <row customHeight="1" ht="14.25" hidden="1">
      <c r="AI17" s="790"/>
      <c r="AQ17" s="1618">
        <v>0</v>
      </c>
    </row>
    <row s="28178" customFormat="1" customHeight="1" ht="22.5" hidden="1">
      <c r="L18" s="1910"/>
      <c r="M18" s="1825"/>
      <c r="N18" s="1825"/>
      <c r="O18" s="1830" t="s">
        <v>541</v>
      </c>
      <c r="P18" s="1825"/>
      <c r="Q18" s="1834"/>
      <c r="R18" s="1834"/>
      <c r="S18" s="1192"/>
      <c r="Y18" s="1830"/>
      <c r="AA18" s="1830"/>
      <c r="AB18" s="1829"/>
      <c r="AF18" s="1830"/>
      <c r="AH18" s="1830"/>
      <c r="AI18" s="1829"/>
      <c r="AL18" s="974"/>
      <c r="AM18" s="974"/>
      <c r="AN18" s="974"/>
      <c r="AO18" s="974"/>
      <c r="AP18" s="974"/>
      <c r="AQ18" s="1623">
        <v>0</v>
      </c>
    </row>
    <row s="28178" customFormat="1" customHeight="1" ht="14.25" hidden="1">
      <c r="L19" s="1910"/>
      <c r="M19" s="1825"/>
      <c r="N19" s="1825"/>
      <c r="O19" s="1825"/>
      <c r="P19" s="1825"/>
      <c r="Q19" s="1834"/>
      <c r="R19" s="1834"/>
      <c r="S19" s="1192"/>
      <c r="AB19" s="1829"/>
      <c r="AI19" s="1829"/>
      <c r="AL19" s="974"/>
      <c r="AM19" s="974"/>
      <c r="AN19" s="974"/>
      <c r="AO19" s="974"/>
      <c r="AP19" s="974"/>
      <c r="AQ19" s="1623">
        <v>0</v>
      </c>
    </row>
    <row s="28178" customFormat="1" customHeight="1" ht="12" hidden="1">
      <c r="L20" s="1910"/>
      <c r="M20" s="1825"/>
      <c r="N20" s="1825"/>
      <c r="O20" s="1827" t="s">
        <v>542</v>
      </c>
      <c r="P20" s="1825"/>
      <c r="Q20" s="1905"/>
      <c r="R20" s="1905"/>
      <c r="S20" s="1192"/>
      <c r="T20" s="1623" t="s">
        <v>543</v>
      </c>
      <c r="Z20" s="649" t="s">
        <v>544</v>
      </c>
      <c r="AB20" s="649" t="s">
        <v>545</v>
      </c>
      <c r="AC20" s="1623" t="s">
        <v>543</v>
      </c>
      <c r="AG20" s="649" t="s">
        <v>546</v>
      </c>
      <c r="AI20" s="649" t="s">
        <v>545</v>
      </c>
      <c r="AQ20" s="1623">
        <v>0</v>
      </c>
    </row>
    <row customHeight="1" ht="14.25" hidden="1">
      <c r="O21" s="1827"/>
      <c r="AQ21" s="1618">
        <v>0</v>
      </c>
    </row>
    <row customHeight="1" ht="14.25" hidden="1">
      <c r="O22" s="1827"/>
      <c r="AQ22" s="1618">
        <v>0</v>
      </c>
    </row>
    <row customHeight="1" ht="14.699999999999998">
      <c r="Q23" s="839"/>
      <c r="R23" s="839"/>
      <c r="S23" s="1738"/>
      <c r="T23" s="826"/>
      <c r="U23" s="826"/>
      <c r="V23" s="972"/>
      <c r="W23" s="972"/>
      <c r="X23" s="972"/>
      <c r="Y23" s="972"/>
      <c r="Z23" s="972"/>
      <c r="AA23" s="972"/>
      <c r="AB23" s="972"/>
      <c r="AC23" s="972"/>
      <c r="AD23" s="972"/>
      <c r="AE23" s="972"/>
      <c r="AF23" s="972"/>
      <c r="AG23" s="972"/>
      <c r="AH23" s="972"/>
      <c r="AI23" s="972"/>
      <c r="AQ23" s="1618">
        <v>14</v>
      </c>
    </row>
    <row customHeight="1" ht="14.699999999999998">
      <c r="Q24" s="839"/>
      <c r="R24" s="839"/>
      <c r="S24" s="27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11"/>
      <c r="U24" s="2711"/>
      <c r="V24" s="2711"/>
      <c r="W24" s="2711"/>
      <c r="X24" s="2711"/>
      <c r="Y24" s="2711"/>
      <c r="Z24" s="2711"/>
      <c r="AA24" s="2711"/>
      <c r="AB24" s="2711"/>
      <c r="AC24" s="2711"/>
      <c r="AD24" s="2711"/>
      <c r="AE24" s="2711"/>
      <c r="AF24" s="2711"/>
      <c r="AG24" s="2711"/>
      <c r="AH24" s="2711"/>
      <c r="AI24" s="1706"/>
      <c r="AQ24" s="1618">
        <v>14</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972"/>
      <c r="AQ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789"/>
      <c r="AC27" s="2714" t="str">
        <f>IF(TITLE_NAME_OR_PR_CHANGE="",IF(TITLE_NAME_OR_PR="","",TITLE_NAME_OR_PR),TITLE_NAME_OR_PR_CHANGE)</f>
        <v/>
      </c>
      <c r="AD27" s="2714"/>
      <c r="AE27" s="2714"/>
      <c r="AF27" s="2714"/>
      <c r="AG27" s="2714"/>
      <c r="AH27" s="2714"/>
      <c r="AI27" s="789"/>
      <c r="AJ27" s="789"/>
      <c r="AK27" s="743"/>
      <c r="AL27" s="831"/>
      <c r="AM27" s="831"/>
      <c r="AN27" s="831"/>
      <c r="AO27" s="831"/>
      <c r="AP27" s="831"/>
      <c r="AQ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789"/>
      <c r="AC28" s="2727" t="str">
        <f>IF(TITLE_DATE_PR_CHANGE="",IF(TITLE_DATE_PR="","",TITLE_DATE_PR),TITLE_DATE_PR_CHANGE)</f>
        <v/>
      </c>
      <c r="AD28" s="2727"/>
      <c r="AE28" s="2727"/>
      <c r="AF28" s="2727"/>
      <c r="AG28" s="2727"/>
      <c r="AH28" s="2727"/>
      <c r="AI28" s="789"/>
      <c r="AJ28" s="789"/>
      <c r="AK28" s="743"/>
      <c r="AL28" s="831"/>
      <c r="AM28" s="831"/>
      <c r="AN28" s="831"/>
      <c r="AO28" s="831"/>
      <c r="AP28" s="831"/>
      <c r="AQ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789"/>
      <c r="AC29" s="2714" t="str">
        <f>IF(TITLE_NUMBER_PR_CHANGE="",IF(TITLE_NUMBER_PR="","",TITLE_NUMBER_PR),TITLE_NUMBER_PR_CHANGE)</f>
        <v/>
      </c>
      <c r="AD29" s="2714"/>
      <c r="AE29" s="2714"/>
      <c r="AF29" s="2714"/>
      <c r="AG29" s="2714"/>
      <c r="AH29" s="2714"/>
      <c r="AI29" s="789"/>
      <c r="AJ29" s="789"/>
      <c r="AK29" s="743"/>
      <c r="AL29" s="831"/>
      <c r="AM29" s="831"/>
      <c r="AN29" s="831"/>
      <c r="AO29" s="831"/>
      <c r="AP29" s="831"/>
      <c r="AQ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789"/>
      <c r="AC30" s="2714" t="str">
        <f>IF(TITLE_IST_PUB_CHANGE="",IF(TITLE_IST_PUB="","",TITLE_IST_PUB),TITLE_IST_PUB_CHANGE)</f>
        <v/>
      </c>
      <c r="AD30" s="2714"/>
      <c r="AE30" s="2714"/>
      <c r="AF30" s="2714"/>
      <c r="AG30" s="2714"/>
      <c r="AH30" s="2714"/>
      <c r="AI30" s="789"/>
      <c r="AJ30" s="789"/>
      <c r="AK30" s="743"/>
      <c r="AL30" s="831"/>
      <c r="AM30" s="831"/>
      <c r="AN30" s="831"/>
      <c r="AO30" s="831"/>
      <c r="AP30" s="831"/>
      <c r="AQ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972"/>
      <c r="AQ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789"/>
      <c r="AC32" s="2727" t="str">
        <f>IF(TITLE_DATE_PR_CHANGE="",IF(TITLE_DATE_PR="","",TITLE_DATE_PR),TITLE_DATE_PR_CHANGE)</f>
        <v/>
      </c>
      <c r="AD32" s="2727"/>
      <c r="AE32" s="2727"/>
      <c r="AF32" s="2727"/>
      <c r="AG32" s="2727"/>
      <c r="AH32" s="2727"/>
      <c r="AI32" s="789"/>
      <c r="AJ32" s="789"/>
      <c r="AK32" s="743"/>
      <c r="AL32" s="831"/>
      <c r="AM32" s="831"/>
      <c r="AN32" s="831"/>
      <c r="AO32" s="831"/>
      <c r="AP32" s="831"/>
      <c r="AQ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789"/>
      <c r="AC33" s="2714" t="str">
        <f>IF(TITLE_NUMBER_PR_CHANGE="",IF(TITLE_NUMBER_PR="","",TITLE_NUMBER_PR),TITLE_NUMBER_PR_CHANGE)</f>
        <v/>
      </c>
      <c r="AD33" s="2714"/>
      <c r="AE33" s="2714"/>
      <c r="AF33" s="2714"/>
      <c r="AG33" s="2714"/>
      <c r="AH33" s="2714"/>
      <c r="AI33" s="789"/>
      <c r="AJ33" s="789"/>
      <c r="AK33" s="743"/>
      <c r="AL33" s="831"/>
      <c r="AM33" s="831"/>
      <c r="AN33" s="831"/>
      <c r="AO33" s="831"/>
      <c r="AP33" s="831"/>
      <c r="AQ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17"/>
      <c r="V34" s="789"/>
      <c r="W34" s="789"/>
      <c r="X34" s="789"/>
      <c r="Y34" s="789"/>
      <c r="Z34" s="789"/>
      <c r="AA34" s="789"/>
      <c r="AB34" s="741" t="s">
        <v>551</v>
      </c>
      <c r="AC34" s="789"/>
      <c r="AD34" s="789"/>
      <c r="AE34" s="789"/>
      <c r="AF34" s="789"/>
      <c r="AG34" s="789"/>
      <c r="AH34" s="789"/>
      <c r="AI34" s="741" t="s">
        <v>551</v>
      </c>
      <c r="AL34" s="831"/>
      <c r="AM34" s="831"/>
      <c r="AN34" s="831"/>
      <c r="AO34" s="831"/>
      <c r="AP34" s="831"/>
      <c r="AQ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Q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t="s">
        <v>425</v>
      </c>
      <c r="AQ36" s="1618">
        <v>14</v>
      </c>
    </row>
    <row customHeight="1" ht="14.699999999999998">
      <c r="Q37" s="839"/>
      <c r="R37" s="839"/>
      <c r="S37" s="2736" t="s">
        <v>88</v>
      </c>
      <c r="T37" s="2672" t="s">
        <v>552</v>
      </c>
      <c r="U37" s="764"/>
      <c r="V37" s="2737" t="s">
        <v>553</v>
      </c>
      <c r="W37" s="2738"/>
      <c r="X37" s="2738"/>
      <c r="Y37" s="2738"/>
      <c r="Z37" s="2738"/>
      <c r="AA37" s="2739"/>
      <c r="AB37" s="2740" t="s">
        <v>554</v>
      </c>
      <c r="AC37" s="2737" t="s">
        <v>553</v>
      </c>
      <c r="AD37" s="2738"/>
      <c r="AE37" s="2738"/>
      <c r="AF37" s="2738"/>
      <c r="AG37" s="2738"/>
      <c r="AH37" s="2739"/>
      <c r="AI37" s="2740" t="s">
        <v>555</v>
      </c>
      <c r="AJ37" s="2743" t="s">
        <v>556</v>
      </c>
      <c r="AK37" s="2590"/>
      <c r="AQ37" s="1618">
        <v>14</v>
      </c>
    </row>
    <row customHeight="1" ht="35.699999999999996">
      <c r="Q38" s="839"/>
      <c r="R38" s="839"/>
      <c r="S38" s="2736"/>
      <c r="T38" s="2672"/>
      <c r="U38" s="1494"/>
      <c r="V38" s="1915" t="s">
        <v>613</v>
      </c>
      <c r="W38" s="2725" t="s">
        <v>559</v>
      </c>
      <c r="X38" s="2726"/>
      <c r="Y38" s="2725" t="s">
        <v>560</v>
      </c>
      <c r="Z38" s="2732"/>
      <c r="AA38" s="2726"/>
      <c r="AB38" s="2741"/>
      <c r="AC38" s="1915" t="s">
        <v>613</v>
      </c>
      <c r="AD38" s="2725" t="s">
        <v>559</v>
      </c>
      <c r="AE38" s="2726"/>
      <c r="AF38" s="2725" t="s">
        <v>560</v>
      </c>
      <c r="AG38" s="2732"/>
      <c r="AH38" s="2726"/>
      <c r="AI38" s="2741"/>
      <c r="AJ38" s="2744"/>
      <c r="AK38" s="2590"/>
      <c r="AQ38" s="1618">
        <v>34</v>
      </c>
    </row>
    <row customHeight="1" ht="35.699999999999996">
      <c r="A39" s="1833"/>
      <c r="B39" s="1833" t="s">
        <v>267</v>
      </c>
      <c r="C39" s="1833" t="s">
        <v>268</v>
      </c>
      <c r="D39" s="1833" t="s">
        <v>269</v>
      </c>
      <c r="E39" s="1827" t="s">
        <v>561</v>
      </c>
      <c r="F39" s="1827" t="s">
        <v>562</v>
      </c>
      <c r="G39" s="1827" t="s">
        <v>563</v>
      </c>
      <c r="H39" s="1827"/>
      <c r="I39" s="1827" t="s">
        <v>614</v>
      </c>
      <c r="J39" s="1827" t="s">
        <v>566</v>
      </c>
      <c r="K39" s="1827" t="s">
        <v>615</v>
      </c>
      <c r="L39" s="1827" t="s">
        <v>542</v>
      </c>
      <c r="Q39" s="839"/>
      <c r="R39" s="839"/>
      <c r="S39" s="2736"/>
      <c r="T39" s="2672"/>
      <c r="U39" s="765"/>
      <c r="V39" s="1915" t="s">
        <v>616</v>
      </c>
      <c r="W39" s="1685" t="s">
        <v>617</v>
      </c>
      <c r="X39" s="1685" t="s">
        <v>618</v>
      </c>
      <c r="Y39" s="1918" t="s">
        <v>570</v>
      </c>
      <c r="Z39" s="2733" t="s">
        <v>571</v>
      </c>
      <c r="AA39" s="2734"/>
      <c r="AB39" s="2742"/>
      <c r="AC39" s="1915" t="s">
        <v>616</v>
      </c>
      <c r="AD39" s="1685" t="s">
        <v>617</v>
      </c>
      <c r="AE39" s="1685" t="s">
        <v>618</v>
      </c>
      <c r="AF39" s="1918" t="s">
        <v>570</v>
      </c>
      <c r="AG39" s="2733" t="s">
        <v>571</v>
      </c>
      <c r="AH39" s="2734"/>
      <c r="AI39" s="2742"/>
      <c r="AJ39" s="2745"/>
      <c r="AK39" s="2590"/>
      <c r="AQ39" s="1618">
        <v>34</v>
      </c>
    </row>
    <row s="26694" customFormat="1" customHeight="1" ht="0">
      <c r="A40" s="1833"/>
      <c r="B40" s="1833"/>
      <c r="C40" s="1833"/>
      <c r="D40" s="1833"/>
      <c r="E40" s="1833"/>
      <c r="F40" s="1833"/>
      <c r="G40" s="1833"/>
      <c r="H40" s="1833"/>
      <c r="I40" s="1833"/>
      <c r="J40" s="1833"/>
      <c r="K40" s="1833"/>
      <c r="L40" s="1827"/>
      <c r="M40" s="1825"/>
      <c r="N40" s="1825"/>
      <c r="O40" s="1825"/>
      <c r="P40" s="1709"/>
      <c r="Q40" s="1710"/>
      <c r="R40" s="1717">
        <v>1</v>
      </c>
      <c r="S40" s="1740" t="s">
        <v>132</v>
      </c>
      <c r="T40" s="1718" t="s">
        <v>102</v>
      </c>
      <c r="U40" s="1708" t="str">
        <f>OFFSET(U40,0,-1)</f>
        <v>2</v>
      </c>
      <c r="V40" s="1914">
        <f>OFFSET(V40,0,-1)+1</f>
        <v>3</v>
      </c>
      <c r="W40" s="1914">
        <f>OFFSET(W40,0,-1)+1</f>
        <v>4</v>
      </c>
      <c r="X40" s="1914">
        <f>OFFSET(X40,0,-1)+1</f>
        <v>5</v>
      </c>
      <c r="Y40" s="1914">
        <f>OFFSET(Y40,0,-1)+1</f>
        <v>6</v>
      </c>
      <c r="Z40" s="2735">
        <f>OFFSET(Z40,0,-1)+1</f>
        <v>7</v>
      </c>
      <c r="AA40" s="2735"/>
      <c r="AB40" s="1914">
        <f>OFFSET(AB40,0,-2)+1</f>
        <v>8</v>
      </c>
      <c r="AC40" s="1914">
        <f>OFFSET(AC40,0,-1)+1</f>
        <v>9</v>
      </c>
      <c r="AD40" s="1914">
        <f>OFFSET(AD40,0,-1)+1</f>
        <v>10</v>
      </c>
      <c r="AE40" s="1914">
        <f>OFFSET(AE40,0,-1)+1</f>
        <v>11</v>
      </c>
      <c r="AF40" s="1914">
        <f>OFFSET(AF40,0,-1)+1</f>
        <v>12</v>
      </c>
      <c r="AG40" s="2735">
        <f>OFFSET(AG40,0,-1)+1</f>
        <v>13</v>
      </c>
      <c r="AH40" s="2735"/>
      <c r="AI40" s="1914">
        <f>OFFSET(AI40,0,-2)+1</f>
        <v>14</v>
      </c>
      <c r="AJ40" s="1708">
        <f>OFFSET(AJ40,0,-1)</f>
        <v>14</v>
      </c>
      <c r="AK40" s="1914">
        <f>OFFSET(AK40,0,-1)+1</f>
        <v>15</v>
      </c>
      <c r="AL40" s="974"/>
      <c r="AM40" s="974"/>
      <c r="AN40" s="974"/>
      <c r="AO40" s="974"/>
      <c r="AP40" s="974"/>
      <c r="AQ40" s="959">
        <v>0</v>
      </c>
    </row>
    <row customHeight="1" ht="24">
      <c r="A41" s="1826" t="s">
        <v>365</v>
      </c>
      <c r="B41" s="1826"/>
      <c r="C41" s="1826"/>
      <c r="D41" s="1826"/>
      <c r="E41" s="2721">
        <v>1</v>
      </c>
      <c r="F41" s="1826"/>
      <c r="G41" s="1826"/>
      <c r="H41" s="1826"/>
      <c r="I41" s="1826"/>
      <c r="J41" s="1826"/>
      <c r="K41" s="1826"/>
      <c r="L41" s="1827"/>
      <c r="M41" s="1828"/>
      <c r="N41" s="1828"/>
      <c r="O41" s="1828"/>
      <c r="P41" s="824"/>
      <c r="Q41" s="823"/>
      <c r="R41" s="818"/>
      <c r="S41" s="1920">
        <f>INDEX(PT_DIFFERENTIATION_NUM_NTAR,MATCH(A41,PT_DIFFERENTIATION_NTAR_ID,0))</f>
        <v>0</v>
      </c>
      <c r="T41" s="761" t="s">
        <v>255</v>
      </c>
      <c r="U41" s="763"/>
      <c r="V41" s="2705"/>
      <c r="W41" s="2706"/>
      <c r="X41" s="2706"/>
      <c r="Y41" s="2706"/>
      <c r="Z41" s="2706"/>
      <c r="AA41" s="2706"/>
      <c r="AB41" s="2707"/>
      <c r="AC41" s="2705" t="str">
        <f>INDEX(PT_DIFFERENTIATION_NTAR,MATCH(A41,PT_DIFFERENTIATION_NTAR_ID,0))</f>
        <v/>
      </c>
      <c r="AD41" s="2706"/>
      <c r="AE41" s="2706"/>
      <c r="AF41" s="2706"/>
      <c r="AG41" s="2706"/>
      <c r="AH41" s="2706"/>
      <c r="AI41" s="2706"/>
      <c r="AJ41" s="2707"/>
      <c r="AK41"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3"/>
      <c r="AN41" s="963" t="str">
        <f>IF(T41="","",T41)</f>
        <v>Наименование тарифа</v>
      </c>
      <c r="AO41" s="963"/>
      <c r="AP41" s="963"/>
      <c r="AQ41" s="1618">
        <v>23</v>
      </c>
    </row>
    <row customHeight="1" ht="24">
      <c r="A42" s="1826" t="s">
        <v>365</v>
      </c>
      <c r="B42" s="1826" t="s">
        <v>366</v>
      </c>
      <c r="C42" s="1826"/>
      <c r="D42" s="1826"/>
      <c r="E42" s="2722"/>
      <c r="F42" s="2721">
        <v>1</v>
      </c>
      <c r="G42" s="1826"/>
      <c r="H42" s="1826"/>
      <c r="I42" s="1826"/>
      <c r="J42" s="1826"/>
      <c r="K42" s="1826"/>
      <c r="L42" s="1827"/>
      <c r="M42" s="1828"/>
      <c r="N42" s="1828"/>
      <c r="O42" s="1828"/>
      <c r="P42" s="1916"/>
      <c r="Q42" s="815"/>
      <c r="R42" s="816"/>
      <c r="S42" s="1920" t="str">
        <f>INDEX(PT_DIFFERENTIATION_NUM_TER,MATCH(B42,PT_DIFFERENTIATION_TER_ID,0))</f>
        <v>.</v>
      </c>
      <c r="T42" s="771" t="s">
        <v>521</v>
      </c>
      <c r="U42" s="763"/>
      <c r="V42" s="2705"/>
      <c r="W42" s="2706"/>
      <c r="X42" s="2706"/>
      <c r="Y42" s="2706"/>
      <c r="Z42" s="2706"/>
      <c r="AA42" s="2706"/>
      <c r="AB42" s="2707"/>
      <c r="AC42" s="2705" t="str">
        <f>INDEX(PT_DIFFERENTIATION_TER,MATCH(B42,PT_DIFFERENTIATION_TER_ID,0))</f>
        <v/>
      </c>
      <c r="AD42" s="2706"/>
      <c r="AE42" s="2706"/>
      <c r="AF42" s="2706"/>
      <c r="AG42" s="2706"/>
      <c r="AH42" s="2706"/>
      <c r="AI42" s="2706"/>
      <c r="AJ42" s="2707"/>
      <c r="AK42" s="1721" t="s">
        <v>522</v>
      </c>
      <c r="AM42" s="963"/>
      <c r="AN42" s="963" t="str">
        <f>IF(T42="","",T42)</f>
        <v>Территория действия тарифа</v>
      </c>
      <c r="AO42" s="963"/>
      <c r="AP42" s="963"/>
      <c r="AQ42" s="1618">
        <v>23</v>
      </c>
    </row>
    <row customHeight="1" ht="24">
      <c r="A43" s="1826" t="s">
        <v>365</v>
      </c>
      <c r="B43" s="1826" t="s">
        <v>366</v>
      </c>
      <c r="C43" s="1826" t="s">
        <v>367</v>
      </c>
      <c r="D43" s="1826"/>
      <c r="E43" s="2722"/>
      <c r="F43" s="2722"/>
      <c r="G43" s="2721">
        <v>1</v>
      </c>
      <c r="H43" s="1826"/>
      <c r="I43" s="1826"/>
      <c r="J43" s="1826"/>
      <c r="K43" s="1826"/>
      <c r="L43" s="1827"/>
      <c r="M43" s="1828"/>
      <c r="N43" s="1828"/>
      <c r="O43" s="1828"/>
      <c r="P43" s="817"/>
      <c r="Q43" s="815"/>
      <c r="R43" s="816"/>
      <c r="S43" s="1920" t="str">
        <f>INDEX(PT_DIFFERENTIATION_NUM_CS,MATCH(C43,PT_DIFFERENTIATION_CS_ID,0))</f>
        <v>..</v>
      </c>
      <c r="T43" s="772" t="s">
        <v>605</v>
      </c>
      <c r="U43" s="763"/>
      <c r="V43" s="2705"/>
      <c r="W43" s="2706"/>
      <c r="X43" s="2706"/>
      <c r="Y43" s="2706"/>
      <c r="Z43" s="2706"/>
      <c r="AA43" s="2706"/>
      <c r="AB43" s="2707"/>
      <c r="AC43" s="2705" t="str">
        <f>INDEX(PT_DIFFERENTIATION_CS,MATCH(C43,PT_DIFFERENTIATION_CS_ID,0))</f>
        <v/>
      </c>
      <c r="AD43" s="2706"/>
      <c r="AE43" s="2706"/>
      <c r="AF43" s="2706"/>
      <c r="AG43" s="2706"/>
      <c r="AH43" s="2706"/>
      <c r="AI43" s="2706"/>
      <c r="AJ43" s="2707"/>
      <c r="AK43" s="1721" t="s">
        <v>606</v>
      </c>
      <c r="AM43" s="963"/>
      <c r="AN43" s="963" t="str">
        <f>IF(T43="","",T43)</f>
        <v>Наименование централизованной системы холодного водоснабжения</v>
      </c>
      <c r="AO43" s="963"/>
      <c r="AP43" s="963"/>
      <c r="AQ43" s="1618">
        <v>23</v>
      </c>
    </row>
    <row customHeight="1" ht="24">
      <c r="A44" s="1826" t="s">
        <v>365</v>
      </c>
      <c r="B44" s="1826" t="s">
        <v>366</v>
      </c>
      <c r="C44" s="1826" t="s">
        <v>367</v>
      </c>
      <c r="D44" s="1826" t="s">
        <v>622</v>
      </c>
      <c r="E44" s="2722"/>
      <c r="F44" s="2722"/>
      <c r="G44" s="2722"/>
      <c r="H44" s="2722"/>
      <c r="I44" s="2719" t="str">
        <f>S43&amp;".1"</f>
        <v>...1</v>
      </c>
      <c r="J44" s="1826"/>
      <c r="K44" s="1826"/>
      <c r="L44" s="1827"/>
      <c r="P44" s="2720">
        <v>1</v>
      </c>
      <c r="Q44" s="1913"/>
      <c r="R44" s="819"/>
      <c r="S44" s="1920" t="str">
        <f>$I44</f>
        <v>...1</v>
      </c>
      <c r="T44" s="748" t="s">
        <v>607</v>
      </c>
      <c r="U44" s="763"/>
      <c r="V44" s="2813"/>
      <c r="W44" s="2814"/>
      <c r="X44" s="2814"/>
      <c r="Y44" s="2814"/>
      <c r="Z44" s="2814"/>
      <c r="AA44" s="2814"/>
      <c r="AB44" s="2815"/>
      <c r="AC44" s="2816"/>
      <c r="AD44" s="2817"/>
      <c r="AE44" s="2817"/>
      <c r="AF44" s="2817"/>
      <c r="AG44" s="2817"/>
      <c r="AH44" s="2817"/>
      <c r="AI44" s="2817"/>
      <c r="AJ44" s="2818"/>
      <c r="AK44" s="1721" t="s">
        <v>608</v>
      </c>
      <c r="AM44" s="963"/>
      <c r="AN44" s="963" t="str">
        <f>IF(T44="","",T44)</f>
        <v>Наименование признака дифференциации</v>
      </c>
      <c r="AO44" s="963"/>
      <c r="AP44" s="963"/>
      <c r="AQ44" s="1618">
        <v>23</v>
      </c>
    </row>
    <row customHeight="1" ht="24">
      <c r="A45" s="1826" t="s">
        <v>365</v>
      </c>
      <c r="B45" s="1826" t="s">
        <v>366</v>
      </c>
      <c r="C45" s="1826" t="s">
        <v>367</v>
      </c>
      <c r="D45" s="1826" t="s">
        <v>622</v>
      </c>
      <c r="E45" s="2722"/>
      <c r="F45" s="2722"/>
      <c r="G45" s="2722"/>
      <c r="H45" s="2722"/>
      <c r="I45" s="2749"/>
      <c r="J45" s="2719" t="str">
        <f>I44&amp;".1"</f>
        <v>...1.1</v>
      </c>
      <c r="K45" s="1826"/>
      <c r="L45" s="1827" t="s">
        <v>530</v>
      </c>
      <c r="P45" s="2720"/>
      <c r="Q45" s="2720">
        <v>1</v>
      </c>
      <c r="R45" s="820"/>
      <c r="S45" s="1920" t="str">
        <f>$J45</f>
        <v>...1.1</v>
      </c>
      <c r="T45" s="749" t="s">
        <v>531</v>
      </c>
      <c r="U45" s="763"/>
      <c r="V45" s="2708"/>
      <c r="W45" s="2709"/>
      <c r="X45" s="2709"/>
      <c r="Y45" s="2709"/>
      <c r="Z45" s="2709"/>
      <c r="AA45" s="2709"/>
      <c r="AB45" s="2710"/>
      <c r="AC45" s="2708"/>
      <c r="AD45" s="2709"/>
      <c r="AE45" s="2709"/>
      <c r="AF45" s="2709"/>
      <c r="AG45" s="2709"/>
      <c r="AH45" s="2709"/>
      <c r="AI45" s="2709"/>
      <c r="AJ45" s="2710"/>
      <c r="AK45" s="1770" t="s">
        <v>609</v>
      </c>
      <c r="AM45" s="963"/>
      <c r="AN45" s="963" t="str">
        <f>IF(T45="","",T45)</f>
        <v>Группа потребителей</v>
      </c>
      <c r="AO45" s="963"/>
      <c r="AP45" s="963"/>
      <c r="AQ45" s="1618">
        <v>23</v>
      </c>
    </row>
    <row customHeight="1" ht="24">
      <c r="A46" s="1826" t="s">
        <v>365</v>
      </c>
      <c r="B46" s="1826" t="s">
        <v>366</v>
      </c>
      <c r="C46" s="1826" t="s">
        <v>367</v>
      </c>
      <c r="D46" s="1826" t="s">
        <v>622</v>
      </c>
      <c r="E46" s="2722"/>
      <c r="F46" s="2722"/>
      <c r="G46" s="2722"/>
      <c r="H46" s="2722"/>
      <c r="I46" s="2749"/>
      <c r="J46" s="2749"/>
      <c r="K46" s="2719" t="str">
        <f>J45&amp;".1"</f>
        <v>...1.1.1</v>
      </c>
      <c r="L46" s="1827"/>
      <c r="P46" s="2720"/>
      <c r="Q46" s="2720"/>
      <c r="R46" s="820">
        <v>1</v>
      </c>
      <c r="S46" s="1920" t="str">
        <f>$K46</f>
        <v>...1.1.1</v>
      </c>
      <c r="T46" s="1900"/>
      <c r="U46" s="763"/>
      <c r="V46" s="1214"/>
      <c r="W46" s="1214"/>
      <c r="X46" s="1720"/>
      <c r="Y46" s="2728"/>
      <c r="Z46" s="2570" t="s">
        <v>66</v>
      </c>
      <c r="AA46" s="2728"/>
      <c r="AB46" s="2570" t="s">
        <v>66</v>
      </c>
      <c r="AC46" s="1214"/>
      <c r="AD46" s="1214"/>
      <c r="AE46" s="1720"/>
      <c r="AF46" s="2728"/>
      <c r="AG46" s="2570" t="s">
        <v>66</v>
      </c>
      <c r="AH46" s="2750"/>
      <c r="AI46" s="2570" t="s">
        <v>66</v>
      </c>
      <c r="AJ46" s="1901"/>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4">
        <f>STRCHECKDATE(V47:AJ47)</f>
      </c>
      <c r="AM46" s="963"/>
      <c r="AN46" s="963" t="str">
        <f>IF(T46="","",T46)</f>
        <v/>
      </c>
      <c r="AO46" s="963"/>
      <c r="AP46" s="963"/>
      <c r="AQ46" s="1618">
        <v>23</v>
      </c>
    </row>
    <row customHeight="1" ht="0">
      <c r="A47" s="1826" t="s">
        <v>365</v>
      </c>
      <c r="B47" s="1826" t="s">
        <v>366</v>
      </c>
      <c r="C47" s="1826" t="s">
        <v>367</v>
      </c>
      <c r="D47" s="1826" t="s">
        <v>622</v>
      </c>
      <c r="E47" s="2722"/>
      <c r="F47" s="2722"/>
      <c r="G47" s="2722"/>
      <c r="H47" s="2722"/>
      <c r="I47" s="2749"/>
      <c r="J47" s="2749"/>
      <c r="K47" s="2719"/>
      <c r="L47" s="1827"/>
      <c r="P47" s="2720"/>
      <c r="Q47" s="2720"/>
      <c r="R47" s="820"/>
      <c r="S47" s="1919"/>
      <c r="T47" s="763"/>
      <c r="U47" s="763"/>
      <c r="V47" s="788"/>
      <c r="W47" s="788"/>
      <c r="X47" s="791" t="str">
        <f>Y46&amp;"-"&amp;AA46</f>
        <v>-</v>
      </c>
      <c r="Y47" s="2729"/>
      <c r="Z47" s="2570"/>
      <c r="AA47" s="2729"/>
      <c r="AB47" s="2570"/>
      <c r="AC47" s="788"/>
      <c r="AD47" s="788"/>
      <c r="AE47" s="791" t="str">
        <f>AF46&amp;"-"&amp;AH46</f>
        <v>-</v>
      </c>
      <c r="AF47" s="2729"/>
      <c r="AG47" s="2570"/>
      <c r="AH47" s="2751"/>
      <c r="AI47" s="2570"/>
      <c r="AJ47" s="1902"/>
      <c r="AK47" s="2812"/>
      <c r="AM47" s="963"/>
      <c r="AN47" s="963" t="str">
        <f>IF(T47="","",T47)</f>
        <v/>
      </c>
      <c r="AO47" s="963"/>
      <c r="AP47" s="963"/>
      <c r="AQ47" s="1618">
        <v>0</v>
      </c>
    </row>
    <row customHeight="1" ht="21">
      <c r="A48" s="1826" t="s">
        <v>365</v>
      </c>
      <c r="B48" s="1826" t="s">
        <v>366</v>
      </c>
      <c r="C48" s="1826" t="s">
        <v>367</v>
      </c>
      <c r="D48" s="1826" t="s">
        <v>622</v>
      </c>
      <c r="E48" s="2722"/>
      <c r="F48" s="2722"/>
      <c r="G48" s="2722"/>
      <c r="H48" s="2722"/>
      <c r="I48" s="2749"/>
      <c r="J48" s="2719"/>
      <c r="K48" s="1826"/>
      <c r="L48" s="1827"/>
      <c r="P48" s="2720"/>
      <c r="Q48" s="2720"/>
      <c r="R48" s="819"/>
      <c r="S48" s="1741"/>
      <c r="T48" s="750" t="s">
        <v>610</v>
      </c>
      <c r="U48" s="830"/>
      <c r="V48" s="830"/>
      <c r="W48" s="830"/>
      <c r="X48" s="830"/>
      <c r="Y48" s="830"/>
      <c r="Z48" s="830"/>
      <c r="AA48" s="830"/>
      <c r="AB48" s="830"/>
      <c r="AC48" s="830"/>
      <c r="AD48" s="830"/>
      <c r="AE48" s="830"/>
      <c r="AF48" s="830"/>
      <c r="AG48" s="830"/>
      <c r="AH48" s="830"/>
      <c r="AI48" s="830"/>
      <c r="AJ48" s="830"/>
      <c r="AK48" s="1721" t="s">
        <v>611</v>
      </c>
      <c r="AM48" s="963"/>
      <c r="AN48" s="963" t="str">
        <f>IF(T48="","",T48)</f>
        <v>Добавить значение признака дифференциации</v>
      </c>
      <c r="AO48" s="963"/>
      <c r="AP48" s="963"/>
      <c r="AQ48" s="1618">
        <v>20</v>
      </c>
    </row>
    <row customHeight="1" ht="22.049999999999997">
      <c r="A49" s="1826" t="s">
        <v>365</v>
      </c>
      <c r="B49" s="1826" t="s">
        <v>366</v>
      </c>
      <c r="C49" s="1826" t="s">
        <v>367</v>
      </c>
      <c r="D49" s="1826" t="s">
        <v>622</v>
      </c>
      <c r="E49" s="2722"/>
      <c r="F49" s="2722"/>
      <c r="G49" s="2722"/>
      <c r="H49" s="2722"/>
      <c r="I49" s="2719"/>
      <c r="J49" s="1826"/>
      <c r="K49" s="1826"/>
      <c r="L49" s="1827"/>
      <c r="P49" s="2720"/>
      <c r="Q49" s="1913"/>
      <c r="R49" s="819"/>
      <c r="S49" s="1741"/>
      <c r="T49" s="828" t="s">
        <v>536</v>
      </c>
      <c r="U49" s="830"/>
      <c r="V49" s="830"/>
      <c r="W49" s="830"/>
      <c r="X49" s="830"/>
      <c r="Y49" s="830"/>
      <c r="Z49" s="830"/>
      <c r="AA49" s="830"/>
      <c r="AB49" s="829"/>
      <c r="AC49" s="830"/>
      <c r="AD49" s="830"/>
      <c r="AE49" s="830"/>
      <c r="AF49" s="830"/>
      <c r="AG49" s="830"/>
      <c r="AH49" s="830"/>
      <c r="AI49" s="829"/>
      <c r="AJ49" s="830"/>
      <c r="AK49" s="1903"/>
      <c r="AM49" s="963"/>
      <c r="AN49" s="963" t="str">
        <f>IF(T49="","",T49)</f>
        <v>Добавить группу потребителей</v>
      </c>
      <c r="AO49" s="963"/>
      <c r="AP49" s="963"/>
      <c r="AQ49" s="1618">
        <v>21</v>
      </c>
    </row>
    <row customHeight="1" ht="22.049999999999997">
      <c r="A50" s="1826" t="s">
        <v>365</v>
      </c>
      <c r="B50" s="1826" t="s">
        <v>366</v>
      </c>
      <c r="C50" s="1826" t="s">
        <v>367</v>
      </c>
      <c r="D50" s="1826" t="s">
        <v>622</v>
      </c>
      <c r="E50" s="2722"/>
      <c r="F50" s="2722"/>
      <c r="G50" s="2722"/>
      <c r="H50" s="2721"/>
      <c r="I50" s="1826"/>
      <c r="J50" s="1826"/>
      <c r="K50" s="1826"/>
      <c r="L50" s="1827"/>
      <c r="M50" s="1828"/>
      <c r="N50" s="1828"/>
      <c r="O50" s="1000"/>
      <c r="P50" s="823"/>
      <c r="Q50" s="838"/>
      <c r="R50" s="818"/>
      <c r="S50" s="1741"/>
      <c r="T50" s="835" t="s">
        <v>612</v>
      </c>
      <c r="U50" s="830"/>
      <c r="V50" s="830"/>
      <c r="W50" s="830"/>
      <c r="X50" s="830"/>
      <c r="Y50" s="830"/>
      <c r="Z50" s="830"/>
      <c r="AA50" s="830"/>
      <c r="AB50" s="829"/>
      <c r="AC50" s="830"/>
      <c r="AD50" s="830"/>
      <c r="AE50" s="830"/>
      <c r="AF50" s="830"/>
      <c r="AG50" s="830"/>
      <c r="AH50" s="830"/>
      <c r="AI50" s="829"/>
      <c r="AJ50" s="830"/>
      <c r="AK50" s="766"/>
      <c r="AM50" s="963"/>
      <c r="AN50" s="963" t="str">
        <f>IF(T50="","",T50)</f>
        <v>Добавить наименование признака дифференциации</v>
      </c>
      <c r="AO50" s="963"/>
      <c r="AP50" s="963"/>
      <c r="AQ50" s="1618">
        <v>21</v>
      </c>
    </row>
    <row s="27100" customFormat="1" customHeight="1" ht="0">
      <c r="A51" s="1806" t="s">
        <v>365</v>
      </c>
      <c r="B51" s="1806" t="s">
        <v>366</v>
      </c>
      <c r="C51" s="1777"/>
      <c r="D51" s="1777"/>
      <c r="E51" s="2722"/>
      <c r="F51" s="2721"/>
      <c r="G51" s="1777"/>
      <c r="H51" s="1777"/>
      <c r="I51" s="1777"/>
      <c r="J51" s="1777"/>
      <c r="K51" s="1777"/>
      <c r="L51" s="1921"/>
      <c r="M51" s="1784"/>
      <c r="N51" s="1784"/>
      <c r="P51" s="1779"/>
      <c r="Q51" s="1780"/>
      <c r="R51" s="1779"/>
      <c r="S51" s="1785"/>
      <c r="T51" s="1788" t="s">
        <v>539</v>
      </c>
      <c r="U51" s="1787"/>
      <c r="V51" s="1787"/>
      <c r="W51" s="1787"/>
      <c r="X51" s="1787"/>
      <c r="Y51" s="1787"/>
      <c r="Z51" s="1787"/>
      <c r="AA51" s="1787"/>
      <c r="AB51" s="1787"/>
      <c r="AC51" s="1787"/>
      <c r="AD51" s="1787"/>
      <c r="AE51" s="1787"/>
      <c r="AF51" s="1787"/>
      <c r="AG51" s="1787"/>
      <c r="AH51" s="1787"/>
      <c r="AI51" s="1787"/>
      <c r="AJ51" s="1787"/>
      <c r="AK51" s="1787"/>
      <c r="AM51" s="1252"/>
      <c r="AN51" s="1252" t="str">
        <f>IF(T51="","",T51)</f>
        <v>Добавить централизованную систему для дифференциации</v>
      </c>
      <c r="AO51" s="1252"/>
      <c r="AP51" s="1252"/>
      <c r="AQ51" s="981">
        <v>0</v>
      </c>
    </row>
    <row s="27100" customFormat="1" customHeight="1" ht="0">
      <c r="A52" s="1806" t="s">
        <v>365</v>
      </c>
      <c r="B52" s="1806"/>
      <c r="C52" s="1806"/>
      <c r="D52" s="1806"/>
      <c r="E52" s="2721"/>
      <c r="F52" s="1806"/>
      <c r="G52" s="1806"/>
      <c r="H52" s="1806"/>
      <c r="I52" s="1806"/>
      <c r="J52" s="1806"/>
      <c r="K52" s="1806"/>
      <c r="L52" s="1809"/>
      <c r="M52" s="1784"/>
      <c r="N52" s="1784"/>
      <c r="O52" s="981"/>
      <c r="P52" s="843"/>
      <c r="Q52" s="1807"/>
      <c r="R52" s="843"/>
      <c r="S52" s="1785"/>
      <c r="T52" s="1788" t="s">
        <v>540</v>
      </c>
      <c r="U52" s="1787"/>
      <c r="V52" s="1787"/>
      <c r="W52" s="1787"/>
      <c r="X52" s="1787"/>
      <c r="Y52" s="1787"/>
      <c r="Z52" s="1787"/>
      <c r="AA52" s="1787"/>
      <c r="AB52" s="1787"/>
      <c r="AC52" s="1787"/>
      <c r="AD52" s="1787"/>
      <c r="AE52" s="1787"/>
      <c r="AF52" s="1787"/>
      <c r="AG52" s="1787"/>
      <c r="AH52" s="1787"/>
      <c r="AI52" s="1787"/>
      <c r="AJ52" s="1787"/>
      <c r="AK52" s="1787"/>
      <c r="AM52" s="963"/>
      <c r="AN52" s="963" t="str">
        <f>IF(T52="","",T52)</f>
        <v>Добавить территорию для дифференциации</v>
      </c>
      <c r="AO52" s="963"/>
      <c r="AP52" s="963"/>
      <c r="AQ52" s="974">
        <v>0</v>
      </c>
    </row>
    <row s="27100" customFormat="1" customHeight="1" ht="0">
      <c r="A53" s="1777"/>
      <c r="B53" s="1777"/>
      <c r="C53" s="1777"/>
      <c r="D53" s="1777"/>
      <c r="E53" s="1806"/>
      <c r="F53" s="1777"/>
      <c r="G53" s="1777"/>
      <c r="H53" s="1777"/>
      <c r="I53" s="1777"/>
      <c r="J53" s="1777"/>
      <c r="K53" s="1777"/>
      <c r="L53" s="1921"/>
      <c r="M53" s="1784"/>
      <c r="N53" s="1784"/>
      <c r="P53" s="1779"/>
      <c r="Q53" s="1780"/>
      <c r="R53" s="1779"/>
      <c r="S53" s="1785"/>
      <c r="T53" s="1788" t="s">
        <v>572</v>
      </c>
      <c r="U53" s="1787"/>
      <c r="V53" s="1787"/>
      <c r="W53" s="1787"/>
      <c r="X53" s="1787"/>
      <c r="Y53" s="1787"/>
      <c r="Z53" s="1787"/>
      <c r="AA53" s="1787"/>
      <c r="AB53" s="1787"/>
      <c r="AC53" s="1787"/>
      <c r="AD53" s="1787"/>
      <c r="AE53" s="1787"/>
      <c r="AF53" s="1787"/>
      <c r="AG53" s="1787"/>
      <c r="AH53" s="1787"/>
      <c r="AI53" s="1787"/>
      <c r="AJ53" s="1787"/>
      <c r="AK53" s="1787"/>
      <c r="AM53" s="1252"/>
      <c r="AN53" s="1252" t="str">
        <f>IF(T53="","",T53)</f>
        <v>Добавить наименование тарифа</v>
      </c>
      <c r="AO53" s="1252"/>
      <c r="AP53" s="1252"/>
      <c r="AQ53" s="981">
        <v>0</v>
      </c>
    </row>
    <row customHeight="1" ht="11.549999999999999">
      <c r="M54" s="1623"/>
      <c r="N54" s="1623"/>
      <c r="O54" s="1000"/>
      <c r="P54" s="1618"/>
      <c r="Q54" s="1618"/>
      <c r="R54" s="1618"/>
      <c r="S54" s="1618"/>
      <c r="AL54" s="1618"/>
      <c r="AM54" s="1618"/>
      <c r="AN54" s="1618"/>
      <c r="AO54" s="1618"/>
      <c r="AP54" s="1618"/>
      <c r="AQ54" s="1618">
        <v>11</v>
      </c>
    </row>
    <row customHeight="1" ht="14.699999999999998">
      <c r="O55" s="1000"/>
      <c r="S55" s="1716"/>
      <c r="T55" s="2748"/>
      <c r="U55" s="2748"/>
      <c r="V55" s="2748"/>
      <c r="W55" s="2748"/>
      <c r="X55" s="2748"/>
      <c r="Y55" s="2748"/>
      <c r="Z55" s="2748"/>
      <c r="AA55" s="2748"/>
      <c r="AB55" s="2748"/>
      <c r="AC55" s="2748"/>
      <c r="AD55" s="2748"/>
      <c r="AE55" s="2748"/>
      <c r="AF55" s="2748"/>
      <c r="AG55" s="2748"/>
      <c r="AH55" s="2748"/>
      <c r="AI55" s="2748"/>
      <c r="AJ55" s="2748"/>
      <c r="AK55" s="2748"/>
      <c r="AQ55" s="1618">
        <v>14</v>
      </c>
    </row>
    <row customHeight="1" ht="14.699999999999998">
      <c r="O56" s="1000"/>
      <c r="AQ56" s="1618">
        <v>14</v>
      </c>
    </row>
    <row customHeight="1" ht="14.699999999999998">
      <c r="O57" s="1000"/>
      <c r="S57" s="1716"/>
      <c r="T57" s="2748"/>
      <c r="U57" s="2748"/>
      <c r="V57" s="2748"/>
      <c r="W57" s="2748"/>
      <c r="X57" s="2748"/>
      <c r="Y57" s="2748"/>
      <c r="Z57" s="2748"/>
      <c r="AA57" s="2748"/>
      <c r="AB57" s="2748"/>
      <c r="AC57" s="2748"/>
      <c r="AD57" s="2748"/>
      <c r="AE57" s="2748"/>
      <c r="AF57" s="2748"/>
      <c r="AG57" s="2748"/>
      <c r="AH57" s="2748"/>
      <c r="AI57" s="2748"/>
      <c r="AJ57" s="2748"/>
      <c r="AK57" s="2748"/>
      <c r="AQ57" s="1618">
        <v>14</v>
      </c>
    </row>
    <row customHeight="1" ht="22.5" hidden="1">
      <c r="A58" s="1623" t="s">
        <v>82</v>
      </c>
      <c r="B58" s="1623">
        <v>0</v>
      </c>
      <c r="C58" s="1623">
        <v>0</v>
      </c>
      <c r="D58" s="1623">
        <v>0</v>
      </c>
      <c r="E58" s="1623">
        <v>0</v>
      </c>
      <c r="F58" s="1623">
        <v>0</v>
      </c>
      <c r="G58" s="1623">
        <v>0</v>
      </c>
      <c r="H58" s="1623">
        <v>0</v>
      </c>
      <c r="I58" s="1623">
        <v>0</v>
      </c>
      <c r="J58" s="1623">
        <v>0</v>
      </c>
      <c r="K58" s="1623">
        <v>0</v>
      </c>
      <c r="L58" s="1910">
        <v>0</v>
      </c>
      <c r="M58" s="1825">
        <v>0</v>
      </c>
      <c r="N58" s="1825">
        <v>0</v>
      </c>
      <c r="O58" s="1825">
        <v>0</v>
      </c>
      <c r="P58" s="1909">
        <v>3</v>
      </c>
      <c r="Q58" s="807">
        <v>3</v>
      </c>
      <c r="R58" s="807">
        <v>3</v>
      </c>
      <c r="S58" s="1044">
        <v>12</v>
      </c>
      <c r="T58" s="1618">
        <v>35</v>
      </c>
      <c r="U58" s="1618">
        <v>0</v>
      </c>
      <c r="V58" s="1618">
        <v>0</v>
      </c>
      <c r="W58" s="1618">
        <v>0</v>
      </c>
      <c r="X58" s="1618">
        <v>0</v>
      </c>
      <c r="Y58" s="1618">
        <v>0</v>
      </c>
      <c r="Z58" s="1618">
        <v>0</v>
      </c>
      <c r="AA58" s="1618">
        <v>0</v>
      </c>
      <c r="AB58" s="1618">
        <v>0</v>
      </c>
      <c r="AC58" s="1618">
        <v>24</v>
      </c>
      <c r="AD58" s="1618">
        <v>24</v>
      </c>
      <c r="AE58" s="1618">
        <v>24</v>
      </c>
      <c r="AF58" s="1618">
        <v>11</v>
      </c>
      <c r="AG58" s="1618">
        <v>3</v>
      </c>
      <c r="AH58" s="1618">
        <v>11</v>
      </c>
      <c r="AI58" s="1618">
        <v>0</v>
      </c>
      <c r="AJ58" s="1618">
        <v>4</v>
      </c>
      <c r="AK58" s="1618">
        <v>115</v>
      </c>
      <c r="AL58" s="974">
        <v>10</v>
      </c>
      <c r="AM58" s="974">
        <v>10</v>
      </c>
      <c r="AN58" s="974">
        <v>10</v>
      </c>
      <c r="AO58" s="974">
        <v>10</v>
      </c>
      <c r="AP58" s="974">
        <v>10</v>
      </c>
      <c r="AQ58" s="16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255865-A86C-7A23-A3AD-0819027F6982}"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8229" width="10.140625" hidden="1" customWidth="1"/>
    <col min="4" max="4" style="28229" width="11.8515625" hidden="1" customWidth="1"/>
    <col min="5" max="11" style="28229" width="10.140625" hidden="1" customWidth="1"/>
    <col min="12" max="12" style="28903" width="10.140625" hidden="1" customWidth="1"/>
    <col min="13" max="15" style="28924" width="10.140625" hidden="1" customWidth="1"/>
    <col min="16" max="16" style="26776" width="3.00390625" customWidth="1"/>
    <col min="17" max="17" style="26842" width="3.00390625" customWidth="1"/>
    <col min="18" max="18" style="28199" width="3.00390625" customWidth="1"/>
    <col min="19" max="19" style="28896" width="12.00390625" customWidth="1"/>
    <col min="20" max="20" style="28229" width="31.00390625" customWidth="1"/>
    <col min="21" max="21" style="28229" width="0.140625" customWidth="1"/>
    <col min="22" max="23" style="28229" width="21.7109375" hidden="1" customWidth="1"/>
    <col min="24" max="24" style="28229" width="11.7109375" hidden="1" customWidth="1"/>
    <col min="25" max="25" style="28229" width="3.7109375" hidden="1" customWidth="1"/>
    <col min="26" max="26" style="28229" width="11.7109375" hidden="1" customWidth="1"/>
    <col min="27" max="27" style="28229" width="8.57421875" hidden="1" customWidth="1"/>
    <col min="28" max="28" style="28229" width="27.00390625" customWidth="1"/>
    <col min="29" max="29" style="28229" width="24.57421875" customWidth="1"/>
    <col min="30" max="31" style="28229" width="21.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0.75" hidden="1">
      <c r="AQ1" s="2094" t="s">
        <v>14</v>
      </c>
    </row>
    <row customHeight="1" ht="21" hidden="1">
      <c r="A2" s="1730"/>
      <c r="B2" s="1730"/>
      <c r="C2" s="1730"/>
      <c r="D2" s="1730"/>
      <c r="E2" s="2752">
        <v>1</v>
      </c>
      <c r="F2" s="1730"/>
      <c r="G2" s="1730"/>
      <c r="H2" s="1730"/>
      <c r="I2" s="1730"/>
      <c r="J2" s="1730"/>
      <c r="K2" s="1730"/>
      <c r="L2" s="1773"/>
      <c r="M2" s="2073"/>
      <c r="N2" s="2073"/>
      <c r="O2" s="2073"/>
      <c r="P2" s="1872"/>
      <c r="Q2" s="1336"/>
      <c r="R2" s="818"/>
      <c r="S2" s="2421">
        <f>INDEX(PT_DIFFERENTIATION_NUM_NTAR,MATCH(A2,PT_DIFFERENTIATION_NTAR_ID,0))</f>
      </c>
      <c r="T2" s="1988" t="s">
        <v>255</v>
      </c>
      <c r="U2" s="763"/>
      <c r="V2" s="2706"/>
      <c r="W2" s="2706"/>
      <c r="X2" s="2706"/>
      <c r="Y2" s="2706"/>
      <c r="Z2" s="2706"/>
      <c r="AA2" s="2707"/>
      <c r="AB2" s="2415"/>
      <c r="AC2" s="2706">
        <f>INDEX(PT_DIFFERENTIATION_NTAR,MATCH(A2,PT_DIFFERENTIATION_NTAR_ID,0))</f>
      </c>
      <c r="AD2" s="2706"/>
      <c r="AE2" s="2706"/>
      <c r="AF2" s="2706"/>
      <c r="AG2" s="2706"/>
      <c r="AH2" s="2706"/>
      <c r="AI2" s="2706"/>
      <c r="AJ2" s="2707"/>
      <c r="AK2" s="1721" t="s">
        <v>520</v>
      </c>
      <c r="AM2" s="2087"/>
      <c r="AN2" s="2087" t="str">
        <f>IF(T2="","",T2)</f>
        <v>Наименование тарифа</v>
      </c>
      <c r="AO2" s="2087"/>
      <c r="AP2" s="2087"/>
      <c r="AQ2" s="2094">
        <v>0</v>
      </c>
    </row>
    <row customHeight="1" ht="21" hidden="1">
      <c r="A3" s="1730"/>
      <c r="B3" s="1730"/>
      <c r="C3" s="1730"/>
      <c r="D3" s="1730"/>
      <c r="E3" s="2753"/>
      <c r="F3" s="2752">
        <v>1</v>
      </c>
      <c r="G3" s="1730"/>
      <c r="H3" s="1730"/>
      <c r="I3" s="1730"/>
      <c r="J3" s="1730"/>
      <c r="K3" s="1730"/>
      <c r="L3" s="1773"/>
      <c r="M3" s="2073"/>
      <c r="N3" s="2073"/>
      <c r="O3" s="2073"/>
      <c r="P3" s="2432"/>
      <c r="Q3" s="1874"/>
      <c r="R3" s="816"/>
      <c r="S3" s="2421">
        <f>INDEX(PT_DIFFERENTIATION_NUM_TER,MATCH(B3,PT_DIFFERENTIATION_TER_ID,0))</f>
      </c>
      <c r="T3" s="1985" t="s">
        <v>521</v>
      </c>
      <c r="U3" s="763"/>
      <c r="V3" s="2706"/>
      <c r="W3" s="2706"/>
      <c r="X3" s="2706"/>
      <c r="Y3" s="2706"/>
      <c r="Z3" s="2706"/>
      <c r="AA3" s="2707"/>
      <c r="AB3" s="2415"/>
      <c r="AC3" s="2706">
        <f>INDEX(PT_DIFFERENTIATION_TER,MATCH(B3,PT_DIFFERENTIATION_TER_ID,0))</f>
      </c>
      <c r="AD3" s="2706"/>
      <c r="AE3" s="2706"/>
      <c r="AF3" s="2706"/>
      <c r="AG3" s="2706"/>
      <c r="AH3" s="2706"/>
      <c r="AI3" s="2706"/>
      <c r="AJ3" s="2707"/>
      <c r="AK3" s="1721" t="s">
        <v>522</v>
      </c>
      <c r="AM3" s="2087"/>
      <c r="AN3" s="2087" t="str">
        <f>IF(T3="","",T3)</f>
        <v>Территория действия тарифа</v>
      </c>
      <c r="AO3" s="2087"/>
      <c r="AP3" s="2087"/>
      <c r="AQ3" s="2094">
        <v>0</v>
      </c>
    </row>
    <row customHeight="1" ht="22.5" hidden="1">
      <c r="A4" s="1730"/>
      <c r="B4" s="1730"/>
      <c r="C4" s="1730"/>
      <c r="D4" s="1730"/>
      <c r="E4" s="2753"/>
      <c r="F4" s="2753"/>
      <c r="G4" s="2752">
        <v>1</v>
      </c>
      <c r="H4" s="1730"/>
      <c r="I4" s="1730"/>
      <c r="J4" s="1730"/>
      <c r="K4" s="1730"/>
      <c r="L4" s="1773"/>
      <c r="M4" s="2073"/>
      <c r="N4" s="2073"/>
      <c r="O4" s="2073"/>
      <c r="P4" s="1875"/>
      <c r="Q4" s="1874"/>
      <c r="R4" s="816"/>
      <c r="S4" s="2421">
        <f>INDEX(PT_DIFFERENTIATION_NUM_CS,MATCH(C4,PT_DIFFERENTIATION_CS_ID,0))</f>
      </c>
      <c r="T4" s="772" t="s">
        <v>523</v>
      </c>
      <c r="U4" s="763"/>
      <c r="V4" s="2706"/>
      <c r="W4" s="2706"/>
      <c r="X4" s="2706"/>
      <c r="Y4" s="2706"/>
      <c r="Z4" s="2706"/>
      <c r="AA4" s="2707"/>
      <c r="AB4" s="2415"/>
      <c r="AC4" s="2706">
        <f>INDEX(PT_DIFFERENTIATION_CS,MATCH(C4,PT_DIFFERENTIATION_CS_ID,0))</f>
      </c>
      <c r="AD4" s="2706"/>
      <c r="AE4" s="2706"/>
      <c r="AF4" s="2706"/>
      <c r="AG4" s="2706"/>
      <c r="AH4" s="2706"/>
      <c r="AI4" s="2706"/>
      <c r="AJ4" s="2707"/>
      <c r="AK4" s="1721" t="s">
        <v>524</v>
      </c>
      <c r="AM4" s="2087"/>
      <c r="AN4" s="2087" t="str">
        <f>IF(T4="","",T4)</f>
        <v>Наименование системы теплоснабжения </v>
      </c>
      <c r="AO4" s="2087"/>
      <c r="AP4" s="2087"/>
      <c r="AQ4" s="2094">
        <v>0</v>
      </c>
    </row>
    <row customHeight="1" ht="21" hidden="1">
      <c r="A5" s="1730"/>
      <c r="B5" s="1730"/>
      <c r="C5" s="1730"/>
      <c r="D5" s="1730"/>
      <c r="E5" s="2753"/>
      <c r="F5" s="2753"/>
      <c r="G5" s="2753"/>
      <c r="H5" s="2752">
        <v>1</v>
      </c>
      <c r="I5" s="1730"/>
      <c r="J5" s="1730"/>
      <c r="K5" s="1730"/>
      <c r="L5" s="1773"/>
      <c r="M5" s="2073"/>
      <c r="N5" s="2073"/>
      <c r="O5" s="2073"/>
      <c r="P5" s="1875"/>
      <c r="Q5" s="1874"/>
      <c r="R5" s="816"/>
      <c r="S5" s="2421">
        <f>INDEX(PT_DIFFERENTIATION_NUM_IST_TE,MATCH(D5,PT_DIFFERENTIATION_IST_TE_ID,0))</f>
      </c>
      <c r="T5" s="773" t="s">
        <v>525</v>
      </c>
      <c r="U5" s="763"/>
      <c r="V5" s="2706"/>
      <c r="W5" s="2706"/>
      <c r="X5" s="2706"/>
      <c r="Y5" s="2706"/>
      <c r="Z5" s="2706"/>
      <c r="AA5" s="2707"/>
      <c r="AB5" s="2415"/>
      <c r="AC5" s="2706">
        <f>INDEX(PT_DIFFERENTIATION_IST_TE,MATCH(D5,PT_DIFFERENTIATION_IST_TE_ID,0))</f>
      </c>
      <c r="AD5" s="2706"/>
      <c r="AE5" s="2706"/>
      <c r="AF5" s="2706"/>
      <c r="AG5" s="2706"/>
      <c r="AH5" s="2706"/>
      <c r="AI5" s="2706"/>
      <c r="AJ5" s="2707"/>
      <c r="AK5" s="1721" t="s">
        <v>526</v>
      </c>
      <c r="AM5" s="2087"/>
      <c r="AN5" s="2087" t="str">
        <f>IF(T5="","",T5)</f>
        <v>Источник тепловой энергии  </v>
      </c>
      <c r="AO5" s="2087"/>
      <c r="AP5" s="2087"/>
      <c r="AQ5" s="2094">
        <v>0</v>
      </c>
    </row>
    <row s="27100" customFormat="1" customHeight="1" ht="0.75" hidden="1">
      <c r="A6" s="1838"/>
      <c r="B6" s="1838"/>
      <c r="C6" s="1838"/>
      <c r="D6" s="1838"/>
      <c r="E6" s="2753"/>
      <c r="F6" s="2753"/>
      <c r="G6" s="2753"/>
      <c r="H6" s="2753"/>
      <c r="I6" s="2590">
        <f>S5&amp;".1"</f>
      </c>
      <c r="J6" s="1838"/>
      <c r="K6" s="1838"/>
      <c r="L6" s="1844" t="s">
        <v>527</v>
      </c>
      <c r="M6" s="1709"/>
      <c r="N6" s="1709"/>
      <c r="O6" s="1709"/>
      <c r="P6" s="2720">
        <v>1</v>
      </c>
      <c r="Q6" s="2417"/>
      <c r="R6" s="819"/>
      <c r="S6" s="1505"/>
      <c r="T6" s="1846"/>
      <c r="U6" s="1847"/>
      <c r="V6" s="2760"/>
      <c r="W6" s="2760"/>
      <c r="X6" s="2760"/>
      <c r="Y6" s="2760"/>
      <c r="Z6" s="2760"/>
      <c r="AA6" s="2761"/>
      <c r="AB6" s="2423"/>
      <c r="AC6" s="2760"/>
      <c r="AD6" s="2760"/>
      <c r="AE6" s="2760"/>
      <c r="AF6" s="2760"/>
      <c r="AG6" s="2760"/>
      <c r="AH6" s="2760"/>
      <c r="AI6" s="2760"/>
      <c r="AJ6" s="2761"/>
      <c r="AK6" s="1848"/>
      <c r="AM6" s="2087"/>
      <c r="AN6" s="2087" t="str">
        <f>IF(T6="","",T6)</f>
        <v/>
      </c>
      <c r="AO6" s="2087"/>
      <c r="AP6" s="2087"/>
      <c r="AQ6" s="2099">
        <v>0</v>
      </c>
    </row>
    <row s="27100" customFormat="1" customHeight="1" ht="0.75" hidden="1">
      <c r="A7" s="1838"/>
      <c r="B7" s="1838"/>
      <c r="C7" s="1838"/>
      <c r="D7" s="1838"/>
      <c r="E7" s="2753"/>
      <c r="F7" s="2753"/>
      <c r="G7" s="2753"/>
      <c r="H7" s="2753"/>
      <c r="I7" s="2564"/>
      <c r="J7" s="2590">
        <f>S5&amp;".1"</f>
      </c>
      <c r="K7" s="1838"/>
      <c r="L7" s="1844"/>
      <c r="M7" s="1709"/>
      <c r="N7" s="1709"/>
      <c r="O7" s="1709"/>
      <c r="P7" s="2720"/>
      <c r="Q7" s="2720">
        <v>1</v>
      </c>
      <c r="R7" s="820"/>
      <c r="S7" s="1505"/>
      <c r="T7" s="1862"/>
      <c r="U7" s="1847"/>
      <c r="V7" s="2760"/>
      <c r="W7" s="2760"/>
      <c r="X7" s="2760"/>
      <c r="Y7" s="2760"/>
      <c r="Z7" s="2760"/>
      <c r="AA7" s="2761"/>
      <c r="AB7" s="2423"/>
      <c r="AC7" s="2760"/>
      <c r="AD7" s="2760"/>
      <c r="AE7" s="2760"/>
      <c r="AF7" s="2760"/>
      <c r="AG7" s="2760"/>
      <c r="AH7" s="2760"/>
      <c r="AI7" s="2760"/>
      <c r="AJ7" s="2761"/>
      <c r="AK7" s="1848"/>
      <c r="AM7" s="2087"/>
      <c r="AN7" s="2087" t="str">
        <f>IF(T7="","",T7)</f>
        <v/>
      </c>
      <c r="AO7" s="2087"/>
      <c r="AP7" s="2087"/>
      <c r="AQ7" s="2099">
        <v>0</v>
      </c>
    </row>
    <row customHeight="1" ht="21" hidden="1">
      <c r="A8" s="1730"/>
      <c r="B8" s="1730"/>
      <c r="C8" s="1730"/>
      <c r="D8" s="1730"/>
      <c r="E8" s="2753"/>
      <c r="F8" s="2753"/>
      <c r="G8" s="2753"/>
      <c r="H8" s="2753"/>
      <c r="I8" s="2564"/>
      <c r="J8" s="2564"/>
      <c r="K8" s="2454">
        <f>S5&amp;".1"</f>
      </c>
      <c r="L8" s="1773"/>
      <c r="P8" s="2720"/>
      <c r="Q8" s="2720"/>
      <c r="R8" s="2458">
        <v>1</v>
      </c>
      <c r="S8" s="2456">
        <f>$K8</f>
      </c>
      <c r="T8" s="2457"/>
      <c r="U8" s="763"/>
      <c r="V8" s="1214"/>
      <c r="W8" s="1720"/>
      <c r="X8" s="2455"/>
      <c r="Y8" s="2453" t="s">
        <v>66</v>
      </c>
      <c r="Z8" s="2455"/>
      <c r="AA8" s="2453" t="s">
        <v>66</v>
      </c>
      <c r="AB8" s="2459"/>
      <c r="AC8" s="2460" t="s">
        <v>22</v>
      </c>
      <c r="AD8" s="1214"/>
      <c r="AE8" s="1720"/>
      <c r="AF8" s="2418"/>
      <c r="AG8" s="2405" t="s">
        <v>66</v>
      </c>
      <c r="AH8" s="2418"/>
      <c r="AI8" s="2405" t="s">
        <v>66</v>
      </c>
      <c r="AJ8" s="1811"/>
      <c r="AK8" s="2716" t="s">
        <v>588</v>
      </c>
      <c r="AL8" s="2099">
        <f>STRCHECKDATE(#REF!)</f>
      </c>
      <c r="AM8" s="2087"/>
      <c r="AN8" s="2087" t="str">
        <f>IF(T8="","",T8)</f>
        <v/>
      </c>
      <c r="AO8" s="2087"/>
      <c r="AP8" s="2087"/>
      <c r="AQ8" s="2094">
        <v>0</v>
      </c>
    </row>
    <row customHeight="1" ht="11.25" hidden="1">
      <c r="A9" s="1730"/>
      <c r="B9" s="1730"/>
      <c r="C9" s="1730"/>
      <c r="D9" s="1730"/>
      <c r="E9" s="2753"/>
      <c r="F9" s="2753"/>
      <c r="G9" s="2753"/>
      <c r="H9" s="2753"/>
      <c r="I9" s="2564"/>
      <c r="J9" s="2590"/>
      <c r="K9" s="1730"/>
      <c r="L9" s="1773"/>
      <c r="P9" s="2720"/>
      <c r="Q9" s="2720"/>
      <c r="R9" s="819"/>
      <c r="S9" s="1741"/>
      <c r="T9" s="750" t="s">
        <v>592</v>
      </c>
      <c r="U9" s="1063"/>
      <c r="V9" s="1063"/>
      <c r="W9" s="1063"/>
      <c r="X9" s="1063"/>
      <c r="Y9" s="1063"/>
      <c r="Z9" s="1063"/>
      <c r="AA9" s="1063"/>
      <c r="AB9" s="1063"/>
      <c r="AC9" s="1063"/>
      <c r="AD9" s="1063"/>
      <c r="AE9" s="1063"/>
      <c r="AF9" s="1063"/>
      <c r="AG9" s="1063"/>
      <c r="AH9" s="1063"/>
      <c r="AI9" s="1063"/>
      <c r="AJ9" s="787"/>
      <c r="AK9" s="2718"/>
      <c r="AM9" s="2087"/>
      <c r="AN9" s="2087" t="str">
        <f>IF(T9="","",T9)</f>
        <v>Добавить строку</v>
      </c>
      <c r="AO9" s="2087"/>
      <c r="AP9" s="2087"/>
      <c r="AQ9" s="2094">
        <v>0</v>
      </c>
    </row>
    <row s="27100" customFormat="1" customHeight="1" ht="0.75" hidden="1">
      <c r="A10" s="1838"/>
      <c r="B10" s="1838"/>
      <c r="C10" s="1838"/>
      <c r="D10" s="1838"/>
      <c r="E10" s="2753"/>
      <c r="F10" s="2753"/>
      <c r="G10" s="2753"/>
      <c r="H10" s="2753"/>
      <c r="I10" s="2590"/>
      <c r="J10" s="1838"/>
      <c r="K10" s="1838"/>
      <c r="L10" s="1844"/>
      <c r="M10" s="1709"/>
      <c r="N10" s="1709"/>
      <c r="O10" s="1709"/>
      <c r="P10" s="2720"/>
      <c r="Q10" s="2417"/>
      <c r="R10" s="819"/>
      <c r="S10" s="1849"/>
      <c r="T10" s="1850"/>
      <c r="U10" s="1851"/>
      <c r="V10" s="1851"/>
      <c r="W10" s="1851"/>
      <c r="X10" s="1851"/>
      <c r="Y10" s="1851"/>
      <c r="Z10" s="1851"/>
      <c r="AA10" s="1851"/>
      <c r="AB10" s="1851"/>
      <c r="AC10" s="1851"/>
      <c r="AD10" s="1851"/>
      <c r="AE10" s="1851"/>
      <c r="AF10" s="1851"/>
      <c r="AG10" s="1851"/>
      <c r="AH10" s="1851"/>
      <c r="AI10" s="1851"/>
      <c r="AJ10" s="1851"/>
      <c r="AK10" s="1852"/>
      <c r="AM10" s="2087"/>
      <c r="AN10" s="2087" t="str">
        <f>IF(T10="","",T10)</f>
        <v/>
      </c>
      <c r="AO10" s="2087"/>
      <c r="AP10" s="2087"/>
      <c r="AQ10" s="2099">
        <v>0</v>
      </c>
    </row>
    <row s="27100" customFormat="1" customHeight="1" ht="0.75" hidden="1">
      <c r="A11" s="1838"/>
      <c r="B11" s="1838"/>
      <c r="C11" s="1838"/>
      <c r="D11" s="1838"/>
      <c r="E11" s="2753"/>
      <c r="F11" s="2753"/>
      <c r="G11" s="2753"/>
      <c r="H11" s="2752"/>
      <c r="I11" s="1838"/>
      <c r="J11" s="1838"/>
      <c r="K11" s="1838"/>
      <c r="L11" s="1844"/>
      <c r="M11" s="1841"/>
      <c r="N11" s="1841"/>
      <c r="O11" s="814"/>
      <c r="P11" s="843"/>
      <c r="Q11" s="1807"/>
      <c r="R11" s="1864"/>
      <c r="S11" s="1849"/>
      <c r="T11" s="1850"/>
      <c r="U11" s="1851"/>
      <c r="V11" s="1851"/>
      <c r="W11" s="1851"/>
      <c r="X11" s="1851"/>
      <c r="Y11" s="1851"/>
      <c r="Z11" s="1851"/>
      <c r="AA11" s="1851"/>
      <c r="AB11" s="1851"/>
      <c r="AC11" s="1851"/>
      <c r="AD11" s="1851"/>
      <c r="AE11" s="1851"/>
      <c r="AF11" s="1851"/>
      <c r="AG11" s="1851"/>
      <c r="AH11" s="1851"/>
      <c r="AI11" s="1851"/>
      <c r="AJ11" s="1851"/>
      <c r="AK11" s="1852"/>
      <c r="AM11" s="2087"/>
      <c r="AN11" s="2087" t="str">
        <f>IF(T11="","",T11)</f>
        <v/>
      </c>
      <c r="AO11" s="2087"/>
      <c r="AP11" s="2087"/>
      <c r="AQ11" s="2099">
        <v>0</v>
      </c>
    </row>
    <row s="27100" customFormat="1" customHeight="1" ht="0.75" hidden="1">
      <c r="A12" s="1838"/>
      <c r="B12" s="1838"/>
      <c r="C12" s="1838"/>
      <c r="D12" s="1837"/>
      <c r="E12" s="2753"/>
      <c r="F12" s="2753"/>
      <c r="G12" s="2752"/>
      <c r="H12" s="1837"/>
      <c r="I12" s="1837"/>
      <c r="J12" s="1837"/>
      <c r="K12" s="1837"/>
      <c r="L12" s="1840"/>
      <c r="M12" s="1841"/>
      <c r="N12" s="1841"/>
      <c r="O12" s="814"/>
      <c r="P12" s="1779"/>
      <c r="Q12" s="1780"/>
      <c r="R12" s="1779"/>
      <c r="S12" s="1785"/>
      <c r="T12" s="1788" t="s">
        <v>538</v>
      </c>
      <c r="U12" s="1787"/>
      <c r="V12" s="1787"/>
      <c r="W12" s="1787"/>
      <c r="X12" s="1787"/>
      <c r="Y12" s="1787"/>
      <c r="Z12" s="1787"/>
      <c r="AA12" s="1787"/>
      <c r="AB12" s="1787"/>
      <c r="AC12" s="1787"/>
      <c r="AD12" s="1787"/>
      <c r="AE12" s="1787"/>
      <c r="AF12" s="1787"/>
      <c r="AG12" s="1787"/>
      <c r="AH12" s="1787"/>
      <c r="AI12" s="1787"/>
      <c r="AJ12" s="1787"/>
      <c r="AK12" s="1787"/>
      <c r="AM12" s="1714"/>
      <c r="AN12" s="1714" t="str">
        <f>IF(T12="","",T12)</f>
        <v>Добавить источник для дифференциации</v>
      </c>
      <c r="AO12" s="1714"/>
      <c r="AP12" s="1714"/>
      <c r="AQ12" s="2105">
        <v>0</v>
      </c>
    </row>
    <row s="27100" customFormat="1" customHeight="1" ht="0.75" hidden="1">
      <c r="A13" s="1838"/>
      <c r="B13" s="1838"/>
      <c r="C13" s="1837"/>
      <c r="D13" s="1837"/>
      <c r="E13" s="2753"/>
      <c r="F13" s="2752"/>
      <c r="G13" s="1837"/>
      <c r="H13" s="1837"/>
      <c r="I13" s="1837"/>
      <c r="J13" s="1837"/>
      <c r="K13" s="1837"/>
      <c r="L13" s="1840"/>
      <c r="M13" s="1842"/>
      <c r="N13" s="1842"/>
      <c r="O13" s="814"/>
      <c r="P13" s="1779"/>
      <c r="Q13" s="1780"/>
      <c r="R13" s="1779"/>
      <c r="S13" s="1785"/>
      <c r="T13" s="1788" t="s">
        <v>539</v>
      </c>
      <c r="U13" s="1787"/>
      <c r="V13" s="1787"/>
      <c r="W13" s="1787"/>
      <c r="X13" s="1787"/>
      <c r="Y13" s="1787"/>
      <c r="Z13" s="1787"/>
      <c r="AA13" s="1787"/>
      <c r="AB13" s="1787"/>
      <c r="AC13" s="1787"/>
      <c r="AD13" s="1787"/>
      <c r="AE13" s="1787"/>
      <c r="AF13" s="1787"/>
      <c r="AG13" s="1787"/>
      <c r="AH13" s="1787"/>
      <c r="AI13" s="1787"/>
      <c r="AJ13" s="1787"/>
      <c r="AK13" s="1787"/>
      <c r="AM13" s="1714"/>
      <c r="AN13" s="1714" t="str">
        <f>IF(T13="","",T13)</f>
        <v>Добавить централизованную систему для дифференциации</v>
      </c>
      <c r="AO13" s="1714"/>
      <c r="AP13" s="1714"/>
      <c r="AQ13" s="2105">
        <v>0</v>
      </c>
    </row>
    <row s="27100" customFormat="1" customHeight="1" ht="0.75" hidden="1">
      <c r="A14" s="1838"/>
      <c r="B14" s="1838"/>
      <c r="C14" s="1838"/>
      <c r="D14" s="1838"/>
      <c r="E14" s="2752"/>
      <c r="F14" s="1838"/>
      <c r="G14" s="1838"/>
      <c r="H14" s="1838"/>
      <c r="I14" s="1838"/>
      <c r="J14" s="1838"/>
      <c r="K14" s="1838"/>
      <c r="L14" s="1844"/>
      <c r="M14" s="1842"/>
      <c r="N14" s="1842"/>
      <c r="O14" s="814"/>
      <c r="P14" s="843"/>
      <c r="Q14" s="1807"/>
      <c r="R14" s="843"/>
      <c r="S14" s="1785"/>
      <c r="T14" s="1788" t="s">
        <v>540</v>
      </c>
      <c r="U14" s="1787"/>
      <c r="V14" s="1787"/>
      <c r="W14" s="1787"/>
      <c r="X14" s="1787"/>
      <c r="Y14" s="1787"/>
      <c r="Z14" s="1787"/>
      <c r="AA14" s="1787"/>
      <c r="AB14" s="1787"/>
      <c r="AC14" s="1787"/>
      <c r="AD14" s="1787"/>
      <c r="AE14" s="1787"/>
      <c r="AF14" s="1787"/>
      <c r="AG14" s="1787"/>
      <c r="AH14" s="1787"/>
      <c r="AI14" s="1787"/>
      <c r="AJ14" s="1787"/>
      <c r="AK14" s="1787"/>
      <c r="AM14" s="2087"/>
      <c r="AN14" s="2087" t="str">
        <f>IF(T14="","",T14)</f>
        <v>Добавить территорию для дифференциации</v>
      </c>
      <c r="AO14" s="2087"/>
      <c r="AP14" s="2087"/>
      <c r="AQ14" s="2099">
        <v>0</v>
      </c>
    </row>
    <row customHeight="1" ht="14.25" hidden="1">
      <c r="AQ15" s="2094">
        <v>0</v>
      </c>
    </row>
    <row customHeight="1" ht="14.25" hidden="1">
      <c r="AC16" s="1965"/>
      <c r="AD16" s="1866"/>
      <c r="AE16" s="1867"/>
      <c r="AF16" s="2199"/>
      <c r="AG16" s="2429" t="s">
        <v>66</v>
      </c>
      <c r="AH16" s="2199"/>
      <c r="AI16" s="2429" t="s">
        <v>66</v>
      </c>
      <c r="AQ16" s="2094">
        <v>0</v>
      </c>
    </row>
    <row customHeight="1" ht="14.25" hidden="1">
      <c r="AL17" s="2104"/>
      <c r="AM17" s="2104"/>
      <c r="AN17" s="2104"/>
      <c r="AO17" s="2104"/>
      <c r="AP17" s="2104"/>
      <c r="AQ17" s="2094">
        <v>0</v>
      </c>
    </row>
    <row customHeight="1" ht="14.25" hidden="1">
      <c r="O18" s="1808" t="s">
        <v>541</v>
      </c>
      <c r="X18" s="1808"/>
      <c r="Z18" s="1808"/>
      <c r="AF18" s="1808"/>
      <c r="AH18" s="1808"/>
      <c r="AL18" s="2104"/>
      <c r="AM18" s="2104"/>
      <c r="AN18" s="2104"/>
      <c r="AO18" s="2104"/>
      <c r="AP18" s="2104"/>
      <c r="AQ18" s="2094">
        <v>0</v>
      </c>
    </row>
    <row customHeight="1" ht="14.25" hidden="1">
      <c r="AL19" s="2104"/>
      <c r="AM19" s="2104"/>
      <c r="AN19" s="2104"/>
      <c r="AO19" s="2104"/>
      <c r="AP19" s="2104"/>
      <c r="AQ19" s="2094">
        <v>0</v>
      </c>
    </row>
    <row s="26817" customFormat="1" customHeight="1" ht="14.25" hidden="1">
      <c r="A20" s="2434"/>
      <c r="B20" s="2434"/>
      <c r="C20" s="2434"/>
      <c r="D20" s="2434"/>
      <c r="E20" s="2434"/>
      <c r="F20" s="2434"/>
      <c r="G20" s="2434"/>
      <c r="H20" s="2434"/>
      <c r="I20" s="2434"/>
      <c r="J20" s="2434"/>
      <c r="K20" s="2434"/>
      <c r="L20" s="2434"/>
      <c r="M20" s="2435"/>
      <c r="N20" s="2435"/>
      <c r="O20" s="2436" t="s">
        <v>542</v>
      </c>
      <c r="P20" s="1971"/>
      <c r="Q20" s="1973"/>
      <c r="R20" s="1973"/>
      <c r="Y20" s="1970" t="s">
        <v>544</v>
      </c>
      <c r="AA20" s="1970" t="s">
        <v>545</v>
      </c>
      <c r="AC20" s="1970" t="s">
        <v>594</v>
      </c>
      <c r="AG20" s="1970" t="s">
        <v>544</v>
      </c>
      <c r="AI20" s="1970" t="s">
        <v>545</v>
      </c>
      <c r="AL20" s="1974"/>
      <c r="AM20" s="1974"/>
      <c r="AN20" s="1974"/>
      <c r="AO20" s="1974"/>
      <c r="AP20" s="1974"/>
      <c r="AQ20" s="1970">
        <v>0</v>
      </c>
    </row>
    <row customHeight="1" ht="14.25" hidden="1">
      <c r="O21" s="1773"/>
      <c r="AL21" s="2104"/>
      <c r="AM21" s="2104"/>
      <c r="AN21" s="2104"/>
      <c r="AO21" s="2104"/>
      <c r="AP21" s="2104"/>
      <c r="AQ21" s="2094">
        <v>0</v>
      </c>
    </row>
    <row customHeight="1" ht="14.25" hidden="1">
      <c r="O22" s="1773"/>
      <c r="AL22" s="2104"/>
      <c r="AM22" s="2104"/>
      <c r="AN22" s="2104"/>
      <c r="AO22" s="2104"/>
      <c r="AP22" s="2104"/>
      <c r="AQ22" s="2094">
        <v>0</v>
      </c>
    </row>
    <row customHeight="1" ht="14.699999999999998">
      <c r="Q23" s="754"/>
      <c r="R23" s="839"/>
      <c r="S23" s="1738"/>
      <c r="T23" s="920"/>
      <c r="U23" s="920"/>
      <c r="V23" s="2098"/>
      <c r="W23" s="2098"/>
      <c r="X23" s="2098"/>
      <c r="Y23" s="2098"/>
      <c r="Z23" s="2098"/>
      <c r="AA23" s="2098"/>
      <c r="AB23" s="2098"/>
      <c r="AC23" s="2098"/>
      <c r="AD23" s="2098"/>
      <c r="AE23" s="2098"/>
      <c r="AF23" s="2098"/>
      <c r="AG23" s="2098"/>
      <c r="AH23" s="2098"/>
      <c r="AI23" s="2098"/>
      <c r="AQ23" s="2094">
        <v>14</v>
      </c>
    </row>
    <row customHeight="1" ht="39.75">
      <c r="Q24" s="754"/>
      <c r="R24" s="839"/>
      <c r="S24" s="27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11"/>
      <c r="U24" s="2711"/>
      <c r="V24" s="2711"/>
      <c r="W24" s="2711"/>
      <c r="X24" s="2711"/>
      <c r="Y24" s="2711"/>
      <c r="Z24" s="2711"/>
      <c r="AA24" s="2711"/>
      <c r="AB24" s="2711"/>
      <c r="AC24" s="2711"/>
      <c r="AD24" s="2711"/>
      <c r="AE24" s="2711"/>
      <c r="AF24" s="2711"/>
      <c r="AG24" s="2711"/>
      <c r="AH24" s="2711"/>
      <c r="AI24" s="1706"/>
      <c r="AQ24" s="2094">
        <v>38</v>
      </c>
    </row>
    <row customHeight="1" ht="14.699999999999998">
      <c r="Q25" s="754"/>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2094">
        <v>14</v>
      </c>
    </row>
    <row customHeight="1" ht="14.25" hidden="1">
      <c r="Q26" s="754"/>
      <c r="R26" s="839"/>
      <c r="S26" s="1738"/>
      <c r="T26" s="920"/>
      <c r="U26" s="920"/>
      <c r="V26" s="785"/>
      <c r="W26" s="785"/>
      <c r="X26" s="785"/>
      <c r="Y26" s="785"/>
      <c r="Z26" s="785"/>
      <c r="AA26" s="785"/>
      <c r="AB26" s="785"/>
      <c r="AC26" s="785"/>
      <c r="AD26" s="785"/>
      <c r="AE26" s="785"/>
      <c r="AF26" s="785"/>
      <c r="AG26" s="785"/>
      <c r="AH26" s="785"/>
      <c r="AI26" s="785"/>
      <c r="AJ26" s="2098"/>
      <c r="AQ26" s="2094">
        <v>0</v>
      </c>
    </row>
    <row s="28795" customFormat="1" customHeight="1" ht="25.5" hidden="1">
      <c r="A27" s="1711"/>
      <c r="B27" s="1711"/>
      <c r="C27" s="1711"/>
      <c r="D27" s="1711"/>
      <c r="E27" s="1711"/>
      <c r="F27" s="1711"/>
      <c r="G27" s="1711"/>
      <c r="H27" s="1711"/>
      <c r="I27" s="1711"/>
      <c r="J27" s="1711"/>
      <c r="K27" s="1711"/>
      <c r="L27" s="1843"/>
      <c r="M27" s="1711"/>
      <c r="N27" s="1711"/>
      <c r="O27" s="1711"/>
      <c r="P27" s="1831"/>
      <c r="Q27" s="1831"/>
      <c r="S27" s="2713" t="s">
        <v>42</v>
      </c>
      <c r="T27" s="2713"/>
      <c r="U27" s="1835"/>
      <c r="V27" s="2714" t="str">
        <f>IF(TITLE_NAME_OR_PR_CHANGE="",IF(TITLE_NAME_OR_PR="","",TITLE_NAME_OR_PR),TITLE_NAME_OR_PR_CHANGE)</f>
        <v/>
      </c>
      <c r="W27" s="2714"/>
      <c r="X27" s="2714"/>
      <c r="Y27" s="2714"/>
      <c r="Z27" s="2714"/>
      <c r="AA27" s="2098"/>
      <c r="AB27" s="2098"/>
      <c r="AC27" s="2714"/>
      <c r="AD27" s="2714"/>
      <c r="AE27" s="2714"/>
      <c r="AF27" s="2714"/>
      <c r="AG27" s="2714"/>
      <c r="AH27" s="2714"/>
      <c r="AI27" s="2098"/>
      <c r="AJ27" s="2098"/>
      <c r="AK27" s="743"/>
      <c r="AL27" s="831"/>
      <c r="AM27" s="831"/>
      <c r="AN27" s="831"/>
      <c r="AO27" s="831"/>
      <c r="AP27" s="831"/>
      <c r="AQ27" s="881">
        <v>0</v>
      </c>
    </row>
    <row s="28795" customFormat="1" customHeight="1" ht="18.75" hidden="1">
      <c r="A28" s="1711"/>
      <c r="B28" s="1711"/>
      <c r="C28" s="1711"/>
      <c r="D28" s="1711"/>
      <c r="E28" s="1711"/>
      <c r="F28" s="1711"/>
      <c r="G28" s="1711"/>
      <c r="H28" s="1711"/>
      <c r="I28" s="1711"/>
      <c r="J28" s="1711"/>
      <c r="K28" s="1711"/>
      <c r="L28" s="1843"/>
      <c r="M28" s="1711"/>
      <c r="N28" s="1711"/>
      <c r="O28" s="1711"/>
      <c r="P28" s="1831"/>
      <c r="Q28" s="1831"/>
      <c r="S28" s="2713" t="s">
        <v>547</v>
      </c>
      <c r="T28" s="2713"/>
      <c r="U28" s="1835"/>
      <c r="V28" s="2727" t="str">
        <f>IF(TITLE_DATE_PR_CHANGE="",IF(TITLE_DATE_PR="","",TITLE_DATE_PR),TITLE_DATE_PR_CHANGE)</f>
        <v/>
      </c>
      <c r="W28" s="2727"/>
      <c r="X28" s="2727"/>
      <c r="Y28" s="2727"/>
      <c r="Z28" s="2727"/>
      <c r="AA28" s="2098"/>
      <c r="AB28" s="2098"/>
      <c r="AC28" s="2727"/>
      <c r="AD28" s="2727"/>
      <c r="AE28" s="2727"/>
      <c r="AF28" s="2727"/>
      <c r="AG28" s="2727"/>
      <c r="AH28" s="2727"/>
      <c r="AI28" s="2098"/>
      <c r="AJ28" s="2098"/>
      <c r="AK28" s="743"/>
      <c r="AL28" s="831"/>
      <c r="AM28" s="831"/>
      <c r="AN28" s="831"/>
      <c r="AO28" s="831"/>
      <c r="AP28" s="831"/>
      <c r="AQ28" s="881">
        <v>0</v>
      </c>
    </row>
    <row s="28795" customFormat="1" customHeight="1" ht="18.75" hidden="1">
      <c r="A29" s="1711"/>
      <c r="B29" s="1711"/>
      <c r="C29" s="1711"/>
      <c r="D29" s="1711"/>
      <c r="E29" s="1711"/>
      <c r="F29" s="1711"/>
      <c r="G29" s="1711"/>
      <c r="H29" s="1711"/>
      <c r="I29" s="1711"/>
      <c r="J29" s="1711"/>
      <c r="K29" s="1711"/>
      <c r="L29" s="1843"/>
      <c r="M29" s="1711"/>
      <c r="N29" s="1711"/>
      <c r="O29" s="1711"/>
      <c r="P29" s="1831"/>
      <c r="Q29" s="1831"/>
      <c r="S29" s="2713" t="s">
        <v>548</v>
      </c>
      <c r="T29" s="2713"/>
      <c r="U29" s="1835"/>
      <c r="V29" s="2714" t="str">
        <f>IF(TITLE_NUMBER_PR_CHANGE="",IF(TITLE_NUMBER_PR="","",TITLE_NUMBER_PR),TITLE_NUMBER_PR_CHANGE)</f>
        <v/>
      </c>
      <c r="W29" s="2714"/>
      <c r="X29" s="2714"/>
      <c r="Y29" s="2714"/>
      <c r="Z29" s="2714"/>
      <c r="AA29" s="2098"/>
      <c r="AB29" s="2098"/>
      <c r="AC29" s="2714"/>
      <c r="AD29" s="2714"/>
      <c r="AE29" s="2714"/>
      <c r="AF29" s="2714"/>
      <c r="AG29" s="2714"/>
      <c r="AH29" s="2714"/>
      <c r="AI29" s="2098"/>
      <c r="AJ29" s="2098"/>
      <c r="AK29" s="743"/>
      <c r="AL29" s="831"/>
      <c r="AM29" s="831"/>
      <c r="AN29" s="831"/>
      <c r="AO29" s="831"/>
      <c r="AP29" s="831"/>
      <c r="AQ29" s="881">
        <v>0</v>
      </c>
    </row>
    <row s="28795" customFormat="1" customHeight="1" ht="18.75" hidden="1">
      <c r="A30" s="1711"/>
      <c r="B30" s="1711"/>
      <c r="C30" s="1711"/>
      <c r="D30" s="1711"/>
      <c r="E30" s="1711"/>
      <c r="F30" s="1711"/>
      <c r="G30" s="1711"/>
      <c r="H30" s="1711"/>
      <c r="I30" s="1711"/>
      <c r="J30" s="1711"/>
      <c r="K30" s="1711"/>
      <c r="L30" s="1843"/>
      <c r="M30" s="1711"/>
      <c r="N30" s="1711"/>
      <c r="O30" s="1711"/>
      <c r="P30" s="1831"/>
      <c r="Q30" s="1831"/>
      <c r="S30" s="2713" t="s">
        <v>43</v>
      </c>
      <c r="T30" s="2713"/>
      <c r="U30" s="1835"/>
      <c r="V30" s="2714" t="str">
        <f>IF(TITLE_IST_PUB_CHANGE="",IF(TITLE_IST_PUB="","",TITLE_IST_PUB),TITLE_IST_PUB_CHANGE)</f>
        <v/>
      </c>
      <c r="W30" s="2714"/>
      <c r="X30" s="2714"/>
      <c r="Y30" s="2714"/>
      <c r="Z30" s="2714"/>
      <c r="AA30" s="2098"/>
      <c r="AB30" s="2098"/>
      <c r="AC30" s="2714"/>
      <c r="AD30" s="2714"/>
      <c r="AE30" s="2714"/>
      <c r="AF30" s="2714"/>
      <c r="AG30" s="2714"/>
      <c r="AH30" s="2714"/>
      <c r="AI30" s="2098"/>
      <c r="AJ30" s="2098"/>
      <c r="AK30" s="743"/>
      <c r="AL30" s="831"/>
      <c r="AM30" s="831"/>
      <c r="AN30" s="831"/>
      <c r="AO30" s="831"/>
      <c r="AP30" s="831"/>
      <c r="AQ30" s="881">
        <v>0</v>
      </c>
    </row>
    <row customHeight="1" ht="14.25" hidden="1">
      <c r="Q31" s="754"/>
      <c r="R31" s="839"/>
      <c r="S31" s="1738"/>
      <c r="T31" s="920"/>
      <c r="U31" s="920"/>
      <c r="V31" s="785"/>
      <c r="W31" s="785"/>
      <c r="X31" s="785"/>
      <c r="Y31" s="785"/>
      <c r="Z31" s="785"/>
      <c r="AA31" s="785"/>
      <c r="AB31" s="785"/>
      <c r="AC31" s="785"/>
      <c r="AD31" s="785"/>
      <c r="AE31" s="785"/>
      <c r="AF31" s="785"/>
      <c r="AG31" s="785"/>
      <c r="AH31" s="785"/>
      <c r="AI31" s="785"/>
      <c r="AJ31" s="2098"/>
      <c r="AQ31" s="2094">
        <v>0</v>
      </c>
    </row>
    <row s="28795" customFormat="1" customHeight="1" ht="18.75" hidden="1">
      <c r="A32" s="1711"/>
      <c r="B32" s="1711"/>
      <c r="C32" s="1711"/>
      <c r="D32" s="1711"/>
      <c r="E32" s="1711"/>
      <c r="F32" s="1711"/>
      <c r="G32" s="1711"/>
      <c r="H32" s="1711"/>
      <c r="I32" s="1711"/>
      <c r="J32" s="1711"/>
      <c r="K32" s="1711"/>
      <c r="L32" s="1843"/>
      <c r="M32" s="1711"/>
      <c r="N32" s="1711"/>
      <c r="O32" s="1711"/>
      <c r="P32" s="1831"/>
      <c r="Q32" s="1831"/>
      <c r="S32" s="2713" t="s">
        <v>547</v>
      </c>
      <c r="T32" s="2713"/>
      <c r="U32" s="1835"/>
      <c r="V32" s="2727" t="str">
        <f>IF(TITLE_DATE_PR_CHANGE="",IF(TITLE_DATE_PR="","",TITLE_DATE_PR),TITLE_DATE_PR_CHANGE)</f>
        <v/>
      </c>
      <c r="W32" s="2727"/>
      <c r="X32" s="2727"/>
      <c r="Y32" s="2727"/>
      <c r="Z32" s="2727"/>
      <c r="AA32" s="2098"/>
      <c r="AB32" s="2098"/>
      <c r="AC32" s="2727"/>
      <c r="AD32" s="2727"/>
      <c r="AE32" s="2727"/>
      <c r="AF32" s="2727"/>
      <c r="AG32" s="2727"/>
      <c r="AH32" s="2727"/>
      <c r="AI32" s="2098"/>
      <c r="AJ32" s="2098"/>
      <c r="AK32" s="743"/>
      <c r="AL32" s="831"/>
      <c r="AM32" s="831"/>
      <c r="AN32" s="831"/>
      <c r="AO32" s="831"/>
      <c r="AP32" s="831"/>
      <c r="AQ32" s="881">
        <v>0</v>
      </c>
    </row>
    <row s="28795" customFormat="1" customHeight="1" ht="18" hidden="1">
      <c r="A33" s="1711"/>
      <c r="B33" s="1711"/>
      <c r="C33" s="1711"/>
      <c r="D33" s="1711"/>
      <c r="E33" s="1711"/>
      <c r="F33" s="1711"/>
      <c r="G33" s="1711"/>
      <c r="H33" s="1711"/>
      <c r="I33" s="1711"/>
      <c r="J33" s="1711"/>
      <c r="K33" s="1711"/>
      <c r="L33" s="1843"/>
      <c r="M33" s="1711"/>
      <c r="N33" s="1711"/>
      <c r="O33" s="1711"/>
      <c r="P33" s="1831"/>
      <c r="Q33" s="1831"/>
      <c r="S33" s="2713" t="s">
        <v>548</v>
      </c>
      <c r="T33" s="2713"/>
      <c r="U33" s="1835"/>
      <c r="V33" s="2714" t="str">
        <f>IF(TITLE_NUMBER_PR_CHANGE="",IF(TITLE_NUMBER_PR="","",TITLE_NUMBER_PR),TITLE_NUMBER_PR_CHANGE)</f>
        <v/>
      </c>
      <c r="W33" s="2714"/>
      <c r="X33" s="2714"/>
      <c r="Y33" s="2714"/>
      <c r="Z33" s="2714"/>
      <c r="AA33" s="2098"/>
      <c r="AB33" s="2098"/>
      <c r="AC33" s="2714"/>
      <c r="AD33" s="2714"/>
      <c r="AE33" s="2714"/>
      <c r="AF33" s="2714"/>
      <c r="AG33" s="2714"/>
      <c r="AH33" s="2714"/>
      <c r="AI33" s="2098"/>
      <c r="AJ33" s="2098"/>
      <c r="AK33" s="743"/>
      <c r="AL33" s="831"/>
      <c r="AM33" s="831"/>
      <c r="AN33" s="831"/>
      <c r="AO33" s="831"/>
      <c r="AP33" s="831"/>
      <c r="AQ33" s="881">
        <v>0</v>
      </c>
    </row>
    <row s="28795" customFormat="1" customHeight="1" ht="1.05">
      <c r="A34" s="1711"/>
      <c r="B34" s="1711"/>
      <c r="C34" s="1711"/>
      <c r="D34" s="1711"/>
      <c r="E34" s="1711"/>
      <c r="F34" s="1711"/>
      <c r="G34" s="1711"/>
      <c r="H34" s="1711"/>
      <c r="I34" s="1711"/>
      <c r="J34" s="1711"/>
      <c r="K34" s="1711"/>
      <c r="L34" s="1843"/>
      <c r="M34" s="1711"/>
      <c r="N34" s="1711"/>
      <c r="O34" s="1711"/>
      <c r="P34" s="1831"/>
      <c r="Q34" s="1831"/>
      <c r="S34" s="2098"/>
      <c r="T34" s="2098"/>
      <c r="U34" s="2433"/>
      <c r="V34" s="2098"/>
      <c r="W34" s="2098"/>
      <c r="X34" s="2098"/>
      <c r="Y34" s="2098"/>
      <c r="Z34" s="2098"/>
      <c r="AA34" s="2105" t="s">
        <v>551</v>
      </c>
      <c r="AB34" s="2105"/>
      <c r="AC34" s="2098"/>
      <c r="AD34" s="2098"/>
      <c r="AE34" s="2098"/>
      <c r="AF34" s="2098"/>
      <c r="AG34" s="2098"/>
      <c r="AH34" s="2098"/>
      <c r="AI34" s="2105" t="s">
        <v>551</v>
      </c>
      <c r="AL34" s="831"/>
      <c r="AM34" s="831"/>
      <c r="AN34" s="831"/>
      <c r="AO34" s="831"/>
      <c r="AP34" s="831"/>
      <c r="AQ34" s="881">
        <v>1</v>
      </c>
    </row>
    <row customHeight="1" ht="14.699999999999998">
      <c r="Q35" s="754"/>
      <c r="R35" s="839"/>
      <c r="S35" s="1738"/>
      <c r="T35" s="920"/>
      <c r="U35" s="1707"/>
      <c r="V35" s="2715"/>
      <c r="W35" s="2715"/>
      <c r="X35" s="2715"/>
      <c r="Y35" s="2715"/>
      <c r="Z35" s="2715"/>
      <c r="AA35" s="2715"/>
      <c r="AB35" s="2420"/>
      <c r="AC35" s="2715"/>
      <c r="AD35" s="2715"/>
      <c r="AE35" s="2715"/>
      <c r="AF35" s="2715"/>
      <c r="AG35" s="2715"/>
      <c r="AH35" s="2715"/>
      <c r="AI35" s="2715"/>
      <c r="AQ35" s="2094">
        <v>14</v>
      </c>
    </row>
    <row customHeight="1" ht="14.699999999999998">
      <c r="Q36" s="754"/>
      <c r="R36" s="839"/>
      <c r="S36" s="2590" t="s">
        <v>424</v>
      </c>
      <c r="T36" s="2590"/>
      <c r="U36" s="2590"/>
      <c r="V36" s="2590"/>
      <c r="W36" s="2590"/>
      <c r="X36" s="2590"/>
      <c r="Y36" s="2590"/>
      <c r="Z36" s="2590"/>
      <c r="AA36" s="2638"/>
      <c r="AB36" s="2638"/>
      <c r="AC36" s="2638"/>
      <c r="AD36" s="2590"/>
      <c r="AE36" s="2590"/>
      <c r="AF36" s="2590"/>
      <c r="AG36" s="2590"/>
      <c r="AH36" s="2590"/>
      <c r="AI36" s="2590"/>
      <c r="AJ36" s="2590"/>
      <c r="AK36" s="2590" t="s">
        <v>425</v>
      </c>
      <c r="AQ36" s="2094">
        <v>14</v>
      </c>
    </row>
    <row customHeight="1" ht="14.699999999999998">
      <c r="Q37" s="754"/>
      <c r="R37" s="839"/>
      <c r="S37" s="2736" t="s">
        <v>88</v>
      </c>
      <c r="T37" s="2672" t="s">
        <v>623</v>
      </c>
      <c r="U37" s="800"/>
      <c r="V37" s="2738"/>
      <c r="W37" s="2738"/>
      <c r="X37" s="2738"/>
      <c r="Y37" s="2738"/>
      <c r="Z37" s="2738"/>
      <c r="AA37" s="2672" t="s">
        <v>554</v>
      </c>
      <c r="AB37" s="2671" t="s">
        <v>624</v>
      </c>
      <c r="AC37" s="2671" t="s">
        <v>598</v>
      </c>
      <c r="AD37" s="2754" t="s">
        <v>553</v>
      </c>
      <c r="AE37" s="2754"/>
      <c r="AF37" s="2738"/>
      <c r="AG37" s="2738"/>
      <c r="AH37" s="2739"/>
      <c r="AI37" s="2740" t="s">
        <v>554</v>
      </c>
      <c r="AJ37" s="2743" t="s">
        <v>556</v>
      </c>
      <c r="AK37" s="2590"/>
      <c r="AQ37" s="2094">
        <v>14</v>
      </c>
    </row>
    <row customHeight="1" ht="35.699999999999996">
      <c r="Q38" s="754"/>
      <c r="R38" s="839"/>
      <c r="S38" s="2736"/>
      <c r="T38" s="2672"/>
      <c r="U38" s="1494"/>
      <c r="V38" s="2566" t="s">
        <v>601</v>
      </c>
      <c r="W38" s="2590"/>
      <c r="X38" s="2757" t="s">
        <v>560</v>
      </c>
      <c r="Y38" s="2776"/>
      <c r="Z38" s="2776"/>
      <c r="AA38" s="2672"/>
      <c r="AB38" s="2671"/>
      <c r="AC38" s="2671"/>
      <c r="AD38" s="2566" t="s">
        <v>601</v>
      </c>
      <c r="AE38" s="2590"/>
      <c r="AF38" s="2776" t="s">
        <v>560</v>
      </c>
      <c r="AG38" s="2776"/>
      <c r="AH38" s="2777"/>
      <c r="AI38" s="2741"/>
      <c r="AJ38" s="2744"/>
      <c r="AK38" s="2590"/>
      <c r="AQ38" s="2094">
        <v>34</v>
      </c>
    </row>
    <row customHeight="1" ht="14.699999999999998">
      <c r="Q39" s="754"/>
      <c r="R39" s="839"/>
      <c r="S39" s="2736"/>
      <c r="T39" s="2672"/>
      <c r="U39" s="1494"/>
      <c r="V39" s="2803" t="str">
        <f>IF($AD$39&lt;&gt;"",$AD$39,"")</f>
        <v/>
      </c>
      <c r="W39" s="2803"/>
      <c r="X39" s="2758"/>
      <c r="Y39" s="2778"/>
      <c r="Z39" s="2778"/>
      <c r="AA39" s="2672"/>
      <c r="AB39" s="2671"/>
      <c r="AC39" s="2671"/>
      <c r="AD39" s="2819"/>
      <c r="AE39" s="2802"/>
      <c r="AF39" s="2778"/>
      <c r="AG39" s="2778"/>
      <c r="AH39" s="2779"/>
      <c r="AI39" s="2741"/>
      <c r="AJ39" s="2744"/>
      <c r="AK39" s="2590"/>
      <c r="AQ39" s="2094">
        <v>14</v>
      </c>
    </row>
    <row customHeight="1" ht="14.699999999999998">
      <c r="A40" s="1729"/>
      <c r="B40" s="1729" t="s">
        <v>267</v>
      </c>
      <c r="C40" s="1729" t="s">
        <v>268</v>
      </c>
      <c r="D40" s="1729" t="s">
        <v>269</v>
      </c>
      <c r="E40" s="1773" t="s">
        <v>561</v>
      </c>
      <c r="F40" s="1773" t="s">
        <v>562</v>
      </c>
      <c r="G40" s="1773" t="s">
        <v>563</v>
      </c>
      <c r="H40" s="1773" t="s">
        <v>564</v>
      </c>
      <c r="I40" s="1773" t="s">
        <v>565</v>
      </c>
      <c r="J40" s="1773" t="s">
        <v>566</v>
      </c>
      <c r="K40" s="1773" t="s">
        <v>567</v>
      </c>
      <c r="L40" s="1773" t="s">
        <v>542</v>
      </c>
      <c r="Q40" s="754"/>
      <c r="R40" s="839"/>
      <c r="S40" s="2736"/>
      <c r="T40" s="2672"/>
      <c r="U40" s="765"/>
      <c r="V40" s="2413" t="s">
        <v>602</v>
      </c>
      <c r="W40" s="2413" t="s">
        <v>603</v>
      </c>
      <c r="X40" s="2401" t="s">
        <v>570</v>
      </c>
      <c r="Y40" s="2733" t="s">
        <v>571</v>
      </c>
      <c r="Z40" s="2783"/>
      <c r="AA40" s="2672"/>
      <c r="AB40" s="2671"/>
      <c r="AC40" s="2671"/>
      <c r="AD40" s="2431" t="s">
        <v>602</v>
      </c>
      <c r="AE40" s="2422" t="s">
        <v>603</v>
      </c>
      <c r="AF40" s="2401" t="s">
        <v>570</v>
      </c>
      <c r="AG40" s="2733" t="s">
        <v>571</v>
      </c>
      <c r="AH40" s="2734"/>
      <c r="AI40" s="2742"/>
      <c r="AJ40" s="2745"/>
      <c r="AK40" s="2590"/>
      <c r="AQ40" s="2094">
        <v>14</v>
      </c>
    </row>
    <row s="26694" customFormat="1" customHeight="1" ht="11.25" hidden="1">
      <c r="A41" s="1729"/>
      <c r="B41" s="1729"/>
      <c r="C41" s="1729"/>
      <c r="D41" s="1729"/>
      <c r="E41" s="1729"/>
      <c r="F41" s="1729"/>
      <c r="G41" s="1729"/>
      <c r="H41" s="1729"/>
      <c r="I41" s="1729"/>
      <c r="J41" s="1729"/>
      <c r="K41" s="1729"/>
      <c r="L41" s="1773"/>
      <c r="M41" s="2428"/>
      <c r="N41" s="2428"/>
      <c r="O41" s="2428"/>
      <c r="P41" s="973"/>
      <c r="Q41" s="1717"/>
      <c r="R41" s="1717">
        <v>1</v>
      </c>
      <c r="S41" s="1740" t="s">
        <v>132</v>
      </c>
      <c r="T41" s="1718" t="s">
        <v>102</v>
      </c>
      <c r="U41" s="1708" t="str">
        <f>OFFSET(U41,0,-1)</f>
        <v>2</v>
      </c>
      <c r="V41" s="2419">
        <f>OFFSET(V41,0,-1)+1</f>
        <v>3</v>
      </c>
      <c r="W41" s="2419">
        <f>OFFSET(W41,0,-1)+1</f>
        <v>4</v>
      </c>
      <c r="X41" s="2419">
        <f>OFFSET(X41,0,-1)+1</f>
        <v>5</v>
      </c>
      <c r="Y41" s="2735">
        <f>OFFSET(Y41,0,-1)+1</f>
        <v>6</v>
      </c>
      <c r="Z41" s="2735"/>
      <c r="AA41" s="1804">
        <f>OFFSET(AA41,0,-2)+1</f>
        <v>7</v>
      </c>
      <c r="AB41" s="1804"/>
      <c r="AC41" s="1804"/>
      <c r="AD41" s="2419">
        <f>OFFSET(AD41,0,-1)+1</f>
        <v>1</v>
      </c>
      <c r="AE41" s="2419">
        <f>OFFSET(AE41,0,-1)+1</f>
        <v>2</v>
      </c>
      <c r="AF41" s="2419">
        <f>OFFSET(AF41,0,-1)+1</f>
        <v>3</v>
      </c>
      <c r="AG41" s="2735">
        <f>OFFSET(AG41,0,-1)+1</f>
        <v>4</v>
      </c>
      <c r="AH41" s="2735"/>
      <c r="AI41" s="2419">
        <f>OFFSET(AI41,0,-2)+1</f>
        <v>5</v>
      </c>
      <c r="AJ41" s="1708">
        <f>OFFSET(AJ41,0,-1)</f>
        <v>5</v>
      </c>
      <c r="AK41" s="2419">
        <f>OFFSET(AK41,0,-1)+1</f>
        <v>6</v>
      </c>
      <c r="AL41" s="2099"/>
      <c r="AM41" s="2099"/>
      <c r="AN41" s="2099"/>
      <c r="AO41" s="2099"/>
      <c r="AP41" s="2099"/>
      <c r="AQ41" s="2104">
        <v>0</v>
      </c>
    </row>
    <row customHeight="1" ht="107.25">
      <c r="A42" s="1730" t="s">
        <v>330</v>
      </c>
      <c r="B42" s="1730"/>
      <c r="C42" s="1730"/>
      <c r="D42" s="1730"/>
      <c r="E42" s="2752">
        <v>1</v>
      </c>
      <c r="F42" s="1730"/>
      <c r="G42" s="1730"/>
      <c r="H42" s="1730"/>
      <c r="I42" s="1730"/>
      <c r="J42" s="1730"/>
      <c r="K42" s="1730"/>
      <c r="L42" s="1773"/>
      <c r="M42" s="2073"/>
      <c r="N42" s="2073"/>
      <c r="O42" s="2073"/>
      <c r="P42" s="1872"/>
      <c r="Q42" s="1336"/>
      <c r="R42" s="818"/>
      <c r="S42" s="2421">
        <f>INDEX(PT_DIFFERENTIATION_NUM_NTAR,MATCH(A42,PT_DIFFERENTIATION_NTAR_ID,0))</f>
        <v>0</v>
      </c>
      <c r="T42" s="1988" t="s">
        <v>255</v>
      </c>
      <c r="U42" s="763"/>
      <c r="V42" s="2706"/>
      <c r="W42" s="2706"/>
      <c r="X42" s="2706"/>
      <c r="Y42" s="2706"/>
      <c r="Z42" s="2706"/>
      <c r="AA42" s="2707"/>
      <c r="AB42" s="2415"/>
      <c r="AC42" s="2706" t="str">
        <f>INDEX(PT_DIFFERENTIATION_NTAR,MATCH(A42,PT_DIFFERENTIATION_NTAR_ID,0))</f>
        <v/>
      </c>
      <c r="AD42" s="2706"/>
      <c r="AE42" s="2706"/>
      <c r="AF42" s="2706"/>
      <c r="AG42" s="2706"/>
      <c r="AH42" s="2706"/>
      <c r="AI42" s="2706"/>
      <c r="AJ42" s="2707"/>
      <c r="AK42" s="172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87"/>
      <c r="AN42" s="2087" t="str">
        <f>IF(T42="","",T42)</f>
        <v>Наименование тарифа</v>
      </c>
      <c r="AO42" s="2087"/>
      <c r="AP42" s="2087"/>
      <c r="AQ42" s="2094">
        <v>102</v>
      </c>
    </row>
    <row customHeight="1" ht="22.049999999999997">
      <c r="A43" s="1730" t="s">
        <v>330</v>
      </c>
      <c r="B43" s="1730" t="s">
        <v>331</v>
      </c>
      <c r="C43" s="1730"/>
      <c r="D43" s="1730"/>
      <c r="E43" s="2753"/>
      <c r="F43" s="2752">
        <v>1</v>
      </c>
      <c r="G43" s="1730"/>
      <c r="H43" s="1730"/>
      <c r="I43" s="1730"/>
      <c r="J43" s="1730"/>
      <c r="K43" s="1730"/>
      <c r="L43" s="1773"/>
      <c r="M43" s="2073"/>
      <c r="N43" s="2073"/>
      <c r="O43" s="2073"/>
      <c r="P43" s="2432"/>
      <c r="Q43" s="1874"/>
      <c r="R43" s="816"/>
      <c r="S43" s="2421" t="str">
        <f>INDEX(PT_DIFFERENTIATION_NUM_TER,MATCH(B43,PT_DIFFERENTIATION_TER_ID,0))</f>
        <v>.</v>
      </c>
      <c r="T43" s="1985" t="s">
        <v>521</v>
      </c>
      <c r="U43" s="763"/>
      <c r="V43" s="2706"/>
      <c r="W43" s="2706"/>
      <c r="X43" s="2706"/>
      <c r="Y43" s="2706"/>
      <c r="Z43" s="2706"/>
      <c r="AA43" s="2707"/>
      <c r="AB43" s="2415"/>
      <c r="AC43" s="2706" t="str">
        <f>INDEX(PT_DIFFERENTIATION_TER,MATCH(B43,PT_DIFFERENTIATION_TER_ID,0))</f>
        <v/>
      </c>
      <c r="AD43" s="2706"/>
      <c r="AE43" s="2706"/>
      <c r="AF43" s="2706"/>
      <c r="AG43" s="2706"/>
      <c r="AH43" s="2706"/>
      <c r="AI43" s="2706"/>
      <c r="AJ43" s="2707"/>
      <c r="AK43" s="1721" t="s">
        <v>522</v>
      </c>
      <c r="AM43" s="2087"/>
      <c r="AN43" s="2087" t="str">
        <f>IF(T43="","",T43)</f>
        <v>Территория действия тарифа</v>
      </c>
      <c r="AO43" s="2087"/>
      <c r="AP43" s="2087"/>
      <c r="AQ43" s="2094">
        <v>21</v>
      </c>
    </row>
    <row customHeight="1" ht="24">
      <c r="A44" s="1730" t="s">
        <v>330</v>
      </c>
      <c r="B44" s="1730" t="s">
        <v>331</v>
      </c>
      <c r="C44" s="1730" t="s">
        <v>332</v>
      </c>
      <c r="D44" s="1730"/>
      <c r="E44" s="2753"/>
      <c r="F44" s="2753"/>
      <c r="G44" s="2752">
        <v>1</v>
      </c>
      <c r="H44" s="1730"/>
      <c r="I44" s="1730"/>
      <c r="J44" s="1730"/>
      <c r="K44" s="1730"/>
      <c r="L44" s="1773"/>
      <c r="M44" s="2073"/>
      <c r="N44" s="2073"/>
      <c r="O44" s="2073"/>
      <c r="P44" s="1875"/>
      <c r="Q44" s="1874"/>
      <c r="R44" s="816"/>
      <c r="S44" s="2421" t="str">
        <f>INDEX(PT_DIFFERENTIATION_NUM_CS,MATCH(C44,PT_DIFFERENTIATION_CS_ID,0))</f>
        <v>..</v>
      </c>
      <c r="T44" s="772" t="s">
        <v>523</v>
      </c>
      <c r="U44" s="763"/>
      <c r="V44" s="2706"/>
      <c r="W44" s="2706"/>
      <c r="X44" s="2706"/>
      <c r="Y44" s="2706"/>
      <c r="Z44" s="2706"/>
      <c r="AA44" s="2707"/>
      <c r="AB44" s="2415"/>
      <c r="AC44" s="2706" t="str">
        <f>INDEX(PT_DIFFERENTIATION_CS,MATCH(C44,PT_DIFFERENTIATION_CS_ID,0))</f>
        <v/>
      </c>
      <c r="AD44" s="2706"/>
      <c r="AE44" s="2706"/>
      <c r="AF44" s="2706"/>
      <c r="AG44" s="2706"/>
      <c r="AH44" s="2706"/>
      <c r="AI44" s="2706"/>
      <c r="AJ44" s="2707"/>
      <c r="AK44" s="1721" t="s">
        <v>524</v>
      </c>
      <c r="AM44" s="2087"/>
      <c r="AN44" s="2087" t="str">
        <f>IF(T44="","",T44)</f>
        <v>Наименование системы теплоснабжения </v>
      </c>
      <c r="AO44" s="2087"/>
      <c r="AP44" s="2087"/>
      <c r="AQ44" s="2094">
        <v>23</v>
      </c>
    </row>
    <row customHeight="1" ht="22.049999999999997">
      <c r="A45" s="1730" t="s">
        <v>330</v>
      </c>
      <c r="B45" s="1730" t="s">
        <v>331</v>
      </c>
      <c r="C45" s="1730" t="s">
        <v>332</v>
      </c>
      <c r="D45" s="1730" t="s">
        <v>333</v>
      </c>
      <c r="E45" s="2753"/>
      <c r="F45" s="2753"/>
      <c r="G45" s="2753"/>
      <c r="H45" s="2752">
        <v>1</v>
      </c>
      <c r="I45" s="1730"/>
      <c r="J45" s="1730"/>
      <c r="K45" s="1730"/>
      <c r="L45" s="1773"/>
      <c r="M45" s="2073"/>
      <c r="N45" s="2073"/>
      <c r="O45" s="2073"/>
      <c r="P45" s="1875"/>
      <c r="Q45" s="1874"/>
      <c r="R45" s="816"/>
      <c r="S45" s="2421" t="str">
        <f>INDEX(PT_DIFFERENTIATION_NUM_IST_TE,MATCH(D45,PT_DIFFERENTIATION_IST_TE_ID,0))</f>
        <v>...</v>
      </c>
      <c r="T45" s="773" t="s">
        <v>525</v>
      </c>
      <c r="U45" s="763"/>
      <c r="V45" s="2706"/>
      <c r="W45" s="2706"/>
      <c r="X45" s="2706"/>
      <c r="Y45" s="2706"/>
      <c r="Z45" s="2706"/>
      <c r="AA45" s="2707"/>
      <c r="AB45" s="2415"/>
      <c r="AC45" s="2706" t="str">
        <f>INDEX(PT_DIFFERENTIATION_IST_TE,MATCH(D45,PT_DIFFERENTIATION_IST_TE_ID,0))</f>
        <v/>
      </c>
      <c r="AD45" s="2706"/>
      <c r="AE45" s="2706"/>
      <c r="AF45" s="2706"/>
      <c r="AG45" s="2706"/>
      <c r="AH45" s="2706"/>
      <c r="AI45" s="2706"/>
      <c r="AJ45" s="2707"/>
      <c r="AK45" s="1721" t="s">
        <v>526</v>
      </c>
      <c r="AM45" s="2087"/>
      <c r="AN45" s="2087" t="str">
        <f>IF(T45="","",T45)</f>
        <v>Источник тепловой энергии  </v>
      </c>
      <c r="AO45" s="2087"/>
      <c r="AP45" s="2087"/>
      <c r="AQ45" s="2094">
        <v>21</v>
      </c>
    </row>
    <row s="27100" customFormat="1" customHeight="1" ht="0">
      <c r="A46" s="1838" t="s">
        <v>330</v>
      </c>
      <c r="B46" s="1838" t="s">
        <v>331</v>
      </c>
      <c r="C46" s="1838" t="s">
        <v>332</v>
      </c>
      <c r="D46" s="1838" t="s">
        <v>333</v>
      </c>
      <c r="E46" s="2753"/>
      <c r="F46" s="2753"/>
      <c r="G46" s="2753"/>
      <c r="H46" s="2753"/>
      <c r="I46" s="2590" t="str">
        <f>S45&amp;".1"</f>
        <v>....1</v>
      </c>
      <c r="J46" s="1838"/>
      <c r="K46" s="1838"/>
      <c r="L46" s="1844" t="s">
        <v>527</v>
      </c>
      <c r="M46" s="1709"/>
      <c r="N46" s="1709"/>
      <c r="O46" s="1709"/>
      <c r="P46" s="2720">
        <v>1</v>
      </c>
      <c r="Q46" s="2417"/>
      <c r="R46" s="819"/>
      <c r="S46" s="1505"/>
      <c r="T46" s="1846"/>
      <c r="U46" s="1847"/>
      <c r="V46" s="2760"/>
      <c r="W46" s="2760"/>
      <c r="X46" s="2760"/>
      <c r="Y46" s="2760"/>
      <c r="Z46" s="2760"/>
      <c r="AA46" s="2761"/>
      <c r="AB46" s="2423"/>
      <c r="AC46" s="2760"/>
      <c r="AD46" s="2760"/>
      <c r="AE46" s="2760"/>
      <c r="AF46" s="2760"/>
      <c r="AG46" s="2760"/>
      <c r="AH46" s="2760"/>
      <c r="AI46" s="2760"/>
      <c r="AJ46" s="2761"/>
      <c r="AK46" s="1848"/>
      <c r="AM46" s="2087"/>
      <c r="AN46" s="2087" t="str">
        <f>IF(T46="","",T46)</f>
        <v/>
      </c>
      <c r="AO46" s="2087"/>
      <c r="AP46" s="2087"/>
      <c r="AQ46" s="2099">
        <v>0</v>
      </c>
    </row>
    <row s="27100" customFormat="1" customHeight="1" ht="0">
      <c r="A47" s="1838" t="s">
        <v>330</v>
      </c>
      <c r="B47" s="1838" t="s">
        <v>331</v>
      </c>
      <c r="C47" s="1838" t="s">
        <v>332</v>
      </c>
      <c r="D47" s="1838" t="s">
        <v>333</v>
      </c>
      <c r="E47" s="2753"/>
      <c r="F47" s="2753"/>
      <c r="G47" s="2753"/>
      <c r="H47" s="2753"/>
      <c r="I47" s="2564"/>
      <c r="J47" s="2590" t="str">
        <f>S45&amp;".1"</f>
        <v>....1</v>
      </c>
      <c r="K47" s="1838"/>
      <c r="L47" s="1844"/>
      <c r="M47" s="1709"/>
      <c r="N47" s="1709"/>
      <c r="O47" s="1709"/>
      <c r="P47" s="2720"/>
      <c r="Q47" s="2720">
        <v>1</v>
      </c>
      <c r="R47" s="820"/>
      <c r="S47" s="1505"/>
      <c r="T47" s="1862"/>
      <c r="U47" s="1847"/>
      <c r="V47" s="2760"/>
      <c r="W47" s="2760"/>
      <c r="X47" s="2760"/>
      <c r="Y47" s="2760"/>
      <c r="Z47" s="2760"/>
      <c r="AA47" s="2761"/>
      <c r="AB47" s="2423"/>
      <c r="AC47" s="2760"/>
      <c r="AD47" s="2760"/>
      <c r="AE47" s="2760"/>
      <c r="AF47" s="2760"/>
      <c r="AG47" s="2760"/>
      <c r="AH47" s="2760"/>
      <c r="AI47" s="2760"/>
      <c r="AJ47" s="2761"/>
      <c r="AK47" s="1848"/>
      <c r="AM47" s="2087"/>
      <c r="AN47" s="2087" t="str">
        <f>IF(T47="","",T47)</f>
        <v/>
      </c>
      <c r="AO47" s="2087"/>
      <c r="AP47" s="2087"/>
      <c r="AQ47" s="2099">
        <v>0</v>
      </c>
    </row>
    <row customHeight="1" ht="22.049999999999997">
      <c r="A48" s="1730" t="s">
        <v>330</v>
      </c>
      <c r="B48" s="1730" t="s">
        <v>331</v>
      </c>
      <c r="C48" s="1730" t="s">
        <v>332</v>
      </c>
      <c r="D48" s="1730" t="s">
        <v>333</v>
      </c>
      <c r="E48" s="2753"/>
      <c r="F48" s="2753"/>
      <c r="G48" s="2753"/>
      <c r="H48" s="2753"/>
      <c r="I48" s="2564"/>
      <c r="J48" s="2564"/>
      <c r="K48" s="2404" t="str">
        <f>S45&amp;".1"</f>
        <v>....1</v>
      </c>
      <c r="L48" s="1773"/>
      <c r="P48" s="2720"/>
      <c r="Q48" s="2720"/>
      <c r="R48" s="820">
        <v>1</v>
      </c>
      <c r="S48" s="2425" t="str">
        <f>$K48</f>
        <v>....1</v>
      </c>
      <c r="T48" s="2424"/>
      <c r="U48" s="763"/>
      <c r="V48" s="1214"/>
      <c r="W48" s="1720"/>
      <c r="X48" s="2418"/>
      <c r="Y48" s="2405" t="s">
        <v>66</v>
      </c>
      <c r="Z48" s="2418"/>
      <c r="AA48" s="2405" t="s">
        <v>66</v>
      </c>
      <c r="AB48" s="2427"/>
      <c r="AC48" s="2426" t="s">
        <v>22</v>
      </c>
      <c r="AD48" s="1214"/>
      <c r="AE48" s="1720"/>
      <c r="AF48" s="2418"/>
      <c r="AG48" s="2405" t="s">
        <v>66</v>
      </c>
      <c r="AH48" s="2418"/>
      <c r="AI48" s="2405" t="s">
        <v>66</v>
      </c>
      <c r="AJ48" s="1811"/>
      <c r="AK48" s="2716" t="s">
        <v>604</v>
      </c>
      <c r="AL48" s="2099">
        <f>STRCHECKDATE(#REF!)</f>
      </c>
      <c r="AM48" s="2087"/>
      <c r="AN48" s="2087" t="str">
        <f>IF(T48="","",T48)</f>
        <v/>
      </c>
      <c r="AO48" s="2087"/>
      <c r="AP48" s="2087"/>
      <c r="AQ48" s="2094">
        <v>21</v>
      </c>
    </row>
    <row customHeight="1" ht="11.549999999999999">
      <c r="A49" s="1730" t="s">
        <v>330</v>
      </c>
      <c r="B49" s="1730" t="s">
        <v>331</v>
      </c>
      <c r="C49" s="1730" t="s">
        <v>332</v>
      </c>
      <c r="D49" s="1730" t="s">
        <v>333</v>
      </c>
      <c r="E49" s="2753"/>
      <c r="F49" s="2753"/>
      <c r="G49" s="2753"/>
      <c r="H49" s="2753"/>
      <c r="I49" s="2564"/>
      <c r="J49" s="2590"/>
      <c r="K49" s="1730"/>
      <c r="L49" s="1773"/>
      <c r="P49" s="2720"/>
      <c r="Q49" s="2720"/>
      <c r="R49" s="819"/>
      <c r="S49" s="1741"/>
      <c r="T49" s="750" t="s">
        <v>592</v>
      </c>
      <c r="U49" s="1063"/>
      <c r="V49" s="1063"/>
      <c r="W49" s="1063"/>
      <c r="X49" s="1063"/>
      <c r="Y49" s="1063"/>
      <c r="Z49" s="1063"/>
      <c r="AA49" s="787"/>
      <c r="AB49" s="1063"/>
      <c r="AC49" s="1063"/>
      <c r="AD49" s="1063"/>
      <c r="AE49" s="1063"/>
      <c r="AF49" s="1063"/>
      <c r="AG49" s="1063"/>
      <c r="AH49" s="1063"/>
      <c r="AI49" s="1063"/>
      <c r="AJ49" s="787"/>
      <c r="AK49" s="2718"/>
      <c r="AM49" s="2087"/>
      <c r="AN49" s="2087" t="str">
        <f>IF(T49="","",T49)</f>
        <v>Добавить строку</v>
      </c>
      <c r="AO49" s="2087"/>
      <c r="AP49" s="2087"/>
      <c r="AQ49" s="2094">
        <v>11</v>
      </c>
    </row>
    <row s="27100" customFormat="1" customHeight="1" ht="1.05">
      <c r="A50" s="1838" t="s">
        <v>330</v>
      </c>
      <c r="B50" s="1838" t="s">
        <v>331</v>
      </c>
      <c r="C50" s="1838" t="s">
        <v>332</v>
      </c>
      <c r="D50" s="1838" t="s">
        <v>333</v>
      </c>
      <c r="E50" s="2753"/>
      <c r="F50" s="2753"/>
      <c r="G50" s="2753"/>
      <c r="H50" s="2753"/>
      <c r="I50" s="2590"/>
      <c r="J50" s="1838"/>
      <c r="K50" s="1838"/>
      <c r="L50" s="1844"/>
      <c r="M50" s="1709"/>
      <c r="N50" s="1709"/>
      <c r="O50" s="1709"/>
      <c r="P50" s="2720"/>
      <c r="Q50" s="2417"/>
      <c r="R50" s="819"/>
      <c r="S50" s="1849"/>
      <c r="T50" s="1850" t="s">
        <v>536</v>
      </c>
      <c r="U50" s="1851"/>
      <c r="V50" s="1851"/>
      <c r="W50" s="1851"/>
      <c r="X50" s="1851"/>
      <c r="Y50" s="1851"/>
      <c r="Z50" s="1851"/>
      <c r="AA50" s="1851"/>
      <c r="AB50" s="1851"/>
      <c r="AC50" s="1851"/>
      <c r="AD50" s="1851"/>
      <c r="AE50" s="1851"/>
      <c r="AF50" s="1851"/>
      <c r="AG50" s="1851"/>
      <c r="AH50" s="1851"/>
      <c r="AI50" s="1851"/>
      <c r="AJ50" s="1851"/>
      <c r="AK50" s="1852"/>
      <c r="AM50" s="2087"/>
      <c r="AN50" s="2087" t="str">
        <f>IF(T50="","",T50)</f>
        <v>Добавить группу потребителей</v>
      </c>
      <c r="AO50" s="2087"/>
      <c r="AP50" s="2087"/>
      <c r="AQ50" s="2099">
        <v>1</v>
      </c>
    </row>
    <row s="26694" customFormat="1" customHeight="1" ht="1.05">
      <c r="A51" s="1838" t="s">
        <v>330</v>
      </c>
      <c r="B51" s="1838" t="s">
        <v>331</v>
      </c>
      <c r="C51" s="1838" t="s">
        <v>332</v>
      </c>
      <c r="D51" s="1838" t="s">
        <v>333</v>
      </c>
      <c r="E51" s="2753"/>
      <c r="F51" s="2753"/>
      <c r="G51" s="2753"/>
      <c r="H51" s="2752"/>
      <c r="I51" s="1838"/>
      <c r="J51" s="1838"/>
      <c r="K51" s="1838"/>
      <c r="L51" s="1844"/>
      <c r="M51" s="1841"/>
      <c r="N51" s="1841"/>
      <c r="O51" s="814"/>
      <c r="P51" s="843"/>
      <c r="Q51" s="1807"/>
      <c r="R51" s="1863"/>
      <c r="S51" s="1849"/>
      <c r="T51" s="1850"/>
      <c r="U51" s="1851"/>
      <c r="V51" s="1851"/>
      <c r="W51" s="1851"/>
      <c r="X51" s="1851"/>
      <c r="Y51" s="1851"/>
      <c r="Z51" s="1851"/>
      <c r="AA51" s="1851"/>
      <c r="AB51" s="1851"/>
      <c r="AC51" s="1851"/>
      <c r="AD51" s="1851"/>
      <c r="AE51" s="1851"/>
      <c r="AF51" s="1851"/>
      <c r="AG51" s="1851"/>
      <c r="AH51" s="1851"/>
      <c r="AI51" s="1851"/>
      <c r="AJ51" s="1851"/>
      <c r="AK51" s="1852"/>
      <c r="AL51" s="2099"/>
      <c r="AM51" s="2087"/>
      <c r="AN51" s="2087" t="str">
        <f>IF(T51="","",T51)</f>
        <v/>
      </c>
      <c r="AO51" s="2087"/>
      <c r="AP51" s="2087"/>
      <c r="AQ51" s="2104">
        <v>1</v>
      </c>
    </row>
    <row s="27100" customFormat="1" customHeight="1" ht="1.05">
      <c r="A52" s="1838" t="s">
        <v>330</v>
      </c>
      <c r="B52" s="1838" t="s">
        <v>331</v>
      </c>
      <c r="C52" s="1838" t="s">
        <v>332</v>
      </c>
      <c r="D52" s="1837"/>
      <c r="E52" s="2753"/>
      <c r="F52" s="2753"/>
      <c r="G52" s="2752"/>
      <c r="H52" s="1837"/>
      <c r="I52" s="1837"/>
      <c r="J52" s="1837"/>
      <c r="K52" s="1837"/>
      <c r="L52" s="1840"/>
      <c r="M52" s="1841"/>
      <c r="N52" s="1841"/>
      <c r="O52" s="814"/>
      <c r="P52" s="1779"/>
      <c r="Q52" s="1780"/>
      <c r="R52" s="1779"/>
      <c r="S52" s="1785"/>
      <c r="T52" s="1788" t="s">
        <v>538</v>
      </c>
      <c r="U52" s="1787"/>
      <c r="V52" s="1787"/>
      <c r="W52" s="1787"/>
      <c r="X52" s="1787"/>
      <c r="Y52" s="1787"/>
      <c r="Z52" s="1787"/>
      <c r="AA52" s="1787"/>
      <c r="AB52" s="1787"/>
      <c r="AC52" s="1787"/>
      <c r="AD52" s="1787"/>
      <c r="AE52" s="1787"/>
      <c r="AF52" s="1787"/>
      <c r="AG52" s="1787"/>
      <c r="AH52" s="1787"/>
      <c r="AI52" s="1787"/>
      <c r="AJ52" s="1787"/>
      <c r="AK52" s="1787"/>
      <c r="AM52" s="1714"/>
      <c r="AN52" s="1714" t="str">
        <f>IF(T52="","",T52)</f>
        <v>Добавить источник для дифференциации</v>
      </c>
      <c r="AO52" s="1714"/>
      <c r="AP52" s="1714"/>
      <c r="AQ52" s="2105">
        <v>1</v>
      </c>
    </row>
    <row s="27100" customFormat="1" customHeight="1" ht="1.05">
      <c r="A53" s="1838" t="s">
        <v>330</v>
      </c>
      <c r="B53" s="1838" t="s">
        <v>331</v>
      </c>
      <c r="C53" s="1837"/>
      <c r="D53" s="1837"/>
      <c r="E53" s="2753"/>
      <c r="F53" s="2752"/>
      <c r="G53" s="1837"/>
      <c r="H53" s="1837"/>
      <c r="I53" s="1837"/>
      <c r="J53" s="1837"/>
      <c r="K53" s="1837"/>
      <c r="L53" s="1840"/>
      <c r="M53" s="1842"/>
      <c r="N53" s="1842"/>
      <c r="O53" s="814"/>
      <c r="P53" s="1779"/>
      <c r="Q53" s="1780"/>
      <c r="R53" s="1779"/>
      <c r="S53" s="1785"/>
      <c r="T53" s="1788" t="s">
        <v>539</v>
      </c>
      <c r="U53" s="1787"/>
      <c r="V53" s="1787"/>
      <c r="W53" s="1787"/>
      <c r="X53" s="1787"/>
      <c r="Y53" s="1787"/>
      <c r="Z53" s="1787"/>
      <c r="AA53" s="1787"/>
      <c r="AB53" s="1787"/>
      <c r="AC53" s="1787"/>
      <c r="AD53" s="1787"/>
      <c r="AE53" s="1787"/>
      <c r="AF53" s="1787"/>
      <c r="AG53" s="1787"/>
      <c r="AH53" s="1787"/>
      <c r="AI53" s="1787"/>
      <c r="AJ53" s="1787"/>
      <c r="AK53" s="1787"/>
      <c r="AM53" s="1714"/>
      <c r="AN53" s="1714" t="str">
        <f>IF(T53="","",T53)</f>
        <v>Добавить централизованную систему для дифференциации</v>
      </c>
      <c r="AO53" s="1714"/>
      <c r="AP53" s="1714"/>
      <c r="AQ53" s="2105">
        <v>1</v>
      </c>
    </row>
    <row s="27100" customFormat="1" customHeight="1" ht="1.05">
      <c r="A54" s="1838" t="s">
        <v>330</v>
      </c>
      <c r="B54" s="1838"/>
      <c r="C54" s="1838"/>
      <c r="D54" s="1838"/>
      <c r="E54" s="2753"/>
      <c r="F54" s="1838"/>
      <c r="G54" s="1838"/>
      <c r="H54" s="1838"/>
      <c r="I54" s="1838"/>
      <c r="J54" s="1838"/>
      <c r="K54" s="1838"/>
      <c r="L54" s="1844"/>
      <c r="M54" s="1842"/>
      <c r="N54" s="1842"/>
      <c r="O54" s="814"/>
      <c r="P54" s="843"/>
      <c r="Q54" s="1807"/>
      <c r="R54" s="843"/>
      <c r="S54" s="1785"/>
      <c r="T54" s="1788" t="s">
        <v>540</v>
      </c>
      <c r="U54" s="1787"/>
      <c r="V54" s="1787"/>
      <c r="W54" s="1787"/>
      <c r="X54" s="1787"/>
      <c r="Y54" s="1787"/>
      <c r="Z54" s="1787"/>
      <c r="AA54" s="1787"/>
      <c r="AB54" s="1787"/>
      <c r="AC54" s="1787"/>
      <c r="AD54" s="1787"/>
      <c r="AE54" s="1787"/>
      <c r="AF54" s="1787"/>
      <c r="AG54" s="1787"/>
      <c r="AH54" s="1787"/>
      <c r="AI54" s="1787"/>
      <c r="AJ54" s="1787"/>
      <c r="AK54" s="1787"/>
      <c r="AM54" s="2087"/>
      <c r="AN54" s="2087" t="str">
        <f>IF(T54="","",T54)</f>
        <v>Добавить территорию для дифференциации</v>
      </c>
      <c r="AO54" s="2087"/>
      <c r="AP54" s="2087"/>
      <c r="AQ54" s="2099">
        <v>1</v>
      </c>
    </row>
    <row s="27100" customFormat="1" customHeight="1" ht="1.05">
      <c r="A55" s="1838" t="s">
        <v>330</v>
      </c>
      <c r="B55" s="1838"/>
      <c r="C55" s="1838"/>
      <c r="D55" s="1838"/>
      <c r="E55" s="2752"/>
      <c r="F55" s="1838"/>
      <c r="G55" s="1838"/>
      <c r="H55" s="1838"/>
      <c r="I55" s="1838"/>
      <c r="J55" s="1838"/>
      <c r="K55" s="1838"/>
      <c r="L55" s="1844"/>
      <c r="M55" s="1842"/>
      <c r="N55" s="1842"/>
      <c r="O55" s="814"/>
      <c r="P55" s="843"/>
      <c r="Q55" s="1807"/>
      <c r="R55" s="843"/>
      <c r="S55" s="1785"/>
      <c r="T55" s="1788" t="s">
        <v>540</v>
      </c>
      <c r="U55" s="1787"/>
      <c r="V55" s="1787"/>
      <c r="W55" s="1787"/>
      <c r="X55" s="1787"/>
      <c r="Y55" s="1787"/>
      <c r="Z55" s="1787"/>
      <c r="AA55" s="1787"/>
      <c r="AB55" s="1787"/>
      <c r="AC55" s="1787"/>
      <c r="AD55" s="1787"/>
      <c r="AE55" s="1787"/>
      <c r="AF55" s="1787"/>
      <c r="AG55" s="1787"/>
      <c r="AH55" s="1787"/>
      <c r="AI55" s="1787"/>
      <c r="AJ55" s="1787"/>
      <c r="AK55" s="1787"/>
      <c r="AM55" s="2087"/>
      <c r="AN55" s="2087" t="str">
        <f>IF(T55="","",T55)</f>
        <v>Добавить территорию для дифференциации</v>
      </c>
      <c r="AO55" s="2087"/>
      <c r="AP55" s="2087"/>
      <c r="AQ55" s="2099">
        <v>1</v>
      </c>
    </row>
    <row s="27100" customFormat="1" customHeight="1" ht="1.05">
      <c r="A56" s="1837"/>
      <c r="B56" s="1837"/>
      <c r="C56" s="1837"/>
      <c r="D56" s="1837"/>
      <c r="E56" s="1838"/>
      <c r="F56" s="1837"/>
      <c r="G56" s="1837"/>
      <c r="H56" s="1837"/>
      <c r="I56" s="1837"/>
      <c r="J56" s="1837"/>
      <c r="K56" s="1837"/>
      <c r="L56" s="1840"/>
      <c r="M56" s="1842"/>
      <c r="N56" s="1842"/>
      <c r="O56" s="814"/>
      <c r="P56" s="1779"/>
      <c r="Q56" s="1780"/>
      <c r="R56" s="1779"/>
      <c r="S56" s="1785"/>
      <c r="T56" s="1788" t="s">
        <v>572</v>
      </c>
      <c r="U56" s="1787"/>
      <c r="V56" s="1787"/>
      <c r="W56" s="1787"/>
      <c r="X56" s="1787"/>
      <c r="Y56" s="1787"/>
      <c r="Z56" s="1787"/>
      <c r="AA56" s="1787"/>
      <c r="AB56" s="1787"/>
      <c r="AC56" s="1787"/>
      <c r="AD56" s="1787"/>
      <c r="AE56" s="1787"/>
      <c r="AF56" s="1787"/>
      <c r="AG56" s="1787"/>
      <c r="AH56" s="1787"/>
      <c r="AI56" s="1787"/>
      <c r="AJ56" s="1787"/>
      <c r="AK56" s="1787"/>
      <c r="AM56" s="1714"/>
      <c r="AN56" s="1714" t="str">
        <f>IF(T56="","",T56)</f>
        <v>Добавить наименование тарифа</v>
      </c>
      <c r="AO56" s="1714"/>
      <c r="AP56" s="1714"/>
      <c r="AQ56" s="2105">
        <v>1</v>
      </c>
    </row>
    <row customHeight="1" ht="11.549999999999999">
      <c r="M57" s="2094"/>
      <c r="N57" s="2094"/>
      <c r="O57" s="2098"/>
      <c r="P57" s="1829"/>
      <c r="Q57" s="1829"/>
      <c r="R57" s="2094"/>
      <c r="S57" s="2094"/>
      <c r="AL57" s="2094"/>
      <c r="AM57" s="2094"/>
      <c r="AN57" s="2094"/>
      <c r="AO57" s="2094"/>
      <c r="AP57" s="2094"/>
      <c r="AQ57" s="2094">
        <v>11</v>
      </c>
    </row>
    <row customHeight="1" ht="19.95">
      <c r="O58" s="2098"/>
      <c r="S58" s="1716"/>
      <c r="T58" s="2748"/>
      <c r="U58" s="2748"/>
      <c r="V58" s="2748"/>
      <c r="W58" s="2748"/>
      <c r="X58" s="2748"/>
      <c r="Y58" s="2748"/>
      <c r="Z58" s="2748"/>
      <c r="AA58" s="2748"/>
      <c r="AB58" s="2748"/>
      <c r="AC58" s="2748"/>
      <c r="AD58" s="2748"/>
      <c r="AE58" s="2748"/>
      <c r="AF58" s="2748"/>
      <c r="AG58" s="2748"/>
      <c r="AH58" s="2748"/>
      <c r="AI58" s="2748"/>
      <c r="AJ58" s="2748"/>
      <c r="AK58" s="2748"/>
      <c r="AQ58" s="2094">
        <v>19</v>
      </c>
    </row>
    <row customHeight="1" ht="21">
      <c r="O59" s="2098"/>
      <c r="T59" s="2748"/>
      <c r="U59" s="2748"/>
      <c r="V59" s="2748"/>
      <c r="W59" s="2748"/>
      <c r="X59" s="2748"/>
      <c r="Y59" s="2748"/>
      <c r="Z59" s="2748"/>
      <c r="AA59" s="2748"/>
      <c r="AB59" s="2748"/>
      <c r="AC59" s="2748"/>
      <c r="AD59" s="2748"/>
      <c r="AE59" s="2748"/>
      <c r="AF59" s="2748"/>
      <c r="AG59" s="2748"/>
      <c r="AH59" s="2748"/>
      <c r="AI59" s="2748"/>
      <c r="AJ59" s="2748"/>
      <c r="AK59" s="2748"/>
      <c r="AQ59" s="2094">
        <v>20</v>
      </c>
    </row>
    <row customHeight="1" ht="14.699999999999998">
      <c r="O60" s="2098"/>
      <c r="T60" s="2416"/>
      <c r="U60" s="2416"/>
      <c r="V60" s="2416"/>
      <c r="W60" s="2416"/>
      <c r="X60" s="2416"/>
      <c r="Y60" s="2416"/>
      <c r="Z60" s="2416"/>
      <c r="AA60" s="2416"/>
      <c r="AB60" s="2416"/>
      <c r="AC60" s="2416"/>
      <c r="AD60" s="2416"/>
      <c r="AE60" s="2416"/>
      <c r="AF60" s="2416"/>
      <c r="AG60" s="2416"/>
      <c r="AH60" s="2416"/>
      <c r="AI60" s="2416"/>
      <c r="AJ60" s="2416"/>
      <c r="AK60" s="2416"/>
      <c r="AQ60" s="2094">
        <v>14</v>
      </c>
    </row>
    <row customHeight="1" ht="19.95">
      <c r="O61" s="2098"/>
      <c r="T61" s="2748"/>
      <c r="U61" s="2748"/>
      <c r="V61" s="2748"/>
      <c r="W61" s="2748"/>
      <c r="X61" s="2748"/>
      <c r="Y61" s="2748"/>
      <c r="Z61" s="2748"/>
      <c r="AA61" s="2748"/>
      <c r="AB61" s="2748"/>
      <c r="AC61" s="2748"/>
      <c r="AD61" s="2748"/>
      <c r="AE61" s="2748"/>
      <c r="AF61" s="2748"/>
      <c r="AG61" s="2748"/>
      <c r="AH61" s="2748"/>
      <c r="AI61" s="2748"/>
      <c r="AJ61" s="2748"/>
      <c r="AK61" s="2748"/>
      <c r="AQ61" s="2094">
        <v>19</v>
      </c>
    </row>
    <row customHeight="1" ht="16.8">
      <c r="O62" s="2098"/>
      <c r="T62" s="2748"/>
      <c r="U62" s="2748"/>
      <c r="V62" s="2748"/>
      <c r="W62" s="2748"/>
      <c r="X62" s="2748"/>
      <c r="Y62" s="2748"/>
      <c r="Z62" s="2748"/>
      <c r="AA62" s="2748"/>
      <c r="AB62" s="2748"/>
      <c r="AC62" s="2748"/>
      <c r="AD62" s="2748"/>
      <c r="AE62" s="2748"/>
      <c r="AF62" s="2748"/>
      <c r="AG62" s="2748"/>
      <c r="AH62" s="2748"/>
      <c r="AI62" s="2748"/>
      <c r="AJ62" s="2748"/>
      <c r="AK62" s="2748"/>
      <c r="AQ62" s="2094">
        <v>16</v>
      </c>
    </row>
    <row customHeight="1" ht="14.699999999999998">
      <c r="O63" s="2098"/>
      <c r="AQ63" s="2094">
        <v>14</v>
      </c>
    </row>
    <row customHeight="1" ht="22.5" hidden="1">
      <c r="A64" s="2094" t="s">
        <v>82</v>
      </c>
      <c r="B64" s="2094">
        <v>0</v>
      </c>
      <c r="C64" s="2094">
        <v>0</v>
      </c>
      <c r="D64" s="2094">
        <v>0</v>
      </c>
      <c r="E64" s="2094">
        <v>0</v>
      </c>
      <c r="F64" s="2094">
        <v>0</v>
      </c>
      <c r="G64" s="2094">
        <v>0</v>
      </c>
      <c r="H64" s="2094">
        <v>0</v>
      </c>
      <c r="I64" s="2094">
        <v>0</v>
      </c>
      <c r="J64" s="2094">
        <v>0</v>
      </c>
      <c r="K64" s="2094">
        <v>0</v>
      </c>
      <c r="L64" s="2402">
        <v>0</v>
      </c>
      <c r="M64" s="2428">
        <v>0</v>
      </c>
      <c r="N64" s="2428">
        <v>0</v>
      </c>
      <c r="O64" s="2428">
        <v>0</v>
      </c>
      <c r="P64" s="1825">
        <v>3</v>
      </c>
      <c r="Q64" s="1834">
        <v>3</v>
      </c>
      <c r="R64" s="807">
        <v>3</v>
      </c>
      <c r="S64" s="1044">
        <v>12</v>
      </c>
      <c r="T64" s="2094">
        <v>31</v>
      </c>
      <c r="U64" s="2094">
        <v>0</v>
      </c>
      <c r="V64" s="2094">
        <v>0</v>
      </c>
      <c r="W64" s="2094">
        <v>0</v>
      </c>
      <c r="X64" s="2094">
        <v>0</v>
      </c>
      <c r="Y64" s="2094">
        <v>0</v>
      </c>
      <c r="Z64" s="2094">
        <v>0</v>
      </c>
      <c r="AA64" s="2094">
        <v>0</v>
      </c>
      <c r="AB64" s="2094">
        <v>27</v>
      </c>
      <c r="AC64" s="2094">
        <v>24</v>
      </c>
      <c r="AD64" s="2094">
        <v>21</v>
      </c>
      <c r="AE64" s="2094">
        <v>21</v>
      </c>
      <c r="AF64" s="2094">
        <v>11</v>
      </c>
      <c r="AG64" s="2094">
        <v>3</v>
      </c>
      <c r="AH64" s="2094">
        <v>11</v>
      </c>
      <c r="AI64" s="2094">
        <v>8</v>
      </c>
      <c r="AJ64" s="2094">
        <v>4</v>
      </c>
      <c r="AK64" s="2094">
        <v>115</v>
      </c>
      <c r="AL64" s="2099">
        <v>10</v>
      </c>
      <c r="AM64" s="2099">
        <v>10</v>
      </c>
      <c r="AN64" s="2099">
        <v>10</v>
      </c>
      <c r="AO64" s="2099">
        <v>10</v>
      </c>
      <c r="AP64" s="2099">
        <v>10</v>
      </c>
      <c r="AQ64" s="209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1D01EE-BB8E-2EA5-C286-E6CD97C9A60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8178" width="11.57421875" hidden="1" customWidth="1"/>
    <col min="2" max="2" style="28178" width="11.00390625" hidden="1" customWidth="1"/>
    <col min="3" max="3" style="28178" width="10.57421875" hidden="1"/>
    <col min="4" max="4" style="28178" width="12.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6776" width="3.7109375" hidden="1" customWidth="1"/>
    <col min="17" max="17" style="26842" width="3.7109375" hidden="1" customWidth="1"/>
    <col min="18" max="18" style="28199" width="3.00390625" customWidth="1"/>
    <col min="19" max="19" style="28896" width="12.00390625" customWidth="1"/>
    <col min="20" max="20" style="28229" width="31.00390625" customWidth="1"/>
    <col min="21" max="21" style="28229" width="0.140625" customWidth="1"/>
    <col min="22" max="25" style="28229" width="21.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3.7109375" customWidth="1"/>
    <col min="31" max="32" style="28229" width="3.00390625" customWidth="1"/>
    <col min="33" max="33" style="28229" width="24.00390625" customWidth="1"/>
    <col min="34" max="34" style="28229" width="3.7109375" customWidth="1"/>
    <col min="35" max="36" style="28229" width="3.00390625" customWidth="1"/>
    <col min="37" max="37" style="28229" width="24.00390625" customWidth="1"/>
    <col min="38" max="38" style="28229" width="3.7109375" customWidth="1"/>
    <col min="39" max="40" style="28229" width="3.00390625" customWidth="1"/>
    <col min="41" max="41" style="28229" width="18.00390625" customWidth="1"/>
    <col min="42" max="42" style="28229" width="3.7109375" customWidth="1"/>
    <col min="43" max="44" style="28229" width="3.00390625" customWidth="1"/>
    <col min="45" max="45" style="28229" width="18.00390625" customWidth="1"/>
    <col min="46" max="49" style="28229" width="21.00390625" customWidth="1"/>
    <col min="50" max="50" style="28229" width="11.00390625" customWidth="1"/>
    <col min="51" max="51" style="28229" width="3.7109375" customWidth="1"/>
    <col min="52" max="52" style="28229" width="11.00390625" customWidth="1"/>
    <col min="53" max="53" style="28229" width="8.57421875" hidden="1" customWidth="1"/>
    <col min="54" max="54" style="28229" width="4.00390625" customWidth="1"/>
    <col min="55" max="55" style="28229" width="115.00390625" customWidth="1"/>
    <col min="56" max="60" style="27100" width="10.00390625" customWidth="1"/>
    <col min="61" max="61" style="28229" width="10.57421875" hidden="1"/>
  </cols>
  <sheetData>
    <row customHeight="1" ht="22.5" hidden="1">
      <c r="W1" s="790"/>
      <c r="Y1" s="790"/>
      <c r="Z1" s="790"/>
      <c r="AW1" s="790"/>
      <c r="AX1" s="790"/>
      <c r="BI1" s="1618" t="s">
        <v>14</v>
      </c>
    </row>
    <row customHeight="1" ht="21" hidden="1">
      <c r="A2" s="1826"/>
      <c r="B2" s="1826"/>
      <c r="C2" s="1826"/>
      <c r="D2" s="1826"/>
      <c r="E2" s="2721">
        <v>1</v>
      </c>
      <c r="F2" s="1826"/>
      <c r="G2" s="1826"/>
      <c r="H2" s="1826"/>
      <c r="I2" s="1826"/>
      <c r="J2" s="1826"/>
      <c r="K2" s="1826"/>
      <c r="L2" s="1827"/>
      <c r="M2" s="1828"/>
      <c r="N2" s="1828"/>
      <c r="O2" s="1828"/>
      <c r="P2" s="1872"/>
      <c r="Q2" s="1336"/>
      <c r="R2" s="818"/>
      <c r="S2" s="1928">
        <f>INDEX(PT_DIFFERENTIATION_NUM_NTAR,MATCH(A2,PT_DIFFERENTIATION_NTAR_ID,0))</f>
      </c>
      <c r="T2" s="761" t="s">
        <v>255</v>
      </c>
      <c r="U2" s="763"/>
      <c r="V2" s="2706"/>
      <c r="W2" s="2706"/>
      <c r="X2" s="2706"/>
      <c r="Y2" s="2706"/>
      <c r="Z2" s="2706"/>
      <c r="AA2" s="2706"/>
      <c r="AB2" s="2706"/>
      <c r="AC2" s="2707"/>
      <c r="AD2" s="2705">
        <f>INDEX(PT_DIFFERENTIATION_NTAR,MATCH(A2,PT_DIFFERENTIATION_NTAR_ID,0))</f>
      </c>
      <c r="AE2" s="2706"/>
      <c r="AF2" s="2706"/>
      <c r="AG2" s="2706"/>
      <c r="AH2" s="2706"/>
      <c r="AI2" s="2706"/>
      <c r="AJ2" s="2706"/>
      <c r="AK2" s="2706"/>
      <c r="AL2" s="2706"/>
      <c r="AM2" s="2706"/>
      <c r="AN2" s="2706"/>
      <c r="AO2" s="2706"/>
      <c r="AP2" s="2706"/>
      <c r="AQ2" s="2706"/>
      <c r="AR2" s="2706"/>
      <c r="AS2" s="2706"/>
      <c r="AT2" s="2706"/>
      <c r="AU2" s="2706"/>
      <c r="AV2" s="2706"/>
      <c r="AW2" s="2706"/>
      <c r="AX2" s="2706"/>
      <c r="AY2" s="2706"/>
      <c r="AZ2" s="2706"/>
      <c r="BA2" s="2706"/>
      <c r="BB2" s="2707"/>
      <c r="BC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63"/>
      <c r="BF2" s="963" t="str">
        <f>IF(T2="","",T2)</f>
        <v>Наименование тарифа</v>
      </c>
      <c r="BG2" s="963"/>
      <c r="BH2" s="963"/>
      <c r="BI2" s="1618">
        <v>0</v>
      </c>
    </row>
    <row customHeight="1" ht="21" hidden="1">
      <c r="A3" s="1826"/>
      <c r="B3" s="1826"/>
      <c r="C3" s="1826"/>
      <c r="D3" s="1826"/>
      <c r="E3" s="2722"/>
      <c r="F3" s="2721">
        <v>1</v>
      </c>
      <c r="G3" s="1826"/>
      <c r="H3" s="1826"/>
      <c r="I3" s="1826"/>
      <c r="J3" s="1826"/>
      <c r="K3" s="1826"/>
      <c r="L3" s="1827"/>
      <c r="M3" s="1828"/>
      <c r="N3" s="1828"/>
      <c r="O3" s="1828"/>
      <c r="P3" s="1873"/>
      <c r="Q3" s="1874"/>
      <c r="R3" s="816"/>
      <c r="S3" s="1928">
        <f>INDEX(PT_DIFFERENTIATION_NUM_TER,MATCH(B3,PT_DIFFERENTIATION_TER_ID,0))</f>
      </c>
      <c r="T3" s="771" t="s">
        <v>521</v>
      </c>
      <c r="U3" s="763"/>
      <c r="V3" s="2706"/>
      <c r="W3" s="2706"/>
      <c r="X3" s="2706"/>
      <c r="Y3" s="2706"/>
      <c r="Z3" s="2706"/>
      <c r="AA3" s="2706"/>
      <c r="AB3" s="2706"/>
      <c r="AC3" s="2707"/>
      <c r="AD3" s="2705">
        <f>INDEX(PT_DIFFERENTIATION_TER,MATCH(B3,PT_DIFFERENTIATION_TER_ID,0))</f>
      </c>
      <c r="AE3" s="2706"/>
      <c r="AF3" s="2706"/>
      <c r="AG3" s="2706"/>
      <c r="AH3" s="2706"/>
      <c r="AI3" s="2706"/>
      <c r="AJ3" s="2706"/>
      <c r="AK3" s="2706"/>
      <c r="AL3" s="2706"/>
      <c r="AM3" s="2706"/>
      <c r="AN3" s="2706"/>
      <c r="AO3" s="2706"/>
      <c r="AP3" s="2706"/>
      <c r="AQ3" s="2706"/>
      <c r="AR3" s="2706"/>
      <c r="AS3" s="2706"/>
      <c r="AT3" s="2706"/>
      <c r="AU3" s="2706"/>
      <c r="AV3" s="2706"/>
      <c r="AW3" s="2706"/>
      <c r="AX3" s="2706"/>
      <c r="AY3" s="2706"/>
      <c r="AZ3" s="2706"/>
      <c r="BA3" s="2706"/>
      <c r="BB3" s="2707"/>
      <c r="BC3" s="1721" t="s">
        <v>522</v>
      </c>
      <c r="BE3" s="963"/>
      <c r="BF3" s="963" t="str">
        <f>IF(T3="","",T3)</f>
        <v>Территория действия тарифа</v>
      </c>
      <c r="BG3" s="963"/>
      <c r="BH3" s="963"/>
      <c r="BI3" s="1618">
        <v>0</v>
      </c>
    </row>
    <row customHeight="1" ht="42" hidden="1">
      <c r="A4" s="1826"/>
      <c r="B4" s="1826"/>
      <c r="C4" s="1826"/>
      <c r="D4" s="1826"/>
      <c r="E4" s="2722"/>
      <c r="F4" s="2722"/>
      <c r="G4" s="2721">
        <v>1</v>
      </c>
      <c r="H4" s="1826"/>
      <c r="I4" s="1826"/>
      <c r="J4" s="1826"/>
      <c r="K4" s="1826"/>
      <c r="L4" s="1827"/>
      <c r="M4" s="1828"/>
      <c r="N4" s="1828"/>
      <c r="O4" s="1828"/>
      <c r="P4" s="1875"/>
      <c r="Q4" s="1874"/>
      <c r="R4" s="816"/>
      <c r="S4" s="1928">
        <f>INDEX(PT_DIFFERENTIATION_NUM_CS,MATCH(C4,PT_DIFFERENTIATION_CS_ID,0))</f>
      </c>
      <c r="T4" s="772" t="s">
        <v>605</v>
      </c>
      <c r="U4" s="763"/>
      <c r="V4" s="2706"/>
      <c r="W4" s="2706"/>
      <c r="X4" s="2706"/>
      <c r="Y4" s="2706"/>
      <c r="Z4" s="2706"/>
      <c r="AA4" s="2706"/>
      <c r="AB4" s="2706"/>
      <c r="AC4" s="2707"/>
      <c r="AD4" s="2705">
        <f>INDEX(PT_DIFFERENTIATION_CS,MATCH(C4,PT_DIFFERENTIATION_CS_ID,0))</f>
      </c>
      <c r="AE4" s="2706"/>
      <c r="AF4" s="2706"/>
      <c r="AG4" s="2706"/>
      <c r="AH4" s="2706"/>
      <c r="AI4" s="2706"/>
      <c r="AJ4" s="2706"/>
      <c r="AK4" s="2706"/>
      <c r="AL4" s="2706"/>
      <c r="AM4" s="2706"/>
      <c r="AN4" s="2706"/>
      <c r="AO4" s="2706"/>
      <c r="AP4" s="2706"/>
      <c r="AQ4" s="2706"/>
      <c r="AR4" s="2706"/>
      <c r="AS4" s="2706"/>
      <c r="AT4" s="2706"/>
      <c r="AU4" s="2706"/>
      <c r="AV4" s="2706"/>
      <c r="AW4" s="2706"/>
      <c r="AX4" s="2706"/>
      <c r="AY4" s="2706"/>
      <c r="AZ4" s="2706"/>
      <c r="BA4" s="2706"/>
      <c r="BB4" s="2707"/>
      <c r="BC4" s="1721" t="s">
        <v>606</v>
      </c>
      <c r="BE4" s="963"/>
      <c r="BF4" s="963" t="str">
        <f>IF(T4="","",T4)</f>
        <v>Наименование централизованной системы холодного водоснабжения</v>
      </c>
      <c r="BG4" s="963"/>
      <c r="BH4" s="963"/>
      <c r="BI4" s="1618">
        <v>0</v>
      </c>
    </row>
    <row s="27100" customFormat="1" customHeight="1" ht="14.25" hidden="1">
      <c r="A5" s="1806"/>
      <c r="B5" s="1806"/>
      <c r="C5" s="1806"/>
      <c r="D5" s="1806"/>
      <c r="E5" s="2722"/>
      <c r="F5" s="2722"/>
      <c r="G5" s="2722"/>
      <c r="H5" s="2721">
        <v>1</v>
      </c>
      <c r="I5" s="1806"/>
      <c r="J5" s="1806"/>
      <c r="K5" s="1806"/>
      <c r="L5" s="1809"/>
      <c r="M5" s="1778"/>
      <c r="N5" s="1778"/>
      <c r="O5" s="1778"/>
      <c r="P5" s="1960"/>
      <c r="Q5" s="1961"/>
      <c r="R5" s="820"/>
      <c r="S5" s="1505"/>
      <c r="T5" s="1962"/>
      <c r="U5" s="1847"/>
      <c r="V5" s="2760"/>
      <c r="W5" s="2760"/>
      <c r="X5" s="2760"/>
      <c r="Y5" s="2760"/>
      <c r="Z5" s="2760"/>
      <c r="AA5" s="2760"/>
      <c r="AB5" s="2760"/>
      <c r="AC5" s="2761"/>
      <c r="AD5" s="2759"/>
      <c r="AE5" s="2760"/>
      <c r="AF5" s="2760"/>
      <c r="AG5" s="2760"/>
      <c r="AH5" s="2760"/>
      <c r="AI5" s="2760"/>
      <c r="AJ5" s="2760"/>
      <c r="AK5" s="2760"/>
      <c r="AL5" s="2760"/>
      <c r="AM5" s="2760"/>
      <c r="AN5" s="2760"/>
      <c r="AO5" s="2760"/>
      <c r="AP5" s="2760"/>
      <c r="AQ5" s="2760"/>
      <c r="AR5" s="2760"/>
      <c r="AS5" s="2760"/>
      <c r="AT5" s="2760"/>
      <c r="AU5" s="2760"/>
      <c r="AV5" s="2760"/>
      <c r="AW5" s="2760"/>
      <c r="AX5" s="2760"/>
      <c r="AY5" s="2760"/>
      <c r="AZ5" s="2760"/>
      <c r="BA5" s="2760"/>
      <c r="BB5" s="2761"/>
      <c r="BC5" s="1848" t="s">
        <v>526</v>
      </c>
      <c r="BE5" s="963"/>
      <c r="BF5" s="963" t="str">
        <f>IF(T5="","",T5)</f>
        <v/>
      </c>
      <c r="BG5" s="963"/>
      <c r="BH5" s="963"/>
      <c r="BI5" s="974">
        <v>0</v>
      </c>
    </row>
    <row s="27100" customFormat="1" customHeight="1" ht="14.25" hidden="1">
      <c r="A6" s="1806"/>
      <c r="B6" s="1806"/>
      <c r="C6" s="1806"/>
      <c r="D6" s="1806"/>
      <c r="E6" s="2722"/>
      <c r="F6" s="2722"/>
      <c r="G6" s="2722"/>
      <c r="H6" s="2722"/>
      <c r="I6" s="2719" t="str">
        <f>S5&amp;".1"</f>
        <v>.1</v>
      </c>
      <c r="J6" s="1806"/>
      <c r="K6" s="1806"/>
      <c r="L6" s="1809" t="s">
        <v>527</v>
      </c>
      <c r="M6" s="973"/>
      <c r="N6" s="973"/>
      <c r="O6" s="973"/>
      <c r="P6" s="2720">
        <v>1</v>
      </c>
      <c r="Q6" s="1925"/>
      <c r="R6" s="819"/>
      <c r="S6" s="1505"/>
      <c r="T6" s="1846"/>
      <c r="U6" s="1847"/>
      <c r="V6" s="2760"/>
      <c r="W6" s="2760"/>
      <c r="X6" s="2760"/>
      <c r="Y6" s="2760"/>
      <c r="Z6" s="2760"/>
      <c r="AA6" s="2760"/>
      <c r="AB6" s="2760"/>
      <c r="AC6" s="2761"/>
      <c r="AD6" s="2759"/>
      <c r="AE6" s="2760"/>
      <c r="AF6" s="2760"/>
      <c r="AG6" s="2760"/>
      <c r="AH6" s="2760"/>
      <c r="AI6" s="2760"/>
      <c r="AJ6" s="2760"/>
      <c r="AK6" s="2760"/>
      <c r="AL6" s="2760"/>
      <c r="AM6" s="2760"/>
      <c r="AN6" s="2760"/>
      <c r="AO6" s="2760"/>
      <c r="AP6" s="2760"/>
      <c r="AQ6" s="2760"/>
      <c r="AR6" s="2760"/>
      <c r="AS6" s="2760"/>
      <c r="AT6" s="2760"/>
      <c r="AU6" s="2760"/>
      <c r="AV6" s="2760"/>
      <c r="AW6" s="2760"/>
      <c r="AX6" s="2760"/>
      <c r="AY6" s="2760"/>
      <c r="AZ6" s="2760"/>
      <c r="BA6" s="2760"/>
      <c r="BB6" s="2761"/>
      <c r="BC6" s="1848"/>
      <c r="BE6" s="963"/>
      <c r="BF6" s="963" t="str">
        <f>IF(T6="","",T6)</f>
        <v/>
      </c>
      <c r="BG6" s="963"/>
      <c r="BH6" s="963"/>
      <c r="BI6" s="974">
        <v>0</v>
      </c>
    </row>
    <row s="27100" customFormat="1" customHeight="1" ht="14.25" hidden="1">
      <c r="A7" s="1806"/>
      <c r="B7" s="1806"/>
      <c r="C7" s="1806"/>
      <c r="D7" s="1806"/>
      <c r="E7" s="2722"/>
      <c r="F7" s="2722"/>
      <c r="G7" s="2722"/>
      <c r="H7" s="2722"/>
      <c r="I7" s="2749"/>
      <c r="J7" s="2719" t="str">
        <f>S5&amp;".1"</f>
        <v>.1</v>
      </c>
      <c r="K7" s="1806"/>
      <c r="L7" s="1809"/>
      <c r="M7" s="973"/>
      <c r="N7" s="973"/>
      <c r="O7" s="973"/>
      <c r="P7" s="2720"/>
      <c r="Q7" s="2720">
        <v>1</v>
      </c>
      <c r="R7" s="820"/>
      <c r="S7" s="1505"/>
      <c r="T7" s="1862"/>
      <c r="U7" s="1847"/>
      <c r="V7" s="2760"/>
      <c r="W7" s="2760"/>
      <c r="X7" s="2760"/>
      <c r="Y7" s="2760"/>
      <c r="Z7" s="2760"/>
      <c r="AA7" s="2760"/>
      <c r="AB7" s="2760"/>
      <c r="AC7" s="2761"/>
      <c r="AD7" s="2759"/>
      <c r="AE7" s="2760"/>
      <c r="AF7" s="2760"/>
      <c r="AG7" s="2760"/>
      <c r="AH7" s="2760"/>
      <c r="AI7" s="2760"/>
      <c r="AJ7" s="2760"/>
      <c r="AK7" s="2760"/>
      <c r="AL7" s="2760"/>
      <c r="AM7" s="2760"/>
      <c r="AN7" s="2760"/>
      <c r="AO7" s="2760"/>
      <c r="AP7" s="2760"/>
      <c r="AQ7" s="2760"/>
      <c r="AR7" s="2760"/>
      <c r="AS7" s="2760"/>
      <c r="AT7" s="2760"/>
      <c r="AU7" s="2760"/>
      <c r="AV7" s="2760"/>
      <c r="AW7" s="2760"/>
      <c r="AX7" s="2760"/>
      <c r="AY7" s="2760"/>
      <c r="AZ7" s="2760"/>
      <c r="BA7" s="2760"/>
      <c r="BB7" s="2761"/>
      <c r="BC7" s="1848"/>
      <c r="BE7" s="963"/>
      <c r="BF7" s="963" t="str">
        <f>IF(T7="","",T7)</f>
        <v/>
      </c>
      <c r="BG7" s="963"/>
      <c r="BH7" s="963"/>
      <c r="BI7" s="974">
        <v>0</v>
      </c>
    </row>
    <row customHeight="1" ht="11.25" hidden="1">
      <c r="A8" s="1826"/>
      <c r="B8" s="1826"/>
      <c r="C8" s="1826"/>
      <c r="D8" s="1826"/>
      <c r="E8" s="2722"/>
      <c r="F8" s="2722"/>
      <c r="G8" s="2722"/>
      <c r="H8" s="2722"/>
      <c r="I8" s="2749"/>
      <c r="J8" s="2749"/>
      <c r="K8" s="2719">
        <f>S4&amp;".1"</f>
      </c>
      <c r="L8" s="1827"/>
      <c r="P8" s="2720"/>
      <c r="Q8" s="2720"/>
      <c r="R8" s="2810">
        <v>1</v>
      </c>
      <c r="S8" s="2804">
        <f>$K8</f>
      </c>
      <c r="T8" s="2823"/>
      <c r="U8" s="763"/>
      <c r="V8" s="1214"/>
      <c r="W8" s="1720"/>
      <c r="X8" s="1214"/>
      <c r="Y8" s="1720"/>
      <c r="Z8" s="2197"/>
      <c r="AA8" s="1922" t="s">
        <v>66</v>
      </c>
      <c r="AB8" s="2197"/>
      <c r="AC8" s="1922" t="s">
        <v>66</v>
      </c>
      <c r="AD8" s="2648" t="s">
        <v>66</v>
      </c>
      <c r="AE8" s="2789"/>
      <c r="AF8" s="2668">
        <v>1</v>
      </c>
      <c r="AG8" s="2826"/>
      <c r="AH8" s="2570" t="s">
        <v>66</v>
      </c>
      <c r="AI8" s="2789"/>
      <c r="AJ8" s="2668">
        <v>1</v>
      </c>
      <c r="AK8" s="2790" t="s">
        <v>22</v>
      </c>
      <c r="AL8" s="2570" t="s">
        <v>66</v>
      </c>
      <c r="AM8" s="2655"/>
      <c r="AN8" s="2668">
        <v>1</v>
      </c>
      <c r="AO8" s="2820"/>
      <c r="AP8" s="2821" t="s">
        <v>66</v>
      </c>
      <c r="AQ8" s="774"/>
      <c r="AR8" s="1926">
        <v>1</v>
      </c>
      <c r="AS8" s="1929" t="s">
        <v>22</v>
      </c>
      <c r="AT8" s="1214"/>
      <c r="AU8" s="1720"/>
      <c r="AV8" s="1214"/>
      <c r="AW8" s="1720"/>
      <c r="AX8" s="2197"/>
      <c r="AY8" s="1922" t="s">
        <v>66</v>
      </c>
      <c r="AZ8" s="2197"/>
      <c r="BA8" s="1922" t="s">
        <v>66</v>
      </c>
      <c r="BB8" s="1811"/>
      <c r="BC8" s="2716" t="s">
        <v>625</v>
      </c>
      <c r="BE8" s="963"/>
      <c r="BF8" s="963" t="str">
        <f>IF(T8="","",T8)</f>
        <v/>
      </c>
      <c r="BG8" s="963"/>
      <c r="BH8" s="963"/>
      <c r="BI8" s="1618">
        <v>0</v>
      </c>
    </row>
    <row customHeight="1" ht="11.25" hidden="1">
      <c r="A9" s="1826"/>
      <c r="B9" s="1826"/>
      <c r="C9" s="1826"/>
      <c r="D9" s="1826"/>
      <c r="E9" s="2722"/>
      <c r="F9" s="2722"/>
      <c r="G9" s="2722"/>
      <c r="H9" s="2722"/>
      <c r="I9" s="2749"/>
      <c r="J9" s="2749"/>
      <c r="K9" s="2719"/>
      <c r="L9" s="1827"/>
      <c r="P9" s="2720"/>
      <c r="Q9" s="2720"/>
      <c r="R9" s="2810"/>
      <c r="S9" s="2805"/>
      <c r="T9" s="2824"/>
      <c r="U9" s="763"/>
      <c r="V9" s="1856"/>
      <c r="W9" s="1959"/>
      <c r="X9" s="1856"/>
      <c r="Y9" s="1959"/>
      <c r="Z9" s="1856"/>
      <c r="AA9" s="1856"/>
      <c r="AB9" s="1856"/>
      <c r="AC9" s="1856"/>
      <c r="AD9" s="2649"/>
      <c r="AE9" s="2789"/>
      <c r="AF9" s="2668"/>
      <c r="AG9" s="2826"/>
      <c r="AH9" s="2570"/>
      <c r="AI9" s="2789"/>
      <c r="AJ9" s="2668"/>
      <c r="AK9" s="2790"/>
      <c r="AL9" s="2570"/>
      <c r="AM9" s="2663"/>
      <c r="AN9" s="2668"/>
      <c r="AO9" s="2820"/>
      <c r="AP9" s="2822"/>
      <c r="AQ9" s="779"/>
      <c r="AR9" s="879"/>
      <c r="AS9" s="879" t="s">
        <v>626</v>
      </c>
      <c r="AT9" s="1856"/>
      <c r="AU9" s="1959"/>
      <c r="AV9" s="1856"/>
      <c r="AW9" s="1959"/>
      <c r="AX9" s="1856"/>
      <c r="AY9" s="1856"/>
      <c r="AZ9" s="1856"/>
      <c r="BA9" s="1856"/>
      <c r="BB9" s="1860"/>
      <c r="BC9" s="2717"/>
      <c r="BE9" s="963"/>
      <c r="BF9" s="963"/>
      <c r="BG9" s="963"/>
      <c r="BH9" s="963"/>
      <c r="BI9" s="1618">
        <v>0</v>
      </c>
    </row>
    <row customHeight="1" ht="11.25" hidden="1">
      <c r="A10" s="1826"/>
      <c r="B10" s="1826"/>
      <c r="C10" s="1826"/>
      <c r="D10" s="1826"/>
      <c r="E10" s="2722"/>
      <c r="F10" s="2722"/>
      <c r="G10" s="2722"/>
      <c r="H10" s="2722"/>
      <c r="I10" s="2749"/>
      <c r="J10" s="2749"/>
      <c r="K10" s="2719"/>
      <c r="L10" s="1827"/>
      <c r="P10" s="2720"/>
      <c r="Q10" s="2720"/>
      <c r="R10" s="2810"/>
      <c r="S10" s="2805"/>
      <c r="T10" s="2824"/>
      <c r="U10" s="763"/>
      <c r="V10" s="1856"/>
      <c r="W10" s="1959"/>
      <c r="X10" s="1856"/>
      <c r="Y10" s="1959"/>
      <c r="Z10" s="1856"/>
      <c r="AA10" s="1856"/>
      <c r="AB10" s="1856"/>
      <c r="AC10" s="1856"/>
      <c r="AD10" s="2649"/>
      <c r="AE10" s="2789"/>
      <c r="AF10" s="2668"/>
      <c r="AG10" s="2826"/>
      <c r="AH10" s="2570"/>
      <c r="AI10" s="2789"/>
      <c r="AJ10" s="2668"/>
      <c r="AK10" s="2790"/>
      <c r="AL10" s="2570"/>
      <c r="AM10" s="779"/>
      <c r="AN10" s="1963"/>
      <c r="AO10" s="1963" t="s">
        <v>627</v>
      </c>
      <c r="AP10" s="879"/>
      <c r="AQ10" s="879"/>
      <c r="AR10" s="879"/>
      <c r="AS10" s="1856"/>
      <c r="AT10" s="1856"/>
      <c r="AU10" s="1959"/>
      <c r="AV10" s="1856"/>
      <c r="AW10" s="1959"/>
      <c r="AX10" s="1856"/>
      <c r="AY10" s="1856"/>
      <c r="AZ10" s="1856"/>
      <c r="BA10" s="1856"/>
      <c r="BB10" s="1860"/>
      <c r="BC10" s="2717"/>
      <c r="BE10" s="963"/>
      <c r="BF10" s="963"/>
      <c r="BG10" s="963"/>
      <c r="BH10" s="963"/>
      <c r="BI10" s="1618">
        <v>0</v>
      </c>
    </row>
    <row customHeight="1" ht="11.25" hidden="1">
      <c r="A11" s="1826"/>
      <c r="B11" s="1826"/>
      <c r="C11" s="1826"/>
      <c r="D11" s="1826"/>
      <c r="E11" s="2722"/>
      <c r="F11" s="2722"/>
      <c r="G11" s="2722"/>
      <c r="H11" s="2722"/>
      <c r="I11" s="2749"/>
      <c r="J11" s="2749"/>
      <c r="K11" s="2719"/>
      <c r="L11" s="1827"/>
      <c r="P11" s="2720"/>
      <c r="Q11" s="2720"/>
      <c r="R11" s="2810"/>
      <c r="S11" s="2805"/>
      <c r="T11" s="2824"/>
      <c r="U11" s="763"/>
      <c r="V11" s="1856"/>
      <c r="W11" s="1959"/>
      <c r="X11" s="1856"/>
      <c r="Y11" s="1959"/>
      <c r="Z11" s="1856"/>
      <c r="AA11" s="1856"/>
      <c r="AB11" s="1856"/>
      <c r="AC11" s="1856"/>
      <c r="AD11" s="2649"/>
      <c r="AE11" s="2789"/>
      <c r="AF11" s="2668"/>
      <c r="AG11" s="2826"/>
      <c r="AH11" s="2570"/>
      <c r="AI11" s="757"/>
      <c r="AJ11" s="878"/>
      <c r="AK11" s="776" t="s">
        <v>628</v>
      </c>
      <c r="AL11" s="1856"/>
      <c r="AM11" s="1856"/>
      <c r="AN11" s="1856"/>
      <c r="AO11" s="1856"/>
      <c r="AP11" s="1856"/>
      <c r="AQ11" s="1856"/>
      <c r="AR11" s="1856"/>
      <c r="AS11" s="1856"/>
      <c r="AT11" s="1856"/>
      <c r="AU11" s="1959"/>
      <c r="AV11" s="1856"/>
      <c r="AW11" s="1959"/>
      <c r="AX11" s="1856"/>
      <c r="AY11" s="1856"/>
      <c r="AZ11" s="1856"/>
      <c r="BA11" s="1856"/>
      <c r="BB11" s="1860"/>
      <c r="BC11" s="2717"/>
      <c r="BE11" s="963"/>
      <c r="BF11" s="963"/>
      <c r="BG11" s="963"/>
      <c r="BH11" s="963"/>
      <c r="BI11" s="1618">
        <v>0</v>
      </c>
    </row>
    <row customHeight="1" ht="11.25" hidden="1">
      <c r="A12" s="1826"/>
      <c r="B12" s="1826"/>
      <c r="C12" s="1826"/>
      <c r="D12" s="1826"/>
      <c r="E12" s="2722"/>
      <c r="F12" s="2722"/>
      <c r="G12" s="2722"/>
      <c r="H12" s="2722"/>
      <c r="I12" s="2749"/>
      <c r="J12" s="2749"/>
      <c r="K12" s="2719"/>
      <c r="L12" s="1827"/>
      <c r="P12" s="2720"/>
      <c r="Q12" s="2720"/>
      <c r="R12" s="2810"/>
      <c r="S12" s="2806"/>
      <c r="T12" s="2825"/>
      <c r="U12" s="763"/>
      <c r="V12" s="1856"/>
      <c r="W12" s="1857" t="str">
        <f>Z8&amp;"-"&amp;AB8</f>
        <v>-</v>
      </c>
      <c r="X12" s="1856"/>
      <c r="Y12" s="1857" t="str">
        <f>AB8&amp;"-"&amp;AD8</f>
        <v>-да</v>
      </c>
      <c r="Z12" s="1856"/>
      <c r="AA12" s="1856"/>
      <c r="AB12" s="1856"/>
      <c r="AC12" s="1856"/>
      <c r="AD12" s="2575"/>
      <c r="AE12" s="775"/>
      <c r="AF12" s="777"/>
      <c r="AG12" s="879" t="s">
        <v>629</v>
      </c>
      <c r="AH12" s="1856"/>
      <c r="AI12" s="1856"/>
      <c r="AJ12" s="1856"/>
      <c r="AK12" s="1856"/>
      <c r="AL12" s="1856"/>
      <c r="AM12" s="1856"/>
      <c r="AN12" s="1856"/>
      <c r="AO12" s="1856"/>
      <c r="AP12" s="1856"/>
      <c r="AQ12" s="1856"/>
      <c r="AR12" s="1856"/>
      <c r="AS12" s="1856"/>
      <c r="AT12" s="1856"/>
      <c r="AU12" s="1857" t="str">
        <f>AX8&amp;"-"&amp;AZ8</f>
        <v>-</v>
      </c>
      <c r="AV12" s="1856"/>
      <c r="AW12" s="1857" t="str">
        <f>AZ8&amp;"-"&amp;BB8</f>
        <v>-</v>
      </c>
      <c r="AX12" s="1856"/>
      <c r="AY12" s="1856"/>
      <c r="AZ12" s="1856"/>
      <c r="BA12" s="1856"/>
      <c r="BB12" s="1859" t="str">
        <f>BE8&amp;"-"&amp;BG8</f>
        <v>-</v>
      </c>
      <c r="BC12" s="2717"/>
      <c r="BE12" s="963"/>
      <c r="BF12" s="963" t="str">
        <f>IF(T12="","",T12)</f>
        <v/>
      </c>
      <c r="BG12" s="963"/>
      <c r="BH12" s="963"/>
      <c r="BI12" s="1618">
        <v>0</v>
      </c>
    </row>
    <row customHeight="1" ht="11.25" hidden="1">
      <c r="A13" s="1826"/>
      <c r="B13" s="1826"/>
      <c r="C13" s="1826"/>
      <c r="D13" s="1826"/>
      <c r="E13" s="2722"/>
      <c r="F13" s="2722"/>
      <c r="G13" s="2722"/>
      <c r="H13" s="2722"/>
      <c r="I13" s="2749"/>
      <c r="J13" s="2719"/>
      <c r="K13" s="1826"/>
      <c r="L13" s="1827"/>
      <c r="P13" s="2720"/>
      <c r="Q13" s="2720"/>
      <c r="R13" s="819"/>
      <c r="S13" s="1741"/>
      <c r="T13" s="750" t="s">
        <v>592</v>
      </c>
      <c r="U13" s="830"/>
      <c r="V13" s="830"/>
      <c r="W13" s="830"/>
      <c r="X13" s="830"/>
      <c r="Y13" s="830"/>
      <c r="Z13" s="830"/>
      <c r="AA13" s="830"/>
      <c r="AB13" s="830"/>
      <c r="AC13" s="830"/>
      <c r="AD13" s="1968"/>
      <c r="AE13" s="830"/>
      <c r="AF13" s="830"/>
      <c r="AG13" s="830"/>
      <c r="AH13" s="830"/>
      <c r="AI13" s="830"/>
      <c r="AJ13" s="830"/>
      <c r="AK13" s="830"/>
      <c r="AL13" s="830"/>
      <c r="AM13" s="830"/>
      <c r="AN13" s="830"/>
      <c r="AO13" s="830"/>
      <c r="AP13" s="830"/>
      <c r="AQ13" s="830"/>
      <c r="AR13" s="830"/>
      <c r="AS13" s="830"/>
      <c r="AT13" s="830"/>
      <c r="AU13" s="830"/>
      <c r="AV13" s="830"/>
      <c r="AW13" s="830"/>
      <c r="AX13" s="830"/>
      <c r="AY13" s="830"/>
      <c r="AZ13" s="830"/>
      <c r="BA13" s="830"/>
      <c r="BB13" s="787"/>
      <c r="BC13" s="2718"/>
      <c r="BE13" s="963"/>
      <c r="BF13" s="963" t="str">
        <f>IF(T13="","",T13)</f>
        <v>Добавить строку</v>
      </c>
      <c r="BG13" s="963"/>
      <c r="BH13" s="963"/>
      <c r="BI13" s="1618">
        <v>0</v>
      </c>
    </row>
    <row s="27100" customFormat="1" customHeight="1" ht="14.25" hidden="1">
      <c r="A14" s="1806"/>
      <c r="B14" s="1806"/>
      <c r="C14" s="1806"/>
      <c r="D14" s="1806"/>
      <c r="E14" s="2722"/>
      <c r="F14" s="2722"/>
      <c r="G14" s="2722"/>
      <c r="H14" s="2722"/>
      <c r="I14" s="2719"/>
      <c r="J14" s="1806"/>
      <c r="K14" s="1806"/>
      <c r="L14" s="1809"/>
      <c r="M14" s="973"/>
      <c r="N14" s="973"/>
      <c r="O14" s="973"/>
      <c r="P14" s="2720"/>
      <c r="Q14" s="1925"/>
      <c r="R14" s="819"/>
      <c r="S14" s="1849"/>
      <c r="T14" s="1850"/>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c r="AT14" s="1851"/>
      <c r="AU14" s="1851"/>
      <c r="AV14" s="1851"/>
      <c r="AW14" s="1851"/>
      <c r="AX14" s="1851"/>
      <c r="AY14" s="1851"/>
      <c r="AZ14" s="1851"/>
      <c r="BA14" s="1851"/>
      <c r="BB14" s="1851"/>
      <c r="BC14" s="1852"/>
      <c r="BE14" s="963"/>
      <c r="BF14" s="963" t="str">
        <f>IF(T14="","",T14)</f>
        <v/>
      </c>
      <c r="BG14" s="963"/>
      <c r="BH14" s="963"/>
      <c r="BI14" s="974">
        <v>0</v>
      </c>
    </row>
    <row s="27100" customFormat="1" customHeight="1" ht="14.25" hidden="1">
      <c r="A15" s="1806"/>
      <c r="B15" s="1806"/>
      <c r="C15" s="1806"/>
      <c r="D15" s="1806"/>
      <c r="E15" s="2722"/>
      <c r="F15" s="2722"/>
      <c r="G15" s="2722"/>
      <c r="H15" s="2721"/>
      <c r="I15" s="1806"/>
      <c r="J15" s="1806"/>
      <c r="K15" s="1806"/>
      <c r="L15" s="1809"/>
      <c r="M15" s="1778"/>
      <c r="N15" s="1778"/>
      <c r="O15" s="981"/>
      <c r="P15" s="843"/>
      <c r="Q15" s="1807"/>
      <c r="R15" s="1864"/>
      <c r="S15" s="1849"/>
      <c r="T15" s="1850"/>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c r="AT15" s="1851"/>
      <c r="AU15" s="1851"/>
      <c r="AV15" s="1851"/>
      <c r="AW15" s="1851"/>
      <c r="AX15" s="1851"/>
      <c r="AY15" s="1851"/>
      <c r="AZ15" s="1851"/>
      <c r="BA15" s="1851"/>
      <c r="BB15" s="1851"/>
      <c r="BC15" s="1852"/>
      <c r="BE15" s="963"/>
      <c r="BF15" s="963" t="str">
        <f>IF(T15="","",T15)</f>
        <v/>
      </c>
      <c r="BG15" s="963"/>
      <c r="BH15" s="963"/>
      <c r="BI15" s="974">
        <v>0</v>
      </c>
    </row>
    <row s="27100" customFormat="1" customHeight="1" ht="14.25" hidden="1">
      <c r="A16" s="1806"/>
      <c r="B16" s="1806"/>
      <c r="C16" s="1806"/>
      <c r="D16" s="1777"/>
      <c r="E16" s="2722"/>
      <c r="F16" s="2722"/>
      <c r="G16" s="2721"/>
      <c r="H16" s="1777"/>
      <c r="I16" s="1777"/>
      <c r="J16" s="1777"/>
      <c r="K16" s="1777"/>
      <c r="L16" s="1927"/>
      <c r="M16" s="1778"/>
      <c r="N16" s="1778"/>
      <c r="P16" s="1779"/>
      <c r="Q16" s="1780"/>
      <c r="R16" s="1779"/>
      <c r="S16" s="1785"/>
      <c r="T16" s="1788"/>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R16" s="1787"/>
      <c r="AS16" s="1787"/>
      <c r="AT16" s="1787"/>
      <c r="AU16" s="1787"/>
      <c r="AV16" s="1787"/>
      <c r="AW16" s="1787"/>
      <c r="AX16" s="1787"/>
      <c r="AY16" s="1787"/>
      <c r="AZ16" s="1787"/>
      <c r="BA16" s="1787"/>
      <c r="BB16" s="1787"/>
      <c r="BC16" s="1787"/>
      <c r="BE16" s="1252"/>
      <c r="BF16" s="1252" t="str">
        <f>IF(T16="","",T16)</f>
        <v/>
      </c>
      <c r="BG16" s="1252"/>
      <c r="BH16" s="1252"/>
      <c r="BI16" s="981">
        <v>0</v>
      </c>
    </row>
    <row s="27100" customFormat="1" customHeight="1" ht="14.25" hidden="1">
      <c r="A17" s="1806"/>
      <c r="B17" s="1806"/>
      <c r="C17" s="1777"/>
      <c r="D17" s="1777"/>
      <c r="E17" s="2722"/>
      <c r="F17" s="2721"/>
      <c r="G17" s="1777"/>
      <c r="H17" s="1777"/>
      <c r="I17" s="1777"/>
      <c r="J17" s="1777"/>
      <c r="K17" s="1777"/>
      <c r="L17" s="1927"/>
      <c r="M17" s="1784"/>
      <c r="N17" s="1784"/>
      <c r="P17" s="1779"/>
      <c r="Q17" s="1780"/>
      <c r="R17" s="1779"/>
      <c r="S17" s="1785"/>
      <c r="T17" s="1788" t="s">
        <v>539</v>
      </c>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7"/>
      <c r="AU17" s="1787"/>
      <c r="AV17" s="1787"/>
      <c r="AW17" s="1787"/>
      <c r="AX17" s="1787"/>
      <c r="AY17" s="1787"/>
      <c r="AZ17" s="1787"/>
      <c r="BA17" s="1787"/>
      <c r="BB17" s="1787"/>
      <c r="BC17" s="1787"/>
      <c r="BE17" s="1252"/>
      <c r="BF17" s="1252" t="str">
        <f>IF(T17="","",T17)</f>
        <v>Добавить централизованную систему для дифференциации</v>
      </c>
      <c r="BG17" s="1252"/>
      <c r="BH17" s="1252"/>
      <c r="BI17" s="981">
        <v>0</v>
      </c>
    </row>
    <row s="27100" customFormat="1" customHeight="1" ht="14.25" hidden="1">
      <c r="A18" s="1806"/>
      <c r="B18" s="1806"/>
      <c r="C18" s="1806"/>
      <c r="D18" s="1806"/>
      <c r="E18" s="2721"/>
      <c r="F18" s="1806"/>
      <c r="G18" s="1806"/>
      <c r="H18" s="1806"/>
      <c r="I18" s="1806"/>
      <c r="J18" s="1806"/>
      <c r="K18" s="1806"/>
      <c r="L18" s="1809"/>
      <c r="M18" s="1784"/>
      <c r="N18" s="1784"/>
      <c r="O18" s="981"/>
      <c r="P18" s="843"/>
      <c r="Q18" s="1807"/>
      <c r="R18" s="843"/>
      <c r="S18" s="1785"/>
      <c r="T18" s="1788" t="s">
        <v>540</v>
      </c>
      <c r="U18" s="1787"/>
      <c r="V18" s="1787"/>
      <c r="W18" s="1787"/>
      <c r="X18" s="1787"/>
      <c r="Y18" s="1787"/>
      <c r="Z18" s="1787"/>
      <c r="AA18" s="1787"/>
      <c r="AB18" s="1787"/>
      <c r="AC18" s="1787"/>
      <c r="AD18" s="1787"/>
      <c r="AE18" s="1787"/>
      <c r="AF18" s="1787"/>
      <c r="AG18" s="1787"/>
      <c r="AH18" s="1787"/>
      <c r="AI18" s="1787"/>
      <c r="AJ18" s="1787"/>
      <c r="AK18" s="1787"/>
      <c r="AL18" s="1787"/>
      <c r="AM18" s="1787"/>
      <c r="AN18" s="1787"/>
      <c r="AO18" s="1787"/>
      <c r="AP18" s="1787"/>
      <c r="AQ18" s="1787"/>
      <c r="AR18" s="1787"/>
      <c r="AS18" s="1787"/>
      <c r="AT18" s="1787"/>
      <c r="AU18" s="1787"/>
      <c r="AV18" s="1787"/>
      <c r="AW18" s="1787"/>
      <c r="AX18" s="1787"/>
      <c r="AY18" s="1787"/>
      <c r="AZ18" s="1787"/>
      <c r="BA18" s="1787"/>
      <c r="BB18" s="1787"/>
      <c r="BC18" s="1787"/>
      <c r="BE18" s="963"/>
      <c r="BF18" s="963" t="str">
        <f>IF(T18="","",T18)</f>
        <v>Добавить территорию для дифференциации</v>
      </c>
      <c r="BG18" s="963"/>
      <c r="BH18" s="963"/>
      <c r="BI18" s="974">
        <v>0</v>
      </c>
    </row>
    <row customHeight="1" ht="14.25" hidden="1">
      <c r="AC19" s="790"/>
      <c r="BA19" s="790"/>
      <c r="BI19" s="1618">
        <v>0</v>
      </c>
    </row>
    <row customHeight="1" ht="14.25" hidden="1">
      <c r="AD20" s="1787" t="s">
        <v>19</v>
      </c>
      <c r="AE20" s="1964"/>
      <c r="AF20" s="1011">
        <v>1</v>
      </c>
      <c r="AG20" s="1965"/>
      <c r="AH20" s="1787" t="s">
        <v>19</v>
      </c>
      <c r="AI20" s="1964"/>
      <c r="AJ20" s="1011">
        <v>1</v>
      </c>
      <c r="AK20" s="1965"/>
      <c r="AL20" s="1787" t="s">
        <v>19</v>
      </c>
      <c r="AM20" s="1966"/>
      <c r="AN20" s="1011">
        <v>1</v>
      </c>
      <c r="AO20" s="1967"/>
      <c r="AP20" s="1787" t="s">
        <v>19</v>
      </c>
      <c r="AQ20" s="1966"/>
      <c r="AR20" s="1011">
        <v>1</v>
      </c>
      <c r="AS20" s="1967"/>
      <c r="AT20" s="788"/>
      <c r="AU20" s="847"/>
      <c r="AV20" s="788"/>
      <c r="AW20" s="847"/>
      <c r="AX20" s="2199"/>
      <c r="AY20" s="1923" t="s">
        <v>66</v>
      </c>
      <c r="AZ20" s="2199"/>
      <c r="BA20" s="1923" t="s">
        <v>66</v>
      </c>
      <c r="BI20" s="1618">
        <v>0</v>
      </c>
    </row>
    <row customHeight="1" ht="14.25" hidden="1">
      <c r="BD21" s="959"/>
      <c r="BE21" s="959"/>
      <c r="BF21" s="959"/>
      <c r="BG21" s="959"/>
      <c r="BH21" s="959"/>
      <c r="BI21" s="1618">
        <v>0</v>
      </c>
    </row>
    <row customHeight="1" ht="14.25" hidden="1">
      <c r="O22" s="1830" t="s">
        <v>541</v>
      </c>
      <c r="Z22" s="1808"/>
      <c r="AB22" s="1808"/>
      <c r="AC22" s="790"/>
      <c r="AX22" s="1808"/>
      <c r="AZ22" s="1808"/>
      <c r="BA22" s="790"/>
      <c r="BD22" s="959"/>
      <c r="BE22" s="959"/>
      <c r="BF22" s="959"/>
      <c r="BG22" s="959"/>
      <c r="BH22" s="959"/>
      <c r="BI22" s="1618">
        <v>0</v>
      </c>
    </row>
    <row customHeight="1" ht="14.25" hidden="1">
      <c r="AC23" s="790"/>
      <c r="BA23" s="790"/>
      <c r="BD23" s="959"/>
      <c r="BE23" s="959"/>
      <c r="BF23" s="959"/>
      <c r="BG23" s="959"/>
      <c r="BH23" s="959"/>
      <c r="BI23" s="1618">
        <v>0</v>
      </c>
    </row>
    <row s="26817" customFormat="1" customHeight="1" ht="14.25" hidden="1">
      <c r="M24" s="1971"/>
      <c r="N24" s="1971"/>
      <c r="O24" s="1972" t="s">
        <v>542</v>
      </c>
      <c r="P24" s="1971"/>
      <c r="Q24" s="1973"/>
      <c r="R24" s="1973"/>
      <c r="AA24" s="1970" t="s">
        <v>544</v>
      </c>
      <c r="AC24" s="1970" t="s">
        <v>545</v>
      </c>
      <c r="AD24" s="1970" t="s">
        <v>593</v>
      </c>
      <c r="AH24" s="1970" t="s">
        <v>593</v>
      </c>
      <c r="AK24" s="1970" t="s">
        <v>630</v>
      </c>
      <c r="AL24" s="1970" t="s">
        <v>593</v>
      </c>
      <c r="AP24" s="1970" t="s">
        <v>593</v>
      </c>
      <c r="AY24" s="1970" t="s">
        <v>544</v>
      </c>
      <c r="BA24" s="1970" t="s">
        <v>545</v>
      </c>
      <c r="BD24" s="1974"/>
      <c r="BE24" s="1974"/>
      <c r="BF24" s="1974"/>
      <c r="BG24" s="1974"/>
      <c r="BH24" s="1974"/>
      <c r="BI24" s="1970">
        <v>0</v>
      </c>
    </row>
    <row customHeight="1" ht="14.25" hidden="1">
      <c r="O25" s="1827"/>
      <c r="BD25" s="959"/>
      <c r="BE25" s="959"/>
      <c r="BF25" s="959"/>
      <c r="BG25" s="959"/>
      <c r="BH25" s="959"/>
      <c r="BI25" s="1618">
        <v>0</v>
      </c>
    </row>
    <row customHeight="1" ht="14.25" hidden="1">
      <c r="O26" s="1827"/>
      <c r="BD26" s="959"/>
      <c r="BE26" s="959"/>
      <c r="BF26" s="959"/>
      <c r="BG26" s="959"/>
      <c r="BH26" s="959"/>
      <c r="BI26" s="1618">
        <v>0</v>
      </c>
    </row>
    <row customHeight="1" ht="14.699999999999998">
      <c r="Q27" s="754"/>
      <c r="R27" s="839"/>
      <c r="S27" s="1738"/>
      <c r="T27" s="826"/>
      <c r="U27" s="826"/>
      <c r="V27" s="972"/>
      <c r="W27" s="972"/>
      <c r="X27" s="972"/>
      <c r="Y27" s="972"/>
      <c r="Z27" s="972"/>
      <c r="AA27" s="972"/>
      <c r="AB27" s="972"/>
      <c r="AC27" s="972"/>
      <c r="AD27" s="972"/>
      <c r="AE27" s="972"/>
      <c r="AF27" s="972"/>
      <c r="AG27" s="972"/>
      <c r="AH27" s="972"/>
      <c r="AI27" s="972"/>
      <c r="AJ27" s="972"/>
      <c r="AK27" s="972"/>
      <c r="AL27" s="972"/>
      <c r="AM27" s="972"/>
      <c r="AN27" s="972"/>
      <c r="AO27" s="972"/>
      <c r="AP27" s="972"/>
      <c r="AQ27" s="972"/>
      <c r="AR27" s="972"/>
      <c r="AS27" s="972"/>
      <c r="AT27" s="972"/>
      <c r="AU27" s="972"/>
      <c r="AV27" s="972"/>
      <c r="AW27" s="972"/>
      <c r="AX27" s="972"/>
      <c r="AY27" s="972"/>
      <c r="AZ27" s="972"/>
      <c r="BA27" s="972"/>
      <c r="BI27" s="1618">
        <v>14</v>
      </c>
    </row>
    <row customHeight="1" ht="14.699999999999998">
      <c r="Q28" s="754"/>
      <c r="R28" s="839"/>
      <c r="S28" s="271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11"/>
      <c r="U28" s="2711"/>
      <c r="V28" s="2711"/>
      <c r="W28" s="2711"/>
      <c r="X28" s="2711"/>
      <c r="Y28" s="2711"/>
      <c r="Z28" s="2711"/>
      <c r="AA28" s="2711"/>
      <c r="AB28" s="2711"/>
      <c r="AC28" s="2711"/>
      <c r="AD28" s="2711"/>
      <c r="AE28" s="2711"/>
      <c r="AF28" s="2711"/>
      <c r="AG28" s="2711"/>
      <c r="AH28" s="2711"/>
      <c r="AI28" s="2711"/>
      <c r="AJ28" s="2711"/>
      <c r="AK28" s="2711"/>
      <c r="AL28" s="2711"/>
      <c r="AM28" s="2711"/>
      <c r="AN28" s="2711"/>
      <c r="AO28" s="2711"/>
      <c r="AP28" s="2711"/>
      <c r="AQ28" s="2711"/>
      <c r="AR28" s="2711"/>
      <c r="AS28" s="2711"/>
      <c r="AT28" s="2711"/>
      <c r="AU28" s="2711"/>
      <c r="AV28" s="2711"/>
      <c r="AW28" s="2711"/>
      <c r="AX28" s="2711"/>
      <c r="AY28" s="2711"/>
      <c r="AZ28" s="2711"/>
      <c r="BA28" s="1706"/>
      <c r="BI28" s="1618">
        <v>14</v>
      </c>
    </row>
    <row customHeight="1" ht="14.699999999999998">
      <c r="Q29" s="754"/>
      <c r="R29" s="839"/>
      <c r="S29" s="2712" t="str">
        <f>IF(org=0,"Не определено",org)</f>
        <v>КГУП "Примтеплоэнерго"</v>
      </c>
      <c r="T29" s="2712"/>
      <c r="U29" s="2712"/>
      <c r="V29" s="2712"/>
      <c r="W29" s="2712"/>
      <c r="X29" s="2712"/>
      <c r="Y29" s="2712"/>
      <c r="Z29" s="2712"/>
      <c r="AA29" s="2712"/>
      <c r="AB29" s="2712"/>
      <c r="AC29" s="2712"/>
      <c r="AD29" s="2712"/>
      <c r="AE29" s="2712"/>
      <c r="AF29" s="2712"/>
      <c r="AG29" s="2712"/>
      <c r="AH29" s="2712"/>
      <c r="AI29" s="2712"/>
      <c r="AJ29" s="2712"/>
      <c r="AK29" s="2712"/>
      <c r="AL29" s="2712"/>
      <c r="AM29" s="2712"/>
      <c r="AN29" s="2712"/>
      <c r="AO29" s="2712"/>
      <c r="AP29" s="2712"/>
      <c r="AQ29" s="2712"/>
      <c r="AR29" s="2712"/>
      <c r="AS29" s="2712"/>
      <c r="AT29" s="2712"/>
      <c r="AU29" s="2712"/>
      <c r="AV29" s="2712"/>
      <c r="AW29" s="2712"/>
      <c r="AX29" s="2712"/>
      <c r="AY29" s="2712"/>
      <c r="AZ29" s="2712"/>
      <c r="BA29" s="1706"/>
      <c r="BI29" s="1618">
        <v>14</v>
      </c>
    </row>
    <row customHeight="1" ht="14.25" hidden="1">
      <c r="Q30" s="754"/>
      <c r="R30" s="839"/>
      <c r="S30" s="1738"/>
      <c r="T30" s="826"/>
      <c r="U30" s="826"/>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785"/>
      <c r="AV30" s="785"/>
      <c r="AW30" s="785"/>
      <c r="AX30" s="785"/>
      <c r="AY30" s="785"/>
      <c r="AZ30" s="785"/>
      <c r="BA30" s="785"/>
      <c r="BB30" s="972"/>
      <c r="BI30" s="1618">
        <v>0</v>
      </c>
    </row>
    <row s="28795" customFormat="1" customHeight="1" ht="25.5" hidden="1">
      <c r="A31" s="1831"/>
      <c r="B31" s="1831"/>
      <c r="C31" s="1831"/>
      <c r="D31" s="1831"/>
      <c r="E31" s="1831"/>
      <c r="F31" s="1831"/>
      <c r="G31" s="1831"/>
      <c r="H31" s="1831"/>
      <c r="I31" s="1831"/>
      <c r="J31" s="1831"/>
      <c r="K31" s="1831"/>
      <c r="L31" s="1832"/>
      <c r="M31" s="1831"/>
      <c r="N31" s="1831"/>
      <c r="O31" s="1831"/>
      <c r="P31" s="1831"/>
      <c r="Q31" s="1831"/>
      <c r="S31" s="2713" t="s">
        <v>42</v>
      </c>
      <c r="T31" s="2713"/>
      <c r="U31" s="1835"/>
      <c r="V31" s="2714" t="str">
        <f>IF(TITLE_NAME_OR_PR_CHANGE="",IF(TITLE_NAME_OR_PR="","",TITLE_NAME_OR_PR),TITLE_NAME_OR_PR_CHANGE)</f>
        <v/>
      </c>
      <c r="W31" s="2714"/>
      <c r="X31" s="2714"/>
      <c r="Y31" s="2714"/>
      <c r="Z31" s="2714"/>
      <c r="AA31" s="2714"/>
      <c r="AB31" s="2714"/>
      <c r="AC31" s="789"/>
      <c r="AD31" s="2714" t="str">
        <f>IF(TITLE_NAME_OR_PR_CHANGE="",IF(TITLE_NAME_OR_PR="","",TITLE_NAME_OR_PR),TITLE_NAME_OR_PR_CHANGE)</f>
        <v/>
      </c>
      <c r="AE31" s="2714"/>
      <c r="AF31" s="2714"/>
      <c r="AG31" s="2714"/>
      <c r="AH31" s="2714"/>
      <c r="AI31" s="2714"/>
      <c r="AJ31" s="2714"/>
      <c r="AK31" s="2714"/>
      <c r="AL31" s="2714"/>
      <c r="AM31" s="2714"/>
      <c r="AN31" s="2714"/>
      <c r="AO31" s="2714"/>
      <c r="AP31" s="2714"/>
      <c r="AQ31" s="2714"/>
      <c r="AR31" s="2714"/>
      <c r="AS31" s="2714"/>
      <c r="AT31" s="2714"/>
      <c r="AU31" s="2714"/>
      <c r="AV31" s="2714"/>
      <c r="AW31" s="2714"/>
      <c r="AX31" s="2714"/>
      <c r="AY31" s="2714"/>
      <c r="AZ31" s="2714"/>
      <c r="BA31" s="789"/>
      <c r="BB31" s="789"/>
      <c r="BC31" s="743"/>
      <c r="BD31" s="831"/>
      <c r="BE31" s="831"/>
      <c r="BF31" s="831"/>
      <c r="BG31" s="831"/>
      <c r="BH31" s="831"/>
      <c r="BI31" s="881">
        <v>0</v>
      </c>
    </row>
    <row s="28795" customFormat="1" customHeight="1" ht="18.75" hidden="1">
      <c r="A32" s="1831"/>
      <c r="B32" s="1831"/>
      <c r="C32" s="1831"/>
      <c r="D32" s="1831"/>
      <c r="E32" s="1831"/>
      <c r="F32" s="1831"/>
      <c r="G32" s="1831"/>
      <c r="H32" s="1831"/>
      <c r="I32" s="1831"/>
      <c r="J32" s="1831"/>
      <c r="K32" s="1831"/>
      <c r="L32" s="1832"/>
      <c r="M32" s="1831"/>
      <c r="N32" s="1831"/>
      <c r="O32" s="1831"/>
      <c r="P32" s="1831"/>
      <c r="Q32" s="1831"/>
      <c r="S32" s="2713" t="s">
        <v>547</v>
      </c>
      <c r="T32" s="2713"/>
      <c r="U32" s="1835"/>
      <c r="V32" s="2727" t="str">
        <f>IF(TITLE_DATE_PR_CHANGE="",IF(TITLE_DATE_PR="","",TITLE_DATE_PR),TITLE_DATE_PR_CHANGE)</f>
        <v/>
      </c>
      <c r="W32" s="2727"/>
      <c r="X32" s="2727"/>
      <c r="Y32" s="2727"/>
      <c r="Z32" s="2727"/>
      <c r="AA32" s="2727"/>
      <c r="AB32" s="2727"/>
      <c r="AC32" s="789"/>
      <c r="AD32" s="2727" t="str">
        <f>IF(TITLE_DATE_PR_CHANGE="",IF(TITLE_DATE_PR="","",TITLE_DATE_PR),TITLE_DATE_PR_CHANGE)</f>
        <v/>
      </c>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789"/>
      <c r="BB32" s="789"/>
      <c r="BC32" s="743"/>
      <c r="BD32" s="831"/>
      <c r="BE32" s="831"/>
      <c r="BF32" s="831"/>
      <c r="BG32" s="831"/>
      <c r="BH32" s="831"/>
      <c r="BI32" s="881">
        <v>0</v>
      </c>
    </row>
    <row s="28795" customFormat="1" customHeight="1" ht="18.75" hidden="1">
      <c r="A33" s="1831"/>
      <c r="B33" s="1831"/>
      <c r="C33" s="1831"/>
      <c r="D33" s="1831"/>
      <c r="E33" s="1831"/>
      <c r="F33" s="1831"/>
      <c r="G33" s="1831"/>
      <c r="H33" s="1831"/>
      <c r="I33" s="1831"/>
      <c r="J33" s="1831"/>
      <c r="K33" s="1831"/>
      <c r="L33" s="1832"/>
      <c r="M33" s="1831"/>
      <c r="N33" s="1831"/>
      <c r="O33" s="1831"/>
      <c r="P33" s="1831"/>
      <c r="Q33" s="1831"/>
      <c r="S33" s="2713" t="s">
        <v>548</v>
      </c>
      <c r="T33" s="2713"/>
      <c r="U33" s="1835"/>
      <c r="V33" s="2714" t="str">
        <f>IF(TITLE_NUMBER_PR_CHANGE="",IF(TITLE_NUMBER_PR="","",TITLE_NUMBER_PR),TITLE_NUMBER_PR_CHANGE)</f>
        <v/>
      </c>
      <c r="W33" s="2714"/>
      <c r="X33" s="2714"/>
      <c r="Y33" s="2714"/>
      <c r="Z33" s="2714"/>
      <c r="AA33" s="2714"/>
      <c r="AB33" s="2714"/>
      <c r="AC33" s="789"/>
      <c r="AD33" s="2714" t="str">
        <f>IF(TITLE_NUMBER_PR_CHANGE="",IF(TITLE_NUMBER_PR="","",TITLE_NUMBER_PR),TITLE_NUMBER_PR_CHANGE)</f>
        <v/>
      </c>
      <c r="AE33" s="2714"/>
      <c r="AF33" s="2714"/>
      <c r="AG33" s="2714"/>
      <c r="AH33" s="2714"/>
      <c r="AI33" s="2714"/>
      <c r="AJ33" s="2714"/>
      <c r="AK33" s="2714"/>
      <c r="AL33" s="2714"/>
      <c r="AM33" s="2714"/>
      <c r="AN33" s="2714"/>
      <c r="AO33" s="2714"/>
      <c r="AP33" s="2714"/>
      <c r="AQ33" s="2714"/>
      <c r="AR33" s="2714"/>
      <c r="AS33" s="2714"/>
      <c r="AT33" s="2714"/>
      <c r="AU33" s="2714"/>
      <c r="AV33" s="2714"/>
      <c r="AW33" s="2714"/>
      <c r="AX33" s="2714"/>
      <c r="AY33" s="2714"/>
      <c r="AZ33" s="2714"/>
      <c r="BA33" s="789"/>
      <c r="BB33" s="789"/>
      <c r="BC33" s="743"/>
      <c r="BD33" s="831"/>
      <c r="BE33" s="831"/>
      <c r="BF33" s="831"/>
      <c r="BG33" s="831"/>
      <c r="BH33" s="831"/>
      <c r="BI33" s="881">
        <v>0</v>
      </c>
    </row>
    <row s="28795" customFormat="1" customHeight="1" ht="18.75" hidden="1">
      <c r="A34" s="1831"/>
      <c r="B34" s="1831"/>
      <c r="C34" s="1831"/>
      <c r="D34" s="1831"/>
      <c r="E34" s="1831"/>
      <c r="F34" s="1831"/>
      <c r="G34" s="1831"/>
      <c r="H34" s="1831"/>
      <c r="I34" s="1831"/>
      <c r="J34" s="1831"/>
      <c r="K34" s="1831"/>
      <c r="L34" s="1832"/>
      <c r="M34" s="1831"/>
      <c r="N34" s="1831"/>
      <c r="O34" s="1831"/>
      <c r="P34" s="1831"/>
      <c r="Q34" s="1831"/>
      <c r="S34" s="2713" t="s">
        <v>43</v>
      </c>
      <c r="T34" s="2713"/>
      <c r="U34" s="1835"/>
      <c r="V34" s="2714" t="str">
        <f>IF(TITLE_IST_PUB_CHANGE="",IF(TITLE_IST_PUB="","",TITLE_IST_PUB),TITLE_IST_PUB_CHANGE)</f>
        <v/>
      </c>
      <c r="W34" s="2714"/>
      <c r="X34" s="2714"/>
      <c r="Y34" s="2714"/>
      <c r="Z34" s="2714"/>
      <c r="AA34" s="2714"/>
      <c r="AB34" s="2714"/>
      <c r="AC34" s="789"/>
      <c r="AD34" s="2714" t="str">
        <f>IF(TITLE_IST_PUB_CHANGE="",IF(TITLE_IST_PUB="","",TITLE_IST_PUB),TITLE_IST_PUB_CHANGE)</f>
        <v/>
      </c>
      <c r="AE34" s="2714"/>
      <c r="AF34" s="2714"/>
      <c r="AG34" s="2714"/>
      <c r="AH34" s="2714"/>
      <c r="AI34" s="2714"/>
      <c r="AJ34" s="2714"/>
      <c r="AK34" s="2714"/>
      <c r="AL34" s="2714"/>
      <c r="AM34" s="2714"/>
      <c r="AN34" s="2714"/>
      <c r="AO34" s="2714"/>
      <c r="AP34" s="2714"/>
      <c r="AQ34" s="2714"/>
      <c r="AR34" s="2714"/>
      <c r="AS34" s="2714"/>
      <c r="AT34" s="2714"/>
      <c r="AU34" s="2714"/>
      <c r="AV34" s="2714"/>
      <c r="AW34" s="2714"/>
      <c r="AX34" s="2714"/>
      <c r="AY34" s="2714"/>
      <c r="AZ34" s="2714"/>
      <c r="BA34" s="789"/>
      <c r="BB34" s="789"/>
      <c r="BC34" s="743"/>
      <c r="BD34" s="831"/>
      <c r="BE34" s="831"/>
      <c r="BF34" s="831"/>
      <c r="BG34" s="831"/>
      <c r="BH34" s="831"/>
      <c r="BI34" s="881">
        <v>0</v>
      </c>
    </row>
    <row customHeight="1" ht="14.25" hidden="1">
      <c r="Q35" s="754"/>
      <c r="R35" s="839"/>
      <c r="S35" s="1738"/>
      <c r="T35" s="826"/>
      <c r="U35" s="826"/>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785"/>
      <c r="AV35" s="785"/>
      <c r="AW35" s="785"/>
      <c r="AX35" s="785"/>
      <c r="AY35" s="785"/>
      <c r="AZ35" s="785"/>
      <c r="BA35" s="785"/>
      <c r="BB35" s="972"/>
      <c r="BI35" s="1618">
        <v>0</v>
      </c>
    </row>
    <row s="28795" customFormat="1" customHeight="1" ht="18.75" hidden="1">
      <c r="A36" s="1831"/>
      <c r="B36" s="1831"/>
      <c r="C36" s="1831"/>
      <c r="D36" s="1831"/>
      <c r="E36" s="1831"/>
      <c r="F36" s="1831"/>
      <c r="G36" s="1831"/>
      <c r="H36" s="1831"/>
      <c r="I36" s="1831"/>
      <c r="J36" s="1831"/>
      <c r="K36" s="1831"/>
      <c r="L36" s="1832"/>
      <c r="M36" s="1831"/>
      <c r="N36" s="1831"/>
      <c r="O36" s="1831"/>
      <c r="P36" s="1831"/>
      <c r="Q36" s="1831"/>
      <c r="S36" s="2713" t="s">
        <v>547</v>
      </c>
      <c r="T36" s="2713"/>
      <c r="U36" s="1835"/>
      <c r="V36" s="2727" t="str">
        <f>IF(TITLE_DATE_PR_CHANGE="",IF(TITLE_DATE_PR="","",TITLE_DATE_PR),TITLE_DATE_PR_CHANGE)</f>
        <v/>
      </c>
      <c r="W36" s="2727"/>
      <c r="X36" s="2727"/>
      <c r="Y36" s="2727"/>
      <c r="Z36" s="2727"/>
      <c r="AA36" s="2727"/>
      <c r="AB36" s="2727"/>
      <c r="AC36" s="789"/>
      <c r="AD36" s="2727" t="str">
        <f>IF(TITLE_DATE_PR_CHANGE="",IF(TITLE_DATE_PR="","",TITLE_DATE_PR),TITLE_DATE_PR_CHANGE)</f>
        <v/>
      </c>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789"/>
      <c r="BB36" s="789"/>
      <c r="BC36" s="743"/>
      <c r="BD36" s="831"/>
      <c r="BE36" s="831"/>
      <c r="BF36" s="831"/>
      <c r="BG36" s="831"/>
      <c r="BH36" s="831"/>
      <c r="BI36" s="881">
        <v>0</v>
      </c>
    </row>
    <row s="28795" customFormat="1" customHeight="1" ht="18.75" hidden="1">
      <c r="A37" s="1831"/>
      <c r="B37" s="1831"/>
      <c r="C37" s="1831"/>
      <c r="D37" s="1831"/>
      <c r="E37" s="1831"/>
      <c r="F37" s="1831"/>
      <c r="G37" s="1831"/>
      <c r="H37" s="1831"/>
      <c r="I37" s="1831"/>
      <c r="J37" s="1831"/>
      <c r="K37" s="1831"/>
      <c r="L37" s="1832"/>
      <c r="M37" s="1831"/>
      <c r="N37" s="1831"/>
      <c r="O37" s="1831"/>
      <c r="P37" s="1831"/>
      <c r="Q37" s="1831"/>
      <c r="S37" s="2713" t="s">
        <v>548</v>
      </c>
      <c r="T37" s="2713"/>
      <c r="U37" s="1835"/>
      <c r="V37" s="2714" t="str">
        <f>IF(TITLE_NUMBER_PR_CHANGE="",IF(TITLE_NUMBER_PR="","",TITLE_NUMBER_PR),TITLE_NUMBER_PR_CHANGE)</f>
        <v/>
      </c>
      <c r="W37" s="2714"/>
      <c r="X37" s="2714"/>
      <c r="Y37" s="2714"/>
      <c r="Z37" s="2714"/>
      <c r="AA37" s="2714"/>
      <c r="AB37" s="2714"/>
      <c r="AC37" s="789"/>
      <c r="AD37" s="2714" t="str">
        <f>IF(TITLE_NUMBER_PR_CHANGE="",IF(TITLE_NUMBER_PR="","",TITLE_NUMBER_PR),TITLE_NUMBER_PR_CHANGE)</f>
        <v/>
      </c>
      <c r="AE37" s="2714"/>
      <c r="AF37" s="2714"/>
      <c r="AG37" s="2714"/>
      <c r="AH37" s="2714"/>
      <c r="AI37" s="2714"/>
      <c r="AJ37" s="2714"/>
      <c r="AK37" s="2714"/>
      <c r="AL37" s="2714"/>
      <c r="AM37" s="2714"/>
      <c r="AN37" s="2714"/>
      <c r="AO37" s="2714"/>
      <c r="AP37" s="2714"/>
      <c r="AQ37" s="2714"/>
      <c r="AR37" s="2714"/>
      <c r="AS37" s="2714"/>
      <c r="AT37" s="2714"/>
      <c r="AU37" s="2714"/>
      <c r="AV37" s="2714"/>
      <c r="AW37" s="2714"/>
      <c r="AX37" s="2714"/>
      <c r="AY37" s="2714"/>
      <c r="AZ37" s="2714"/>
      <c r="BA37" s="789"/>
      <c r="BB37" s="789"/>
      <c r="BC37" s="743"/>
      <c r="BD37" s="831"/>
      <c r="BE37" s="831"/>
      <c r="BF37" s="831"/>
      <c r="BG37" s="831"/>
      <c r="BH37" s="831"/>
      <c r="BI37" s="881">
        <v>0</v>
      </c>
    </row>
    <row s="28795" customFormat="1" customHeight="1" ht="0">
      <c r="A38" s="1831"/>
      <c r="B38" s="1831"/>
      <c r="C38" s="1831"/>
      <c r="D38" s="1831"/>
      <c r="E38" s="1831"/>
      <c r="F38" s="1831"/>
      <c r="G38" s="1831"/>
      <c r="H38" s="1831"/>
      <c r="I38" s="1831"/>
      <c r="J38" s="1831"/>
      <c r="K38" s="1831"/>
      <c r="L38" s="1832"/>
      <c r="M38" s="1831"/>
      <c r="N38" s="1831"/>
      <c r="O38" s="1831"/>
      <c r="P38" s="1831"/>
      <c r="Q38" s="1831"/>
      <c r="S38" s="786"/>
      <c r="T38" s="786"/>
      <c r="U38" s="1917"/>
      <c r="V38" s="789"/>
      <c r="W38" s="789"/>
      <c r="X38" s="789"/>
      <c r="Y38" s="789"/>
      <c r="Z38" s="789"/>
      <c r="AA38" s="789"/>
      <c r="AB38" s="789"/>
      <c r="AC38" s="741" t="s">
        <v>551</v>
      </c>
      <c r="AD38" s="789"/>
      <c r="AE38" s="789"/>
      <c r="AF38" s="789"/>
      <c r="AG38" s="789"/>
      <c r="AH38" s="789"/>
      <c r="AI38" s="789"/>
      <c r="AJ38" s="789"/>
      <c r="AK38" s="789"/>
      <c r="AL38" s="789"/>
      <c r="AM38" s="789"/>
      <c r="AN38" s="789"/>
      <c r="AO38" s="789"/>
      <c r="AP38" s="789"/>
      <c r="AQ38" s="789"/>
      <c r="AR38" s="789"/>
      <c r="AS38" s="789"/>
      <c r="AT38" s="789"/>
      <c r="AU38" s="789"/>
      <c r="AV38" s="789"/>
      <c r="AW38" s="789"/>
      <c r="AX38" s="789"/>
      <c r="AY38" s="789"/>
      <c r="AZ38" s="789"/>
      <c r="BA38" s="741" t="s">
        <v>551</v>
      </c>
      <c r="BD38" s="831"/>
      <c r="BE38" s="831"/>
      <c r="BF38" s="831"/>
      <c r="BG38" s="831"/>
      <c r="BH38" s="831"/>
      <c r="BI38" s="881">
        <v>0</v>
      </c>
    </row>
    <row customHeight="1" ht="14.699999999999998">
      <c r="Q39" s="754"/>
      <c r="R39" s="839"/>
      <c r="S39" s="1738"/>
      <c r="T39" s="826"/>
      <c r="U39" s="1707"/>
      <c r="V39" s="2715"/>
      <c r="W39" s="2715"/>
      <c r="X39" s="2715"/>
      <c r="Y39" s="2715"/>
      <c r="Z39" s="2715"/>
      <c r="AA39" s="2715"/>
      <c r="AB39" s="2715"/>
      <c r="AC39" s="2715"/>
      <c r="AD39" s="2715"/>
      <c r="AE39" s="2715"/>
      <c r="AF39" s="2715"/>
      <c r="AG39" s="2715"/>
      <c r="AH39" s="2715"/>
      <c r="AI39" s="2715"/>
      <c r="AJ39" s="2715"/>
      <c r="AK39" s="2715"/>
      <c r="AL39" s="2715"/>
      <c r="AM39" s="2715"/>
      <c r="AN39" s="2715"/>
      <c r="AO39" s="2715"/>
      <c r="AP39" s="2715"/>
      <c r="AQ39" s="2715"/>
      <c r="AR39" s="2715"/>
      <c r="AS39" s="2715"/>
      <c r="AT39" s="2715"/>
      <c r="AU39" s="2715"/>
      <c r="AV39" s="2715"/>
      <c r="AW39" s="2715"/>
      <c r="AX39" s="2715"/>
      <c r="AY39" s="2715"/>
      <c r="AZ39" s="2715"/>
      <c r="BA39" s="2715"/>
      <c r="BI39" s="1618">
        <v>14</v>
      </c>
    </row>
    <row customHeight="1" ht="14.699999999999998">
      <c r="Q40" s="754"/>
      <c r="R40" s="839"/>
      <c r="S40" s="2590" t="s">
        <v>424</v>
      </c>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2590"/>
      <c r="BB40" s="2590"/>
      <c r="BC40" s="2590" t="s">
        <v>425</v>
      </c>
      <c r="BI40" s="1618">
        <v>14</v>
      </c>
    </row>
    <row customHeight="1" ht="14.699999999999998">
      <c r="Q41" s="754"/>
      <c r="R41" s="839"/>
      <c r="S41" s="2736" t="s">
        <v>88</v>
      </c>
      <c r="T41" s="2672" t="s">
        <v>631</v>
      </c>
      <c r="U41" s="764"/>
      <c r="V41" s="2737" t="s">
        <v>553</v>
      </c>
      <c r="W41" s="2738"/>
      <c r="X41" s="2738"/>
      <c r="Y41" s="2738"/>
      <c r="Z41" s="2738"/>
      <c r="AA41" s="2738"/>
      <c r="AB41" s="2739"/>
      <c r="AC41" s="2740" t="s">
        <v>554</v>
      </c>
      <c r="AD41" s="2791" t="s">
        <v>632</v>
      </c>
      <c r="AE41" s="2754"/>
      <c r="AF41" s="2754"/>
      <c r="AG41" s="2792"/>
      <c r="AH41" s="2791" t="s">
        <v>633</v>
      </c>
      <c r="AI41" s="2754"/>
      <c r="AJ41" s="2754"/>
      <c r="AK41" s="2792"/>
      <c r="AL41" s="2791" t="s">
        <v>634</v>
      </c>
      <c r="AM41" s="2754"/>
      <c r="AN41" s="2754"/>
      <c r="AO41" s="2792"/>
      <c r="AP41" s="2791" t="s">
        <v>635</v>
      </c>
      <c r="AQ41" s="2754"/>
      <c r="AR41" s="2754"/>
      <c r="AS41" s="2792"/>
      <c r="AT41" s="2737" t="s">
        <v>553</v>
      </c>
      <c r="AU41" s="2738"/>
      <c r="AV41" s="2738"/>
      <c r="AW41" s="2738"/>
      <c r="AX41" s="2738"/>
      <c r="AY41" s="2738"/>
      <c r="AZ41" s="2739"/>
      <c r="BA41" s="2740" t="s">
        <v>554</v>
      </c>
      <c r="BB41" s="2743" t="s">
        <v>556</v>
      </c>
      <c r="BC41" s="2590"/>
      <c r="BI41" s="1618">
        <v>14</v>
      </c>
    </row>
    <row customHeight="1" ht="35.699999999999996">
      <c r="Q42" s="754"/>
      <c r="R42" s="839"/>
      <c r="S42" s="2736"/>
      <c r="T42" s="2672"/>
      <c r="U42" s="1494"/>
      <c r="V42" s="2655" t="s">
        <v>636</v>
      </c>
      <c r="W42" s="2656"/>
      <c r="X42" s="2655" t="s">
        <v>637</v>
      </c>
      <c r="Y42" s="2656"/>
      <c r="Z42" s="2757" t="s">
        <v>638</v>
      </c>
      <c r="AA42" s="2776"/>
      <c r="AB42" s="2777"/>
      <c r="AC42" s="2741"/>
      <c r="AD42" s="2793"/>
      <c r="AE42" s="2794"/>
      <c r="AF42" s="2794"/>
      <c r="AG42" s="2795"/>
      <c r="AH42" s="2793"/>
      <c r="AI42" s="2794"/>
      <c r="AJ42" s="2794"/>
      <c r="AK42" s="2795"/>
      <c r="AL42" s="2793"/>
      <c r="AM42" s="2794"/>
      <c r="AN42" s="2794"/>
      <c r="AO42" s="2795"/>
      <c r="AP42" s="2793"/>
      <c r="AQ42" s="2794"/>
      <c r="AR42" s="2794"/>
      <c r="AS42" s="2795"/>
      <c r="AT42" s="2655" t="s">
        <v>636</v>
      </c>
      <c r="AU42" s="2656"/>
      <c r="AV42" s="2655" t="s">
        <v>637</v>
      </c>
      <c r="AW42" s="2656"/>
      <c r="AX42" s="2757" t="s">
        <v>638</v>
      </c>
      <c r="AY42" s="2776"/>
      <c r="AZ42" s="2777"/>
      <c r="BA42" s="2741"/>
      <c r="BB42" s="2744"/>
      <c r="BC42" s="2590"/>
      <c r="BI42" s="1618">
        <v>34</v>
      </c>
    </row>
    <row customHeight="1" ht="14.699999999999998">
      <c r="Q43" s="754"/>
      <c r="R43" s="839"/>
      <c r="S43" s="2736"/>
      <c r="T43" s="2672"/>
      <c r="U43" s="1494"/>
      <c r="V43" s="2663"/>
      <c r="W43" s="2664"/>
      <c r="X43" s="2663"/>
      <c r="Y43" s="2664"/>
      <c r="Z43" s="2758"/>
      <c r="AA43" s="2778"/>
      <c r="AB43" s="2779"/>
      <c r="AC43" s="2741"/>
      <c r="AD43" s="2793"/>
      <c r="AE43" s="2794"/>
      <c r="AF43" s="2794"/>
      <c r="AG43" s="2795"/>
      <c r="AH43" s="2793"/>
      <c r="AI43" s="2794"/>
      <c r="AJ43" s="2794"/>
      <c r="AK43" s="2795"/>
      <c r="AL43" s="2793"/>
      <c r="AM43" s="2794"/>
      <c r="AN43" s="2794"/>
      <c r="AO43" s="2795"/>
      <c r="AP43" s="2793"/>
      <c r="AQ43" s="2794"/>
      <c r="AR43" s="2794"/>
      <c r="AS43" s="2795"/>
      <c r="AT43" s="2663"/>
      <c r="AU43" s="2664"/>
      <c r="AV43" s="2663"/>
      <c r="AW43" s="2664"/>
      <c r="AX43" s="2758"/>
      <c r="AY43" s="2778"/>
      <c r="AZ43" s="2779"/>
      <c r="BA43" s="2741"/>
      <c r="BB43" s="2744"/>
      <c r="BC43" s="2590"/>
      <c r="BI43" s="1618">
        <v>14</v>
      </c>
    </row>
    <row customHeight="1" ht="14.699999999999998">
      <c r="A44" s="1833"/>
      <c r="B44" s="1833" t="s">
        <v>267</v>
      </c>
      <c r="C44" s="1833" t="s">
        <v>268</v>
      </c>
      <c r="D44" s="1833" t="s">
        <v>269</v>
      </c>
      <c r="E44" s="1827" t="s">
        <v>561</v>
      </c>
      <c r="F44" s="1827" t="s">
        <v>562</v>
      </c>
      <c r="G44" s="1827" t="s">
        <v>563</v>
      </c>
      <c r="H44" s="1827" t="s">
        <v>564</v>
      </c>
      <c r="I44" s="1827" t="s">
        <v>565</v>
      </c>
      <c r="J44" s="1827" t="s">
        <v>566</v>
      </c>
      <c r="K44" s="1827" t="s">
        <v>567</v>
      </c>
      <c r="L44" s="1827" t="s">
        <v>542</v>
      </c>
      <c r="Q44" s="754"/>
      <c r="R44" s="839"/>
      <c r="S44" s="2736"/>
      <c r="T44" s="2672"/>
      <c r="U44" s="765"/>
      <c r="V44" s="1911" t="s">
        <v>602</v>
      </c>
      <c r="W44" s="1911" t="s">
        <v>603</v>
      </c>
      <c r="X44" s="1911" t="s">
        <v>602</v>
      </c>
      <c r="Y44" s="1911" t="s">
        <v>603</v>
      </c>
      <c r="Z44" s="1918" t="s">
        <v>570</v>
      </c>
      <c r="AA44" s="2733" t="s">
        <v>571</v>
      </c>
      <c r="AB44" s="2734"/>
      <c r="AC44" s="2742"/>
      <c r="AD44" s="2796"/>
      <c r="AE44" s="2797"/>
      <c r="AF44" s="2797"/>
      <c r="AG44" s="2798"/>
      <c r="AH44" s="2796"/>
      <c r="AI44" s="2797"/>
      <c r="AJ44" s="2797"/>
      <c r="AK44" s="2798"/>
      <c r="AL44" s="2796"/>
      <c r="AM44" s="2797"/>
      <c r="AN44" s="2797"/>
      <c r="AO44" s="2798"/>
      <c r="AP44" s="2796"/>
      <c r="AQ44" s="2797"/>
      <c r="AR44" s="2797"/>
      <c r="AS44" s="2798"/>
      <c r="AT44" s="1911" t="s">
        <v>602</v>
      </c>
      <c r="AU44" s="1911" t="s">
        <v>603</v>
      </c>
      <c r="AV44" s="1911" t="s">
        <v>602</v>
      </c>
      <c r="AW44" s="1911" t="s">
        <v>603</v>
      </c>
      <c r="AX44" s="1918" t="s">
        <v>570</v>
      </c>
      <c r="AY44" s="2733" t="s">
        <v>571</v>
      </c>
      <c r="AZ44" s="2734"/>
      <c r="BA44" s="2742"/>
      <c r="BB44" s="2745"/>
      <c r="BC44" s="2590"/>
      <c r="BI44" s="1618">
        <v>14</v>
      </c>
    </row>
    <row s="26694" customFormat="1" customHeight="1" ht="11.25" hidden="1">
      <c r="A45" s="1833"/>
      <c r="B45" s="1833"/>
      <c r="C45" s="1833"/>
      <c r="D45" s="1833"/>
      <c r="E45" s="1833"/>
      <c r="F45" s="1833"/>
      <c r="G45" s="1833"/>
      <c r="H45" s="1833"/>
      <c r="I45" s="1833"/>
      <c r="J45" s="1833"/>
      <c r="K45" s="1833"/>
      <c r="L45" s="1827"/>
      <c r="M45" s="1825"/>
      <c r="N45" s="1825"/>
      <c r="O45" s="1825"/>
      <c r="P45" s="973"/>
      <c r="Q45" s="1717"/>
      <c r="R45" s="1717">
        <v>1</v>
      </c>
      <c r="S45" s="1740" t="s">
        <v>132</v>
      </c>
      <c r="T45" s="1718" t="s">
        <v>102</v>
      </c>
      <c r="U45" s="1708" t="str">
        <f>OFFSET(U45,0,-1)</f>
        <v>2</v>
      </c>
      <c r="V45" s="1914">
        <f>OFFSET(V45,0,-1)+1</f>
        <v>3</v>
      </c>
      <c r="W45" s="1914">
        <f>OFFSET(W45,0,-1)+1</f>
        <v>4</v>
      </c>
      <c r="X45" s="1914">
        <f>OFFSET(X45,0,-1)+1</f>
        <v>5</v>
      </c>
      <c r="Y45" s="1914">
        <f>OFFSET(Y45,0,-1)+1</f>
        <v>6</v>
      </c>
      <c r="Z45" s="1914">
        <f>OFFSET(Z45,0,-1)+1</f>
        <v>7</v>
      </c>
      <c r="AA45" s="2735">
        <f>OFFSET(AA45,0,-1)+1</f>
        <v>8</v>
      </c>
      <c r="AB45" s="2735"/>
      <c r="AC45" s="1914">
        <f>OFFSET(AC45,0,-2)+1</f>
        <v>9</v>
      </c>
      <c r="AD45" s="1914">
        <f>OFFSET(AD45,0,-1)+1</f>
        <v>10</v>
      </c>
      <c r="AE45" s="1914"/>
      <c r="AF45" s="1914"/>
      <c r="AG45" s="1914"/>
      <c r="AH45" s="1914"/>
      <c r="AI45" s="1914"/>
      <c r="AJ45" s="1914"/>
      <c r="AK45" s="1914"/>
      <c r="AL45" s="1914"/>
      <c r="AM45" s="1914"/>
      <c r="AN45" s="1914"/>
      <c r="AO45" s="1914"/>
      <c r="AP45" s="1914"/>
      <c r="AQ45" s="1914"/>
      <c r="AR45" s="1914"/>
      <c r="AS45" s="1914"/>
      <c r="AT45" s="1914"/>
      <c r="AU45" s="1914"/>
      <c r="AV45" s="1914"/>
      <c r="AW45" s="1914">
        <f>OFFSET(AW45,0,-1)+1</f>
        <v>1</v>
      </c>
      <c r="AX45" s="1914">
        <f>OFFSET(AX45,0,-1)+1</f>
        <v>2</v>
      </c>
      <c r="AY45" s="2735">
        <f>OFFSET(AY45,0,-1)+1</f>
        <v>3</v>
      </c>
      <c r="AZ45" s="2735"/>
      <c r="BA45" s="1914">
        <f>OFFSET(BA45,0,-2)+1</f>
        <v>4</v>
      </c>
      <c r="BB45" s="1708">
        <f>OFFSET(BB45,0,-1)</f>
        <v>4</v>
      </c>
      <c r="BC45" s="1914">
        <f>OFFSET(BC45,0,-1)+1</f>
        <v>5</v>
      </c>
      <c r="BD45" s="974"/>
      <c r="BE45" s="974"/>
      <c r="BF45" s="974"/>
      <c r="BG45" s="974"/>
      <c r="BH45" s="974"/>
      <c r="BI45" s="959">
        <v>0</v>
      </c>
    </row>
    <row customHeight="1" ht="22.049999999999997">
      <c r="A46" s="1826" t="s">
        <v>370</v>
      </c>
      <c r="B46" s="1826"/>
      <c r="C46" s="1826"/>
      <c r="D46" s="1826"/>
      <c r="E46" s="2721">
        <v>1</v>
      </c>
      <c r="F46" s="1826"/>
      <c r="G46" s="1826"/>
      <c r="H46" s="1826"/>
      <c r="I46" s="1826"/>
      <c r="J46" s="1826"/>
      <c r="K46" s="1826"/>
      <c r="L46" s="1827"/>
      <c r="M46" s="1828"/>
      <c r="N46" s="1828"/>
      <c r="O46" s="1828"/>
      <c r="P46" s="1872"/>
      <c r="Q46" s="1336"/>
      <c r="R46" s="818"/>
      <c r="S46" s="1920">
        <f>INDEX(PT_DIFFERENTIATION_NUM_NTAR,MATCH(A46,PT_DIFFERENTIATION_NTAR_ID,0))</f>
        <v>0</v>
      </c>
      <c r="T46" s="761" t="s">
        <v>255</v>
      </c>
      <c r="U46" s="763"/>
      <c r="V46" s="2706"/>
      <c r="W46" s="2706"/>
      <c r="X46" s="2706"/>
      <c r="Y46" s="2706"/>
      <c r="Z46" s="2706"/>
      <c r="AA46" s="2706"/>
      <c r="AB46" s="2706"/>
      <c r="AC46" s="2707"/>
      <c r="AD46" s="2705" t="str">
        <f>INDEX(PT_DIFFERENTIATION_NTAR,MATCH(A46,PT_DIFFERENTIATION_NTAR_ID,0))</f>
        <v/>
      </c>
      <c r="AE46" s="2706"/>
      <c r="AF46" s="2706"/>
      <c r="AG46" s="2706"/>
      <c r="AH46" s="2706"/>
      <c r="AI46" s="2706"/>
      <c r="AJ46" s="2706"/>
      <c r="AK46" s="2706"/>
      <c r="AL46" s="2706"/>
      <c r="AM46" s="2706"/>
      <c r="AN46" s="2706"/>
      <c r="AO46" s="2706"/>
      <c r="AP46" s="2706"/>
      <c r="AQ46" s="2706"/>
      <c r="AR46" s="2706"/>
      <c r="AS46" s="2706"/>
      <c r="AT46" s="2706"/>
      <c r="AU46" s="2706"/>
      <c r="AV46" s="2706"/>
      <c r="AW46" s="2706"/>
      <c r="AX46" s="2706"/>
      <c r="AY46" s="2706"/>
      <c r="AZ46" s="2706"/>
      <c r="BA46" s="2706"/>
      <c r="BB46" s="2707"/>
      <c r="BC46"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63"/>
      <c r="BF46" s="963" t="str">
        <f>IF(T46="","",T46)</f>
        <v>Наименование тарифа</v>
      </c>
      <c r="BG46" s="963"/>
      <c r="BH46" s="963"/>
      <c r="BI46" s="1618">
        <v>21</v>
      </c>
    </row>
    <row customHeight="1" ht="22.049999999999997">
      <c r="A47" s="1826" t="s">
        <v>370</v>
      </c>
      <c r="B47" s="1826" t="s">
        <v>371</v>
      </c>
      <c r="C47" s="1826"/>
      <c r="D47" s="1826"/>
      <c r="E47" s="2722"/>
      <c r="F47" s="2721">
        <v>1</v>
      </c>
      <c r="G47" s="1826"/>
      <c r="H47" s="1826"/>
      <c r="I47" s="1826"/>
      <c r="J47" s="1826"/>
      <c r="K47" s="1826"/>
      <c r="L47" s="1827"/>
      <c r="M47" s="1828"/>
      <c r="N47" s="1828"/>
      <c r="O47" s="1828"/>
      <c r="P47" s="1873"/>
      <c r="Q47" s="1874"/>
      <c r="R47" s="816"/>
      <c r="S47" s="1920" t="str">
        <f>INDEX(PT_DIFFERENTIATION_NUM_TER,MATCH(B47,PT_DIFFERENTIATION_TER_ID,0))</f>
        <v>.</v>
      </c>
      <c r="T47" s="771" t="s">
        <v>521</v>
      </c>
      <c r="U47" s="763"/>
      <c r="V47" s="2706"/>
      <c r="W47" s="2706"/>
      <c r="X47" s="2706"/>
      <c r="Y47" s="2706"/>
      <c r="Z47" s="2706"/>
      <c r="AA47" s="2706"/>
      <c r="AB47" s="2706"/>
      <c r="AC47" s="2707"/>
      <c r="AD47" s="2705" t="str">
        <f>INDEX(PT_DIFFERENTIATION_TER,MATCH(B47,PT_DIFFERENTIATION_TER_ID,0))</f>
        <v/>
      </c>
      <c r="AE47" s="2706"/>
      <c r="AF47" s="2706"/>
      <c r="AG47" s="2706"/>
      <c r="AH47" s="2706"/>
      <c r="AI47" s="2706"/>
      <c r="AJ47" s="2706"/>
      <c r="AK47" s="2706"/>
      <c r="AL47" s="2706"/>
      <c r="AM47" s="2706"/>
      <c r="AN47" s="2706"/>
      <c r="AO47" s="2706"/>
      <c r="AP47" s="2706"/>
      <c r="AQ47" s="2706"/>
      <c r="AR47" s="2706"/>
      <c r="AS47" s="2706"/>
      <c r="AT47" s="2706"/>
      <c r="AU47" s="2706"/>
      <c r="AV47" s="2706"/>
      <c r="AW47" s="2706"/>
      <c r="AX47" s="2706"/>
      <c r="AY47" s="2706"/>
      <c r="AZ47" s="2706"/>
      <c r="BA47" s="2706"/>
      <c r="BB47" s="2707"/>
      <c r="BC47" s="1721" t="s">
        <v>522</v>
      </c>
      <c r="BE47" s="963"/>
      <c r="BF47" s="963" t="str">
        <f>IF(T47="","",T47)</f>
        <v>Территория действия тарифа</v>
      </c>
      <c r="BG47" s="963"/>
      <c r="BH47" s="963"/>
      <c r="BI47" s="1618">
        <v>21</v>
      </c>
    </row>
    <row customHeight="1" ht="43.050000000000004">
      <c r="A48" s="1826" t="s">
        <v>370</v>
      </c>
      <c r="B48" s="1826" t="s">
        <v>371</v>
      </c>
      <c r="C48" s="1826" t="s">
        <v>372</v>
      </c>
      <c r="D48" s="1826"/>
      <c r="E48" s="2722"/>
      <c r="F48" s="2722"/>
      <c r="G48" s="2721">
        <v>1</v>
      </c>
      <c r="H48" s="1826"/>
      <c r="I48" s="1826"/>
      <c r="J48" s="1826"/>
      <c r="K48" s="1826"/>
      <c r="L48" s="1827"/>
      <c r="M48" s="1828"/>
      <c r="N48" s="1828"/>
      <c r="O48" s="1828"/>
      <c r="P48" s="1875"/>
      <c r="Q48" s="1874"/>
      <c r="R48" s="816"/>
      <c r="S48" s="1920" t="str">
        <f>INDEX(PT_DIFFERENTIATION_NUM_CS,MATCH(C48,PT_DIFFERENTIATION_CS_ID,0))</f>
        <v>..</v>
      </c>
      <c r="T48" s="772" t="s">
        <v>605</v>
      </c>
      <c r="U48" s="763"/>
      <c r="V48" s="2706"/>
      <c r="W48" s="2706"/>
      <c r="X48" s="2706"/>
      <c r="Y48" s="2706"/>
      <c r="Z48" s="2706"/>
      <c r="AA48" s="2706"/>
      <c r="AB48" s="2706"/>
      <c r="AC48" s="2707"/>
      <c r="AD48" s="2705" t="str">
        <f>INDEX(PT_DIFFERENTIATION_CS,MATCH(C48,PT_DIFFERENTIATION_CS_ID,0))</f>
        <v/>
      </c>
      <c r="AE48" s="2706"/>
      <c r="AF48" s="2706"/>
      <c r="AG48" s="2706"/>
      <c r="AH48" s="2706"/>
      <c r="AI48" s="2706"/>
      <c r="AJ48" s="2706"/>
      <c r="AK48" s="2706"/>
      <c r="AL48" s="2706"/>
      <c r="AM48" s="2706"/>
      <c r="AN48" s="2706"/>
      <c r="AO48" s="2706"/>
      <c r="AP48" s="2706"/>
      <c r="AQ48" s="2706"/>
      <c r="AR48" s="2706"/>
      <c r="AS48" s="2706"/>
      <c r="AT48" s="2706"/>
      <c r="AU48" s="2706"/>
      <c r="AV48" s="2706"/>
      <c r="AW48" s="2706"/>
      <c r="AX48" s="2706"/>
      <c r="AY48" s="2706"/>
      <c r="AZ48" s="2706"/>
      <c r="BA48" s="2706"/>
      <c r="BB48" s="2707"/>
      <c r="BC48" s="1721" t="s">
        <v>606</v>
      </c>
      <c r="BE48" s="963"/>
      <c r="BF48" s="963" t="str">
        <f>IF(T48="","",T48)</f>
        <v>Наименование централизованной системы холодного водоснабжения</v>
      </c>
      <c r="BG48" s="963"/>
      <c r="BH48" s="963"/>
      <c r="BI48" s="1618">
        <v>41</v>
      </c>
    </row>
    <row s="27100" customFormat="1" customHeight="1" ht="0">
      <c r="A49" s="1806" t="s">
        <v>370</v>
      </c>
      <c r="B49" s="1806" t="s">
        <v>371</v>
      </c>
      <c r="C49" s="1806" t="s">
        <v>372</v>
      </c>
      <c r="D49" s="1806" t="s">
        <v>639</v>
      </c>
      <c r="E49" s="2722"/>
      <c r="F49" s="2722"/>
      <c r="G49" s="2722"/>
      <c r="H49" s="2721">
        <v>1</v>
      </c>
      <c r="I49" s="1806"/>
      <c r="J49" s="1806"/>
      <c r="K49" s="1806"/>
      <c r="L49" s="1809"/>
      <c r="M49" s="1778"/>
      <c r="N49" s="1778"/>
      <c r="O49" s="1778"/>
      <c r="P49" s="1960"/>
      <c r="Q49" s="1961"/>
      <c r="R49" s="820"/>
      <c r="S49" s="1505"/>
      <c r="T49" s="1962"/>
      <c r="U49" s="1847"/>
      <c r="V49" s="2760"/>
      <c r="W49" s="2760"/>
      <c r="X49" s="2760"/>
      <c r="Y49" s="2760"/>
      <c r="Z49" s="2760"/>
      <c r="AA49" s="2760"/>
      <c r="AB49" s="2760"/>
      <c r="AC49" s="2761"/>
      <c r="AD49" s="2759"/>
      <c r="AE49" s="2760"/>
      <c r="AF49" s="2760"/>
      <c r="AG49" s="2760"/>
      <c r="AH49" s="2760"/>
      <c r="AI49" s="2760"/>
      <c r="AJ49" s="2760"/>
      <c r="AK49" s="2760"/>
      <c r="AL49" s="2760"/>
      <c r="AM49" s="2760"/>
      <c r="AN49" s="2760"/>
      <c r="AO49" s="2760"/>
      <c r="AP49" s="2760"/>
      <c r="AQ49" s="2760"/>
      <c r="AR49" s="2760"/>
      <c r="AS49" s="2760"/>
      <c r="AT49" s="2760"/>
      <c r="AU49" s="2760"/>
      <c r="AV49" s="2760"/>
      <c r="AW49" s="2760"/>
      <c r="AX49" s="2760"/>
      <c r="AY49" s="2760"/>
      <c r="AZ49" s="2760"/>
      <c r="BA49" s="2760"/>
      <c r="BB49" s="2761"/>
      <c r="BC49" s="1848" t="s">
        <v>526</v>
      </c>
      <c r="BE49" s="963"/>
      <c r="BF49" s="963" t="str">
        <f>IF(T49="","",T49)</f>
        <v/>
      </c>
      <c r="BG49" s="963"/>
      <c r="BH49" s="963"/>
      <c r="BI49" s="974">
        <v>0</v>
      </c>
    </row>
    <row s="27100" customFormat="1" customHeight="1" ht="0">
      <c r="A50" s="1806" t="s">
        <v>370</v>
      </c>
      <c r="B50" s="1806" t="s">
        <v>371</v>
      </c>
      <c r="C50" s="1806" t="s">
        <v>372</v>
      </c>
      <c r="D50" s="1806" t="s">
        <v>639</v>
      </c>
      <c r="E50" s="2722"/>
      <c r="F50" s="2722"/>
      <c r="G50" s="2722"/>
      <c r="H50" s="2722"/>
      <c r="I50" s="2719" t="str">
        <f>S49&amp;".1"</f>
        <v>.1</v>
      </c>
      <c r="J50" s="1806"/>
      <c r="K50" s="1806"/>
      <c r="L50" s="1809" t="s">
        <v>527</v>
      </c>
      <c r="M50" s="973"/>
      <c r="N50" s="973"/>
      <c r="O50" s="973"/>
      <c r="P50" s="2720">
        <v>1</v>
      </c>
      <c r="Q50" s="1925"/>
      <c r="R50" s="819"/>
      <c r="S50" s="1505"/>
      <c r="T50" s="1846"/>
      <c r="U50" s="1847"/>
      <c r="V50" s="2760"/>
      <c r="W50" s="2760"/>
      <c r="X50" s="2760"/>
      <c r="Y50" s="2760"/>
      <c r="Z50" s="2760"/>
      <c r="AA50" s="2760"/>
      <c r="AB50" s="2760"/>
      <c r="AC50" s="2761"/>
      <c r="AD50" s="2759"/>
      <c r="AE50" s="2760"/>
      <c r="AF50" s="2760"/>
      <c r="AG50" s="2760"/>
      <c r="AH50" s="2760"/>
      <c r="AI50" s="2760"/>
      <c r="AJ50" s="2760"/>
      <c r="AK50" s="2760"/>
      <c r="AL50" s="2760"/>
      <c r="AM50" s="2760"/>
      <c r="AN50" s="2760"/>
      <c r="AO50" s="2760"/>
      <c r="AP50" s="2760"/>
      <c r="AQ50" s="2760"/>
      <c r="AR50" s="2760"/>
      <c r="AS50" s="2760"/>
      <c r="AT50" s="2760"/>
      <c r="AU50" s="2760"/>
      <c r="AV50" s="2760"/>
      <c r="AW50" s="2760"/>
      <c r="AX50" s="2760"/>
      <c r="AY50" s="2760"/>
      <c r="AZ50" s="2760"/>
      <c r="BA50" s="2760"/>
      <c r="BB50" s="2761"/>
      <c r="BC50" s="1848"/>
      <c r="BE50" s="963"/>
      <c r="BF50" s="963" t="str">
        <f>IF(T50="","",T50)</f>
        <v/>
      </c>
      <c r="BG50" s="963"/>
      <c r="BH50" s="963"/>
      <c r="BI50" s="974">
        <v>0</v>
      </c>
    </row>
    <row s="27100" customFormat="1" customHeight="1" ht="0">
      <c r="A51" s="1806" t="s">
        <v>370</v>
      </c>
      <c r="B51" s="1806" t="s">
        <v>371</v>
      </c>
      <c r="C51" s="1806" t="s">
        <v>372</v>
      </c>
      <c r="D51" s="1806" t="s">
        <v>639</v>
      </c>
      <c r="E51" s="2722"/>
      <c r="F51" s="2722"/>
      <c r="G51" s="2722"/>
      <c r="H51" s="2722"/>
      <c r="I51" s="2749"/>
      <c r="J51" s="2719" t="str">
        <f>S49&amp;".1"</f>
        <v>.1</v>
      </c>
      <c r="K51" s="1806"/>
      <c r="L51" s="1809"/>
      <c r="M51" s="973"/>
      <c r="N51" s="973"/>
      <c r="O51" s="973"/>
      <c r="P51" s="2720"/>
      <c r="Q51" s="2720">
        <v>1</v>
      </c>
      <c r="R51" s="820"/>
      <c r="S51" s="1505"/>
      <c r="T51" s="1862"/>
      <c r="U51" s="1847"/>
      <c r="V51" s="2760"/>
      <c r="W51" s="2760"/>
      <c r="X51" s="2760"/>
      <c r="Y51" s="2760"/>
      <c r="Z51" s="2760"/>
      <c r="AA51" s="2760"/>
      <c r="AB51" s="2760"/>
      <c r="AC51" s="2761"/>
      <c r="AD51" s="2759"/>
      <c r="AE51" s="2760"/>
      <c r="AF51" s="2760"/>
      <c r="AG51" s="2760"/>
      <c r="AH51" s="2760"/>
      <c r="AI51" s="2760"/>
      <c r="AJ51" s="2760"/>
      <c r="AK51" s="2760"/>
      <c r="AL51" s="2760"/>
      <c r="AM51" s="2760"/>
      <c r="AN51" s="2827"/>
      <c r="AO51" s="2827"/>
      <c r="AP51" s="2760"/>
      <c r="AQ51" s="2760"/>
      <c r="AR51" s="2760"/>
      <c r="AS51" s="2760"/>
      <c r="AT51" s="2760"/>
      <c r="AU51" s="2760"/>
      <c r="AV51" s="2760"/>
      <c r="AW51" s="2760"/>
      <c r="AX51" s="2760"/>
      <c r="AY51" s="2760"/>
      <c r="AZ51" s="2760"/>
      <c r="BA51" s="2760"/>
      <c r="BB51" s="2761"/>
      <c r="BC51" s="1848"/>
      <c r="BE51" s="963"/>
      <c r="BF51" s="963" t="str">
        <f>IF(T51="","",T51)</f>
        <v/>
      </c>
      <c r="BG51" s="963"/>
      <c r="BH51" s="963"/>
      <c r="BI51" s="974">
        <v>0</v>
      </c>
    </row>
    <row customHeight="1" ht="11.549999999999999">
      <c r="A52" s="1826" t="s">
        <v>370</v>
      </c>
      <c r="B52" s="1826" t="s">
        <v>371</v>
      </c>
      <c r="C52" s="1826" t="s">
        <v>372</v>
      </c>
      <c r="D52" s="1826" t="s">
        <v>639</v>
      </c>
      <c r="E52" s="2722"/>
      <c r="F52" s="2722"/>
      <c r="G52" s="2722"/>
      <c r="H52" s="2722"/>
      <c r="I52" s="2749"/>
      <c r="J52" s="2749"/>
      <c r="K52" s="2719" t="str">
        <f>S48&amp;".1"</f>
        <v>...1</v>
      </c>
      <c r="L52" s="1827"/>
      <c r="P52" s="2720"/>
      <c r="Q52" s="2720"/>
      <c r="R52" s="820">
        <v>1</v>
      </c>
      <c r="S52" s="2804" t="str">
        <f>$K52</f>
        <v>...1</v>
      </c>
      <c r="T52" s="2823"/>
      <c r="U52" s="763"/>
      <c r="V52" s="1214"/>
      <c r="W52" s="1720"/>
      <c r="X52" s="1214"/>
      <c r="Y52" s="1720"/>
      <c r="Z52" s="2197"/>
      <c r="AA52" s="1922" t="s">
        <v>66</v>
      </c>
      <c r="AB52" s="2197"/>
      <c r="AC52" s="1922" t="s">
        <v>66</v>
      </c>
      <c r="AD52" s="2648" t="s">
        <v>66</v>
      </c>
      <c r="AE52" s="2789"/>
      <c r="AF52" s="2668">
        <v>1</v>
      </c>
      <c r="AG52" s="2826"/>
      <c r="AH52" s="2570" t="s">
        <v>66</v>
      </c>
      <c r="AI52" s="2789"/>
      <c r="AJ52" s="2668">
        <v>1</v>
      </c>
      <c r="AK52" s="2790" t="s">
        <v>22</v>
      </c>
      <c r="AL52" s="2570" t="s">
        <v>66</v>
      </c>
      <c r="AM52" s="2655"/>
      <c r="AN52" s="2668">
        <v>1</v>
      </c>
      <c r="AO52" s="2820"/>
      <c r="AP52" s="2821" t="s">
        <v>66</v>
      </c>
      <c r="AQ52" s="774"/>
      <c r="AR52" s="1926">
        <v>1</v>
      </c>
      <c r="AS52" s="1929" t="s">
        <v>22</v>
      </c>
      <c r="AT52" s="1214"/>
      <c r="AU52" s="1720"/>
      <c r="AV52" s="1214"/>
      <c r="AW52" s="1720"/>
      <c r="AX52" s="2197"/>
      <c r="AY52" s="1922" t="s">
        <v>66</v>
      </c>
      <c r="AZ52" s="2197"/>
      <c r="BA52" s="1922" t="s">
        <v>66</v>
      </c>
      <c r="BB52" s="1811"/>
      <c r="BC52" s="2716" t="s">
        <v>625</v>
      </c>
      <c r="BE52" s="963"/>
      <c r="BF52" s="963" t="str">
        <f>IF(T52="","",T52)</f>
        <v/>
      </c>
      <c r="BG52" s="963"/>
      <c r="BH52" s="963"/>
      <c r="BI52" s="1618">
        <v>11</v>
      </c>
    </row>
    <row customHeight="1" ht="11.549999999999999">
      <c r="A53" s="1826"/>
      <c r="B53" s="1826"/>
      <c r="C53" s="1826"/>
      <c r="D53" s="1826"/>
      <c r="E53" s="2722"/>
      <c r="F53" s="2722"/>
      <c r="G53" s="2722"/>
      <c r="H53" s="2722"/>
      <c r="I53" s="2749"/>
      <c r="J53" s="2749"/>
      <c r="K53" s="2719"/>
      <c r="L53" s="1827"/>
      <c r="P53" s="2720"/>
      <c r="Q53" s="2720"/>
      <c r="R53" s="820"/>
      <c r="S53" s="2805"/>
      <c r="T53" s="2824"/>
      <c r="U53" s="763"/>
      <c r="V53" s="1856"/>
      <c r="W53" s="1959"/>
      <c r="X53" s="1856"/>
      <c r="Y53" s="1959"/>
      <c r="Z53" s="1856"/>
      <c r="AA53" s="1856"/>
      <c r="AB53" s="1856"/>
      <c r="AC53" s="1856"/>
      <c r="AD53" s="2649"/>
      <c r="AE53" s="2789"/>
      <c r="AF53" s="2668"/>
      <c r="AG53" s="2826"/>
      <c r="AH53" s="2570"/>
      <c r="AI53" s="2789"/>
      <c r="AJ53" s="2668"/>
      <c r="AK53" s="2790"/>
      <c r="AL53" s="2570"/>
      <c r="AM53" s="2663"/>
      <c r="AN53" s="2668"/>
      <c r="AO53" s="2820"/>
      <c r="AP53" s="2822"/>
      <c r="AQ53" s="779"/>
      <c r="AR53" s="879"/>
      <c r="AS53" s="879" t="s">
        <v>626</v>
      </c>
      <c r="AT53" s="1856"/>
      <c r="AU53" s="1959"/>
      <c r="AV53" s="1856"/>
      <c r="AW53" s="1959"/>
      <c r="AX53" s="1856"/>
      <c r="AY53" s="1856"/>
      <c r="AZ53" s="1856"/>
      <c r="BA53" s="1856"/>
      <c r="BB53" s="1860"/>
      <c r="BC53" s="2717"/>
      <c r="BE53" s="963"/>
      <c r="BF53" s="963"/>
      <c r="BG53" s="963"/>
      <c r="BH53" s="963"/>
      <c r="BI53" s="1618">
        <v>11</v>
      </c>
    </row>
    <row customHeight="1" ht="11.549999999999999">
      <c r="A54" s="1826" t="s">
        <v>370</v>
      </c>
      <c r="B54" s="1826"/>
      <c r="C54" s="1826"/>
      <c r="D54" s="1826"/>
      <c r="E54" s="2722"/>
      <c r="F54" s="2722"/>
      <c r="G54" s="2722"/>
      <c r="H54" s="2722"/>
      <c r="I54" s="2749"/>
      <c r="J54" s="2749"/>
      <c r="K54" s="2719"/>
      <c r="L54" s="1827"/>
      <c r="P54" s="2720"/>
      <c r="Q54" s="2720"/>
      <c r="R54" s="820"/>
      <c r="S54" s="2805"/>
      <c r="T54" s="2824"/>
      <c r="U54" s="763"/>
      <c r="V54" s="1856"/>
      <c r="W54" s="1959"/>
      <c r="X54" s="1856"/>
      <c r="Y54" s="1959"/>
      <c r="Z54" s="1856"/>
      <c r="AA54" s="1856"/>
      <c r="AB54" s="1856"/>
      <c r="AC54" s="1856"/>
      <c r="AD54" s="2649"/>
      <c r="AE54" s="2789"/>
      <c r="AF54" s="2668"/>
      <c r="AG54" s="2826"/>
      <c r="AH54" s="2570"/>
      <c r="AI54" s="2789"/>
      <c r="AJ54" s="2668"/>
      <c r="AK54" s="2790"/>
      <c r="AL54" s="2570"/>
      <c r="AM54" s="779"/>
      <c r="AN54" s="1963"/>
      <c r="AO54" s="1963" t="s">
        <v>627</v>
      </c>
      <c r="AP54" s="879"/>
      <c r="AQ54" s="879"/>
      <c r="AR54" s="879"/>
      <c r="AS54" s="1856"/>
      <c r="AT54" s="1856"/>
      <c r="AU54" s="1959"/>
      <c r="AV54" s="1856"/>
      <c r="AW54" s="1959"/>
      <c r="AX54" s="1856"/>
      <c r="AY54" s="1856"/>
      <c r="AZ54" s="1856"/>
      <c r="BA54" s="1856"/>
      <c r="BB54" s="1860"/>
      <c r="BC54" s="2717"/>
      <c r="BE54" s="963"/>
      <c r="BF54" s="963"/>
      <c r="BG54" s="963"/>
      <c r="BH54" s="963"/>
      <c r="BI54" s="1618">
        <v>11</v>
      </c>
    </row>
    <row customHeight="1" ht="11.549999999999999">
      <c r="A55" s="1826" t="s">
        <v>370</v>
      </c>
      <c r="B55" s="1826"/>
      <c r="C55" s="1826"/>
      <c r="D55" s="1826"/>
      <c r="E55" s="2722"/>
      <c r="F55" s="2722"/>
      <c r="G55" s="2722"/>
      <c r="H55" s="2722"/>
      <c r="I55" s="2749"/>
      <c r="J55" s="2749"/>
      <c r="K55" s="2719"/>
      <c r="L55" s="1827"/>
      <c r="P55" s="2720"/>
      <c r="Q55" s="2720"/>
      <c r="R55" s="820"/>
      <c r="S55" s="2805"/>
      <c r="T55" s="2824"/>
      <c r="U55" s="763"/>
      <c r="V55" s="1856"/>
      <c r="W55" s="1959"/>
      <c r="X55" s="1856"/>
      <c r="Y55" s="1959"/>
      <c r="Z55" s="1856"/>
      <c r="AA55" s="1856"/>
      <c r="AB55" s="1856"/>
      <c r="AC55" s="1856"/>
      <c r="AD55" s="2649"/>
      <c r="AE55" s="2789"/>
      <c r="AF55" s="2668"/>
      <c r="AG55" s="2826"/>
      <c r="AH55" s="2570"/>
      <c r="AI55" s="757"/>
      <c r="AJ55" s="878"/>
      <c r="AK55" s="776" t="s">
        <v>628</v>
      </c>
      <c r="AL55" s="1856"/>
      <c r="AM55" s="1856"/>
      <c r="AN55" s="1856"/>
      <c r="AO55" s="1856"/>
      <c r="AP55" s="1856"/>
      <c r="AQ55" s="1856"/>
      <c r="AR55" s="1856"/>
      <c r="AS55" s="1856"/>
      <c r="AT55" s="1856"/>
      <c r="AU55" s="1959"/>
      <c r="AV55" s="1856"/>
      <c r="AW55" s="1959"/>
      <c r="AX55" s="1856"/>
      <c r="AY55" s="1856"/>
      <c r="AZ55" s="1856"/>
      <c r="BA55" s="1856"/>
      <c r="BB55" s="1860"/>
      <c r="BC55" s="2717"/>
      <c r="BE55" s="963"/>
      <c r="BF55" s="963"/>
      <c r="BG55" s="963"/>
      <c r="BH55" s="963"/>
      <c r="BI55" s="1618">
        <v>11</v>
      </c>
    </row>
    <row customHeight="1" ht="11.549999999999999">
      <c r="A56" s="1826" t="s">
        <v>370</v>
      </c>
      <c r="B56" s="1826" t="s">
        <v>371</v>
      </c>
      <c r="C56" s="1826" t="s">
        <v>372</v>
      </c>
      <c r="D56" s="1826" t="s">
        <v>639</v>
      </c>
      <c r="E56" s="2722"/>
      <c r="F56" s="2722"/>
      <c r="G56" s="2722"/>
      <c r="H56" s="2722"/>
      <c r="I56" s="2749"/>
      <c r="J56" s="2749"/>
      <c r="K56" s="2719"/>
      <c r="L56" s="1827"/>
      <c r="P56" s="2720"/>
      <c r="Q56" s="2720"/>
      <c r="R56" s="820"/>
      <c r="S56" s="2806"/>
      <c r="T56" s="2825"/>
      <c r="U56" s="763"/>
      <c r="V56" s="1856"/>
      <c r="W56" s="1857" t="str">
        <f>Z52&amp;"-"&amp;AB52</f>
        <v>-</v>
      </c>
      <c r="X56" s="1856"/>
      <c r="Y56" s="1857" t="str">
        <f>AB52&amp;"-"&amp;AD52</f>
        <v>-да</v>
      </c>
      <c r="Z56" s="1856"/>
      <c r="AA56" s="1856"/>
      <c r="AB56" s="1856"/>
      <c r="AC56" s="1856"/>
      <c r="AD56" s="2575"/>
      <c r="AE56" s="775"/>
      <c r="AF56" s="777"/>
      <c r="AG56" s="879" t="s">
        <v>629</v>
      </c>
      <c r="AH56" s="1856"/>
      <c r="AI56" s="1856"/>
      <c r="AJ56" s="1856"/>
      <c r="AK56" s="1856"/>
      <c r="AL56" s="1856"/>
      <c r="AM56" s="1856"/>
      <c r="AN56" s="1856"/>
      <c r="AO56" s="1856"/>
      <c r="AP56" s="1856"/>
      <c r="AQ56" s="1856"/>
      <c r="AR56" s="1856"/>
      <c r="AS56" s="1856"/>
      <c r="AT56" s="1856"/>
      <c r="AU56" s="1857" t="str">
        <f>AX52&amp;"-"&amp;AZ52</f>
        <v>-</v>
      </c>
      <c r="AV56" s="1856"/>
      <c r="AW56" s="1857" t="str">
        <f>AZ52&amp;"-"&amp;BB52</f>
        <v>-</v>
      </c>
      <c r="AX56" s="1856"/>
      <c r="AY56" s="1856"/>
      <c r="AZ56" s="1856"/>
      <c r="BA56" s="1856"/>
      <c r="BB56" s="1859" t="str">
        <f>BE52&amp;"-"&amp;BG52</f>
        <v>-</v>
      </c>
      <c r="BC56" s="2717"/>
      <c r="BE56" s="963"/>
      <c r="BF56" s="963" t="str">
        <f>IF(T56="","",T56)</f>
        <v/>
      </c>
      <c r="BG56" s="963"/>
      <c r="BH56" s="963"/>
      <c r="BI56" s="1618">
        <v>11</v>
      </c>
    </row>
    <row customHeight="1" ht="11.549999999999999">
      <c r="A57" s="1826" t="s">
        <v>370</v>
      </c>
      <c r="B57" s="1826" t="s">
        <v>371</v>
      </c>
      <c r="C57" s="1826" t="s">
        <v>372</v>
      </c>
      <c r="D57" s="1826" t="s">
        <v>639</v>
      </c>
      <c r="E57" s="2722"/>
      <c r="F57" s="2722"/>
      <c r="G57" s="2722"/>
      <c r="H57" s="2722"/>
      <c r="I57" s="2749"/>
      <c r="J57" s="2719"/>
      <c r="K57" s="1826"/>
      <c r="L57" s="1827"/>
      <c r="P57" s="2720"/>
      <c r="Q57" s="2720"/>
      <c r="R57" s="819"/>
      <c r="S57" s="1741"/>
      <c r="T57" s="750" t="s">
        <v>592</v>
      </c>
      <c r="U57" s="830"/>
      <c r="V57" s="830"/>
      <c r="W57" s="830"/>
      <c r="X57" s="830"/>
      <c r="Y57" s="830"/>
      <c r="Z57" s="830"/>
      <c r="AA57" s="830"/>
      <c r="AB57" s="830"/>
      <c r="AC57" s="787"/>
      <c r="AD57" s="1968"/>
      <c r="AE57" s="830"/>
      <c r="AF57" s="830"/>
      <c r="AG57" s="830"/>
      <c r="AH57" s="830"/>
      <c r="AI57" s="830"/>
      <c r="AJ57" s="830"/>
      <c r="AK57" s="830"/>
      <c r="AL57" s="830"/>
      <c r="AM57" s="830"/>
      <c r="AN57" s="830"/>
      <c r="AO57" s="830"/>
      <c r="AP57" s="830"/>
      <c r="AQ57" s="830"/>
      <c r="AR57" s="830"/>
      <c r="AS57" s="830"/>
      <c r="AT57" s="830"/>
      <c r="AU57" s="830"/>
      <c r="AV57" s="830"/>
      <c r="AW57" s="830"/>
      <c r="AX57" s="830"/>
      <c r="AY57" s="830"/>
      <c r="AZ57" s="830"/>
      <c r="BA57" s="830"/>
      <c r="BB57" s="787"/>
      <c r="BC57" s="2718"/>
      <c r="BE57" s="963"/>
      <c r="BF57" s="963" t="str">
        <f>IF(T57="","",T57)</f>
        <v>Добавить строку</v>
      </c>
      <c r="BG57" s="963"/>
      <c r="BH57" s="963"/>
      <c r="BI57" s="1618">
        <v>11</v>
      </c>
    </row>
    <row s="27100" customFormat="1" customHeight="1" ht="0">
      <c r="A58" s="1806" t="s">
        <v>370</v>
      </c>
      <c r="B58" s="1806" t="s">
        <v>371</v>
      </c>
      <c r="C58" s="1806" t="s">
        <v>372</v>
      </c>
      <c r="D58" s="1806" t="s">
        <v>639</v>
      </c>
      <c r="E58" s="2722"/>
      <c r="F58" s="2722"/>
      <c r="G58" s="2722"/>
      <c r="H58" s="2722"/>
      <c r="I58" s="2719"/>
      <c r="J58" s="1806"/>
      <c r="K58" s="1806"/>
      <c r="L58" s="1809"/>
      <c r="M58" s="973"/>
      <c r="N58" s="973"/>
      <c r="O58" s="973"/>
      <c r="P58" s="2720"/>
      <c r="Q58" s="1925"/>
      <c r="R58" s="819"/>
      <c r="S58" s="1849"/>
      <c r="T58" s="1850"/>
      <c r="U58" s="1851"/>
      <c r="V58" s="1851"/>
      <c r="W58" s="1851"/>
      <c r="X58" s="1851"/>
      <c r="Y58" s="1851"/>
      <c r="Z58" s="1851"/>
      <c r="AA58" s="1851"/>
      <c r="AB58" s="1851"/>
      <c r="AC58" s="1851"/>
      <c r="AD58" s="1851"/>
      <c r="AE58" s="1851"/>
      <c r="AF58" s="1851"/>
      <c r="AG58" s="1851"/>
      <c r="AH58" s="1851"/>
      <c r="AI58" s="1851"/>
      <c r="AJ58" s="1851"/>
      <c r="AK58" s="1851"/>
      <c r="AL58" s="1851"/>
      <c r="AM58" s="1851"/>
      <c r="AN58" s="1851"/>
      <c r="AO58" s="1851"/>
      <c r="AP58" s="1851"/>
      <c r="AQ58" s="1851"/>
      <c r="AR58" s="1851"/>
      <c r="AS58" s="1851"/>
      <c r="AT58" s="1851"/>
      <c r="AU58" s="1851"/>
      <c r="AV58" s="1851"/>
      <c r="AW58" s="1851"/>
      <c r="AX58" s="1851"/>
      <c r="AY58" s="1851"/>
      <c r="AZ58" s="1851"/>
      <c r="BA58" s="1851"/>
      <c r="BB58" s="1851"/>
      <c r="BC58" s="1852"/>
      <c r="BE58" s="963"/>
      <c r="BF58" s="963" t="str">
        <f>IF(T58="","",T58)</f>
        <v/>
      </c>
      <c r="BG58" s="963"/>
      <c r="BH58" s="963"/>
      <c r="BI58" s="974">
        <v>0</v>
      </c>
    </row>
    <row s="27100" customFormat="1" customHeight="1" ht="0">
      <c r="A59" s="1806" t="s">
        <v>370</v>
      </c>
      <c r="B59" s="1806" t="s">
        <v>371</v>
      </c>
      <c r="C59" s="1806" t="s">
        <v>372</v>
      </c>
      <c r="D59" s="1806" t="s">
        <v>639</v>
      </c>
      <c r="E59" s="2722"/>
      <c r="F59" s="2722"/>
      <c r="G59" s="2722"/>
      <c r="H59" s="2721"/>
      <c r="I59" s="1806"/>
      <c r="J59" s="1806"/>
      <c r="K59" s="1806"/>
      <c r="L59" s="1809"/>
      <c r="M59" s="1778"/>
      <c r="N59" s="1778"/>
      <c r="O59" s="981"/>
      <c r="P59" s="843"/>
      <c r="Q59" s="1807"/>
      <c r="R59" s="1864"/>
      <c r="S59" s="1849"/>
      <c r="T59" s="1850"/>
      <c r="U59" s="1851"/>
      <c r="V59" s="1851"/>
      <c r="W59" s="1851"/>
      <c r="X59" s="1851"/>
      <c r="Y59" s="1851"/>
      <c r="Z59" s="1851"/>
      <c r="AA59" s="1851"/>
      <c r="AB59" s="1851"/>
      <c r="AC59" s="1851"/>
      <c r="AD59" s="1851"/>
      <c r="AE59" s="1851"/>
      <c r="AF59" s="1851"/>
      <c r="AG59" s="1851"/>
      <c r="AH59" s="1851"/>
      <c r="AI59" s="1851"/>
      <c r="AJ59" s="1851"/>
      <c r="AK59" s="1851"/>
      <c r="AL59" s="1851"/>
      <c r="AM59" s="1851"/>
      <c r="AN59" s="1851"/>
      <c r="AO59" s="1851"/>
      <c r="AP59" s="1851"/>
      <c r="AQ59" s="1851"/>
      <c r="AR59" s="1851"/>
      <c r="AS59" s="1851"/>
      <c r="AT59" s="1851"/>
      <c r="AU59" s="1851"/>
      <c r="AV59" s="1851"/>
      <c r="AW59" s="1851"/>
      <c r="AX59" s="1851"/>
      <c r="AY59" s="1851"/>
      <c r="AZ59" s="1851"/>
      <c r="BA59" s="1851"/>
      <c r="BB59" s="1851"/>
      <c r="BC59" s="1852"/>
      <c r="BE59" s="963"/>
      <c r="BF59" s="963" t="str">
        <f>IF(T59="","",T59)</f>
        <v/>
      </c>
      <c r="BG59" s="963"/>
      <c r="BH59" s="963"/>
      <c r="BI59" s="974">
        <v>0</v>
      </c>
    </row>
    <row s="27100" customFormat="1" customHeight="1" ht="0">
      <c r="A60" s="1806" t="s">
        <v>370</v>
      </c>
      <c r="B60" s="1806" t="s">
        <v>371</v>
      </c>
      <c r="C60" s="1806" t="s">
        <v>372</v>
      </c>
      <c r="D60" s="1777"/>
      <c r="E60" s="2722"/>
      <c r="F60" s="2722"/>
      <c r="G60" s="2721"/>
      <c r="H60" s="1777"/>
      <c r="I60" s="1777"/>
      <c r="J60" s="1777"/>
      <c r="K60" s="1777"/>
      <c r="L60" s="1927"/>
      <c r="M60" s="1778"/>
      <c r="N60" s="1778"/>
      <c r="P60" s="1779"/>
      <c r="Q60" s="1780"/>
      <c r="R60" s="1779"/>
      <c r="S60" s="1785"/>
      <c r="T60" s="1788"/>
      <c r="U60" s="1787"/>
      <c r="V60" s="1787"/>
      <c r="W60" s="1787"/>
      <c r="X60" s="1787"/>
      <c r="Y60" s="1787"/>
      <c r="Z60" s="1787"/>
      <c r="AA60" s="1787"/>
      <c r="AB60" s="1787"/>
      <c r="AC60" s="1787"/>
      <c r="AD60" s="1787"/>
      <c r="AE60" s="1787"/>
      <c r="AF60" s="1787"/>
      <c r="AG60" s="1787"/>
      <c r="AH60" s="1787"/>
      <c r="AI60" s="1787"/>
      <c r="AJ60" s="1787"/>
      <c r="AK60" s="1787"/>
      <c r="AL60" s="1787"/>
      <c r="AM60" s="1787"/>
      <c r="AN60" s="1787"/>
      <c r="AO60" s="1787"/>
      <c r="AP60" s="1787"/>
      <c r="AQ60" s="1787"/>
      <c r="AR60" s="1787"/>
      <c r="AS60" s="1787"/>
      <c r="AT60" s="1787"/>
      <c r="AU60" s="1787"/>
      <c r="AV60" s="1787"/>
      <c r="AW60" s="1787"/>
      <c r="AX60" s="1787"/>
      <c r="AY60" s="1787"/>
      <c r="AZ60" s="1787"/>
      <c r="BA60" s="1787"/>
      <c r="BB60" s="1787"/>
      <c r="BC60" s="1787"/>
      <c r="BE60" s="1252"/>
      <c r="BF60" s="1252" t="str">
        <f>IF(T60="","",T60)</f>
        <v/>
      </c>
      <c r="BG60" s="1252"/>
      <c r="BH60" s="1252"/>
      <c r="BI60" s="981">
        <v>0</v>
      </c>
    </row>
    <row s="27100" customFormat="1" customHeight="1" ht="0">
      <c r="A61" s="1806" t="s">
        <v>370</v>
      </c>
      <c r="B61" s="1806" t="s">
        <v>371</v>
      </c>
      <c r="C61" s="1777"/>
      <c r="D61" s="1777"/>
      <c r="E61" s="2722"/>
      <c r="F61" s="2721"/>
      <c r="G61" s="1777"/>
      <c r="H61" s="1777"/>
      <c r="I61" s="1777"/>
      <c r="J61" s="1777"/>
      <c r="K61" s="1777"/>
      <c r="L61" s="1927"/>
      <c r="M61" s="1784"/>
      <c r="N61" s="1784"/>
      <c r="P61" s="1779"/>
      <c r="Q61" s="1780"/>
      <c r="R61" s="1779"/>
      <c r="S61" s="1785"/>
      <c r="T61" s="1788" t="s">
        <v>539</v>
      </c>
      <c r="U61" s="1787"/>
      <c r="V61" s="1787"/>
      <c r="W61" s="1787"/>
      <c r="X61" s="1787"/>
      <c r="Y61" s="1787"/>
      <c r="Z61" s="1787"/>
      <c r="AA61" s="1787"/>
      <c r="AB61" s="1787"/>
      <c r="AC61" s="1787"/>
      <c r="AD61" s="1787"/>
      <c r="AE61" s="1787"/>
      <c r="AF61" s="1787"/>
      <c r="AG61" s="1787"/>
      <c r="AH61" s="1787"/>
      <c r="AI61" s="1787"/>
      <c r="AJ61" s="1787"/>
      <c r="AK61" s="1787"/>
      <c r="AL61" s="1787"/>
      <c r="AM61" s="1787"/>
      <c r="AN61" s="1787"/>
      <c r="AO61" s="1787"/>
      <c r="AP61" s="1787"/>
      <c r="AQ61" s="1787"/>
      <c r="AR61" s="1787"/>
      <c r="AS61" s="1787"/>
      <c r="AT61" s="1787"/>
      <c r="AU61" s="1787"/>
      <c r="AV61" s="1787"/>
      <c r="AW61" s="1787"/>
      <c r="AX61" s="1787"/>
      <c r="AY61" s="1787"/>
      <c r="AZ61" s="1787"/>
      <c r="BA61" s="1787"/>
      <c r="BB61" s="1787"/>
      <c r="BC61" s="1787"/>
      <c r="BE61" s="1252"/>
      <c r="BF61" s="1252" t="str">
        <f>IF(T61="","",T61)</f>
        <v>Добавить централизованную систему для дифференциации</v>
      </c>
      <c r="BG61" s="1252"/>
      <c r="BH61" s="1252"/>
      <c r="BI61" s="981">
        <v>0</v>
      </c>
    </row>
    <row s="27100" customFormat="1" customHeight="1" ht="0">
      <c r="A62" s="1806" t="s">
        <v>370</v>
      </c>
      <c r="B62" s="1806"/>
      <c r="C62" s="1806"/>
      <c r="D62" s="1806"/>
      <c r="E62" s="2721"/>
      <c r="F62" s="1806"/>
      <c r="G62" s="1806"/>
      <c r="H62" s="1806"/>
      <c r="I62" s="1806"/>
      <c r="J62" s="1806"/>
      <c r="K62" s="1806"/>
      <c r="L62" s="1809"/>
      <c r="M62" s="1784"/>
      <c r="N62" s="1784"/>
      <c r="O62" s="981"/>
      <c r="P62" s="843"/>
      <c r="Q62" s="1807"/>
      <c r="R62" s="843"/>
      <c r="S62" s="1785"/>
      <c r="T62" s="1788" t="s">
        <v>540</v>
      </c>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R62" s="1787"/>
      <c r="AS62" s="1787"/>
      <c r="AT62" s="1787"/>
      <c r="AU62" s="1787"/>
      <c r="AV62" s="1787"/>
      <c r="AW62" s="1787"/>
      <c r="AX62" s="1787"/>
      <c r="AY62" s="1787"/>
      <c r="AZ62" s="1787"/>
      <c r="BA62" s="1787"/>
      <c r="BB62" s="1787"/>
      <c r="BC62" s="1787"/>
      <c r="BE62" s="963"/>
      <c r="BF62" s="963" t="str">
        <f>IF(T62="","",T62)</f>
        <v>Добавить территорию для дифференциации</v>
      </c>
      <c r="BG62" s="963"/>
      <c r="BH62" s="963"/>
      <c r="BI62" s="974">
        <v>0</v>
      </c>
    </row>
    <row s="27100" customFormat="1" customHeight="1" ht="0">
      <c r="A63" s="1777"/>
      <c r="B63" s="1777"/>
      <c r="C63" s="1777"/>
      <c r="D63" s="1777"/>
      <c r="E63" s="1806"/>
      <c r="F63" s="1777"/>
      <c r="G63" s="1777"/>
      <c r="H63" s="1777"/>
      <c r="I63" s="1777"/>
      <c r="J63" s="1777"/>
      <c r="K63" s="1777"/>
      <c r="L63" s="1927"/>
      <c r="M63" s="1784"/>
      <c r="N63" s="1784"/>
      <c r="P63" s="1779"/>
      <c r="Q63" s="1780"/>
      <c r="R63" s="1779"/>
      <c r="S63" s="1785"/>
      <c r="T63" s="1788" t="s">
        <v>572</v>
      </c>
      <c r="U63" s="1787"/>
      <c r="V63" s="1787"/>
      <c r="W63" s="1787"/>
      <c r="X63" s="1787"/>
      <c r="Y63" s="1787"/>
      <c r="Z63" s="1787"/>
      <c r="AA63" s="1787"/>
      <c r="AB63" s="1787"/>
      <c r="AC63" s="1787"/>
      <c r="AD63" s="1787"/>
      <c r="AE63" s="1787"/>
      <c r="AF63" s="1787"/>
      <c r="AG63" s="1787"/>
      <c r="AH63" s="1787"/>
      <c r="AI63" s="1787"/>
      <c r="AJ63" s="1787"/>
      <c r="AK63" s="1787"/>
      <c r="AL63" s="1787"/>
      <c r="AM63" s="1787"/>
      <c r="AN63" s="1787"/>
      <c r="AO63" s="1787"/>
      <c r="AP63" s="1787"/>
      <c r="AQ63" s="1787"/>
      <c r="AR63" s="1787"/>
      <c r="AS63" s="1787"/>
      <c r="AT63" s="1787"/>
      <c r="AU63" s="1787"/>
      <c r="AV63" s="1787"/>
      <c r="AW63" s="1787"/>
      <c r="AX63" s="1787"/>
      <c r="AY63" s="1787"/>
      <c r="AZ63" s="1787"/>
      <c r="BA63" s="1787"/>
      <c r="BB63" s="1787"/>
      <c r="BC63" s="1787"/>
      <c r="BE63" s="1252"/>
      <c r="BF63" s="1252" t="str">
        <f>IF(T63="","",T63)</f>
        <v>Добавить наименование тарифа</v>
      </c>
      <c r="BG63" s="1252"/>
      <c r="BH63" s="1252"/>
      <c r="BI63" s="981">
        <v>0</v>
      </c>
    </row>
    <row customHeight="1" ht="11.549999999999999">
      <c r="M64" s="1623"/>
      <c r="N64" s="1623"/>
      <c r="O64" s="1000"/>
      <c r="P64" s="1623"/>
      <c r="Q64" s="1623"/>
      <c r="R64" s="1618"/>
      <c r="S64" s="1618"/>
      <c r="BD64" s="1618"/>
      <c r="BE64" s="1618"/>
      <c r="BF64" s="1618"/>
      <c r="BG64" s="1618"/>
      <c r="BH64" s="1618"/>
      <c r="BI64" s="1618">
        <v>11</v>
      </c>
    </row>
    <row customHeight="1" ht="19.95">
      <c r="O65" s="1000"/>
      <c r="S65" s="1716"/>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AV65" s="2748"/>
      <c r="AW65" s="2748"/>
      <c r="AX65" s="2748"/>
      <c r="AY65" s="2748"/>
      <c r="AZ65" s="2748"/>
      <c r="BA65" s="2748"/>
      <c r="BB65" s="2748"/>
      <c r="BC65" s="2748"/>
      <c r="BI65" s="1618">
        <v>19</v>
      </c>
    </row>
    <row customHeight="1" ht="14.699999999999998">
      <c r="O66" s="1000"/>
      <c r="T66" s="1912"/>
      <c r="U66" s="1912"/>
      <c r="V66" s="1912"/>
      <c r="W66" s="1912"/>
      <c r="X66" s="1912"/>
      <c r="Y66" s="1912"/>
      <c r="Z66" s="1912"/>
      <c r="AA66" s="1912"/>
      <c r="AB66" s="1912"/>
      <c r="AC66" s="1912"/>
      <c r="AD66" s="1912"/>
      <c r="AE66" s="1912"/>
      <c r="AF66" s="1912"/>
      <c r="AG66" s="1912"/>
      <c r="AH66" s="1912"/>
      <c r="AI66" s="1912"/>
      <c r="AJ66" s="1912"/>
      <c r="AK66" s="1912"/>
      <c r="AL66" s="1912"/>
      <c r="AM66" s="1912"/>
      <c r="AN66" s="1912"/>
      <c r="AO66" s="1912"/>
      <c r="AP66" s="1912"/>
      <c r="AQ66" s="1912"/>
      <c r="AR66" s="1912"/>
      <c r="AS66" s="1912"/>
      <c r="AT66" s="1912"/>
      <c r="AU66" s="1912"/>
      <c r="AV66" s="1912"/>
      <c r="AW66" s="1912"/>
      <c r="AX66" s="1912"/>
      <c r="AY66" s="1912"/>
      <c r="AZ66" s="1912"/>
      <c r="BA66" s="1912"/>
      <c r="BB66" s="1912"/>
      <c r="BC66" s="1912"/>
      <c r="BI66" s="1618">
        <v>14</v>
      </c>
    </row>
    <row customHeight="1" ht="19.95">
      <c r="O67" s="1000"/>
      <c r="S67" s="1716"/>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AV67" s="2748"/>
      <c r="AW67" s="2748"/>
      <c r="AX67" s="2748"/>
      <c r="AY67" s="2748"/>
      <c r="AZ67" s="2748"/>
      <c r="BA67" s="2748"/>
      <c r="BB67" s="2748"/>
      <c r="BC67" s="2748"/>
      <c r="BI67" s="1618">
        <v>19</v>
      </c>
    </row>
    <row customHeight="1" ht="14.699999999999998">
      <c r="O68" s="1000"/>
      <c r="BI68" s="1618">
        <v>14</v>
      </c>
    </row>
    <row customHeight="1" ht="14.25" hidden="1">
      <c r="A69" s="1623" t="s">
        <v>82</v>
      </c>
      <c r="B69" s="1623">
        <v>0</v>
      </c>
      <c r="C69" s="1623">
        <v>0</v>
      </c>
      <c r="D69" s="1623">
        <v>0</v>
      </c>
      <c r="E69" s="1623">
        <v>0</v>
      </c>
      <c r="F69" s="1623">
        <v>0</v>
      </c>
      <c r="G69" s="1623">
        <v>0</v>
      </c>
      <c r="H69" s="1623">
        <v>0</v>
      </c>
      <c r="I69" s="1623">
        <v>0</v>
      </c>
      <c r="J69" s="1623">
        <v>0</v>
      </c>
      <c r="K69" s="1623">
        <v>0</v>
      </c>
      <c r="L69" s="1924">
        <v>0</v>
      </c>
      <c r="M69" s="1825">
        <v>0</v>
      </c>
      <c r="N69" s="1825">
        <v>0</v>
      </c>
      <c r="O69" s="1825">
        <v>0</v>
      </c>
      <c r="P69" s="1825">
        <v>0</v>
      </c>
      <c r="Q69" s="1834">
        <v>0</v>
      </c>
      <c r="R69" s="807">
        <v>3</v>
      </c>
      <c r="S69" s="1044">
        <v>12</v>
      </c>
      <c r="T69" s="1618">
        <v>31</v>
      </c>
      <c r="U69" s="1618">
        <v>0</v>
      </c>
      <c r="V69" s="1618">
        <v>0</v>
      </c>
      <c r="W69" s="1618">
        <v>0</v>
      </c>
      <c r="X69" s="1618">
        <v>0</v>
      </c>
      <c r="Y69" s="1618">
        <v>0</v>
      </c>
      <c r="Z69" s="1618">
        <v>0</v>
      </c>
      <c r="AA69" s="1618">
        <v>0</v>
      </c>
      <c r="AB69" s="1618">
        <v>0</v>
      </c>
      <c r="AC69" s="1618">
        <v>0</v>
      </c>
      <c r="AD69" s="1618">
        <v>3</v>
      </c>
      <c r="AE69" s="1618">
        <v>3</v>
      </c>
      <c r="AF69" s="1618">
        <v>3</v>
      </c>
      <c r="AG69" s="1618">
        <v>24</v>
      </c>
      <c r="AH69" s="1618">
        <v>3</v>
      </c>
      <c r="AI69" s="1618">
        <v>3</v>
      </c>
      <c r="AJ69" s="1618">
        <v>3</v>
      </c>
      <c r="AK69" s="1618">
        <v>24</v>
      </c>
      <c r="AL69" s="1618">
        <v>3</v>
      </c>
      <c r="AM69" s="1618">
        <v>3</v>
      </c>
      <c r="AN69" s="1618">
        <v>3</v>
      </c>
      <c r="AO69" s="1618">
        <v>18</v>
      </c>
      <c r="AP69" s="1618">
        <v>3</v>
      </c>
      <c r="AQ69" s="1618">
        <v>3</v>
      </c>
      <c r="AR69" s="1618">
        <v>3</v>
      </c>
      <c r="AS69" s="1618">
        <v>18</v>
      </c>
      <c r="AT69" s="1618">
        <v>21</v>
      </c>
      <c r="AU69" s="1618">
        <v>21</v>
      </c>
      <c r="AV69" s="1618">
        <v>21</v>
      </c>
      <c r="AW69" s="1618">
        <v>21</v>
      </c>
      <c r="AX69" s="1618">
        <v>11</v>
      </c>
      <c r="AY69" s="1618">
        <v>3</v>
      </c>
      <c r="AZ69" s="1618">
        <v>11</v>
      </c>
      <c r="BA69" s="1618">
        <v>0</v>
      </c>
      <c r="BB69" s="1618">
        <v>4</v>
      </c>
      <c r="BC69" s="1618">
        <v>115</v>
      </c>
      <c r="BD69" s="974">
        <v>10</v>
      </c>
      <c r="BE69" s="974">
        <v>10</v>
      </c>
      <c r="BF69" s="974">
        <v>10</v>
      </c>
      <c r="BG69" s="974">
        <v>10</v>
      </c>
      <c r="BH69" s="974">
        <v>10</v>
      </c>
      <c r="BI69" s="161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A55BB8-0E61-61F1-99C2-112F36A3E50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4" style="28229" width="24.7109375" hidden="1" customWidth="1"/>
    <col min="25" max="25" style="28229" width="11.7109375" hidden="1" customWidth="1"/>
    <col min="26" max="26" style="28229" width="3.7109375" hidden="1" customWidth="1"/>
    <col min="27" max="27" style="28229" width="11.7109375" hidden="1" customWidth="1"/>
    <col min="28" max="28" style="28229" width="8.57421875" hidden="1" customWidth="1"/>
    <col min="29" max="29" style="28229" width="24.7109375" customWidth="1"/>
    <col min="30" max="31" style="28229" width="24.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22.5" hidden="1">
      <c r="X1" s="790"/>
      <c r="Y1" s="790"/>
      <c r="AE1" s="790"/>
      <c r="AF1" s="790"/>
      <c r="AQ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56">
        <f>INDEX(PT_DIFFERENTIATION_NUM_NTAR,MATCH(A2,PT_DIFFERENTIATION_NTAR_ID,0))</f>
      </c>
      <c r="T2" s="761" t="s">
        <v>255</v>
      </c>
      <c r="U2" s="763"/>
      <c r="V2" s="2705"/>
      <c r="W2" s="2706"/>
      <c r="X2" s="2706"/>
      <c r="Y2" s="2706"/>
      <c r="Z2" s="2706"/>
      <c r="AA2" s="2706"/>
      <c r="AB2" s="2707"/>
      <c r="AC2" s="2705">
        <f>INDEX(PT_DIFFERENTIATION_NTAR,MATCH(A2,PT_DIFFERENTIATION_NTAR_ID,0))</f>
      </c>
      <c r="AD2" s="2706"/>
      <c r="AE2" s="2706"/>
      <c r="AF2" s="2706"/>
      <c r="AG2" s="2706"/>
      <c r="AH2" s="2706"/>
      <c r="AI2" s="2706"/>
      <c r="AJ2" s="2707"/>
      <c r="AK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3"/>
      <c r="AN2" s="963" t="str">
        <f>IF(T2="","",T2)</f>
        <v>Наименование тарифа</v>
      </c>
      <c r="AO2" s="963"/>
      <c r="AP2" s="963"/>
      <c r="AQ2" s="1618">
        <v>0</v>
      </c>
    </row>
    <row customHeight="1" ht="23.25" hidden="1">
      <c r="A3" s="1826"/>
      <c r="B3" s="1826"/>
      <c r="C3" s="1826"/>
      <c r="D3" s="1826"/>
      <c r="E3" s="2722"/>
      <c r="F3" s="2721">
        <v>1</v>
      </c>
      <c r="G3" s="1826"/>
      <c r="H3" s="1826"/>
      <c r="I3" s="1826"/>
      <c r="J3" s="1826"/>
      <c r="K3" s="1826"/>
      <c r="L3" s="1827"/>
      <c r="M3" s="1828"/>
      <c r="N3" s="1828"/>
      <c r="O3" s="1828"/>
      <c r="P3" s="1950"/>
      <c r="Q3" s="815"/>
      <c r="R3" s="816"/>
      <c r="S3" s="1956">
        <f>INDEX(PT_DIFFERENTIATION_NUM_TER,MATCH(B3,PT_DIFFERENTIATION_TER_ID,0))</f>
      </c>
      <c r="T3" s="771" t="s">
        <v>521</v>
      </c>
      <c r="U3" s="763"/>
      <c r="V3" s="2705"/>
      <c r="W3" s="2706"/>
      <c r="X3" s="2706"/>
      <c r="Y3" s="2706"/>
      <c r="Z3" s="2706"/>
      <c r="AA3" s="2706"/>
      <c r="AB3" s="2707"/>
      <c r="AC3" s="2705">
        <f>INDEX(PT_DIFFERENTIATION_TER,MATCH(B3,PT_DIFFERENTIATION_TER_ID,0))</f>
      </c>
      <c r="AD3" s="2706"/>
      <c r="AE3" s="2706"/>
      <c r="AF3" s="2706"/>
      <c r="AG3" s="2706"/>
      <c r="AH3" s="2706"/>
      <c r="AI3" s="2706"/>
      <c r="AJ3" s="2707"/>
      <c r="AK3" s="1721" t="s">
        <v>522</v>
      </c>
      <c r="AM3" s="963"/>
      <c r="AN3" s="963" t="str">
        <f>IF(T3="","",T3)</f>
        <v>Территория действия тарифа</v>
      </c>
      <c r="AO3" s="963"/>
      <c r="AP3" s="963"/>
      <c r="AQ3" s="1618">
        <v>0</v>
      </c>
    </row>
    <row customHeight="1" ht="23.25" hidden="1">
      <c r="A4" s="1826"/>
      <c r="B4" s="1826"/>
      <c r="C4" s="1826"/>
      <c r="D4" s="1826"/>
      <c r="E4" s="2722"/>
      <c r="F4" s="2722"/>
      <c r="G4" s="2721">
        <v>1</v>
      </c>
      <c r="H4" s="1826"/>
      <c r="I4" s="1826"/>
      <c r="J4" s="1826"/>
      <c r="K4" s="1826"/>
      <c r="L4" s="1827"/>
      <c r="M4" s="1828"/>
      <c r="N4" s="1828"/>
      <c r="O4" s="1828"/>
      <c r="P4" s="817"/>
      <c r="Q4" s="815"/>
      <c r="R4" s="816"/>
      <c r="S4" s="1956">
        <f>INDEX(PT_DIFFERENTIATION_NUM_CS,MATCH(C4,PT_DIFFERENTIATION_CS_ID,0))</f>
      </c>
      <c r="T4" s="772" t="s">
        <v>640</v>
      </c>
      <c r="U4" s="763"/>
      <c r="V4" s="2705"/>
      <c r="W4" s="2706"/>
      <c r="X4" s="2706"/>
      <c r="Y4" s="2706"/>
      <c r="Z4" s="2706"/>
      <c r="AA4" s="2706"/>
      <c r="AB4" s="2707"/>
      <c r="AC4" s="2705">
        <f>INDEX(PT_DIFFERENTIATION_CS,MATCH(C4,PT_DIFFERENTIATION_CS_ID,0))</f>
      </c>
      <c r="AD4" s="2706"/>
      <c r="AE4" s="2706"/>
      <c r="AF4" s="2706"/>
      <c r="AG4" s="2706"/>
      <c r="AH4" s="2706"/>
      <c r="AI4" s="2706"/>
      <c r="AJ4" s="2707"/>
      <c r="AK4" s="1721" t="s">
        <v>641</v>
      </c>
      <c r="AM4" s="963"/>
      <c r="AN4" s="963" t="str">
        <f>IF(T4="","",T4)</f>
        <v>Наименование централизованной системы водоотведения</v>
      </c>
      <c r="AO4" s="963"/>
      <c r="AP4" s="963"/>
      <c r="AQ4" s="1618">
        <v>0</v>
      </c>
    </row>
    <row customHeight="1" ht="23.25" hidden="1">
      <c r="A5" s="1826"/>
      <c r="B5" s="1826"/>
      <c r="C5" s="1826"/>
      <c r="D5" s="1826"/>
      <c r="E5" s="2722"/>
      <c r="F5" s="2722"/>
      <c r="G5" s="2722"/>
      <c r="H5" s="2722"/>
      <c r="I5" s="2719">
        <f>S4&amp;".1"</f>
      </c>
      <c r="J5" s="1826"/>
      <c r="K5" s="1826"/>
      <c r="L5" s="1827"/>
      <c r="P5" s="2720">
        <v>1</v>
      </c>
      <c r="Q5" s="1944"/>
      <c r="R5" s="819"/>
      <c r="S5" s="1956">
        <f>$I5</f>
      </c>
      <c r="T5" s="748" t="s">
        <v>607</v>
      </c>
      <c r="U5" s="763"/>
      <c r="V5" s="2813"/>
      <c r="W5" s="2814"/>
      <c r="X5" s="2814"/>
      <c r="Y5" s="2814"/>
      <c r="Z5" s="2814"/>
      <c r="AA5" s="2814"/>
      <c r="AB5" s="2815"/>
      <c r="AC5" s="2816"/>
      <c r="AD5" s="2817"/>
      <c r="AE5" s="2817"/>
      <c r="AF5" s="2817"/>
      <c r="AG5" s="2817"/>
      <c r="AH5" s="2817"/>
      <c r="AI5" s="2817"/>
      <c r="AJ5" s="2818"/>
      <c r="AK5" s="1721" t="s">
        <v>608</v>
      </c>
      <c r="AM5" s="963"/>
      <c r="AN5" s="963" t="str">
        <f>IF(T5="","",T5)</f>
        <v>Наименование признака дифференциации</v>
      </c>
      <c r="AO5" s="963"/>
      <c r="AP5" s="963"/>
      <c r="AQ5" s="1618">
        <v>0</v>
      </c>
    </row>
    <row customHeight="1" ht="23.25" hidden="1">
      <c r="A6" s="1826"/>
      <c r="B6" s="1826"/>
      <c r="C6" s="1826"/>
      <c r="D6" s="1826"/>
      <c r="E6" s="2722"/>
      <c r="F6" s="2722"/>
      <c r="G6" s="2722"/>
      <c r="H6" s="2722"/>
      <c r="I6" s="2749"/>
      <c r="J6" s="2719">
        <f>I5&amp;".1"</f>
      </c>
      <c r="K6" s="1826"/>
      <c r="L6" s="1827" t="s">
        <v>530</v>
      </c>
      <c r="P6" s="2720"/>
      <c r="Q6" s="2720">
        <v>1</v>
      </c>
      <c r="R6" s="820"/>
      <c r="S6" s="1956">
        <f>$J6</f>
      </c>
      <c r="T6" s="749" t="s">
        <v>531</v>
      </c>
      <c r="U6" s="763"/>
      <c r="V6" s="2708"/>
      <c r="W6" s="2709"/>
      <c r="X6" s="2709"/>
      <c r="Y6" s="2709"/>
      <c r="Z6" s="2709"/>
      <c r="AA6" s="2709"/>
      <c r="AB6" s="2710"/>
      <c r="AC6" s="2708"/>
      <c r="AD6" s="2709"/>
      <c r="AE6" s="2709"/>
      <c r="AF6" s="2709"/>
      <c r="AG6" s="2709"/>
      <c r="AH6" s="2709"/>
      <c r="AI6" s="2709"/>
      <c r="AJ6" s="2710"/>
      <c r="AK6" s="1770" t="s">
        <v>609</v>
      </c>
      <c r="AM6" s="963"/>
      <c r="AN6" s="963" t="str">
        <f>IF(T6="","",T6)</f>
        <v>Группа потребителей</v>
      </c>
      <c r="AO6" s="963"/>
      <c r="AP6" s="963"/>
      <c r="AQ6" s="1618">
        <v>0</v>
      </c>
    </row>
    <row customHeight="1" ht="23.25" hidden="1">
      <c r="A7" s="1826"/>
      <c r="B7" s="1826"/>
      <c r="C7" s="1826"/>
      <c r="D7" s="1826"/>
      <c r="E7" s="2722"/>
      <c r="F7" s="2722"/>
      <c r="G7" s="2722"/>
      <c r="H7" s="2722"/>
      <c r="I7" s="2749"/>
      <c r="J7" s="2749"/>
      <c r="K7" s="2719">
        <f>J6&amp;".1"</f>
      </c>
      <c r="L7" s="1827"/>
      <c r="P7" s="2720"/>
      <c r="Q7" s="2720"/>
      <c r="R7" s="820">
        <v>1</v>
      </c>
      <c r="S7" s="1956">
        <f>$K7</f>
      </c>
      <c r="T7" s="1900"/>
      <c r="U7" s="763"/>
      <c r="V7" s="1214"/>
      <c r="W7" s="1214"/>
      <c r="X7" s="1720"/>
      <c r="Y7" s="2728"/>
      <c r="Z7" s="2570" t="s">
        <v>66</v>
      </c>
      <c r="AA7" s="2728"/>
      <c r="AB7" s="2570" t="s">
        <v>66</v>
      </c>
      <c r="AC7" s="1214"/>
      <c r="AD7" s="1214"/>
      <c r="AE7" s="1720"/>
      <c r="AF7" s="2728"/>
      <c r="AG7" s="2570" t="s">
        <v>66</v>
      </c>
      <c r="AH7" s="2750"/>
      <c r="AI7" s="2570" t="s">
        <v>66</v>
      </c>
      <c r="AJ7" s="1901"/>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4">
        <f>STRCHECKDATE(V8:AJ8)</f>
      </c>
      <c r="AM7" s="963"/>
      <c r="AN7" s="963" t="str">
        <f>IF(T7="","",T7)</f>
        <v/>
      </c>
      <c r="AO7" s="963"/>
      <c r="AP7" s="963"/>
      <c r="AQ7" s="1618">
        <v>0</v>
      </c>
    </row>
    <row customHeight="1" ht="14.25" hidden="1">
      <c r="A8" s="1826"/>
      <c r="B8" s="1826"/>
      <c r="C8" s="1826"/>
      <c r="D8" s="1826"/>
      <c r="E8" s="2722"/>
      <c r="F8" s="2722"/>
      <c r="G8" s="2722"/>
      <c r="H8" s="2722"/>
      <c r="I8" s="2749"/>
      <c r="J8" s="2749"/>
      <c r="K8" s="2719"/>
      <c r="L8" s="1827"/>
      <c r="P8" s="2720"/>
      <c r="Q8" s="2720"/>
      <c r="R8" s="820"/>
      <c r="S8" s="1953"/>
      <c r="T8" s="763"/>
      <c r="U8" s="763"/>
      <c r="V8" s="788"/>
      <c r="W8" s="788"/>
      <c r="X8" s="791" t="str">
        <f>Y7&amp;"-"&amp;AA7</f>
        <v>-</v>
      </c>
      <c r="Y8" s="2729"/>
      <c r="Z8" s="2570"/>
      <c r="AA8" s="2729"/>
      <c r="AB8" s="2570"/>
      <c r="AC8" s="788"/>
      <c r="AD8" s="788"/>
      <c r="AE8" s="791" t="str">
        <f>AF7&amp;"-"&amp;AH7</f>
        <v>-</v>
      </c>
      <c r="AF8" s="2729"/>
      <c r="AG8" s="2570"/>
      <c r="AH8" s="2751"/>
      <c r="AI8" s="2570"/>
      <c r="AJ8" s="1902"/>
      <c r="AK8" s="2812"/>
      <c r="AM8" s="963"/>
      <c r="AN8" s="963" t="str">
        <f>IF(T8="","",T8)</f>
        <v/>
      </c>
      <c r="AO8" s="963"/>
      <c r="AP8" s="963"/>
      <c r="AQ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830"/>
      <c r="X9" s="830"/>
      <c r="Y9" s="830"/>
      <c r="Z9" s="830"/>
      <c r="AA9" s="830"/>
      <c r="AB9" s="830"/>
      <c r="AC9" s="830"/>
      <c r="AD9" s="830"/>
      <c r="AE9" s="830"/>
      <c r="AF9" s="830"/>
      <c r="AG9" s="830"/>
      <c r="AH9" s="830"/>
      <c r="AI9" s="830"/>
      <c r="AJ9" s="830"/>
      <c r="AK9" s="1721" t="s">
        <v>611</v>
      </c>
      <c r="AM9" s="963"/>
      <c r="AN9" s="963" t="str">
        <f>IF(T9="","",T9)</f>
        <v>Добавить значение признака дифференциации</v>
      </c>
      <c r="AO9" s="963"/>
      <c r="AP9" s="963"/>
      <c r="AQ9" s="1618">
        <v>0</v>
      </c>
    </row>
    <row customHeight="1" ht="21" hidden="1">
      <c r="A10" s="1826"/>
      <c r="B10" s="1826"/>
      <c r="C10" s="1826"/>
      <c r="D10" s="1826"/>
      <c r="E10" s="2722"/>
      <c r="F10" s="2722"/>
      <c r="G10" s="2722"/>
      <c r="H10" s="2722"/>
      <c r="I10" s="2719"/>
      <c r="J10" s="1826"/>
      <c r="K10" s="1826"/>
      <c r="L10" s="1827"/>
      <c r="P10" s="2720"/>
      <c r="Q10" s="1944"/>
      <c r="R10" s="819"/>
      <c r="S10" s="1741"/>
      <c r="T10" s="828" t="s">
        <v>536</v>
      </c>
      <c r="U10" s="830"/>
      <c r="V10" s="830"/>
      <c r="W10" s="830"/>
      <c r="X10" s="830"/>
      <c r="Y10" s="830"/>
      <c r="Z10" s="830"/>
      <c r="AA10" s="830"/>
      <c r="AB10" s="829"/>
      <c r="AC10" s="830"/>
      <c r="AD10" s="830"/>
      <c r="AE10" s="830"/>
      <c r="AF10" s="830"/>
      <c r="AG10" s="830"/>
      <c r="AH10" s="830"/>
      <c r="AI10" s="829"/>
      <c r="AJ10" s="830"/>
      <c r="AK10" s="1903"/>
      <c r="AM10" s="963"/>
      <c r="AN10" s="963" t="str">
        <f>IF(T10="","",T10)</f>
        <v>Добавить группу потребителей</v>
      </c>
      <c r="AO10" s="963"/>
      <c r="AP10" s="963"/>
      <c r="AQ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830"/>
      <c r="X11" s="830"/>
      <c r="Y11" s="830"/>
      <c r="Z11" s="830"/>
      <c r="AA11" s="830"/>
      <c r="AB11" s="829"/>
      <c r="AC11" s="830"/>
      <c r="AD11" s="830"/>
      <c r="AE11" s="830"/>
      <c r="AF11" s="830"/>
      <c r="AG11" s="830"/>
      <c r="AH11" s="830"/>
      <c r="AI11" s="829"/>
      <c r="AJ11" s="830"/>
      <c r="AK11" s="766"/>
      <c r="AM11" s="963"/>
      <c r="AN11" s="963" t="str">
        <f>IF(T11="","",T11)</f>
        <v>Добавить наименование признака дифференциации</v>
      </c>
      <c r="AO11" s="963"/>
      <c r="AP11" s="963"/>
      <c r="AQ11" s="1618">
        <v>0</v>
      </c>
    </row>
    <row s="27100" customFormat="1" customHeight="1" ht="14.25" hidden="1">
      <c r="A12" s="1806"/>
      <c r="B12" s="1806"/>
      <c r="C12" s="1777"/>
      <c r="D12" s="1777"/>
      <c r="E12" s="2722"/>
      <c r="F12" s="2721"/>
      <c r="G12" s="1777"/>
      <c r="H12" s="1777"/>
      <c r="I12" s="1777"/>
      <c r="J12" s="1777"/>
      <c r="K12" s="1777"/>
      <c r="L12" s="1957"/>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M12" s="1252"/>
      <c r="AN12" s="1252" t="str">
        <f>IF(T12="","",T12)</f>
        <v>Добавить централизованную систему для дифференциации</v>
      </c>
      <c r="AO12" s="1252"/>
      <c r="AP12" s="1252"/>
      <c r="AQ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M13" s="963"/>
      <c r="AN13" s="963" t="str">
        <f>IF(T13="","",T13)</f>
        <v>Добавить территорию для дифференциации</v>
      </c>
      <c r="AO13" s="963"/>
      <c r="AP13" s="963"/>
      <c r="AQ13" s="974">
        <v>0</v>
      </c>
    </row>
    <row customHeight="1" ht="14.25" hidden="1">
      <c r="AB14" s="790"/>
      <c r="AI14" s="790"/>
      <c r="AQ14" s="1618">
        <v>0</v>
      </c>
    </row>
    <row customHeight="1" ht="14.25" hidden="1">
      <c r="AC15" s="1823"/>
      <c r="AD15" s="1823"/>
      <c r="AE15" s="1824"/>
      <c r="AF15" s="2730"/>
      <c r="AG15" s="2731" t="s">
        <v>66</v>
      </c>
      <c r="AH15" s="2730"/>
      <c r="AI15" s="2731" t="s">
        <v>66</v>
      </c>
      <c r="AQ15" s="1618">
        <v>0</v>
      </c>
    </row>
    <row customHeight="1" ht="14.25" hidden="1">
      <c r="AC16" s="1823"/>
      <c r="AD16" s="1823"/>
      <c r="AE16" s="791" t="str">
        <f>AF15&amp;"-"&amp;AH15</f>
        <v>-</v>
      </c>
      <c r="AF16" s="2731"/>
      <c r="AG16" s="2731"/>
      <c r="AH16" s="2731"/>
      <c r="AI16" s="2731"/>
      <c r="AQ16" s="1618">
        <v>0</v>
      </c>
    </row>
    <row customHeight="1" ht="14.25" hidden="1">
      <c r="AI17" s="790"/>
      <c r="AQ17" s="1618">
        <v>0</v>
      </c>
    </row>
    <row s="28178" customFormat="1" customHeight="1" ht="22.5" hidden="1">
      <c r="L18" s="1941"/>
      <c r="M18" s="1825"/>
      <c r="N18" s="1825"/>
      <c r="O18" s="1830" t="s">
        <v>541</v>
      </c>
      <c r="P18" s="1825"/>
      <c r="Q18" s="1834"/>
      <c r="R18" s="1834"/>
      <c r="S18" s="1192"/>
      <c r="Y18" s="1830"/>
      <c r="AA18" s="1830"/>
      <c r="AB18" s="1829"/>
      <c r="AF18" s="1830"/>
      <c r="AH18" s="1830"/>
      <c r="AI18" s="1829"/>
      <c r="AL18" s="974"/>
      <c r="AM18" s="974"/>
      <c r="AN18" s="974"/>
      <c r="AO18" s="974"/>
      <c r="AP18" s="974"/>
      <c r="AQ18" s="1623">
        <v>0</v>
      </c>
    </row>
    <row s="28178" customFormat="1" customHeight="1" ht="14.25" hidden="1">
      <c r="L19" s="1941"/>
      <c r="M19" s="1825"/>
      <c r="N19" s="1825"/>
      <c r="O19" s="1825"/>
      <c r="P19" s="1825"/>
      <c r="Q19" s="1834"/>
      <c r="R19" s="1834"/>
      <c r="S19" s="1192"/>
      <c r="AB19" s="1829"/>
      <c r="AI19" s="1829"/>
      <c r="AL19" s="974"/>
      <c r="AM19" s="974"/>
      <c r="AN19" s="974"/>
      <c r="AO19" s="974"/>
      <c r="AP19" s="974"/>
      <c r="AQ19" s="1623">
        <v>0</v>
      </c>
    </row>
    <row s="28178" customFormat="1" customHeight="1" ht="12" hidden="1">
      <c r="L20" s="1941"/>
      <c r="M20" s="1825"/>
      <c r="N20" s="1825"/>
      <c r="O20" s="1827" t="s">
        <v>542</v>
      </c>
      <c r="P20" s="1825"/>
      <c r="Q20" s="1905"/>
      <c r="R20" s="1905"/>
      <c r="S20" s="1192"/>
      <c r="T20" s="1623" t="s">
        <v>543</v>
      </c>
      <c r="Z20" s="649" t="s">
        <v>544</v>
      </c>
      <c r="AB20" s="649" t="s">
        <v>545</v>
      </c>
      <c r="AC20" s="1623" t="s">
        <v>543</v>
      </c>
      <c r="AG20" s="649" t="s">
        <v>546</v>
      </c>
      <c r="AI20" s="649" t="s">
        <v>545</v>
      </c>
      <c r="AQ20" s="1623">
        <v>0</v>
      </c>
    </row>
    <row customHeight="1" ht="14.25" hidden="1">
      <c r="O21" s="1827"/>
      <c r="AQ21" s="1618">
        <v>0</v>
      </c>
    </row>
    <row customHeight="1" ht="14.25" hidden="1">
      <c r="O22" s="1827"/>
      <c r="AQ22" s="1618">
        <v>0</v>
      </c>
    </row>
    <row customHeight="1" ht="14.699999999999998">
      <c r="Q23" s="839"/>
      <c r="R23" s="839"/>
      <c r="S23" s="1738"/>
      <c r="T23" s="826"/>
      <c r="U23" s="826"/>
      <c r="V23" s="972"/>
      <c r="W23" s="972"/>
      <c r="X23" s="972"/>
      <c r="Y23" s="972"/>
      <c r="Z23" s="972"/>
      <c r="AA23" s="972"/>
      <c r="AB23" s="972"/>
      <c r="AC23" s="972"/>
      <c r="AD23" s="972"/>
      <c r="AE23" s="972"/>
      <c r="AF23" s="972"/>
      <c r="AG23" s="972"/>
      <c r="AH23" s="972"/>
      <c r="AI23" s="972"/>
      <c r="AQ23" s="1618">
        <v>14</v>
      </c>
    </row>
    <row customHeight="1" ht="14.699999999999998">
      <c r="Q24" s="839"/>
      <c r="R24" s="839"/>
      <c r="S24" s="27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11"/>
      <c r="U24" s="2711"/>
      <c r="V24" s="2711"/>
      <c r="W24" s="2711"/>
      <c r="X24" s="2711"/>
      <c r="Y24" s="2711"/>
      <c r="Z24" s="2711"/>
      <c r="AA24" s="2711"/>
      <c r="AB24" s="2711"/>
      <c r="AC24" s="2711"/>
      <c r="AD24" s="2711"/>
      <c r="AE24" s="2711"/>
      <c r="AF24" s="2711"/>
      <c r="AG24" s="2711"/>
      <c r="AH24" s="2711"/>
      <c r="AI24" s="1706"/>
      <c r="AQ24" s="1618">
        <v>14</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972"/>
      <c r="AQ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789"/>
      <c r="AC27" s="2714" t="str">
        <f>IF(TITLE_NAME_OR_PR_CHANGE="",IF(TITLE_NAME_OR_PR="","",TITLE_NAME_OR_PR),TITLE_NAME_OR_PR_CHANGE)</f>
        <v/>
      </c>
      <c r="AD27" s="2714"/>
      <c r="AE27" s="2714"/>
      <c r="AF27" s="2714"/>
      <c r="AG27" s="2714"/>
      <c r="AH27" s="2714"/>
      <c r="AI27" s="789"/>
      <c r="AJ27" s="789"/>
      <c r="AK27" s="743"/>
      <c r="AL27" s="831"/>
      <c r="AM27" s="831"/>
      <c r="AN27" s="831"/>
      <c r="AO27" s="831"/>
      <c r="AP27" s="831"/>
      <c r="AQ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789"/>
      <c r="AC28" s="2727" t="str">
        <f>IF(TITLE_DATE_PR_CHANGE="",IF(TITLE_DATE_PR="","",TITLE_DATE_PR),TITLE_DATE_PR_CHANGE)</f>
        <v/>
      </c>
      <c r="AD28" s="2727"/>
      <c r="AE28" s="2727"/>
      <c r="AF28" s="2727"/>
      <c r="AG28" s="2727"/>
      <c r="AH28" s="2727"/>
      <c r="AI28" s="789"/>
      <c r="AJ28" s="789"/>
      <c r="AK28" s="743"/>
      <c r="AL28" s="831"/>
      <c r="AM28" s="831"/>
      <c r="AN28" s="831"/>
      <c r="AO28" s="831"/>
      <c r="AP28" s="831"/>
      <c r="AQ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789"/>
      <c r="AC29" s="2714" t="str">
        <f>IF(TITLE_NUMBER_PR_CHANGE="",IF(TITLE_NUMBER_PR="","",TITLE_NUMBER_PR),TITLE_NUMBER_PR_CHANGE)</f>
        <v/>
      </c>
      <c r="AD29" s="2714"/>
      <c r="AE29" s="2714"/>
      <c r="AF29" s="2714"/>
      <c r="AG29" s="2714"/>
      <c r="AH29" s="2714"/>
      <c r="AI29" s="789"/>
      <c r="AJ29" s="789"/>
      <c r="AK29" s="743"/>
      <c r="AL29" s="831"/>
      <c r="AM29" s="831"/>
      <c r="AN29" s="831"/>
      <c r="AO29" s="831"/>
      <c r="AP29" s="831"/>
      <c r="AQ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789"/>
      <c r="AC30" s="2714" t="str">
        <f>IF(TITLE_IST_PUB_CHANGE="",IF(TITLE_IST_PUB="","",TITLE_IST_PUB),TITLE_IST_PUB_CHANGE)</f>
        <v/>
      </c>
      <c r="AD30" s="2714"/>
      <c r="AE30" s="2714"/>
      <c r="AF30" s="2714"/>
      <c r="AG30" s="2714"/>
      <c r="AH30" s="2714"/>
      <c r="AI30" s="789"/>
      <c r="AJ30" s="789"/>
      <c r="AK30" s="743"/>
      <c r="AL30" s="831"/>
      <c r="AM30" s="831"/>
      <c r="AN30" s="831"/>
      <c r="AO30" s="831"/>
      <c r="AP30" s="831"/>
      <c r="AQ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972"/>
      <c r="AQ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789"/>
      <c r="AC32" s="2727" t="str">
        <f>IF(TITLE_DATE_PR_CHANGE="",IF(TITLE_DATE_PR="","",TITLE_DATE_PR),TITLE_DATE_PR_CHANGE)</f>
        <v/>
      </c>
      <c r="AD32" s="2727"/>
      <c r="AE32" s="2727"/>
      <c r="AF32" s="2727"/>
      <c r="AG32" s="2727"/>
      <c r="AH32" s="2727"/>
      <c r="AI32" s="789"/>
      <c r="AJ32" s="789"/>
      <c r="AK32" s="743"/>
      <c r="AL32" s="831"/>
      <c r="AM32" s="831"/>
      <c r="AN32" s="831"/>
      <c r="AO32" s="831"/>
      <c r="AP32" s="831"/>
      <c r="AQ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789"/>
      <c r="AC33" s="2714" t="str">
        <f>IF(TITLE_NUMBER_PR_CHANGE="",IF(TITLE_NUMBER_PR="","",TITLE_NUMBER_PR),TITLE_NUMBER_PR_CHANGE)</f>
        <v/>
      </c>
      <c r="AD33" s="2714"/>
      <c r="AE33" s="2714"/>
      <c r="AF33" s="2714"/>
      <c r="AG33" s="2714"/>
      <c r="AH33" s="2714"/>
      <c r="AI33" s="789"/>
      <c r="AJ33" s="789"/>
      <c r="AK33" s="743"/>
      <c r="AL33" s="831"/>
      <c r="AM33" s="831"/>
      <c r="AN33" s="831"/>
      <c r="AO33" s="831"/>
      <c r="AP33" s="831"/>
      <c r="AQ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51"/>
      <c r="V34" s="789"/>
      <c r="W34" s="789"/>
      <c r="X34" s="789"/>
      <c r="Y34" s="789"/>
      <c r="Z34" s="789"/>
      <c r="AA34" s="789"/>
      <c r="AB34" s="741" t="s">
        <v>551</v>
      </c>
      <c r="AC34" s="789"/>
      <c r="AD34" s="789"/>
      <c r="AE34" s="789"/>
      <c r="AF34" s="789"/>
      <c r="AG34" s="789"/>
      <c r="AH34" s="789"/>
      <c r="AI34" s="741" t="s">
        <v>551</v>
      </c>
      <c r="AL34" s="831"/>
      <c r="AM34" s="831"/>
      <c r="AN34" s="831"/>
      <c r="AO34" s="831"/>
      <c r="AP34" s="831"/>
      <c r="AQ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Q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t="s">
        <v>425</v>
      </c>
      <c r="AQ36" s="1618">
        <v>14</v>
      </c>
    </row>
    <row customHeight="1" ht="14.699999999999998">
      <c r="Q37" s="839"/>
      <c r="R37" s="839"/>
      <c r="S37" s="2736" t="s">
        <v>88</v>
      </c>
      <c r="T37" s="2672" t="s">
        <v>552</v>
      </c>
      <c r="U37" s="764"/>
      <c r="V37" s="2737" t="s">
        <v>553</v>
      </c>
      <c r="W37" s="2738"/>
      <c r="X37" s="2738"/>
      <c r="Y37" s="2738"/>
      <c r="Z37" s="2738"/>
      <c r="AA37" s="2739"/>
      <c r="AB37" s="2740" t="s">
        <v>554</v>
      </c>
      <c r="AC37" s="2737" t="s">
        <v>553</v>
      </c>
      <c r="AD37" s="2738"/>
      <c r="AE37" s="2738"/>
      <c r="AF37" s="2738"/>
      <c r="AG37" s="2738"/>
      <c r="AH37" s="2739"/>
      <c r="AI37" s="2740" t="s">
        <v>555</v>
      </c>
      <c r="AJ37" s="2743" t="s">
        <v>556</v>
      </c>
      <c r="AK37" s="2590"/>
      <c r="AQ37" s="1618">
        <v>14</v>
      </c>
    </row>
    <row customHeight="1" ht="35.699999999999996">
      <c r="Q38" s="839"/>
      <c r="R38" s="839"/>
      <c r="S38" s="2736"/>
      <c r="T38" s="2672"/>
      <c r="U38" s="1494"/>
      <c r="V38" s="1946" t="s">
        <v>613</v>
      </c>
      <c r="W38" s="2725" t="s">
        <v>559</v>
      </c>
      <c r="X38" s="2726"/>
      <c r="Y38" s="2725" t="s">
        <v>560</v>
      </c>
      <c r="Z38" s="2732"/>
      <c r="AA38" s="2726"/>
      <c r="AB38" s="2741"/>
      <c r="AC38" s="1946" t="s">
        <v>613</v>
      </c>
      <c r="AD38" s="2725" t="s">
        <v>559</v>
      </c>
      <c r="AE38" s="2726"/>
      <c r="AF38" s="2725" t="s">
        <v>560</v>
      </c>
      <c r="AG38" s="2732"/>
      <c r="AH38" s="2726"/>
      <c r="AI38" s="2741"/>
      <c r="AJ38" s="2744"/>
      <c r="AK38" s="2590"/>
      <c r="AQ38" s="1618">
        <v>34</v>
      </c>
    </row>
    <row customHeight="1" ht="90.3">
      <c r="A39" s="1833"/>
      <c r="B39" s="1833" t="s">
        <v>267</v>
      </c>
      <c r="C39" s="1833" t="s">
        <v>268</v>
      </c>
      <c r="D39" s="1833" t="s">
        <v>269</v>
      </c>
      <c r="E39" s="1827" t="s">
        <v>561</v>
      </c>
      <c r="F39" s="1827" t="s">
        <v>562</v>
      </c>
      <c r="G39" s="1827" t="s">
        <v>563</v>
      </c>
      <c r="H39" s="1827"/>
      <c r="I39" s="1827" t="s">
        <v>614</v>
      </c>
      <c r="J39" s="1827" t="s">
        <v>566</v>
      </c>
      <c r="K39" s="1827" t="s">
        <v>615</v>
      </c>
      <c r="L39" s="1827" t="s">
        <v>542</v>
      </c>
      <c r="Q39" s="839"/>
      <c r="R39" s="839"/>
      <c r="S39" s="2736"/>
      <c r="T39" s="2672"/>
      <c r="U39" s="765"/>
      <c r="V39" s="1946" t="s">
        <v>642</v>
      </c>
      <c r="W39" s="1685" t="s">
        <v>643</v>
      </c>
      <c r="X39" s="1685" t="s">
        <v>618</v>
      </c>
      <c r="Y39" s="1952" t="s">
        <v>570</v>
      </c>
      <c r="Z39" s="2733" t="s">
        <v>571</v>
      </c>
      <c r="AA39" s="2734"/>
      <c r="AB39" s="2742"/>
      <c r="AC39" s="1946" t="s">
        <v>642</v>
      </c>
      <c r="AD39" s="1685" t="s">
        <v>643</v>
      </c>
      <c r="AE39" s="1685" t="s">
        <v>618</v>
      </c>
      <c r="AF39" s="1952" t="s">
        <v>570</v>
      </c>
      <c r="AG39" s="2733" t="s">
        <v>571</v>
      </c>
      <c r="AH39" s="2734"/>
      <c r="AI39" s="2742"/>
      <c r="AJ39" s="2745"/>
      <c r="AK39" s="2590"/>
      <c r="AQ39" s="1618">
        <v>86</v>
      </c>
    </row>
    <row s="26694" customFormat="1" customHeight="1" ht="11.25" hidden="1">
      <c r="A40" s="1833"/>
      <c r="B40" s="1833"/>
      <c r="C40" s="1833"/>
      <c r="D40" s="1833"/>
      <c r="E40" s="1833"/>
      <c r="F40" s="1833"/>
      <c r="G40" s="1833"/>
      <c r="H40" s="1833"/>
      <c r="I40" s="1833"/>
      <c r="J40" s="1833"/>
      <c r="K40" s="1833"/>
      <c r="L40" s="1827"/>
      <c r="M40" s="1825"/>
      <c r="N40" s="1825"/>
      <c r="O40" s="1825"/>
      <c r="P40" s="1709"/>
      <c r="Q40" s="1710"/>
      <c r="R40" s="1717">
        <v>1</v>
      </c>
      <c r="S40" s="1740" t="s">
        <v>132</v>
      </c>
      <c r="T40" s="1718" t="s">
        <v>102</v>
      </c>
      <c r="U40" s="1708" t="str">
        <f>OFFSET(U40,0,-1)</f>
        <v>2</v>
      </c>
      <c r="V40" s="1945">
        <f>OFFSET(V40,0,-1)+1</f>
        <v>3</v>
      </c>
      <c r="W40" s="1945">
        <f>OFFSET(W40,0,-1)+1</f>
        <v>4</v>
      </c>
      <c r="X40" s="1945">
        <f>OFFSET(X40,0,-1)+1</f>
        <v>5</v>
      </c>
      <c r="Y40" s="1945">
        <f>OFFSET(Y40,0,-1)+1</f>
        <v>6</v>
      </c>
      <c r="Z40" s="2735">
        <f>OFFSET(Z40,0,-1)+1</f>
        <v>7</v>
      </c>
      <c r="AA40" s="2735"/>
      <c r="AB40" s="1945">
        <f>OFFSET(AB40,0,-2)+1</f>
        <v>8</v>
      </c>
      <c r="AC40" s="1945">
        <f>OFFSET(AC40,0,-1)+1</f>
        <v>9</v>
      </c>
      <c r="AD40" s="1945">
        <f>OFFSET(AD40,0,-1)+1</f>
        <v>10</v>
      </c>
      <c r="AE40" s="1945">
        <f>OFFSET(AE40,0,-1)+1</f>
        <v>11</v>
      </c>
      <c r="AF40" s="1945">
        <f>OFFSET(AF40,0,-1)+1</f>
        <v>12</v>
      </c>
      <c r="AG40" s="2735">
        <f>OFFSET(AG40,0,-1)+1</f>
        <v>13</v>
      </c>
      <c r="AH40" s="2735"/>
      <c r="AI40" s="1945">
        <f>OFFSET(AI40,0,-2)+1</f>
        <v>14</v>
      </c>
      <c r="AJ40" s="1708">
        <f>OFFSET(AJ40,0,-1)</f>
        <v>14</v>
      </c>
      <c r="AK40" s="1945">
        <f>OFFSET(AK40,0,-1)+1</f>
        <v>15</v>
      </c>
      <c r="AL40" s="974"/>
      <c r="AM40" s="974"/>
      <c r="AN40" s="974"/>
      <c r="AO40" s="974"/>
      <c r="AP40" s="974"/>
      <c r="AQ40" s="959">
        <v>0</v>
      </c>
    </row>
    <row customHeight="1" ht="24">
      <c r="A41" s="1826" t="s">
        <v>390</v>
      </c>
      <c r="B41" s="1826"/>
      <c r="C41" s="1826"/>
      <c r="D41" s="1826"/>
      <c r="E41" s="2721">
        <v>1</v>
      </c>
      <c r="F41" s="1826"/>
      <c r="G41" s="1826"/>
      <c r="H41" s="1826"/>
      <c r="I41" s="1826"/>
      <c r="J41" s="1826"/>
      <c r="K41" s="1826"/>
      <c r="L41" s="1827"/>
      <c r="M41" s="1828"/>
      <c r="N41" s="1828"/>
      <c r="O41" s="1828"/>
      <c r="P41" s="824"/>
      <c r="Q41" s="823"/>
      <c r="R41" s="818"/>
      <c r="S41" s="1956">
        <f>INDEX(PT_DIFFERENTIATION_NUM_NTAR,MATCH(A41,PT_DIFFERENTIATION_NTAR_ID,0))</f>
        <v>0</v>
      </c>
      <c r="T41" s="761" t="s">
        <v>255</v>
      </c>
      <c r="U41" s="763"/>
      <c r="V41" s="2705"/>
      <c r="W41" s="2706"/>
      <c r="X41" s="2706"/>
      <c r="Y41" s="2706"/>
      <c r="Z41" s="2706"/>
      <c r="AA41" s="2706"/>
      <c r="AB41" s="2707"/>
      <c r="AC41" s="2705" t="str">
        <f>INDEX(PT_DIFFERENTIATION_NTAR,MATCH(A41,PT_DIFFERENTIATION_NTAR_ID,0))</f>
        <v/>
      </c>
      <c r="AD41" s="2706"/>
      <c r="AE41" s="2706"/>
      <c r="AF41" s="2706"/>
      <c r="AG41" s="2706"/>
      <c r="AH41" s="2706"/>
      <c r="AI41" s="2706"/>
      <c r="AJ41" s="2707"/>
      <c r="AK41"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3"/>
      <c r="AN41" s="963" t="str">
        <f>IF(T41="","",T41)</f>
        <v>Наименование тарифа</v>
      </c>
      <c r="AO41" s="963"/>
      <c r="AP41" s="963"/>
      <c r="AQ41" s="1618">
        <v>23</v>
      </c>
    </row>
    <row customHeight="1" ht="24">
      <c r="A42" s="1826" t="s">
        <v>390</v>
      </c>
      <c r="B42" s="1826" t="s">
        <v>391</v>
      </c>
      <c r="C42" s="1826"/>
      <c r="D42" s="1826"/>
      <c r="E42" s="2722"/>
      <c r="F42" s="2721">
        <v>1</v>
      </c>
      <c r="G42" s="1826"/>
      <c r="H42" s="1826"/>
      <c r="I42" s="1826"/>
      <c r="J42" s="1826"/>
      <c r="K42" s="1826"/>
      <c r="L42" s="1827"/>
      <c r="M42" s="1828"/>
      <c r="N42" s="1828"/>
      <c r="O42" s="1828"/>
      <c r="P42" s="1950"/>
      <c r="Q42" s="815"/>
      <c r="R42" s="816"/>
      <c r="S42" s="1956" t="str">
        <f>INDEX(PT_DIFFERENTIATION_NUM_TER,MATCH(B42,PT_DIFFERENTIATION_TER_ID,0))</f>
        <v>.</v>
      </c>
      <c r="T42" s="771" t="s">
        <v>521</v>
      </c>
      <c r="U42" s="763"/>
      <c r="V42" s="2705"/>
      <c r="W42" s="2706"/>
      <c r="X42" s="2706"/>
      <c r="Y42" s="2706"/>
      <c r="Z42" s="2706"/>
      <c r="AA42" s="2706"/>
      <c r="AB42" s="2707"/>
      <c r="AC42" s="2705" t="str">
        <f>INDEX(PT_DIFFERENTIATION_TER,MATCH(B42,PT_DIFFERENTIATION_TER_ID,0))</f>
        <v/>
      </c>
      <c r="AD42" s="2706"/>
      <c r="AE42" s="2706"/>
      <c r="AF42" s="2706"/>
      <c r="AG42" s="2706"/>
      <c r="AH42" s="2706"/>
      <c r="AI42" s="2706"/>
      <c r="AJ42" s="2707"/>
      <c r="AK42" s="1721" t="s">
        <v>522</v>
      </c>
      <c r="AM42" s="963"/>
      <c r="AN42" s="963" t="str">
        <f>IF(T42="","",T42)</f>
        <v>Территория действия тарифа</v>
      </c>
      <c r="AO42" s="963"/>
      <c r="AP42" s="963"/>
      <c r="AQ42" s="1618">
        <v>23</v>
      </c>
    </row>
    <row customHeight="1" ht="24">
      <c r="A43" s="1826" t="s">
        <v>390</v>
      </c>
      <c r="B43" s="1826" t="s">
        <v>391</v>
      </c>
      <c r="C43" s="1826" t="s">
        <v>392</v>
      </c>
      <c r="D43" s="1826"/>
      <c r="E43" s="2722"/>
      <c r="F43" s="2722"/>
      <c r="G43" s="2721">
        <v>1</v>
      </c>
      <c r="H43" s="1826"/>
      <c r="I43" s="1826"/>
      <c r="J43" s="1826"/>
      <c r="K43" s="1826"/>
      <c r="L43" s="1827"/>
      <c r="M43" s="1828"/>
      <c r="N43" s="1828"/>
      <c r="O43" s="1828"/>
      <c r="P43" s="817"/>
      <c r="Q43" s="815"/>
      <c r="R43" s="816"/>
      <c r="S43" s="1956" t="str">
        <f>INDEX(PT_DIFFERENTIATION_NUM_CS,MATCH(C43,PT_DIFFERENTIATION_CS_ID,0))</f>
        <v>..</v>
      </c>
      <c r="T43" s="772" t="s">
        <v>640</v>
      </c>
      <c r="U43" s="763"/>
      <c r="V43" s="2705"/>
      <c r="W43" s="2706"/>
      <c r="X43" s="2706"/>
      <c r="Y43" s="2706"/>
      <c r="Z43" s="2706"/>
      <c r="AA43" s="2706"/>
      <c r="AB43" s="2707"/>
      <c r="AC43" s="2705" t="str">
        <f>INDEX(PT_DIFFERENTIATION_CS,MATCH(C43,PT_DIFFERENTIATION_CS_ID,0))</f>
        <v/>
      </c>
      <c r="AD43" s="2706"/>
      <c r="AE43" s="2706"/>
      <c r="AF43" s="2706"/>
      <c r="AG43" s="2706"/>
      <c r="AH43" s="2706"/>
      <c r="AI43" s="2706"/>
      <c r="AJ43" s="2707"/>
      <c r="AK43" s="1721" t="s">
        <v>641</v>
      </c>
      <c r="AM43" s="963"/>
      <c r="AN43" s="963" t="str">
        <f>IF(T43="","",T43)</f>
        <v>Наименование централизованной системы водоотведения</v>
      </c>
      <c r="AO43" s="963"/>
      <c r="AP43" s="963"/>
      <c r="AQ43" s="1618">
        <v>23</v>
      </c>
    </row>
    <row customHeight="1" ht="24">
      <c r="A44" s="1826" t="s">
        <v>390</v>
      </c>
      <c r="B44" s="1826" t="s">
        <v>391</v>
      </c>
      <c r="C44" s="1826" t="s">
        <v>392</v>
      </c>
      <c r="D44" s="1826" t="s">
        <v>644</v>
      </c>
      <c r="E44" s="2722"/>
      <c r="F44" s="2722"/>
      <c r="G44" s="2722"/>
      <c r="H44" s="2722"/>
      <c r="I44" s="2719" t="str">
        <f>S43&amp;".1"</f>
        <v>...1</v>
      </c>
      <c r="J44" s="1826"/>
      <c r="K44" s="1826"/>
      <c r="L44" s="1827"/>
      <c r="P44" s="2720">
        <v>1</v>
      </c>
      <c r="Q44" s="1944"/>
      <c r="R44" s="819"/>
      <c r="S44" s="1956" t="str">
        <f>$I44</f>
        <v>...1</v>
      </c>
      <c r="T44" s="748" t="s">
        <v>607</v>
      </c>
      <c r="U44" s="763"/>
      <c r="V44" s="2813"/>
      <c r="W44" s="2814"/>
      <c r="X44" s="2814"/>
      <c r="Y44" s="2814"/>
      <c r="Z44" s="2814"/>
      <c r="AA44" s="2814"/>
      <c r="AB44" s="2815"/>
      <c r="AC44" s="2816"/>
      <c r="AD44" s="2817"/>
      <c r="AE44" s="2817"/>
      <c r="AF44" s="2817"/>
      <c r="AG44" s="2817"/>
      <c r="AH44" s="2817"/>
      <c r="AI44" s="2817"/>
      <c r="AJ44" s="2818"/>
      <c r="AK44" s="1721" t="s">
        <v>608</v>
      </c>
      <c r="AM44" s="963"/>
      <c r="AN44" s="963" t="str">
        <f>IF(T44="","",T44)</f>
        <v>Наименование признака дифференциации</v>
      </c>
      <c r="AO44" s="963"/>
      <c r="AP44" s="963"/>
      <c r="AQ44" s="1618">
        <v>23</v>
      </c>
    </row>
    <row customHeight="1" ht="24">
      <c r="A45" s="1826" t="s">
        <v>390</v>
      </c>
      <c r="B45" s="1826" t="s">
        <v>391</v>
      </c>
      <c r="C45" s="1826" t="s">
        <v>392</v>
      </c>
      <c r="D45" s="1826" t="s">
        <v>644</v>
      </c>
      <c r="E45" s="2722"/>
      <c r="F45" s="2722"/>
      <c r="G45" s="2722"/>
      <c r="H45" s="2722"/>
      <c r="I45" s="2749"/>
      <c r="J45" s="2719" t="str">
        <f>I44&amp;".1"</f>
        <v>...1.1</v>
      </c>
      <c r="K45" s="1826"/>
      <c r="L45" s="1827" t="s">
        <v>530</v>
      </c>
      <c r="P45" s="2720"/>
      <c r="Q45" s="2720">
        <v>1</v>
      </c>
      <c r="R45" s="820"/>
      <c r="S45" s="1956" t="str">
        <f>$J45</f>
        <v>...1.1</v>
      </c>
      <c r="T45" s="749" t="s">
        <v>531</v>
      </c>
      <c r="U45" s="763"/>
      <c r="V45" s="2708"/>
      <c r="W45" s="2709"/>
      <c r="X45" s="2709"/>
      <c r="Y45" s="2709"/>
      <c r="Z45" s="2709"/>
      <c r="AA45" s="2709"/>
      <c r="AB45" s="2710"/>
      <c r="AC45" s="2708"/>
      <c r="AD45" s="2709"/>
      <c r="AE45" s="2709"/>
      <c r="AF45" s="2709"/>
      <c r="AG45" s="2709"/>
      <c r="AH45" s="2709"/>
      <c r="AI45" s="2709"/>
      <c r="AJ45" s="2710"/>
      <c r="AK45" s="1770" t="s">
        <v>609</v>
      </c>
      <c r="AM45" s="963"/>
      <c r="AN45" s="963" t="str">
        <f>IF(T45="","",T45)</f>
        <v>Группа потребителей</v>
      </c>
      <c r="AO45" s="963"/>
      <c r="AP45" s="963"/>
      <c r="AQ45" s="1618">
        <v>23</v>
      </c>
    </row>
    <row customHeight="1" ht="24">
      <c r="A46" s="1826" t="s">
        <v>390</v>
      </c>
      <c r="B46" s="1826" t="s">
        <v>391</v>
      </c>
      <c r="C46" s="1826" t="s">
        <v>392</v>
      </c>
      <c r="D46" s="1826" t="s">
        <v>644</v>
      </c>
      <c r="E46" s="2722"/>
      <c r="F46" s="2722"/>
      <c r="G46" s="2722"/>
      <c r="H46" s="2722"/>
      <c r="I46" s="2749"/>
      <c r="J46" s="2749"/>
      <c r="K46" s="2719" t="str">
        <f>J45&amp;".1"</f>
        <v>...1.1.1</v>
      </c>
      <c r="L46" s="1827"/>
      <c r="P46" s="2720"/>
      <c r="Q46" s="2720"/>
      <c r="R46" s="820">
        <v>1</v>
      </c>
      <c r="S46" s="1956" t="str">
        <f>$K46</f>
        <v>...1.1.1</v>
      </c>
      <c r="T46" s="1900"/>
      <c r="U46" s="763"/>
      <c r="V46" s="1823"/>
      <c r="W46" s="1823"/>
      <c r="X46" s="1824"/>
      <c r="Y46" s="2730"/>
      <c r="Z46" s="2731" t="s">
        <v>66</v>
      </c>
      <c r="AA46" s="2730"/>
      <c r="AB46" s="2731" t="s">
        <v>66</v>
      </c>
      <c r="AC46" s="1214"/>
      <c r="AD46" s="1214"/>
      <c r="AE46" s="1720"/>
      <c r="AF46" s="2728"/>
      <c r="AG46" s="2570" t="s">
        <v>66</v>
      </c>
      <c r="AH46" s="2750"/>
      <c r="AI46" s="2570" t="s">
        <v>19</v>
      </c>
      <c r="AJ46" s="1901"/>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4">
        <f>STRCHECKDATE(V47:AJ47)</f>
      </c>
      <c r="AM46" s="963"/>
      <c r="AN46" s="963" t="str">
        <f>IF(T46="","",T46)</f>
        <v/>
      </c>
      <c r="AO46" s="963"/>
      <c r="AP46" s="963"/>
      <c r="AQ46" s="1618">
        <v>23</v>
      </c>
    </row>
    <row customHeight="1" ht="0">
      <c r="A47" s="1826" t="s">
        <v>390</v>
      </c>
      <c r="B47" s="1826" t="s">
        <v>391</v>
      </c>
      <c r="C47" s="1826" t="s">
        <v>392</v>
      </c>
      <c r="D47" s="1826" t="s">
        <v>644</v>
      </c>
      <c r="E47" s="2722"/>
      <c r="F47" s="2722"/>
      <c r="G47" s="2722"/>
      <c r="H47" s="2722"/>
      <c r="I47" s="2749"/>
      <c r="J47" s="2749"/>
      <c r="K47" s="2719"/>
      <c r="L47" s="1827"/>
      <c r="P47" s="2720"/>
      <c r="Q47" s="2720"/>
      <c r="R47" s="820"/>
      <c r="S47" s="1953"/>
      <c r="T47" s="763"/>
      <c r="U47" s="763"/>
      <c r="V47" s="1823"/>
      <c r="W47" s="1823"/>
      <c r="X47" s="791" t="str">
        <f>Y46&amp;"-"&amp;AA46</f>
        <v>-</v>
      </c>
      <c r="Y47" s="2731"/>
      <c r="Z47" s="2731"/>
      <c r="AA47" s="2731"/>
      <c r="AB47" s="2731"/>
      <c r="AC47" s="788"/>
      <c r="AD47" s="788"/>
      <c r="AE47" s="791" t="str">
        <f>AF46&amp;"-"&amp;AH46</f>
        <v>-</v>
      </c>
      <c r="AF47" s="2729"/>
      <c r="AG47" s="2570"/>
      <c r="AH47" s="2751"/>
      <c r="AI47" s="2570"/>
      <c r="AJ47" s="1902"/>
      <c r="AK47" s="2812"/>
      <c r="AM47" s="963"/>
      <c r="AN47" s="963" t="str">
        <f>IF(T47="","",T47)</f>
        <v/>
      </c>
      <c r="AO47" s="963"/>
      <c r="AP47" s="963"/>
      <c r="AQ47" s="1618">
        <v>0</v>
      </c>
    </row>
    <row customHeight="1" ht="21">
      <c r="A48" s="1826" t="s">
        <v>390</v>
      </c>
      <c r="B48" s="1826" t="s">
        <v>391</v>
      </c>
      <c r="C48" s="1826" t="s">
        <v>392</v>
      </c>
      <c r="D48" s="1826" t="s">
        <v>644</v>
      </c>
      <c r="E48" s="2722"/>
      <c r="F48" s="2722"/>
      <c r="G48" s="2722"/>
      <c r="H48" s="2722"/>
      <c r="I48" s="2749"/>
      <c r="J48" s="2719"/>
      <c r="K48" s="1826"/>
      <c r="L48" s="1827"/>
      <c r="P48" s="2720"/>
      <c r="Q48" s="2720"/>
      <c r="R48" s="819"/>
      <c r="S48" s="1741"/>
      <c r="T48" s="750" t="s">
        <v>610</v>
      </c>
      <c r="U48" s="830"/>
      <c r="V48" s="830"/>
      <c r="W48" s="830"/>
      <c r="X48" s="830"/>
      <c r="Y48" s="830"/>
      <c r="Z48" s="830"/>
      <c r="AA48" s="830"/>
      <c r="AB48" s="830"/>
      <c r="AC48" s="830"/>
      <c r="AD48" s="830"/>
      <c r="AE48" s="830"/>
      <c r="AF48" s="830"/>
      <c r="AG48" s="830"/>
      <c r="AH48" s="830"/>
      <c r="AI48" s="830"/>
      <c r="AJ48" s="830"/>
      <c r="AK48" s="1721" t="s">
        <v>611</v>
      </c>
      <c r="AM48" s="963"/>
      <c r="AN48" s="963" t="str">
        <f>IF(T48="","",T48)</f>
        <v>Добавить значение признака дифференциации</v>
      </c>
      <c r="AO48" s="963"/>
      <c r="AP48" s="963"/>
      <c r="AQ48" s="1618">
        <v>20</v>
      </c>
    </row>
    <row customHeight="1" ht="22.049999999999997">
      <c r="A49" s="1826" t="s">
        <v>390</v>
      </c>
      <c r="B49" s="1826" t="s">
        <v>391</v>
      </c>
      <c r="C49" s="1826" t="s">
        <v>392</v>
      </c>
      <c r="D49" s="1826" t="s">
        <v>644</v>
      </c>
      <c r="E49" s="2722"/>
      <c r="F49" s="2722"/>
      <c r="G49" s="2722"/>
      <c r="H49" s="2722"/>
      <c r="I49" s="2719"/>
      <c r="J49" s="1826"/>
      <c r="K49" s="1826"/>
      <c r="L49" s="1827"/>
      <c r="P49" s="2720"/>
      <c r="Q49" s="1944"/>
      <c r="R49" s="819"/>
      <c r="S49" s="1741"/>
      <c r="T49" s="828" t="s">
        <v>536</v>
      </c>
      <c r="U49" s="830"/>
      <c r="V49" s="830"/>
      <c r="W49" s="830"/>
      <c r="X49" s="830"/>
      <c r="Y49" s="830"/>
      <c r="Z49" s="830"/>
      <c r="AA49" s="830"/>
      <c r="AB49" s="829"/>
      <c r="AC49" s="830"/>
      <c r="AD49" s="830"/>
      <c r="AE49" s="830"/>
      <c r="AF49" s="830"/>
      <c r="AG49" s="830"/>
      <c r="AH49" s="830"/>
      <c r="AI49" s="829"/>
      <c r="AJ49" s="830"/>
      <c r="AK49" s="1903"/>
      <c r="AM49" s="963"/>
      <c r="AN49" s="963" t="str">
        <f>IF(T49="","",T49)</f>
        <v>Добавить группу потребителей</v>
      </c>
      <c r="AO49" s="963"/>
      <c r="AP49" s="963"/>
      <c r="AQ49" s="1618">
        <v>21</v>
      </c>
    </row>
    <row customHeight="1" ht="22.049999999999997">
      <c r="A50" s="1826" t="s">
        <v>390</v>
      </c>
      <c r="B50" s="1826" t="s">
        <v>391</v>
      </c>
      <c r="C50" s="1826" t="s">
        <v>392</v>
      </c>
      <c r="D50" s="1826" t="s">
        <v>644</v>
      </c>
      <c r="E50" s="2722"/>
      <c r="F50" s="2722"/>
      <c r="G50" s="2722"/>
      <c r="H50" s="2721"/>
      <c r="I50" s="1826"/>
      <c r="J50" s="1826"/>
      <c r="K50" s="1826"/>
      <c r="L50" s="1827"/>
      <c r="M50" s="1828"/>
      <c r="N50" s="1828"/>
      <c r="O50" s="1000"/>
      <c r="P50" s="823"/>
      <c r="Q50" s="838"/>
      <c r="R50" s="818"/>
      <c r="S50" s="1741"/>
      <c r="T50" s="835" t="s">
        <v>612</v>
      </c>
      <c r="U50" s="830"/>
      <c r="V50" s="830"/>
      <c r="W50" s="830"/>
      <c r="X50" s="830"/>
      <c r="Y50" s="830"/>
      <c r="Z50" s="830"/>
      <c r="AA50" s="830"/>
      <c r="AB50" s="829"/>
      <c r="AC50" s="830"/>
      <c r="AD50" s="830"/>
      <c r="AE50" s="830"/>
      <c r="AF50" s="830"/>
      <c r="AG50" s="830"/>
      <c r="AH50" s="830"/>
      <c r="AI50" s="829"/>
      <c r="AJ50" s="830"/>
      <c r="AK50" s="766"/>
      <c r="AM50" s="963"/>
      <c r="AN50" s="963" t="str">
        <f>IF(T50="","",T50)</f>
        <v>Добавить наименование признака дифференциации</v>
      </c>
      <c r="AO50" s="963"/>
      <c r="AP50" s="963"/>
      <c r="AQ50" s="1618">
        <v>21</v>
      </c>
    </row>
    <row s="27100" customFormat="1" customHeight="1" ht="0">
      <c r="A51" s="1806" t="s">
        <v>390</v>
      </c>
      <c r="B51" s="1806" t="s">
        <v>391</v>
      </c>
      <c r="C51" s="1777"/>
      <c r="D51" s="1777"/>
      <c r="E51" s="2722"/>
      <c r="F51" s="2721"/>
      <c r="G51" s="1777"/>
      <c r="H51" s="1777"/>
      <c r="I51" s="1777"/>
      <c r="J51" s="1777"/>
      <c r="K51" s="1777"/>
      <c r="L51" s="1957"/>
      <c r="M51" s="1784"/>
      <c r="N51" s="1784"/>
      <c r="P51" s="1779"/>
      <c r="Q51" s="1780"/>
      <c r="R51" s="1779"/>
      <c r="S51" s="1785"/>
      <c r="T51" s="1788" t="s">
        <v>539</v>
      </c>
      <c r="U51" s="1787"/>
      <c r="V51" s="1787"/>
      <c r="W51" s="1787"/>
      <c r="X51" s="1787"/>
      <c r="Y51" s="1787"/>
      <c r="Z51" s="1787"/>
      <c r="AA51" s="1787"/>
      <c r="AB51" s="1787"/>
      <c r="AC51" s="1787"/>
      <c r="AD51" s="1787"/>
      <c r="AE51" s="1787"/>
      <c r="AF51" s="1787"/>
      <c r="AG51" s="1787"/>
      <c r="AH51" s="1787"/>
      <c r="AI51" s="1787"/>
      <c r="AJ51" s="1787"/>
      <c r="AK51" s="1787"/>
      <c r="AM51" s="1252"/>
      <c r="AN51" s="1252" t="str">
        <f>IF(T51="","",T51)</f>
        <v>Добавить централизованную систему для дифференциации</v>
      </c>
      <c r="AO51" s="1252"/>
      <c r="AP51" s="1252"/>
      <c r="AQ51" s="981">
        <v>0</v>
      </c>
    </row>
    <row s="27100" customFormat="1" customHeight="1" ht="0">
      <c r="A52" s="1806" t="s">
        <v>390</v>
      </c>
      <c r="B52" s="1806"/>
      <c r="C52" s="1806"/>
      <c r="D52" s="1806"/>
      <c r="E52" s="2721"/>
      <c r="F52" s="1806"/>
      <c r="G52" s="1806"/>
      <c r="H52" s="1806"/>
      <c r="I52" s="1806"/>
      <c r="J52" s="1806"/>
      <c r="K52" s="1806"/>
      <c r="L52" s="1809"/>
      <c r="M52" s="1784"/>
      <c r="N52" s="1784"/>
      <c r="O52" s="981"/>
      <c r="P52" s="843"/>
      <c r="Q52" s="1807"/>
      <c r="R52" s="843"/>
      <c r="S52" s="1785"/>
      <c r="T52" s="1788" t="s">
        <v>540</v>
      </c>
      <c r="U52" s="1787"/>
      <c r="V52" s="1787"/>
      <c r="W52" s="1787"/>
      <c r="X52" s="1787"/>
      <c r="Y52" s="1787"/>
      <c r="Z52" s="1787"/>
      <c r="AA52" s="1787"/>
      <c r="AB52" s="1787"/>
      <c r="AC52" s="1787"/>
      <c r="AD52" s="1787"/>
      <c r="AE52" s="1787"/>
      <c r="AF52" s="1787"/>
      <c r="AG52" s="1787"/>
      <c r="AH52" s="1787"/>
      <c r="AI52" s="1787"/>
      <c r="AJ52" s="1787"/>
      <c r="AK52" s="1787"/>
      <c r="AM52" s="963"/>
      <c r="AN52" s="963" t="str">
        <f>IF(T52="","",T52)</f>
        <v>Добавить территорию для дифференциации</v>
      </c>
      <c r="AO52" s="963"/>
      <c r="AP52" s="963"/>
      <c r="AQ52" s="974">
        <v>0</v>
      </c>
    </row>
    <row s="27100" customFormat="1" customHeight="1" ht="0">
      <c r="A53" s="1777"/>
      <c r="B53" s="1777"/>
      <c r="C53" s="1777"/>
      <c r="D53" s="1777"/>
      <c r="E53" s="1806"/>
      <c r="F53" s="1777"/>
      <c r="G53" s="1777"/>
      <c r="H53" s="1777"/>
      <c r="I53" s="1777"/>
      <c r="J53" s="1777"/>
      <c r="K53" s="1777"/>
      <c r="L53" s="1957"/>
      <c r="M53" s="1784"/>
      <c r="N53" s="1784"/>
      <c r="P53" s="1779"/>
      <c r="Q53" s="1780"/>
      <c r="R53" s="1779"/>
      <c r="S53" s="1785"/>
      <c r="T53" s="1788" t="s">
        <v>572</v>
      </c>
      <c r="U53" s="1787"/>
      <c r="V53" s="1787"/>
      <c r="W53" s="1787"/>
      <c r="X53" s="1787"/>
      <c r="Y53" s="1787"/>
      <c r="Z53" s="1787"/>
      <c r="AA53" s="1787"/>
      <c r="AB53" s="1787"/>
      <c r="AC53" s="1787"/>
      <c r="AD53" s="1787"/>
      <c r="AE53" s="1787"/>
      <c r="AF53" s="1787"/>
      <c r="AG53" s="1787"/>
      <c r="AH53" s="1787"/>
      <c r="AI53" s="1787"/>
      <c r="AJ53" s="1787"/>
      <c r="AK53" s="1787"/>
      <c r="AM53" s="1252"/>
      <c r="AN53" s="1252" t="str">
        <f>IF(T53="","",T53)</f>
        <v>Добавить наименование тарифа</v>
      </c>
      <c r="AO53" s="1252"/>
      <c r="AP53" s="1252"/>
      <c r="AQ53" s="981">
        <v>0</v>
      </c>
    </row>
    <row customHeight="1" ht="11.549999999999999">
      <c r="M54" s="1623"/>
      <c r="N54" s="1623"/>
      <c r="O54" s="1000"/>
      <c r="P54" s="1618"/>
      <c r="Q54" s="1618"/>
      <c r="R54" s="1618"/>
      <c r="S54" s="1618"/>
      <c r="AL54" s="1618"/>
      <c r="AM54" s="1618"/>
      <c r="AN54" s="1618"/>
      <c r="AO54" s="1618"/>
      <c r="AP54" s="1618"/>
      <c r="AQ54" s="1618">
        <v>11</v>
      </c>
    </row>
    <row customHeight="1" ht="14.699999999999998">
      <c r="O55" s="1000"/>
      <c r="S55" s="1716"/>
      <c r="T55" s="2748"/>
      <c r="U55" s="2748"/>
      <c r="V55" s="2748"/>
      <c r="W55" s="2748"/>
      <c r="X55" s="2748"/>
      <c r="Y55" s="2748"/>
      <c r="Z55" s="2748"/>
      <c r="AA55" s="2748"/>
      <c r="AB55" s="2748"/>
      <c r="AC55" s="2748"/>
      <c r="AD55" s="2748"/>
      <c r="AE55" s="2748"/>
      <c r="AF55" s="2748"/>
      <c r="AG55" s="2748"/>
      <c r="AH55" s="2748"/>
      <c r="AI55" s="2748"/>
      <c r="AJ55" s="2748"/>
      <c r="AK55" s="2748"/>
      <c r="AQ55" s="1618">
        <v>14</v>
      </c>
    </row>
    <row customHeight="1" ht="14.699999999999998">
      <c r="O56" s="1000"/>
      <c r="AQ56" s="1618">
        <v>14</v>
      </c>
    </row>
    <row customHeight="1" ht="14.699999999999998">
      <c r="O57" s="1000"/>
      <c r="S57" s="1716"/>
      <c r="T57" s="2748"/>
      <c r="U57" s="2748"/>
      <c r="V57" s="2748"/>
      <c r="W57" s="2748"/>
      <c r="X57" s="2748"/>
      <c r="Y57" s="2748"/>
      <c r="Z57" s="2748"/>
      <c r="AA57" s="2748"/>
      <c r="AB57" s="2748"/>
      <c r="AC57" s="2748"/>
      <c r="AD57" s="2748"/>
      <c r="AE57" s="2748"/>
      <c r="AF57" s="2748"/>
      <c r="AG57" s="2748"/>
      <c r="AH57" s="2748"/>
      <c r="AI57" s="2748"/>
      <c r="AJ57" s="2748"/>
      <c r="AK57" s="2748"/>
      <c r="AQ57" s="1618">
        <v>14</v>
      </c>
    </row>
    <row customHeight="1" ht="22.5" hidden="1">
      <c r="A58" s="1623" t="s">
        <v>82</v>
      </c>
      <c r="B58" s="1623">
        <v>0</v>
      </c>
      <c r="C58" s="1623">
        <v>0</v>
      </c>
      <c r="D58" s="1623">
        <v>0</v>
      </c>
      <c r="E58" s="1623">
        <v>0</v>
      </c>
      <c r="F58" s="1623">
        <v>0</v>
      </c>
      <c r="G58" s="1623">
        <v>0</v>
      </c>
      <c r="H58" s="1623">
        <v>0</v>
      </c>
      <c r="I58" s="1623">
        <v>0</v>
      </c>
      <c r="J58" s="1623">
        <v>0</v>
      </c>
      <c r="K58" s="1623">
        <v>0</v>
      </c>
      <c r="L58" s="1941">
        <v>0</v>
      </c>
      <c r="M58" s="1825">
        <v>0</v>
      </c>
      <c r="N58" s="1825">
        <v>0</v>
      </c>
      <c r="O58" s="1825">
        <v>0</v>
      </c>
      <c r="P58" s="1936">
        <v>3</v>
      </c>
      <c r="Q58" s="807">
        <v>3</v>
      </c>
      <c r="R58" s="807">
        <v>3</v>
      </c>
      <c r="S58" s="1044">
        <v>12</v>
      </c>
      <c r="T58" s="1618">
        <v>35</v>
      </c>
      <c r="U58" s="1618">
        <v>0</v>
      </c>
      <c r="V58" s="1618">
        <v>0</v>
      </c>
      <c r="W58" s="1618">
        <v>0</v>
      </c>
      <c r="X58" s="1618">
        <v>0</v>
      </c>
      <c r="Y58" s="1618">
        <v>0</v>
      </c>
      <c r="Z58" s="1618">
        <v>0</v>
      </c>
      <c r="AA58" s="1618">
        <v>0</v>
      </c>
      <c r="AB58" s="1618">
        <v>0</v>
      </c>
      <c r="AC58" s="1618">
        <v>24</v>
      </c>
      <c r="AD58" s="1618">
        <v>24</v>
      </c>
      <c r="AE58" s="1618">
        <v>24</v>
      </c>
      <c r="AF58" s="1618">
        <v>11</v>
      </c>
      <c r="AG58" s="1618">
        <v>3</v>
      </c>
      <c r="AH58" s="1618">
        <v>11</v>
      </c>
      <c r="AI58" s="1618">
        <v>0</v>
      </c>
      <c r="AJ58" s="1618">
        <v>4</v>
      </c>
      <c r="AK58" s="1618">
        <v>115</v>
      </c>
      <c r="AL58" s="974">
        <v>10</v>
      </c>
      <c r="AM58" s="974">
        <v>10</v>
      </c>
      <c r="AN58" s="974">
        <v>10</v>
      </c>
      <c r="AO58" s="974">
        <v>10</v>
      </c>
      <c r="AP58" s="974">
        <v>10</v>
      </c>
      <c r="AQ58" s="16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FCA7F6-D386-0F64-354F-7B310CEE8FB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4" style="28229" width="24.7109375" hidden="1" customWidth="1"/>
    <col min="25" max="25" style="28229" width="11.7109375" hidden="1" customWidth="1"/>
    <col min="26" max="26" style="28229" width="3.7109375" hidden="1" customWidth="1"/>
    <col min="27" max="27" style="28229" width="11.7109375" hidden="1" customWidth="1"/>
    <col min="28" max="28" style="28229" width="8.57421875" hidden="1" customWidth="1"/>
    <col min="29" max="29" style="28229" width="24.7109375" customWidth="1"/>
    <col min="30" max="31" style="28229" width="24.00390625" customWidth="1"/>
    <col min="32" max="32" style="28229" width="11.00390625" customWidth="1"/>
    <col min="33" max="33" style="28229" width="3.7109375" customWidth="1"/>
    <col min="34" max="34" style="28229" width="11.00390625" customWidth="1"/>
    <col min="35" max="35" style="28229" width="8.57421875" hidden="1" customWidth="1"/>
    <col min="36" max="36" style="28229" width="4.00390625" customWidth="1"/>
    <col min="37" max="37" style="28229" width="115.00390625" customWidth="1"/>
    <col min="38" max="42" style="27100" width="10.00390625" customWidth="1"/>
    <col min="43" max="43" style="28229" width="10.57421875" hidden="1"/>
  </cols>
  <sheetData>
    <row customHeight="1" ht="22.5" hidden="1">
      <c r="X1" s="790"/>
      <c r="Y1" s="790"/>
      <c r="AE1" s="790"/>
      <c r="AF1" s="790"/>
      <c r="AQ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56">
        <f>INDEX(PT_DIFFERENTIATION_NUM_NTAR,MATCH(A2,PT_DIFFERENTIATION_NTAR_ID,0))</f>
      </c>
      <c r="T2" s="761" t="s">
        <v>255</v>
      </c>
      <c r="U2" s="763"/>
      <c r="V2" s="2705"/>
      <c r="W2" s="2706"/>
      <c r="X2" s="2706"/>
      <c r="Y2" s="2706"/>
      <c r="Z2" s="2706"/>
      <c r="AA2" s="2706"/>
      <c r="AB2" s="2707"/>
      <c r="AC2" s="2705">
        <f>INDEX(PT_DIFFERENTIATION_NTAR,MATCH(A2,PT_DIFFERENTIATION_NTAR_ID,0))</f>
      </c>
      <c r="AD2" s="2706"/>
      <c r="AE2" s="2706"/>
      <c r="AF2" s="2706"/>
      <c r="AG2" s="2706"/>
      <c r="AH2" s="2706"/>
      <c r="AI2" s="2706"/>
      <c r="AJ2" s="2707"/>
      <c r="AK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63"/>
      <c r="AN2" s="963" t="str">
        <f>IF(T2="","",T2)</f>
        <v>Наименование тарифа</v>
      </c>
      <c r="AO2" s="963"/>
      <c r="AP2" s="963"/>
      <c r="AQ2" s="1618">
        <v>0</v>
      </c>
    </row>
    <row customHeight="1" ht="23.25" hidden="1">
      <c r="A3" s="1826"/>
      <c r="B3" s="1826"/>
      <c r="C3" s="1826"/>
      <c r="D3" s="1826"/>
      <c r="E3" s="2722"/>
      <c r="F3" s="2721">
        <v>1</v>
      </c>
      <c r="G3" s="1826"/>
      <c r="H3" s="1826"/>
      <c r="I3" s="1826"/>
      <c r="J3" s="1826"/>
      <c r="K3" s="1826"/>
      <c r="L3" s="1827"/>
      <c r="M3" s="1828"/>
      <c r="N3" s="1828"/>
      <c r="O3" s="1828"/>
      <c r="P3" s="1950"/>
      <c r="Q3" s="815"/>
      <c r="R3" s="816"/>
      <c r="S3" s="1956">
        <f>INDEX(PT_DIFFERENTIATION_NUM_TER,MATCH(B3,PT_DIFFERENTIATION_TER_ID,0))</f>
      </c>
      <c r="T3" s="771" t="s">
        <v>521</v>
      </c>
      <c r="U3" s="763"/>
      <c r="V3" s="2705"/>
      <c r="W3" s="2706"/>
      <c r="X3" s="2706"/>
      <c r="Y3" s="2706"/>
      <c r="Z3" s="2706"/>
      <c r="AA3" s="2706"/>
      <c r="AB3" s="2707"/>
      <c r="AC3" s="2705">
        <f>INDEX(PT_DIFFERENTIATION_TER,MATCH(B3,PT_DIFFERENTIATION_TER_ID,0))</f>
      </c>
      <c r="AD3" s="2706"/>
      <c r="AE3" s="2706"/>
      <c r="AF3" s="2706"/>
      <c r="AG3" s="2706"/>
      <c r="AH3" s="2706"/>
      <c r="AI3" s="2706"/>
      <c r="AJ3" s="2707"/>
      <c r="AK3" s="1721" t="s">
        <v>522</v>
      </c>
      <c r="AM3" s="963"/>
      <c r="AN3" s="963" t="str">
        <f>IF(T3="","",T3)</f>
        <v>Территория действия тарифа</v>
      </c>
      <c r="AO3" s="963"/>
      <c r="AP3" s="963"/>
      <c r="AQ3" s="1618">
        <v>0</v>
      </c>
    </row>
    <row customHeight="1" ht="23.25" hidden="1">
      <c r="A4" s="1826"/>
      <c r="B4" s="1826"/>
      <c r="C4" s="1826"/>
      <c r="D4" s="1826"/>
      <c r="E4" s="2722"/>
      <c r="F4" s="2722"/>
      <c r="G4" s="2721">
        <v>1</v>
      </c>
      <c r="H4" s="1826"/>
      <c r="I4" s="1826"/>
      <c r="J4" s="1826"/>
      <c r="K4" s="1826"/>
      <c r="L4" s="1827"/>
      <c r="M4" s="1828"/>
      <c r="N4" s="1828"/>
      <c r="O4" s="1828"/>
      <c r="P4" s="817"/>
      <c r="Q4" s="815"/>
      <c r="R4" s="816"/>
      <c r="S4" s="1956">
        <f>INDEX(PT_DIFFERENTIATION_NUM_CS,MATCH(C4,PT_DIFFERENTIATION_CS_ID,0))</f>
      </c>
      <c r="T4" s="772" t="s">
        <v>640</v>
      </c>
      <c r="U4" s="763"/>
      <c r="V4" s="2705"/>
      <c r="W4" s="2706"/>
      <c r="X4" s="2706"/>
      <c r="Y4" s="2706"/>
      <c r="Z4" s="2706"/>
      <c r="AA4" s="2706"/>
      <c r="AB4" s="2707"/>
      <c r="AC4" s="2705">
        <f>INDEX(PT_DIFFERENTIATION_CS,MATCH(C4,PT_DIFFERENTIATION_CS_ID,0))</f>
      </c>
      <c r="AD4" s="2706"/>
      <c r="AE4" s="2706"/>
      <c r="AF4" s="2706"/>
      <c r="AG4" s="2706"/>
      <c r="AH4" s="2706"/>
      <c r="AI4" s="2706"/>
      <c r="AJ4" s="2707"/>
      <c r="AK4" s="1721" t="s">
        <v>641</v>
      </c>
      <c r="AM4" s="963"/>
      <c r="AN4" s="963" t="str">
        <f>IF(T4="","",T4)</f>
        <v>Наименование централизованной системы водоотведения</v>
      </c>
      <c r="AO4" s="963"/>
      <c r="AP4" s="963"/>
      <c r="AQ4" s="1618">
        <v>0</v>
      </c>
    </row>
    <row customHeight="1" ht="23.25" hidden="1">
      <c r="A5" s="1826"/>
      <c r="B5" s="1826"/>
      <c r="C5" s="1826"/>
      <c r="D5" s="1826"/>
      <c r="E5" s="2722"/>
      <c r="F5" s="2722"/>
      <c r="G5" s="2722"/>
      <c r="H5" s="2722"/>
      <c r="I5" s="2719">
        <f>S4&amp;".1"</f>
      </c>
      <c r="J5" s="1826"/>
      <c r="K5" s="1826"/>
      <c r="L5" s="1827"/>
      <c r="P5" s="2720">
        <v>1</v>
      </c>
      <c r="Q5" s="1944"/>
      <c r="R5" s="819"/>
      <c r="S5" s="1956">
        <f>$I5</f>
      </c>
      <c r="T5" s="748" t="s">
        <v>607</v>
      </c>
      <c r="U5" s="763"/>
      <c r="V5" s="2813"/>
      <c r="W5" s="2814"/>
      <c r="X5" s="2814"/>
      <c r="Y5" s="2814"/>
      <c r="Z5" s="2814"/>
      <c r="AA5" s="2814"/>
      <c r="AB5" s="2815"/>
      <c r="AC5" s="2816"/>
      <c r="AD5" s="2817"/>
      <c r="AE5" s="2817"/>
      <c r="AF5" s="2817"/>
      <c r="AG5" s="2817"/>
      <c r="AH5" s="2817"/>
      <c r="AI5" s="2817"/>
      <c r="AJ5" s="2818"/>
      <c r="AK5" s="1721" t="s">
        <v>608</v>
      </c>
      <c r="AM5" s="963"/>
      <c r="AN5" s="963" t="str">
        <f>IF(T5="","",T5)</f>
        <v>Наименование признака дифференциации</v>
      </c>
      <c r="AO5" s="963"/>
      <c r="AP5" s="963"/>
      <c r="AQ5" s="1618">
        <v>0</v>
      </c>
    </row>
    <row customHeight="1" ht="23.25" hidden="1">
      <c r="A6" s="1826"/>
      <c r="B6" s="1826"/>
      <c r="C6" s="1826"/>
      <c r="D6" s="1826"/>
      <c r="E6" s="2722"/>
      <c r="F6" s="2722"/>
      <c r="G6" s="2722"/>
      <c r="H6" s="2722"/>
      <c r="I6" s="2749"/>
      <c r="J6" s="2719">
        <f>I5&amp;".1"</f>
      </c>
      <c r="K6" s="1826"/>
      <c r="L6" s="1827" t="s">
        <v>530</v>
      </c>
      <c r="P6" s="2720"/>
      <c r="Q6" s="2720">
        <v>1</v>
      </c>
      <c r="R6" s="820"/>
      <c r="S6" s="1956">
        <f>$J6</f>
      </c>
      <c r="T6" s="749" t="s">
        <v>531</v>
      </c>
      <c r="U6" s="763"/>
      <c r="V6" s="2708"/>
      <c r="W6" s="2709"/>
      <c r="X6" s="2709"/>
      <c r="Y6" s="2709"/>
      <c r="Z6" s="2709"/>
      <c r="AA6" s="2709"/>
      <c r="AB6" s="2710"/>
      <c r="AC6" s="2708"/>
      <c r="AD6" s="2709"/>
      <c r="AE6" s="2709"/>
      <c r="AF6" s="2709"/>
      <c r="AG6" s="2709"/>
      <c r="AH6" s="2709"/>
      <c r="AI6" s="2709"/>
      <c r="AJ6" s="2710"/>
      <c r="AK6" s="1770" t="s">
        <v>609</v>
      </c>
      <c r="AM6" s="963"/>
      <c r="AN6" s="963" t="str">
        <f>IF(T6="","",T6)</f>
        <v>Группа потребителей</v>
      </c>
      <c r="AO6" s="963"/>
      <c r="AP6" s="963"/>
      <c r="AQ6" s="1618">
        <v>0</v>
      </c>
    </row>
    <row customHeight="1" ht="23.25" hidden="1">
      <c r="A7" s="1826"/>
      <c r="B7" s="1826"/>
      <c r="C7" s="1826"/>
      <c r="D7" s="1826"/>
      <c r="E7" s="2722"/>
      <c r="F7" s="2722"/>
      <c r="G7" s="2722"/>
      <c r="H7" s="2722"/>
      <c r="I7" s="2749"/>
      <c r="J7" s="2749"/>
      <c r="K7" s="2719">
        <f>J6&amp;".1"</f>
      </c>
      <c r="L7" s="1827"/>
      <c r="P7" s="2720"/>
      <c r="Q7" s="2720"/>
      <c r="R7" s="820">
        <v>1</v>
      </c>
      <c r="S7" s="1956">
        <f>$K7</f>
      </c>
      <c r="T7" s="1900"/>
      <c r="U7" s="763"/>
      <c r="V7" s="1214"/>
      <c r="W7" s="1214"/>
      <c r="X7" s="1720"/>
      <c r="Y7" s="2728"/>
      <c r="Z7" s="2570" t="s">
        <v>66</v>
      </c>
      <c r="AA7" s="2728"/>
      <c r="AB7" s="2570" t="s">
        <v>66</v>
      </c>
      <c r="AC7" s="1214"/>
      <c r="AD7" s="1214"/>
      <c r="AE7" s="1720"/>
      <c r="AF7" s="2728"/>
      <c r="AG7" s="2570" t="s">
        <v>66</v>
      </c>
      <c r="AH7" s="2750"/>
      <c r="AI7" s="2570" t="s">
        <v>66</v>
      </c>
      <c r="AJ7" s="1901"/>
      <c r="AK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74">
        <f>STRCHECKDATE(V8:AJ8)</f>
      </c>
      <c r="AM7" s="963"/>
      <c r="AN7" s="963" t="str">
        <f>IF(T7="","",T7)</f>
        <v/>
      </c>
      <c r="AO7" s="963"/>
      <c r="AP7" s="963"/>
      <c r="AQ7" s="1618">
        <v>0</v>
      </c>
    </row>
    <row customHeight="1" ht="14.25" hidden="1">
      <c r="A8" s="1826"/>
      <c r="B8" s="1826"/>
      <c r="C8" s="1826"/>
      <c r="D8" s="1826"/>
      <c r="E8" s="2722"/>
      <c r="F8" s="2722"/>
      <c r="G8" s="2722"/>
      <c r="H8" s="2722"/>
      <c r="I8" s="2749"/>
      <c r="J8" s="2749"/>
      <c r="K8" s="2719"/>
      <c r="L8" s="1827"/>
      <c r="P8" s="2720"/>
      <c r="Q8" s="2720"/>
      <c r="R8" s="820"/>
      <c r="S8" s="1953"/>
      <c r="T8" s="763"/>
      <c r="U8" s="763"/>
      <c r="V8" s="788"/>
      <c r="W8" s="788"/>
      <c r="X8" s="791" t="str">
        <f>Y7&amp;"-"&amp;AA7</f>
        <v>-</v>
      </c>
      <c r="Y8" s="2729"/>
      <c r="Z8" s="2570"/>
      <c r="AA8" s="2729"/>
      <c r="AB8" s="2570"/>
      <c r="AC8" s="788"/>
      <c r="AD8" s="788"/>
      <c r="AE8" s="791" t="str">
        <f>AF7&amp;"-"&amp;AH7</f>
        <v>-</v>
      </c>
      <c r="AF8" s="2729"/>
      <c r="AG8" s="2570"/>
      <c r="AH8" s="2751"/>
      <c r="AI8" s="2570"/>
      <c r="AJ8" s="1902"/>
      <c r="AK8" s="2812"/>
      <c r="AM8" s="963"/>
      <c r="AN8" s="963" t="str">
        <f>IF(T8="","",T8)</f>
        <v/>
      </c>
      <c r="AO8" s="963"/>
      <c r="AP8" s="963"/>
      <c r="AQ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830"/>
      <c r="X9" s="830"/>
      <c r="Y9" s="830"/>
      <c r="Z9" s="830"/>
      <c r="AA9" s="830"/>
      <c r="AB9" s="830"/>
      <c r="AC9" s="830"/>
      <c r="AD9" s="830"/>
      <c r="AE9" s="830"/>
      <c r="AF9" s="830"/>
      <c r="AG9" s="830"/>
      <c r="AH9" s="830"/>
      <c r="AI9" s="830"/>
      <c r="AJ9" s="830"/>
      <c r="AK9" s="1721" t="s">
        <v>611</v>
      </c>
      <c r="AM9" s="963"/>
      <c r="AN9" s="963" t="str">
        <f>IF(T9="","",T9)</f>
        <v>Добавить значение признака дифференциации</v>
      </c>
      <c r="AO9" s="963"/>
      <c r="AP9" s="963"/>
      <c r="AQ9" s="1618">
        <v>0</v>
      </c>
    </row>
    <row customHeight="1" ht="21" hidden="1">
      <c r="A10" s="1826"/>
      <c r="B10" s="1826"/>
      <c r="C10" s="1826"/>
      <c r="D10" s="1826"/>
      <c r="E10" s="2722"/>
      <c r="F10" s="2722"/>
      <c r="G10" s="2722"/>
      <c r="H10" s="2722"/>
      <c r="I10" s="2719"/>
      <c r="J10" s="1826"/>
      <c r="K10" s="1826"/>
      <c r="L10" s="1827"/>
      <c r="P10" s="2720"/>
      <c r="Q10" s="1944"/>
      <c r="R10" s="819"/>
      <c r="S10" s="1741"/>
      <c r="T10" s="828" t="s">
        <v>536</v>
      </c>
      <c r="U10" s="830"/>
      <c r="V10" s="830"/>
      <c r="W10" s="830"/>
      <c r="X10" s="830"/>
      <c r="Y10" s="830"/>
      <c r="Z10" s="830"/>
      <c r="AA10" s="830"/>
      <c r="AB10" s="829"/>
      <c r="AC10" s="830"/>
      <c r="AD10" s="830"/>
      <c r="AE10" s="830"/>
      <c r="AF10" s="830"/>
      <c r="AG10" s="830"/>
      <c r="AH10" s="830"/>
      <c r="AI10" s="829"/>
      <c r="AJ10" s="830"/>
      <c r="AK10" s="1903"/>
      <c r="AM10" s="963"/>
      <c r="AN10" s="963" t="str">
        <f>IF(T10="","",T10)</f>
        <v>Добавить группу потребителей</v>
      </c>
      <c r="AO10" s="963"/>
      <c r="AP10" s="963"/>
      <c r="AQ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830"/>
      <c r="X11" s="830"/>
      <c r="Y11" s="830"/>
      <c r="Z11" s="830"/>
      <c r="AA11" s="830"/>
      <c r="AB11" s="829"/>
      <c r="AC11" s="830"/>
      <c r="AD11" s="830"/>
      <c r="AE11" s="830"/>
      <c r="AF11" s="830"/>
      <c r="AG11" s="830"/>
      <c r="AH11" s="830"/>
      <c r="AI11" s="829"/>
      <c r="AJ11" s="830"/>
      <c r="AK11" s="766"/>
      <c r="AM11" s="963"/>
      <c r="AN11" s="963" t="str">
        <f>IF(T11="","",T11)</f>
        <v>Добавить наименование признака дифференциации</v>
      </c>
      <c r="AO11" s="963"/>
      <c r="AP11" s="963"/>
      <c r="AQ11" s="1618">
        <v>0</v>
      </c>
    </row>
    <row s="27100" customFormat="1" customHeight="1" ht="14.25" hidden="1">
      <c r="A12" s="1806"/>
      <c r="B12" s="1806"/>
      <c r="C12" s="1777"/>
      <c r="D12" s="1777"/>
      <c r="E12" s="2722"/>
      <c r="F12" s="2721"/>
      <c r="G12" s="1777"/>
      <c r="H12" s="1777"/>
      <c r="I12" s="1777"/>
      <c r="J12" s="1777"/>
      <c r="K12" s="1777"/>
      <c r="L12" s="1957"/>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M12" s="1252"/>
      <c r="AN12" s="1252" t="str">
        <f>IF(T12="","",T12)</f>
        <v>Добавить централизованную систему для дифференциации</v>
      </c>
      <c r="AO12" s="1252"/>
      <c r="AP12" s="1252"/>
      <c r="AQ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M13" s="963"/>
      <c r="AN13" s="963" t="str">
        <f>IF(T13="","",T13)</f>
        <v>Добавить территорию для дифференциации</v>
      </c>
      <c r="AO13" s="963"/>
      <c r="AP13" s="963"/>
      <c r="AQ13" s="974">
        <v>0</v>
      </c>
    </row>
    <row customHeight="1" ht="14.25" hidden="1">
      <c r="AB14" s="790"/>
      <c r="AI14" s="790"/>
      <c r="AQ14" s="1618">
        <v>0</v>
      </c>
    </row>
    <row customHeight="1" ht="14.25" hidden="1">
      <c r="AC15" s="1823"/>
      <c r="AD15" s="1823"/>
      <c r="AE15" s="1824"/>
      <c r="AF15" s="2730"/>
      <c r="AG15" s="2731" t="s">
        <v>66</v>
      </c>
      <c r="AH15" s="2730"/>
      <c r="AI15" s="2731" t="s">
        <v>66</v>
      </c>
      <c r="AQ15" s="1618">
        <v>0</v>
      </c>
    </row>
    <row customHeight="1" ht="14.25" hidden="1">
      <c r="AC16" s="1823"/>
      <c r="AD16" s="1823"/>
      <c r="AE16" s="791" t="str">
        <f>AF15&amp;"-"&amp;AH15</f>
        <v>-</v>
      </c>
      <c r="AF16" s="2731"/>
      <c r="AG16" s="2731"/>
      <c r="AH16" s="2731"/>
      <c r="AI16" s="2731"/>
      <c r="AQ16" s="1618">
        <v>0</v>
      </c>
    </row>
    <row customHeight="1" ht="14.25" hidden="1">
      <c r="AI17" s="790"/>
      <c r="AQ17" s="1618">
        <v>0</v>
      </c>
    </row>
    <row s="28178" customFormat="1" customHeight="1" ht="22.5" hidden="1">
      <c r="L18" s="1941"/>
      <c r="M18" s="1825"/>
      <c r="N18" s="1825"/>
      <c r="O18" s="1830" t="s">
        <v>541</v>
      </c>
      <c r="P18" s="1825"/>
      <c r="Q18" s="1834"/>
      <c r="R18" s="1834"/>
      <c r="S18" s="1192"/>
      <c r="Y18" s="1830"/>
      <c r="AA18" s="1830"/>
      <c r="AB18" s="1829"/>
      <c r="AF18" s="1830"/>
      <c r="AH18" s="1830"/>
      <c r="AI18" s="1829"/>
      <c r="AL18" s="974"/>
      <c r="AM18" s="974"/>
      <c r="AN18" s="974"/>
      <c r="AO18" s="974"/>
      <c r="AP18" s="974"/>
      <c r="AQ18" s="1623">
        <v>0</v>
      </c>
    </row>
    <row s="28178" customFormat="1" customHeight="1" ht="14.25" hidden="1">
      <c r="L19" s="1941"/>
      <c r="M19" s="1825"/>
      <c r="N19" s="1825"/>
      <c r="O19" s="1825"/>
      <c r="P19" s="1825"/>
      <c r="Q19" s="1834"/>
      <c r="R19" s="1834"/>
      <c r="S19" s="1192"/>
      <c r="AB19" s="1829"/>
      <c r="AI19" s="1829"/>
      <c r="AL19" s="974"/>
      <c r="AM19" s="974"/>
      <c r="AN19" s="974"/>
      <c r="AO19" s="974"/>
      <c r="AP19" s="974"/>
      <c r="AQ19" s="1623">
        <v>0</v>
      </c>
    </row>
    <row s="28178" customFormat="1" customHeight="1" ht="12" hidden="1">
      <c r="L20" s="1941"/>
      <c r="M20" s="1825"/>
      <c r="N20" s="1825"/>
      <c r="O20" s="1827" t="s">
        <v>542</v>
      </c>
      <c r="P20" s="1825"/>
      <c r="Q20" s="1905"/>
      <c r="R20" s="1905"/>
      <c r="S20" s="1192"/>
      <c r="T20" s="1623" t="s">
        <v>543</v>
      </c>
      <c r="Z20" s="649" t="s">
        <v>544</v>
      </c>
      <c r="AB20" s="649" t="s">
        <v>545</v>
      </c>
      <c r="AC20" s="1623" t="s">
        <v>543</v>
      </c>
      <c r="AG20" s="649" t="s">
        <v>546</v>
      </c>
      <c r="AI20" s="649" t="s">
        <v>545</v>
      </c>
      <c r="AQ20" s="1623">
        <v>0</v>
      </c>
    </row>
    <row customHeight="1" ht="14.25" hidden="1">
      <c r="O21" s="1827"/>
      <c r="AQ21" s="1618">
        <v>0</v>
      </c>
    </row>
    <row customHeight="1" ht="14.25" hidden="1">
      <c r="O22" s="1827"/>
      <c r="AQ22" s="1618">
        <v>0</v>
      </c>
    </row>
    <row customHeight="1" ht="14.699999999999998">
      <c r="Q23" s="839"/>
      <c r="R23" s="839"/>
      <c r="S23" s="1738"/>
      <c r="T23" s="826"/>
      <c r="U23" s="826"/>
      <c r="V23" s="972"/>
      <c r="W23" s="972"/>
      <c r="X23" s="972"/>
      <c r="Y23" s="972"/>
      <c r="Z23" s="972"/>
      <c r="AA23" s="972"/>
      <c r="AB23" s="972"/>
      <c r="AC23" s="972"/>
      <c r="AD23" s="972"/>
      <c r="AE23" s="972"/>
      <c r="AF23" s="972"/>
      <c r="AG23" s="972"/>
      <c r="AH23" s="972"/>
      <c r="AI23" s="972"/>
      <c r="AQ23" s="1618">
        <v>14</v>
      </c>
    </row>
    <row customHeight="1" ht="14.699999999999998">
      <c r="Q24" s="839"/>
      <c r="R24" s="839"/>
      <c r="S24" s="27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11"/>
      <c r="U24" s="2711"/>
      <c r="V24" s="2711"/>
      <c r="W24" s="2711"/>
      <c r="X24" s="2711"/>
      <c r="Y24" s="2711"/>
      <c r="Z24" s="2711"/>
      <c r="AA24" s="2711"/>
      <c r="AB24" s="2711"/>
      <c r="AC24" s="2711"/>
      <c r="AD24" s="2711"/>
      <c r="AE24" s="2711"/>
      <c r="AF24" s="2711"/>
      <c r="AG24" s="2711"/>
      <c r="AH24" s="2711"/>
      <c r="AI24" s="1706"/>
      <c r="AQ24" s="1618">
        <v>14</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1706"/>
      <c r="AQ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972"/>
      <c r="AQ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789"/>
      <c r="AC27" s="2714" t="str">
        <f>IF(TITLE_NAME_OR_PR_CHANGE="",IF(TITLE_NAME_OR_PR="","",TITLE_NAME_OR_PR),TITLE_NAME_OR_PR_CHANGE)</f>
        <v/>
      </c>
      <c r="AD27" s="2714"/>
      <c r="AE27" s="2714"/>
      <c r="AF27" s="2714"/>
      <c r="AG27" s="2714"/>
      <c r="AH27" s="2714"/>
      <c r="AI27" s="789"/>
      <c r="AJ27" s="789"/>
      <c r="AK27" s="743"/>
      <c r="AL27" s="831"/>
      <c r="AM27" s="831"/>
      <c r="AN27" s="831"/>
      <c r="AO27" s="831"/>
      <c r="AP27" s="831"/>
      <c r="AQ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789"/>
      <c r="AC28" s="2727" t="str">
        <f>IF(TITLE_DATE_PR_CHANGE="",IF(TITLE_DATE_PR="","",TITLE_DATE_PR),TITLE_DATE_PR_CHANGE)</f>
        <v/>
      </c>
      <c r="AD28" s="2727"/>
      <c r="AE28" s="2727"/>
      <c r="AF28" s="2727"/>
      <c r="AG28" s="2727"/>
      <c r="AH28" s="2727"/>
      <c r="AI28" s="789"/>
      <c r="AJ28" s="789"/>
      <c r="AK28" s="743"/>
      <c r="AL28" s="831"/>
      <c r="AM28" s="831"/>
      <c r="AN28" s="831"/>
      <c r="AO28" s="831"/>
      <c r="AP28" s="831"/>
      <c r="AQ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789"/>
      <c r="AC29" s="2714" t="str">
        <f>IF(TITLE_NUMBER_PR_CHANGE="",IF(TITLE_NUMBER_PR="","",TITLE_NUMBER_PR),TITLE_NUMBER_PR_CHANGE)</f>
        <v/>
      </c>
      <c r="AD29" s="2714"/>
      <c r="AE29" s="2714"/>
      <c r="AF29" s="2714"/>
      <c r="AG29" s="2714"/>
      <c r="AH29" s="2714"/>
      <c r="AI29" s="789"/>
      <c r="AJ29" s="789"/>
      <c r="AK29" s="743"/>
      <c r="AL29" s="831"/>
      <c r="AM29" s="831"/>
      <c r="AN29" s="831"/>
      <c r="AO29" s="831"/>
      <c r="AP29" s="831"/>
      <c r="AQ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789"/>
      <c r="AC30" s="2714" t="str">
        <f>IF(TITLE_IST_PUB_CHANGE="",IF(TITLE_IST_PUB="","",TITLE_IST_PUB),TITLE_IST_PUB_CHANGE)</f>
        <v/>
      </c>
      <c r="AD30" s="2714"/>
      <c r="AE30" s="2714"/>
      <c r="AF30" s="2714"/>
      <c r="AG30" s="2714"/>
      <c r="AH30" s="2714"/>
      <c r="AI30" s="789"/>
      <c r="AJ30" s="789"/>
      <c r="AK30" s="743"/>
      <c r="AL30" s="831"/>
      <c r="AM30" s="831"/>
      <c r="AN30" s="831"/>
      <c r="AO30" s="831"/>
      <c r="AP30" s="831"/>
      <c r="AQ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972"/>
      <c r="AQ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789"/>
      <c r="AC32" s="2727" t="str">
        <f>IF(TITLE_DATE_PR_CHANGE="",IF(TITLE_DATE_PR="","",TITLE_DATE_PR),TITLE_DATE_PR_CHANGE)</f>
        <v/>
      </c>
      <c r="AD32" s="2727"/>
      <c r="AE32" s="2727"/>
      <c r="AF32" s="2727"/>
      <c r="AG32" s="2727"/>
      <c r="AH32" s="2727"/>
      <c r="AI32" s="789"/>
      <c r="AJ32" s="789"/>
      <c r="AK32" s="743"/>
      <c r="AL32" s="831"/>
      <c r="AM32" s="831"/>
      <c r="AN32" s="831"/>
      <c r="AO32" s="831"/>
      <c r="AP32" s="831"/>
      <c r="AQ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789"/>
      <c r="AC33" s="2714" t="str">
        <f>IF(TITLE_NUMBER_PR_CHANGE="",IF(TITLE_NUMBER_PR="","",TITLE_NUMBER_PR),TITLE_NUMBER_PR_CHANGE)</f>
        <v/>
      </c>
      <c r="AD33" s="2714"/>
      <c r="AE33" s="2714"/>
      <c r="AF33" s="2714"/>
      <c r="AG33" s="2714"/>
      <c r="AH33" s="2714"/>
      <c r="AI33" s="789"/>
      <c r="AJ33" s="789"/>
      <c r="AK33" s="743"/>
      <c r="AL33" s="831"/>
      <c r="AM33" s="831"/>
      <c r="AN33" s="831"/>
      <c r="AO33" s="831"/>
      <c r="AP33" s="831"/>
      <c r="AQ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51"/>
      <c r="V34" s="789"/>
      <c r="W34" s="789"/>
      <c r="X34" s="789"/>
      <c r="Y34" s="789"/>
      <c r="Z34" s="789"/>
      <c r="AA34" s="789"/>
      <c r="AB34" s="741" t="s">
        <v>551</v>
      </c>
      <c r="AC34" s="789"/>
      <c r="AD34" s="789"/>
      <c r="AE34" s="789"/>
      <c r="AF34" s="789"/>
      <c r="AG34" s="789"/>
      <c r="AH34" s="789"/>
      <c r="AI34" s="741" t="s">
        <v>551</v>
      </c>
      <c r="AL34" s="831"/>
      <c r="AM34" s="831"/>
      <c r="AN34" s="831"/>
      <c r="AO34" s="831"/>
      <c r="AP34" s="831"/>
      <c r="AQ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Q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t="s">
        <v>425</v>
      </c>
      <c r="AQ36" s="1618">
        <v>14</v>
      </c>
    </row>
    <row customHeight="1" ht="14.699999999999998">
      <c r="Q37" s="839"/>
      <c r="R37" s="839"/>
      <c r="S37" s="2736" t="s">
        <v>88</v>
      </c>
      <c r="T37" s="2672" t="s">
        <v>552</v>
      </c>
      <c r="U37" s="764"/>
      <c r="V37" s="2737" t="s">
        <v>553</v>
      </c>
      <c r="W37" s="2738"/>
      <c r="X37" s="2738"/>
      <c r="Y37" s="2738"/>
      <c r="Z37" s="2738"/>
      <c r="AA37" s="2739"/>
      <c r="AB37" s="2740" t="s">
        <v>554</v>
      </c>
      <c r="AC37" s="2737" t="s">
        <v>553</v>
      </c>
      <c r="AD37" s="2738"/>
      <c r="AE37" s="2738"/>
      <c r="AF37" s="2738"/>
      <c r="AG37" s="2738"/>
      <c r="AH37" s="2739"/>
      <c r="AI37" s="2740" t="s">
        <v>555</v>
      </c>
      <c r="AJ37" s="2743" t="s">
        <v>556</v>
      </c>
      <c r="AK37" s="2590"/>
      <c r="AQ37" s="1618">
        <v>14</v>
      </c>
    </row>
    <row customHeight="1" ht="35.699999999999996">
      <c r="Q38" s="839"/>
      <c r="R38" s="839"/>
      <c r="S38" s="2736"/>
      <c r="T38" s="2672"/>
      <c r="U38" s="1494"/>
      <c r="V38" s="1946" t="s">
        <v>613</v>
      </c>
      <c r="W38" s="2725" t="s">
        <v>559</v>
      </c>
      <c r="X38" s="2726"/>
      <c r="Y38" s="2725" t="s">
        <v>560</v>
      </c>
      <c r="Z38" s="2732"/>
      <c r="AA38" s="2726"/>
      <c r="AB38" s="2741"/>
      <c r="AC38" s="1946" t="s">
        <v>613</v>
      </c>
      <c r="AD38" s="2725" t="s">
        <v>559</v>
      </c>
      <c r="AE38" s="2726"/>
      <c r="AF38" s="2725" t="s">
        <v>560</v>
      </c>
      <c r="AG38" s="2732"/>
      <c r="AH38" s="2726"/>
      <c r="AI38" s="2741"/>
      <c r="AJ38" s="2744"/>
      <c r="AK38" s="2590"/>
      <c r="AQ38" s="1618">
        <v>34</v>
      </c>
    </row>
    <row customHeight="1" ht="90.3">
      <c r="A39" s="1833"/>
      <c r="B39" s="1833" t="s">
        <v>267</v>
      </c>
      <c r="C39" s="1833" t="s">
        <v>268</v>
      </c>
      <c r="D39" s="1833" t="s">
        <v>269</v>
      </c>
      <c r="E39" s="1827" t="s">
        <v>561</v>
      </c>
      <c r="F39" s="1827" t="s">
        <v>562</v>
      </c>
      <c r="G39" s="1827" t="s">
        <v>563</v>
      </c>
      <c r="H39" s="1827"/>
      <c r="I39" s="1827" t="s">
        <v>614</v>
      </c>
      <c r="J39" s="1827" t="s">
        <v>566</v>
      </c>
      <c r="K39" s="1827" t="s">
        <v>615</v>
      </c>
      <c r="L39" s="1827" t="s">
        <v>542</v>
      </c>
      <c r="Q39" s="839"/>
      <c r="R39" s="839"/>
      <c r="S39" s="2736"/>
      <c r="T39" s="2672"/>
      <c r="U39" s="765"/>
      <c r="V39" s="1946" t="s">
        <v>642</v>
      </c>
      <c r="W39" s="1685" t="s">
        <v>643</v>
      </c>
      <c r="X39" s="1685" t="s">
        <v>618</v>
      </c>
      <c r="Y39" s="1952" t="s">
        <v>570</v>
      </c>
      <c r="Z39" s="2733" t="s">
        <v>571</v>
      </c>
      <c r="AA39" s="2734"/>
      <c r="AB39" s="2742"/>
      <c r="AC39" s="1946" t="s">
        <v>642</v>
      </c>
      <c r="AD39" s="1685" t="s">
        <v>643</v>
      </c>
      <c r="AE39" s="1685" t="s">
        <v>618</v>
      </c>
      <c r="AF39" s="1952" t="s">
        <v>570</v>
      </c>
      <c r="AG39" s="2733" t="s">
        <v>571</v>
      </c>
      <c r="AH39" s="2734"/>
      <c r="AI39" s="2742"/>
      <c r="AJ39" s="2745"/>
      <c r="AK39" s="2590"/>
      <c r="AQ39" s="1618">
        <v>86</v>
      </c>
    </row>
    <row s="26694" customFormat="1" customHeight="1" ht="0">
      <c r="A40" s="1833"/>
      <c r="B40" s="1833"/>
      <c r="C40" s="1833"/>
      <c r="D40" s="1833"/>
      <c r="E40" s="1833"/>
      <c r="F40" s="1833"/>
      <c r="G40" s="1833"/>
      <c r="H40" s="1833"/>
      <c r="I40" s="1833"/>
      <c r="J40" s="1833"/>
      <c r="K40" s="1833"/>
      <c r="L40" s="1827"/>
      <c r="M40" s="1825"/>
      <c r="N40" s="1825"/>
      <c r="O40" s="1825"/>
      <c r="P40" s="1709"/>
      <c r="Q40" s="1710"/>
      <c r="R40" s="1717">
        <v>1</v>
      </c>
      <c r="S40" s="1740" t="s">
        <v>132</v>
      </c>
      <c r="T40" s="1718" t="s">
        <v>102</v>
      </c>
      <c r="U40" s="1708" t="str">
        <f>OFFSET(U40,0,-1)</f>
        <v>2</v>
      </c>
      <c r="V40" s="1945">
        <f>OFFSET(V40,0,-1)+1</f>
        <v>3</v>
      </c>
      <c r="W40" s="1945">
        <f>OFFSET(W40,0,-1)+1</f>
        <v>4</v>
      </c>
      <c r="X40" s="1945">
        <f>OFFSET(X40,0,-1)+1</f>
        <v>5</v>
      </c>
      <c r="Y40" s="1945">
        <f>OFFSET(Y40,0,-1)+1</f>
        <v>6</v>
      </c>
      <c r="Z40" s="2735">
        <f>OFFSET(Z40,0,-1)+1</f>
        <v>7</v>
      </c>
      <c r="AA40" s="2735"/>
      <c r="AB40" s="1945">
        <f>OFFSET(AB40,0,-2)+1</f>
        <v>8</v>
      </c>
      <c r="AC40" s="1945">
        <f>OFFSET(AC40,0,-1)+1</f>
        <v>9</v>
      </c>
      <c r="AD40" s="1945">
        <f>OFFSET(AD40,0,-1)+1</f>
        <v>10</v>
      </c>
      <c r="AE40" s="1945">
        <f>OFFSET(AE40,0,-1)+1</f>
        <v>11</v>
      </c>
      <c r="AF40" s="1945">
        <f>OFFSET(AF40,0,-1)+1</f>
        <v>12</v>
      </c>
      <c r="AG40" s="2735">
        <f>OFFSET(AG40,0,-1)+1</f>
        <v>13</v>
      </c>
      <c r="AH40" s="2735"/>
      <c r="AI40" s="1945">
        <f>OFFSET(AI40,0,-2)+1</f>
        <v>14</v>
      </c>
      <c r="AJ40" s="1708">
        <f>OFFSET(AJ40,0,-1)</f>
        <v>14</v>
      </c>
      <c r="AK40" s="1945">
        <f>OFFSET(AK40,0,-1)+1</f>
        <v>15</v>
      </c>
      <c r="AL40" s="974"/>
      <c r="AM40" s="974"/>
      <c r="AN40" s="974"/>
      <c r="AO40" s="974"/>
      <c r="AP40" s="974"/>
      <c r="AQ40" s="959">
        <v>0</v>
      </c>
    </row>
    <row customHeight="1" ht="24">
      <c r="A41" s="1826" t="s">
        <v>395</v>
      </c>
      <c r="B41" s="1826"/>
      <c r="C41" s="1826"/>
      <c r="D41" s="1826"/>
      <c r="E41" s="2721">
        <v>1</v>
      </c>
      <c r="F41" s="1826"/>
      <c r="G41" s="1826"/>
      <c r="H41" s="1826"/>
      <c r="I41" s="1826"/>
      <c r="J41" s="1826"/>
      <c r="K41" s="1826"/>
      <c r="L41" s="1827"/>
      <c r="M41" s="1828"/>
      <c r="N41" s="1828"/>
      <c r="O41" s="1828"/>
      <c r="P41" s="824"/>
      <c r="Q41" s="823"/>
      <c r="R41" s="818"/>
      <c r="S41" s="1956">
        <f>INDEX(PT_DIFFERENTIATION_NUM_NTAR,MATCH(A41,PT_DIFFERENTIATION_NTAR_ID,0))</f>
        <v>0</v>
      </c>
      <c r="T41" s="761" t="s">
        <v>255</v>
      </c>
      <c r="U41" s="763"/>
      <c r="V41" s="2705"/>
      <c r="W41" s="2706"/>
      <c r="X41" s="2706"/>
      <c r="Y41" s="2706"/>
      <c r="Z41" s="2706"/>
      <c r="AA41" s="2706"/>
      <c r="AB41" s="2707"/>
      <c r="AC41" s="2705" t="str">
        <f>INDEX(PT_DIFFERENTIATION_NTAR,MATCH(A41,PT_DIFFERENTIATION_NTAR_ID,0))</f>
        <v/>
      </c>
      <c r="AD41" s="2706"/>
      <c r="AE41" s="2706"/>
      <c r="AF41" s="2706"/>
      <c r="AG41" s="2706"/>
      <c r="AH41" s="2706"/>
      <c r="AI41" s="2706"/>
      <c r="AJ41" s="2707"/>
      <c r="AK41"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63"/>
      <c r="AN41" s="963" t="str">
        <f>IF(T41="","",T41)</f>
        <v>Наименование тарифа</v>
      </c>
      <c r="AO41" s="963"/>
      <c r="AP41" s="963"/>
      <c r="AQ41" s="1618">
        <v>23</v>
      </c>
    </row>
    <row customHeight="1" ht="24">
      <c r="A42" s="1826" t="s">
        <v>395</v>
      </c>
      <c r="B42" s="1826" t="s">
        <v>396</v>
      </c>
      <c r="C42" s="1826"/>
      <c r="D42" s="1826"/>
      <c r="E42" s="2722"/>
      <c r="F42" s="2721">
        <v>1</v>
      </c>
      <c r="G42" s="1826"/>
      <c r="H42" s="1826"/>
      <c r="I42" s="1826"/>
      <c r="J42" s="1826"/>
      <c r="K42" s="1826"/>
      <c r="L42" s="1827"/>
      <c r="M42" s="1828"/>
      <c r="N42" s="1828"/>
      <c r="O42" s="1828"/>
      <c r="P42" s="1950"/>
      <c r="Q42" s="815"/>
      <c r="R42" s="816"/>
      <c r="S42" s="1956" t="str">
        <f>INDEX(PT_DIFFERENTIATION_NUM_TER,MATCH(B42,PT_DIFFERENTIATION_TER_ID,0))</f>
        <v>.</v>
      </c>
      <c r="T42" s="771" t="s">
        <v>521</v>
      </c>
      <c r="U42" s="763"/>
      <c r="V42" s="2705"/>
      <c r="W42" s="2706"/>
      <c r="X42" s="2706"/>
      <c r="Y42" s="2706"/>
      <c r="Z42" s="2706"/>
      <c r="AA42" s="2706"/>
      <c r="AB42" s="2707"/>
      <c r="AC42" s="2705" t="str">
        <f>INDEX(PT_DIFFERENTIATION_TER,MATCH(B42,PT_DIFFERENTIATION_TER_ID,0))</f>
        <v/>
      </c>
      <c r="AD42" s="2706"/>
      <c r="AE42" s="2706"/>
      <c r="AF42" s="2706"/>
      <c r="AG42" s="2706"/>
      <c r="AH42" s="2706"/>
      <c r="AI42" s="2706"/>
      <c r="AJ42" s="2707"/>
      <c r="AK42" s="1721" t="s">
        <v>522</v>
      </c>
      <c r="AM42" s="963"/>
      <c r="AN42" s="963" t="str">
        <f>IF(T42="","",T42)</f>
        <v>Территория действия тарифа</v>
      </c>
      <c r="AO42" s="963"/>
      <c r="AP42" s="963"/>
      <c r="AQ42" s="1618">
        <v>23</v>
      </c>
    </row>
    <row customHeight="1" ht="24">
      <c r="A43" s="1826" t="s">
        <v>395</v>
      </c>
      <c r="B43" s="1826" t="s">
        <v>396</v>
      </c>
      <c r="C43" s="1826" t="s">
        <v>397</v>
      </c>
      <c r="D43" s="1826"/>
      <c r="E43" s="2722"/>
      <c r="F43" s="2722"/>
      <c r="G43" s="2721">
        <v>1</v>
      </c>
      <c r="H43" s="1826"/>
      <c r="I43" s="1826"/>
      <c r="J43" s="1826"/>
      <c r="K43" s="1826"/>
      <c r="L43" s="1827"/>
      <c r="M43" s="1828"/>
      <c r="N43" s="1828"/>
      <c r="O43" s="1828"/>
      <c r="P43" s="817"/>
      <c r="Q43" s="815"/>
      <c r="R43" s="816"/>
      <c r="S43" s="1956" t="str">
        <f>INDEX(PT_DIFFERENTIATION_NUM_CS,MATCH(C43,PT_DIFFERENTIATION_CS_ID,0))</f>
        <v>..</v>
      </c>
      <c r="T43" s="772" t="s">
        <v>640</v>
      </c>
      <c r="U43" s="763"/>
      <c r="V43" s="2705"/>
      <c r="W43" s="2706"/>
      <c r="X43" s="2706"/>
      <c r="Y43" s="2706"/>
      <c r="Z43" s="2706"/>
      <c r="AA43" s="2706"/>
      <c r="AB43" s="2707"/>
      <c r="AC43" s="2705" t="str">
        <f>INDEX(PT_DIFFERENTIATION_CS,MATCH(C43,PT_DIFFERENTIATION_CS_ID,0))</f>
        <v/>
      </c>
      <c r="AD43" s="2706"/>
      <c r="AE43" s="2706"/>
      <c r="AF43" s="2706"/>
      <c r="AG43" s="2706"/>
      <c r="AH43" s="2706"/>
      <c r="AI43" s="2706"/>
      <c r="AJ43" s="2707"/>
      <c r="AK43" s="1721" t="s">
        <v>641</v>
      </c>
      <c r="AM43" s="963"/>
      <c r="AN43" s="963" t="str">
        <f>IF(T43="","",T43)</f>
        <v>Наименование централизованной системы водоотведения</v>
      </c>
      <c r="AO43" s="963"/>
      <c r="AP43" s="963"/>
      <c r="AQ43" s="1618">
        <v>23</v>
      </c>
    </row>
    <row customHeight="1" ht="24">
      <c r="A44" s="1826" t="s">
        <v>395</v>
      </c>
      <c r="B44" s="1826" t="s">
        <v>396</v>
      </c>
      <c r="C44" s="1826" t="s">
        <v>397</v>
      </c>
      <c r="D44" s="1826" t="s">
        <v>645</v>
      </c>
      <c r="E44" s="2722"/>
      <c r="F44" s="2722"/>
      <c r="G44" s="2722"/>
      <c r="H44" s="2722"/>
      <c r="I44" s="2719" t="str">
        <f>S43&amp;".1"</f>
        <v>...1</v>
      </c>
      <c r="J44" s="1826"/>
      <c r="K44" s="1826"/>
      <c r="L44" s="1827"/>
      <c r="P44" s="2720">
        <v>1</v>
      </c>
      <c r="Q44" s="1944"/>
      <c r="R44" s="819"/>
      <c r="S44" s="1956" t="str">
        <f>$I44</f>
        <v>...1</v>
      </c>
      <c r="T44" s="748" t="s">
        <v>607</v>
      </c>
      <c r="U44" s="763"/>
      <c r="V44" s="2813"/>
      <c r="W44" s="2814"/>
      <c r="X44" s="2814"/>
      <c r="Y44" s="2814"/>
      <c r="Z44" s="2814"/>
      <c r="AA44" s="2814"/>
      <c r="AB44" s="2815"/>
      <c r="AC44" s="2816"/>
      <c r="AD44" s="2817"/>
      <c r="AE44" s="2817"/>
      <c r="AF44" s="2817"/>
      <c r="AG44" s="2817"/>
      <c r="AH44" s="2817"/>
      <c r="AI44" s="2817"/>
      <c r="AJ44" s="2818"/>
      <c r="AK44" s="1721" t="s">
        <v>608</v>
      </c>
      <c r="AM44" s="963"/>
      <c r="AN44" s="963" t="str">
        <f>IF(T44="","",T44)</f>
        <v>Наименование признака дифференциации</v>
      </c>
      <c r="AO44" s="963"/>
      <c r="AP44" s="963"/>
      <c r="AQ44" s="1618">
        <v>23</v>
      </c>
    </row>
    <row customHeight="1" ht="24">
      <c r="A45" s="1826" t="s">
        <v>395</v>
      </c>
      <c r="B45" s="1826" t="s">
        <v>396</v>
      </c>
      <c r="C45" s="1826" t="s">
        <v>397</v>
      </c>
      <c r="D45" s="1826" t="s">
        <v>645</v>
      </c>
      <c r="E45" s="2722"/>
      <c r="F45" s="2722"/>
      <c r="G45" s="2722"/>
      <c r="H45" s="2722"/>
      <c r="I45" s="2749"/>
      <c r="J45" s="2719" t="str">
        <f>I44&amp;".1"</f>
        <v>...1.1</v>
      </c>
      <c r="K45" s="1826"/>
      <c r="L45" s="1827" t="s">
        <v>530</v>
      </c>
      <c r="P45" s="2720"/>
      <c r="Q45" s="2720">
        <v>1</v>
      </c>
      <c r="R45" s="820"/>
      <c r="S45" s="1956" t="str">
        <f>$J45</f>
        <v>...1.1</v>
      </c>
      <c r="T45" s="749" t="s">
        <v>531</v>
      </c>
      <c r="U45" s="763"/>
      <c r="V45" s="2708"/>
      <c r="W45" s="2709"/>
      <c r="X45" s="2709"/>
      <c r="Y45" s="2709"/>
      <c r="Z45" s="2709"/>
      <c r="AA45" s="2709"/>
      <c r="AB45" s="2710"/>
      <c r="AC45" s="2708"/>
      <c r="AD45" s="2709"/>
      <c r="AE45" s="2709"/>
      <c r="AF45" s="2709"/>
      <c r="AG45" s="2709"/>
      <c r="AH45" s="2709"/>
      <c r="AI45" s="2709"/>
      <c r="AJ45" s="2710"/>
      <c r="AK45" s="1770" t="s">
        <v>609</v>
      </c>
      <c r="AM45" s="963"/>
      <c r="AN45" s="963" t="str">
        <f>IF(T45="","",T45)</f>
        <v>Группа потребителей</v>
      </c>
      <c r="AO45" s="963"/>
      <c r="AP45" s="963"/>
      <c r="AQ45" s="1618">
        <v>23</v>
      </c>
    </row>
    <row customHeight="1" ht="24">
      <c r="A46" s="1826" t="s">
        <v>395</v>
      </c>
      <c r="B46" s="1826" t="s">
        <v>396</v>
      </c>
      <c r="C46" s="1826" t="s">
        <v>397</v>
      </c>
      <c r="D46" s="1826" t="s">
        <v>645</v>
      </c>
      <c r="E46" s="2722"/>
      <c r="F46" s="2722"/>
      <c r="G46" s="2722"/>
      <c r="H46" s="2722"/>
      <c r="I46" s="2749"/>
      <c r="J46" s="2749"/>
      <c r="K46" s="2719" t="str">
        <f>J45&amp;".1"</f>
        <v>...1.1.1</v>
      </c>
      <c r="L46" s="1827"/>
      <c r="P46" s="2720"/>
      <c r="Q46" s="2720"/>
      <c r="R46" s="820">
        <v>1</v>
      </c>
      <c r="S46" s="1956" t="str">
        <f>$K46</f>
        <v>...1.1.1</v>
      </c>
      <c r="T46" s="1900"/>
      <c r="U46" s="763"/>
      <c r="V46" s="1823"/>
      <c r="W46" s="1823"/>
      <c r="X46" s="1824"/>
      <c r="Y46" s="2730"/>
      <c r="Z46" s="2731" t="s">
        <v>66</v>
      </c>
      <c r="AA46" s="2730"/>
      <c r="AB46" s="2731" t="s">
        <v>66</v>
      </c>
      <c r="AC46" s="1214"/>
      <c r="AD46" s="1214"/>
      <c r="AE46" s="1720"/>
      <c r="AF46" s="2728"/>
      <c r="AG46" s="2570" t="s">
        <v>66</v>
      </c>
      <c r="AH46" s="2750"/>
      <c r="AI46" s="2570" t="s">
        <v>19</v>
      </c>
      <c r="AJ46" s="1901"/>
      <c r="AK46"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74">
        <f>STRCHECKDATE(V47:AJ47)</f>
      </c>
      <c r="AM46" s="963"/>
      <c r="AN46" s="963" t="str">
        <f>IF(T46="","",T46)</f>
        <v/>
      </c>
      <c r="AO46" s="963"/>
      <c r="AP46" s="963"/>
      <c r="AQ46" s="1618">
        <v>23</v>
      </c>
    </row>
    <row customHeight="1" ht="0">
      <c r="A47" s="1826" t="s">
        <v>395</v>
      </c>
      <c r="B47" s="1826" t="s">
        <v>396</v>
      </c>
      <c r="C47" s="1826" t="s">
        <v>397</v>
      </c>
      <c r="D47" s="1826" t="s">
        <v>645</v>
      </c>
      <c r="E47" s="2722"/>
      <c r="F47" s="2722"/>
      <c r="G47" s="2722"/>
      <c r="H47" s="2722"/>
      <c r="I47" s="2749"/>
      <c r="J47" s="2749"/>
      <c r="K47" s="2719"/>
      <c r="L47" s="1827"/>
      <c r="P47" s="2720"/>
      <c r="Q47" s="2720"/>
      <c r="R47" s="820"/>
      <c r="S47" s="1953"/>
      <c r="T47" s="763"/>
      <c r="U47" s="763"/>
      <c r="V47" s="1823"/>
      <c r="W47" s="1823"/>
      <c r="X47" s="791" t="str">
        <f>Y46&amp;"-"&amp;AA46</f>
        <v>-</v>
      </c>
      <c r="Y47" s="2731"/>
      <c r="Z47" s="2731"/>
      <c r="AA47" s="2731"/>
      <c r="AB47" s="2731"/>
      <c r="AC47" s="788"/>
      <c r="AD47" s="788"/>
      <c r="AE47" s="791" t="str">
        <f>AF46&amp;"-"&amp;AH46</f>
        <v>-</v>
      </c>
      <c r="AF47" s="2729"/>
      <c r="AG47" s="2570"/>
      <c r="AH47" s="2751"/>
      <c r="AI47" s="2570"/>
      <c r="AJ47" s="1902"/>
      <c r="AK47" s="2812"/>
      <c r="AM47" s="963"/>
      <c r="AN47" s="963" t="str">
        <f>IF(T47="","",T47)</f>
        <v/>
      </c>
      <c r="AO47" s="963"/>
      <c r="AP47" s="963"/>
      <c r="AQ47" s="1618">
        <v>0</v>
      </c>
    </row>
    <row customHeight="1" ht="21">
      <c r="A48" s="1826" t="s">
        <v>395</v>
      </c>
      <c r="B48" s="1826" t="s">
        <v>396</v>
      </c>
      <c r="C48" s="1826" t="s">
        <v>397</v>
      </c>
      <c r="D48" s="1826" t="s">
        <v>645</v>
      </c>
      <c r="E48" s="2722"/>
      <c r="F48" s="2722"/>
      <c r="G48" s="2722"/>
      <c r="H48" s="2722"/>
      <c r="I48" s="2749"/>
      <c r="J48" s="2719"/>
      <c r="K48" s="1826"/>
      <c r="L48" s="1827"/>
      <c r="P48" s="2720"/>
      <c r="Q48" s="2720"/>
      <c r="R48" s="819"/>
      <c r="S48" s="1741"/>
      <c r="T48" s="750" t="s">
        <v>610</v>
      </c>
      <c r="U48" s="830"/>
      <c r="V48" s="830"/>
      <c r="W48" s="830"/>
      <c r="X48" s="830"/>
      <c r="Y48" s="830"/>
      <c r="Z48" s="830"/>
      <c r="AA48" s="830"/>
      <c r="AB48" s="830"/>
      <c r="AC48" s="830"/>
      <c r="AD48" s="830"/>
      <c r="AE48" s="830"/>
      <c r="AF48" s="830"/>
      <c r="AG48" s="830"/>
      <c r="AH48" s="830"/>
      <c r="AI48" s="830"/>
      <c r="AJ48" s="830"/>
      <c r="AK48" s="1721" t="s">
        <v>611</v>
      </c>
      <c r="AM48" s="963"/>
      <c r="AN48" s="963" t="str">
        <f>IF(T48="","",T48)</f>
        <v>Добавить значение признака дифференциации</v>
      </c>
      <c r="AO48" s="963"/>
      <c r="AP48" s="963"/>
      <c r="AQ48" s="1618">
        <v>20</v>
      </c>
    </row>
    <row customHeight="1" ht="22.049999999999997">
      <c r="A49" s="1826" t="s">
        <v>395</v>
      </c>
      <c r="B49" s="1826" t="s">
        <v>396</v>
      </c>
      <c r="C49" s="1826" t="s">
        <v>397</v>
      </c>
      <c r="D49" s="1826" t="s">
        <v>645</v>
      </c>
      <c r="E49" s="2722"/>
      <c r="F49" s="2722"/>
      <c r="G49" s="2722"/>
      <c r="H49" s="2722"/>
      <c r="I49" s="2719"/>
      <c r="J49" s="1826"/>
      <c r="K49" s="1826"/>
      <c r="L49" s="1827"/>
      <c r="P49" s="2720"/>
      <c r="Q49" s="1944"/>
      <c r="R49" s="819"/>
      <c r="S49" s="1741"/>
      <c r="T49" s="828" t="s">
        <v>536</v>
      </c>
      <c r="U49" s="830"/>
      <c r="V49" s="830"/>
      <c r="W49" s="830"/>
      <c r="X49" s="830"/>
      <c r="Y49" s="830"/>
      <c r="Z49" s="830"/>
      <c r="AA49" s="830"/>
      <c r="AB49" s="829"/>
      <c r="AC49" s="830"/>
      <c r="AD49" s="830"/>
      <c r="AE49" s="830"/>
      <c r="AF49" s="830"/>
      <c r="AG49" s="830"/>
      <c r="AH49" s="830"/>
      <c r="AI49" s="829"/>
      <c r="AJ49" s="830"/>
      <c r="AK49" s="1903"/>
      <c r="AM49" s="963"/>
      <c r="AN49" s="963" t="str">
        <f>IF(T49="","",T49)</f>
        <v>Добавить группу потребителей</v>
      </c>
      <c r="AO49" s="963"/>
      <c r="AP49" s="963"/>
      <c r="AQ49" s="1618">
        <v>21</v>
      </c>
    </row>
    <row customHeight="1" ht="22.049999999999997">
      <c r="A50" s="1826" t="s">
        <v>395</v>
      </c>
      <c r="B50" s="1826" t="s">
        <v>396</v>
      </c>
      <c r="C50" s="1826" t="s">
        <v>397</v>
      </c>
      <c r="D50" s="1826" t="s">
        <v>645</v>
      </c>
      <c r="E50" s="2722"/>
      <c r="F50" s="2722"/>
      <c r="G50" s="2722"/>
      <c r="H50" s="2721"/>
      <c r="I50" s="1826"/>
      <c r="J50" s="1826"/>
      <c r="K50" s="1826"/>
      <c r="L50" s="1827"/>
      <c r="M50" s="1828"/>
      <c r="N50" s="1828"/>
      <c r="O50" s="1000"/>
      <c r="P50" s="823"/>
      <c r="Q50" s="838"/>
      <c r="R50" s="818"/>
      <c r="S50" s="1741"/>
      <c r="T50" s="835" t="s">
        <v>612</v>
      </c>
      <c r="U50" s="830"/>
      <c r="V50" s="830"/>
      <c r="W50" s="830"/>
      <c r="X50" s="830"/>
      <c r="Y50" s="830"/>
      <c r="Z50" s="830"/>
      <c r="AA50" s="830"/>
      <c r="AB50" s="829"/>
      <c r="AC50" s="830"/>
      <c r="AD50" s="830"/>
      <c r="AE50" s="830"/>
      <c r="AF50" s="830"/>
      <c r="AG50" s="830"/>
      <c r="AH50" s="830"/>
      <c r="AI50" s="829"/>
      <c r="AJ50" s="830"/>
      <c r="AK50" s="766"/>
      <c r="AM50" s="963"/>
      <c r="AN50" s="963" t="str">
        <f>IF(T50="","",T50)</f>
        <v>Добавить наименование признака дифференциации</v>
      </c>
      <c r="AO50" s="963"/>
      <c r="AP50" s="963"/>
      <c r="AQ50" s="1618">
        <v>21</v>
      </c>
    </row>
    <row s="27100" customFormat="1" customHeight="1" ht="0">
      <c r="A51" s="1806" t="s">
        <v>395</v>
      </c>
      <c r="B51" s="1806" t="s">
        <v>396</v>
      </c>
      <c r="C51" s="1777"/>
      <c r="D51" s="1777"/>
      <c r="E51" s="2722"/>
      <c r="F51" s="2721"/>
      <c r="G51" s="1777"/>
      <c r="H51" s="1777"/>
      <c r="I51" s="1777"/>
      <c r="J51" s="1777"/>
      <c r="K51" s="1777"/>
      <c r="L51" s="1957"/>
      <c r="M51" s="1784"/>
      <c r="N51" s="1784"/>
      <c r="P51" s="1779"/>
      <c r="Q51" s="1780"/>
      <c r="R51" s="1779"/>
      <c r="S51" s="1785"/>
      <c r="T51" s="1788" t="s">
        <v>539</v>
      </c>
      <c r="U51" s="1787"/>
      <c r="V51" s="1787"/>
      <c r="W51" s="1787"/>
      <c r="X51" s="1787"/>
      <c r="Y51" s="1787"/>
      <c r="Z51" s="1787"/>
      <c r="AA51" s="1787"/>
      <c r="AB51" s="1787"/>
      <c r="AC51" s="1787"/>
      <c r="AD51" s="1787"/>
      <c r="AE51" s="1787"/>
      <c r="AF51" s="1787"/>
      <c r="AG51" s="1787"/>
      <c r="AH51" s="1787"/>
      <c r="AI51" s="1787"/>
      <c r="AJ51" s="1787"/>
      <c r="AK51" s="1787"/>
      <c r="AM51" s="1252"/>
      <c r="AN51" s="1252" t="str">
        <f>IF(T51="","",T51)</f>
        <v>Добавить централизованную систему для дифференциации</v>
      </c>
      <c r="AO51" s="1252"/>
      <c r="AP51" s="1252"/>
      <c r="AQ51" s="981">
        <v>0</v>
      </c>
    </row>
    <row s="27100" customFormat="1" customHeight="1" ht="0">
      <c r="A52" s="1806" t="s">
        <v>395</v>
      </c>
      <c r="B52" s="1806"/>
      <c r="C52" s="1806"/>
      <c r="D52" s="1806"/>
      <c r="E52" s="2721"/>
      <c r="F52" s="1806"/>
      <c r="G52" s="1806"/>
      <c r="H52" s="1806"/>
      <c r="I52" s="1806"/>
      <c r="J52" s="1806"/>
      <c r="K52" s="1806"/>
      <c r="L52" s="1809"/>
      <c r="M52" s="1784"/>
      <c r="N52" s="1784"/>
      <c r="O52" s="981"/>
      <c r="P52" s="843"/>
      <c r="Q52" s="1807"/>
      <c r="R52" s="843"/>
      <c r="S52" s="1785"/>
      <c r="T52" s="1788" t="s">
        <v>540</v>
      </c>
      <c r="U52" s="1787"/>
      <c r="V52" s="1787"/>
      <c r="W52" s="1787"/>
      <c r="X52" s="1787"/>
      <c r="Y52" s="1787"/>
      <c r="Z52" s="1787"/>
      <c r="AA52" s="1787"/>
      <c r="AB52" s="1787"/>
      <c r="AC52" s="1787"/>
      <c r="AD52" s="1787"/>
      <c r="AE52" s="1787"/>
      <c r="AF52" s="1787"/>
      <c r="AG52" s="1787"/>
      <c r="AH52" s="1787"/>
      <c r="AI52" s="1787"/>
      <c r="AJ52" s="1787"/>
      <c r="AK52" s="1787"/>
      <c r="AM52" s="963"/>
      <c r="AN52" s="963" t="str">
        <f>IF(T52="","",T52)</f>
        <v>Добавить территорию для дифференциации</v>
      </c>
      <c r="AO52" s="963"/>
      <c r="AP52" s="963"/>
      <c r="AQ52" s="974">
        <v>0</v>
      </c>
    </row>
    <row s="27100" customFormat="1" customHeight="1" ht="0">
      <c r="A53" s="1777"/>
      <c r="B53" s="1777"/>
      <c r="C53" s="1777"/>
      <c r="D53" s="1777"/>
      <c r="E53" s="1806"/>
      <c r="F53" s="1777"/>
      <c r="G53" s="1777"/>
      <c r="H53" s="1777"/>
      <c r="I53" s="1777"/>
      <c r="J53" s="1777"/>
      <c r="K53" s="1777"/>
      <c r="L53" s="1957"/>
      <c r="M53" s="1784"/>
      <c r="N53" s="1784"/>
      <c r="P53" s="1779"/>
      <c r="Q53" s="1780"/>
      <c r="R53" s="1779"/>
      <c r="S53" s="1785"/>
      <c r="T53" s="1788" t="s">
        <v>572</v>
      </c>
      <c r="U53" s="1787"/>
      <c r="V53" s="1787"/>
      <c r="W53" s="1787"/>
      <c r="X53" s="1787"/>
      <c r="Y53" s="1787"/>
      <c r="Z53" s="1787"/>
      <c r="AA53" s="1787"/>
      <c r="AB53" s="1787"/>
      <c r="AC53" s="1787"/>
      <c r="AD53" s="1787"/>
      <c r="AE53" s="1787"/>
      <c r="AF53" s="1787"/>
      <c r="AG53" s="1787"/>
      <c r="AH53" s="1787"/>
      <c r="AI53" s="1787"/>
      <c r="AJ53" s="1787"/>
      <c r="AK53" s="1787"/>
      <c r="AM53" s="1252"/>
      <c r="AN53" s="1252" t="str">
        <f>IF(T53="","",T53)</f>
        <v>Добавить наименование тарифа</v>
      </c>
      <c r="AO53" s="1252"/>
      <c r="AP53" s="1252"/>
      <c r="AQ53" s="981">
        <v>0</v>
      </c>
    </row>
    <row customHeight="1" ht="11.549999999999999">
      <c r="M54" s="1623"/>
      <c r="N54" s="1623"/>
      <c r="O54" s="1000"/>
      <c r="P54" s="1618"/>
      <c r="Q54" s="1618"/>
      <c r="R54" s="1618"/>
      <c r="S54" s="1618"/>
      <c r="AL54" s="1618"/>
      <c r="AM54" s="1618"/>
      <c r="AN54" s="1618"/>
      <c r="AO54" s="1618"/>
      <c r="AP54" s="1618"/>
      <c r="AQ54" s="1618">
        <v>11</v>
      </c>
    </row>
    <row customHeight="1" ht="14.699999999999998">
      <c r="O55" s="1000"/>
      <c r="S55" s="1716"/>
      <c r="T55" s="2748"/>
      <c r="U55" s="2748"/>
      <c r="V55" s="2748"/>
      <c r="W55" s="2748"/>
      <c r="X55" s="2748"/>
      <c r="Y55" s="2748"/>
      <c r="Z55" s="2748"/>
      <c r="AA55" s="2748"/>
      <c r="AB55" s="2748"/>
      <c r="AC55" s="2748"/>
      <c r="AD55" s="2748"/>
      <c r="AE55" s="2748"/>
      <c r="AF55" s="2748"/>
      <c r="AG55" s="2748"/>
      <c r="AH55" s="2748"/>
      <c r="AI55" s="2748"/>
      <c r="AJ55" s="2748"/>
      <c r="AK55" s="2748"/>
      <c r="AQ55" s="1618">
        <v>14</v>
      </c>
    </row>
    <row customHeight="1" ht="14.699999999999998">
      <c r="O56" s="1000"/>
      <c r="AQ56" s="1618">
        <v>14</v>
      </c>
    </row>
    <row customHeight="1" ht="14.699999999999998">
      <c r="O57" s="1000"/>
      <c r="S57" s="1716"/>
      <c r="T57" s="2748"/>
      <c r="U57" s="2748"/>
      <c r="V57" s="2748"/>
      <c r="W57" s="2748"/>
      <c r="X57" s="2748"/>
      <c r="Y57" s="2748"/>
      <c r="Z57" s="2748"/>
      <c r="AA57" s="2748"/>
      <c r="AB57" s="2748"/>
      <c r="AC57" s="2748"/>
      <c r="AD57" s="2748"/>
      <c r="AE57" s="2748"/>
      <c r="AF57" s="2748"/>
      <c r="AG57" s="2748"/>
      <c r="AH57" s="2748"/>
      <c r="AI57" s="2748"/>
      <c r="AJ57" s="2748"/>
      <c r="AK57" s="2748"/>
      <c r="AQ57" s="1618">
        <v>14</v>
      </c>
    </row>
    <row customHeight="1" ht="22.5" hidden="1">
      <c r="A58" s="1623" t="s">
        <v>82</v>
      </c>
      <c r="B58" s="1623">
        <v>0</v>
      </c>
      <c r="C58" s="1623">
        <v>0</v>
      </c>
      <c r="D58" s="1623">
        <v>0</v>
      </c>
      <c r="E58" s="1623">
        <v>0</v>
      </c>
      <c r="F58" s="1623">
        <v>0</v>
      </c>
      <c r="G58" s="1623">
        <v>0</v>
      </c>
      <c r="H58" s="1623">
        <v>0</v>
      </c>
      <c r="I58" s="1623">
        <v>0</v>
      </c>
      <c r="J58" s="1623">
        <v>0</v>
      </c>
      <c r="K58" s="1623">
        <v>0</v>
      </c>
      <c r="L58" s="1941">
        <v>0</v>
      </c>
      <c r="M58" s="1825">
        <v>0</v>
      </c>
      <c r="N58" s="1825">
        <v>0</v>
      </c>
      <c r="O58" s="1825">
        <v>0</v>
      </c>
      <c r="P58" s="1936">
        <v>3</v>
      </c>
      <c r="Q58" s="807">
        <v>3</v>
      </c>
      <c r="R58" s="807">
        <v>3</v>
      </c>
      <c r="S58" s="1044">
        <v>12</v>
      </c>
      <c r="T58" s="1618">
        <v>35</v>
      </c>
      <c r="U58" s="1618">
        <v>0</v>
      </c>
      <c r="V58" s="1618">
        <v>0</v>
      </c>
      <c r="W58" s="1618">
        <v>0</v>
      </c>
      <c r="X58" s="1618">
        <v>0</v>
      </c>
      <c r="Y58" s="1618">
        <v>0</v>
      </c>
      <c r="Z58" s="1618">
        <v>0</v>
      </c>
      <c r="AA58" s="1618">
        <v>0</v>
      </c>
      <c r="AB58" s="1618">
        <v>0</v>
      </c>
      <c r="AC58" s="1618">
        <v>24</v>
      </c>
      <c r="AD58" s="1618">
        <v>24</v>
      </c>
      <c r="AE58" s="1618">
        <v>24</v>
      </c>
      <c r="AF58" s="1618">
        <v>11</v>
      </c>
      <c r="AG58" s="1618">
        <v>3</v>
      </c>
      <c r="AH58" s="1618">
        <v>11</v>
      </c>
      <c r="AI58" s="1618">
        <v>0</v>
      </c>
      <c r="AJ58" s="1618">
        <v>4</v>
      </c>
      <c r="AK58" s="1618">
        <v>115</v>
      </c>
      <c r="AL58" s="974">
        <v>10</v>
      </c>
      <c r="AM58" s="974">
        <v>10</v>
      </c>
      <c r="AN58" s="974">
        <v>10</v>
      </c>
      <c r="AO58" s="974">
        <v>10</v>
      </c>
      <c r="AP58" s="974">
        <v>10</v>
      </c>
      <c r="AQ58" s="16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E0C35C-4B7A-357C-61B9-EE2060B0CE87}"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8178" width="11.57421875" hidden="1" customWidth="1"/>
    <col min="2" max="2" style="28178" width="11.00390625" hidden="1" customWidth="1"/>
    <col min="3" max="3" style="28178" width="10.57421875" hidden="1"/>
    <col min="4" max="4" style="28178" width="12.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6776" width="3.7109375" hidden="1" customWidth="1"/>
    <col min="17" max="17" style="26842" width="3.7109375" hidden="1" customWidth="1"/>
    <col min="18" max="18" style="28199" width="3.00390625" customWidth="1"/>
    <col min="19" max="19" style="28896" width="12.00390625" customWidth="1"/>
    <col min="20" max="20" style="28229" width="31.00390625" customWidth="1"/>
    <col min="21" max="21" style="28229" width="0.140625" customWidth="1"/>
    <col min="22" max="25" style="28229" width="21.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3.7109375" customWidth="1"/>
    <col min="31" max="32" style="28229" width="3.00390625" customWidth="1"/>
    <col min="33" max="33" style="28229" width="24.00390625" customWidth="1"/>
    <col min="34" max="34" style="28229" width="3.7109375" customWidth="1"/>
    <col min="35" max="36" style="28229" width="3.00390625" customWidth="1"/>
    <col min="37" max="37" style="28229" width="24.00390625" customWidth="1"/>
    <col min="38" max="38" style="28229" width="3.7109375" customWidth="1"/>
    <col min="39" max="40" style="28229" width="3.00390625" customWidth="1"/>
    <col min="41" max="41" style="28229" width="18.00390625" customWidth="1"/>
    <col min="42" max="42" style="28229" width="3.7109375" customWidth="1"/>
    <col min="43" max="44" style="28229" width="3.00390625" customWidth="1"/>
    <col min="45" max="45" style="28229" width="18.00390625" customWidth="1"/>
    <col min="46" max="49" style="28229" width="21.00390625" customWidth="1"/>
    <col min="50" max="50" style="28229" width="11.00390625" customWidth="1"/>
    <col min="51" max="51" style="28229" width="3.7109375" customWidth="1"/>
    <col min="52" max="52" style="28229" width="11.00390625" customWidth="1"/>
    <col min="53" max="53" style="28229" width="8.57421875" hidden="1" customWidth="1"/>
    <col min="54" max="54" style="28229" width="4.00390625" customWidth="1"/>
    <col min="55" max="55" style="28229" width="115.00390625" customWidth="1"/>
    <col min="56" max="60" style="27100" width="10.00390625" customWidth="1"/>
    <col min="61" max="61" style="28229" width="10.57421875" hidden="1"/>
  </cols>
  <sheetData>
    <row customHeight="1" ht="22.5" hidden="1">
      <c r="W1" s="790"/>
      <c r="Y1" s="790"/>
      <c r="Z1" s="790"/>
      <c r="AW1" s="790"/>
      <c r="AX1" s="790"/>
      <c r="BI1" s="1618" t="s">
        <v>14</v>
      </c>
    </row>
    <row customHeight="1" ht="21" hidden="1">
      <c r="A2" s="1826"/>
      <c r="B2" s="1826"/>
      <c r="C2" s="1826"/>
      <c r="D2" s="1826"/>
      <c r="E2" s="2721">
        <v>1</v>
      </c>
      <c r="F2" s="1826"/>
      <c r="G2" s="1826"/>
      <c r="H2" s="1826"/>
      <c r="I2" s="1826"/>
      <c r="J2" s="1826"/>
      <c r="K2" s="1826"/>
      <c r="L2" s="1827"/>
      <c r="M2" s="1828"/>
      <c r="N2" s="1828"/>
      <c r="O2" s="1828"/>
      <c r="P2" s="1872"/>
      <c r="Q2" s="1336"/>
      <c r="R2" s="818"/>
      <c r="S2" s="1956">
        <f>INDEX(PT_DIFFERENTIATION_NUM_NTAR,MATCH(A2,PT_DIFFERENTIATION_NTAR_ID,0))</f>
      </c>
      <c r="T2" s="761" t="s">
        <v>255</v>
      </c>
      <c r="U2" s="763"/>
      <c r="V2" s="2706"/>
      <c r="W2" s="2706"/>
      <c r="X2" s="2706"/>
      <c r="Y2" s="2706"/>
      <c r="Z2" s="2706"/>
      <c r="AA2" s="2706"/>
      <c r="AB2" s="2706"/>
      <c r="AC2" s="2707"/>
      <c r="AD2" s="2705">
        <f>INDEX(PT_DIFFERENTIATION_NTAR,MATCH(A2,PT_DIFFERENTIATION_NTAR_ID,0))</f>
      </c>
      <c r="AE2" s="2706"/>
      <c r="AF2" s="2706"/>
      <c r="AG2" s="2706"/>
      <c r="AH2" s="2706"/>
      <c r="AI2" s="2706"/>
      <c r="AJ2" s="2706"/>
      <c r="AK2" s="2706"/>
      <c r="AL2" s="2706"/>
      <c r="AM2" s="2706"/>
      <c r="AN2" s="2706"/>
      <c r="AO2" s="2706"/>
      <c r="AP2" s="2706"/>
      <c r="AQ2" s="2706"/>
      <c r="AR2" s="2706"/>
      <c r="AS2" s="2706"/>
      <c r="AT2" s="2706"/>
      <c r="AU2" s="2706"/>
      <c r="AV2" s="2706"/>
      <c r="AW2" s="2706"/>
      <c r="AX2" s="2706"/>
      <c r="AY2" s="2706"/>
      <c r="AZ2" s="2706"/>
      <c r="BA2" s="2706"/>
      <c r="BB2" s="2707"/>
      <c r="BC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63"/>
      <c r="BF2" s="963" t="str">
        <f>IF(T2="","",T2)</f>
        <v>Наименование тарифа</v>
      </c>
      <c r="BG2" s="963"/>
      <c r="BH2" s="963"/>
      <c r="BI2" s="1618">
        <v>0</v>
      </c>
    </row>
    <row customHeight="1" ht="21" hidden="1">
      <c r="A3" s="1826"/>
      <c r="B3" s="1826"/>
      <c r="C3" s="1826"/>
      <c r="D3" s="1826"/>
      <c r="E3" s="2722"/>
      <c r="F3" s="2721">
        <v>1</v>
      </c>
      <c r="G3" s="1826"/>
      <c r="H3" s="1826"/>
      <c r="I3" s="1826"/>
      <c r="J3" s="1826"/>
      <c r="K3" s="1826"/>
      <c r="L3" s="1827"/>
      <c r="M3" s="1828"/>
      <c r="N3" s="1828"/>
      <c r="O3" s="1828"/>
      <c r="P3" s="1873"/>
      <c r="Q3" s="1874"/>
      <c r="R3" s="816"/>
      <c r="S3" s="1956">
        <f>INDEX(PT_DIFFERENTIATION_NUM_TER,MATCH(B3,PT_DIFFERENTIATION_TER_ID,0))</f>
      </c>
      <c r="T3" s="771" t="s">
        <v>521</v>
      </c>
      <c r="U3" s="763"/>
      <c r="V3" s="2706"/>
      <c r="W3" s="2706"/>
      <c r="X3" s="2706"/>
      <c r="Y3" s="2706"/>
      <c r="Z3" s="2706"/>
      <c r="AA3" s="2706"/>
      <c r="AB3" s="2706"/>
      <c r="AC3" s="2707"/>
      <c r="AD3" s="2705">
        <f>INDEX(PT_DIFFERENTIATION_TER,MATCH(B3,PT_DIFFERENTIATION_TER_ID,0))</f>
      </c>
      <c r="AE3" s="2706"/>
      <c r="AF3" s="2706"/>
      <c r="AG3" s="2706"/>
      <c r="AH3" s="2706"/>
      <c r="AI3" s="2706"/>
      <c r="AJ3" s="2706"/>
      <c r="AK3" s="2706"/>
      <c r="AL3" s="2706"/>
      <c r="AM3" s="2706"/>
      <c r="AN3" s="2706"/>
      <c r="AO3" s="2706"/>
      <c r="AP3" s="2706"/>
      <c r="AQ3" s="2706"/>
      <c r="AR3" s="2706"/>
      <c r="AS3" s="2706"/>
      <c r="AT3" s="2706"/>
      <c r="AU3" s="2706"/>
      <c r="AV3" s="2706"/>
      <c r="AW3" s="2706"/>
      <c r="AX3" s="2706"/>
      <c r="AY3" s="2706"/>
      <c r="AZ3" s="2706"/>
      <c r="BA3" s="2706"/>
      <c r="BB3" s="2707"/>
      <c r="BC3" s="1721" t="s">
        <v>522</v>
      </c>
      <c r="BE3" s="963"/>
      <c r="BF3" s="963" t="str">
        <f>IF(T3="","",T3)</f>
        <v>Территория действия тарифа</v>
      </c>
      <c r="BG3" s="963"/>
      <c r="BH3" s="963"/>
      <c r="BI3" s="1618">
        <v>0</v>
      </c>
    </row>
    <row customHeight="1" ht="33.75" hidden="1">
      <c r="A4" s="1826"/>
      <c r="B4" s="1826"/>
      <c r="C4" s="1826"/>
      <c r="D4" s="1826"/>
      <c r="E4" s="2722"/>
      <c r="F4" s="2722"/>
      <c r="G4" s="2721">
        <v>1</v>
      </c>
      <c r="H4" s="1826"/>
      <c r="I4" s="1826"/>
      <c r="J4" s="1826"/>
      <c r="K4" s="1826"/>
      <c r="L4" s="1827"/>
      <c r="M4" s="1828"/>
      <c r="N4" s="1828"/>
      <c r="O4" s="1828"/>
      <c r="P4" s="1875"/>
      <c r="Q4" s="1874"/>
      <c r="R4" s="816"/>
      <c r="S4" s="1956">
        <f>INDEX(PT_DIFFERENTIATION_NUM_CS,MATCH(C4,PT_DIFFERENTIATION_CS_ID,0))</f>
      </c>
      <c r="T4" s="772" t="s">
        <v>640</v>
      </c>
      <c r="U4" s="763"/>
      <c r="V4" s="2706"/>
      <c r="W4" s="2706"/>
      <c r="X4" s="2706"/>
      <c r="Y4" s="2706"/>
      <c r="Z4" s="2706"/>
      <c r="AA4" s="2706"/>
      <c r="AB4" s="2706"/>
      <c r="AC4" s="2707"/>
      <c r="AD4" s="2705">
        <f>INDEX(PT_DIFFERENTIATION_CS,MATCH(C4,PT_DIFFERENTIATION_CS_ID,0))</f>
      </c>
      <c r="AE4" s="2706"/>
      <c r="AF4" s="2706"/>
      <c r="AG4" s="2706"/>
      <c r="AH4" s="2706"/>
      <c r="AI4" s="2706"/>
      <c r="AJ4" s="2706"/>
      <c r="AK4" s="2706"/>
      <c r="AL4" s="2706"/>
      <c r="AM4" s="2706"/>
      <c r="AN4" s="2706"/>
      <c r="AO4" s="2706"/>
      <c r="AP4" s="2706"/>
      <c r="AQ4" s="2706"/>
      <c r="AR4" s="2706"/>
      <c r="AS4" s="2706"/>
      <c r="AT4" s="2706"/>
      <c r="AU4" s="2706"/>
      <c r="AV4" s="2706"/>
      <c r="AW4" s="2706"/>
      <c r="AX4" s="2706"/>
      <c r="AY4" s="2706"/>
      <c r="AZ4" s="2706"/>
      <c r="BA4" s="2706"/>
      <c r="BB4" s="2707"/>
      <c r="BC4" s="1721" t="s">
        <v>641</v>
      </c>
      <c r="BE4" s="963"/>
      <c r="BF4" s="963" t="str">
        <f>IF(T4="","",T4)</f>
        <v>Наименование централизованной системы водоотведения</v>
      </c>
      <c r="BG4" s="963"/>
      <c r="BH4" s="963"/>
      <c r="BI4" s="1618">
        <v>0</v>
      </c>
    </row>
    <row s="27100" customFormat="1" customHeight="1" ht="14.25" hidden="1">
      <c r="A5" s="1806"/>
      <c r="B5" s="1806"/>
      <c r="C5" s="1806"/>
      <c r="D5" s="1806"/>
      <c r="E5" s="2722"/>
      <c r="F5" s="2722"/>
      <c r="G5" s="2722"/>
      <c r="H5" s="2721">
        <v>1</v>
      </c>
      <c r="I5" s="1806"/>
      <c r="J5" s="1806"/>
      <c r="K5" s="1806"/>
      <c r="L5" s="1809"/>
      <c r="M5" s="1778"/>
      <c r="N5" s="1778"/>
      <c r="O5" s="1778"/>
      <c r="P5" s="1960"/>
      <c r="Q5" s="1961"/>
      <c r="R5" s="820"/>
      <c r="S5" s="1505"/>
      <c r="T5" s="1962"/>
      <c r="U5" s="1847"/>
      <c r="V5" s="2760"/>
      <c r="W5" s="2760"/>
      <c r="X5" s="2760"/>
      <c r="Y5" s="2760"/>
      <c r="Z5" s="2760"/>
      <c r="AA5" s="2760"/>
      <c r="AB5" s="2760"/>
      <c r="AC5" s="2761"/>
      <c r="AD5" s="2759"/>
      <c r="AE5" s="2760"/>
      <c r="AF5" s="2760"/>
      <c r="AG5" s="2760"/>
      <c r="AH5" s="2760"/>
      <c r="AI5" s="2760"/>
      <c r="AJ5" s="2760"/>
      <c r="AK5" s="2760"/>
      <c r="AL5" s="2760"/>
      <c r="AM5" s="2760"/>
      <c r="AN5" s="2760"/>
      <c r="AO5" s="2760"/>
      <c r="AP5" s="2760"/>
      <c r="AQ5" s="2760"/>
      <c r="AR5" s="2760"/>
      <c r="AS5" s="2760"/>
      <c r="AT5" s="2760"/>
      <c r="AU5" s="2760"/>
      <c r="AV5" s="2760"/>
      <c r="AW5" s="2760"/>
      <c r="AX5" s="2760"/>
      <c r="AY5" s="2760"/>
      <c r="AZ5" s="2760"/>
      <c r="BA5" s="2760"/>
      <c r="BB5" s="2761"/>
      <c r="BC5" s="1848" t="s">
        <v>526</v>
      </c>
      <c r="BE5" s="963"/>
      <c r="BF5" s="963" t="str">
        <f>IF(T5="","",T5)</f>
        <v/>
      </c>
      <c r="BG5" s="963"/>
      <c r="BH5" s="963"/>
      <c r="BI5" s="974">
        <v>0</v>
      </c>
    </row>
    <row s="27100" customFormat="1" customHeight="1" ht="14.25" hidden="1">
      <c r="A6" s="1806"/>
      <c r="B6" s="1806"/>
      <c r="C6" s="1806"/>
      <c r="D6" s="1806"/>
      <c r="E6" s="2722"/>
      <c r="F6" s="2722"/>
      <c r="G6" s="2722"/>
      <c r="H6" s="2722"/>
      <c r="I6" s="2719" t="str">
        <f>S5&amp;".1"</f>
        <v>.1</v>
      </c>
      <c r="J6" s="1806"/>
      <c r="K6" s="1806"/>
      <c r="L6" s="1809" t="s">
        <v>527</v>
      </c>
      <c r="M6" s="973"/>
      <c r="N6" s="973"/>
      <c r="O6" s="973"/>
      <c r="P6" s="2720">
        <v>1</v>
      </c>
      <c r="Q6" s="1944"/>
      <c r="R6" s="819"/>
      <c r="S6" s="1505"/>
      <c r="T6" s="1846"/>
      <c r="U6" s="1847"/>
      <c r="V6" s="2760"/>
      <c r="W6" s="2760"/>
      <c r="X6" s="2760"/>
      <c r="Y6" s="2760"/>
      <c r="Z6" s="2760"/>
      <c r="AA6" s="2760"/>
      <c r="AB6" s="2760"/>
      <c r="AC6" s="2761"/>
      <c r="AD6" s="2759"/>
      <c r="AE6" s="2760"/>
      <c r="AF6" s="2760"/>
      <c r="AG6" s="2760"/>
      <c r="AH6" s="2760"/>
      <c r="AI6" s="2760"/>
      <c r="AJ6" s="2760"/>
      <c r="AK6" s="2760"/>
      <c r="AL6" s="2760"/>
      <c r="AM6" s="2760"/>
      <c r="AN6" s="2760"/>
      <c r="AO6" s="2760"/>
      <c r="AP6" s="2760"/>
      <c r="AQ6" s="2760"/>
      <c r="AR6" s="2760"/>
      <c r="AS6" s="2760"/>
      <c r="AT6" s="2760"/>
      <c r="AU6" s="2760"/>
      <c r="AV6" s="2760"/>
      <c r="AW6" s="2760"/>
      <c r="AX6" s="2760"/>
      <c r="AY6" s="2760"/>
      <c r="AZ6" s="2760"/>
      <c r="BA6" s="2760"/>
      <c r="BB6" s="2761"/>
      <c r="BC6" s="1848"/>
      <c r="BE6" s="963"/>
      <c r="BF6" s="963" t="str">
        <f>IF(T6="","",T6)</f>
        <v/>
      </c>
      <c r="BG6" s="963"/>
      <c r="BH6" s="963"/>
      <c r="BI6" s="974">
        <v>0</v>
      </c>
    </row>
    <row s="27100" customFormat="1" customHeight="1" ht="14.25" hidden="1">
      <c r="A7" s="1806"/>
      <c r="B7" s="1806"/>
      <c r="C7" s="1806"/>
      <c r="D7" s="1806"/>
      <c r="E7" s="2722"/>
      <c r="F7" s="2722"/>
      <c r="G7" s="2722"/>
      <c r="H7" s="2722"/>
      <c r="I7" s="2749"/>
      <c r="J7" s="2719" t="str">
        <f>S5&amp;".1"</f>
        <v>.1</v>
      </c>
      <c r="K7" s="1806"/>
      <c r="L7" s="1809"/>
      <c r="M7" s="973"/>
      <c r="N7" s="973"/>
      <c r="O7" s="973"/>
      <c r="P7" s="2720"/>
      <c r="Q7" s="2720">
        <v>1</v>
      </c>
      <c r="R7" s="820"/>
      <c r="S7" s="1505"/>
      <c r="T7" s="1862"/>
      <c r="U7" s="1847"/>
      <c r="V7" s="2760"/>
      <c r="W7" s="2760"/>
      <c r="X7" s="2760"/>
      <c r="Y7" s="2760"/>
      <c r="Z7" s="2760"/>
      <c r="AA7" s="2760"/>
      <c r="AB7" s="2760"/>
      <c r="AC7" s="2761"/>
      <c r="AD7" s="2759"/>
      <c r="AE7" s="2760"/>
      <c r="AF7" s="2760"/>
      <c r="AG7" s="2760"/>
      <c r="AH7" s="2760"/>
      <c r="AI7" s="2760"/>
      <c r="AJ7" s="2760"/>
      <c r="AK7" s="2760"/>
      <c r="AL7" s="2760"/>
      <c r="AM7" s="2760"/>
      <c r="AN7" s="2760"/>
      <c r="AO7" s="2760"/>
      <c r="AP7" s="2760"/>
      <c r="AQ7" s="2760"/>
      <c r="AR7" s="2760"/>
      <c r="AS7" s="2760"/>
      <c r="AT7" s="2760"/>
      <c r="AU7" s="2760"/>
      <c r="AV7" s="2760"/>
      <c r="AW7" s="2760"/>
      <c r="AX7" s="2760"/>
      <c r="AY7" s="2760"/>
      <c r="AZ7" s="2760"/>
      <c r="BA7" s="2760"/>
      <c r="BB7" s="2761"/>
      <c r="BC7" s="1848"/>
      <c r="BE7" s="963"/>
      <c r="BF7" s="963" t="str">
        <f>IF(T7="","",T7)</f>
        <v/>
      </c>
      <c r="BG7" s="963"/>
      <c r="BH7" s="963"/>
      <c r="BI7" s="974">
        <v>0</v>
      </c>
    </row>
    <row customHeight="1" ht="11.25" hidden="1">
      <c r="A8" s="1826"/>
      <c r="B8" s="1826"/>
      <c r="C8" s="1826"/>
      <c r="D8" s="1826"/>
      <c r="E8" s="2722"/>
      <c r="F8" s="2722"/>
      <c r="G8" s="2722"/>
      <c r="H8" s="2722"/>
      <c r="I8" s="2749"/>
      <c r="J8" s="2749"/>
      <c r="K8" s="2719">
        <f>S4&amp;".1"</f>
      </c>
      <c r="L8" s="1827"/>
      <c r="P8" s="2720"/>
      <c r="Q8" s="2720"/>
      <c r="R8" s="2810">
        <v>1</v>
      </c>
      <c r="S8" s="2804">
        <f>$K8</f>
      </c>
      <c r="T8" s="2823"/>
      <c r="U8" s="763"/>
      <c r="V8" s="1214"/>
      <c r="W8" s="1720"/>
      <c r="X8" s="1214"/>
      <c r="Y8" s="1720"/>
      <c r="Z8" s="2197"/>
      <c r="AA8" s="1932" t="s">
        <v>66</v>
      </c>
      <c r="AB8" s="2197"/>
      <c r="AC8" s="1932" t="s">
        <v>66</v>
      </c>
      <c r="AD8" s="2648" t="s">
        <v>66</v>
      </c>
      <c r="AE8" s="2789"/>
      <c r="AF8" s="2668">
        <v>1</v>
      </c>
      <c r="AG8" s="2826"/>
      <c r="AH8" s="2570" t="s">
        <v>66</v>
      </c>
      <c r="AI8" s="2789"/>
      <c r="AJ8" s="2668">
        <v>1</v>
      </c>
      <c r="AK8" s="2790" t="s">
        <v>22</v>
      </c>
      <c r="AL8" s="2570" t="s">
        <v>66</v>
      </c>
      <c r="AM8" s="2655"/>
      <c r="AN8" s="2668">
        <v>1</v>
      </c>
      <c r="AO8" s="2820"/>
      <c r="AP8" s="2821" t="s">
        <v>66</v>
      </c>
      <c r="AQ8" s="774"/>
      <c r="AR8" s="1949">
        <v>1</v>
      </c>
      <c r="AS8" s="1955" t="s">
        <v>22</v>
      </c>
      <c r="AT8" s="1214"/>
      <c r="AU8" s="1720"/>
      <c r="AV8" s="1214"/>
      <c r="AW8" s="1720"/>
      <c r="AX8" s="2197"/>
      <c r="AY8" s="1932" t="s">
        <v>66</v>
      </c>
      <c r="AZ8" s="2197"/>
      <c r="BA8" s="1932" t="s">
        <v>66</v>
      </c>
      <c r="BB8" s="1811"/>
      <c r="BC8" s="2716" t="s">
        <v>625</v>
      </c>
      <c r="BE8" s="963"/>
      <c r="BF8" s="963" t="str">
        <f>IF(T8="","",T8)</f>
        <v/>
      </c>
      <c r="BG8" s="963"/>
      <c r="BH8" s="963"/>
      <c r="BI8" s="1618">
        <v>0</v>
      </c>
    </row>
    <row customHeight="1" ht="11.25" hidden="1">
      <c r="A9" s="1826"/>
      <c r="B9" s="1826"/>
      <c r="C9" s="1826"/>
      <c r="D9" s="1826"/>
      <c r="E9" s="2722"/>
      <c r="F9" s="2722"/>
      <c r="G9" s="2722"/>
      <c r="H9" s="2722"/>
      <c r="I9" s="2749"/>
      <c r="J9" s="2749"/>
      <c r="K9" s="2719"/>
      <c r="L9" s="1827"/>
      <c r="P9" s="2720"/>
      <c r="Q9" s="2720"/>
      <c r="R9" s="2810"/>
      <c r="S9" s="2805"/>
      <c r="T9" s="2824"/>
      <c r="U9" s="763"/>
      <c r="V9" s="1856"/>
      <c r="W9" s="1959"/>
      <c r="X9" s="1856"/>
      <c r="Y9" s="1959"/>
      <c r="Z9" s="1856"/>
      <c r="AA9" s="1856"/>
      <c r="AB9" s="1856"/>
      <c r="AC9" s="1856"/>
      <c r="AD9" s="2649"/>
      <c r="AE9" s="2789"/>
      <c r="AF9" s="2668"/>
      <c r="AG9" s="2826"/>
      <c r="AH9" s="2570"/>
      <c r="AI9" s="2789"/>
      <c r="AJ9" s="2668"/>
      <c r="AK9" s="2790"/>
      <c r="AL9" s="2570"/>
      <c r="AM9" s="2663"/>
      <c r="AN9" s="2668"/>
      <c r="AO9" s="2820"/>
      <c r="AP9" s="2822"/>
      <c r="AQ9" s="779"/>
      <c r="AR9" s="879"/>
      <c r="AS9" s="879" t="s">
        <v>626</v>
      </c>
      <c r="AT9" s="1856"/>
      <c r="AU9" s="1959"/>
      <c r="AV9" s="1856"/>
      <c r="AW9" s="1959"/>
      <c r="AX9" s="1856"/>
      <c r="AY9" s="1856"/>
      <c r="AZ9" s="1856"/>
      <c r="BA9" s="1856"/>
      <c r="BB9" s="1860"/>
      <c r="BC9" s="2717"/>
      <c r="BE9" s="963"/>
      <c r="BF9" s="963"/>
      <c r="BG9" s="963"/>
      <c r="BH9" s="963"/>
      <c r="BI9" s="1618">
        <v>0</v>
      </c>
    </row>
    <row customHeight="1" ht="11.25" hidden="1">
      <c r="A10" s="1826"/>
      <c r="B10" s="1826"/>
      <c r="C10" s="1826"/>
      <c r="D10" s="1826"/>
      <c r="E10" s="2722"/>
      <c r="F10" s="2722"/>
      <c r="G10" s="2722"/>
      <c r="H10" s="2722"/>
      <c r="I10" s="2749"/>
      <c r="J10" s="2749"/>
      <c r="K10" s="2719"/>
      <c r="L10" s="1827"/>
      <c r="P10" s="2720"/>
      <c r="Q10" s="2720"/>
      <c r="R10" s="2810"/>
      <c r="S10" s="2805"/>
      <c r="T10" s="2824"/>
      <c r="U10" s="763"/>
      <c r="V10" s="1856"/>
      <c r="W10" s="1959"/>
      <c r="X10" s="1856"/>
      <c r="Y10" s="1959"/>
      <c r="Z10" s="1856"/>
      <c r="AA10" s="1856"/>
      <c r="AB10" s="1856"/>
      <c r="AC10" s="1856"/>
      <c r="AD10" s="2649"/>
      <c r="AE10" s="2789"/>
      <c r="AF10" s="2668"/>
      <c r="AG10" s="2826"/>
      <c r="AH10" s="2570"/>
      <c r="AI10" s="2789"/>
      <c r="AJ10" s="2668"/>
      <c r="AK10" s="2790"/>
      <c r="AL10" s="2570"/>
      <c r="AM10" s="779"/>
      <c r="AN10" s="1963"/>
      <c r="AO10" s="1963" t="s">
        <v>646</v>
      </c>
      <c r="AP10" s="879"/>
      <c r="AQ10" s="879"/>
      <c r="AR10" s="879"/>
      <c r="AS10" s="1856"/>
      <c r="AT10" s="1856"/>
      <c r="AU10" s="1959"/>
      <c r="AV10" s="1856"/>
      <c r="AW10" s="1959"/>
      <c r="AX10" s="1856"/>
      <c r="AY10" s="1856"/>
      <c r="AZ10" s="1856"/>
      <c r="BA10" s="1856"/>
      <c r="BB10" s="1860"/>
      <c r="BC10" s="2717"/>
      <c r="BE10" s="963"/>
      <c r="BF10" s="963"/>
      <c r="BG10" s="963"/>
      <c r="BH10" s="963"/>
      <c r="BI10" s="1618">
        <v>0</v>
      </c>
    </row>
    <row customHeight="1" ht="11.25" hidden="1">
      <c r="A11" s="1826"/>
      <c r="B11" s="1826"/>
      <c r="C11" s="1826"/>
      <c r="D11" s="1826"/>
      <c r="E11" s="2722"/>
      <c r="F11" s="2722"/>
      <c r="G11" s="2722"/>
      <c r="H11" s="2722"/>
      <c r="I11" s="2749"/>
      <c r="J11" s="2749"/>
      <c r="K11" s="2719"/>
      <c r="L11" s="1827"/>
      <c r="P11" s="2720"/>
      <c r="Q11" s="2720"/>
      <c r="R11" s="2810"/>
      <c r="S11" s="2805"/>
      <c r="T11" s="2824"/>
      <c r="U11" s="763"/>
      <c r="V11" s="1856"/>
      <c r="W11" s="1959"/>
      <c r="X11" s="1856"/>
      <c r="Y11" s="1959"/>
      <c r="Z11" s="1856"/>
      <c r="AA11" s="1856"/>
      <c r="AB11" s="1856"/>
      <c r="AC11" s="1856"/>
      <c r="AD11" s="2649"/>
      <c r="AE11" s="2789"/>
      <c r="AF11" s="2668"/>
      <c r="AG11" s="2826"/>
      <c r="AH11" s="2570"/>
      <c r="AI11" s="757"/>
      <c r="AJ11" s="878"/>
      <c r="AK11" s="776" t="s">
        <v>647</v>
      </c>
      <c r="AL11" s="1856"/>
      <c r="AM11" s="1856"/>
      <c r="AN11" s="1856"/>
      <c r="AO11" s="1856"/>
      <c r="AP11" s="1856"/>
      <c r="AQ11" s="1856"/>
      <c r="AR11" s="1856"/>
      <c r="AS11" s="1856"/>
      <c r="AT11" s="1856"/>
      <c r="AU11" s="1959"/>
      <c r="AV11" s="1856"/>
      <c r="AW11" s="1959"/>
      <c r="AX11" s="1856"/>
      <c r="AY11" s="1856"/>
      <c r="AZ11" s="1856"/>
      <c r="BA11" s="1856"/>
      <c r="BB11" s="1860"/>
      <c r="BC11" s="2717"/>
      <c r="BE11" s="963"/>
      <c r="BF11" s="963"/>
      <c r="BG11" s="963"/>
      <c r="BH11" s="963"/>
      <c r="BI11" s="1618">
        <v>0</v>
      </c>
    </row>
    <row customHeight="1" ht="11.25" hidden="1">
      <c r="A12" s="1826"/>
      <c r="B12" s="1826"/>
      <c r="C12" s="1826"/>
      <c r="D12" s="1826"/>
      <c r="E12" s="2722"/>
      <c r="F12" s="2722"/>
      <c r="G12" s="2722"/>
      <c r="H12" s="2722"/>
      <c r="I12" s="2749"/>
      <c r="J12" s="2749"/>
      <c r="K12" s="2719"/>
      <c r="L12" s="1827"/>
      <c r="P12" s="2720"/>
      <c r="Q12" s="2720"/>
      <c r="R12" s="2810"/>
      <c r="S12" s="2806"/>
      <c r="T12" s="2825"/>
      <c r="U12" s="763"/>
      <c r="V12" s="1856"/>
      <c r="W12" s="1857" t="str">
        <f>Z8&amp;"-"&amp;AB8</f>
        <v>-</v>
      </c>
      <c r="X12" s="1856"/>
      <c r="Y12" s="1857" t="str">
        <f>AB8&amp;"-"&amp;AD8</f>
        <v>-да</v>
      </c>
      <c r="Z12" s="1856"/>
      <c r="AA12" s="1856"/>
      <c r="AB12" s="1856"/>
      <c r="AC12" s="1856"/>
      <c r="AD12" s="2575"/>
      <c r="AE12" s="775"/>
      <c r="AF12" s="777"/>
      <c r="AG12" s="879" t="s">
        <v>629</v>
      </c>
      <c r="AH12" s="1856"/>
      <c r="AI12" s="1856"/>
      <c r="AJ12" s="1856"/>
      <c r="AK12" s="1856"/>
      <c r="AL12" s="1856"/>
      <c r="AM12" s="1856"/>
      <c r="AN12" s="1856"/>
      <c r="AO12" s="1856"/>
      <c r="AP12" s="1856"/>
      <c r="AQ12" s="1856"/>
      <c r="AR12" s="1856"/>
      <c r="AS12" s="1856"/>
      <c r="AT12" s="1856"/>
      <c r="AU12" s="1857" t="str">
        <f>AX8&amp;"-"&amp;AZ8</f>
        <v>-</v>
      </c>
      <c r="AV12" s="1856"/>
      <c r="AW12" s="1857" t="str">
        <f>AZ8&amp;"-"&amp;BB8</f>
        <v>-</v>
      </c>
      <c r="AX12" s="1856"/>
      <c r="AY12" s="1856"/>
      <c r="AZ12" s="1856"/>
      <c r="BA12" s="1856"/>
      <c r="BB12" s="1859" t="str">
        <f>BE8&amp;"-"&amp;BG8</f>
        <v>-</v>
      </c>
      <c r="BC12" s="2717"/>
      <c r="BE12" s="963"/>
      <c r="BF12" s="963" t="str">
        <f>IF(T12="","",T12)</f>
        <v/>
      </c>
      <c r="BG12" s="963"/>
      <c r="BH12" s="963"/>
      <c r="BI12" s="1618">
        <v>0</v>
      </c>
    </row>
    <row customHeight="1" ht="11.25" hidden="1">
      <c r="A13" s="1826"/>
      <c r="B13" s="1826"/>
      <c r="C13" s="1826"/>
      <c r="D13" s="1826"/>
      <c r="E13" s="2722"/>
      <c r="F13" s="2722"/>
      <c r="G13" s="2722"/>
      <c r="H13" s="2722"/>
      <c r="I13" s="2749"/>
      <c r="J13" s="2719"/>
      <c r="K13" s="1826"/>
      <c r="L13" s="1827"/>
      <c r="P13" s="2720"/>
      <c r="Q13" s="2720"/>
      <c r="R13" s="819"/>
      <c r="S13" s="1741"/>
      <c r="T13" s="750" t="s">
        <v>592</v>
      </c>
      <c r="U13" s="830"/>
      <c r="V13" s="830"/>
      <c r="W13" s="830"/>
      <c r="X13" s="830"/>
      <c r="Y13" s="830"/>
      <c r="Z13" s="830"/>
      <c r="AA13" s="830"/>
      <c r="AB13" s="830"/>
      <c r="AC13" s="830"/>
      <c r="AD13" s="1968"/>
      <c r="AE13" s="830"/>
      <c r="AF13" s="830"/>
      <c r="AG13" s="830"/>
      <c r="AH13" s="830"/>
      <c r="AI13" s="830"/>
      <c r="AJ13" s="830"/>
      <c r="AK13" s="830"/>
      <c r="AL13" s="830"/>
      <c r="AM13" s="830"/>
      <c r="AN13" s="830"/>
      <c r="AO13" s="830"/>
      <c r="AP13" s="830"/>
      <c r="AQ13" s="830"/>
      <c r="AR13" s="830"/>
      <c r="AS13" s="830"/>
      <c r="AT13" s="830"/>
      <c r="AU13" s="830"/>
      <c r="AV13" s="830"/>
      <c r="AW13" s="830"/>
      <c r="AX13" s="830"/>
      <c r="AY13" s="830"/>
      <c r="AZ13" s="830"/>
      <c r="BA13" s="830"/>
      <c r="BB13" s="787"/>
      <c r="BC13" s="2718"/>
      <c r="BE13" s="963"/>
      <c r="BF13" s="963" t="str">
        <f>IF(T13="","",T13)</f>
        <v>Добавить строку</v>
      </c>
      <c r="BG13" s="963"/>
      <c r="BH13" s="963"/>
      <c r="BI13" s="1618">
        <v>0</v>
      </c>
    </row>
    <row s="27100" customFormat="1" customHeight="1" ht="14.25" hidden="1">
      <c r="A14" s="1806"/>
      <c r="B14" s="1806"/>
      <c r="C14" s="1806"/>
      <c r="D14" s="1806"/>
      <c r="E14" s="2722"/>
      <c r="F14" s="2722"/>
      <c r="G14" s="2722"/>
      <c r="H14" s="2722"/>
      <c r="I14" s="2719"/>
      <c r="J14" s="1806"/>
      <c r="K14" s="1806"/>
      <c r="L14" s="1809"/>
      <c r="M14" s="973"/>
      <c r="N14" s="973"/>
      <c r="O14" s="973"/>
      <c r="P14" s="2720"/>
      <c r="Q14" s="1944"/>
      <c r="R14" s="819"/>
      <c r="S14" s="1849"/>
      <c r="T14" s="1850"/>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c r="AT14" s="1851"/>
      <c r="AU14" s="1851"/>
      <c r="AV14" s="1851"/>
      <c r="AW14" s="1851"/>
      <c r="AX14" s="1851"/>
      <c r="AY14" s="1851"/>
      <c r="AZ14" s="1851"/>
      <c r="BA14" s="1851"/>
      <c r="BB14" s="1851"/>
      <c r="BC14" s="1852"/>
      <c r="BE14" s="963"/>
      <c r="BF14" s="963" t="str">
        <f>IF(T14="","",T14)</f>
        <v/>
      </c>
      <c r="BG14" s="963"/>
      <c r="BH14" s="963"/>
      <c r="BI14" s="974">
        <v>0</v>
      </c>
    </row>
    <row s="27100" customFormat="1" customHeight="1" ht="14.25" hidden="1">
      <c r="A15" s="1806"/>
      <c r="B15" s="1806"/>
      <c r="C15" s="1806"/>
      <c r="D15" s="1806"/>
      <c r="E15" s="2722"/>
      <c r="F15" s="2722"/>
      <c r="G15" s="2722"/>
      <c r="H15" s="2721"/>
      <c r="I15" s="1806"/>
      <c r="J15" s="1806"/>
      <c r="K15" s="1806"/>
      <c r="L15" s="1809"/>
      <c r="M15" s="1778"/>
      <c r="N15" s="1778"/>
      <c r="O15" s="981"/>
      <c r="P15" s="843"/>
      <c r="Q15" s="1807"/>
      <c r="R15" s="1864"/>
      <c r="S15" s="1849"/>
      <c r="T15" s="1850"/>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c r="AT15" s="1851"/>
      <c r="AU15" s="1851"/>
      <c r="AV15" s="1851"/>
      <c r="AW15" s="1851"/>
      <c r="AX15" s="1851"/>
      <c r="AY15" s="1851"/>
      <c r="AZ15" s="1851"/>
      <c r="BA15" s="1851"/>
      <c r="BB15" s="1851"/>
      <c r="BC15" s="1852"/>
      <c r="BE15" s="963"/>
      <c r="BF15" s="963" t="str">
        <f>IF(T15="","",T15)</f>
        <v/>
      </c>
      <c r="BG15" s="963"/>
      <c r="BH15" s="963"/>
      <c r="BI15" s="974">
        <v>0</v>
      </c>
    </row>
    <row s="27100" customFormat="1" customHeight="1" ht="14.25" hidden="1">
      <c r="A16" s="1806"/>
      <c r="B16" s="1806"/>
      <c r="C16" s="1806"/>
      <c r="D16" s="1777"/>
      <c r="E16" s="2722"/>
      <c r="F16" s="2722"/>
      <c r="G16" s="2721"/>
      <c r="H16" s="1777"/>
      <c r="I16" s="1777"/>
      <c r="J16" s="1777"/>
      <c r="K16" s="1777"/>
      <c r="L16" s="1957"/>
      <c r="M16" s="1778"/>
      <c r="N16" s="1778"/>
      <c r="P16" s="1779"/>
      <c r="Q16" s="1780"/>
      <c r="R16" s="1779"/>
      <c r="S16" s="1785"/>
      <c r="T16" s="1788"/>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R16" s="1787"/>
      <c r="AS16" s="1787"/>
      <c r="AT16" s="1787"/>
      <c r="AU16" s="1787"/>
      <c r="AV16" s="1787"/>
      <c r="AW16" s="1787"/>
      <c r="AX16" s="1787"/>
      <c r="AY16" s="1787"/>
      <c r="AZ16" s="1787"/>
      <c r="BA16" s="1787"/>
      <c r="BB16" s="1787"/>
      <c r="BC16" s="1787"/>
      <c r="BE16" s="1252"/>
      <c r="BF16" s="1252" t="str">
        <f>IF(T16="","",T16)</f>
        <v/>
      </c>
      <c r="BG16" s="1252"/>
      <c r="BH16" s="1252"/>
      <c r="BI16" s="981">
        <v>0</v>
      </c>
    </row>
    <row s="27100" customFormat="1" customHeight="1" ht="14.25" hidden="1">
      <c r="A17" s="1806"/>
      <c r="B17" s="1806"/>
      <c r="C17" s="1777"/>
      <c r="D17" s="1777"/>
      <c r="E17" s="2722"/>
      <c r="F17" s="2721"/>
      <c r="G17" s="1777"/>
      <c r="H17" s="1777"/>
      <c r="I17" s="1777"/>
      <c r="J17" s="1777"/>
      <c r="K17" s="1777"/>
      <c r="L17" s="1957"/>
      <c r="M17" s="1784"/>
      <c r="N17" s="1784"/>
      <c r="P17" s="1779"/>
      <c r="Q17" s="1780"/>
      <c r="R17" s="1779"/>
      <c r="S17" s="1785"/>
      <c r="T17" s="1788" t="s">
        <v>539</v>
      </c>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7"/>
      <c r="AU17" s="1787"/>
      <c r="AV17" s="1787"/>
      <c r="AW17" s="1787"/>
      <c r="AX17" s="1787"/>
      <c r="AY17" s="1787"/>
      <c r="AZ17" s="1787"/>
      <c r="BA17" s="1787"/>
      <c r="BB17" s="1787"/>
      <c r="BC17" s="1787"/>
      <c r="BE17" s="1252"/>
      <c r="BF17" s="1252" t="str">
        <f>IF(T17="","",T17)</f>
        <v>Добавить централизованную систему для дифференциации</v>
      </c>
      <c r="BG17" s="1252"/>
      <c r="BH17" s="1252"/>
      <c r="BI17" s="981">
        <v>0</v>
      </c>
    </row>
    <row s="27100" customFormat="1" customHeight="1" ht="14.25" hidden="1">
      <c r="A18" s="1806"/>
      <c r="B18" s="1806"/>
      <c r="C18" s="1806"/>
      <c r="D18" s="1806"/>
      <c r="E18" s="2721"/>
      <c r="F18" s="1806"/>
      <c r="G18" s="1806"/>
      <c r="H18" s="1806"/>
      <c r="I18" s="1806"/>
      <c r="J18" s="1806"/>
      <c r="K18" s="1806"/>
      <c r="L18" s="1809"/>
      <c r="M18" s="1784"/>
      <c r="N18" s="1784"/>
      <c r="O18" s="981"/>
      <c r="P18" s="843"/>
      <c r="Q18" s="1807"/>
      <c r="R18" s="843"/>
      <c r="S18" s="1785"/>
      <c r="T18" s="1788" t="s">
        <v>540</v>
      </c>
      <c r="U18" s="1787"/>
      <c r="V18" s="1787"/>
      <c r="W18" s="1787"/>
      <c r="X18" s="1787"/>
      <c r="Y18" s="1787"/>
      <c r="Z18" s="1787"/>
      <c r="AA18" s="1787"/>
      <c r="AB18" s="1787"/>
      <c r="AC18" s="1787"/>
      <c r="AD18" s="1787"/>
      <c r="AE18" s="1787"/>
      <c r="AF18" s="1787"/>
      <c r="AG18" s="1787"/>
      <c r="AH18" s="1787"/>
      <c r="AI18" s="1787"/>
      <c r="AJ18" s="1787"/>
      <c r="AK18" s="1787"/>
      <c r="AL18" s="1787"/>
      <c r="AM18" s="1787"/>
      <c r="AN18" s="1787"/>
      <c r="AO18" s="1787"/>
      <c r="AP18" s="1787"/>
      <c r="AQ18" s="1787"/>
      <c r="AR18" s="1787"/>
      <c r="AS18" s="1787"/>
      <c r="AT18" s="1787"/>
      <c r="AU18" s="1787"/>
      <c r="AV18" s="1787"/>
      <c r="AW18" s="1787"/>
      <c r="AX18" s="1787"/>
      <c r="AY18" s="1787"/>
      <c r="AZ18" s="1787"/>
      <c r="BA18" s="1787"/>
      <c r="BB18" s="1787"/>
      <c r="BC18" s="1787"/>
      <c r="BE18" s="963"/>
      <c r="BF18" s="963" t="str">
        <f>IF(T18="","",T18)</f>
        <v>Добавить территорию для дифференциации</v>
      </c>
      <c r="BG18" s="963"/>
      <c r="BH18" s="963"/>
      <c r="BI18" s="974">
        <v>0</v>
      </c>
    </row>
    <row customHeight="1" ht="14.25" hidden="1">
      <c r="AC19" s="790"/>
      <c r="BA19" s="790"/>
      <c r="BI19" s="1618">
        <v>0</v>
      </c>
    </row>
    <row customHeight="1" ht="14.25" hidden="1">
      <c r="AD20" s="1787" t="s">
        <v>19</v>
      </c>
      <c r="AE20" s="1964"/>
      <c r="AF20" s="1011">
        <v>1</v>
      </c>
      <c r="AG20" s="1965"/>
      <c r="AH20" s="1787" t="s">
        <v>19</v>
      </c>
      <c r="AI20" s="1964"/>
      <c r="AJ20" s="1011">
        <v>1</v>
      </c>
      <c r="AK20" s="1965"/>
      <c r="AL20" s="1787" t="s">
        <v>19</v>
      </c>
      <c r="AM20" s="1966"/>
      <c r="AN20" s="1011">
        <v>1</v>
      </c>
      <c r="AO20" s="1967"/>
      <c r="AP20" s="1787" t="s">
        <v>19</v>
      </c>
      <c r="AQ20" s="1966"/>
      <c r="AR20" s="1011">
        <v>1</v>
      </c>
      <c r="AS20" s="1967"/>
      <c r="AT20" s="788"/>
      <c r="AU20" s="847"/>
      <c r="AV20" s="788"/>
      <c r="AW20" s="847"/>
      <c r="AX20" s="2199"/>
      <c r="AY20" s="1948" t="s">
        <v>66</v>
      </c>
      <c r="AZ20" s="2199"/>
      <c r="BA20" s="1948" t="s">
        <v>66</v>
      </c>
      <c r="BI20" s="1618">
        <v>0</v>
      </c>
    </row>
    <row customHeight="1" ht="14.25" hidden="1">
      <c r="BD21" s="959"/>
      <c r="BE21" s="959"/>
      <c r="BF21" s="959"/>
      <c r="BG21" s="959"/>
      <c r="BH21" s="959"/>
      <c r="BI21" s="1618">
        <v>0</v>
      </c>
    </row>
    <row customHeight="1" ht="14.25" hidden="1">
      <c r="O22" s="1830" t="s">
        <v>541</v>
      </c>
      <c r="Z22" s="1808"/>
      <c r="AB22" s="1808"/>
      <c r="AC22" s="790"/>
      <c r="AX22" s="1808"/>
      <c r="AZ22" s="1808"/>
      <c r="BA22" s="790"/>
      <c r="BD22" s="959"/>
      <c r="BE22" s="959"/>
      <c r="BF22" s="959"/>
      <c r="BG22" s="959"/>
      <c r="BH22" s="959"/>
      <c r="BI22" s="1618">
        <v>0</v>
      </c>
    </row>
    <row customHeight="1" ht="14.25" hidden="1">
      <c r="AC23" s="790"/>
      <c r="BA23" s="790"/>
      <c r="BD23" s="959"/>
      <c r="BE23" s="959"/>
      <c r="BF23" s="959"/>
      <c r="BG23" s="959"/>
      <c r="BH23" s="959"/>
      <c r="BI23" s="1618">
        <v>0</v>
      </c>
    </row>
    <row s="26817" customFormat="1" customHeight="1" ht="14.25" hidden="1">
      <c r="M24" s="1971"/>
      <c r="N24" s="1971"/>
      <c r="O24" s="1972" t="s">
        <v>542</v>
      </c>
      <c r="P24" s="1971"/>
      <c r="Q24" s="1973"/>
      <c r="R24" s="1973"/>
      <c r="AA24" s="1970" t="s">
        <v>544</v>
      </c>
      <c r="AC24" s="1970" t="s">
        <v>545</v>
      </c>
      <c r="AD24" s="1970" t="s">
        <v>593</v>
      </c>
      <c r="AH24" s="1970" t="s">
        <v>593</v>
      </c>
      <c r="AK24" s="1970" t="s">
        <v>630</v>
      </c>
      <c r="AL24" s="1970" t="s">
        <v>593</v>
      </c>
      <c r="AP24" s="1970" t="s">
        <v>593</v>
      </c>
      <c r="AY24" s="1970" t="s">
        <v>544</v>
      </c>
      <c r="BA24" s="1970" t="s">
        <v>545</v>
      </c>
      <c r="BD24" s="1974"/>
      <c r="BE24" s="1974"/>
      <c r="BF24" s="1974"/>
      <c r="BG24" s="1974"/>
      <c r="BH24" s="1974"/>
      <c r="BI24" s="1970">
        <v>0</v>
      </c>
    </row>
    <row customHeight="1" ht="14.25" hidden="1">
      <c r="O25" s="1827"/>
      <c r="BD25" s="959"/>
      <c r="BE25" s="959"/>
      <c r="BF25" s="959"/>
      <c r="BG25" s="959"/>
      <c r="BH25" s="959"/>
      <c r="BI25" s="1618">
        <v>0</v>
      </c>
    </row>
    <row customHeight="1" ht="14.25" hidden="1">
      <c r="O26" s="1827"/>
      <c r="BD26" s="959"/>
      <c r="BE26" s="959"/>
      <c r="BF26" s="959"/>
      <c r="BG26" s="959"/>
      <c r="BH26" s="959"/>
      <c r="BI26" s="1618">
        <v>0</v>
      </c>
    </row>
    <row customHeight="1" ht="14.699999999999998">
      <c r="Q27" s="754"/>
      <c r="R27" s="839"/>
      <c r="S27" s="1738"/>
      <c r="T27" s="826"/>
      <c r="U27" s="826"/>
      <c r="V27" s="972"/>
      <c r="W27" s="972"/>
      <c r="X27" s="972"/>
      <c r="Y27" s="972"/>
      <c r="Z27" s="972"/>
      <c r="AA27" s="972"/>
      <c r="AB27" s="972"/>
      <c r="AC27" s="972"/>
      <c r="AD27" s="972"/>
      <c r="AE27" s="972"/>
      <c r="AF27" s="972"/>
      <c r="AG27" s="972"/>
      <c r="AH27" s="972"/>
      <c r="AI27" s="972"/>
      <c r="AJ27" s="972"/>
      <c r="AK27" s="972"/>
      <c r="AL27" s="972"/>
      <c r="AM27" s="972"/>
      <c r="AN27" s="972"/>
      <c r="AO27" s="972"/>
      <c r="AP27" s="972"/>
      <c r="AQ27" s="972"/>
      <c r="AR27" s="972"/>
      <c r="AS27" s="972"/>
      <c r="AT27" s="972"/>
      <c r="AU27" s="972"/>
      <c r="AV27" s="972"/>
      <c r="AW27" s="972"/>
      <c r="AX27" s="972"/>
      <c r="AY27" s="972"/>
      <c r="AZ27" s="972"/>
      <c r="BA27" s="972"/>
      <c r="BI27" s="1618">
        <v>14</v>
      </c>
    </row>
    <row customHeight="1" ht="14.699999999999998">
      <c r="Q28" s="754"/>
      <c r="R28" s="839"/>
      <c r="S28" s="271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11"/>
      <c r="U28" s="2711"/>
      <c r="V28" s="2711"/>
      <c r="W28" s="2711"/>
      <c r="X28" s="2711"/>
      <c r="Y28" s="2711"/>
      <c r="Z28" s="2711"/>
      <c r="AA28" s="2711"/>
      <c r="AB28" s="2711"/>
      <c r="AC28" s="2711"/>
      <c r="AD28" s="2711"/>
      <c r="AE28" s="2711"/>
      <c r="AF28" s="2711"/>
      <c r="AG28" s="2711"/>
      <c r="AH28" s="2711"/>
      <c r="AI28" s="2711"/>
      <c r="AJ28" s="2711"/>
      <c r="AK28" s="2711"/>
      <c r="AL28" s="2711"/>
      <c r="AM28" s="2711"/>
      <c r="AN28" s="2711"/>
      <c r="AO28" s="2711"/>
      <c r="AP28" s="2711"/>
      <c r="AQ28" s="2711"/>
      <c r="AR28" s="2711"/>
      <c r="AS28" s="2711"/>
      <c r="AT28" s="2711"/>
      <c r="AU28" s="2711"/>
      <c r="AV28" s="2711"/>
      <c r="AW28" s="2711"/>
      <c r="AX28" s="2711"/>
      <c r="AY28" s="2711"/>
      <c r="AZ28" s="2711"/>
      <c r="BA28" s="1706"/>
      <c r="BI28" s="1618">
        <v>14</v>
      </c>
    </row>
    <row customHeight="1" ht="14.699999999999998">
      <c r="Q29" s="754"/>
      <c r="R29" s="839"/>
      <c r="S29" s="2712" t="str">
        <f>IF(org=0,"Не определено",org)</f>
        <v>КГУП "Примтеплоэнерго"</v>
      </c>
      <c r="T29" s="2712"/>
      <c r="U29" s="2712"/>
      <c r="V29" s="2712"/>
      <c r="W29" s="2712"/>
      <c r="X29" s="2712"/>
      <c r="Y29" s="2712"/>
      <c r="Z29" s="2712"/>
      <c r="AA29" s="2712"/>
      <c r="AB29" s="2712"/>
      <c r="AC29" s="2712"/>
      <c r="AD29" s="2712"/>
      <c r="AE29" s="2712"/>
      <c r="AF29" s="2712"/>
      <c r="AG29" s="2712"/>
      <c r="AH29" s="2712"/>
      <c r="AI29" s="2712"/>
      <c r="AJ29" s="2712"/>
      <c r="AK29" s="2712"/>
      <c r="AL29" s="2712"/>
      <c r="AM29" s="2712"/>
      <c r="AN29" s="2712"/>
      <c r="AO29" s="2712"/>
      <c r="AP29" s="2712"/>
      <c r="AQ29" s="2712"/>
      <c r="AR29" s="2712"/>
      <c r="AS29" s="2712"/>
      <c r="AT29" s="2712"/>
      <c r="AU29" s="2712"/>
      <c r="AV29" s="2712"/>
      <c r="AW29" s="2712"/>
      <c r="AX29" s="2712"/>
      <c r="AY29" s="2712"/>
      <c r="AZ29" s="2712"/>
      <c r="BA29" s="1706"/>
      <c r="BI29" s="1618">
        <v>14</v>
      </c>
    </row>
    <row customHeight="1" ht="14.25" hidden="1">
      <c r="Q30" s="754"/>
      <c r="R30" s="839"/>
      <c r="S30" s="1738"/>
      <c r="T30" s="826"/>
      <c r="U30" s="826"/>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785"/>
      <c r="AV30" s="785"/>
      <c r="AW30" s="785"/>
      <c r="AX30" s="785"/>
      <c r="AY30" s="785"/>
      <c r="AZ30" s="785"/>
      <c r="BA30" s="785"/>
      <c r="BB30" s="972"/>
      <c r="BI30" s="1618">
        <v>0</v>
      </c>
    </row>
    <row s="28795" customFormat="1" customHeight="1" ht="25.5" hidden="1">
      <c r="A31" s="1831"/>
      <c r="B31" s="1831"/>
      <c r="C31" s="1831"/>
      <c r="D31" s="1831"/>
      <c r="E31" s="1831"/>
      <c r="F31" s="1831"/>
      <c r="G31" s="1831"/>
      <c r="H31" s="1831"/>
      <c r="I31" s="1831"/>
      <c r="J31" s="1831"/>
      <c r="K31" s="1831"/>
      <c r="L31" s="1832"/>
      <c r="M31" s="1831"/>
      <c r="N31" s="1831"/>
      <c r="O31" s="1831"/>
      <c r="P31" s="1831"/>
      <c r="Q31" s="1831"/>
      <c r="S31" s="2713" t="s">
        <v>42</v>
      </c>
      <c r="T31" s="2713"/>
      <c r="U31" s="1835"/>
      <c r="V31" s="2714" t="str">
        <f>IF(TITLE_NAME_OR_PR_CHANGE="",IF(TITLE_NAME_OR_PR="","",TITLE_NAME_OR_PR),TITLE_NAME_OR_PR_CHANGE)</f>
        <v/>
      </c>
      <c r="W31" s="2714"/>
      <c r="X31" s="2714"/>
      <c r="Y31" s="2714"/>
      <c r="Z31" s="2714"/>
      <c r="AA31" s="2714"/>
      <c r="AB31" s="2714"/>
      <c r="AC31" s="789"/>
      <c r="AD31" s="2714" t="str">
        <f>IF(TITLE_NAME_OR_PR_CHANGE="",IF(TITLE_NAME_OR_PR="","",TITLE_NAME_OR_PR),TITLE_NAME_OR_PR_CHANGE)</f>
        <v/>
      </c>
      <c r="AE31" s="2714"/>
      <c r="AF31" s="2714"/>
      <c r="AG31" s="2714"/>
      <c r="AH31" s="2714"/>
      <c r="AI31" s="2714"/>
      <c r="AJ31" s="2714"/>
      <c r="AK31" s="2714"/>
      <c r="AL31" s="2714"/>
      <c r="AM31" s="2714"/>
      <c r="AN31" s="2714"/>
      <c r="AO31" s="2714"/>
      <c r="AP31" s="2714"/>
      <c r="AQ31" s="2714"/>
      <c r="AR31" s="2714"/>
      <c r="AS31" s="2714"/>
      <c r="AT31" s="2714"/>
      <c r="AU31" s="2714"/>
      <c r="AV31" s="2714"/>
      <c r="AW31" s="2714"/>
      <c r="AX31" s="2714"/>
      <c r="AY31" s="2714"/>
      <c r="AZ31" s="2714"/>
      <c r="BA31" s="789"/>
      <c r="BB31" s="789"/>
      <c r="BC31" s="743"/>
      <c r="BD31" s="831"/>
      <c r="BE31" s="831"/>
      <c r="BF31" s="831"/>
      <c r="BG31" s="831"/>
      <c r="BH31" s="831"/>
      <c r="BI31" s="881">
        <v>0</v>
      </c>
    </row>
    <row s="28795" customFormat="1" customHeight="1" ht="18.75" hidden="1">
      <c r="A32" s="1831"/>
      <c r="B32" s="1831"/>
      <c r="C32" s="1831"/>
      <c r="D32" s="1831"/>
      <c r="E32" s="1831"/>
      <c r="F32" s="1831"/>
      <c r="G32" s="1831"/>
      <c r="H32" s="1831"/>
      <c r="I32" s="1831"/>
      <c r="J32" s="1831"/>
      <c r="K32" s="1831"/>
      <c r="L32" s="1832"/>
      <c r="M32" s="1831"/>
      <c r="N32" s="1831"/>
      <c r="O32" s="1831"/>
      <c r="P32" s="1831"/>
      <c r="Q32" s="1831"/>
      <c r="S32" s="2713" t="s">
        <v>547</v>
      </c>
      <c r="T32" s="2713"/>
      <c r="U32" s="1835"/>
      <c r="V32" s="2727" t="str">
        <f>IF(TITLE_DATE_PR_CHANGE="",IF(TITLE_DATE_PR="","",TITLE_DATE_PR),TITLE_DATE_PR_CHANGE)</f>
        <v/>
      </c>
      <c r="W32" s="2727"/>
      <c r="X32" s="2727"/>
      <c r="Y32" s="2727"/>
      <c r="Z32" s="2727"/>
      <c r="AA32" s="2727"/>
      <c r="AB32" s="2727"/>
      <c r="AC32" s="789"/>
      <c r="AD32" s="2727" t="str">
        <f>IF(TITLE_DATE_PR_CHANGE="",IF(TITLE_DATE_PR="","",TITLE_DATE_PR),TITLE_DATE_PR_CHANGE)</f>
        <v/>
      </c>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789"/>
      <c r="BB32" s="789"/>
      <c r="BC32" s="743"/>
      <c r="BD32" s="831"/>
      <c r="BE32" s="831"/>
      <c r="BF32" s="831"/>
      <c r="BG32" s="831"/>
      <c r="BH32" s="831"/>
      <c r="BI32" s="881">
        <v>0</v>
      </c>
    </row>
    <row s="28795" customFormat="1" customHeight="1" ht="18.75" hidden="1">
      <c r="A33" s="1831"/>
      <c r="B33" s="1831"/>
      <c r="C33" s="1831"/>
      <c r="D33" s="1831"/>
      <c r="E33" s="1831"/>
      <c r="F33" s="1831"/>
      <c r="G33" s="1831"/>
      <c r="H33" s="1831"/>
      <c r="I33" s="1831"/>
      <c r="J33" s="1831"/>
      <c r="K33" s="1831"/>
      <c r="L33" s="1832"/>
      <c r="M33" s="1831"/>
      <c r="N33" s="1831"/>
      <c r="O33" s="1831"/>
      <c r="P33" s="1831"/>
      <c r="Q33" s="1831"/>
      <c r="S33" s="2713" t="s">
        <v>548</v>
      </c>
      <c r="T33" s="2713"/>
      <c r="U33" s="1835"/>
      <c r="V33" s="2714" t="str">
        <f>IF(TITLE_NUMBER_PR_CHANGE="",IF(TITLE_NUMBER_PR="","",TITLE_NUMBER_PR),TITLE_NUMBER_PR_CHANGE)</f>
        <v/>
      </c>
      <c r="W33" s="2714"/>
      <c r="X33" s="2714"/>
      <c r="Y33" s="2714"/>
      <c r="Z33" s="2714"/>
      <c r="AA33" s="2714"/>
      <c r="AB33" s="2714"/>
      <c r="AC33" s="789"/>
      <c r="AD33" s="2714" t="str">
        <f>IF(TITLE_NUMBER_PR_CHANGE="",IF(TITLE_NUMBER_PR="","",TITLE_NUMBER_PR),TITLE_NUMBER_PR_CHANGE)</f>
        <v/>
      </c>
      <c r="AE33" s="2714"/>
      <c r="AF33" s="2714"/>
      <c r="AG33" s="2714"/>
      <c r="AH33" s="2714"/>
      <c r="AI33" s="2714"/>
      <c r="AJ33" s="2714"/>
      <c r="AK33" s="2714"/>
      <c r="AL33" s="2714"/>
      <c r="AM33" s="2714"/>
      <c r="AN33" s="2714"/>
      <c r="AO33" s="2714"/>
      <c r="AP33" s="2714"/>
      <c r="AQ33" s="2714"/>
      <c r="AR33" s="2714"/>
      <c r="AS33" s="2714"/>
      <c r="AT33" s="2714"/>
      <c r="AU33" s="2714"/>
      <c r="AV33" s="2714"/>
      <c r="AW33" s="2714"/>
      <c r="AX33" s="2714"/>
      <c r="AY33" s="2714"/>
      <c r="AZ33" s="2714"/>
      <c r="BA33" s="789"/>
      <c r="BB33" s="789"/>
      <c r="BC33" s="743"/>
      <c r="BD33" s="831"/>
      <c r="BE33" s="831"/>
      <c r="BF33" s="831"/>
      <c r="BG33" s="831"/>
      <c r="BH33" s="831"/>
      <c r="BI33" s="881">
        <v>0</v>
      </c>
    </row>
    <row s="28795" customFormat="1" customHeight="1" ht="18.75" hidden="1">
      <c r="A34" s="1831"/>
      <c r="B34" s="1831"/>
      <c r="C34" s="1831"/>
      <c r="D34" s="1831"/>
      <c r="E34" s="1831"/>
      <c r="F34" s="1831"/>
      <c r="G34" s="1831"/>
      <c r="H34" s="1831"/>
      <c r="I34" s="1831"/>
      <c r="J34" s="1831"/>
      <c r="K34" s="1831"/>
      <c r="L34" s="1832"/>
      <c r="M34" s="1831"/>
      <c r="N34" s="1831"/>
      <c r="O34" s="1831"/>
      <c r="P34" s="1831"/>
      <c r="Q34" s="1831"/>
      <c r="S34" s="2713" t="s">
        <v>43</v>
      </c>
      <c r="T34" s="2713"/>
      <c r="U34" s="1835"/>
      <c r="V34" s="2714" t="str">
        <f>IF(TITLE_IST_PUB_CHANGE="",IF(TITLE_IST_PUB="","",TITLE_IST_PUB),TITLE_IST_PUB_CHANGE)</f>
        <v/>
      </c>
      <c r="W34" s="2714"/>
      <c r="X34" s="2714"/>
      <c r="Y34" s="2714"/>
      <c r="Z34" s="2714"/>
      <c r="AA34" s="2714"/>
      <c r="AB34" s="2714"/>
      <c r="AC34" s="789"/>
      <c r="AD34" s="2714" t="str">
        <f>IF(TITLE_IST_PUB_CHANGE="",IF(TITLE_IST_PUB="","",TITLE_IST_PUB),TITLE_IST_PUB_CHANGE)</f>
        <v/>
      </c>
      <c r="AE34" s="2714"/>
      <c r="AF34" s="2714"/>
      <c r="AG34" s="2714"/>
      <c r="AH34" s="2714"/>
      <c r="AI34" s="2714"/>
      <c r="AJ34" s="2714"/>
      <c r="AK34" s="2714"/>
      <c r="AL34" s="2714"/>
      <c r="AM34" s="2714"/>
      <c r="AN34" s="2714"/>
      <c r="AO34" s="2714"/>
      <c r="AP34" s="2714"/>
      <c r="AQ34" s="2714"/>
      <c r="AR34" s="2714"/>
      <c r="AS34" s="2714"/>
      <c r="AT34" s="2714"/>
      <c r="AU34" s="2714"/>
      <c r="AV34" s="2714"/>
      <c r="AW34" s="2714"/>
      <c r="AX34" s="2714"/>
      <c r="AY34" s="2714"/>
      <c r="AZ34" s="2714"/>
      <c r="BA34" s="789"/>
      <c r="BB34" s="789"/>
      <c r="BC34" s="743"/>
      <c r="BD34" s="831"/>
      <c r="BE34" s="831"/>
      <c r="BF34" s="831"/>
      <c r="BG34" s="831"/>
      <c r="BH34" s="831"/>
      <c r="BI34" s="881">
        <v>0</v>
      </c>
    </row>
    <row customHeight="1" ht="14.25" hidden="1">
      <c r="Q35" s="754"/>
      <c r="R35" s="839"/>
      <c r="S35" s="1738"/>
      <c r="T35" s="826"/>
      <c r="U35" s="826"/>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785"/>
      <c r="AV35" s="785"/>
      <c r="AW35" s="785"/>
      <c r="AX35" s="785"/>
      <c r="AY35" s="785"/>
      <c r="AZ35" s="785"/>
      <c r="BA35" s="785"/>
      <c r="BB35" s="972"/>
      <c r="BI35" s="1618">
        <v>0</v>
      </c>
    </row>
    <row s="28795" customFormat="1" customHeight="1" ht="18.75" hidden="1">
      <c r="A36" s="1831"/>
      <c r="B36" s="1831"/>
      <c r="C36" s="1831"/>
      <c r="D36" s="1831"/>
      <c r="E36" s="1831"/>
      <c r="F36" s="1831"/>
      <c r="G36" s="1831"/>
      <c r="H36" s="1831"/>
      <c r="I36" s="1831"/>
      <c r="J36" s="1831"/>
      <c r="K36" s="1831"/>
      <c r="L36" s="1832"/>
      <c r="M36" s="1831"/>
      <c r="N36" s="1831"/>
      <c r="O36" s="1831"/>
      <c r="P36" s="1831"/>
      <c r="Q36" s="1831"/>
      <c r="S36" s="2713" t="s">
        <v>547</v>
      </c>
      <c r="T36" s="2713"/>
      <c r="U36" s="1835"/>
      <c r="V36" s="2727" t="str">
        <f>IF(TITLE_DATE_PR_CHANGE="",IF(TITLE_DATE_PR="","",TITLE_DATE_PR),TITLE_DATE_PR_CHANGE)</f>
        <v/>
      </c>
      <c r="W36" s="2727"/>
      <c r="X36" s="2727"/>
      <c r="Y36" s="2727"/>
      <c r="Z36" s="2727"/>
      <c r="AA36" s="2727"/>
      <c r="AB36" s="2727"/>
      <c r="AC36" s="789"/>
      <c r="AD36" s="2727" t="str">
        <f>IF(TITLE_DATE_PR_CHANGE="",IF(TITLE_DATE_PR="","",TITLE_DATE_PR),TITLE_DATE_PR_CHANGE)</f>
        <v/>
      </c>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789"/>
      <c r="BB36" s="789"/>
      <c r="BC36" s="743"/>
      <c r="BD36" s="831"/>
      <c r="BE36" s="831"/>
      <c r="BF36" s="831"/>
      <c r="BG36" s="831"/>
      <c r="BH36" s="831"/>
      <c r="BI36" s="881">
        <v>0</v>
      </c>
    </row>
    <row s="28795" customFormat="1" customHeight="1" ht="18.75" hidden="1">
      <c r="A37" s="1831"/>
      <c r="B37" s="1831"/>
      <c r="C37" s="1831"/>
      <c r="D37" s="1831"/>
      <c r="E37" s="1831"/>
      <c r="F37" s="1831"/>
      <c r="G37" s="1831"/>
      <c r="H37" s="1831"/>
      <c r="I37" s="1831"/>
      <c r="J37" s="1831"/>
      <c r="K37" s="1831"/>
      <c r="L37" s="1832"/>
      <c r="M37" s="1831"/>
      <c r="N37" s="1831"/>
      <c r="O37" s="1831"/>
      <c r="P37" s="1831"/>
      <c r="Q37" s="1831"/>
      <c r="S37" s="2713" t="s">
        <v>548</v>
      </c>
      <c r="T37" s="2713"/>
      <c r="U37" s="1835"/>
      <c r="V37" s="2714" t="str">
        <f>IF(TITLE_NUMBER_PR_CHANGE="",IF(TITLE_NUMBER_PR="","",TITLE_NUMBER_PR),TITLE_NUMBER_PR_CHANGE)</f>
        <v/>
      </c>
      <c r="W37" s="2714"/>
      <c r="X37" s="2714"/>
      <c r="Y37" s="2714"/>
      <c r="Z37" s="2714"/>
      <c r="AA37" s="2714"/>
      <c r="AB37" s="2714"/>
      <c r="AC37" s="789"/>
      <c r="AD37" s="2714" t="str">
        <f>IF(TITLE_NUMBER_PR_CHANGE="",IF(TITLE_NUMBER_PR="","",TITLE_NUMBER_PR),TITLE_NUMBER_PR_CHANGE)</f>
        <v/>
      </c>
      <c r="AE37" s="2714"/>
      <c r="AF37" s="2714"/>
      <c r="AG37" s="2714"/>
      <c r="AH37" s="2714"/>
      <c r="AI37" s="2714"/>
      <c r="AJ37" s="2714"/>
      <c r="AK37" s="2714"/>
      <c r="AL37" s="2714"/>
      <c r="AM37" s="2714"/>
      <c r="AN37" s="2714"/>
      <c r="AO37" s="2714"/>
      <c r="AP37" s="2714"/>
      <c r="AQ37" s="2714"/>
      <c r="AR37" s="2714"/>
      <c r="AS37" s="2714"/>
      <c r="AT37" s="2714"/>
      <c r="AU37" s="2714"/>
      <c r="AV37" s="2714"/>
      <c r="AW37" s="2714"/>
      <c r="AX37" s="2714"/>
      <c r="AY37" s="2714"/>
      <c r="AZ37" s="2714"/>
      <c r="BA37" s="789"/>
      <c r="BB37" s="789"/>
      <c r="BC37" s="743"/>
      <c r="BD37" s="831"/>
      <c r="BE37" s="831"/>
      <c r="BF37" s="831"/>
      <c r="BG37" s="831"/>
      <c r="BH37" s="831"/>
      <c r="BI37" s="881">
        <v>0</v>
      </c>
    </row>
    <row s="28795" customFormat="1" customHeight="1" ht="0">
      <c r="A38" s="1831"/>
      <c r="B38" s="1831"/>
      <c r="C38" s="1831"/>
      <c r="D38" s="1831"/>
      <c r="E38" s="1831"/>
      <c r="F38" s="1831"/>
      <c r="G38" s="1831"/>
      <c r="H38" s="1831"/>
      <c r="I38" s="1831"/>
      <c r="J38" s="1831"/>
      <c r="K38" s="1831"/>
      <c r="L38" s="1832"/>
      <c r="M38" s="1831"/>
      <c r="N38" s="1831"/>
      <c r="O38" s="1831"/>
      <c r="P38" s="1831"/>
      <c r="Q38" s="1831"/>
      <c r="S38" s="786"/>
      <c r="T38" s="786"/>
      <c r="U38" s="1951"/>
      <c r="V38" s="789"/>
      <c r="W38" s="789"/>
      <c r="X38" s="789"/>
      <c r="Y38" s="789"/>
      <c r="Z38" s="789"/>
      <c r="AA38" s="789"/>
      <c r="AB38" s="789"/>
      <c r="AC38" s="741" t="s">
        <v>551</v>
      </c>
      <c r="AD38" s="789"/>
      <c r="AE38" s="789"/>
      <c r="AF38" s="789"/>
      <c r="AG38" s="789"/>
      <c r="AH38" s="789"/>
      <c r="AI38" s="789"/>
      <c r="AJ38" s="789"/>
      <c r="AK38" s="789"/>
      <c r="AL38" s="789"/>
      <c r="AM38" s="789"/>
      <c r="AN38" s="789"/>
      <c r="AO38" s="789"/>
      <c r="AP38" s="789"/>
      <c r="AQ38" s="789"/>
      <c r="AR38" s="789"/>
      <c r="AS38" s="789"/>
      <c r="AT38" s="789"/>
      <c r="AU38" s="789"/>
      <c r="AV38" s="789"/>
      <c r="AW38" s="789"/>
      <c r="AX38" s="789"/>
      <c r="AY38" s="789"/>
      <c r="AZ38" s="789"/>
      <c r="BA38" s="741" t="s">
        <v>551</v>
      </c>
      <c r="BD38" s="831"/>
      <c r="BE38" s="831"/>
      <c r="BF38" s="831"/>
      <c r="BG38" s="831"/>
      <c r="BH38" s="831"/>
      <c r="BI38" s="881">
        <v>0</v>
      </c>
    </row>
    <row customHeight="1" ht="14.699999999999998">
      <c r="Q39" s="754"/>
      <c r="R39" s="839"/>
      <c r="S39" s="1738"/>
      <c r="T39" s="826"/>
      <c r="U39" s="1707"/>
      <c r="V39" s="2715"/>
      <c r="W39" s="2715"/>
      <c r="X39" s="2715"/>
      <c r="Y39" s="2715"/>
      <c r="Z39" s="2715"/>
      <c r="AA39" s="2715"/>
      <c r="AB39" s="2715"/>
      <c r="AC39" s="2715"/>
      <c r="AD39" s="2715"/>
      <c r="AE39" s="2715"/>
      <c r="AF39" s="2715"/>
      <c r="AG39" s="2715"/>
      <c r="AH39" s="2715"/>
      <c r="AI39" s="2715"/>
      <c r="AJ39" s="2715"/>
      <c r="AK39" s="2715"/>
      <c r="AL39" s="2715"/>
      <c r="AM39" s="2715"/>
      <c r="AN39" s="2715"/>
      <c r="AO39" s="2715"/>
      <c r="AP39" s="2715"/>
      <c r="AQ39" s="2715"/>
      <c r="AR39" s="2715"/>
      <c r="AS39" s="2715"/>
      <c r="AT39" s="2715"/>
      <c r="AU39" s="2715"/>
      <c r="AV39" s="2715"/>
      <c r="AW39" s="2715"/>
      <c r="AX39" s="2715"/>
      <c r="AY39" s="2715"/>
      <c r="AZ39" s="2715"/>
      <c r="BA39" s="2715"/>
      <c r="BI39" s="1618">
        <v>14</v>
      </c>
    </row>
    <row customHeight="1" ht="14.699999999999998">
      <c r="Q40" s="754"/>
      <c r="R40" s="839"/>
      <c r="S40" s="2590" t="s">
        <v>424</v>
      </c>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2590"/>
      <c r="BB40" s="2590"/>
      <c r="BC40" s="2590" t="s">
        <v>425</v>
      </c>
      <c r="BI40" s="1618">
        <v>14</v>
      </c>
    </row>
    <row customHeight="1" ht="14.699999999999998">
      <c r="Q41" s="754"/>
      <c r="R41" s="839"/>
      <c r="S41" s="2736" t="s">
        <v>88</v>
      </c>
      <c r="T41" s="2672" t="s">
        <v>631</v>
      </c>
      <c r="U41" s="764"/>
      <c r="V41" s="2737" t="s">
        <v>553</v>
      </c>
      <c r="W41" s="2738"/>
      <c r="X41" s="2738"/>
      <c r="Y41" s="2738"/>
      <c r="Z41" s="2738"/>
      <c r="AA41" s="2738"/>
      <c r="AB41" s="2739"/>
      <c r="AC41" s="2740" t="s">
        <v>554</v>
      </c>
      <c r="AD41" s="2791" t="s">
        <v>648</v>
      </c>
      <c r="AE41" s="2754"/>
      <c r="AF41" s="2754"/>
      <c r="AG41" s="2792"/>
      <c r="AH41" s="2791" t="s">
        <v>649</v>
      </c>
      <c r="AI41" s="2754"/>
      <c r="AJ41" s="2754"/>
      <c r="AK41" s="2792"/>
      <c r="AL41" s="2791" t="s">
        <v>650</v>
      </c>
      <c r="AM41" s="2754"/>
      <c r="AN41" s="2754"/>
      <c r="AO41" s="2792"/>
      <c r="AP41" s="2791" t="s">
        <v>635</v>
      </c>
      <c r="AQ41" s="2754"/>
      <c r="AR41" s="2754"/>
      <c r="AS41" s="2792"/>
      <c r="AT41" s="2737" t="s">
        <v>553</v>
      </c>
      <c r="AU41" s="2738"/>
      <c r="AV41" s="2738"/>
      <c r="AW41" s="2738"/>
      <c r="AX41" s="2738"/>
      <c r="AY41" s="2738"/>
      <c r="AZ41" s="2739"/>
      <c r="BA41" s="2740" t="s">
        <v>554</v>
      </c>
      <c r="BB41" s="2743" t="s">
        <v>556</v>
      </c>
      <c r="BC41" s="2590"/>
      <c r="BI41" s="1618">
        <v>14</v>
      </c>
    </row>
    <row customHeight="1" ht="35.699999999999996">
      <c r="Q42" s="754"/>
      <c r="R42" s="839"/>
      <c r="S42" s="2736"/>
      <c r="T42" s="2672"/>
      <c r="U42" s="1494"/>
      <c r="V42" s="2655" t="s">
        <v>636</v>
      </c>
      <c r="W42" s="2656"/>
      <c r="X42" s="2655" t="s">
        <v>637</v>
      </c>
      <c r="Y42" s="2656"/>
      <c r="Z42" s="2757" t="s">
        <v>638</v>
      </c>
      <c r="AA42" s="2776"/>
      <c r="AB42" s="2777"/>
      <c r="AC42" s="2741"/>
      <c r="AD42" s="2793"/>
      <c r="AE42" s="2794"/>
      <c r="AF42" s="2794"/>
      <c r="AG42" s="2795"/>
      <c r="AH42" s="2793"/>
      <c r="AI42" s="2794"/>
      <c r="AJ42" s="2794"/>
      <c r="AK42" s="2795"/>
      <c r="AL42" s="2793"/>
      <c r="AM42" s="2794"/>
      <c r="AN42" s="2794"/>
      <c r="AO42" s="2795"/>
      <c r="AP42" s="2793"/>
      <c r="AQ42" s="2794"/>
      <c r="AR42" s="2794"/>
      <c r="AS42" s="2795"/>
      <c r="AT42" s="2655" t="s">
        <v>651</v>
      </c>
      <c r="AU42" s="2656"/>
      <c r="AV42" s="2655" t="s">
        <v>652</v>
      </c>
      <c r="AW42" s="2656"/>
      <c r="AX42" s="2757" t="s">
        <v>638</v>
      </c>
      <c r="AY42" s="2776"/>
      <c r="AZ42" s="2777"/>
      <c r="BA42" s="2741"/>
      <c r="BB42" s="2744"/>
      <c r="BC42" s="2590"/>
      <c r="BI42" s="1618">
        <v>34</v>
      </c>
    </row>
    <row customHeight="1" ht="14.699999999999998">
      <c r="Q43" s="754"/>
      <c r="R43" s="839"/>
      <c r="S43" s="2736"/>
      <c r="T43" s="2672"/>
      <c r="U43" s="1494"/>
      <c r="V43" s="2663"/>
      <c r="W43" s="2664"/>
      <c r="X43" s="2663"/>
      <c r="Y43" s="2664"/>
      <c r="Z43" s="2758"/>
      <c r="AA43" s="2778"/>
      <c r="AB43" s="2779"/>
      <c r="AC43" s="2741"/>
      <c r="AD43" s="2793"/>
      <c r="AE43" s="2794"/>
      <c r="AF43" s="2794"/>
      <c r="AG43" s="2795"/>
      <c r="AH43" s="2793"/>
      <c r="AI43" s="2794"/>
      <c r="AJ43" s="2794"/>
      <c r="AK43" s="2795"/>
      <c r="AL43" s="2793"/>
      <c r="AM43" s="2794"/>
      <c r="AN43" s="2794"/>
      <c r="AO43" s="2795"/>
      <c r="AP43" s="2793"/>
      <c r="AQ43" s="2794"/>
      <c r="AR43" s="2794"/>
      <c r="AS43" s="2795"/>
      <c r="AT43" s="2663"/>
      <c r="AU43" s="2664"/>
      <c r="AV43" s="2663"/>
      <c r="AW43" s="2664"/>
      <c r="AX43" s="2758"/>
      <c r="AY43" s="2778"/>
      <c r="AZ43" s="2779"/>
      <c r="BA43" s="2741"/>
      <c r="BB43" s="2744"/>
      <c r="BC43" s="2590"/>
      <c r="BI43" s="1618">
        <v>14</v>
      </c>
    </row>
    <row customHeight="1" ht="14.699999999999998">
      <c r="A44" s="1833"/>
      <c r="B44" s="1833" t="s">
        <v>267</v>
      </c>
      <c r="C44" s="1833" t="s">
        <v>268</v>
      </c>
      <c r="D44" s="1833" t="s">
        <v>269</v>
      </c>
      <c r="E44" s="1827" t="s">
        <v>561</v>
      </c>
      <c r="F44" s="1827" t="s">
        <v>562</v>
      </c>
      <c r="G44" s="1827" t="s">
        <v>563</v>
      </c>
      <c r="H44" s="1827" t="s">
        <v>564</v>
      </c>
      <c r="I44" s="1827" t="s">
        <v>565</v>
      </c>
      <c r="J44" s="1827" t="s">
        <v>566</v>
      </c>
      <c r="K44" s="1827" t="s">
        <v>567</v>
      </c>
      <c r="L44" s="1827" t="s">
        <v>542</v>
      </c>
      <c r="Q44" s="754"/>
      <c r="R44" s="839"/>
      <c r="S44" s="2736"/>
      <c r="T44" s="2672"/>
      <c r="U44" s="765"/>
      <c r="V44" s="1942" t="s">
        <v>602</v>
      </c>
      <c r="W44" s="1942" t="s">
        <v>603</v>
      </c>
      <c r="X44" s="1942" t="s">
        <v>602</v>
      </c>
      <c r="Y44" s="1942" t="s">
        <v>603</v>
      </c>
      <c r="Z44" s="1952" t="s">
        <v>570</v>
      </c>
      <c r="AA44" s="2733" t="s">
        <v>571</v>
      </c>
      <c r="AB44" s="2734"/>
      <c r="AC44" s="2742"/>
      <c r="AD44" s="2796"/>
      <c r="AE44" s="2797"/>
      <c r="AF44" s="2797"/>
      <c r="AG44" s="2798"/>
      <c r="AH44" s="2796"/>
      <c r="AI44" s="2797"/>
      <c r="AJ44" s="2797"/>
      <c r="AK44" s="2798"/>
      <c r="AL44" s="2796"/>
      <c r="AM44" s="2797"/>
      <c r="AN44" s="2797"/>
      <c r="AO44" s="2798"/>
      <c r="AP44" s="2796"/>
      <c r="AQ44" s="2797"/>
      <c r="AR44" s="2797"/>
      <c r="AS44" s="2798"/>
      <c r="AT44" s="1942" t="s">
        <v>602</v>
      </c>
      <c r="AU44" s="1942" t="s">
        <v>603</v>
      </c>
      <c r="AV44" s="1942" t="s">
        <v>602</v>
      </c>
      <c r="AW44" s="1942" t="s">
        <v>603</v>
      </c>
      <c r="AX44" s="1952" t="s">
        <v>570</v>
      </c>
      <c r="AY44" s="2733" t="s">
        <v>571</v>
      </c>
      <c r="AZ44" s="2734"/>
      <c r="BA44" s="2742"/>
      <c r="BB44" s="2745"/>
      <c r="BC44" s="2590"/>
      <c r="BI44" s="1618">
        <v>14</v>
      </c>
    </row>
    <row s="26694" customFormat="1" customHeight="1" ht="11.25" hidden="1">
      <c r="A45" s="1833"/>
      <c r="B45" s="1833"/>
      <c r="C45" s="1833"/>
      <c r="D45" s="1833"/>
      <c r="E45" s="1833"/>
      <c r="F45" s="1833"/>
      <c r="G45" s="1833"/>
      <c r="H45" s="1833"/>
      <c r="I45" s="1833"/>
      <c r="J45" s="1833"/>
      <c r="K45" s="1833"/>
      <c r="L45" s="1827"/>
      <c r="M45" s="1825"/>
      <c r="N45" s="1825"/>
      <c r="O45" s="1825"/>
      <c r="P45" s="973"/>
      <c r="Q45" s="1717"/>
      <c r="R45" s="1717">
        <v>1</v>
      </c>
      <c r="S45" s="1740" t="s">
        <v>132</v>
      </c>
      <c r="T45" s="1718" t="s">
        <v>102</v>
      </c>
      <c r="U45" s="1708" t="str">
        <f>OFFSET(U45,0,-1)</f>
        <v>2</v>
      </c>
      <c r="V45" s="1945">
        <f>OFFSET(V45,0,-1)+1</f>
        <v>3</v>
      </c>
      <c r="W45" s="1945">
        <f>OFFSET(W45,0,-1)+1</f>
        <v>4</v>
      </c>
      <c r="X45" s="1945">
        <f>OFFSET(X45,0,-1)+1</f>
        <v>5</v>
      </c>
      <c r="Y45" s="1945">
        <f>OFFSET(Y45,0,-1)+1</f>
        <v>6</v>
      </c>
      <c r="Z45" s="1945">
        <f>OFFSET(Z45,0,-1)+1</f>
        <v>7</v>
      </c>
      <c r="AA45" s="2735">
        <f>OFFSET(AA45,0,-1)+1</f>
        <v>8</v>
      </c>
      <c r="AB45" s="2735"/>
      <c r="AC45" s="1945">
        <f>OFFSET(AC45,0,-2)+1</f>
        <v>9</v>
      </c>
      <c r="AD45" s="1945">
        <f>OFFSET(AD45,0,-1)+1</f>
        <v>10</v>
      </c>
      <c r="AE45" s="1945"/>
      <c r="AF45" s="1945"/>
      <c r="AG45" s="1945"/>
      <c r="AH45" s="1945"/>
      <c r="AI45" s="1945"/>
      <c r="AJ45" s="1945"/>
      <c r="AK45" s="1945"/>
      <c r="AL45" s="1945"/>
      <c r="AM45" s="1945"/>
      <c r="AN45" s="1945"/>
      <c r="AO45" s="1945"/>
      <c r="AP45" s="1945"/>
      <c r="AQ45" s="1945"/>
      <c r="AR45" s="1945"/>
      <c r="AS45" s="1945"/>
      <c r="AT45" s="1945"/>
      <c r="AU45" s="1945"/>
      <c r="AV45" s="1945"/>
      <c r="AW45" s="1945">
        <f>OFFSET(AW45,0,-1)+1</f>
        <v>1</v>
      </c>
      <c r="AX45" s="1945">
        <f>OFFSET(AX45,0,-1)+1</f>
        <v>2</v>
      </c>
      <c r="AY45" s="2735">
        <f>OFFSET(AY45,0,-1)+1</f>
        <v>3</v>
      </c>
      <c r="AZ45" s="2735"/>
      <c r="BA45" s="1945">
        <f>OFFSET(BA45,0,-2)+1</f>
        <v>4</v>
      </c>
      <c r="BB45" s="1708">
        <f>OFFSET(BB45,0,-1)</f>
        <v>4</v>
      </c>
      <c r="BC45" s="1945">
        <f>OFFSET(BC45,0,-1)+1</f>
        <v>5</v>
      </c>
      <c r="BD45" s="974"/>
      <c r="BE45" s="974"/>
      <c r="BF45" s="974"/>
      <c r="BG45" s="974"/>
      <c r="BH45" s="974"/>
      <c r="BI45" s="959">
        <v>0</v>
      </c>
    </row>
    <row customHeight="1" ht="22.049999999999997">
      <c r="A46" s="1826" t="s">
        <v>400</v>
      </c>
      <c r="B46" s="1826"/>
      <c r="C46" s="1826"/>
      <c r="D46" s="1826"/>
      <c r="E46" s="2721">
        <v>1</v>
      </c>
      <c r="F46" s="1826"/>
      <c r="G46" s="1826"/>
      <c r="H46" s="1826"/>
      <c r="I46" s="1826"/>
      <c r="J46" s="1826"/>
      <c r="K46" s="1826"/>
      <c r="L46" s="1827"/>
      <c r="M46" s="1828"/>
      <c r="N46" s="1828"/>
      <c r="O46" s="1828"/>
      <c r="P46" s="1872"/>
      <c r="Q46" s="1336"/>
      <c r="R46" s="818"/>
      <c r="S46" s="1956">
        <f>INDEX(PT_DIFFERENTIATION_NUM_NTAR,MATCH(A46,PT_DIFFERENTIATION_NTAR_ID,0))</f>
        <v>0</v>
      </c>
      <c r="T46" s="761" t="s">
        <v>255</v>
      </c>
      <c r="U46" s="763"/>
      <c r="V46" s="2706"/>
      <c r="W46" s="2706"/>
      <c r="X46" s="2706"/>
      <c r="Y46" s="2706"/>
      <c r="Z46" s="2706"/>
      <c r="AA46" s="2706"/>
      <c r="AB46" s="2706"/>
      <c r="AC46" s="2707"/>
      <c r="AD46" s="2705" t="str">
        <f>INDEX(PT_DIFFERENTIATION_NTAR,MATCH(A46,PT_DIFFERENTIATION_NTAR_ID,0))</f>
        <v/>
      </c>
      <c r="AE46" s="2706"/>
      <c r="AF46" s="2706"/>
      <c r="AG46" s="2706"/>
      <c r="AH46" s="2706"/>
      <c r="AI46" s="2706"/>
      <c r="AJ46" s="2706"/>
      <c r="AK46" s="2706"/>
      <c r="AL46" s="2706"/>
      <c r="AM46" s="2706"/>
      <c r="AN46" s="2706"/>
      <c r="AO46" s="2706"/>
      <c r="AP46" s="2706"/>
      <c r="AQ46" s="2706"/>
      <c r="AR46" s="2706"/>
      <c r="AS46" s="2706"/>
      <c r="AT46" s="2706"/>
      <c r="AU46" s="2706"/>
      <c r="AV46" s="2706"/>
      <c r="AW46" s="2706"/>
      <c r="AX46" s="2706"/>
      <c r="AY46" s="2706"/>
      <c r="AZ46" s="2706"/>
      <c r="BA46" s="2706"/>
      <c r="BB46" s="2707"/>
      <c r="BC46"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63"/>
      <c r="BF46" s="963" t="str">
        <f>IF(T46="","",T46)</f>
        <v>Наименование тарифа</v>
      </c>
      <c r="BG46" s="963"/>
      <c r="BH46" s="963"/>
      <c r="BI46" s="1618">
        <v>21</v>
      </c>
    </row>
    <row customHeight="1" ht="22.049999999999997">
      <c r="A47" s="1826" t="s">
        <v>400</v>
      </c>
      <c r="B47" s="1826" t="s">
        <v>401</v>
      </c>
      <c r="C47" s="1826"/>
      <c r="D47" s="1826"/>
      <c r="E47" s="2722"/>
      <c r="F47" s="2721">
        <v>1</v>
      </c>
      <c r="G47" s="1826"/>
      <c r="H47" s="1826"/>
      <c r="I47" s="1826"/>
      <c r="J47" s="1826"/>
      <c r="K47" s="1826"/>
      <c r="L47" s="1827"/>
      <c r="M47" s="1828"/>
      <c r="N47" s="1828"/>
      <c r="O47" s="1828"/>
      <c r="P47" s="1873"/>
      <c r="Q47" s="1874"/>
      <c r="R47" s="816"/>
      <c r="S47" s="1956" t="str">
        <f>INDEX(PT_DIFFERENTIATION_NUM_TER,MATCH(B47,PT_DIFFERENTIATION_TER_ID,0))</f>
        <v>.</v>
      </c>
      <c r="T47" s="771" t="s">
        <v>521</v>
      </c>
      <c r="U47" s="763"/>
      <c r="V47" s="2706"/>
      <c r="W47" s="2706"/>
      <c r="X47" s="2706"/>
      <c r="Y47" s="2706"/>
      <c r="Z47" s="2706"/>
      <c r="AA47" s="2706"/>
      <c r="AB47" s="2706"/>
      <c r="AC47" s="2707"/>
      <c r="AD47" s="2705" t="str">
        <f>INDEX(PT_DIFFERENTIATION_TER,MATCH(B47,PT_DIFFERENTIATION_TER_ID,0))</f>
        <v/>
      </c>
      <c r="AE47" s="2706"/>
      <c r="AF47" s="2706"/>
      <c r="AG47" s="2706"/>
      <c r="AH47" s="2706"/>
      <c r="AI47" s="2706"/>
      <c r="AJ47" s="2706"/>
      <c r="AK47" s="2706"/>
      <c r="AL47" s="2706"/>
      <c r="AM47" s="2706"/>
      <c r="AN47" s="2706"/>
      <c r="AO47" s="2706"/>
      <c r="AP47" s="2706"/>
      <c r="AQ47" s="2706"/>
      <c r="AR47" s="2706"/>
      <c r="AS47" s="2706"/>
      <c r="AT47" s="2706"/>
      <c r="AU47" s="2706"/>
      <c r="AV47" s="2706"/>
      <c r="AW47" s="2706"/>
      <c r="AX47" s="2706"/>
      <c r="AY47" s="2706"/>
      <c r="AZ47" s="2706"/>
      <c r="BA47" s="2706"/>
      <c r="BB47" s="2707"/>
      <c r="BC47" s="1721" t="s">
        <v>522</v>
      </c>
      <c r="BE47" s="963"/>
      <c r="BF47" s="963" t="str">
        <f>IF(T47="","",T47)</f>
        <v>Территория действия тарифа</v>
      </c>
      <c r="BG47" s="963"/>
      <c r="BH47" s="963"/>
      <c r="BI47" s="1618">
        <v>21</v>
      </c>
    </row>
    <row customHeight="1" ht="35.699999999999996">
      <c r="A48" s="1826" t="s">
        <v>400</v>
      </c>
      <c r="B48" s="1826" t="s">
        <v>401</v>
      </c>
      <c r="C48" s="1826" t="s">
        <v>402</v>
      </c>
      <c r="D48" s="1826"/>
      <c r="E48" s="2722"/>
      <c r="F48" s="2722"/>
      <c r="G48" s="2721">
        <v>1</v>
      </c>
      <c r="H48" s="1826"/>
      <c r="I48" s="1826"/>
      <c r="J48" s="1826"/>
      <c r="K48" s="1826"/>
      <c r="L48" s="1827"/>
      <c r="M48" s="1828"/>
      <c r="N48" s="1828"/>
      <c r="O48" s="1828"/>
      <c r="P48" s="1875"/>
      <c r="Q48" s="1874"/>
      <c r="R48" s="816"/>
      <c r="S48" s="1956" t="str">
        <f>INDEX(PT_DIFFERENTIATION_NUM_CS,MATCH(C48,PT_DIFFERENTIATION_CS_ID,0))</f>
        <v>..</v>
      </c>
      <c r="T48" s="772" t="s">
        <v>640</v>
      </c>
      <c r="U48" s="763"/>
      <c r="V48" s="2706"/>
      <c r="W48" s="2706"/>
      <c r="X48" s="2706"/>
      <c r="Y48" s="2706"/>
      <c r="Z48" s="2706"/>
      <c r="AA48" s="2706"/>
      <c r="AB48" s="2706"/>
      <c r="AC48" s="2707"/>
      <c r="AD48" s="2705" t="str">
        <f>INDEX(PT_DIFFERENTIATION_CS,MATCH(C48,PT_DIFFERENTIATION_CS_ID,0))</f>
        <v/>
      </c>
      <c r="AE48" s="2706"/>
      <c r="AF48" s="2706"/>
      <c r="AG48" s="2706"/>
      <c r="AH48" s="2706"/>
      <c r="AI48" s="2706"/>
      <c r="AJ48" s="2706"/>
      <c r="AK48" s="2706"/>
      <c r="AL48" s="2706"/>
      <c r="AM48" s="2706"/>
      <c r="AN48" s="2706"/>
      <c r="AO48" s="2706"/>
      <c r="AP48" s="2706"/>
      <c r="AQ48" s="2706"/>
      <c r="AR48" s="2706"/>
      <c r="AS48" s="2706"/>
      <c r="AT48" s="2706"/>
      <c r="AU48" s="2706"/>
      <c r="AV48" s="2706"/>
      <c r="AW48" s="2706"/>
      <c r="AX48" s="2706"/>
      <c r="AY48" s="2706"/>
      <c r="AZ48" s="2706"/>
      <c r="BA48" s="2706"/>
      <c r="BB48" s="2707"/>
      <c r="BC48" s="1721" t="s">
        <v>641</v>
      </c>
      <c r="BE48" s="963"/>
      <c r="BF48" s="963" t="str">
        <f>IF(T48="","",T48)</f>
        <v>Наименование централизованной системы водоотведения</v>
      </c>
      <c r="BG48" s="963"/>
      <c r="BH48" s="963"/>
      <c r="BI48" s="1618">
        <v>34</v>
      </c>
    </row>
    <row s="27100" customFormat="1" customHeight="1" ht="0">
      <c r="A49" s="1806" t="s">
        <v>400</v>
      </c>
      <c r="B49" s="1806" t="s">
        <v>401</v>
      </c>
      <c r="C49" s="1806" t="s">
        <v>402</v>
      </c>
      <c r="D49" s="1806" t="s">
        <v>653</v>
      </c>
      <c r="E49" s="2722"/>
      <c r="F49" s="2722"/>
      <c r="G49" s="2722"/>
      <c r="H49" s="2721">
        <v>1</v>
      </c>
      <c r="I49" s="1806"/>
      <c r="J49" s="1806"/>
      <c r="K49" s="1806"/>
      <c r="L49" s="1809"/>
      <c r="M49" s="1778"/>
      <c r="N49" s="1778"/>
      <c r="O49" s="1778"/>
      <c r="P49" s="1960"/>
      <c r="Q49" s="1961"/>
      <c r="R49" s="820"/>
      <c r="S49" s="1505"/>
      <c r="T49" s="1962"/>
      <c r="U49" s="1847"/>
      <c r="V49" s="2760"/>
      <c r="W49" s="2760"/>
      <c r="X49" s="2760"/>
      <c r="Y49" s="2760"/>
      <c r="Z49" s="2760"/>
      <c r="AA49" s="2760"/>
      <c r="AB49" s="2760"/>
      <c r="AC49" s="2761"/>
      <c r="AD49" s="2759"/>
      <c r="AE49" s="2760"/>
      <c r="AF49" s="2760"/>
      <c r="AG49" s="2760"/>
      <c r="AH49" s="2760"/>
      <c r="AI49" s="2760"/>
      <c r="AJ49" s="2760"/>
      <c r="AK49" s="2760"/>
      <c r="AL49" s="2760"/>
      <c r="AM49" s="2760"/>
      <c r="AN49" s="2760"/>
      <c r="AO49" s="2760"/>
      <c r="AP49" s="2760"/>
      <c r="AQ49" s="2760"/>
      <c r="AR49" s="2760"/>
      <c r="AS49" s="2760"/>
      <c r="AT49" s="2760"/>
      <c r="AU49" s="2760"/>
      <c r="AV49" s="2760"/>
      <c r="AW49" s="2760"/>
      <c r="AX49" s="2760"/>
      <c r="AY49" s="2760"/>
      <c r="AZ49" s="2760"/>
      <c r="BA49" s="2760"/>
      <c r="BB49" s="2761"/>
      <c r="BC49" s="1848" t="s">
        <v>526</v>
      </c>
      <c r="BE49" s="963"/>
      <c r="BF49" s="963" t="str">
        <f>IF(T49="","",T49)</f>
        <v/>
      </c>
      <c r="BG49" s="963"/>
      <c r="BH49" s="963"/>
      <c r="BI49" s="974">
        <v>0</v>
      </c>
    </row>
    <row s="27100" customFormat="1" customHeight="1" ht="0">
      <c r="A50" s="1806" t="s">
        <v>400</v>
      </c>
      <c r="B50" s="1806" t="s">
        <v>401</v>
      </c>
      <c r="C50" s="1806" t="s">
        <v>402</v>
      </c>
      <c r="D50" s="1806" t="s">
        <v>653</v>
      </c>
      <c r="E50" s="2722"/>
      <c r="F50" s="2722"/>
      <c r="G50" s="2722"/>
      <c r="H50" s="2722"/>
      <c r="I50" s="2719" t="str">
        <f>S49&amp;".1"</f>
        <v>.1</v>
      </c>
      <c r="J50" s="1806"/>
      <c r="K50" s="1806"/>
      <c r="L50" s="1809" t="s">
        <v>527</v>
      </c>
      <c r="M50" s="973"/>
      <c r="N50" s="973"/>
      <c r="O50" s="973"/>
      <c r="P50" s="2720">
        <v>1</v>
      </c>
      <c r="Q50" s="1944"/>
      <c r="R50" s="819"/>
      <c r="S50" s="1505"/>
      <c r="T50" s="1846"/>
      <c r="U50" s="1847"/>
      <c r="V50" s="2760"/>
      <c r="W50" s="2760"/>
      <c r="X50" s="2760"/>
      <c r="Y50" s="2760"/>
      <c r="Z50" s="2760"/>
      <c r="AA50" s="2760"/>
      <c r="AB50" s="2760"/>
      <c r="AC50" s="2761"/>
      <c r="AD50" s="2759"/>
      <c r="AE50" s="2760"/>
      <c r="AF50" s="2760"/>
      <c r="AG50" s="2760"/>
      <c r="AH50" s="2760"/>
      <c r="AI50" s="2760"/>
      <c r="AJ50" s="2760"/>
      <c r="AK50" s="2760"/>
      <c r="AL50" s="2760"/>
      <c r="AM50" s="2760"/>
      <c r="AN50" s="2760"/>
      <c r="AO50" s="2760"/>
      <c r="AP50" s="2760"/>
      <c r="AQ50" s="2760"/>
      <c r="AR50" s="2760"/>
      <c r="AS50" s="2760"/>
      <c r="AT50" s="2760"/>
      <c r="AU50" s="2760"/>
      <c r="AV50" s="2760"/>
      <c r="AW50" s="2760"/>
      <c r="AX50" s="2760"/>
      <c r="AY50" s="2760"/>
      <c r="AZ50" s="2760"/>
      <c r="BA50" s="2760"/>
      <c r="BB50" s="2761"/>
      <c r="BC50" s="1848"/>
      <c r="BE50" s="963"/>
      <c r="BF50" s="963" t="str">
        <f>IF(T50="","",T50)</f>
        <v/>
      </c>
      <c r="BG50" s="963"/>
      <c r="BH50" s="963"/>
      <c r="BI50" s="974">
        <v>0</v>
      </c>
    </row>
    <row s="27100" customFormat="1" customHeight="1" ht="0">
      <c r="A51" s="1806" t="s">
        <v>400</v>
      </c>
      <c r="B51" s="1806" t="s">
        <v>401</v>
      </c>
      <c r="C51" s="1806" t="s">
        <v>402</v>
      </c>
      <c r="D51" s="1806" t="s">
        <v>653</v>
      </c>
      <c r="E51" s="2722"/>
      <c r="F51" s="2722"/>
      <c r="G51" s="2722"/>
      <c r="H51" s="2722"/>
      <c r="I51" s="2749"/>
      <c r="J51" s="2719" t="str">
        <f>S49&amp;".1"</f>
        <v>.1</v>
      </c>
      <c r="K51" s="1806"/>
      <c r="L51" s="1809"/>
      <c r="M51" s="973"/>
      <c r="N51" s="973"/>
      <c r="O51" s="973"/>
      <c r="P51" s="2720"/>
      <c r="Q51" s="2720">
        <v>1</v>
      </c>
      <c r="R51" s="820"/>
      <c r="S51" s="1505"/>
      <c r="T51" s="1862"/>
      <c r="U51" s="1847"/>
      <c r="V51" s="2760"/>
      <c r="W51" s="2760"/>
      <c r="X51" s="2760"/>
      <c r="Y51" s="2760"/>
      <c r="Z51" s="2760"/>
      <c r="AA51" s="2760"/>
      <c r="AB51" s="2760"/>
      <c r="AC51" s="2761"/>
      <c r="AD51" s="2759"/>
      <c r="AE51" s="2760"/>
      <c r="AF51" s="2760"/>
      <c r="AG51" s="2760"/>
      <c r="AH51" s="2760"/>
      <c r="AI51" s="2760"/>
      <c r="AJ51" s="2760"/>
      <c r="AK51" s="2760"/>
      <c r="AL51" s="2760"/>
      <c r="AM51" s="2760"/>
      <c r="AN51" s="2827"/>
      <c r="AO51" s="2827"/>
      <c r="AP51" s="2760"/>
      <c r="AQ51" s="2760"/>
      <c r="AR51" s="2760"/>
      <c r="AS51" s="2760"/>
      <c r="AT51" s="2760"/>
      <c r="AU51" s="2760"/>
      <c r="AV51" s="2760"/>
      <c r="AW51" s="2760"/>
      <c r="AX51" s="2760"/>
      <c r="AY51" s="2760"/>
      <c r="AZ51" s="2760"/>
      <c r="BA51" s="2760"/>
      <c r="BB51" s="2761"/>
      <c r="BC51" s="1848"/>
      <c r="BE51" s="963"/>
      <c r="BF51" s="963" t="str">
        <f>IF(T51="","",T51)</f>
        <v/>
      </c>
      <c r="BG51" s="963"/>
      <c r="BH51" s="963"/>
      <c r="BI51" s="974">
        <v>0</v>
      </c>
    </row>
    <row customHeight="1" ht="11.549999999999999">
      <c r="A52" s="1826" t="s">
        <v>400</v>
      </c>
      <c r="B52" s="1826" t="s">
        <v>401</v>
      </c>
      <c r="C52" s="1826" t="s">
        <v>402</v>
      </c>
      <c r="D52" s="1826" t="s">
        <v>653</v>
      </c>
      <c r="E52" s="2722"/>
      <c r="F52" s="2722"/>
      <c r="G52" s="2722"/>
      <c r="H52" s="2722"/>
      <c r="I52" s="2749"/>
      <c r="J52" s="2749"/>
      <c r="K52" s="2719" t="str">
        <f>S48&amp;".1"</f>
        <v>...1</v>
      </c>
      <c r="L52" s="1827"/>
      <c r="P52" s="2720"/>
      <c r="Q52" s="2720"/>
      <c r="R52" s="820">
        <v>1</v>
      </c>
      <c r="S52" s="2804" t="str">
        <f>$K52</f>
        <v>...1</v>
      </c>
      <c r="T52" s="2823"/>
      <c r="U52" s="763"/>
      <c r="V52" s="1214"/>
      <c r="W52" s="1720"/>
      <c r="X52" s="1214"/>
      <c r="Y52" s="1720"/>
      <c r="Z52" s="2197"/>
      <c r="AA52" s="1932" t="s">
        <v>66</v>
      </c>
      <c r="AB52" s="2197"/>
      <c r="AC52" s="1932" t="s">
        <v>66</v>
      </c>
      <c r="AD52" s="2648" t="s">
        <v>66</v>
      </c>
      <c r="AE52" s="2789"/>
      <c r="AF52" s="2668">
        <v>1</v>
      </c>
      <c r="AG52" s="2826"/>
      <c r="AH52" s="2570" t="s">
        <v>66</v>
      </c>
      <c r="AI52" s="2789"/>
      <c r="AJ52" s="2668">
        <v>1</v>
      </c>
      <c r="AK52" s="2790" t="s">
        <v>22</v>
      </c>
      <c r="AL52" s="2570" t="s">
        <v>66</v>
      </c>
      <c r="AM52" s="2655"/>
      <c r="AN52" s="2668">
        <v>1</v>
      </c>
      <c r="AO52" s="2820"/>
      <c r="AP52" s="2821" t="s">
        <v>66</v>
      </c>
      <c r="AQ52" s="774"/>
      <c r="AR52" s="1949">
        <v>1</v>
      </c>
      <c r="AS52" s="1955" t="s">
        <v>22</v>
      </c>
      <c r="AT52" s="1214"/>
      <c r="AU52" s="1720"/>
      <c r="AV52" s="1214"/>
      <c r="AW52" s="1720"/>
      <c r="AX52" s="2197"/>
      <c r="AY52" s="1932" t="s">
        <v>66</v>
      </c>
      <c r="AZ52" s="2197"/>
      <c r="BA52" s="1932" t="s">
        <v>66</v>
      </c>
      <c r="BB52" s="1811"/>
      <c r="BC52" s="2716" t="s">
        <v>625</v>
      </c>
      <c r="BE52" s="963"/>
      <c r="BF52" s="963" t="str">
        <f>IF(T52="","",T52)</f>
        <v/>
      </c>
      <c r="BG52" s="963"/>
      <c r="BH52" s="963"/>
      <c r="BI52" s="1618">
        <v>11</v>
      </c>
    </row>
    <row customHeight="1" ht="11.549999999999999">
      <c r="A53" s="1826"/>
      <c r="B53" s="1826"/>
      <c r="C53" s="1826"/>
      <c r="D53" s="1826"/>
      <c r="E53" s="2722"/>
      <c r="F53" s="2722"/>
      <c r="G53" s="2722"/>
      <c r="H53" s="2722"/>
      <c r="I53" s="2749"/>
      <c r="J53" s="2749"/>
      <c r="K53" s="2719"/>
      <c r="L53" s="1827"/>
      <c r="P53" s="2720"/>
      <c r="Q53" s="2720"/>
      <c r="R53" s="820"/>
      <c r="S53" s="2805"/>
      <c r="T53" s="2824"/>
      <c r="U53" s="763"/>
      <c r="V53" s="1856"/>
      <c r="W53" s="1959"/>
      <c r="X53" s="1856"/>
      <c r="Y53" s="1959"/>
      <c r="Z53" s="1856"/>
      <c r="AA53" s="1856"/>
      <c r="AB53" s="1856"/>
      <c r="AC53" s="1856"/>
      <c r="AD53" s="2649"/>
      <c r="AE53" s="2789"/>
      <c r="AF53" s="2668"/>
      <c r="AG53" s="2826"/>
      <c r="AH53" s="2570"/>
      <c r="AI53" s="2789"/>
      <c r="AJ53" s="2668"/>
      <c r="AK53" s="2790"/>
      <c r="AL53" s="2570"/>
      <c r="AM53" s="2663"/>
      <c r="AN53" s="2668"/>
      <c r="AO53" s="2820"/>
      <c r="AP53" s="2822"/>
      <c r="AQ53" s="779"/>
      <c r="AR53" s="879"/>
      <c r="AS53" s="879" t="s">
        <v>626</v>
      </c>
      <c r="AT53" s="1856"/>
      <c r="AU53" s="1959"/>
      <c r="AV53" s="1856"/>
      <c r="AW53" s="1959"/>
      <c r="AX53" s="1856"/>
      <c r="AY53" s="1856"/>
      <c r="AZ53" s="1856"/>
      <c r="BA53" s="1856"/>
      <c r="BB53" s="1860"/>
      <c r="BC53" s="2717"/>
      <c r="BE53" s="963"/>
      <c r="BF53" s="963"/>
      <c r="BG53" s="963"/>
      <c r="BH53" s="963"/>
      <c r="BI53" s="1618">
        <v>11</v>
      </c>
    </row>
    <row customHeight="1" ht="11.549999999999999">
      <c r="A54" s="1826" t="s">
        <v>400</v>
      </c>
      <c r="B54" s="1826"/>
      <c r="C54" s="1826"/>
      <c r="D54" s="1826"/>
      <c r="E54" s="2722"/>
      <c r="F54" s="2722"/>
      <c r="G54" s="2722"/>
      <c r="H54" s="2722"/>
      <c r="I54" s="2749"/>
      <c r="J54" s="2749"/>
      <c r="K54" s="2719"/>
      <c r="L54" s="1827"/>
      <c r="P54" s="2720"/>
      <c r="Q54" s="2720"/>
      <c r="R54" s="820"/>
      <c r="S54" s="2805"/>
      <c r="T54" s="2824"/>
      <c r="U54" s="763"/>
      <c r="V54" s="1856"/>
      <c r="W54" s="1959"/>
      <c r="X54" s="1856"/>
      <c r="Y54" s="1959"/>
      <c r="Z54" s="1856"/>
      <c r="AA54" s="1856"/>
      <c r="AB54" s="1856"/>
      <c r="AC54" s="1856"/>
      <c r="AD54" s="2649"/>
      <c r="AE54" s="2789"/>
      <c r="AF54" s="2668"/>
      <c r="AG54" s="2826"/>
      <c r="AH54" s="2570"/>
      <c r="AI54" s="2789"/>
      <c r="AJ54" s="2668"/>
      <c r="AK54" s="2790"/>
      <c r="AL54" s="2570"/>
      <c r="AM54" s="779"/>
      <c r="AN54" s="1963"/>
      <c r="AO54" s="1963" t="s">
        <v>646</v>
      </c>
      <c r="AP54" s="879"/>
      <c r="AQ54" s="879"/>
      <c r="AR54" s="879"/>
      <c r="AS54" s="1856"/>
      <c r="AT54" s="1856"/>
      <c r="AU54" s="1959"/>
      <c r="AV54" s="1856"/>
      <c r="AW54" s="1959"/>
      <c r="AX54" s="1856"/>
      <c r="AY54" s="1856"/>
      <c r="AZ54" s="1856"/>
      <c r="BA54" s="1856"/>
      <c r="BB54" s="1860"/>
      <c r="BC54" s="2717"/>
      <c r="BE54" s="963"/>
      <c r="BF54" s="963"/>
      <c r="BG54" s="963"/>
      <c r="BH54" s="963"/>
      <c r="BI54" s="1618">
        <v>11</v>
      </c>
    </row>
    <row customHeight="1" ht="11.549999999999999">
      <c r="A55" s="1826" t="s">
        <v>400</v>
      </c>
      <c r="B55" s="1826"/>
      <c r="C55" s="1826"/>
      <c r="D55" s="1826"/>
      <c r="E55" s="2722"/>
      <c r="F55" s="2722"/>
      <c r="G55" s="2722"/>
      <c r="H55" s="2722"/>
      <c r="I55" s="2749"/>
      <c r="J55" s="2749"/>
      <c r="K55" s="2719"/>
      <c r="L55" s="1827"/>
      <c r="P55" s="2720"/>
      <c r="Q55" s="2720"/>
      <c r="R55" s="820"/>
      <c r="S55" s="2805"/>
      <c r="T55" s="2824"/>
      <c r="U55" s="763"/>
      <c r="V55" s="1856"/>
      <c r="W55" s="1959"/>
      <c r="X55" s="1856"/>
      <c r="Y55" s="1959"/>
      <c r="Z55" s="1856"/>
      <c r="AA55" s="1856"/>
      <c r="AB55" s="1856"/>
      <c r="AC55" s="1856"/>
      <c r="AD55" s="2649"/>
      <c r="AE55" s="2789"/>
      <c r="AF55" s="2668"/>
      <c r="AG55" s="2826"/>
      <c r="AH55" s="2570"/>
      <c r="AI55" s="757"/>
      <c r="AJ55" s="878"/>
      <c r="AK55" s="776" t="s">
        <v>647</v>
      </c>
      <c r="AL55" s="1856"/>
      <c r="AM55" s="1856"/>
      <c r="AN55" s="1856"/>
      <c r="AO55" s="1856"/>
      <c r="AP55" s="1856"/>
      <c r="AQ55" s="1856"/>
      <c r="AR55" s="1856"/>
      <c r="AS55" s="1856"/>
      <c r="AT55" s="1856"/>
      <c r="AU55" s="1959"/>
      <c r="AV55" s="1856"/>
      <c r="AW55" s="1959"/>
      <c r="AX55" s="1856"/>
      <c r="AY55" s="1856"/>
      <c r="AZ55" s="1856"/>
      <c r="BA55" s="1856"/>
      <c r="BB55" s="1860"/>
      <c r="BC55" s="2717"/>
      <c r="BE55" s="963"/>
      <c r="BF55" s="963"/>
      <c r="BG55" s="963"/>
      <c r="BH55" s="963"/>
      <c r="BI55" s="1618">
        <v>11</v>
      </c>
    </row>
    <row customHeight="1" ht="11.549999999999999">
      <c r="A56" s="1826" t="s">
        <v>400</v>
      </c>
      <c r="B56" s="1826" t="s">
        <v>401</v>
      </c>
      <c r="C56" s="1826" t="s">
        <v>402</v>
      </c>
      <c r="D56" s="1826" t="s">
        <v>653</v>
      </c>
      <c r="E56" s="2722"/>
      <c r="F56" s="2722"/>
      <c r="G56" s="2722"/>
      <c r="H56" s="2722"/>
      <c r="I56" s="2749"/>
      <c r="J56" s="2749"/>
      <c r="K56" s="2719"/>
      <c r="L56" s="1827"/>
      <c r="P56" s="2720"/>
      <c r="Q56" s="2720"/>
      <c r="R56" s="820"/>
      <c r="S56" s="2806"/>
      <c r="T56" s="2825"/>
      <c r="U56" s="763"/>
      <c r="V56" s="1856"/>
      <c r="W56" s="1857" t="str">
        <f>Z52&amp;"-"&amp;AB52</f>
        <v>-</v>
      </c>
      <c r="X56" s="1856"/>
      <c r="Y56" s="1857" t="str">
        <f>AB52&amp;"-"&amp;AD52</f>
        <v>-да</v>
      </c>
      <c r="Z56" s="1856"/>
      <c r="AA56" s="1856"/>
      <c r="AB56" s="1856"/>
      <c r="AC56" s="1856"/>
      <c r="AD56" s="2575"/>
      <c r="AE56" s="775"/>
      <c r="AF56" s="777"/>
      <c r="AG56" s="879" t="s">
        <v>629</v>
      </c>
      <c r="AH56" s="1856"/>
      <c r="AI56" s="1856"/>
      <c r="AJ56" s="1856"/>
      <c r="AK56" s="1856"/>
      <c r="AL56" s="1856"/>
      <c r="AM56" s="1856"/>
      <c r="AN56" s="1856"/>
      <c r="AO56" s="1856"/>
      <c r="AP56" s="1856"/>
      <c r="AQ56" s="1856"/>
      <c r="AR56" s="1856"/>
      <c r="AS56" s="1856"/>
      <c r="AT56" s="1856"/>
      <c r="AU56" s="1857" t="str">
        <f>AX52&amp;"-"&amp;AZ52</f>
        <v>-</v>
      </c>
      <c r="AV56" s="1856"/>
      <c r="AW56" s="1857" t="str">
        <f>AZ52&amp;"-"&amp;BB52</f>
        <v>-</v>
      </c>
      <c r="AX56" s="1856"/>
      <c r="AY56" s="1856"/>
      <c r="AZ56" s="1856"/>
      <c r="BA56" s="1856"/>
      <c r="BB56" s="1859" t="str">
        <f>BE52&amp;"-"&amp;BG52</f>
        <v>-</v>
      </c>
      <c r="BC56" s="2717"/>
      <c r="BE56" s="963"/>
      <c r="BF56" s="963" t="str">
        <f>IF(T56="","",T56)</f>
        <v/>
      </c>
      <c r="BG56" s="963"/>
      <c r="BH56" s="963"/>
      <c r="BI56" s="1618">
        <v>11</v>
      </c>
    </row>
    <row customHeight="1" ht="11.549999999999999">
      <c r="A57" s="1826" t="s">
        <v>400</v>
      </c>
      <c r="B57" s="1826" t="s">
        <v>401</v>
      </c>
      <c r="C57" s="1826" t="s">
        <v>402</v>
      </c>
      <c r="D57" s="1826" t="s">
        <v>653</v>
      </c>
      <c r="E57" s="2722"/>
      <c r="F57" s="2722"/>
      <c r="G57" s="2722"/>
      <c r="H57" s="2722"/>
      <c r="I57" s="2749"/>
      <c r="J57" s="2719"/>
      <c r="K57" s="1826"/>
      <c r="L57" s="1827"/>
      <c r="P57" s="2720"/>
      <c r="Q57" s="2720"/>
      <c r="R57" s="819"/>
      <c r="S57" s="1741"/>
      <c r="T57" s="750" t="s">
        <v>592</v>
      </c>
      <c r="U57" s="830"/>
      <c r="V57" s="830"/>
      <c r="W57" s="830"/>
      <c r="X57" s="830"/>
      <c r="Y57" s="830"/>
      <c r="Z57" s="830"/>
      <c r="AA57" s="830"/>
      <c r="AB57" s="830"/>
      <c r="AC57" s="787"/>
      <c r="AD57" s="1968"/>
      <c r="AE57" s="830"/>
      <c r="AF57" s="830"/>
      <c r="AG57" s="830"/>
      <c r="AH57" s="830"/>
      <c r="AI57" s="830"/>
      <c r="AJ57" s="830"/>
      <c r="AK57" s="830"/>
      <c r="AL57" s="830"/>
      <c r="AM57" s="830"/>
      <c r="AN57" s="830"/>
      <c r="AO57" s="830"/>
      <c r="AP57" s="830"/>
      <c r="AQ57" s="830"/>
      <c r="AR57" s="830"/>
      <c r="AS57" s="830"/>
      <c r="AT57" s="830"/>
      <c r="AU57" s="830"/>
      <c r="AV57" s="830"/>
      <c r="AW57" s="830"/>
      <c r="AX57" s="830"/>
      <c r="AY57" s="830"/>
      <c r="AZ57" s="830"/>
      <c r="BA57" s="830"/>
      <c r="BB57" s="787"/>
      <c r="BC57" s="2718"/>
      <c r="BE57" s="963"/>
      <c r="BF57" s="963" t="str">
        <f>IF(T57="","",T57)</f>
        <v>Добавить строку</v>
      </c>
      <c r="BG57" s="963"/>
      <c r="BH57" s="963"/>
      <c r="BI57" s="1618">
        <v>11</v>
      </c>
    </row>
    <row s="27100" customFormat="1" customHeight="1" ht="0">
      <c r="A58" s="1806" t="s">
        <v>400</v>
      </c>
      <c r="B58" s="1806" t="s">
        <v>401</v>
      </c>
      <c r="C58" s="1806" t="s">
        <v>402</v>
      </c>
      <c r="D58" s="1806" t="s">
        <v>653</v>
      </c>
      <c r="E58" s="2722"/>
      <c r="F58" s="2722"/>
      <c r="G58" s="2722"/>
      <c r="H58" s="2722"/>
      <c r="I58" s="2719"/>
      <c r="J58" s="1806"/>
      <c r="K58" s="1806"/>
      <c r="L58" s="1809"/>
      <c r="M58" s="973"/>
      <c r="N58" s="973"/>
      <c r="O58" s="973"/>
      <c r="P58" s="2720"/>
      <c r="Q58" s="1944"/>
      <c r="R58" s="819"/>
      <c r="S58" s="1849"/>
      <c r="T58" s="1850"/>
      <c r="U58" s="1851"/>
      <c r="V58" s="1851"/>
      <c r="W58" s="1851"/>
      <c r="X58" s="1851"/>
      <c r="Y58" s="1851"/>
      <c r="Z58" s="1851"/>
      <c r="AA58" s="1851"/>
      <c r="AB58" s="1851"/>
      <c r="AC58" s="1851"/>
      <c r="AD58" s="1851"/>
      <c r="AE58" s="1851"/>
      <c r="AF58" s="1851"/>
      <c r="AG58" s="1851"/>
      <c r="AH58" s="1851"/>
      <c r="AI58" s="1851"/>
      <c r="AJ58" s="1851"/>
      <c r="AK58" s="1851"/>
      <c r="AL58" s="1851"/>
      <c r="AM58" s="1851"/>
      <c r="AN58" s="1851"/>
      <c r="AO58" s="1851"/>
      <c r="AP58" s="1851"/>
      <c r="AQ58" s="1851"/>
      <c r="AR58" s="1851"/>
      <c r="AS58" s="1851"/>
      <c r="AT58" s="1851"/>
      <c r="AU58" s="1851"/>
      <c r="AV58" s="1851"/>
      <c r="AW58" s="1851"/>
      <c r="AX58" s="1851"/>
      <c r="AY58" s="1851"/>
      <c r="AZ58" s="1851"/>
      <c r="BA58" s="1851"/>
      <c r="BB58" s="1851"/>
      <c r="BC58" s="1852"/>
      <c r="BE58" s="963"/>
      <c r="BF58" s="963" t="str">
        <f>IF(T58="","",T58)</f>
        <v/>
      </c>
      <c r="BG58" s="963"/>
      <c r="BH58" s="963"/>
      <c r="BI58" s="974">
        <v>0</v>
      </c>
    </row>
    <row s="27100" customFormat="1" customHeight="1" ht="0">
      <c r="A59" s="1806" t="s">
        <v>400</v>
      </c>
      <c r="B59" s="1806" t="s">
        <v>401</v>
      </c>
      <c r="C59" s="1806" t="s">
        <v>402</v>
      </c>
      <c r="D59" s="1806" t="s">
        <v>653</v>
      </c>
      <c r="E59" s="2722"/>
      <c r="F59" s="2722"/>
      <c r="G59" s="2722"/>
      <c r="H59" s="2721"/>
      <c r="I59" s="1806"/>
      <c r="J59" s="1806"/>
      <c r="K59" s="1806"/>
      <c r="L59" s="1809"/>
      <c r="M59" s="1778"/>
      <c r="N59" s="1778"/>
      <c r="O59" s="981"/>
      <c r="P59" s="843"/>
      <c r="Q59" s="1807"/>
      <c r="R59" s="1864"/>
      <c r="S59" s="1849"/>
      <c r="T59" s="1850"/>
      <c r="U59" s="1851"/>
      <c r="V59" s="1851"/>
      <c r="W59" s="1851"/>
      <c r="X59" s="1851"/>
      <c r="Y59" s="1851"/>
      <c r="Z59" s="1851"/>
      <c r="AA59" s="1851"/>
      <c r="AB59" s="1851"/>
      <c r="AC59" s="1851"/>
      <c r="AD59" s="1851"/>
      <c r="AE59" s="1851"/>
      <c r="AF59" s="1851"/>
      <c r="AG59" s="1851"/>
      <c r="AH59" s="1851"/>
      <c r="AI59" s="1851"/>
      <c r="AJ59" s="1851"/>
      <c r="AK59" s="1851"/>
      <c r="AL59" s="1851"/>
      <c r="AM59" s="1851"/>
      <c r="AN59" s="1851"/>
      <c r="AO59" s="1851"/>
      <c r="AP59" s="1851"/>
      <c r="AQ59" s="1851"/>
      <c r="AR59" s="1851"/>
      <c r="AS59" s="1851"/>
      <c r="AT59" s="1851"/>
      <c r="AU59" s="1851"/>
      <c r="AV59" s="1851"/>
      <c r="AW59" s="1851"/>
      <c r="AX59" s="1851"/>
      <c r="AY59" s="1851"/>
      <c r="AZ59" s="1851"/>
      <c r="BA59" s="1851"/>
      <c r="BB59" s="1851"/>
      <c r="BC59" s="1852"/>
      <c r="BE59" s="963"/>
      <c r="BF59" s="963" t="str">
        <f>IF(T59="","",T59)</f>
        <v/>
      </c>
      <c r="BG59" s="963"/>
      <c r="BH59" s="963"/>
      <c r="BI59" s="974">
        <v>0</v>
      </c>
    </row>
    <row s="27100" customFormat="1" customHeight="1" ht="0">
      <c r="A60" s="1806" t="s">
        <v>400</v>
      </c>
      <c r="B60" s="1806" t="s">
        <v>401</v>
      </c>
      <c r="C60" s="1806" t="s">
        <v>402</v>
      </c>
      <c r="D60" s="1777"/>
      <c r="E60" s="2722"/>
      <c r="F60" s="2722"/>
      <c r="G60" s="2721"/>
      <c r="H60" s="1777"/>
      <c r="I60" s="1777"/>
      <c r="J60" s="1777"/>
      <c r="K60" s="1777"/>
      <c r="L60" s="1957"/>
      <c r="M60" s="1778"/>
      <c r="N60" s="1778"/>
      <c r="P60" s="1779"/>
      <c r="Q60" s="1780"/>
      <c r="R60" s="1779"/>
      <c r="S60" s="1785"/>
      <c r="T60" s="1788"/>
      <c r="U60" s="1787"/>
      <c r="V60" s="1787"/>
      <c r="W60" s="1787"/>
      <c r="X60" s="1787"/>
      <c r="Y60" s="1787"/>
      <c r="Z60" s="1787"/>
      <c r="AA60" s="1787"/>
      <c r="AB60" s="1787"/>
      <c r="AC60" s="1787"/>
      <c r="AD60" s="1787"/>
      <c r="AE60" s="1787"/>
      <c r="AF60" s="1787"/>
      <c r="AG60" s="1787"/>
      <c r="AH60" s="1787"/>
      <c r="AI60" s="1787"/>
      <c r="AJ60" s="1787"/>
      <c r="AK60" s="1787"/>
      <c r="AL60" s="1787"/>
      <c r="AM60" s="1787"/>
      <c r="AN60" s="1787"/>
      <c r="AO60" s="1787"/>
      <c r="AP60" s="1787"/>
      <c r="AQ60" s="1787"/>
      <c r="AR60" s="1787"/>
      <c r="AS60" s="1787"/>
      <c r="AT60" s="1787"/>
      <c r="AU60" s="1787"/>
      <c r="AV60" s="1787"/>
      <c r="AW60" s="1787"/>
      <c r="AX60" s="1787"/>
      <c r="AY60" s="1787"/>
      <c r="AZ60" s="1787"/>
      <c r="BA60" s="1787"/>
      <c r="BB60" s="1787"/>
      <c r="BC60" s="1787"/>
      <c r="BE60" s="1252"/>
      <c r="BF60" s="1252" t="str">
        <f>IF(T60="","",T60)</f>
        <v/>
      </c>
      <c r="BG60" s="1252"/>
      <c r="BH60" s="1252"/>
      <c r="BI60" s="981">
        <v>0</v>
      </c>
    </row>
    <row s="27100" customFormat="1" customHeight="1" ht="0">
      <c r="A61" s="1806" t="s">
        <v>400</v>
      </c>
      <c r="B61" s="1806" t="s">
        <v>401</v>
      </c>
      <c r="C61" s="1777"/>
      <c r="D61" s="1777"/>
      <c r="E61" s="2722"/>
      <c r="F61" s="2721"/>
      <c r="G61" s="1777"/>
      <c r="H61" s="1777"/>
      <c r="I61" s="1777"/>
      <c r="J61" s="1777"/>
      <c r="K61" s="1777"/>
      <c r="L61" s="1957"/>
      <c r="M61" s="1784"/>
      <c r="N61" s="1784"/>
      <c r="P61" s="1779"/>
      <c r="Q61" s="1780"/>
      <c r="R61" s="1779"/>
      <c r="S61" s="1785"/>
      <c r="T61" s="1788" t="s">
        <v>539</v>
      </c>
      <c r="U61" s="1787"/>
      <c r="V61" s="1787"/>
      <c r="W61" s="1787"/>
      <c r="X61" s="1787"/>
      <c r="Y61" s="1787"/>
      <c r="Z61" s="1787"/>
      <c r="AA61" s="1787"/>
      <c r="AB61" s="1787"/>
      <c r="AC61" s="1787"/>
      <c r="AD61" s="1787"/>
      <c r="AE61" s="1787"/>
      <c r="AF61" s="1787"/>
      <c r="AG61" s="1787"/>
      <c r="AH61" s="1787"/>
      <c r="AI61" s="1787"/>
      <c r="AJ61" s="1787"/>
      <c r="AK61" s="1787"/>
      <c r="AL61" s="1787"/>
      <c r="AM61" s="1787"/>
      <c r="AN61" s="1787"/>
      <c r="AO61" s="1787"/>
      <c r="AP61" s="1787"/>
      <c r="AQ61" s="1787"/>
      <c r="AR61" s="1787"/>
      <c r="AS61" s="1787"/>
      <c r="AT61" s="1787"/>
      <c r="AU61" s="1787"/>
      <c r="AV61" s="1787"/>
      <c r="AW61" s="1787"/>
      <c r="AX61" s="1787"/>
      <c r="AY61" s="1787"/>
      <c r="AZ61" s="1787"/>
      <c r="BA61" s="1787"/>
      <c r="BB61" s="1787"/>
      <c r="BC61" s="1787"/>
      <c r="BE61" s="1252"/>
      <c r="BF61" s="1252" t="str">
        <f>IF(T61="","",T61)</f>
        <v>Добавить централизованную систему для дифференциации</v>
      </c>
      <c r="BG61" s="1252"/>
      <c r="BH61" s="1252"/>
      <c r="BI61" s="981">
        <v>0</v>
      </c>
    </row>
    <row s="27100" customFormat="1" customHeight="1" ht="0">
      <c r="A62" s="1806" t="s">
        <v>400</v>
      </c>
      <c r="B62" s="1806"/>
      <c r="C62" s="1806"/>
      <c r="D62" s="1806"/>
      <c r="E62" s="2721"/>
      <c r="F62" s="1806"/>
      <c r="G62" s="1806"/>
      <c r="H62" s="1806"/>
      <c r="I62" s="1806"/>
      <c r="J62" s="1806"/>
      <c r="K62" s="1806"/>
      <c r="L62" s="1809"/>
      <c r="M62" s="1784"/>
      <c r="N62" s="1784"/>
      <c r="O62" s="981"/>
      <c r="P62" s="843"/>
      <c r="Q62" s="1807"/>
      <c r="R62" s="843"/>
      <c r="S62" s="1785"/>
      <c r="T62" s="1788" t="s">
        <v>540</v>
      </c>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R62" s="1787"/>
      <c r="AS62" s="1787"/>
      <c r="AT62" s="1787"/>
      <c r="AU62" s="1787"/>
      <c r="AV62" s="1787"/>
      <c r="AW62" s="1787"/>
      <c r="AX62" s="1787"/>
      <c r="AY62" s="1787"/>
      <c r="AZ62" s="1787"/>
      <c r="BA62" s="1787"/>
      <c r="BB62" s="1787"/>
      <c r="BC62" s="1787"/>
      <c r="BE62" s="963"/>
      <c r="BF62" s="963" t="str">
        <f>IF(T62="","",T62)</f>
        <v>Добавить территорию для дифференциации</v>
      </c>
      <c r="BG62" s="963"/>
      <c r="BH62" s="963"/>
      <c r="BI62" s="974">
        <v>0</v>
      </c>
    </row>
    <row s="27100" customFormat="1" customHeight="1" ht="0">
      <c r="A63" s="1777"/>
      <c r="B63" s="1777"/>
      <c r="C63" s="1777"/>
      <c r="D63" s="1777"/>
      <c r="E63" s="1806"/>
      <c r="F63" s="1777"/>
      <c r="G63" s="1777"/>
      <c r="H63" s="1777"/>
      <c r="I63" s="1777"/>
      <c r="J63" s="1777"/>
      <c r="K63" s="1777"/>
      <c r="L63" s="1957"/>
      <c r="M63" s="1784"/>
      <c r="N63" s="1784"/>
      <c r="P63" s="1779"/>
      <c r="Q63" s="1780"/>
      <c r="R63" s="1779"/>
      <c r="S63" s="1785"/>
      <c r="T63" s="1788" t="s">
        <v>572</v>
      </c>
      <c r="U63" s="1787"/>
      <c r="V63" s="1787"/>
      <c r="W63" s="1787"/>
      <c r="X63" s="1787"/>
      <c r="Y63" s="1787"/>
      <c r="Z63" s="1787"/>
      <c r="AA63" s="1787"/>
      <c r="AB63" s="1787"/>
      <c r="AC63" s="1787"/>
      <c r="AD63" s="1787"/>
      <c r="AE63" s="1787"/>
      <c r="AF63" s="1787"/>
      <c r="AG63" s="1787"/>
      <c r="AH63" s="1787"/>
      <c r="AI63" s="1787"/>
      <c r="AJ63" s="1787"/>
      <c r="AK63" s="1787"/>
      <c r="AL63" s="1787"/>
      <c r="AM63" s="1787"/>
      <c r="AN63" s="1787"/>
      <c r="AO63" s="1787"/>
      <c r="AP63" s="1787"/>
      <c r="AQ63" s="1787"/>
      <c r="AR63" s="1787"/>
      <c r="AS63" s="1787"/>
      <c r="AT63" s="1787"/>
      <c r="AU63" s="1787"/>
      <c r="AV63" s="1787"/>
      <c r="AW63" s="1787"/>
      <c r="AX63" s="1787"/>
      <c r="AY63" s="1787"/>
      <c r="AZ63" s="1787"/>
      <c r="BA63" s="1787"/>
      <c r="BB63" s="1787"/>
      <c r="BC63" s="1787"/>
      <c r="BE63" s="1252"/>
      <c r="BF63" s="1252" t="str">
        <f>IF(T63="","",T63)</f>
        <v>Добавить наименование тарифа</v>
      </c>
      <c r="BG63" s="1252"/>
      <c r="BH63" s="1252"/>
      <c r="BI63" s="981">
        <v>0</v>
      </c>
    </row>
    <row customHeight="1" ht="11.549999999999999">
      <c r="M64" s="1623"/>
      <c r="N64" s="1623"/>
      <c r="O64" s="1000"/>
      <c r="P64" s="1623"/>
      <c r="Q64" s="1623"/>
      <c r="R64" s="1618"/>
      <c r="S64" s="1618"/>
      <c r="BD64" s="1618"/>
      <c r="BE64" s="1618"/>
      <c r="BF64" s="1618"/>
      <c r="BG64" s="1618"/>
      <c r="BH64" s="1618"/>
      <c r="BI64" s="1618">
        <v>11</v>
      </c>
    </row>
    <row customHeight="1" ht="14.699999999999998">
      <c r="O65" s="1000"/>
      <c r="S65" s="1716"/>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AV65" s="2748"/>
      <c r="AW65" s="2748"/>
      <c r="AX65" s="2748"/>
      <c r="AY65" s="2748"/>
      <c r="AZ65" s="2748"/>
      <c r="BA65" s="2748"/>
      <c r="BB65" s="2748"/>
      <c r="BC65" s="2748"/>
      <c r="BI65" s="1618">
        <v>14</v>
      </c>
    </row>
    <row customHeight="1" ht="14.699999999999998">
      <c r="O66" s="1000"/>
      <c r="T66" s="1943"/>
      <c r="U66" s="1943"/>
      <c r="V66" s="1943"/>
      <c r="W66" s="1943"/>
      <c r="X66" s="1943"/>
      <c r="Y66" s="1943"/>
      <c r="Z66" s="1943"/>
      <c r="AA66" s="1943"/>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I66" s="1618">
        <v>14</v>
      </c>
    </row>
    <row customHeight="1" ht="14.699999999999998">
      <c r="O67" s="1000"/>
      <c r="S67" s="1716"/>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AV67" s="2748"/>
      <c r="AW67" s="2748"/>
      <c r="AX67" s="2748"/>
      <c r="AY67" s="2748"/>
      <c r="AZ67" s="2748"/>
      <c r="BA67" s="2748"/>
      <c r="BB67" s="2748"/>
      <c r="BC67" s="2748"/>
      <c r="BI67" s="1618">
        <v>14</v>
      </c>
    </row>
    <row customHeight="1" ht="14.699999999999998">
      <c r="O68" s="1000"/>
      <c r="BI68" s="1618">
        <v>14</v>
      </c>
    </row>
    <row customHeight="1" ht="14.25" hidden="1">
      <c r="A69" s="1623" t="s">
        <v>82</v>
      </c>
      <c r="B69" s="1623">
        <v>0</v>
      </c>
      <c r="C69" s="1623">
        <v>0</v>
      </c>
      <c r="D69" s="1623">
        <v>0</v>
      </c>
      <c r="E69" s="1623">
        <v>0</v>
      </c>
      <c r="F69" s="1623">
        <v>0</v>
      </c>
      <c r="G69" s="1623">
        <v>0</v>
      </c>
      <c r="H69" s="1623">
        <v>0</v>
      </c>
      <c r="I69" s="1623">
        <v>0</v>
      </c>
      <c r="J69" s="1623">
        <v>0</v>
      </c>
      <c r="K69" s="1623">
        <v>0</v>
      </c>
      <c r="L69" s="1941">
        <v>0</v>
      </c>
      <c r="M69" s="1825">
        <v>0</v>
      </c>
      <c r="N69" s="1825">
        <v>0</v>
      </c>
      <c r="O69" s="1825">
        <v>0</v>
      </c>
      <c r="P69" s="1825">
        <v>0</v>
      </c>
      <c r="Q69" s="1834">
        <v>0</v>
      </c>
      <c r="R69" s="807">
        <v>3</v>
      </c>
      <c r="S69" s="1044">
        <v>12</v>
      </c>
      <c r="T69" s="1618">
        <v>31</v>
      </c>
      <c r="U69" s="1618">
        <v>0</v>
      </c>
      <c r="V69" s="1618">
        <v>0</v>
      </c>
      <c r="W69" s="1618">
        <v>0</v>
      </c>
      <c r="X69" s="1618">
        <v>0</v>
      </c>
      <c r="Y69" s="1618">
        <v>0</v>
      </c>
      <c r="Z69" s="1618">
        <v>0</v>
      </c>
      <c r="AA69" s="1618">
        <v>0</v>
      </c>
      <c r="AB69" s="1618">
        <v>0</v>
      </c>
      <c r="AC69" s="1618">
        <v>0</v>
      </c>
      <c r="AD69" s="1618">
        <v>3</v>
      </c>
      <c r="AE69" s="1618">
        <v>3</v>
      </c>
      <c r="AF69" s="1618">
        <v>3</v>
      </c>
      <c r="AG69" s="1618">
        <v>24</v>
      </c>
      <c r="AH69" s="1618">
        <v>3</v>
      </c>
      <c r="AI69" s="1618">
        <v>3</v>
      </c>
      <c r="AJ69" s="1618">
        <v>3</v>
      </c>
      <c r="AK69" s="1618">
        <v>24</v>
      </c>
      <c r="AL69" s="1618">
        <v>3</v>
      </c>
      <c r="AM69" s="1618">
        <v>3</v>
      </c>
      <c r="AN69" s="1618">
        <v>3</v>
      </c>
      <c r="AO69" s="1618">
        <v>18</v>
      </c>
      <c r="AP69" s="1618">
        <v>3</v>
      </c>
      <c r="AQ69" s="1618">
        <v>3</v>
      </c>
      <c r="AR69" s="1618">
        <v>3</v>
      </c>
      <c r="AS69" s="1618">
        <v>18</v>
      </c>
      <c r="AT69" s="1618">
        <v>21</v>
      </c>
      <c r="AU69" s="1618">
        <v>21</v>
      </c>
      <c r="AV69" s="1618">
        <v>21</v>
      </c>
      <c r="AW69" s="1618">
        <v>21</v>
      </c>
      <c r="AX69" s="1618">
        <v>11</v>
      </c>
      <c r="AY69" s="1618">
        <v>3</v>
      </c>
      <c r="AZ69" s="1618">
        <v>11</v>
      </c>
      <c r="BA69" s="1618">
        <v>0</v>
      </c>
      <c r="BB69" s="1618">
        <v>4</v>
      </c>
      <c r="BC69" s="1618">
        <v>115</v>
      </c>
      <c r="BD69" s="974">
        <v>10</v>
      </c>
      <c r="BE69" s="974">
        <v>10</v>
      </c>
      <c r="BF69" s="974">
        <v>10</v>
      </c>
      <c r="BG69" s="974">
        <v>10</v>
      </c>
      <c r="BH69" s="974">
        <v>10</v>
      </c>
      <c r="BI69" s="161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36B071-D044-5C17-C1F1-01A8163B62CD}" mc:Ignorable="x14ac xr xr2 xr3">
  <sheetPr>
    <tabColor rgb="FFCCCCFF"/>
    <pageSetUpPr fitToPage="1"/>
  </sheetPr>
  <dimension ref="A1:AC119"/>
  <sheetViews>
    <sheetView showGridLines="0" zoomScale="90" workbookViewId="0">
      <pane xSplit="6" ySplit="11" topLeftCell="G48" activePane="bottomRight" state="frozen"/>
      <selection pane="bottomLeft" activeCell="A12" sqref="A12"/>
      <selection pane="topRight" activeCell="G1" sqref="G1"/>
      <selection pane="bottomRight" activeCell="G102" sqref="G102"/>
    </sheetView>
  </sheetViews>
  <sheetFormatPr defaultColWidth="9.140625" customHeight="1" defaultRowHeight="14.25"/>
  <cols>
    <col min="1" max="1" style="28229" width="8.00390625" hidden="1" customWidth="1"/>
    <col min="2" max="2" style="28178" width="6.00390625" hidden="1" customWidth="1"/>
    <col min="3" max="3" style="28229" width="3.00390625" customWidth="1"/>
    <col min="4" max="4" style="28744" width="3.00390625" customWidth="1"/>
    <col min="5" max="5" style="28229" width="6.00390625" customWidth="1"/>
    <col min="6" max="6" style="28229" width="2.7109375" hidden="1" customWidth="1"/>
    <col min="7" max="7" style="28229" width="46.7109375" customWidth="1"/>
    <col min="8" max="8" style="28229" width="42.00390625" customWidth="1"/>
    <col min="9" max="9" style="28229" width="14.00390625" customWidth="1"/>
    <col min="10" max="10" style="28181" width="3.00390625" customWidth="1"/>
    <col min="11" max="13" style="28181" width="9.140625" hidden="1"/>
    <col min="14" max="14" style="28181" width="25.7109375" hidden="1" customWidth="1"/>
    <col min="15" max="15" style="28181" width="14.421875" hidden="1" customWidth="1"/>
    <col min="16" max="19" style="25989" width="9.140625" hidden="1"/>
    <col min="20" max="27" style="28229" width="9.140625" hidden="1"/>
    <col min="28" max="28" style="28229" width="8.00390625" customWidth="1"/>
    <col min="29" max="29" style="28229" width="9.140625" hidden="1"/>
  </cols>
  <sheetData>
    <row s="27100" customFormat="1" customHeight="1" ht="5.25" hidden="1">
      <c r="A1" s="959"/>
      <c r="B1" s="974"/>
      <c r="C1" s="974"/>
      <c r="D1" s="684"/>
      <c r="F1" s="974"/>
      <c r="G1" s="710" t="s">
        <v>83</v>
      </c>
      <c r="H1" s="957" t="s">
        <v>84</v>
      </c>
      <c r="I1" s="690" t="s">
        <v>85</v>
      </c>
      <c r="J1" s="710" t="s">
        <v>83</v>
      </c>
      <c r="K1" s="710"/>
      <c r="L1" s="710"/>
      <c r="M1" s="710"/>
      <c r="N1" s="711"/>
      <c r="O1" s="710"/>
      <c r="P1" s="710"/>
      <c r="Q1" s="710"/>
      <c r="R1" s="710"/>
      <c r="S1" s="710"/>
      <c r="T1" s="690"/>
      <c r="U1" s="690"/>
      <c r="V1" s="690"/>
      <c r="W1" s="690"/>
      <c r="X1" s="690"/>
      <c r="Y1" s="690"/>
      <c r="Z1" s="690"/>
      <c r="AA1" s="690"/>
      <c r="AB1" s="690"/>
      <c r="AC1" s="615" t="s">
        <v>14</v>
      </c>
    </row>
    <row s="26779" customFormat="1" customHeight="1" ht="11.25">
      <c r="A2" s="1294"/>
      <c r="B2" s="691"/>
      <c r="C2" s="691"/>
      <c r="D2" s="692"/>
      <c r="E2" s="691"/>
      <c r="F2" s="691"/>
      <c r="G2" s="691"/>
      <c r="H2" s="691"/>
      <c r="I2" s="691"/>
      <c r="J2" s="710"/>
      <c r="K2" s="710"/>
      <c r="L2" s="710"/>
      <c r="M2" s="710"/>
      <c r="N2" s="711"/>
      <c r="O2" s="710"/>
      <c r="P2" s="693"/>
      <c r="Q2" s="693"/>
      <c r="R2" s="693"/>
      <c r="S2" s="693"/>
      <c r="T2" s="692"/>
      <c r="U2" s="692"/>
      <c r="V2" s="692"/>
      <c r="W2" s="692"/>
      <c r="X2" s="692"/>
      <c r="Y2" s="692"/>
      <c r="Z2" s="692"/>
      <c r="AA2" s="692"/>
      <c r="AB2" s="692"/>
      <c r="AC2" s="694">
        <v>11</v>
      </c>
    </row>
    <row s="26438" customFormat="1" customHeight="1" ht="3">
      <c r="A3" s="1221"/>
      <c r="B3" s="880"/>
      <c r="C3" s="1221"/>
      <c r="D3" s="627"/>
      <c r="E3" s="566"/>
      <c r="F3" s="972"/>
      <c r="G3" s="566"/>
      <c r="H3" s="566"/>
      <c r="I3" s="629"/>
      <c r="J3" s="710"/>
      <c r="K3" s="618"/>
      <c r="L3" s="618"/>
      <c r="M3" s="618"/>
      <c r="N3" s="689"/>
      <c r="O3" s="618"/>
      <c r="P3" s="688"/>
      <c r="Q3" s="688"/>
      <c r="R3" s="688"/>
      <c r="S3" s="688"/>
      <c r="AC3" s="579">
        <v>3</v>
      </c>
    </row>
    <row s="26438" customFormat="1" customHeight="1" ht="27.299999999999997">
      <c r="A4" s="1221"/>
      <c r="B4" s="880"/>
      <c r="C4" s="1221"/>
      <c r="D4" s="627"/>
      <c r="E4" s="2563" t="str">
        <f>NameTemplatesInListMO</f>
        <v>Перечень муниципальных районов и муниципальных образований (территорий действия тарифа)</v>
      </c>
      <c r="F4" s="2563"/>
      <c r="G4" s="2563"/>
      <c r="H4" s="2563"/>
      <c r="I4" s="2563"/>
      <c r="J4" s="710"/>
      <c r="K4" s="618"/>
      <c r="L4" s="618"/>
      <c r="M4" s="618"/>
      <c r="N4" s="689"/>
      <c r="O4" s="618"/>
      <c r="P4" s="688"/>
      <c r="Q4" s="688"/>
      <c r="R4" s="688"/>
      <c r="S4" s="688"/>
      <c r="AC4" s="579">
        <v>26</v>
      </c>
    </row>
    <row s="26438" customFormat="1" customHeight="1" ht="3">
      <c r="A5" s="1221"/>
      <c r="B5" s="880"/>
      <c r="C5" s="1221"/>
      <c r="D5" s="627"/>
      <c r="E5" s="566"/>
      <c r="F5" s="972"/>
      <c r="G5" s="630"/>
      <c r="H5" s="630"/>
      <c r="I5" s="631"/>
      <c r="J5" s="618"/>
      <c r="K5" s="618"/>
      <c r="L5" s="618"/>
      <c r="M5" s="618"/>
      <c r="N5" s="689"/>
      <c r="O5" s="618"/>
      <c r="P5" s="688"/>
      <c r="Q5" s="688"/>
      <c r="R5" s="688"/>
      <c r="S5" s="688"/>
      <c r="AC5" s="579">
        <v>3</v>
      </c>
    </row>
    <row s="26438" customFormat="1" customHeight="1" ht="20.25" hidden="1">
      <c r="A6" s="1300"/>
      <c r="B6" s="1296"/>
      <c r="C6" s="632"/>
      <c r="D6" s="627"/>
      <c r="E6" s="1242"/>
      <c r="F6" s="1242"/>
      <c r="G6" s="630"/>
      <c r="H6" s="633"/>
      <c r="I6" s="633"/>
      <c r="J6" s="618"/>
      <c r="K6" s="618"/>
      <c r="L6" s="618"/>
      <c r="M6" s="618"/>
      <c r="N6" s="689"/>
      <c r="O6" s="618"/>
      <c r="P6" s="688"/>
      <c r="Q6" s="688"/>
      <c r="R6" s="688"/>
      <c r="S6" s="688"/>
      <c r="AC6" s="579">
        <v>0</v>
      </c>
    </row>
    <row customHeight="1" ht="25.5" hidden="1">
      <c r="AC7" s="546">
        <v>0</v>
      </c>
    </row>
    <row s="26438" customFormat="1" customHeight="1" ht="14.699999999999998">
      <c r="A8" s="1221"/>
      <c r="B8" s="880"/>
      <c r="C8" s="1221"/>
      <c r="D8" s="627"/>
      <c r="E8" s="2564" t="s">
        <v>86</v>
      </c>
      <c r="F8" s="2565"/>
      <c r="G8" s="2566"/>
      <c r="H8" s="2567" t="s">
        <v>87</v>
      </c>
      <c r="I8" s="2567"/>
      <c r="J8" s="618"/>
      <c r="K8" s="618"/>
      <c r="L8" s="618"/>
      <c r="M8" s="618"/>
      <c r="N8" s="689"/>
      <c r="O8" s="618"/>
      <c r="P8" s="688"/>
      <c r="Q8" s="688"/>
      <c r="R8" s="688"/>
      <c r="S8" s="688"/>
      <c r="AC8" s="579">
        <v>14</v>
      </c>
    </row>
    <row s="26438" customFormat="1" customHeight="1" ht="21">
      <c r="A9" s="1221"/>
      <c r="B9" s="880"/>
      <c r="C9" s="1221"/>
      <c r="D9" s="627"/>
      <c r="E9" s="1240" t="s">
        <v>88</v>
      </c>
      <c r="F9" s="1240"/>
      <c r="G9" s="635" t="s">
        <v>89</v>
      </c>
      <c r="H9" s="635" t="s">
        <v>89</v>
      </c>
      <c r="I9" s="635" t="s">
        <v>85</v>
      </c>
      <c r="J9" s="618"/>
      <c r="K9" s="618"/>
      <c r="L9" s="618"/>
      <c r="M9" s="618"/>
      <c r="N9" s="689"/>
      <c r="O9" s="618"/>
      <c r="P9" s="688"/>
      <c r="Q9" s="688"/>
      <c r="R9" s="688"/>
      <c r="S9" s="688"/>
      <c r="AC9" s="579">
        <v>20</v>
      </c>
    </row>
    <row customHeight="1" ht="11.549999999999999">
      <c r="D10" s="639"/>
      <c r="E10" s="1241" t="s">
        <v>90</v>
      </c>
      <c r="F10" s="1241"/>
      <c r="G10" s="686" t="s">
        <v>91</v>
      </c>
      <c r="H10" s="686" t="s">
        <v>92</v>
      </c>
      <c r="I10" s="686" t="s">
        <v>93</v>
      </c>
      <c r="J10" s="649"/>
      <c r="K10" s="649"/>
      <c r="L10" s="649"/>
      <c r="M10" s="649"/>
      <c r="N10" s="634"/>
      <c r="O10" s="649"/>
      <c r="P10" s="687"/>
      <c r="Q10" s="687"/>
      <c r="R10" s="687"/>
      <c r="S10" s="687"/>
      <c r="AC10" s="546">
        <v>11</v>
      </c>
    </row>
    <row s="26438" customFormat="1" customHeight="1" ht="1.05">
      <c r="A11" s="1221"/>
      <c r="B11" s="880"/>
      <c r="C11" s="1221"/>
      <c r="D11" s="627"/>
      <c r="E11" s="1253"/>
      <c r="F11" s="1253"/>
      <c r="G11" s="636"/>
      <c r="H11" s="636"/>
      <c r="I11" s="638"/>
      <c r="J11" s="712" t="s">
        <v>94</v>
      </c>
      <c r="K11" s="618"/>
      <c r="L11" s="618"/>
      <c r="M11" s="618" t="s">
        <v>95</v>
      </c>
      <c r="N11" s="689" t="s">
        <v>96</v>
      </c>
      <c r="O11" s="618" t="s">
        <v>97</v>
      </c>
      <c r="P11" s="688"/>
      <c r="Q11" s="688"/>
      <c r="R11" s="688"/>
      <c r="S11" s="688"/>
      <c r="AC11" s="579">
        <v>1</v>
      </c>
    </row>
    <row s="26438" customFormat="1" customHeight="1" ht="15">
      <c r="A12" s="2562">
        <v>1</v>
      </c>
      <c r="B12" s="880"/>
      <c r="C12" s="1221"/>
      <c r="D12" s="1245"/>
      <c r="E12" s="682">
        <f>A12</f>
        <v>1</v>
      </c>
      <c r="F12" s="1265" t="s">
        <v>98</v>
      </c>
      <c r="G12" s="1003" t="str">
        <f>"Территория "&amp;E12</f>
        <v>Территория 1</v>
      </c>
      <c r="H12" s="1255"/>
      <c r="I12" s="1255"/>
      <c r="J12" s="1252"/>
      <c r="K12" s="963"/>
      <c r="L12" s="963"/>
      <c r="M12" s="963"/>
      <c r="N12" s="689"/>
      <c r="O12" s="963"/>
      <c r="P12" s="688"/>
      <c r="Q12" s="688"/>
      <c r="R12" s="688"/>
      <c r="S12" s="688"/>
      <c r="AC12" s="970">
        <v>14</v>
      </c>
    </row>
    <row s="28966" customFormat="1" customHeight="1" ht="15.75">
      <c r="A13" s="2562"/>
      <c r="B13" s="880">
        <v>1</v>
      </c>
      <c r="C13" s="880"/>
      <c r="D13" s="1263"/>
      <c r="E13" s="1243" t="str">
        <f>A12&amp;"."&amp;B13</f>
        <v>1.1</v>
      </c>
      <c r="F13" s="1258" t="s">
        <v>90</v>
      </c>
      <c r="G13" s="1256" t="s">
        <v>99</v>
      </c>
      <c r="H13" s="1256" t="s">
        <v>99</v>
      </c>
      <c r="I13" s="1254" t="s">
        <v>100</v>
      </c>
      <c r="J13" s="963">
        <f>MERGEVALUE(G13)</f>
      </c>
      <c r="K13" s="974"/>
      <c r="L13" s="974"/>
      <c r="M13" s="963" t="str">
        <f t="array" ref="M13:M13">IF(ISERROR(MATCH(MID(N13,1,250),MID(note_ter,1,250),0)),"n","y")</f>
        <v>n</v>
      </c>
      <c r="N13" s="974"/>
      <c r="O13" s="963" t="str">
        <f>H13&amp;"("&amp;I13&amp;")"</f>
        <v>Артемовский городской округ(05705000)</v>
      </c>
      <c r="P13" s="880"/>
      <c r="Q13" s="880"/>
      <c r="R13" s="883"/>
      <c r="S13" s="880"/>
      <c r="T13" s="880"/>
      <c r="U13" s="880"/>
      <c r="V13" s="885"/>
      <c r="W13" s="885"/>
      <c r="X13" s="882"/>
      <c r="Y13" s="882"/>
      <c r="Z13" s="882"/>
      <c r="AA13" s="882"/>
      <c r="AB13" s="882"/>
      <c r="AC13" s="886">
        <v>15</v>
      </c>
    </row>
    <row s="28966" customFormat="1" customHeight="1" ht="15.75">
      <c r="A14" s="2562"/>
      <c r="B14" s="880"/>
      <c r="C14" s="875"/>
      <c r="D14" s="1264"/>
      <c r="E14" s="884"/>
      <c r="F14" s="640"/>
      <c r="G14" s="878" t="s">
        <v>101</v>
      </c>
      <c r="H14" s="650"/>
      <c r="I14" s="887"/>
      <c r="J14" s="974"/>
      <c r="K14" s="974"/>
      <c r="L14" s="974"/>
      <c r="M14" s="974"/>
      <c r="N14" s="963"/>
      <c r="O14" s="974"/>
      <c r="P14" s="880"/>
      <c r="Q14" s="880"/>
      <c r="R14" s="883"/>
      <c r="S14" s="880"/>
      <c r="T14" s="880"/>
      <c r="U14" s="880"/>
      <c r="V14" s="885"/>
      <c r="W14" s="885"/>
      <c r="X14" s="882"/>
      <c r="Y14" s="882"/>
      <c r="Z14" s="882"/>
      <c r="AA14" s="882"/>
      <c r="AB14" s="882"/>
      <c r="AC14" s="886">
        <v>15</v>
      </c>
    </row>
    <row customHeight="1" ht="15">
      <c r="A15" s="2680" t="s">
        <v>102</v>
      </c>
      <c r="B15" s="1623"/>
      <c r="C15" s="1264" t="s">
        <v>103</v>
      </c>
      <c r="D15" s="2281"/>
      <c r="E15" s="2268" t="str">
        <f>A15</f>
        <v>2</v>
      </c>
      <c r="F15" s="1267" t="s">
        <v>104</v>
      </c>
      <c r="G15" s="1003" t="str">
        <f>"Территория "&amp;E15</f>
        <v>Территория 2</v>
      </c>
      <c r="H15" s="1255"/>
      <c r="I15" s="1255"/>
      <c r="J15" s="1252"/>
      <c r="K15" s="2087"/>
      <c r="L15" s="2087"/>
      <c r="M15" s="2087"/>
      <c r="N15" s="689"/>
      <c r="O15" s="2087"/>
      <c r="P15" s="688"/>
      <c r="Q15" s="688"/>
      <c r="R15" s="688"/>
      <c r="S15" s="688"/>
      <c r="T15" s="3338"/>
      <c r="U15" s="3338"/>
      <c r="V15" s="3338"/>
      <c r="W15" s="3338"/>
      <c r="X15" s="3338"/>
      <c r="Y15" s="3338"/>
      <c r="Z15" s="3338"/>
      <c r="AA15" s="3338"/>
      <c r="AB15" s="3338"/>
      <c r="AC15" s="3338"/>
    </row>
    <row customHeight="1" ht="15">
      <c r="A16" s="2680"/>
      <c r="B16" s="1623">
        <v>1</v>
      </c>
      <c r="C16" s="1623"/>
      <c r="D16" s="1263"/>
      <c r="E16" s="2276" t="str">
        <f>A15&amp;"."&amp;B16</f>
        <v>2.1</v>
      </c>
      <c r="F16" s="1266" t="s">
        <v>102</v>
      </c>
      <c r="G16" s="1256" t="s">
        <v>105</v>
      </c>
      <c r="H16" s="1256" t="s">
        <v>105</v>
      </c>
      <c r="I16" s="1254" t="s">
        <v>106</v>
      </c>
      <c r="J16" s="2087"/>
      <c r="K16" s="2099"/>
      <c r="L16" s="2099"/>
      <c r="M16" s="2087" t="str">
        <f t="array" ref="M16:M16">IF(ISERROR(MATCH(MID(N16,1,250),MID(note_ter,1,250),0)),"n","y")</f>
        <v>n</v>
      </c>
      <c r="N16" s="2099"/>
      <c r="O16" s="2087" t="str">
        <f>H16&amp;"("&amp;I16&amp;")"</f>
        <v>Арсеньевский городской округ(05703000)</v>
      </c>
      <c r="P16" s="1623"/>
      <c r="Q16" s="1623"/>
      <c r="R16" s="883"/>
      <c r="S16" s="1623"/>
      <c r="T16" s="1623"/>
      <c r="U16" s="1623"/>
      <c r="V16" s="885"/>
      <c r="W16" s="885"/>
      <c r="X16" s="882"/>
      <c r="Y16" s="882"/>
      <c r="Z16" s="882"/>
      <c r="AA16" s="882"/>
      <c r="AB16" s="882"/>
      <c r="AC16" s="882"/>
    </row>
    <row customHeight="1" ht="15">
      <c r="A17" s="2680"/>
      <c r="B17" s="1623"/>
      <c r="C17" s="875"/>
      <c r="D17" s="1264"/>
      <c r="E17" s="884"/>
      <c r="F17" s="640"/>
      <c r="G17" s="878" t="s">
        <v>101</v>
      </c>
      <c r="H17" s="650"/>
      <c r="I17" s="887"/>
      <c r="J17" s="2099"/>
      <c r="K17" s="2099"/>
      <c r="L17" s="2099"/>
      <c r="M17" s="2099"/>
      <c r="N17" s="2087"/>
      <c r="O17" s="2099"/>
      <c r="P17" s="1623"/>
      <c r="Q17" s="1623"/>
      <c r="R17" s="883"/>
      <c r="S17" s="1623"/>
      <c r="T17" s="1623"/>
      <c r="U17" s="1623"/>
      <c r="V17" s="885"/>
      <c r="W17" s="885"/>
      <c r="X17" s="882"/>
      <c r="Y17" s="882"/>
      <c r="Z17" s="882"/>
      <c r="AA17" s="882"/>
      <c r="AB17" s="882"/>
      <c r="AC17" s="882"/>
    </row>
    <row customHeight="1" ht="15">
      <c r="A18" s="2680" t="s">
        <v>90</v>
      </c>
      <c r="B18" s="1623"/>
      <c r="C18" s="1264" t="s">
        <v>103</v>
      </c>
      <c r="D18" s="2281"/>
      <c r="E18" s="2268" t="str">
        <f>A18</f>
        <v>3</v>
      </c>
      <c r="F18" s="1267" t="s">
        <v>107</v>
      </c>
      <c r="G18" s="1003" t="str">
        <f>"Территория "&amp;E18</f>
        <v>Территория 3</v>
      </c>
      <c r="H18" s="1255"/>
      <c r="I18" s="1255"/>
      <c r="J18" s="1252"/>
      <c r="K18" s="2087"/>
      <c r="L18" s="2087"/>
      <c r="M18" s="2087"/>
      <c r="N18" s="689"/>
      <c r="O18" s="2087"/>
      <c r="P18" s="688"/>
      <c r="Q18" s="688"/>
      <c r="R18" s="688"/>
      <c r="S18" s="688"/>
      <c r="T18" s="3338"/>
      <c r="U18" s="3338"/>
      <c r="V18" s="3338"/>
      <c r="W18" s="3338"/>
      <c r="X18" s="3338"/>
      <c r="Y18" s="3338"/>
      <c r="Z18" s="3338"/>
      <c r="AA18" s="3338"/>
      <c r="AB18" s="3338"/>
      <c r="AC18" s="3338"/>
    </row>
    <row customHeight="1" ht="15">
      <c r="A19" s="2680"/>
      <c r="B19" s="1623">
        <v>1</v>
      </c>
      <c r="C19" s="1623"/>
      <c r="D19" s="1263"/>
      <c r="E19" s="2276" t="str">
        <f>A18&amp;"."&amp;B19</f>
        <v>3.1</v>
      </c>
      <c r="F19" s="1266" t="s">
        <v>92</v>
      </c>
      <c r="G19" s="1256" t="s">
        <v>108</v>
      </c>
      <c r="H19" s="1256" t="s">
        <v>108</v>
      </c>
      <c r="I19" s="1254" t="s">
        <v>109</v>
      </c>
      <c r="J19" s="2087"/>
      <c r="K19" s="2099"/>
      <c r="L19" s="2099"/>
      <c r="M19" s="2087" t="str">
        <f t="array" ref="M19:M19">IF(ISERROR(MATCH(MID(N19,1,250),MID(note_ter,1,250),0)),"n","y")</f>
        <v>n</v>
      </c>
      <c r="N19" s="2099"/>
      <c r="O19" s="2087" t="str">
        <f>H19&amp;"("&amp;I19&amp;")"</f>
        <v>Дальнегорский городской округ(05707000)</v>
      </c>
      <c r="P19" s="1623"/>
      <c r="Q19" s="1623"/>
      <c r="R19" s="883"/>
      <c r="S19" s="1623"/>
      <c r="T19" s="1623"/>
      <c r="U19" s="1623"/>
      <c r="V19" s="885"/>
      <c r="W19" s="885"/>
      <c r="X19" s="882"/>
      <c r="Y19" s="882"/>
      <c r="Z19" s="882"/>
      <c r="AA19" s="882"/>
      <c r="AB19" s="882"/>
      <c r="AC19" s="882"/>
    </row>
    <row customHeight="1" ht="15">
      <c r="A20" s="2680"/>
      <c r="B20" s="1623"/>
      <c r="C20" s="875"/>
      <c r="D20" s="1264"/>
      <c r="E20" s="884"/>
      <c r="F20" s="640"/>
      <c r="G20" s="878" t="s">
        <v>101</v>
      </c>
      <c r="H20" s="650"/>
      <c r="I20" s="887"/>
      <c r="J20" s="2099"/>
      <c r="K20" s="2099"/>
      <c r="L20" s="2099"/>
      <c r="M20" s="2099"/>
      <c r="N20" s="2087"/>
      <c r="O20" s="2099"/>
      <c r="P20" s="1623"/>
      <c r="Q20" s="1623"/>
      <c r="R20" s="883"/>
      <c r="S20" s="1623"/>
      <c r="T20" s="1623"/>
      <c r="U20" s="1623"/>
      <c r="V20" s="885"/>
      <c r="W20" s="885"/>
      <c r="X20" s="882"/>
      <c r="Y20" s="882"/>
      <c r="Z20" s="882"/>
      <c r="AA20" s="882"/>
      <c r="AB20" s="882"/>
      <c r="AC20" s="882"/>
    </row>
    <row customHeight="1" ht="15">
      <c r="A21" s="2680" t="s">
        <v>91</v>
      </c>
      <c r="B21" s="1623"/>
      <c r="C21" s="1264" t="s">
        <v>103</v>
      </c>
      <c r="D21" s="2281"/>
      <c r="E21" s="2268" t="str">
        <f>A21</f>
        <v>4</v>
      </c>
      <c r="F21" s="1267" t="s">
        <v>110</v>
      </c>
      <c r="G21" s="1003" t="str">
        <f>"Территория "&amp;E21</f>
        <v>Территория 4</v>
      </c>
      <c r="H21" s="1255"/>
      <c r="I21" s="1255"/>
      <c r="J21" s="1252"/>
      <c r="K21" s="2087"/>
      <c r="L21" s="2087"/>
      <c r="M21" s="2087"/>
      <c r="N21" s="689"/>
      <c r="O21" s="2087"/>
      <c r="P21" s="688"/>
      <c r="Q21" s="688"/>
      <c r="R21" s="688"/>
      <c r="S21" s="688"/>
      <c r="T21" s="3338"/>
      <c r="U21" s="3338"/>
      <c r="V21" s="3338"/>
      <c r="W21" s="3338"/>
      <c r="X21" s="3338"/>
      <c r="Y21" s="3338"/>
      <c r="Z21" s="3338"/>
      <c r="AA21" s="3338"/>
      <c r="AB21" s="3338"/>
      <c r="AC21" s="3338"/>
    </row>
    <row customHeight="1" ht="15">
      <c r="A22" s="2680"/>
      <c r="B22" s="1623">
        <v>1</v>
      </c>
      <c r="C22" s="1623"/>
      <c r="D22" s="1263"/>
      <c r="E22" s="2276" t="str">
        <f>A21&amp;"."&amp;B22</f>
        <v>4.1</v>
      </c>
      <c r="F22" s="1266" t="s">
        <v>111</v>
      </c>
      <c r="G22" s="1256" t="s">
        <v>112</v>
      </c>
      <c r="H22" s="1256" t="s">
        <v>112</v>
      </c>
      <c r="I22" s="1254" t="s">
        <v>113</v>
      </c>
      <c r="J22" s="2087"/>
      <c r="K22" s="2099"/>
      <c r="L22" s="2099"/>
      <c r="M22" s="2087" t="str">
        <f t="array" ref="M22:M22">IF(ISERROR(MATCH(MID(N22,1,250),MID(note_ter,1,250),0)),"n","y")</f>
        <v>n</v>
      </c>
      <c r="N22" s="2099"/>
      <c r="O22" s="2087" t="str">
        <f>H22&amp;"("&amp;I22&amp;")"</f>
        <v>Лесозаводский городской округ(05711000)</v>
      </c>
      <c r="P22" s="1623"/>
      <c r="Q22" s="1623"/>
      <c r="R22" s="883"/>
      <c r="S22" s="1623"/>
      <c r="T22" s="1623"/>
      <c r="U22" s="1623"/>
      <c r="V22" s="885"/>
      <c r="W22" s="885"/>
      <c r="X22" s="882"/>
      <c r="Y22" s="882"/>
      <c r="Z22" s="882"/>
      <c r="AA22" s="882"/>
      <c r="AB22" s="882"/>
      <c r="AC22" s="882"/>
    </row>
    <row customHeight="1" ht="15">
      <c r="A23" s="2680"/>
      <c r="B23" s="1623"/>
      <c r="C23" s="875"/>
      <c r="D23" s="1264"/>
      <c r="E23" s="884"/>
      <c r="F23" s="640"/>
      <c r="G23" s="878" t="s">
        <v>101</v>
      </c>
      <c r="H23" s="650"/>
      <c r="I23" s="887"/>
      <c r="J23" s="2099"/>
      <c r="K23" s="2099"/>
      <c r="L23" s="2099"/>
      <c r="M23" s="2099"/>
      <c r="N23" s="2087"/>
      <c r="O23" s="2099"/>
      <c r="P23" s="1623"/>
      <c r="Q23" s="1623"/>
      <c r="R23" s="883"/>
      <c r="S23" s="1623"/>
      <c r="T23" s="1623"/>
      <c r="U23" s="1623"/>
      <c r="V23" s="885"/>
      <c r="W23" s="885"/>
      <c r="X23" s="882"/>
      <c r="Y23" s="882"/>
      <c r="Z23" s="882"/>
      <c r="AA23" s="882"/>
      <c r="AB23" s="882"/>
      <c r="AC23" s="882"/>
    </row>
    <row customHeight="1" ht="15">
      <c r="A24" s="2680" t="s">
        <v>114</v>
      </c>
      <c r="B24" s="1623"/>
      <c r="C24" s="1264" t="s">
        <v>103</v>
      </c>
      <c r="D24" s="2281"/>
      <c r="E24" s="2268" t="str">
        <f>A24</f>
        <v>5</v>
      </c>
      <c r="F24" s="1267" t="s">
        <v>115</v>
      </c>
      <c r="G24" s="1003" t="str">
        <f>"Территория "&amp;E24</f>
        <v>Территория 5</v>
      </c>
      <c r="H24" s="1255"/>
      <c r="I24" s="1255"/>
      <c r="J24" s="1252"/>
      <c r="K24" s="2087"/>
      <c r="L24" s="2087"/>
      <c r="M24" s="2087"/>
      <c r="N24" s="689"/>
      <c r="O24" s="2087"/>
      <c r="P24" s="688"/>
      <c r="Q24" s="688"/>
      <c r="R24" s="688"/>
      <c r="S24" s="688"/>
      <c r="T24" s="3338"/>
      <c r="U24" s="3338"/>
      <c r="V24" s="3338"/>
      <c r="W24" s="3338"/>
      <c r="X24" s="3338"/>
      <c r="Y24" s="3338"/>
      <c r="Z24" s="3338"/>
      <c r="AA24" s="3338"/>
      <c r="AB24" s="3338"/>
      <c r="AC24" s="3338"/>
    </row>
    <row customHeight="1" ht="15">
      <c r="A25" s="2680"/>
      <c r="B25" s="1623">
        <v>1</v>
      </c>
      <c r="C25" s="1623"/>
      <c r="D25" s="1263"/>
      <c r="E25" s="2276" t="str">
        <f>A24&amp;"."&amp;B25</f>
        <v>5.1</v>
      </c>
      <c r="F25" s="1266" t="s">
        <v>116</v>
      </c>
      <c r="G25" s="1256" t="s">
        <v>117</v>
      </c>
      <c r="H25" s="1256" t="s">
        <v>117</v>
      </c>
      <c r="I25" s="1254" t="s">
        <v>118</v>
      </c>
      <c r="J25" s="2087"/>
      <c r="K25" s="2099"/>
      <c r="L25" s="2099"/>
      <c r="M25" s="2087" t="str">
        <f t="array" ref="M25:M25">IF(ISERROR(MATCH(MID(N25,1,250),MID(note_ter,1,250),0)),"n","y")</f>
        <v>n</v>
      </c>
      <c r="N25" s="2099"/>
      <c r="O25" s="2087" t="str">
        <f>H25&amp;"("&amp;I25&amp;")"</f>
        <v>Находкинский городской округ(05714000)</v>
      </c>
      <c r="P25" s="1623"/>
      <c r="Q25" s="1623"/>
      <c r="R25" s="883"/>
      <c r="S25" s="1623"/>
      <c r="T25" s="1623"/>
      <c r="U25" s="1623"/>
      <c r="V25" s="885"/>
      <c r="W25" s="885"/>
      <c r="X25" s="882"/>
      <c r="Y25" s="882"/>
      <c r="Z25" s="882"/>
      <c r="AA25" s="882"/>
      <c r="AB25" s="882"/>
      <c r="AC25" s="882"/>
    </row>
    <row customHeight="1" ht="15">
      <c r="A26" s="2680"/>
      <c r="B26" s="1623"/>
      <c r="C26" s="875"/>
      <c r="D26" s="1264"/>
      <c r="E26" s="884"/>
      <c r="F26" s="640"/>
      <c r="G26" s="878" t="s">
        <v>101</v>
      </c>
      <c r="H26" s="650"/>
      <c r="I26" s="887"/>
      <c r="J26" s="2099"/>
      <c r="K26" s="2099"/>
      <c r="L26" s="2099"/>
      <c r="M26" s="2099"/>
      <c r="N26" s="2087"/>
      <c r="O26" s="2099"/>
      <c r="P26" s="1623"/>
      <c r="Q26" s="1623"/>
      <c r="R26" s="883"/>
      <c r="S26" s="1623"/>
      <c r="T26" s="1623"/>
      <c r="U26" s="1623"/>
      <c r="V26" s="885"/>
      <c r="W26" s="885"/>
      <c r="X26" s="882"/>
      <c r="Y26" s="882"/>
      <c r="Z26" s="882"/>
      <c r="AA26" s="882"/>
      <c r="AB26" s="882"/>
      <c r="AC26" s="882"/>
    </row>
    <row customHeight="1" ht="15">
      <c r="A27" s="2680" t="s">
        <v>92</v>
      </c>
      <c r="B27" s="1623"/>
      <c r="C27" s="1264" t="s">
        <v>103</v>
      </c>
      <c r="D27" s="2281"/>
      <c r="E27" s="2268" t="str">
        <f>A27</f>
        <v>6</v>
      </c>
      <c r="F27" s="1267" t="s">
        <v>119</v>
      </c>
      <c r="G27" s="1003" t="str">
        <f>"Территория "&amp;E27</f>
        <v>Территория 6</v>
      </c>
      <c r="H27" s="1255"/>
      <c r="I27" s="1255"/>
      <c r="J27" s="1252"/>
      <c r="K27" s="2087"/>
      <c r="L27" s="2087"/>
      <c r="M27" s="2087"/>
      <c r="N27" s="689"/>
      <c r="O27" s="2087"/>
      <c r="P27" s="688"/>
      <c r="Q27" s="688"/>
      <c r="R27" s="688"/>
      <c r="S27" s="688"/>
      <c r="T27" s="3338"/>
      <c r="U27" s="3338"/>
      <c r="V27" s="3338"/>
      <c r="W27" s="3338"/>
      <c r="X27" s="3338"/>
      <c r="Y27" s="3338"/>
      <c r="Z27" s="3338"/>
      <c r="AA27" s="3338"/>
      <c r="AB27" s="3338"/>
      <c r="AC27" s="3338"/>
    </row>
    <row customHeight="1" ht="15">
      <c r="A28" s="2680"/>
      <c r="B28" s="1623">
        <v>1</v>
      </c>
      <c r="C28" s="1623"/>
      <c r="D28" s="1263"/>
      <c r="E28" s="2276" t="str">
        <f>A27&amp;"."&amp;B28</f>
        <v>6.1</v>
      </c>
      <c r="F28" s="1266" t="s">
        <v>93</v>
      </c>
      <c r="G28" s="1256" t="s">
        <v>120</v>
      </c>
      <c r="H28" s="1256" t="s">
        <v>120</v>
      </c>
      <c r="I28" s="1254" t="s">
        <v>121</v>
      </c>
      <c r="J28" s="2087"/>
      <c r="K28" s="2099"/>
      <c r="L28" s="2099"/>
      <c r="M28" s="2087" t="str">
        <f t="array" ref="M28:M28">IF(ISERROR(MATCH(MID(N28,1,250),MID(note_ter,1,250),0)),"n","y")</f>
        <v>n</v>
      </c>
      <c r="N28" s="2099"/>
      <c r="O28" s="2087" t="str">
        <f>H28&amp;"("&amp;I28&amp;")"</f>
        <v>Дальнереченский городской округ(05708000)</v>
      </c>
      <c r="P28" s="1623"/>
      <c r="Q28" s="1623"/>
      <c r="R28" s="883"/>
      <c r="S28" s="1623"/>
      <c r="T28" s="1623"/>
      <c r="U28" s="1623"/>
      <c r="V28" s="885"/>
      <c r="W28" s="885"/>
      <c r="X28" s="882"/>
      <c r="Y28" s="882"/>
      <c r="Z28" s="882"/>
      <c r="AA28" s="882"/>
      <c r="AB28" s="882"/>
      <c r="AC28" s="882"/>
    </row>
    <row customHeight="1" ht="15">
      <c r="A29" s="2680"/>
      <c r="B29" s="1623"/>
      <c r="C29" s="875"/>
      <c r="D29" s="1264"/>
      <c r="E29" s="884"/>
      <c r="F29" s="640"/>
      <c r="G29" s="878" t="s">
        <v>101</v>
      </c>
      <c r="H29" s="650"/>
      <c r="I29" s="887"/>
      <c r="J29" s="2099"/>
      <c r="K29" s="2099"/>
      <c r="L29" s="2099"/>
      <c r="M29" s="2099"/>
      <c r="N29" s="2087"/>
      <c r="O29" s="2099"/>
      <c r="P29" s="1623"/>
      <c r="Q29" s="1623"/>
      <c r="R29" s="883"/>
      <c r="S29" s="1623"/>
      <c r="T29" s="1623"/>
      <c r="U29" s="1623"/>
      <c r="V29" s="885"/>
      <c r="W29" s="885"/>
      <c r="X29" s="882"/>
      <c r="Y29" s="882"/>
      <c r="Z29" s="882"/>
      <c r="AA29" s="882"/>
      <c r="AB29" s="882"/>
      <c r="AC29" s="882"/>
    </row>
    <row customHeight="1" ht="15">
      <c r="A30" s="2680" t="s">
        <v>93</v>
      </c>
      <c r="B30" s="1623"/>
      <c r="C30" s="1264" t="s">
        <v>103</v>
      </c>
      <c r="D30" s="2281"/>
      <c r="E30" s="2268" t="str">
        <f>A30</f>
        <v>7</v>
      </c>
      <c r="F30" s="1267" t="s">
        <v>122</v>
      </c>
      <c r="G30" s="1003" t="str">
        <f>"Территория "&amp;E30</f>
        <v>Территория 7</v>
      </c>
      <c r="H30" s="1255"/>
      <c r="I30" s="1255"/>
      <c r="J30" s="1252"/>
      <c r="K30" s="2087"/>
      <c r="L30" s="2087"/>
      <c r="M30" s="2087"/>
      <c r="N30" s="689"/>
      <c r="O30" s="2087"/>
      <c r="P30" s="688"/>
      <c r="Q30" s="688"/>
      <c r="R30" s="688"/>
      <c r="S30" s="688"/>
      <c r="T30" s="3338"/>
      <c r="U30" s="3338"/>
      <c r="V30" s="3338"/>
      <c r="W30" s="3338"/>
      <c r="X30" s="3338"/>
      <c r="Y30" s="3338"/>
      <c r="Z30" s="3338"/>
      <c r="AA30" s="3338"/>
      <c r="AB30" s="3338"/>
      <c r="AC30" s="3338"/>
    </row>
    <row customHeight="1" ht="15">
      <c r="A31" s="2680"/>
      <c r="B31" s="1623">
        <v>1</v>
      </c>
      <c r="C31" s="1623"/>
      <c r="D31" s="1263"/>
      <c r="E31" s="2276" t="str">
        <f>A30&amp;"."&amp;B31</f>
        <v>7.1</v>
      </c>
      <c r="F31" s="1266" t="s">
        <v>123</v>
      </c>
      <c r="G31" s="1256" t="s">
        <v>124</v>
      </c>
      <c r="H31" s="1256" t="s">
        <v>124</v>
      </c>
      <c r="I31" s="1254" t="s">
        <v>125</v>
      </c>
      <c r="J31" s="2087"/>
      <c r="K31" s="2099"/>
      <c r="L31" s="2099"/>
      <c r="M31" s="2087" t="str">
        <f t="array" ref="M31:M31">IF(ISERROR(MATCH(MID(N31,1,250),MID(note_ter,1,250),0)),"n","y")</f>
        <v>n</v>
      </c>
      <c r="N31" s="2099"/>
      <c r="O31" s="2087" t="str">
        <f>H31&amp;"("&amp;I31&amp;")"</f>
        <v>Партизанский городской округ(05717000)</v>
      </c>
      <c r="P31" s="1623"/>
      <c r="Q31" s="1623"/>
      <c r="R31" s="883"/>
      <c r="S31" s="1623"/>
      <c r="T31" s="1623"/>
      <c r="U31" s="1623"/>
      <c r="V31" s="885"/>
      <c r="W31" s="885"/>
      <c r="X31" s="882"/>
      <c r="Y31" s="882"/>
      <c r="Z31" s="882"/>
      <c r="AA31" s="882"/>
      <c r="AB31" s="882"/>
      <c r="AC31" s="882"/>
    </row>
    <row customHeight="1" ht="15">
      <c r="A32" s="2680"/>
      <c r="B32" s="1623"/>
      <c r="C32" s="875"/>
      <c r="D32" s="1264"/>
      <c r="E32" s="884"/>
      <c r="F32" s="640"/>
      <c r="G32" s="878" t="s">
        <v>101</v>
      </c>
      <c r="H32" s="650"/>
      <c r="I32" s="887"/>
      <c r="J32" s="2099"/>
      <c r="K32" s="2099"/>
      <c r="L32" s="2099"/>
      <c r="M32" s="2099"/>
      <c r="N32" s="2087"/>
      <c r="O32" s="2099"/>
      <c r="P32" s="1623"/>
      <c r="Q32" s="1623"/>
      <c r="R32" s="883"/>
      <c r="S32" s="1623"/>
      <c r="T32" s="1623"/>
      <c r="U32" s="1623"/>
      <c r="V32" s="885"/>
      <c r="W32" s="885"/>
      <c r="X32" s="882"/>
      <c r="Y32" s="882"/>
      <c r="Z32" s="882"/>
      <c r="AA32" s="882"/>
      <c r="AB32" s="882"/>
      <c r="AC32" s="882"/>
    </row>
    <row customHeight="1" ht="15">
      <c r="A33" s="2680" t="s">
        <v>126</v>
      </c>
      <c r="B33" s="1623"/>
      <c r="C33" s="1264" t="s">
        <v>103</v>
      </c>
      <c r="D33" s="2281"/>
      <c r="E33" s="2268" t="str">
        <f>A33</f>
        <v>8</v>
      </c>
      <c r="F33" s="1267" t="s">
        <v>127</v>
      </c>
      <c r="G33" s="1003" t="str">
        <f>"Территория "&amp;E33</f>
        <v>Территория 8</v>
      </c>
      <c r="H33" s="1255"/>
      <c r="I33" s="1255"/>
      <c r="J33" s="1252"/>
      <c r="K33" s="2087"/>
      <c r="L33" s="2087"/>
      <c r="M33" s="2087"/>
      <c r="N33" s="689"/>
      <c r="O33" s="2087"/>
      <c r="P33" s="688"/>
      <c r="Q33" s="688"/>
      <c r="R33" s="688"/>
      <c r="S33" s="688"/>
      <c r="T33" s="3338"/>
      <c r="U33" s="3338"/>
      <c r="V33" s="3338"/>
      <c r="W33" s="3338"/>
      <c r="X33" s="3338"/>
      <c r="Y33" s="3338"/>
      <c r="Z33" s="3338"/>
      <c r="AA33" s="3338"/>
      <c r="AB33" s="3338"/>
      <c r="AC33" s="3338"/>
    </row>
    <row customHeight="1" ht="15">
      <c r="A34" s="2680"/>
      <c r="B34" s="1623">
        <v>1</v>
      </c>
      <c r="C34" s="1623"/>
      <c r="D34" s="1263"/>
      <c r="E34" s="2276" t="str">
        <f>A33&amp;"."&amp;B34</f>
        <v>8.1</v>
      </c>
      <c r="F34" s="1266" t="s">
        <v>114</v>
      </c>
      <c r="G34" s="1256" t="s">
        <v>128</v>
      </c>
      <c r="H34" s="1256" t="s">
        <v>128</v>
      </c>
      <c r="I34" s="1254" t="s">
        <v>129</v>
      </c>
      <c r="J34" s="2087"/>
      <c r="K34" s="2099"/>
      <c r="L34" s="2099"/>
      <c r="M34" s="2087" t="str">
        <f t="array" ref="M34:M34">IF(ISERROR(MATCH(MID(N34,1,250),MID(note_ter,1,250),0)),"n","y")</f>
        <v>n</v>
      </c>
      <c r="N34" s="2099"/>
      <c r="O34" s="2087" t="str">
        <f>H34&amp;"("&amp;I34&amp;")"</f>
        <v>Городской округ Спасск-Дальний(05720000)</v>
      </c>
      <c r="P34" s="1623"/>
      <c r="Q34" s="1623"/>
      <c r="R34" s="883"/>
      <c r="S34" s="1623"/>
      <c r="T34" s="1623"/>
      <c r="U34" s="1623"/>
      <c r="V34" s="885"/>
      <c r="W34" s="885"/>
      <c r="X34" s="882"/>
      <c r="Y34" s="882"/>
      <c r="Z34" s="882"/>
      <c r="AA34" s="882"/>
      <c r="AB34" s="882"/>
      <c r="AC34" s="882"/>
    </row>
    <row customHeight="1" ht="15">
      <c r="A35" s="2680"/>
      <c r="B35" s="1623"/>
      <c r="C35" s="875"/>
      <c r="D35" s="1264"/>
      <c r="E35" s="884"/>
      <c r="F35" s="640"/>
      <c r="G35" s="878" t="s">
        <v>101</v>
      </c>
      <c r="H35" s="650"/>
      <c r="I35" s="887"/>
      <c r="J35" s="2099"/>
      <c r="K35" s="2099"/>
      <c r="L35" s="2099"/>
      <c r="M35" s="2099"/>
      <c r="N35" s="2087"/>
      <c r="O35" s="2099"/>
      <c r="P35" s="1623"/>
      <c r="Q35" s="1623"/>
      <c r="R35" s="883"/>
      <c r="S35" s="1623"/>
      <c r="T35" s="1623"/>
      <c r="U35" s="1623"/>
      <c r="V35" s="885"/>
      <c r="W35" s="885"/>
      <c r="X35" s="882"/>
      <c r="Y35" s="882"/>
      <c r="Z35" s="882"/>
      <c r="AA35" s="882"/>
      <c r="AB35" s="882"/>
      <c r="AC35" s="882"/>
    </row>
    <row customHeight="1" ht="15">
      <c r="A36" s="2680" t="s">
        <v>130</v>
      </c>
      <c r="B36" s="1623"/>
      <c r="C36" s="1264" t="s">
        <v>103</v>
      </c>
      <c r="D36" s="2281"/>
      <c r="E36" s="2268" t="str">
        <f>A36</f>
        <v>9</v>
      </c>
      <c r="F36" s="1267" t="s">
        <v>131</v>
      </c>
      <c r="G36" s="1003" t="str">
        <f>"Территория "&amp;E36</f>
        <v>Территория 9</v>
      </c>
      <c r="H36" s="1255"/>
      <c r="I36" s="1255"/>
      <c r="J36" s="1252"/>
      <c r="K36" s="2087"/>
      <c r="L36" s="2087"/>
      <c r="M36" s="2087"/>
      <c r="N36" s="689"/>
      <c r="O36" s="2087"/>
      <c r="P36" s="688"/>
      <c r="Q36" s="688"/>
      <c r="R36" s="688"/>
      <c r="S36" s="688"/>
      <c r="T36" s="3338"/>
      <c r="U36" s="3338"/>
      <c r="V36" s="3338"/>
      <c r="W36" s="3338"/>
      <c r="X36" s="3338"/>
      <c r="Y36" s="3338"/>
      <c r="Z36" s="3338"/>
      <c r="AA36" s="3338"/>
      <c r="AB36" s="3338"/>
      <c r="AC36" s="3338"/>
    </row>
    <row customHeight="1" ht="15">
      <c r="A37" s="2680"/>
      <c r="B37" s="1623">
        <v>1</v>
      </c>
      <c r="C37" s="1623"/>
      <c r="D37" s="1263"/>
      <c r="E37" s="2276" t="str">
        <f>A36&amp;"."&amp;B37</f>
        <v>9.1</v>
      </c>
      <c r="F37" s="1266" t="s">
        <v>132</v>
      </c>
      <c r="G37" s="1256" t="s">
        <v>133</v>
      </c>
      <c r="H37" s="1256" t="s">
        <v>133</v>
      </c>
      <c r="I37" s="1254" t="s">
        <v>134</v>
      </c>
      <c r="J37" s="2087"/>
      <c r="K37" s="2099"/>
      <c r="L37" s="2099"/>
      <c r="M37" s="2087" t="str">
        <f t="array" ref="M37:M37">IF(ISERROR(MATCH(MID(N37,1,250),MID(note_ter,1,250),0)),"n","y")</f>
        <v>n</v>
      </c>
      <c r="N37" s="2099"/>
      <c r="O37" s="2087" t="str">
        <f>H37&amp;"("&amp;I37&amp;")"</f>
        <v>Анучинский муниципальный округ(05502000)</v>
      </c>
      <c r="P37" s="1623"/>
      <c r="Q37" s="1623"/>
      <c r="R37" s="883"/>
      <c r="S37" s="1623"/>
      <c r="T37" s="1623"/>
      <c r="U37" s="1623"/>
      <c r="V37" s="885"/>
      <c r="W37" s="885"/>
      <c r="X37" s="882"/>
      <c r="Y37" s="882"/>
      <c r="Z37" s="882"/>
      <c r="AA37" s="882"/>
      <c r="AB37" s="882"/>
      <c r="AC37" s="882"/>
    </row>
    <row customHeight="1" ht="15">
      <c r="A38" s="2680"/>
      <c r="B38" s="1623"/>
      <c r="C38" s="875"/>
      <c r="D38" s="1264"/>
      <c r="E38" s="884"/>
      <c r="F38" s="640"/>
      <c r="G38" s="878" t="s">
        <v>101</v>
      </c>
      <c r="H38" s="650"/>
      <c r="I38" s="887"/>
      <c r="J38" s="2099"/>
      <c r="K38" s="2099"/>
      <c r="L38" s="2099"/>
      <c r="M38" s="2099"/>
      <c r="N38" s="2087"/>
      <c r="O38" s="2099"/>
      <c r="P38" s="1623"/>
      <c r="Q38" s="1623"/>
      <c r="R38" s="883"/>
      <c r="S38" s="1623"/>
      <c r="T38" s="1623"/>
      <c r="U38" s="1623"/>
      <c r="V38" s="885"/>
      <c r="W38" s="885"/>
      <c r="X38" s="882"/>
      <c r="Y38" s="882"/>
      <c r="Z38" s="882"/>
      <c r="AA38" s="882"/>
      <c r="AB38" s="882"/>
      <c r="AC38" s="882"/>
    </row>
    <row customHeight="1" ht="15">
      <c r="A39" s="2680" t="s">
        <v>135</v>
      </c>
      <c r="B39" s="1623"/>
      <c r="C39" s="1264" t="s">
        <v>103</v>
      </c>
      <c r="D39" s="2281"/>
      <c r="E39" s="2268" t="str">
        <f>A39</f>
        <v>10</v>
      </c>
      <c r="F39" s="1267" t="s">
        <v>136</v>
      </c>
      <c r="G39" s="1003" t="str">
        <f>"Территория "&amp;E39</f>
        <v>Территория 10</v>
      </c>
      <c r="H39" s="1255"/>
      <c r="I39" s="1255"/>
      <c r="J39" s="1252"/>
      <c r="K39" s="2087"/>
      <c r="L39" s="2087"/>
      <c r="M39" s="2087"/>
      <c r="N39" s="689"/>
      <c r="O39" s="2087"/>
      <c r="P39" s="688"/>
      <c r="Q39" s="688"/>
      <c r="R39" s="688"/>
      <c r="S39" s="688"/>
      <c r="T39" s="3338"/>
      <c r="U39" s="3338"/>
      <c r="V39" s="3338"/>
      <c r="W39" s="3338"/>
      <c r="X39" s="3338"/>
      <c r="Y39" s="3338"/>
      <c r="Z39" s="3338"/>
      <c r="AA39" s="3338"/>
      <c r="AB39" s="3338"/>
      <c r="AC39" s="3338"/>
    </row>
    <row customHeight="1" ht="15">
      <c r="A40" s="2680"/>
      <c r="B40" s="1623">
        <v>1</v>
      </c>
      <c r="C40" s="1623"/>
      <c r="D40" s="1263"/>
      <c r="E40" s="2276" t="str">
        <f>A39&amp;"."&amp;B40</f>
        <v>10.1</v>
      </c>
      <c r="F40" s="1266" t="s">
        <v>137</v>
      </c>
      <c r="G40" s="1256" t="s">
        <v>138</v>
      </c>
      <c r="H40" s="1256" t="s">
        <v>138</v>
      </c>
      <c r="I40" s="1254" t="s">
        <v>139</v>
      </c>
      <c r="J40" s="2087"/>
      <c r="K40" s="2099"/>
      <c r="L40" s="2099"/>
      <c r="M40" s="2087" t="str">
        <f t="array" ref="M40:M40">IF(ISERROR(MATCH(MID(N40,1,250),MID(note_ter,1,250),0)),"n","y")</f>
        <v>n</v>
      </c>
      <c r="N40" s="2099"/>
      <c r="O40" s="2087" t="str">
        <f>H40&amp;"("&amp;I40&amp;")"</f>
        <v>Кавалеровский муниципальный округ(05510000)</v>
      </c>
      <c r="P40" s="1623"/>
      <c r="Q40" s="1623"/>
      <c r="R40" s="883"/>
      <c r="S40" s="1623"/>
      <c r="T40" s="1623"/>
      <c r="U40" s="1623"/>
      <c r="V40" s="885"/>
      <c r="W40" s="885"/>
      <c r="X40" s="882"/>
      <c r="Y40" s="882"/>
      <c r="Z40" s="882"/>
      <c r="AA40" s="882"/>
      <c r="AB40" s="882"/>
      <c r="AC40" s="882"/>
    </row>
    <row customHeight="1" ht="15">
      <c r="A41" s="2680"/>
      <c r="B41" s="1623"/>
      <c r="C41" s="875"/>
      <c r="D41" s="1264"/>
      <c r="E41" s="884"/>
      <c r="F41" s="640"/>
      <c r="G41" s="878" t="s">
        <v>101</v>
      </c>
      <c r="H41" s="650"/>
      <c r="I41" s="887"/>
      <c r="J41" s="2099"/>
      <c r="K41" s="2099"/>
      <c r="L41" s="2099"/>
      <c r="M41" s="2099"/>
      <c r="N41" s="2087"/>
      <c r="O41" s="2099"/>
      <c r="P41" s="1623"/>
      <c r="Q41" s="1623"/>
      <c r="R41" s="883"/>
      <c r="S41" s="1623"/>
      <c r="T41" s="1623"/>
      <c r="U41" s="1623"/>
      <c r="V41" s="885"/>
      <c r="W41" s="885"/>
      <c r="X41" s="882"/>
      <c r="Y41" s="882"/>
      <c r="Z41" s="882"/>
      <c r="AA41" s="882"/>
      <c r="AB41" s="882"/>
      <c r="AC41" s="882"/>
    </row>
    <row customHeight="1" ht="15">
      <c r="A42" s="2680" t="s">
        <v>140</v>
      </c>
      <c r="B42" s="1623"/>
      <c r="C42" s="1264" t="s">
        <v>103</v>
      </c>
      <c r="D42" s="2281"/>
      <c r="E42" s="2268" t="str">
        <f>A42</f>
        <v>11</v>
      </c>
      <c r="F42" s="1267" t="s">
        <v>141</v>
      </c>
      <c r="G42" s="1003" t="str">
        <f>"Территория "&amp;E42</f>
        <v>Территория 11</v>
      </c>
      <c r="H42" s="1255"/>
      <c r="I42" s="1255"/>
      <c r="J42" s="1252"/>
      <c r="K42" s="2087"/>
      <c r="L42" s="2087"/>
      <c r="M42" s="2087"/>
      <c r="N42" s="689"/>
      <c r="O42" s="2087"/>
      <c r="P42" s="688"/>
      <c r="Q42" s="688"/>
      <c r="R42" s="688"/>
      <c r="S42" s="688"/>
      <c r="T42" s="3338"/>
      <c r="U42" s="3338"/>
      <c r="V42" s="3338"/>
      <c r="W42" s="3338"/>
      <c r="X42" s="3338"/>
      <c r="Y42" s="3338"/>
      <c r="Z42" s="3338"/>
      <c r="AA42" s="3338"/>
      <c r="AB42" s="3338"/>
      <c r="AC42" s="3338"/>
    </row>
    <row customHeight="1" ht="15">
      <c r="A43" s="2680"/>
      <c r="B43" s="1623">
        <v>1</v>
      </c>
      <c r="C43" s="1623"/>
      <c r="D43" s="1263"/>
      <c r="E43" s="2276" t="str">
        <f>A42&amp;"."&amp;B43</f>
        <v>11.1</v>
      </c>
      <c r="F43" s="1266" t="s">
        <v>93</v>
      </c>
      <c r="G43" s="1256" t="s">
        <v>120</v>
      </c>
      <c r="H43" s="1256" t="s">
        <v>120</v>
      </c>
      <c r="I43" s="1254" t="s">
        <v>121</v>
      </c>
      <c r="J43" s="2087"/>
      <c r="K43" s="2099"/>
      <c r="L43" s="2099"/>
      <c r="M43" s="2087" t="str">
        <f t="array" ref="M43:M43">IF(ISERROR(MATCH(MID(N43,1,250),MID(note_ter,1,250),0)),"n","y")</f>
        <v>n</v>
      </c>
      <c r="N43" s="2099"/>
      <c r="O43" s="2087" t="str">
        <f>H43&amp;"("&amp;I43&amp;")"</f>
        <v>Дальнереченский городской округ(05708000)</v>
      </c>
      <c r="P43" s="1623"/>
      <c r="Q43" s="1623"/>
      <c r="R43" s="883"/>
      <c r="S43" s="1623"/>
      <c r="T43" s="1623"/>
      <c r="U43" s="1623"/>
      <c r="V43" s="885"/>
      <c r="W43" s="885"/>
      <c r="X43" s="882"/>
      <c r="Y43" s="882"/>
      <c r="Z43" s="882"/>
      <c r="AA43" s="882"/>
      <c r="AB43" s="882"/>
      <c r="AC43" s="882"/>
    </row>
    <row customHeight="1" ht="15">
      <c r="A44" s="2680"/>
      <c r="B44" s="1623"/>
      <c r="C44" s="875"/>
      <c r="D44" s="1264"/>
      <c r="E44" s="884"/>
      <c r="F44" s="640"/>
      <c r="G44" s="878" t="s">
        <v>101</v>
      </c>
      <c r="H44" s="650"/>
      <c r="I44" s="887"/>
      <c r="J44" s="2099"/>
      <c r="K44" s="2099"/>
      <c r="L44" s="2099"/>
      <c r="M44" s="2099"/>
      <c r="N44" s="2087"/>
      <c r="O44" s="2099"/>
      <c r="P44" s="1623"/>
      <c r="Q44" s="1623"/>
      <c r="R44" s="883"/>
      <c r="S44" s="1623"/>
      <c r="T44" s="1623"/>
      <c r="U44" s="1623"/>
      <c r="V44" s="885"/>
      <c r="W44" s="885"/>
      <c r="X44" s="882"/>
      <c r="Y44" s="882"/>
      <c r="Z44" s="882"/>
      <c r="AA44" s="882"/>
      <c r="AB44" s="882"/>
      <c r="AC44" s="882"/>
    </row>
    <row customHeight="1" ht="15">
      <c r="A45" s="2680" t="s">
        <v>142</v>
      </c>
      <c r="B45" s="1623"/>
      <c r="C45" s="1264" t="s">
        <v>103</v>
      </c>
      <c r="D45" s="2281"/>
      <c r="E45" s="2268" t="str">
        <f>A45</f>
        <v>12</v>
      </c>
      <c r="F45" s="1267" t="s">
        <v>143</v>
      </c>
      <c r="G45" s="1003" t="str">
        <f>"Территория "&amp;E45</f>
        <v>Территория 12</v>
      </c>
      <c r="H45" s="1255"/>
      <c r="I45" s="1255"/>
      <c r="J45" s="1252"/>
      <c r="K45" s="2087"/>
      <c r="L45" s="2087"/>
      <c r="M45" s="2087"/>
      <c r="N45" s="689"/>
      <c r="O45" s="2087"/>
      <c r="P45" s="688"/>
      <c r="Q45" s="688"/>
      <c r="R45" s="688"/>
      <c r="S45" s="688"/>
      <c r="T45" s="3338"/>
      <c r="U45" s="3338"/>
      <c r="V45" s="3338"/>
      <c r="W45" s="3338"/>
      <c r="X45" s="3338"/>
      <c r="Y45" s="3338"/>
      <c r="Z45" s="3338"/>
      <c r="AA45" s="3338"/>
      <c r="AB45" s="3338"/>
      <c r="AC45" s="3338"/>
    </row>
    <row customHeight="1" ht="15">
      <c r="A46" s="2680"/>
      <c r="B46" s="1623">
        <v>1</v>
      </c>
      <c r="C46" s="1623"/>
      <c r="D46" s="1263"/>
      <c r="E46" s="2276" t="str">
        <f>A45&amp;"."&amp;B46</f>
        <v>12.1</v>
      </c>
      <c r="F46" s="1266" t="s">
        <v>144</v>
      </c>
      <c r="G46" s="1256" t="s">
        <v>145</v>
      </c>
      <c r="H46" s="1256" t="s">
        <v>145</v>
      </c>
      <c r="I46" s="1254" t="s">
        <v>146</v>
      </c>
      <c r="J46" s="2087"/>
      <c r="K46" s="2099"/>
      <c r="L46" s="2099"/>
      <c r="M46" s="2087" t="str">
        <f t="array" ref="M46:M46">IF(ISERROR(MATCH(MID(N46,1,250),MID(note_ter,1,250),0)),"n","y")</f>
        <v>n</v>
      </c>
      <c r="N46" s="2099"/>
      <c r="O46" s="2087" t="str">
        <f>H46&amp;"("&amp;I46&amp;")"</f>
        <v>Кировский муниципальный район(05612000)</v>
      </c>
      <c r="P46" s="1623"/>
      <c r="Q46" s="1623"/>
      <c r="R46" s="883"/>
      <c r="S46" s="1623"/>
      <c r="T46" s="1623"/>
      <c r="U46" s="1623"/>
      <c r="V46" s="885"/>
      <c r="W46" s="885"/>
      <c r="X46" s="882"/>
      <c r="Y46" s="882"/>
      <c r="Z46" s="882"/>
      <c r="AA46" s="882"/>
      <c r="AB46" s="882"/>
      <c r="AC46" s="882"/>
    </row>
    <row customHeight="1" ht="15">
      <c r="A47" s="2680"/>
      <c r="B47" s="1623"/>
      <c r="C47" s="875"/>
      <c r="D47" s="1264"/>
      <c r="E47" s="884"/>
      <c r="F47" s="640"/>
      <c r="G47" s="878" t="s">
        <v>101</v>
      </c>
      <c r="H47" s="650"/>
      <c r="I47" s="887"/>
      <c r="J47" s="2099"/>
      <c r="K47" s="2099"/>
      <c r="L47" s="2099"/>
      <c r="M47" s="2099"/>
      <c r="N47" s="2087"/>
      <c r="O47" s="2099"/>
      <c r="P47" s="1623"/>
      <c r="Q47" s="1623"/>
      <c r="R47" s="883"/>
      <c r="S47" s="1623"/>
      <c r="T47" s="1623"/>
      <c r="U47" s="1623"/>
      <c r="V47" s="885"/>
      <c r="W47" s="885"/>
      <c r="X47" s="882"/>
      <c r="Y47" s="882"/>
      <c r="Z47" s="882"/>
      <c r="AA47" s="882"/>
      <c r="AB47" s="882"/>
      <c r="AC47" s="882"/>
    </row>
    <row customHeight="1" ht="15">
      <c r="A48" s="2680" t="s">
        <v>147</v>
      </c>
      <c r="B48" s="1623"/>
      <c r="C48" s="1264" t="s">
        <v>103</v>
      </c>
      <c r="D48" s="2281"/>
      <c r="E48" s="2268" t="str">
        <f>A48</f>
        <v>13</v>
      </c>
      <c r="F48" s="1267" t="s">
        <v>148</v>
      </c>
      <c r="G48" s="1003" t="str">
        <f>"Территория "&amp;E48</f>
        <v>Территория 13</v>
      </c>
      <c r="H48" s="1255"/>
      <c r="I48" s="1255"/>
      <c r="J48" s="1252"/>
      <c r="K48" s="2087"/>
      <c r="L48" s="2087"/>
      <c r="M48" s="2087"/>
      <c r="N48" s="689"/>
      <c r="O48" s="2087"/>
      <c r="P48" s="688"/>
      <c r="Q48" s="688"/>
      <c r="R48" s="688"/>
      <c r="S48" s="688"/>
      <c r="T48" s="3338"/>
      <c r="U48" s="3338"/>
      <c r="V48" s="3338"/>
      <c r="W48" s="3338"/>
      <c r="X48" s="3338"/>
      <c r="Y48" s="3338"/>
      <c r="Z48" s="3338"/>
      <c r="AA48" s="3338"/>
      <c r="AB48" s="3338"/>
      <c r="AC48" s="3338"/>
    </row>
    <row customHeight="1" ht="15">
      <c r="A49" s="2680"/>
      <c r="B49" s="1623">
        <v>1</v>
      </c>
      <c r="C49" s="1623"/>
      <c r="D49" s="1263"/>
      <c r="E49" s="2276" t="str">
        <f>A48&amp;"."&amp;B49</f>
        <v>13.1</v>
      </c>
      <c r="F49" s="1266" t="s">
        <v>149</v>
      </c>
      <c r="G49" s="1256" t="s">
        <v>150</v>
      </c>
      <c r="H49" s="1256" t="s">
        <v>150</v>
      </c>
      <c r="I49" s="1254" t="s">
        <v>151</v>
      </c>
      <c r="J49" s="2087"/>
      <c r="K49" s="2099"/>
      <c r="L49" s="2099"/>
      <c r="M49" s="2087" t="str">
        <f t="array" ref="M49:M49">IF(ISERROR(MATCH(MID(N49,1,250),MID(note_ter,1,250),0)),"n","y")</f>
        <v>n</v>
      </c>
      <c r="N49" s="2099"/>
      <c r="O49" s="2087" t="str">
        <f>H49&amp;"("&amp;I49&amp;")"</f>
        <v>Красноармейский муниципальный округ(05514000)</v>
      </c>
      <c r="P49" s="1623"/>
      <c r="Q49" s="1623"/>
      <c r="R49" s="883"/>
      <c r="S49" s="1623"/>
      <c r="T49" s="1623"/>
      <c r="U49" s="1623"/>
      <c r="V49" s="885"/>
      <c r="W49" s="885"/>
      <c r="X49" s="882"/>
      <c r="Y49" s="882"/>
      <c r="Z49" s="882"/>
      <c r="AA49" s="882"/>
      <c r="AB49" s="882"/>
      <c r="AC49" s="882"/>
    </row>
    <row customHeight="1" ht="15">
      <c r="A50" s="2680"/>
      <c r="B50" s="1623"/>
      <c r="C50" s="875"/>
      <c r="D50" s="1264"/>
      <c r="E50" s="884"/>
      <c r="F50" s="640"/>
      <c r="G50" s="878" t="s">
        <v>101</v>
      </c>
      <c r="H50" s="650"/>
      <c r="I50" s="887"/>
      <c r="J50" s="2099"/>
      <c r="K50" s="2099"/>
      <c r="L50" s="2099"/>
      <c r="M50" s="2099"/>
      <c r="N50" s="2087"/>
      <c r="O50" s="2099"/>
      <c r="P50" s="1623"/>
      <c r="Q50" s="1623"/>
      <c r="R50" s="883"/>
      <c r="S50" s="1623"/>
      <c r="T50" s="1623"/>
      <c r="U50" s="1623"/>
      <c r="V50" s="885"/>
      <c r="W50" s="885"/>
      <c r="X50" s="882"/>
      <c r="Y50" s="882"/>
      <c r="Z50" s="882"/>
      <c r="AA50" s="882"/>
      <c r="AB50" s="882"/>
      <c r="AC50" s="882"/>
    </row>
    <row customHeight="1" ht="15">
      <c r="A51" s="2680" t="s">
        <v>152</v>
      </c>
      <c r="B51" s="1623"/>
      <c r="C51" s="1264" t="s">
        <v>103</v>
      </c>
      <c r="D51" s="2281"/>
      <c r="E51" s="2268" t="str">
        <f>A51</f>
        <v>14</v>
      </c>
      <c r="F51" s="1267" t="s">
        <v>153</v>
      </c>
      <c r="G51" s="1003" t="str">
        <f>"Территория "&amp;E51</f>
        <v>Территория 14</v>
      </c>
      <c r="H51" s="1255"/>
      <c r="I51" s="1255"/>
      <c r="J51" s="1252"/>
      <c r="K51" s="2087"/>
      <c r="L51" s="2087"/>
      <c r="M51" s="2087"/>
      <c r="N51" s="689"/>
      <c r="O51" s="2087"/>
      <c r="P51" s="688"/>
      <c r="Q51" s="688"/>
      <c r="R51" s="688"/>
      <c r="S51" s="688"/>
      <c r="T51" s="3338"/>
      <c r="U51" s="3338"/>
      <c r="V51" s="3338"/>
      <c r="W51" s="3338"/>
      <c r="X51" s="3338"/>
      <c r="Y51" s="3338"/>
      <c r="Z51" s="3338"/>
      <c r="AA51" s="3338"/>
      <c r="AB51" s="3338"/>
      <c r="AC51" s="3338"/>
    </row>
    <row customHeight="1" ht="15">
      <c r="A52" s="2680"/>
      <c r="B52" s="1623">
        <v>1</v>
      </c>
      <c r="C52" s="1623"/>
      <c r="D52" s="1263"/>
      <c r="E52" s="2276" t="str">
        <f>A51&amp;"."&amp;B52</f>
        <v>14.1</v>
      </c>
      <c r="F52" s="1266" t="s">
        <v>154</v>
      </c>
      <c r="G52" s="1256" t="s">
        <v>155</v>
      </c>
      <c r="H52" s="1256" t="s">
        <v>155</v>
      </c>
      <c r="I52" s="1254" t="s">
        <v>156</v>
      </c>
      <c r="J52" s="2087"/>
      <c r="K52" s="2099"/>
      <c r="L52" s="2099"/>
      <c r="M52" s="2087" t="str">
        <f t="array" ref="M52:M52">IF(ISERROR(MATCH(MID(N52,1,250),MID(note_ter,1,250),0)),"n","y")</f>
        <v>n</v>
      </c>
      <c r="N52" s="2099"/>
      <c r="O52" s="2087" t="str">
        <f>H52&amp;"("&amp;I52&amp;")"</f>
        <v>Лазовский муниципальный округ(05517000)</v>
      </c>
      <c r="P52" s="1623"/>
      <c r="Q52" s="1623"/>
      <c r="R52" s="883"/>
      <c r="S52" s="1623"/>
      <c r="T52" s="1623"/>
      <c r="U52" s="1623"/>
      <c r="V52" s="885"/>
      <c r="W52" s="885"/>
      <c r="X52" s="882"/>
      <c r="Y52" s="882"/>
      <c r="Z52" s="882"/>
      <c r="AA52" s="882"/>
      <c r="AB52" s="882"/>
      <c r="AC52" s="882"/>
    </row>
    <row customHeight="1" ht="15">
      <c r="A53" s="2680"/>
      <c r="B53" s="1623"/>
      <c r="C53" s="875"/>
      <c r="D53" s="1264"/>
      <c r="E53" s="884"/>
      <c r="F53" s="640"/>
      <c r="G53" s="878" t="s">
        <v>101</v>
      </c>
      <c r="H53" s="650"/>
      <c r="I53" s="887"/>
      <c r="J53" s="2099"/>
      <c r="K53" s="2099"/>
      <c r="L53" s="2099"/>
      <c r="M53" s="2099"/>
      <c r="N53" s="2087"/>
      <c r="O53" s="2099"/>
      <c r="P53" s="1623"/>
      <c r="Q53" s="1623"/>
      <c r="R53" s="883"/>
      <c r="S53" s="1623"/>
      <c r="T53" s="1623"/>
      <c r="U53" s="1623"/>
      <c r="V53" s="885"/>
      <c r="W53" s="885"/>
      <c r="X53" s="882"/>
      <c r="Y53" s="882"/>
      <c r="Z53" s="882"/>
      <c r="AA53" s="882"/>
      <c r="AB53" s="882"/>
      <c r="AC53" s="882"/>
    </row>
    <row customHeight="1" ht="15">
      <c r="A54" s="2680" t="s">
        <v>157</v>
      </c>
      <c r="B54" s="1623"/>
      <c r="C54" s="1264" t="s">
        <v>103</v>
      </c>
      <c r="D54" s="2281"/>
      <c r="E54" s="2268" t="str">
        <f>A54</f>
        <v>15</v>
      </c>
      <c r="F54" s="1267" t="s">
        <v>158</v>
      </c>
      <c r="G54" s="1003" t="str">
        <f>"Территория "&amp;E54</f>
        <v>Территория 15</v>
      </c>
      <c r="H54" s="1255"/>
      <c r="I54" s="1255"/>
      <c r="J54" s="1252"/>
      <c r="K54" s="2087"/>
      <c r="L54" s="2087"/>
      <c r="M54" s="2087"/>
      <c r="N54" s="689"/>
      <c r="O54" s="2087"/>
      <c r="P54" s="688"/>
      <c r="Q54" s="688"/>
      <c r="R54" s="688"/>
      <c r="S54" s="688"/>
      <c r="T54" s="3338"/>
      <c r="U54" s="3338"/>
      <c r="V54" s="3338"/>
      <c r="W54" s="3338"/>
      <c r="X54" s="3338"/>
      <c r="Y54" s="3338"/>
      <c r="Z54" s="3338"/>
      <c r="AA54" s="3338"/>
      <c r="AB54" s="3338"/>
      <c r="AC54" s="3338"/>
    </row>
    <row customHeight="1" ht="15">
      <c r="A55" s="2680"/>
      <c r="B55" s="1623">
        <v>1</v>
      </c>
      <c r="C55" s="1623"/>
      <c r="D55" s="1263"/>
      <c r="E55" s="2276" t="str">
        <f>A54&amp;"."&amp;B55</f>
        <v>15.1</v>
      </c>
      <c r="F55" s="1266" t="s">
        <v>159</v>
      </c>
      <c r="G55" s="1256" t="s">
        <v>160</v>
      </c>
      <c r="H55" s="1256" t="s">
        <v>160</v>
      </c>
      <c r="I55" s="1254" t="s">
        <v>161</v>
      </c>
      <c r="J55" s="2087"/>
      <c r="K55" s="2099"/>
      <c r="L55" s="2099"/>
      <c r="M55" s="2087" t="str">
        <f t="array" ref="M55:M55">IF(ISERROR(MATCH(MID(N55,1,250),MID(note_ter,1,250),0)),"n","y")</f>
        <v>n</v>
      </c>
      <c r="N55" s="2099"/>
      <c r="O55" s="2087" t="str">
        <f>H55&amp;"("&amp;I55&amp;")"</f>
        <v>Михайловский муниципальный район(05620000)</v>
      </c>
      <c r="P55" s="1623"/>
      <c r="Q55" s="1623"/>
      <c r="R55" s="883"/>
      <c r="S55" s="1623"/>
      <c r="T55" s="1623"/>
      <c r="U55" s="1623"/>
      <c r="V55" s="885"/>
      <c r="W55" s="885"/>
      <c r="X55" s="882"/>
      <c r="Y55" s="882"/>
      <c r="Z55" s="882"/>
      <c r="AA55" s="882"/>
      <c r="AB55" s="882"/>
      <c r="AC55" s="882"/>
    </row>
    <row customHeight="1" ht="15">
      <c r="A56" s="2680"/>
      <c r="B56" s="1623"/>
      <c r="C56" s="875"/>
      <c r="D56" s="1264"/>
      <c r="E56" s="884"/>
      <c r="F56" s="640"/>
      <c r="G56" s="878" t="s">
        <v>101</v>
      </c>
      <c r="H56" s="650"/>
      <c r="I56" s="887"/>
      <c r="J56" s="2099"/>
      <c r="K56" s="2099"/>
      <c r="L56" s="2099"/>
      <c r="M56" s="2099"/>
      <c r="N56" s="2087"/>
      <c r="O56" s="2099"/>
      <c r="P56" s="1623"/>
      <c r="Q56" s="1623"/>
      <c r="R56" s="883"/>
      <c r="S56" s="1623"/>
      <c r="T56" s="1623"/>
      <c r="U56" s="1623"/>
      <c r="V56" s="885"/>
      <c r="W56" s="885"/>
      <c r="X56" s="882"/>
      <c r="Y56" s="882"/>
      <c r="Z56" s="882"/>
      <c r="AA56" s="882"/>
      <c r="AB56" s="882"/>
      <c r="AC56" s="882"/>
    </row>
    <row customHeight="1" ht="15">
      <c r="A57" s="2680" t="s">
        <v>137</v>
      </c>
      <c r="B57" s="1623"/>
      <c r="C57" s="1264" t="s">
        <v>103</v>
      </c>
      <c r="D57" s="2281"/>
      <c r="E57" s="2268" t="str">
        <f>A57</f>
        <v>16</v>
      </c>
      <c r="F57" s="1267" t="s">
        <v>162</v>
      </c>
      <c r="G57" s="1003" t="str">
        <f>"Территория "&amp;E57</f>
        <v>Территория 16</v>
      </c>
      <c r="H57" s="1255"/>
      <c r="I57" s="1255"/>
      <c r="J57" s="1252"/>
      <c r="K57" s="2087"/>
      <c r="L57" s="2087"/>
      <c r="M57" s="2087"/>
      <c r="N57" s="689"/>
      <c r="O57" s="2087"/>
      <c r="P57" s="688"/>
      <c r="Q57" s="688"/>
      <c r="R57" s="688"/>
      <c r="S57" s="688"/>
      <c r="T57" s="3338"/>
      <c r="U57" s="3338"/>
      <c r="V57" s="3338"/>
      <c r="W57" s="3338"/>
      <c r="X57" s="3338"/>
      <c r="Y57" s="3338"/>
      <c r="Z57" s="3338"/>
      <c r="AA57" s="3338"/>
      <c r="AB57" s="3338"/>
      <c r="AC57" s="3338"/>
    </row>
    <row customHeight="1" ht="15">
      <c r="A58" s="2680"/>
      <c r="B58" s="1623">
        <v>1</v>
      </c>
      <c r="C58" s="1623"/>
      <c r="D58" s="1263"/>
      <c r="E58" s="2276" t="str">
        <f>A57&amp;"."&amp;B58</f>
        <v>16.1</v>
      </c>
      <c r="F58" s="1266" t="s">
        <v>163</v>
      </c>
      <c r="G58" s="1256" t="s">
        <v>164</v>
      </c>
      <c r="H58" s="1256" t="s">
        <v>164</v>
      </c>
      <c r="I58" s="1254" t="s">
        <v>165</v>
      </c>
      <c r="J58" s="2087"/>
      <c r="K58" s="2099"/>
      <c r="L58" s="2099"/>
      <c r="M58" s="2087" t="str">
        <f t="array" ref="M58:M58">IF(ISERROR(MATCH(MID(N58,1,250),MID(note_ter,1,250),0)),"n","y")</f>
        <v>n</v>
      </c>
      <c r="N58" s="2099"/>
      <c r="O58" s="2087" t="str">
        <f>H58&amp;"("&amp;I58&amp;")"</f>
        <v>Надеждинский муниципальный район(05623000)</v>
      </c>
      <c r="P58" s="1623"/>
      <c r="Q58" s="1623"/>
      <c r="R58" s="883"/>
      <c r="S58" s="1623"/>
      <c r="T58" s="1623"/>
      <c r="U58" s="1623"/>
      <c r="V58" s="885"/>
      <c r="W58" s="885"/>
      <c r="X58" s="882"/>
      <c r="Y58" s="882"/>
      <c r="Z58" s="882"/>
      <c r="AA58" s="882"/>
      <c r="AB58" s="882"/>
      <c r="AC58" s="882"/>
    </row>
    <row customHeight="1" ht="15">
      <c r="A59" s="2680"/>
      <c r="B59" s="1623"/>
      <c r="C59" s="875"/>
      <c r="D59" s="1264"/>
      <c r="E59" s="884"/>
      <c r="F59" s="640"/>
      <c r="G59" s="878" t="s">
        <v>101</v>
      </c>
      <c r="H59" s="650"/>
      <c r="I59" s="887"/>
      <c r="J59" s="2099"/>
      <c r="K59" s="2099"/>
      <c r="L59" s="2099"/>
      <c r="M59" s="2099"/>
      <c r="N59" s="2087"/>
      <c r="O59" s="2099"/>
      <c r="P59" s="1623"/>
      <c r="Q59" s="1623"/>
      <c r="R59" s="883"/>
      <c r="S59" s="1623"/>
      <c r="T59" s="1623"/>
      <c r="U59" s="1623"/>
      <c r="V59" s="885"/>
      <c r="W59" s="885"/>
      <c r="X59" s="882"/>
      <c r="Y59" s="882"/>
      <c r="Z59" s="882"/>
      <c r="AA59" s="882"/>
      <c r="AB59" s="882"/>
      <c r="AC59" s="882"/>
    </row>
    <row customHeight="1" ht="15">
      <c r="A60" s="2680" t="s">
        <v>166</v>
      </c>
      <c r="B60" s="1623"/>
      <c r="C60" s="1264" t="s">
        <v>103</v>
      </c>
      <c r="D60" s="2281"/>
      <c r="E60" s="2268" t="str">
        <f>A60</f>
        <v>17</v>
      </c>
      <c r="F60" s="1267" t="s">
        <v>167</v>
      </c>
      <c r="G60" s="1003" t="str">
        <f>"Территория "&amp;E60</f>
        <v>Территория 17</v>
      </c>
      <c r="H60" s="1255"/>
      <c r="I60" s="1255"/>
      <c r="J60" s="1252"/>
      <c r="K60" s="2087"/>
      <c r="L60" s="2087"/>
      <c r="M60" s="2087"/>
      <c r="N60" s="689"/>
      <c r="O60" s="2087"/>
      <c r="P60" s="688"/>
      <c r="Q60" s="688"/>
      <c r="R60" s="688"/>
      <c r="S60" s="688"/>
      <c r="T60" s="3338"/>
      <c r="U60" s="3338"/>
      <c r="V60" s="3338"/>
      <c r="W60" s="3338"/>
      <c r="X60" s="3338"/>
      <c r="Y60" s="3338"/>
      <c r="Z60" s="3338"/>
      <c r="AA60" s="3338"/>
      <c r="AB60" s="3338"/>
      <c r="AC60" s="3338"/>
    </row>
    <row customHeight="1" ht="15">
      <c r="A61" s="2680"/>
      <c r="B61" s="1623">
        <v>1</v>
      </c>
      <c r="C61" s="1623"/>
      <c r="D61" s="1263"/>
      <c r="E61" s="2276" t="str">
        <f>A60&amp;"."&amp;B61</f>
        <v>17.1</v>
      </c>
      <c r="F61" s="1266" t="s">
        <v>168</v>
      </c>
      <c r="G61" s="1256" t="s">
        <v>169</v>
      </c>
      <c r="H61" s="1256" t="s">
        <v>169</v>
      </c>
      <c r="I61" s="1254" t="s">
        <v>170</v>
      </c>
      <c r="J61" s="2087"/>
      <c r="K61" s="2099"/>
      <c r="L61" s="2099"/>
      <c r="M61" s="2087" t="str">
        <f t="array" ref="M61:M61">IF(ISERROR(MATCH(MID(N61,1,250),MID(note_ter,1,250),0)),"n","y")</f>
        <v>n</v>
      </c>
      <c r="N61" s="2099"/>
      <c r="O61" s="2087" t="str">
        <f>H61&amp;"("&amp;I61&amp;")"</f>
        <v>Октябрьский муниципальный округ(05526000)</v>
      </c>
      <c r="P61" s="1623"/>
      <c r="Q61" s="1623"/>
      <c r="R61" s="883"/>
      <c r="S61" s="1623"/>
      <c r="T61" s="1623"/>
      <c r="U61" s="1623"/>
      <c r="V61" s="885"/>
      <c r="W61" s="885"/>
      <c r="X61" s="882"/>
      <c r="Y61" s="882"/>
      <c r="Z61" s="882"/>
      <c r="AA61" s="882"/>
      <c r="AB61" s="882"/>
      <c r="AC61" s="882"/>
    </row>
    <row customHeight="1" ht="15">
      <c r="A62" s="2680"/>
      <c r="B62" s="1623"/>
      <c r="C62" s="875"/>
      <c r="D62" s="1264"/>
      <c r="E62" s="884"/>
      <c r="F62" s="640"/>
      <c r="G62" s="878" t="s">
        <v>101</v>
      </c>
      <c r="H62" s="650"/>
      <c r="I62" s="887"/>
      <c r="J62" s="2099"/>
      <c r="K62" s="2099"/>
      <c r="L62" s="2099"/>
      <c r="M62" s="2099"/>
      <c r="N62" s="2087"/>
      <c r="O62" s="2099"/>
      <c r="P62" s="1623"/>
      <c r="Q62" s="1623"/>
      <c r="R62" s="883"/>
      <c r="S62" s="1623"/>
      <c r="T62" s="1623"/>
      <c r="U62" s="1623"/>
      <c r="V62" s="885"/>
      <c r="W62" s="885"/>
      <c r="X62" s="882"/>
      <c r="Y62" s="882"/>
      <c r="Z62" s="882"/>
      <c r="AA62" s="882"/>
      <c r="AB62" s="882"/>
      <c r="AC62" s="882"/>
    </row>
    <row customHeight="1" ht="15">
      <c r="A63" s="2680" t="s">
        <v>171</v>
      </c>
      <c r="B63" s="1623"/>
      <c r="C63" s="1264" t="s">
        <v>103</v>
      </c>
      <c r="D63" s="2281"/>
      <c r="E63" s="2268" t="str">
        <f>A63</f>
        <v>18</v>
      </c>
      <c r="F63" s="1267" t="s">
        <v>172</v>
      </c>
      <c r="G63" s="1003" t="str">
        <f>"Территория "&amp;E63</f>
        <v>Территория 18</v>
      </c>
      <c r="H63" s="1255"/>
      <c r="I63" s="1255"/>
      <c r="J63" s="1252"/>
      <c r="K63" s="2087"/>
      <c r="L63" s="2087"/>
      <c r="M63" s="2087"/>
      <c r="N63" s="689"/>
      <c r="O63" s="2087"/>
      <c r="P63" s="688"/>
      <c r="Q63" s="688"/>
      <c r="R63" s="688"/>
      <c r="S63" s="688"/>
      <c r="T63" s="3338"/>
      <c r="U63" s="3338"/>
      <c r="V63" s="3338"/>
      <c r="W63" s="3338"/>
      <c r="X63" s="3338"/>
      <c r="Y63" s="3338"/>
      <c r="Z63" s="3338"/>
      <c r="AA63" s="3338"/>
      <c r="AB63" s="3338"/>
      <c r="AC63" s="3338"/>
    </row>
    <row customHeight="1" ht="15">
      <c r="A64" s="2680"/>
      <c r="B64" s="1623">
        <v>1</v>
      </c>
      <c r="C64" s="1623"/>
      <c r="D64" s="1263"/>
      <c r="E64" s="2276" t="str">
        <f>A63&amp;"."&amp;B64</f>
        <v>18.1</v>
      </c>
      <c r="F64" s="1266" t="s">
        <v>173</v>
      </c>
      <c r="G64" s="1256" t="s">
        <v>174</v>
      </c>
      <c r="H64" s="1256" t="s">
        <v>174</v>
      </c>
      <c r="I64" s="1254" t="s">
        <v>175</v>
      </c>
      <c r="J64" s="2087"/>
      <c r="K64" s="2099"/>
      <c r="L64" s="2099"/>
      <c r="M64" s="2087" t="str">
        <f t="array" ref="M64:M64">IF(ISERROR(MATCH(MID(N64,1,250),MID(note_ter,1,250),0)),"n","y")</f>
        <v>n</v>
      </c>
      <c r="N64" s="2099"/>
      <c r="O64" s="2087" t="str">
        <f>H64&amp;"("&amp;I64&amp;")"</f>
        <v>Ольгинский муниципальный округ(05528000)</v>
      </c>
      <c r="P64" s="1623"/>
      <c r="Q64" s="1623"/>
      <c r="R64" s="883"/>
      <c r="S64" s="1623"/>
      <c r="T64" s="1623"/>
      <c r="U64" s="1623"/>
      <c r="V64" s="885"/>
      <c r="W64" s="885"/>
      <c r="X64" s="882"/>
      <c r="Y64" s="882"/>
      <c r="Z64" s="882"/>
      <c r="AA64" s="882"/>
      <c r="AB64" s="882"/>
      <c r="AC64" s="882"/>
    </row>
    <row customHeight="1" ht="15">
      <c r="A65" s="2680"/>
      <c r="B65" s="1623"/>
      <c r="C65" s="875"/>
      <c r="D65" s="1264"/>
      <c r="E65" s="884"/>
      <c r="F65" s="640"/>
      <c r="G65" s="878" t="s">
        <v>101</v>
      </c>
      <c r="H65" s="650"/>
      <c r="I65" s="887"/>
      <c r="J65" s="2099"/>
      <c r="K65" s="2099"/>
      <c r="L65" s="2099"/>
      <c r="M65" s="2099"/>
      <c r="N65" s="2087"/>
      <c r="O65" s="2099"/>
      <c r="P65" s="1623"/>
      <c r="Q65" s="1623"/>
      <c r="R65" s="883"/>
      <c r="S65" s="1623"/>
      <c r="T65" s="1623"/>
      <c r="U65" s="1623"/>
      <c r="V65" s="885"/>
      <c r="W65" s="885"/>
      <c r="X65" s="882"/>
      <c r="Y65" s="882"/>
      <c r="Z65" s="882"/>
      <c r="AA65" s="882"/>
      <c r="AB65" s="882"/>
      <c r="AC65" s="882"/>
    </row>
    <row customHeight="1" ht="15">
      <c r="A66" s="2680" t="s">
        <v>144</v>
      </c>
      <c r="B66" s="1623"/>
      <c r="C66" s="1264" t="s">
        <v>103</v>
      </c>
      <c r="D66" s="2281"/>
      <c r="E66" s="2268" t="str">
        <f>A66</f>
        <v>19</v>
      </c>
      <c r="F66" s="1267" t="s">
        <v>176</v>
      </c>
      <c r="G66" s="1003" t="str">
        <f>"Территория "&amp;E66</f>
        <v>Территория 19</v>
      </c>
      <c r="H66" s="1255"/>
      <c r="I66" s="1255"/>
      <c r="J66" s="1252"/>
      <c r="K66" s="2087"/>
      <c r="L66" s="2087"/>
      <c r="M66" s="2087"/>
      <c r="N66" s="689"/>
      <c r="O66" s="2087"/>
      <c r="P66" s="688"/>
      <c r="Q66" s="688"/>
      <c r="R66" s="688"/>
      <c r="S66" s="688"/>
      <c r="T66" s="3338"/>
      <c r="U66" s="3338"/>
      <c r="V66" s="3338"/>
      <c r="W66" s="3338"/>
      <c r="X66" s="3338"/>
      <c r="Y66" s="3338"/>
      <c r="Z66" s="3338"/>
      <c r="AA66" s="3338"/>
      <c r="AB66" s="3338"/>
      <c r="AC66" s="3338"/>
    </row>
    <row customHeight="1" ht="15">
      <c r="A67" s="2680"/>
      <c r="B67" s="1623">
        <v>1</v>
      </c>
      <c r="C67" s="1623"/>
      <c r="D67" s="1263"/>
      <c r="E67" s="2276" t="str">
        <f>A66&amp;"."&amp;B67</f>
        <v>19.1</v>
      </c>
      <c r="F67" s="1266" t="s">
        <v>177</v>
      </c>
      <c r="G67" s="1256" t="s">
        <v>178</v>
      </c>
      <c r="H67" s="1256" t="s">
        <v>178</v>
      </c>
      <c r="I67" s="1254" t="s">
        <v>179</v>
      </c>
      <c r="J67" s="2087"/>
      <c r="K67" s="2099"/>
      <c r="L67" s="2099"/>
      <c r="M67" s="2087" t="str">
        <f t="array" ref="M67:M67">IF(ISERROR(MATCH(MID(N67,1,250),MID(note_ter,1,250),0)),"n","y")</f>
        <v>n</v>
      </c>
      <c r="N67" s="2099"/>
      <c r="O67" s="2087" t="str">
        <f>H67&amp;"("&amp;I67&amp;")"</f>
        <v>Пограничный муниципальный округ(05532000)</v>
      </c>
      <c r="P67" s="1623"/>
      <c r="Q67" s="1623"/>
      <c r="R67" s="883"/>
      <c r="S67" s="1623"/>
      <c r="T67" s="1623"/>
      <c r="U67" s="1623"/>
      <c r="V67" s="885"/>
      <c r="W67" s="885"/>
      <c r="X67" s="882"/>
      <c r="Y67" s="882"/>
      <c r="Z67" s="882"/>
      <c r="AA67" s="882"/>
      <c r="AB67" s="882"/>
      <c r="AC67" s="882"/>
    </row>
    <row customHeight="1" ht="15">
      <c r="A68" s="2680"/>
      <c r="B68" s="1623"/>
      <c r="C68" s="875"/>
      <c r="D68" s="1264"/>
      <c r="E68" s="884"/>
      <c r="F68" s="640"/>
      <c r="G68" s="878" t="s">
        <v>101</v>
      </c>
      <c r="H68" s="650"/>
      <c r="I68" s="887"/>
      <c r="J68" s="2099"/>
      <c r="K68" s="2099"/>
      <c r="L68" s="2099"/>
      <c r="M68" s="2099"/>
      <c r="N68" s="2087"/>
      <c r="O68" s="2099"/>
      <c r="P68" s="1623"/>
      <c r="Q68" s="1623"/>
      <c r="R68" s="883"/>
      <c r="S68" s="1623"/>
      <c r="T68" s="1623"/>
      <c r="U68" s="1623"/>
      <c r="V68" s="885"/>
      <c r="W68" s="885"/>
      <c r="X68" s="882"/>
      <c r="Y68" s="882"/>
      <c r="Z68" s="882"/>
      <c r="AA68" s="882"/>
      <c r="AB68" s="882"/>
      <c r="AC68" s="882"/>
    </row>
    <row customHeight="1" ht="15">
      <c r="A69" s="2680" t="s">
        <v>180</v>
      </c>
      <c r="B69" s="1623"/>
      <c r="C69" s="1264" t="s">
        <v>103</v>
      </c>
      <c r="D69" s="2281"/>
      <c r="E69" s="2268" t="str">
        <f>A69</f>
        <v>20</v>
      </c>
      <c r="F69" s="1267" t="s">
        <v>181</v>
      </c>
      <c r="G69" s="1003" t="str">
        <f>"Территория "&amp;E69</f>
        <v>Территория 20</v>
      </c>
      <c r="H69" s="1255"/>
      <c r="I69" s="1255"/>
      <c r="J69" s="1252"/>
      <c r="K69" s="2087"/>
      <c r="L69" s="2087"/>
      <c r="M69" s="2087"/>
      <c r="N69" s="689"/>
      <c r="O69" s="2087"/>
      <c r="P69" s="688"/>
      <c r="Q69" s="688"/>
      <c r="R69" s="688"/>
      <c r="S69" s="688"/>
      <c r="T69" s="3338"/>
      <c r="U69" s="3338"/>
      <c r="V69" s="3338"/>
      <c r="W69" s="3338"/>
      <c r="X69" s="3338"/>
      <c r="Y69" s="3338"/>
      <c r="Z69" s="3338"/>
      <c r="AA69" s="3338"/>
      <c r="AB69" s="3338"/>
      <c r="AC69" s="3338"/>
    </row>
    <row customHeight="1" ht="15">
      <c r="A70" s="2680"/>
      <c r="B70" s="1623">
        <v>1</v>
      </c>
      <c r="C70" s="1623"/>
      <c r="D70" s="1263"/>
      <c r="E70" s="2276" t="str">
        <f>A69&amp;"."&amp;B70</f>
        <v>20.1</v>
      </c>
      <c r="F70" s="1266" t="s">
        <v>182</v>
      </c>
      <c r="G70" s="1256" t="s">
        <v>183</v>
      </c>
      <c r="H70" s="1256" t="s">
        <v>183</v>
      </c>
      <c r="I70" s="1254" t="s">
        <v>184</v>
      </c>
      <c r="J70" s="2087"/>
      <c r="K70" s="2099"/>
      <c r="L70" s="2099"/>
      <c r="M70" s="2087" t="str">
        <f t="array" ref="M70:M70">IF(ISERROR(MATCH(MID(N70,1,250),MID(note_ter,1,250),0)),"n","y")</f>
        <v>n</v>
      </c>
      <c r="N70" s="2099"/>
      <c r="O70" s="2087" t="str">
        <f>H70&amp;"("&amp;I70&amp;")"</f>
        <v>Черниговский муниципальный округ(05553000)</v>
      </c>
      <c r="P70" s="1623"/>
      <c r="Q70" s="1623"/>
      <c r="R70" s="883"/>
      <c r="S70" s="1623"/>
      <c r="T70" s="1623"/>
      <c r="U70" s="1623"/>
      <c r="V70" s="885"/>
      <c r="W70" s="885"/>
      <c r="X70" s="882"/>
      <c r="Y70" s="882"/>
      <c r="Z70" s="882"/>
      <c r="AA70" s="882"/>
      <c r="AB70" s="882"/>
      <c r="AC70" s="882"/>
    </row>
    <row customHeight="1" ht="15">
      <c r="A71" s="2680"/>
      <c r="B71" s="1623"/>
      <c r="C71" s="875"/>
      <c r="D71" s="1264"/>
      <c r="E71" s="884"/>
      <c r="F71" s="640"/>
      <c r="G71" s="878" t="s">
        <v>101</v>
      </c>
      <c r="H71" s="650"/>
      <c r="I71" s="887"/>
      <c r="J71" s="2099"/>
      <c r="K71" s="2099"/>
      <c r="L71" s="2099"/>
      <c r="M71" s="2099"/>
      <c r="N71" s="2087"/>
      <c r="O71" s="2099"/>
      <c r="P71" s="1623"/>
      <c r="Q71" s="1623"/>
      <c r="R71" s="883"/>
      <c r="S71" s="1623"/>
      <c r="T71" s="1623"/>
      <c r="U71" s="1623"/>
      <c r="V71" s="885"/>
      <c r="W71" s="885"/>
      <c r="X71" s="882"/>
      <c r="Y71" s="882"/>
      <c r="Z71" s="882"/>
      <c r="AA71" s="882"/>
      <c r="AB71" s="882"/>
      <c r="AC71" s="882"/>
    </row>
    <row customHeight="1" ht="15">
      <c r="A72" s="2680" t="s">
        <v>185</v>
      </c>
      <c r="B72" s="1623"/>
      <c r="C72" s="1264" t="s">
        <v>103</v>
      </c>
      <c r="D72" s="2281"/>
      <c r="E72" s="2268" t="str">
        <f>A72</f>
        <v>21</v>
      </c>
      <c r="F72" s="1267" t="s">
        <v>186</v>
      </c>
      <c r="G72" s="1003" t="str">
        <f>"Территория "&amp;E72</f>
        <v>Территория 21</v>
      </c>
      <c r="H72" s="1255"/>
      <c r="I72" s="1255"/>
      <c r="J72" s="1252"/>
      <c r="K72" s="2087"/>
      <c r="L72" s="2087"/>
      <c r="M72" s="2087"/>
      <c r="N72" s="689"/>
      <c r="O72" s="2087"/>
      <c r="P72" s="688"/>
      <c r="Q72" s="688"/>
      <c r="R72" s="688"/>
      <c r="S72" s="688"/>
      <c r="T72" s="3338"/>
      <c r="U72" s="3338"/>
      <c r="V72" s="3338"/>
      <c r="W72" s="3338"/>
      <c r="X72" s="3338"/>
      <c r="Y72" s="3338"/>
      <c r="Z72" s="3338"/>
      <c r="AA72" s="3338"/>
      <c r="AB72" s="3338"/>
      <c r="AC72" s="3338"/>
    </row>
    <row customHeight="1" ht="15">
      <c r="A73" s="2680"/>
      <c r="B73" s="1623">
        <v>1</v>
      </c>
      <c r="C73" s="1623"/>
      <c r="D73" s="1263"/>
      <c r="E73" s="2276" t="str">
        <f>A72&amp;"."&amp;B73</f>
        <v>21.1</v>
      </c>
      <c r="F73" s="1266" t="s">
        <v>187</v>
      </c>
      <c r="G73" s="1256" t="s">
        <v>188</v>
      </c>
      <c r="H73" s="1256" t="s">
        <v>188</v>
      </c>
      <c r="I73" s="1254" t="s">
        <v>189</v>
      </c>
      <c r="J73" s="2087"/>
      <c r="K73" s="2099"/>
      <c r="L73" s="2099"/>
      <c r="M73" s="2087" t="str">
        <f t="array" ref="M73:M73">IF(ISERROR(MATCH(MID(N73,1,250),MID(note_ter,1,250),0)),"n","y")</f>
        <v>n</v>
      </c>
      <c r="N73" s="2099"/>
      <c r="O73" s="2087" t="str">
        <f>H73&amp;"("&amp;I73&amp;")"</f>
        <v>Чугуевский муниципальный округ(05555000)</v>
      </c>
      <c r="P73" s="1623"/>
      <c r="Q73" s="1623"/>
      <c r="R73" s="883"/>
      <c r="S73" s="1623"/>
      <c r="T73" s="1623"/>
      <c r="U73" s="1623"/>
      <c r="V73" s="885"/>
      <c r="W73" s="885"/>
      <c r="X73" s="882"/>
      <c r="Y73" s="882"/>
      <c r="Z73" s="882"/>
      <c r="AA73" s="882"/>
      <c r="AB73" s="882"/>
      <c r="AC73" s="882"/>
    </row>
    <row customHeight="1" ht="15">
      <c r="A74" s="2680"/>
      <c r="B74" s="1623"/>
      <c r="C74" s="875"/>
      <c r="D74" s="1264"/>
      <c r="E74" s="884"/>
      <c r="F74" s="640"/>
      <c r="G74" s="878" t="s">
        <v>101</v>
      </c>
      <c r="H74" s="650"/>
      <c r="I74" s="887"/>
      <c r="J74" s="2099"/>
      <c r="K74" s="2099"/>
      <c r="L74" s="2099"/>
      <c r="M74" s="2099"/>
      <c r="N74" s="2087"/>
      <c r="O74" s="2099"/>
      <c r="P74" s="1623"/>
      <c r="Q74" s="1623"/>
      <c r="R74" s="883"/>
      <c r="S74" s="1623"/>
      <c r="T74" s="1623"/>
      <c r="U74" s="1623"/>
      <c r="V74" s="885"/>
      <c r="W74" s="885"/>
      <c r="X74" s="882"/>
      <c r="Y74" s="882"/>
      <c r="Z74" s="882"/>
      <c r="AA74" s="882"/>
      <c r="AB74" s="882"/>
      <c r="AC74" s="882"/>
    </row>
    <row customHeight="1" ht="15">
      <c r="A75" s="2680" t="s">
        <v>190</v>
      </c>
      <c r="B75" s="1623"/>
      <c r="C75" s="1264" t="s">
        <v>103</v>
      </c>
      <c r="D75" s="2281"/>
      <c r="E75" s="2268" t="str">
        <f>A75</f>
        <v>22</v>
      </c>
      <c r="F75" s="1267" t="s">
        <v>191</v>
      </c>
      <c r="G75" s="1003" t="str">
        <f>"Территория "&amp;E75</f>
        <v>Территория 22</v>
      </c>
      <c r="H75" s="1255"/>
      <c r="I75" s="1255"/>
      <c r="J75" s="1252"/>
      <c r="K75" s="2087"/>
      <c r="L75" s="2087"/>
      <c r="M75" s="2087"/>
      <c r="N75" s="689"/>
      <c r="O75" s="2087"/>
      <c r="P75" s="688"/>
      <c r="Q75" s="688"/>
      <c r="R75" s="688"/>
      <c r="S75" s="688"/>
      <c r="T75" s="3338"/>
      <c r="U75" s="3338"/>
      <c r="V75" s="3338"/>
      <c r="W75" s="3338"/>
      <c r="X75" s="3338"/>
      <c r="Y75" s="3338"/>
      <c r="Z75" s="3338"/>
      <c r="AA75" s="3338"/>
      <c r="AB75" s="3338"/>
      <c r="AC75" s="3338"/>
    </row>
    <row customHeight="1" ht="15">
      <c r="A76" s="2680"/>
      <c r="B76" s="1623">
        <v>1</v>
      </c>
      <c r="C76" s="1623"/>
      <c r="D76" s="1263"/>
      <c r="E76" s="2276" t="str">
        <f>A75&amp;"."&amp;B76</f>
        <v>22.1</v>
      </c>
      <c r="F76" s="1266" t="s">
        <v>192</v>
      </c>
      <c r="G76" s="1256" t="s">
        <v>193</v>
      </c>
      <c r="H76" s="1256" t="s">
        <v>193</v>
      </c>
      <c r="I76" s="1254" t="s">
        <v>194</v>
      </c>
      <c r="J76" s="2087"/>
      <c r="K76" s="2099"/>
      <c r="L76" s="2099"/>
      <c r="M76" s="2087" t="str">
        <f t="array" ref="M76:M76">IF(ISERROR(MATCH(MID(N76,1,250),MID(note_ter,1,250),0)),"n","y")</f>
        <v>n</v>
      </c>
      <c r="N76" s="2099"/>
      <c r="O76" s="2087" t="str">
        <f>H76&amp;"("&amp;I76&amp;")"</f>
        <v>Шкотовский муниципальный округ(05557000)</v>
      </c>
      <c r="P76" s="1623"/>
      <c r="Q76" s="1623"/>
      <c r="R76" s="883"/>
      <c r="S76" s="1623"/>
      <c r="T76" s="1623"/>
      <c r="U76" s="1623"/>
      <c r="V76" s="885"/>
      <c r="W76" s="885"/>
      <c r="X76" s="882"/>
      <c r="Y76" s="882"/>
      <c r="Z76" s="882"/>
      <c r="AA76" s="882"/>
      <c r="AB76" s="882"/>
      <c r="AC76" s="882"/>
    </row>
    <row customHeight="1" ht="15">
      <c r="A77" s="2680"/>
      <c r="B77" s="1623"/>
      <c r="C77" s="875"/>
      <c r="D77" s="1264"/>
      <c r="E77" s="884"/>
      <c r="F77" s="640"/>
      <c r="G77" s="878" t="s">
        <v>101</v>
      </c>
      <c r="H77" s="650"/>
      <c r="I77" s="887"/>
      <c r="J77" s="2099"/>
      <c r="K77" s="2099"/>
      <c r="L77" s="2099"/>
      <c r="M77" s="2099"/>
      <c r="N77" s="2087"/>
      <c r="O77" s="2099"/>
      <c r="P77" s="1623"/>
      <c r="Q77" s="1623"/>
      <c r="R77" s="883"/>
      <c r="S77" s="1623"/>
      <c r="T77" s="1623"/>
      <c r="U77" s="1623"/>
      <c r="V77" s="885"/>
      <c r="W77" s="885"/>
      <c r="X77" s="882"/>
      <c r="Y77" s="882"/>
      <c r="Z77" s="882"/>
      <c r="AA77" s="882"/>
      <c r="AB77" s="882"/>
      <c r="AC77" s="882"/>
    </row>
    <row customHeight="1" ht="15">
      <c r="A78" s="2680" t="s">
        <v>195</v>
      </c>
      <c r="B78" s="1623"/>
      <c r="C78" s="1264" t="s">
        <v>103</v>
      </c>
      <c r="D78" s="2281"/>
      <c r="E78" s="2268" t="str">
        <f>A78</f>
        <v>23</v>
      </c>
      <c r="F78" s="1267" t="s">
        <v>196</v>
      </c>
      <c r="G78" s="1003" t="str">
        <f>"Территория "&amp;E78</f>
        <v>Территория 23</v>
      </c>
      <c r="H78" s="1255"/>
      <c r="I78" s="1255"/>
      <c r="J78" s="1252"/>
      <c r="K78" s="2087"/>
      <c r="L78" s="2087"/>
      <c r="M78" s="2087"/>
      <c r="N78" s="689"/>
      <c r="O78" s="2087"/>
      <c r="P78" s="688"/>
      <c r="Q78" s="688"/>
      <c r="R78" s="688"/>
      <c r="S78" s="688"/>
      <c r="T78" s="3338"/>
      <c r="U78" s="3338"/>
      <c r="V78" s="3338"/>
      <c r="W78" s="3338"/>
      <c r="X78" s="3338"/>
      <c r="Y78" s="3338"/>
      <c r="Z78" s="3338"/>
      <c r="AA78" s="3338"/>
      <c r="AB78" s="3338"/>
      <c r="AC78" s="3338"/>
    </row>
    <row customHeight="1" ht="15">
      <c r="A79" s="2680"/>
      <c r="B79" s="1623">
        <v>1</v>
      </c>
      <c r="C79" s="1623"/>
      <c r="D79" s="1263"/>
      <c r="E79" s="2276" t="str">
        <f>A78&amp;"."&amp;B79</f>
        <v>23.1</v>
      </c>
      <c r="F79" s="1266" t="s">
        <v>197</v>
      </c>
      <c r="G79" s="1256" t="s">
        <v>198</v>
      </c>
      <c r="H79" s="1256" t="s">
        <v>198</v>
      </c>
      <c r="I79" s="1254" t="s">
        <v>199</v>
      </c>
      <c r="J79" s="2087"/>
      <c r="K79" s="2099"/>
      <c r="L79" s="2099"/>
      <c r="M79" s="2087" t="str">
        <f t="array" ref="M79:M79">IF(ISERROR(MATCH(MID(N79,1,250),MID(note_ter,1,250),0)),"n","y")</f>
        <v>n</v>
      </c>
      <c r="N79" s="2099"/>
      <c r="O79" s="2087" t="str">
        <f>H79&amp;"("&amp;I79&amp;")"</f>
        <v>Хорольский муниципальный округ(05550000)</v>
      </c>
      <c r="P79" s="1623"/>
      <c r="Q79" s="1623"/>
      <c r="R79" s="883"/>
      <c r="S79" s="1623"/>
      <c r="T79" s="1623"/>
      <c r="U79" s="1623"/>
      <c r="V79" s="885"/>
      <c r="W79" s="885"/>
      <c r="X79" s="882"/>
      <c r="Y79" s="882"/>
      <c r="Z79" s="882"/>
      <c r="AA79" s="882"/>
      <c r="AB79" s="882"/>
      <c r="AC79" s="882"/>
    </row>
    <row customHeight="1" ht="15">
      <c r="A80" s="2680"/>
      <c r="B80" s="1623"/>
      <c r="C80" s="875"/>
      <c r="D80" s="1264"/>
      <c r="E80" s="884"/>
      <c r="F80" s="640"/>
      <c r="G80" s="878" t="s">
        <v>101</v>
      </c>
      <c r="H80" s="650"/>
      <c r="I80" s="887"/>
      <c r="J80" s="2099"/>
      <c r="K80" s="2099"/>
      <c r="L80" s="2099"/>
      <c r="M80" s="2099"/>
      <c r="N80" s="2087"/>
      <c r="O80" s="2099"/>
      <c r="P80" s="1623"/>
      <c r="Q80" s="1623"/>
      <c r="R80" s="883"/>
      <c r="S80" s="1623"/>
      <c r="T80" s="1623"/>
      <c r="U80" s="1623"/>
      <c r="V80" s="885"/>
      <c r="W80" s="885"/>
      <c r="X80" s="882"/>
      <c r="Y80" s="882"/>
      <c r="Z80" s="882"/>
      <c r="AA80" s="882"/>
      <c r="AB80" s="882"/>
      <c r="AC80" s="882"/>
    </row>
    <row customHeight="1" ht="15">
      <c r="A81" s="2680" t="s">
        <v>200</v>
      </c>
      <c r="B81" s="1623"/>
      <c r="C81" s="1264" t="s">
        <v>103</v>
      </c>
      <c r="D81" s="2281"/>
      <c r="E81" s="2268" t="str">
        <f>A81</f>
        <v>24</v>
      </c>
      <c r="F81" s="1267" t="s">
        <v>201</v>
      </c>
      <c r="G81" s="1003" t="str">
        <f>"Территория "&amp;E81</f>
        <v>Территория 24</v>
      </c>
      <c r="H81" s="1255"/>
      <c r="I81" s="1255"/>
      <c r="J81" s="1252"/>
      <c r="K81" s="2087"/>
      <c r="L81" s="2087"/>
      <c r="M81" s="2087"/>
      <c r="N81" s="689"/>
      <c r="O81" s="2087"/>
      <c r="P81" s="688"/>
      <c r="Q81" s="688"/>
      <c r="R81" s="688"/>
      <c r="S81" s="688"/>
      <c r="T81" s="3338"/>
      <c r="U81" s="3338"/>
      <c r="V81" s="3338"/>
      <c r="W81" s="3338"/>
      <c r="X81" s="3338"/>
      <c r="Y81" s="3338"/>
      <c r="Z81" s="3338"/>
      <c r="AA81" s="3338"/>
      <c r="AB81" s="3338"/>
      <c r="AC81" s="3338"/>
    </row>
    <row customHeight="1" ht="15">
      <c r="A82" s="2680"/>
      <c r="B82" s="1623">
        <v>1</v>
      </c>
      <c r="C82" s="1623"/>
      <c r="D82" s="1263"/>
      <c r="E82" s="2276" t="str">
        <f>A81&amp;"."&amp;B82</f>
        <v>24.1</v>
      </c>
      <c r="F82" s="1266" t="s">
        <v>202</v>
      </c>
      <c r="G82" s="1256" t="s">
        <v>203</v>
      </c>
      <c r="H82" s="1256" t="s">
        <v>203</v>
      </c>
      <c r="I82" s="1254" t="s">
        <v>204</v>
      </c>
      <c r="J82" s="2087"/>
      <c r="K82" s="2099"/>
      <c r="L82" s="2099"/>
      <c r="M82" s="2087" t="str">
        <f t="array" ref="M82:M82">IF(ISERROR(MATCH(MID(N82,1,250),MID(note_ter,1,250),0)),"n","y")</f>
        <v>n</v>
      </c>
      <c r="N82" s="2099"/>
      <c r="O82" s="2087" t="str">
        <f>H82&amp;"("&amp;I82&amp;")"</f>
        <v>Хасанский муниципальный округ(05548000)</v>
      </c>
      <c r="P82" s="1623"/>
      <c r="Q82" s="1623"/>
      <c r="R82" s="883"/>
      <c r="S82" s="1623"/>
      <c r="T82" s="1623"/>
      <c r="U82" s="1623"/>
      <c r="V82" s="885"/>
      <c r="W82" s="885"/>
      <c r="X82" s="882"/>
      <c r="Y82" s="882"/>
      <c r="Z82" s="882"/>
      <c r="AA82" s="882"/>
      <c r="AB82" s="882"/>
      <c r="AC82" s="882"/>
    </row>
    <row customHeight="1" ht="15">
      <c r="A83" s="2680"/>
      <c r="B83" s="1623"/>
      <c r="C83" s="875"/>
      <c r="D83" s="1264"/>
      <c r="E83" s="884"/>
      <c r="F83" s="640"/>
      <c r="G83" s="878" t="s">
        <v>101</v>
      </c>
      <c r="H83" s="650"/>
      <c r="I83" s="887"/>
      <c r="J83" s="2099"/>
      <c r="K83" s="2099"/>
      <c r="L83" s="2099"/>
      <c r="M83" s="2099"/>
      <c r="N83" s="2087"/>
      <c r="O83" s="2099"/>
      <c r="P83" s="1623"/>
      <c r="Q83" s="1623"/>
      <c r="R83" s="883"/>
      <c r="S83" s="1623"/>
      <c r="T83" s="1623"/>
      <c r="U83" s="1623"/>
      <c r="V83" s="885"/>
      <c r="W83" s="885"/>
      <c r="X83" s="882"/>
      <c r="Y83" s="882"/>
      <c r="Z83" s="882"/>
      <c r="AA83" s="882"/>
      <c r="AB83" s="882"/>
      <c r="AC83" s="882"/>
    </row>
    <row customHeight="1" ht="15">
      <c r="A84" s="2680" t="s">
        <v>149</v>
      </c>
      <c r="B84" s="1623"/>
      <c r="C84" s="1264" t="s">
        <v>103</v>
      </c>
      <c r="D84" s="2281"/>
      <c r="E84" s="2268" t="str">
        <f>A84</f>
        <v>25</v>
      </c>
      <c r="F84" s="1267" t="s">
        <v>205</v>
      </c>
      <c r="G84" s="1003" t="str">
        <f>"Территория "&amp;E84</f>
        <v>Территория 25</v>
      </c>
      <c r="H84" s="1255"/>
      <c r="I84" s="1255"/>
      <c r="J84" s="1252"/>
      <c r="K84" s="2087"/>
      <c r="L84" s="2087"/>
      <c r="M84" s="2087"/>
      <c r="N84" s="689"/>
      <c r="O84" s="2087"/>
      <c r="P84" s="688"/>
      <c r="Q84" s="688"/>
      <c r="R84" s="688"/>
      <c r="S84" s="688"/>
      <c r="T84" s="3338"/>
      <c r="U84" s="3338"/>
      <c r="V84" s="3338"/>
      <c r="W84" s="3338"/>
      <c r="X84" s="3338"/>
      <c r="Y84" s="3338"/>
      <c r="Z84" s="3338"/>
      <c r="AA84" s="3338"/>
      <c r="AB84" s="3338"/>
      <c r="AC84" s="3338"/>
    </row>
    <row customHeight="1" ht="15">
      <c r="A85" s="2680"/>
      <c r="B85" s="1623">
        <v>1</v>
      </c>
      <c r="C85" s="1623"/>
      <c r="D85" s="1263"/>
      <c r="E85" s="2276" t="str">
        <f>A84&amp;"."&amp;B85</f>
        <v>25.1</v>
      </c>
      <c r="F85" s="1266" t="s">
        <v>206</v>
      </c>
      <c r="G85" s="1256" t="s">
        <v>207</v>
      </c>
      <c r="H85" s="1256" t="s">
        <v>207</v>
      </c>
      <c r="I85" s="1254" t="s">
        <v>208</v>
      </c>
      <c r="J85" s="2087"/>
      <c r="K85" s="2099"/>
      <c r="L85" s="2099"/>
      <c r="M85" s="2087" t="str">
        <f t="array" ref="M85:M85">IF(ISERROR(MATCH(MID(N85,1,250),MID(note_ter,1,250),0)),"n","y")</f>
        <v>n</v>
      </c>
      <c r="N85" s="2099"/>
      <c r="O85" s="2087" t="str">
        <f>H85&amp;"("&amp;I85&amp;")"</f>
        <v>Пожарский муниципальный округ(05534000)</v>
      </c>
      <c r="P85" s="1623"/>
      <c r="Q85" s="1623"/>
      <c r="R85" s="883"/>
      <c r="S85" s="1623"/>
      <c r="T85" s="1623"/>
      <c r="U85" s="1623"/>
      <c r="V85" s="885"/>
      <c r="W85" s="885"/>
      <c r="X85" s="882"/>
      <c r="Y85" s="882"/>
      <c r="Z85" s="882"/>
      <c r="AA85" s="882"/>
      <c r="AB85" s="882"/>
      <c r="AC85" s="882"/>
    </row>
    <row customHeight="1" ht="15">
      <c r="A86" s="2680"/>
      <c r="B86" s="1623"/>
      <c r="C86" s="875"/>
      <c r="D86" s="1264"/>
      <c r="E86" s="884"/>
      <c r="F86" s="640"/>
      <c r="G86" s="878" t="s">
        <v>101</v>
      </c>
      <c r="H86" s="650"/>
      <c r="I86" s="887"/>
      <c r="J86" s="2099"/>
      <c r="K86" s="2099"/>
      <c r="L86" s="2099"/>
      <c r="M86" s="2099"/>
      <c r="N86" s="2087"/>
      <c r="O86" s="2099"/>
      <c r="P86" s="1623"/>
      <c r="Q86" s="1623"/>
      <c r="R86" s="883"/>
      <c r="S86" s="1623"/>
      <c r="T86" s="1623"/>
      <c r="U86" s="1623"/>
      <c r="V86" s="885"/>
      <c r="W86" s="885"/>
      <c r="X86" s="882"/>
      <c r="Y86" s="882"/>
      <c r="Z86" s="882"/>
      <c r="AA86" s="882"/>
      <c r="AB86" s="882"/>
      <c r="AC86" s="882"/>
    </row>
    <row customHeight="1" ht="15">
      <c r="A87" s="2680" t="s">
        <v>209</v>
      </c>
      <c r="B87" s="1623"/>
      <c r="C87" s="1264" t="s">
        <v>103</v>
      </c>
      <c r="D87" s="2281"/>
      <c r="E87" s="2268" t="str">
        <f>A87</f>
        <v>26</v>
      </c>
      <c r="F87" s="1267" t="s">
        <v>210</v>
      </c>
      <c r="G87" s="1003" t="str">
        <f>"Территория "&amp;E87</f>
        <v>Территория 26</v>
      </c>
      <c r="H87" s="1255"/>
      <c r="I87" s="1255"/>
      <c r="J87" s="1252"/>
      <c r="K87" s="2087"/>
      <c r="L87" s="2087"/>
      <c r="M87" s="2087"/>
      <c r="N87" s="689"/>
      <c r="O87" s="2087"/>
      <c r="P87" s="688"/>
      <c r="Q87" s="688"/>
      <c r="R87" s="688"/>
      <c r="S87" s="688"/>
      <c r="T87" s="3338"/>
      <c r="U87" s="3338"/>
      <c r="V87" s="3338"/>
      <c r="W87" s="3338"/>
      <c r="X87" s="3338"/>
      <c r="Y87" s="3338"/>
      <c r="Z87" s="3338"/>
      <c r="AA87" s="3338"/>
      <c r="AB87" s="3338"/>
      <c r="AC87" s="3338"/>
    </row>
    <row customHeight="1" ht="15">
      <c r="A88" s="2680"/>
      <c r="B88" s="1623">
        <v>1</v>
      </c>
      <c r="C88" s="1623"/>
      <c r="D88" s="1263"/>
      <c r="E88" s="2276" t="str">
        <f>A87&amp;"."&amp;B88</f>
        <v>26.1</v>
      </c>
      <c r="F88" s="1266" t="s">
        <v>211</v>
      </c>
      <c r="G88" s="1256" t="s">
        <v>212</v>
      </c>
      <c r="H88" s="1256" t="s">
        <v>212</v>
      </c>
      <c r="I88" s="1254" t="s">
        <v>213</v>
      </c>
      <c r="J88" s="2087"/>
      <c r="K88" s="2099"/>
      <c r="L88" s="2099"/>
      <c r="M88" s="2087" t="str">
        <f t="array" ref="M88:M88">IF(ISERROR(MATCH(MID(N88,1,250),MID(note_ter,1,250),0)),"n","y")</f>
        <v>n</v>
      </c>
      <c r="N88" s="2099"/>
      <c r="O88" s="2087" t="str">
        <f>H88&amp;"("&amp;I88&amp;")"</f>
        <v>Ханкайский муниципальный округ(05546000)</v>
      </c>
      <c r="P88" s="1623"/>
      <c r="Q88" s="1623"/>
      <c r="R88" s="883"/>
      <c r="S88" s="1623"/>
      <c r="T88" s="1623"/>
      <c r="U88" s="1623"/>
      <c r="V88" s="885"/>
      <c r="W88" s="885"/>
      <c r="X88" s="882"/>
      <c r="Y88" s="882"/>
      <c r="Z88" s="882"/>
      <c r="AA88" s="882"/>
      <c r="AB88" s="882"/>
      <c r="AC88" s="882"/>
    </row>
    <row customHeight="1" ht="15">
      <c r="A89" s="2680"/>
      <c r="B89" s="1623"/>
      <c r="C89" s="875"/>
      <c r="D89" s="1264"/>
      <c r="E89" s="884"/>
      <c r="F89" s="640"/>
      <c r="G89" s="878" t="s">
        <v>101</v>
      </c>
      <c r="H89" s="650"/>
      <c r="I89" s="887"/>
      <c r="J89" s="2099"/>
      <c r="K89" s="2099"/>
      <c r="L89" s="2099"/>
      <c r="M89" s="2099"/>
      <c r="N89" s="2087"/>
      <c r="O89" s="2099"/>
      <c r="P89" s="1623"/>
      <c r="Q89" s="1623"/>
      <c r="R89" s="883"/>
      <c r="S89" s="1623"/>
      <c r="T89" s="1623"/>
      <c r="U89" s="1623"/>
      <c r="V89" s="885"/>
      <c r="W89" s="885"/>
      <c r="X89" s="882"/>
      <c r="Y89" s="882"/>
      <c r="Z89" s="882"/>
      <c r="AA89" s="882"/>
      <c r="AB89" s="882"/>
      <c r="AC89" s="882"/>
    </row>
    <row customHeight="1" ht="15">
      <c r="A90" s="2680" t="s">
        <v>214</v>
      </c>
      <c r="B90" s="1623"/>
      <c r="C90" s="1264" t="s">
        <v>103</v>
      </c>
      <c r="D90" s="2281"/>
      <c r="E90" s="2268" t="str">
        <f>A90</f>
        <v>27</v>
      </c>
      <c r="F90" s="1267" t="s">
        <v>215</v>
      </c>
      <c r="G90" s="1003" t="str">
        <f>"Территория "&amp;E90</f>
        <v>Территория 27</v>
      </c>
      <c r="H90" s="1255"/>
      <c r="I90" s="1255"/>
      <c r="J90" s="1252"/>
      <c r="K90" s="2087"/>
      <c r="L90" s="2087"/>
      <c r="M90" s="2087"/>
      <c r="N90" s="689"/>
      <c r="O90" s="2087"/>
      <c r="P90" s="688"/>
      <c r="Q90" s="688"/>
      <c r="R90" s="688"/>
      <c r="S90" s="688"/>
      <c r="T90" s="3338"/>
      <c r="U90" s="3338"/>
      <c r="V90" s="3338"/>
      <c r="W90" s="3338"/>
      <c r="X90" s="3338"/>
      <c r="Y90" s="3338"/>
      <c r="Z90" s="3338"/>
      <c r="AA90" s="3338"/>
      <c r="AB90" s="3338"/>
      <c r="AC90" s="3338"/>
    </row>
    <row customHeight="1" ht="15">
      <c r="A91" s="2680"/>
      <c r="B91" s="1623">
        <v>1</v>
      </c>
      <c r="C91" s="1623"/>
      <c r="D91" s="1263"/>
      <c r="E91" s="2276" t="str">
        <f>A90&amp;"."&amp;B91</f>
        <v>27.1</v>
      </c>
      <c r="F91" s="1266" t="s">
        <v>216</v>
      </c>
      <c r="G91" s="1256" t="s">
        <v>217</v>
      </c>
      <c r="H91" s="1256" t="s">
        <v>217</v>
      </c>
      <c r="I91" s="1254" t="s">
        <v>218</v>
      </c>
      <c r="J91" s="2087"/>
      <c r="K91" s="2099"/>
      <c r="L91" s="2099"/>
      <c r="M91" s="2087" t="str">
        <f t="array" ref="M91:M91">IF(ISERROR(MATCH(MID(N91,1,250),MID(note_ter,1,250),0)),"n","y")</f>
        <v>n</v>
      </c>
      <c r="N91" s="2099"/>
      <c r="O91" s="2087" t="str">
        <f>H91&amp;"("&amp;I91&amp;")"</f>
        <v>Спасский муниципальный район(05637000)</v>
      </c>
      <c r="P91" s="1623"/>
      <c r="Q91" s="1623"/>
      <c r="R91" s="883"/>
      <c r="S91" s="1623"/>
      <c r="T91" s="1623"/>
      <c r="U91" s="1623"/>
      <c r="V91" s="885"/>
      <c r="W91" s="885"/>
      <c r="X91" s="882"/>
      <c r="Y91" s="882"/>
      <c r="Z91" s="882"/>
      <c r="AA91" s="882"/>
      <c r="AB91" s="882"/>
      <c r="AC91" s="882"/>
    </row>
    <row customHeight="1" ht="15">
      <c r="A92" s="2680"/>
      <c r="B92" s="1623"/>
      <c r="C92" s="875"/>
      <c r="D92" s="1264"/>
      <c r="E92" s="884"/>
      <c r="F92" s="640"/>
      <c r="G92" s="878" t="s">
        <v>101</v>
      </c>
      <c r="H92" s="650"/>
      <c r="I92" s="887"/>
      <c r="J92" s="2099"/>
      <c r="K92" s="2099"/>
      <c r="L92" s="2099"/>
      <c r="M92" s="2099"/>
      <c r="N92" s="2087"/>
      <c r="O92" s="2099"/>
      <c r="P92" s="1623"/>
      <c r="Q92" s="1623"/>
      <c r="R92" s="883"/>
      <c r="S92" s="1623"/>
      <c r="T92" s="1623"/>
      <c r="U92" s="1623"/>
      <c r="V92" s="885"/>
      <c r="W92" s="885"/>
      <c r="X92" s="882"/>
      <c r="Y92" s="882"/>
      <c r="Z92" s="882"/>
      <c r="AA92" s="882"/>
      <c r="AB92" s="882"/>
      <c r="AC92" s="882"/>
    </row>
    <row customHeight="1" ht="15">
      <c r="A93" s="2680" t="s">
        <v>219</v>
      </c>
      <c r="B93" s="1623"/>
      <c r="C93" s="1264" t="s">
        <v>103</v>
      </c>
      <c r="D93" s="2281"/>
      <c r="E93" s="2268" t="str">
        <f>A93</f>
        <v>28</v>
      </c>
      <c r="F93" s="1267" t="s">
        <v>220</v>
      </c>
      <c r="G93" s="1003" t="str">
        <f>"Территория "&amp;E93</f>
        <v>Территория 28</v>
      </c>
      <c r="H93" s="1255"/>
      <c r="I93" s="1255"/>
      <c r="J93" s="1252"/>
      <c r="K93" s="2087"/>
      <c r="L93" s="2087"/>
      <c r="M93" s="2087"/>
      <c r="N93" s="689"/>
      <c r="O93" s="2087"/>
      <c r="P93" s="688"/>
      <c r="Q93" s="688"/>
      <c r="R93" s="688"/>
      <c r="S93" s="688"/>
      <c r="T93" s="3338"/>
      <c r="U93" s="3338"/>
      <c r="V93" s="3338"/>
      <c r="W93" s="3338"/>
      <c r="X93" s="3338"/>
      <c r="Y93" s="3338"/>
      <c r="Z93" s="3338"/>
      <c r="AA93" s="3338"/>
      <c r="AB93" s="3338"/>
      <c r="AC93" s="3338"/>
    </row>
    <row customHeight="1" ht="15">
      <c r="A94" s="2680"/>
      <c r="B94" s="1623">
        <v>1</v>
      </c>
      <c r="C94" s="1623"/>
      <c r="D94" s="1263"/>
      <c r="E94" s="2276" t="str">
        <f>A93&amp;"."&amp;B94</f>
        <v>28.1</v>
      </c>
      <c r="F94" s="1266" t="s">
        <v>221</v>
      </c>
      <c r="G94" s="1256" t="s">
        <v>222</v>
      </c>
      <c r="H94" s="1256" t="s">
        <v>222</v>
      </c>
      <c r="I94" s="1254" t="s">
        <v>223</v>
      </c>
      <c r="J94" s="2087"/>
      <c r="K94" s="2099"/>
      <c r="L94" s="2099"/>
      <c r="M94" s="2087" t="str">
        <f t="array" ref="M94:M94">IF(ISERROR(MATCH(MID(N94,1,250),MID(note_ter,1,250),0)),"n","y")</f>
        <v>n</v>
      </c>
      <c r="N94" s="2099"/>
      <c r="O94" s="2087" t="str">
        <f>H94&amp;"("&amp;I94&amp;")"</f>
        <v>Яковлевский муниципальный округ(05559000)</v>
      </c>
      <c r="P94" s="1623"/>
      <c r="Q94" s="1623"/>
      <c r="R94" s="883"/>
      <c r="S94" s="1623"/>
      <c r="T94" s="1623"/>
      <c r="U94" s="1623"/>
      <c r="V94" s="885"/>
      <c r="W94" s="885"/>
      <c r="X94" s="882"/>
      <c r="Y94" s="882"/>
      <c r="Z94" s="882"/>
      <c r="AA94" s="882"/>
      <c r="AB94" s="882"/>
      <c r="AC94" s="882"/>
    </row>
    <row customHeight="1" ht="15">
      <c r="A95" s="2680"/>
      <c r="B95" s="1623"/>
      <c r="C95" s="875"/>
      <c r="D95" s="1264"/>
      <c r="E95" s="884"/>
      <c r="F95" s="640"/>
      <c r="G95" s="878" t="s">
        <v>101</v>
      </c>
      <c r="H95" s="650"/>
      <c r="I95" s="887"/>
      <c r="J95" s="2099"/>
      <c r="K95" s="2099"/>
      <c r="L95" s="2099"/>
      <c r="M95" s="2099"/>
      <c r="N95" s="2087"/>
      <c r="O95" s="2099"/>
      <c r="P95" s="1623"/>
      <c r="Q95" s="1623"/>
      <c r="R95" s="883"/>
      <c r="S95" s="1623"/>
      <c r="T95" s="1623"/>
      <c r="U95" s="1623"/>
      <c r="V95" s="885"/>
      <c r="W95" s="885"/>
      <c r="X95" s="882"/>
      <c r="Y95" s="882"/>
      <c r="Z95" s="882"/>
      <c r="AA95" s="882"/>
      <c r="AB95" s="882"/>
      <c r="AC95" s="882"/>
    </row>
    <row customHeight="1" ht="15">
      <c r="A96" s="2680" t="s">
        <v>224</v>
      </c>
      <c r="B96" s="1623"/>
      <c r="C96" s="1264" t="s">
        <v>103</v>
      </c>
      <c r="D96" s="2281"/>
      <c r="E96" s="2268" t="str">
        <f>A96</f>
        <v>29</v>
      </c>
      <c r="F96" s="1267" t="s">
        <v>225</v>
      </c>
      <c r="G96" s="1003" t="str">
        <f>"Территория "&amp;E96</f>
        <v>Территория 29</v>
      </c>
      <c r="H96" s="1255"/>
      <c r="I96" s="1255"/>
      <c r="J96" s="1252"/>
      <c r="K96" s="2087"/>
      <c r="L96" s="2087"/>
      <c r="M96" s="2087"/>
      <c r="N96" s="689"/>
      <c r="O96" s="2087"/>
      <c r="P96" s="688"/>
      <c r="Q96" s="688"/>
      <c r="R96" s="688"/>
      <c r="S96" s="688"/>
      <c r="T96" s="3338"/>
      <c r="U96" s="3338"/>
      <c r="V96" s="3338"/>
      <c r="W96" s="3338"/>
      <c r="X96" s="3338"/>
      <c r="Y96" s="3338"/>
      <c r="Z96" s="3338"/>
      <c r="AA96" s="3338"/>
      <c r="AB96" s="3338"/>
      <c r="AC96" s="3338"/>
    </row>
    <row customHeight="1" ht="15">
      <c r="A97" s="2680"/>
      <c r="B97" s="1623">
        <v>1</v>
      </c>
      <c r="C97" s="1623"/>
      <c r="D97" s="1263"/>
      <c r="E97" s="2276" t="str">
        <f>A96&amp;"."&amp;B97</f>
        <v>29.1</v>
      </c>
      <c r="F97" s="1266" t="s">
        <v>91</v>
      </c>
      <c r="G97" s="1256" t="s">
        <v>226</v>
      </c>
      <c r="H97" s="1256" t="s">
        <v>226</v>
      </c>
      <c r="I97" s="1254" t="s">
        <v>227</v>
      </c>
      <c r="J97" s="2087"/>
      <c r="K97" s="2099"/>
      <c r="L97" s="2099"/>
      <c r="M97" s="2087" t="str">
        <f t="array" ref="M97:M97">IF(ISERROR(MATCH(MID(N97,1,250),MID(note_ter,1,250),0)),"n","y")</f>
        <v>n</v>
      </c>
      <c r="N97" s="2099"/>
      <c r="O97" s="2087" t="str">
        <f>H97&amp;"("&amp;I97&amp;")"</f>
        <v>Владивостокский городской округ(05701000)</v>
      </c>
      <c r="P97" s="1623"/>
      <c r="Q97" s="1623"/>
      <c r="R97" s="883"/>
      <c r="S97" s="1623"/>
      <c r="T97" s="1623"/>
      <c r="U97" s="1623"/>
      <c r="V97" s="885"/>
      <c r="W97" s="885"/>
      <c r="X97" s="882"/>
      <c r="Y97" s="882"/>
      <c r="Z97" s="882"/>
      <c r="AA97" s="882"/>
      <c r="AB97" s="882"/>
      <c r="AC97" s="882"/>
    </row>
    <row customHeight="1" ht="15">
      <c r="A98" s="2680"/>
      <c r="B98" s="1623"/>
      <c r="C98" s="875"/>
      <c r="D98" s="1264"/>
      <c r="E98" s="884"/>
      <c r="F98" s="640"/>
      <c r="G98" s="878" t="s">
        <v>101</v>
      </c>
      <c r="H98" s="650"/>
      <c r="I98" s="887"/>
      <c r="J98" s="2099"/>
      <c r="K98" s="2099"/>
      <c r="L98" s="2099"/>
      <c r="M98" s="2099"/>
      <c r="N98" s="2087"/>
      <c r="O98" s="2099"/>
      <c r="P98" s="1623"/>
      <c r="Q98" s="1623"/>
      <c r="R98" s="883"/>
      <c r="S98" s="1623"/>
      <c r="T98" s="1623"/>
      <c r="U98" s="1623"/>
      <c r="V98" s="885"/>
      <c r="W98" s="885"/>
      <c r="X98" s="882"/>
      <c r="Y98" s="882"/>
      <c r="Z98" s="882"/>
      <c r="AA98" s="882"/>
      <c r="AB98" s="882"/>
      <c r="AC98" s="882"/>
    </row>
    <row customHeight="1" ht="15">
      <c r="A99" s="2680" t="s">
        <v>228</v>
      </c>
      <c r="B99" s="1623"/>
      <c r="C99" s="1264" t="s">
        <v>103</v>
      </c>
      <c r="D99" s="2281"/>
      <c r="E99" s="2268" t="str">
        <f>A99</f>
        <v>30</v>
      </c>
      <c r="F99" s="1267" t="s">
        <v>229</v>
      </c>
      <c r="G99" s="1003" t="str">
        <f>"Территория "&amp;E99</f>
        <v>Территория 30</v>
      </c>
      <c r="H99" s="1255"/>
      <c r="I99" s="1255"/>
      <c r="J99" s="1252"/>
      <c r="K99" s="2087"/>
      <c r="L99" s="2087"/>
      <c r="M99" s="2087"/>
      <c r="N99" s="689"/>
      <c r="O99" s="2087"/>
      <c r="P99" s="688"/>
      <c r="Q99" s="688"/>
      <c r="R99" s="688"/>
      <c r="S99" s="688"/>
      <c r="T99" s="3338"/>
      <c r="U99" s="3338"/>
      <c r="V99" s="3338"/>
      <c r="W99" s="3338"/>
      <c r="X99" s="3338"/>
      <c r="Y99" s="3338"/>
      <c r="Z99" s="3338"/>
      <c r="AA99" s="3338"/>
      <c r="AB99" s="3338"/>
      <c r="AC99" s="3338"/>
    </row>
    <row customHeight="1" ht="15">
      <c r="A100" s="2680"/>
      <c r="B100" s="1623">
        <v>1</v>
      </c>
      <c r="C100" s="1623"/>
      <c r="D100" s="1263"/>
      <c r="E100" s="2276" t="str">
        <f>A99&amp;"."&amp;B100</f>
        <v>30.1</v>
      </c>
      <c r="F100" s="1266" t="s">
        <v>230</v>
      </c>
      <c r="G100" s="1256" t="s">
        <v>231</v>
      </c>
      <c r="H100" s="1256" t="s">
        <v>231</v>
      </c>
      <c r="I100" s="1254" t="s">
        <v>232</v>
      </c>
      <c r="J100" s="2087"/>
      <c r="K100" s="2099"/>
      <c r="L100" s="2099"/>
      <c r="M100" s="2087" t="str">
        <f t="array" ref="M100:M100">IF(ISERROR(MATCH(MID(N100,1,250),MID(note_ter,1,250),0)),"n","y")</f>
        <v>n</v>
      </c>
      <c r="N100" s="2099"/>
      <c r="O100" s="2087" t="str">
        <f>H100&amp;"("&amp;I100&amp;")"</f>
        <v>городской округ Большой Камень(05706000)</v>
      </c>
      <c r="P100" s="1623"/>
      <c r="Q100" s="1623"/>
      <c r="R100" s="883"/>
      <c r="S100" s="1623"/>
      <c r="T100" s="1623"/>
      <c r="U100" s="1623"/>
      <c r="V100" s="885"/>
      <c r="W100" s="885"/>
      <c r="X100" s="882"/>
      <c r="Y100" s="882"/>
      <c r="Z100" s="882"/>
      <c r="AA100" s="882"/>
      <c r="AB100" s="882"/>
      <c r="AC100" s="882"/>
    </row>
    <row customHeight="1" ht="15">
      <c r="A101" s="2680"/>
      <c r="B101" s="1623"/>
      <c r="C101" s="875"/>
      <c r="D101" s="1264"/>
      <c r="E101" s="884"/>
      <c r="F101" s="640"/>
      <c r="G101" s="878" t="s">
        <v>101</v>
      </c>
      <c r="H101" s="650"/>
      <c r="I101" s="887"/>
      <c r="J101" s="2099"/>
      <c r="K101" s="2099"/>
      <c r="L101" s="2099"/>
      <c r="M101" s="2099"/>
      <c r="N101" s="2087"/>
      <c r="O101" s="2099"/>
      <c r="P101" s="1623"/>
      <c r="Q101" s="1623"/>
      <c r="R101" s="883"/>
      <c r="S101" s="1623"/>
      <c r="T101" s="1623"/>
      <c r="U101" s="1623"/>
      <c r="V101" s="885"/>
      <c r="W101" s="885"/>
      <c r="X101" s="882"/>
      <c r="Y101" s="882"/>
      <c r="Z101" s="882"/>
      <c r="AA101" s="882"/>
      <c r="AB101" s="882"/>
      <c r="AC101" s="882"/>
    </row>
    <row customHeight="1" ht="15">
      <c r="A102" s="2680" t="s">
        <v>233</v>
      </c>
      <c r="B102" s="1623"/>
      <c r="C102" s="1264" t="s">
        <v>103</v>
      </c>
      <c r="D102" s="2281"/>
      <c r="E102" s="2268" t="str">
        <f>A102</f>
        <v>31</v>
      </c>
      <c r="F102" s="1267" t="s">
        <v>234</v>
      </c>
      <c r="G102" s="1003" t="str">
        <f>"Территория "&amp;E102</f>
        <v>Территория 31</v>
      </c>
      <c r="H102" s="1255"/>
      <c r="I102" s="1255"/>
      <c r="J102" s="1252"/>
      <c r="K102" s="2087"/>
      <c r="L102" s="2087"/>
      <c r="M102" s="2087"/>
      <c r="N102" s="689"/>
      <c r="O102" s="2087"/>
      <c r="P102" s="688"/>
      <c r="Q102" s="688"/>
      <c r="R102" s="688"/>
      <c r="S102" s="688"/>
      <c r="T102" s="3338"/>
      <c r="U102" s="3338"/>
      <c r="V102" s="3338"/>
      <c r="W102" s="3338"/>
      <c r="X102" s="3338"/>
      <c r="Y102" s="3338"/>
      <c r="Z102" s="3338"/>
      <c r="AA102" s="3338"/>
      <c r="AB102" s="3338"/>
      <c r="AC102" s="3338"/>
    </row>
    <row customHeight="1" ht="15">
      <c r="A103" s="2680"/>
      <c r="B103" s="1623">
        <v>1</v>
      </c>
      <c r="C103" s="1623"/>
      <c r="D103" s="1263"/>
      <c r="E103" s="2276" t="str">
        <f>A102&amp;"."&amp;B103</f>
        <v>31.1</v>
      </c>
      <c r="F103" s="1266" t="s">
        <v>235</v>
      </c>
      <c r="G103" s="1256" t="s">
        <v>236</v>
      </c>
      <c r="H103" s="1256" t="s">
        <v>236</v>
      </c>
      <c r="I103" s="1254" t="s">
        <v>237</v>
      </c>
      <c r="J103" s="2087"/>
      <c r="K103" s="2099"/>
      <c r="L103" s="2099"/>
      <c r="M103" s="2087" t="str">
        <f t="array" ref="M103:M103">IF(ISERROR(MATCH(MID(N103,1,250),MID(note_ter,1,250),0)),"n","y")</f>
        <v>n</v>
      </c>
      <c r="N103" s="2099"/>
      <c r="O103" s="2087" t="str">
        <f>H103&amp;"("&amp;I103&amp;")"</f>
        <v>Партизанский муниципальный округ(05530000)</v>
      </c>
      <c r="P103" s="1623"/>
      <c r="Q103" s="1623"/>
      <c r="R103" s="883"/>
      <c r="S103" s="1623"/>
      <c r="T103" s="1623"/>
      <c r="U103" s="1623"/>
      <c r="V103" s="885"/>
      <c r="W103" s="885"/>
      <c r="X103" s="882"/>
      <c r="Y103" s="882"/>
      <c r="Z103" s="882"/>
      <c r="AA103" s="882"/>
      <c r="AB103" s="882"/>
      <c r="AC103" s="882"/>
    </row>
    <row customHeight="1" ht="15">
      <c r="A104" s="2680"/>
      <c r="B104" s="1623"/>
      <c r="C104" s="875"/>
      <c r="D104" s="1264"/>
      <c r="E104" s="884"/>
      <c r="F104" s="640"/>
      <c r="G104" s="878" t="s">
        <v>101</v>
      </c>
      <c r="H104" s="650"/>
      <c r="I104" s="887"/>
      <c r="J104" s="2099"/>
      <c r="K104" s="2099"/>
      <c r="L104" s="2099"/>
      <c r="M104" s="2099"/>
      <c r="N104" s="2087"/>
      <c r="O104" s="2099"/>
      <c r="P104" s="1623"/>
      <c r="Q104" s="1623"/>
      <c r="R104" s="883"/>
      <c r="S104" s="1623"/>
      <c r="T104" s="1623"/>
      <c r="U104" s="1623"/>
      <c r="V104" s="885"/>
      <c r="W104" s="885"/>
      <c r="X104" s="882"/>
      <c r="Y104" s="882"/>
      <c r="Z104" s="882"/>
      <c r="AA104" s="882"/>
      <c r="AB104" s="882"/>
      <c r="AC104" s="882"/>
    </row>
    <row s="26438" customFormat="1" customHeight="1" ht="14.699999999999998">
      <c r="A105" s="1221"/>
      <c r="B105" s="880"/>
      <c r="C105" s="1221"/>
      <c r="D105" s="1245"/>
      <c r="E105" s="1257"/>
      <c r="F105" s="641"/>
      <c r="G105" s="879" t="s">
        <v>238</v>
      </c>
      <c r="H105" s="641"/>
      <c r="I105" s="642"/>
      <c r="J105" s="712"/>
      <c r="K105" s="618"/>
      <c r="L105" s="618"/>
      <c r="M105" s="618"/>
      <c r="N105" s="689" t="s">
        <v>239</v>
      </c>
      <c r="O105" s="618"/>
      <c r="P105" s="688"/>
      <c r="Q105" s="688"/>
      <c r="R105" s="688"/>
      <c r="S105" s="688"/>
      <c r="AC105" s="579">
        <v>14</v>
      </c>
    </row>
    <row s="26438" customFormat="1" customHeight="1" ht="22.049999999999997">
      <c r="A106" s="1221"/>
      <c r="B106" s="880"/>
      <c r="C106" s="1221"/>
      <c r="D106" s="628"/>
      <c r="E106" s="643"/>
      <c r="F106" s="643"/>
      <c r="G106" s="643"/>
      <c r="H106" s="643"/>
      <c r="I106" s="643"/>
      <c r="J106" s="618"/>
      <c r="K106" s="618"/>
      <c r="L106" s="618"/>
      <c r="M106" s="618"/>
      <c r="N106" s="689"/>
      <c r="O106" s="618"/>
      <c r="P106" s="688"/>
      <c r="Q106" s="688"/>
      <c r="R106" s="688"/>
      <c r="S106" s="688"/>
      <c r="AC106" s="579">
        <v>21</v>
      </c>
    </row>
    <row s="26438" customFormat="1" customHeight="1" ht="14.699999999999998">
      <c r="A107" s="1221"/>
      <c r="B107" s="880"/>
      <c r="C107" s="1221"/>
      <c r="D107" s="628"/>
      <c r="E107" s="546"/>
      <c r="F107" s="1221"/>
      <c r="G107" s="546"/>
      <c r="H107" s="546"/>
      <c r="I107" s="546"/>
      <c r="J107" s="618"/>
      <c r="K107" s="618"/>
      <c r="L107" s="618"/>
      <c r="M107" s="618"/>
      <c r="N107" s="689"/>
      <c r="O107" s="618"/>
      <c r="P107" s="688"/>
      <c r="Q107" s="688"/>
      <c r="R107" s="688"/>
      <c r="S107" s="688"/>
      <c r="AC107" s="579">
        <v>14</v>
      </c>
    </row>
    <row s="26438" customFormat="1" customHeight="1" ht="1.05">
      <c r="A108" s="1221"/>
      <c r="B108" s="880"/>
      <c r="C108" s="1221"/>
      <c r="D108" s="628"/>
      <c r="E108" s="546"/>
      <c r="F108" s="1221"/>
      <c r="G108" s="546"/>
      <c r="H108" s="546"/>
      <c r="I108" s="546"/>
      <c r="J108" s="618"/>
      <c r="K108" s="618"/>
      <c r="L108" s="618"/>
      <c r="M108" s="618"/>
      <c r="N108" s="689"/>
      <c r="O108" s="618"/>
      <c r="P108" s="688"/>
      <c r="Q108" s="688"/>
      <c r="R108" s="688"/>
      <c r="S108" s="688"/>
      <c r="AC108" s="579">
        <v>1</v>
      </c>
    </row>
    <row s="27533" customFormat="1" customHeight="1" ht="10.5">
      <c r="B109" s="1297"/>
      <c r="D109" s="645"/>
      <c r="J109" s="618"/>
      <c r="K109" s="618"/>
      <c r="L109" s="618"/>
      <c r="M109" s="618"/>
      <c r="N109" s="689"/>
      <c r="O109" s="618"/>
      <c r="P109" s="688"/>
      <c r="Q109" s="688"/>
      <c r="R109" s="688"/>
      <c r="S109" s="688"/>
      <c r="AC109" s="644">
        <v>10</v>
      </c>
    </row>
    <row s="27533" customFormat="1" customHeight="1" ht="10.5">
      <c r="B110" s="1297"/>
      <c r="D110" s="645"/>
      <c r="J110" s="618"/>
      <c r="K110" s="618"/>
      <c r="L110" s="618"/>
      <c r="M110" s="618"/>
      <c r="N110" s="689"/>
      <c r="O110" s="618"/>
      <c r="P110" s="688"/>
      <c r="Q110" s="688"/>
      <c r="R110" s="688"/>
      <c r="S110" s="688"/>
      <c r="AC110" s="644">
        <v>10</v>
      </c>
    </row>
    <row customHeight="1" ht="14.699999999999998">
      <c r="AC111" s="546">
        <v>14</v>
      </c>
    </row>
    <row customHeight="1" ht="14.699999999999998">
      <c r="AC112" s="546">
        <v>14</v>
      </c>
    </row>
    <row customHeight="1" ht="14.699999999999998">
      <c r="AC113" s="546">
        <v>14</v>
      </c>
    </row>
    <row customHeight="1" ht="14.699999999999998">
      <c r="H114" s="525"/>
      <c r="AC114" s="546">
        <v>14</v>
      </c>
    </row>
    <row customHeight="1" ht="14.699999999999998">
      <c r="AC115" s="546">
        <v>14</v>
      </c>
    </row>
    <row customHeight="1" ht="14.699999999999998">
      <c r="AC116" s="546">
        <v>14</v>
      </c>
    </row>
    <row customHeight="1" ht="14.699999999999998">
      <c r="AC117" s="546">
        <v>14</v>
      </c>
    </row>
    <row customHeight="1" ht="14.699999999999998">
      <c r="J118" s="546"/>
      <c r="K118" s="546"/>
      <c r="L118" s="546"/>
      <c r="AC118" s="546">
        <v>14</v>
      </c>
    </row>
    <row customHeight="1" ht="22.5" hidden="1">
      <c r="A119" s="1221" t="s">
        <v>82</v>
      </c>
      <c r="B119" s="880">
        <v>0</v>
      </c>
      <c r="C119" s="1221">
        <v>3</v>
      </c>
      <c r="D119" s="628">
        <v>3</v>
      </c>
      <c r="E119" s="546">
        <v>6</v>
      </c>
      <c r="F119" s="1221">
        <v>0</v>
      </c>
      <c r="G119" s="546">
        <v>46</v>
      </c>
      <c r="H119" s="546">
        <v>42</v>
      </c>
      <c r="I119" s="546">
        <v>14</v>
      </c>
      <c r="J119" s="618">
        <v>3</v>
      </c>
      <c r="K119" s="618">
        <v>0</v>
      </c>
      <c r="L119" s="618">
        <v>0</v>
      </c>
      <c r="M119" s="618">
        <v>0</v>
      </c>
      <c r="N119" s="689">
        <v>0</v>
      </c>
      <c r="O119" s="618">
        <v>0</v>
      </c>
      <c r="P119" s="688">
        <v>0</v>
      </c>
      <c r="Q119" s="688">
        <v>0</v>
      </c>
      <c r="R119" s="688">
        <v>0</v>
      </c>
      <c r="S119" s="688">
        <v>0</v>
      </c>
      <c r="T119" s="546">
        <v>0</v>
      </c>
      <c r="U119" s="546">
        <v>0</v>
      </c>
      <c r="V119" s="546">
        <v>0</v>
      </c>
      <c r="W119" s="546">
        <v>0</v>
      </c>
      <c r="X119" s="546">
        <v>0</v>
      </c>
      <c r="Y119" s="546">
        <v>0</v>
      </c>
      <c r="Z119" s="546">
        <v>0</v>
      </c>
      <c r="AA119" s="546">
        <v>0</v>
      </c>
      <c r="AB119" s="546">
        <v>8</v>
      </c>
      <c r="AC119" s="546">
        <v>23</v>
      </c>
    </row>
  </sheetData>
  <sheetProtection formatColumns="0" formatRows="0" autoFilter="0" sort="0" insertRows="0" insertColumns="1" deleteRows="0" deleteColumns="0"/>
  <mergeCells count="34">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s>
  <dataValidations count="31">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B45E13-E32F-F9BD-DA8B-CEDCE28F4B1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8" style="28229" width="19.7109375" hidden="1" customWidth="1"/>
    <col min="29" max="29" style="28229" width="11.7109375" hidden="1" customWidth="1"/>
    <col min="30" max="30" style="28229" width="3.7109375" hidden="1" customWidth="1"/>
    <col min="31" max="31" style="28229" width="11.7109375" hidden="1" customWidth="1"/>
    <col min="32" max="32" style="28229" width="8.57421875" hidden="1" customWidth="1"/>
    <col min="33" max="33" style="28229" width="19.7109375" customWidth="1"/>
    <col min="34" max="39" style="28229" width="19.00390625" customWidth="1"/>
    <col min="40" max="40" style="28229" width="11.00390625" customWidth="1"/>
    <col min="41" max="41" style="28229" width="3.7109375" customWidth="1"/>
    <col min="42" max="42" style="28229" width="11.00390625" customWidth="1"/>
    <col min="43" max="43" style="28229" width="8.57421875" hidden="1" customWidth="1"/>
    <col min="44" max="44" style="28229" width="4.00390625" customWidth="1"/>
    <col min="45" max="45" style="28229" width="115.00390625" customWidth="1"/>
    <col min="46" max="50" style="27100" width="10.00390625" customWidth="1"/>
    <col min="51" max="51" style="28229" width="10.57421875" hidden="1"/>
  </cols>
  <sheetData>
    <row customHeight="1" ht="22.5" hidden="1">
      <c r="AC1" s="790"/>
      <c r="AN1" s="790"/>
      <c r="AY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56">
        <f>INDEX(PT_DIFFERENTIATION_NUM_NTAR,MATCH(A2,PT_DIFFERENTIATION_NTAR_ID,0))</f>
      </c>
      <c r="T2" s="761" t="s">
        <v>255</v>
      </c>
      <c r="U2" s="763"/>
      <c r="V2" s="2705"/>
      <c r="W2" s="2706"/>
      <c r="X2" s="2706"/>
      <c r="Y2" s="2706"/>
      <c r="Z2" s="2706"/>
      <c r="AA2" s="2706"/>
      <c r="AB2" s="2706"/>
      <c r="AC2" s="2706"/>
      <c r="AD2" s="2706"/>
      <c r="AE2" s="2706"/>
      <c r="AF2" s="2707"/>
      <c r="AG2" s="2705">
        <f>INDEX(PT_DIFFERENTIATION_NTAR,MATCH(A2,PT_DIFFERENTIATION_NTAR_ID,0))</f>
      </c>
      <c r="AH2" s="2706"/>
      <c r="AI2" s="2706"/>
      <c r="AJ2" s="2706"/>
      <c r="AK2" s="2706"/>
      <c r="AL2" s="2706"/>
      <c r="AM2" s="2706"/>
      <c r="AN2" s="2706"/>
      <c r="AO2" s="2706"/>
      <c r="AP2" s="2706"/>
      <c r="AQ2" s="2706"/>
      <c r="AR2" s="2707"/>
      <c r="AS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63"/>
      <c r="AV2" s="963" t="str">
        <f>IF(T2="","",T2)</f>
        <v>Наименование тарифа</v>
      </c>
      <c r="AW2" s="963"/>
      <c r="AX2" s="963"/>
      <c r="AY2" s="1618">
        <v>0</v>
      </c>
    </row>
    <row customHeight="1" ht="23.25" hidden="1">
      <c r="A3" s="1826"/>
      <c r="B3" s="1826"/>
      <c r="C3" s="1826"/>
      <c r="D3" s="1826"/>
      <c r="E3" s="2722"/>
      <c r="F3" s="2721">
        <v>1</v>
      </c>
      <c r="G3" s="1826"/>
      <c r="H3" s="1826"/>
      <c r="I3" s="1826"/>
      <c r="J3" s="1826"/>
      <c r="K3" s="1826"/>
      <c r="L3" s="1827"/>
      <c r="M3" s="1828"/>
      <c r="N3" s="1828"/>
      <c r="O3" s="1828"/>
      <c r="P3" s="1950"/>
      <c r="Q3" s="815"/>
      <c r="R3" s="816"/>
      <c r="S3" s="1956">
        <f>INDEX(PT_DIFFERENTIATION_NUM_TER,MATCH(B3,PT_DIFFERENTIATION_TER_ID,0))</f>
      </c>
      <c r="T3" s="771" t="s">
        <v>521</v>
      </c>
      <c r="U3" s="763"/>
      <c r="V3" s="2705"/>
      <c r="W3" s="2706"/>
      <c r="X3" s="2706"/>
      <c r="Y3" s="2706"/>
      <c r="Z3" s="2706"/>
      <c r="AA3" s="2706"/>
      <c r="AB3" s="2706"/>
      <c r="AC3" s="2706"/>
      <c r="AD3" s="2706"/>
      <c r="AE3" s="2706"/>
      <c r="AF3" s="2707"/>
      <c r="AG3" s="2705">
        <f>INDEX(PT_DIFFERENTIATION_TER,MATCH(B3,PT_DIFFERENTIATION_TER_ID,0))</f>
      </c>
      <c r="AH3" s="2706"/>
      <c r="AI3" s="2706"/>
      <c r="AJ3" s="2706"/>
      <c r="AK3" s="2706"/>
      <c r="AL3" s="2706"/>
      <c r="AM3" s="2706"/>
      <c r="AN3" s="2706"/>
      <c r="AO3" s="2706"/>
      <c r="AP3" s="2706"/>
      <c r="AQ3" s="2706"/>
      <c r="AR3" s="2707"/>
      <c r="AS3" s="1721" t="s">
        <v>522</v>
      </c>
      <c r="AU3" s="963"/>
      <c r="AV3" s="963" t="str">
        <f>IF(T3="","",T3)</f>
        <v>Территория действия тарифа</v>
      </c>
      <c r="AW3" s="963"/>
      <c r="AX3" s="963"/>
      <c r="AY3" s="1618">
        <v>0</v>
      </c>
    </row>
    <row customHeight="1" ht="23.25" hidden="1">
      <c r="A4" s="1826"/>
      <c r="B4" s="1826"/>
      <c r="C4" s="1826"/>
      <c r="D4" s="1826"/>
      <c r="E4" s="2722"/>
      <c r="F4" s="2722"/>
      <c r="G4" s="2721">
        <v>1</v>
      </c>
      <c r="H4" s="1826"/>
      <c r="I4" s="1826"/>
      <c r="J4" s="1826"/>
      <c r="K4" s="1826"/>
      <c r="L4" s="1827"/>
      <c r="M4" s="1828"/>
      <c r="N4" s="1828"/>
      <c r="O4" s="1828"/>
      <c r="P4" s="817"/>
      <c r="Q4" s="815"/>
      <c r="R4" s="816"/>
      <c r="S4" s="1956">
        <f>INDEX(PT_DIFFERENTIATION_NUM_CS,MATCH(C4,PT_DIFFERENTIATION_CS_ID,0))</f>
      </c>
      <c r="T4" s="772" t="s">
        <v>654</v>
      </c>
      <c r="U4" s="763"/>
      <c r="V4" s="2705"/>
      <c r="W4" s="2706"/>
      <c r="X4" s="2706"/>
      <c r="Y4" s="2706"/>
      <c r="Z4" s="2706"/>
      <c r="AA4" s="2706"/>
      <c r="AB4" s="2706"/>
      <c r="AC4" s="2706"/>
      <c r="AD4" s="2706"/>
      <c r="AE4" s="2706"/>
      <c r="AF4" s="2707"/>
      <c r="AG4" s="2705">
        <f>INDEX(PT_DIFFERENTIATION_CS,MATCH(C4,PT_DIFFERENTIATION_CS_ID,0))</f>
      </c>
      <c r="AH4" s="2706"/>
      <c r="AI4" s="2706"/>
      <c r="AJ4" s="2706"/>
      <c r="AK4" s="2706"/>
      <c r="AL4" s="2706"/>
      <c r="AM4" s="2706"/>
      <c r="AN4" s="2706"/>
      <c r="AO4" s="2706"/>
      <c r="AP4" s="2706"/>
      <c r="AQ4" s="2706"/>
      <c r="AR4" s="2707"/>
      <c r="AS4" s="1721" t="s">
        <v>655</v>
      </c>
      <c r="AU4" s="963"/>
      <c r="AV4" s="963" t="str">
        <f>IF(T4="","",T4)</f>
        <v>Наименование централизованной системы горячего водоснабжения</v>
      </c>
      <c r="AW4" s="963"/>
      <c r="AX4" s="963"/>
      <c r="AY4" s="1618">
        <v>0</v>
      </c>
    </row>
    <row customHeight="1" ht="23.25" hidden="1">
      <c r="A5" s="1826"/>
      <c r="B5" s="1826"/>
      <c r="C5" s="1826"/>
      <c r="D5" s="1826"/>
      <c r="E5" s="2722"/>
      <c r="F5" s="2722"/>
      <c r="G5" s="2722"/>
      <c r="H5" s="2722"/>
      <c r="I5" s="2719">
        <f>S4&amp;".1"</f>
      </c>
      <c r="J5" s="1826"/>
      <c r="K5" s="1826"/>
      <c r="L5" s="1827"/>
      <c r="P5" s="2720">
        <v>1</v>
      </c>
      <c r="Q5" s="1944"/>
      <c r="R5" s="819"/>
      <c r="S5" s="1956">
        <f>$I5</f>
      </c>
      <c r="T5" s="748" t="s">
        <v>607</v>
      </c>
      <c r="U5" s="763"/>
      <c r="V5" s="2813"/>
      <c r="W5" s="2814"/>
      <c r="X5" s="2814"/>
      <c r="Y5" s="2814"/>
      <c r="Z5" s="2814"/>
      <c r="AA5" s="2814"/>
      <c r="AB5" s="2814"/>
      <c r="AC5" s="2814"/>
      <c r="AD5" s="2814"/>
      <c r="AE5" s="2814"/>
      <c r="AF5" s="2815"/>
      <c r="AG5" s="2816"/>
      <c r="AH5" s="2817"/>
      <c r="AI5" s="2817"/>
      <c r="AJ5" s="2817"/>
      <c r="AK5" s="2817"/>
      <c r="AL5" s="2817"/>
      <c r="AM5" s="2817"/>
      <c r="AN5" s="2817"/>
      <c r="AO5" s="2817"/>
      <c r="AP5" s="2817"/>
      <c r="AQ5" s="2817"/>
      <c r="AR5" s="2818"/>
      <c r="AS5" s="1721" t="s">
        <v>608</v>
      </c>
      <c r="AU5" s="963"/>
      <c r="AV5" s="963" t="str">
        <f>IF(T5="","",T5)</f>
        <v>Наименование признака дифференциации</v>
      </c>
      <c r="AW5" s="963"/>
      <c r="AX5" s="963"/>
      <c r="AY5" s="1618">
        <v>0</v>
      </c>
    </row>
    <row customHeight="1" ht="23.25" hidden="1">
      <c r="A6" s="1826"/>
      <c r="B6" s="1826"/>
      <c r="C6" s="1826"/>
      <c r="D6" s="1826"/>
      <c r="E6" s="2722"/>
      <c r="F6" s="2722"/>
      <c r="G6" s="2722"/>
      <c r="H6" s="2722"/>
      <c r="I6" s="2749"/>
      <c r="J6" s="2719">
        <f>I5&amp;".1"</f>
      </c>
      <c r="K6" s="1826"/>
      <c r="L6" s="1827" t="s">
        <v>530</v>
      </c>
      <c r="P6" s="2720"/>
      <c r="Q6" s="2720">
        <v>1</v>
      </c>
      <c r="R6" s="820"/>
      <c r="S6" s="1956">
        <f>$J6</f>
      </c>
      <c r="T6" s="749" t="s">
        <v>531</v>
      </c>
      <c r="U6" s="763"/>
      <c r="V6" s="2708"/>
      <c r="W6" s="2709"/>
      <c r="X6" s="2709"/>
      <c r="Y6" s="2709"/>
      <c r="Z6" s="2709"/>
      <c r="AA6" s="2709"/>
      <c r="AB6" s="2709"/>
      <c r="AC6" s="2709"/>
      <c r="AD6" s="2709"/>
      <c r="AE6" s="2709"/>
      <c r="AF6" s="2710"/>
      <c r="AG6" s="2708"/>
      <c r="AH6" s="2709"/>
      <c r="AI6" s="2709"/>
      <c r="AJ6" s="2709"/>
      <c r="AK6" s="2709"/>
      <c r="AL6" s="2709"/>
      <c r="AM6" s="2709"/>
      <c r="AN6" s="2709"/>
      <c r="AO6" s="2709"/>
      <c r="AP6" s="2709"/>
      <c r="AQ6" s="2709"/>
      <c r="AR6" s="2710"/>
      <c r="AS6" s="1770" t="s">
        <v>609</v>
      </c>
      <c r="AU6" s="963"/>
      <c r="AV6" s="963" t="str">
        <f>IF(T6="","",T6)</f>
        <v>Группа потребителей</v>
      </c>
      <c r="AW6" s="963"/>
      <c r="AX6" s="963"/>
      <c r="AY6" s="1618">
        <v>0</v>
      </c>
    </row>
    <row customHeight="1" ht="23.25" hidden="1">
      <c r="A7" s="1826"/>
      <c r="B7" s="1826"/>
      <c r="C7" s="1826"/>
      <c r="D7" s="1826"/>
      <c r="E7" s="2722"/>
      <c r="F7" s="2722"/>
      <c r="G7" s="2722"/>
      <c r="H7" s="2722"/>
      <c r="I7" s="2749"/>
      <c r="J7" s="2749"/>
      <c r="K7" s="2719">
        <f>J6&amp;".1"</f>
      </c>
      <c r="L7" s="1827"/>
      <c r="P7" s="2720"/>
      <c r="Q7" s="2720"/>
      <c r="R7" s="820">
        <v>1</v>
      </c>
      <c r="S7" s="1956">
        <f>$K7</f>
      </c>
      <c r="T7" s="1900"/>
      <c r="U7" s="763"/>
      <c r="V7" s="1214"/>
      <c r="W7" s="1214"/>
      <c r="X7" s="1214"/>
      <c r="Y7" s="1214"/>
      <c r="Z7" s="1214"/>
      <c r="AA7" s="1214"/>
      <c r="AB7" s="1214"/>
      <c r="AC7" s="2728"/>
      <c r="AD7" s="2570" t="s">
        <v>66</v>
      </c>
      <c r="AE7" s="2728"/>
      <c r="AF7" s="2570" t="s">
        <v>66</v>
      </c>
      <c r="AG7" s="1214"/>
      <c r="AH7" s="1214"/>
      <c r="AI7" s="1214"/>
      <c r="AJ7" s="1214"/>
      <c r="AK7" s="1214"/>
      <c r="AL7" s="1214"/>
      <c r="AM7" s="1214"/>
      <c r="AN7" s="2728"/>
      <c r="AO7" s="2570" t="s">
        <v>66</v>
      </c>
      <c r="AP7" s="2750"/>
      <c r="AQ7" s="2570" t="s">
        <v>66</v>
      </c>
      <c r="AR7" s="1901"/>
      <c r="AS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74">
        <f>STRCHECKDATE(V8:AR8)</f>
      </c>
      <c r="AU7" s="963"/>
      <c r="AV7" s="963" t="str">
        <f>IF(T7="","",T7)</f>
        <v/>
      </c>
      <c r="AW7" s="963"/>
      <c r="AX7" s="963"/>
      <c r="AY7" s="1618">
        <v>0</v>
      </c>
    </row>
    <row customHeight="1" ht="14.25" hidden="1">
      <c r="A8" s="1826"/>
      <c r="B8" s="1826"/>
      <c r="C8" s="1826"/>
      <c r="D8" s="1826"/>
      <c r="E8" s="2722"/>
      <c r="F8" s="2722"/>
      <c r="G8" s="2722"/>
      <c r="H8" s="2722"/>
      <c r="I8" s="2749"/>
      <c r="J8" s="2749"/>
      <c r="K8" s="2719"/>
      <c r="L8" s="1827"/>
      <c r="P8" s="2720"/>
      <c r="Q8" s="2720"/>
      <c r="R8" s="820"/>
      <c r="S8" s="1953"/>
      <c r="T8" s="763"/>
      <c r="U8" s="763"/>
      <c r="V8" s="788"/>
      <c r="W8" s="788"/>
      <c r="X8" s="788"/>
      <c r="Y8" s="788"/>
      <c r="Z8" s="788"/>
      <c r="AA8" s="788"/>
      <c r="AB8" s="788"/>
      <c r="AC8" s="2729"/>
      <c r="AD8" s="2570"/>
      <c r="AE8" s="2729"/>
      <c r="AF8" s="2570"/>
      <c r="AG8" s="788"/>
      <c r="AH8" s="788"/>
      <c r="AI8" s="788"/>
      <c r="AJ8" s="788"/>
      <c r="AK8" s="788"/>
      <c r="AL8" s="788"/>
      <c r="AM8" s="788"/>
      <c r="AN8" s="2729"/>
      <c r="AO8" s="2570"/>
      <c r="AP8" s="2751"/>
      <c r="AQ8" s="2570"/>
      <c r="AR8" s="1902"/>
      <c r="AS8" s="2812"/>
      <c r="AU8" s="963"/>
      <c r="AV8" s="963" t="str">
        <f>IF(T8="","",T8)</f>
        <v/>
      </c>
      <c r="AW8" s="963"/>
      <c r="AX8" s="963"/>
      <c r="AY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1063"/>
      <c r="X9" s="1063"/>
      <c r="Y9" s="1063"/>
      <c r="Z9" s="1063"/>
      <c r="AA9" s="1063"/>
      <c r="AB9" s="1063"/>
      <c r="AC9" s="830"/>
      <c r="AD9" s="830"/>
      <c r="AE9" s="830"/>
      <c r="AF9" s="830"/>
      <c r="AG9" s="830"/>
      <c r="AH9" s="1063"/>
      <c r="AI9" s="1063"/>
      <c r="AJ9" s="1063"/>
      <c r="AK9" s="1063"/>
      <c r="AL9" s="1063"/>
      <c r="AM9" s="830"/>
      <c r="AN9" s="830"/>
      <c r="AO9" s="830"/>
      <c r="AP9" s="830"/>
      <c r="AQ9" s="830"/>
      <c r="AR9" s="830"/>
      <c r="AS9" s="1721" t="s">
        <v>611</v>
      </c>
      <c r="AU9" s="963"/>
      <c r="AV9" s="963" t="str">
        <f>IF(T9="","",T9)</f>
        <v>Добавить значение признака дифференциации</v>
      </c>
      <c r="AW9" s="963"/>
      <c r="AX9" s="963"/>
      <c r="AY9" s="1618">
        <v>0</v>
      </c>
    </row>
    <row customHeight="1" ht="21" hidden="1">
      <c r="A10" s="1826"/>
      <c r="B10" s="1826"/>
      <c r="C10" s="1826"/>
      <c r="D10" s="1826"/>
      <c r="E10" s="2722"/>
      <c r="F10" s="2722"/>
      <c r="G10" s="2722"/>
      <c r="H10" s="2722"/>
      <c r="I10" s="2719"/>
      <c r="J10" s="1826"/>
      <c r="K10" s="1826"/>
      <c r="L10" s="1827"/>
      <c r="P10" s="2720"/>
      <c r="Q10" s="1944"/>
      <c r="R10" s="819"/>
      <c r="S10" s="1741"/>
      <c r="T10" s="828" t="s">
        <v>536</v>
      </c>
      <c r="U10" s="830"/>
      <c r="V10" s="830"/>
      <c r="W10" s="1063"/>
      <c r="X10" s="1063"/>
      <c r="Y10" s="1063"/>
      <c r="Z10" s="1063"/>
      <c r="AA10" s="1063"/>
      <c r="AB10" s="1063"/>
      <c r="AC10" s="830"/>
      <c r="AD10" s="830"/>
      <c r="AE10" s="830"/>
      <c r="AF10" s="829"/>
      <c r="AG10" s="830"/>
      <c r="AH10" s="1063"/>
      <c r="AI10" s="1063"/>
      <c r="AJ10" s="1063"/>
      <c r="AK10" s="1063"/>
      <c r="AL10" s="1063"/>
      <c r="AM10" s="830"/>
      <c r="AN10" s="830"/>
      <c r="AO10" s="830"/>
      <c r="AP10" s="830"/>
      <c r="AQ10" s="829"/>
      <c r="AR10" s="830"/>
      <c r="AS10" s="1903"/>
      <c r="AU10" s="963"/>
      <c r="AV10" s="963" t="str">
        <f>IF(T10="","",T10)</f>
        <v>Добавить группу потребителей</v>
      </c>
      <c r="AW10" s="963"/>
      <c r="AX10" s="963"/>
      <c r="AY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1063"/>
      <c r="X11" s="1063"/>
      <c r="Y11" s="1063"/>
      <c r="Z11" s="1063"/>
      <c r="AA11" s="1063"/>
      <c r="AB11" s="1063"/>
      <c r="AC11" s="830"/>
      <c r="AD11" s="830"/>
      <c r="AE11" s="830"/>
      <c r="AF11" s="829"/>
      <c r="AG11" s="830"/>
      <c r="AH11" s="1063"/>
      <c r="AI11" s="1063"/>
      <c r="AJ11" s="1063"/>
      <c r="AK11" s="1063"/>
      <c r="AL11" s="1063"/>
      <c r="AM11" s="830"/>
      <c r="AN11" s="830"/>
      <c r="AO11" s="830"/>
      <c r="AP11" s="830"/>
      <c r="AQ11" s="829"/>
      <c r="AR11" s="830"/>
      <c r="AS11" s="766"/>
      <c r="AU11" s="963"/>
      <c r="AV11" s="963" t="str">
        <f>IF(T11="","",T11)</f>
        <v>Добавить наименование признака дифференциации</v>
      </c>
      <c r="AW11" s="963"/>
      <c r="AX11" s="963"/>
      <c r="AY11" s="1618">
        <v>0</v>
      </c>
    </row>
    <row s="27100" customFormat="1" customHeight="1" ht="14.25" hidden="1">
      <c r="A12" s="1806"/>
      <c r="B12" s="1806"/>
      <c r="C12" s="1777"/>
      <c r="D12" s="1777"/>
      <c r="E12" s="2722"/>
      <c r="F12" s="2721"/>
      <c r="G12" s="1777"/>
      <c r="H12" s="1777"/>
      <c r="I12" s="1777"/>
      <c r="J12" s="1777"/>
      <c r="K12" s="1777"/>
      <c r="L12" s="1957"/>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L12" s="1787"/>
      <c r="AM12" s="1787"/>
      <c r="AN12" s="1787"/>
      <c r="AO12" s="1787"/>
      <c r="AP12" s="1787"/>
      <c r="AQ12" s="1787"/>
      <c r="AR12" s="1787"/>
      <c r="AS12" s="1787"/>
      <c r="AU12" s="1252"/>
      <c r="AV12" s="1252" t="str">
        <f>IF(T12="","",T12)</f>
        <v>Добавить централизованную систему для дифференциации</v>
      </c>
      <c r="AW12" s="1252"/>
      <c r="AX12" s="1252"/>
      <c r="AY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L13" s="1787"/>
      <c r="AM13" s="1787"/>
      <c r="AN13" s="1787"/>
      <c r="AO13" s="1787"/>
      <c r="AP13" s="1787"/>
      <c r="AQ13" s="1787"/>
      <c r="AR13" s="1787"/>
      <c r="AS13" s="1787"/>
      <c r="AU13" s="963"/>
      <c r="AV13" s="963" t="str">
        <f>IF(T13="","",T13)</f>
        <v>Добавить территорию для дифференциации</v>
      </c>
      <c r="AW13" s="963"/>
      <c r="AX13" s="963"/>
      <c r="AY13" s="974">
        <v>0</v>
      </c>
    </row>
    <row customHeight="1" ht="14.25" hidden="1">
      <c r="AF14" s="790"/>
      <c r="AQ14" s="790"/>
      <c r="AY14" s="1618">
        <v>0</v>
      </c>
    </row>
    <row customHeight="1" ht="14.25" hidden="1">
      <c r="AG15" s="1823"/>
      <c r="AH15" s="1823"/>
      <c r="AI15" s="1823"/>
      <c r="AJ15" s="1823"/>
      <c r="AK15" s="1823"/>
      <c r="AL15" s="1823"/>
      <c r="AM15" s="1823"/>
      <c r="AN15" s="2730"/>
      <c r="AO15" s="2731" t="s">
        <v>66</v>
      </c>
      <c r="AP15" s="2730"/>
      <c r="AQ15" s="2731" t="s">
        <v>66</v>
      </c>
      <c r="AY15" s="1618">
        <v>0</v>
      </c>
    </row>
    <row customHeight="1" ht="14.25" hidden="1">
      <c r="AG16" s="1823"/>
      <c r="AH16" s="1823"/>
      <c r="AI16" s="1823"/>
      <c r="AJ16" s="1823"/>
      <c r="AK16" s="1823"/>
      <c r="AL16" s="1823"/>
      <c r="AM16" s="1823"/>
      <c r="AN16" s="2731"/>
      <c r="AO16" s="2731"/>
      <c r="AP16" s="2731"/>
      <c r="AQ16" s="2731"/>
      <c r="AY16" s="1618">
        <v>0</v>
      </c>
    </row>
    <row customHeight="1" ht="14.25" hidden="1">
      <c r="AQ17" s="790"/>
      <c r="AY17" s="1618">
        <v>0</v>
      </c>
    </row>
    <row s="28178" customFormat="1" customHeight="1" ht="22.5" hidden="1">
      <c r="L18" s="1941"/>
      <c r="M18" s="1825"/>
      <c r="N18" s="1825"/>
      <c r="O18" s="1830" t="s">
        <v>541</v>
      </c>
      <c r="P18" s="1825"/>
      <c r="Q18" s="1834"/>
      <c r="R18" s="1834"/>
      <c r="S18" s="1192"/>
      <c r="W18" s="1829"/>
      <c r="X18" s="1829"/>
      <c r="Y18" s="1829"/>
      <c r="Z18" s="1829"/>
      <c r="AA18" s="1829"/>
      <c r="AB18" s="1829"/>
      <c r="AC18" s="1830"/>
      <c r="AE18" s="1830"/>
      <c r="AF18" s="1829"/>
      <c r="AH18" s="1829"/>
      <c r="AI18" s="1829"/>
      <c r="AJ18" s="1829"/>
      <c r="AK18" s="1829"/>
      <c r="AL18" s="1829"/>
      <c r="AN18" s="1830"/>
      <c r="AP18" s="1830"/>
      <c r="AQ18" s="1829"/>
      <c r="AT18" s="974"/>
      <c r="AU18" s="974"/>
      <c r="AV18" s="974"/>
      <c r="AW18" s="974"/>
      <c r="AX18" s="974"/>
      <c r="AY18" s="1623">
        <v>0</v>
      </c>
    </row>
    <row s="28178" customFormat="1" customHeight="1" ht="14.25" hidden="1">
      <c r="L19" s="1941"/>
      <c r="M19" s="1825"/>
      <c r="N19" s="1825"/>
      <c r="O19" s="1825"/>
      <c r="P19" s="1825"/>
      <c r="Q19" s="1834"/>
      <c r="R19" s="1834"/>
      <c r="S19" s="1192"/>
      <c r="W19" s="1829"/>
      <c r="X19" s="1829"/>
      <c r="Y19" s="1829"/>
      <c r="Z19" s="1829"/>
      <c r="AA19" s="1829"/>
      <c r="AB19" s="1829"/>
      <c r="AF19" s="1829"/>
      <c r="AH19" s="1829"/>
      <c r="AI19" s="1829"/>
      <c r="AJ19" s="1829"/>
      <c r="AK19" s="1829"/>
      <c r="AL19" s="1829"/>
      <c r="AQ19" s="1829"/>
      <c r="AT19" s="974"/>
      <c r="AU19" s="974"/>
      <c r="AV19" s="974"/>
      <c r="AW19" s="974"/>
      <c r="AX19" s="974"/>
      <c r="AY19" s="1623">
        <v>0</v>
      </c>
    </row>
    <row s="28178" customFormat="1" customHeight="1" ht="12" hidden="1">
      <c r="L20" s="1941"/>
      <c r="M20" s="1825"/>
      <c r="N20" s="1825"/>
      <c r="O20" s="1827" t="s">
        <v>542</v>
      </c>
      <c r="P20" s="1825"/>
      <c r="Q20" s="1905"/>
      <c r="R20" s="1905"/>
      <c r="S20" s="1192"/>
      <c r="T20" s="1623" t="s">
        <v>543</v>
      </c>
      <c r="W20" s="1829"/>
      <c r="X20" s="1829"/>
      <c r="Y20" s="1829"/>
      <c r="Z20" s="1829"/>
      <c r="AA20" s="1829"/>
      <c r="AB20" s="1829"/>
      <c r="AD20" s="649" t="s">
        <v>544</v>
      </c>
      <c r="AF20" s="649" t="s">
        <v>545</v>
      </c>
      <c r="AG20" s="1623" t="s">
        <v>543</v>
      </c>
      <c r="AH20" s="1829"/>
      <c r="AI20" s="1829"/>
      <c r="AJ20" s="1829"/>
      <c r="AK20" s="1829"/>
      <c r="AL20" s="1829"/>
      <c r="AO20" s="649" t="s">
        <v>546</v>
      </c>
      <c r="AQ20" s="649" t="s">
        <v>545</v>
      </c>
      <c r="AY20" s="1623">
        <v>0</v>
      </c>
    </row>
    <row customHeight="1" ht="14.25" hidden="1">
      <c r="O21" s="1827"/>
      <c r="AY21" s="1618">
        <v>0</v>
      </c>
    </row>
    <row customHeight="1" ht="14.25" hidden="1">
      <c r="O22" s="1827"/>
      <c r="AY22" s="1618">
        <v>0</v>
      </c>
    </row>
    <row customHeight="1" ht="14.699999999999998">
      <c r="Q23" s="839"/>
      <c r="R23" s="839"/>
      <c r="S23" s="1738"/>
      <c r="T23" s="826"/>
      <c r="U23" s="826"/>
      <c r="V23" s="972"/>
      <c r="W23" s="2098"/>
      <c r="X23" s="2098"/>
      <c r="Y23" s="2098"/>
      <c r="Z23" s="2098"/>
      <c r="AA23" s="2098"/>
      <c r="AB23" s="2098"/>
      <c r="AC23" s="972"/>
      <c r="AD23" s="972"/>
      <c r="AE23" s="972"/>
      <c r="AF23" s="972"/>
      <c r="AG23" s="972"/>
      <c r="AH23" s="2098"/>
      <c r="AI23" s="2098"/>
      <c r="AJ23" s="2098"/>
      <c r="AK23" s="2098"/>
      <c r="AL23" s="2098"/>
      <c r="AM23" s="972"/>
      <c r="AN23" s="972"/>
      <c r="AO23" s="972"/>
      <c r="AP23" s="972"/>
      <c r="AQ23" s="972"/>
      <c r="AY23" s="1618">
        <v>14</v>
      </c>
    </row>
    <row customHeight="1" ht="26.25">
      <c r="Q24" s="839"/>
      <c r="R24" s="839"/>
      <c r="S24" s="27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11"/>
      <c r="U24" s="2711"/>
      <c r="V24" s="2711"/>
      <c r="W24" s="2711"/>
      <c r="X24" s="2711"/>
      <c r="Y24" s="2711"/>
      <c r="Z24" s="2711"/>
      <c r="AA24" s="2711"/>
      <c r="AB24" s="2711"/>
      <c r="AC24" s="2711"/>
      <c r="AD24" s="2711"/>
      <c r="AE24" s="2711"/>
      <c r="AF24" s="2711"/>
      <c r="AG24" s="2711"/>
      <c r="AH24" s="2711"/>
      <c r="AI24" s="2711"/>
      <c r="AJ24" s="2711"/>
      <c r="AK24" s="2711"/>
      <c r="AL24" s="2711"/>
      <c r="AM24" s="2711"/>
      <c r="AN24" s="2711"/>
      <c r="AO24" s="2711"/>
      <c r="AP24" s="2711"/>
      <c r="AQ24" s="1706"/>
      <c r="AY24" s="1618">
        <v>25</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2712"/>
      <c r="AJ25" s="2712"/>
      <c r="AK25" s="2712"/>
      <c r="AL25" s="2712"/>
      <c r="AM25" s="2712"/>
      <c r="AN25" s="2712"/>
      <c r="AO25" s="2712"/>
      <c r="AP25" s="2712"/>
      <c r="AQ25" s="1706"/>
      <c r="AY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972"/>
      <c r="AY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2714"/>
      <c r="AC27" s="2714"/>
      <c r="AD27" s="2714"/>
      <c r="AE27" s="2714"/>
      <c r="AF27" s="789"/>
      <c r="AG27" s="2714" t="str">
        <f>IF(TITLE_NAME_OR_PR_CHANGE="",IF(TITLE_NAME_OR_PR="","",TITLE_NAME_OR_PR),TITLE_NAME_OR_PR_CHANGE)</f>
        <v/>
      </c>
      <c r="AH27" s="2714"/>
      <c r="AI27" s="2714"/>
      <c r="AJ27" s="2714"/>
      <c r="AK27" s="2714"/>
      <c r="AL27" s="2714"/>
      <c r="AM27" s="2714"/>
      <c r="AN27" s="2714"/>
      <c r="AO27" s="2714"/>
      <c r="AP27" s="2714"/>
      <c r="AQ27" s="789"/>
      <c r="AR27" s="789"/>
      <c r="AS27" s="743"/>
      <c r="AT27" s="831"/>
      <c r="AU27" s="831"/>
      <c r="AV27" s="831"/>
      <c r="AW27" s="831"/>
      <c r="AX27" s="831"/>
      <c r="AY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2727"/>
      <c r="AC28" s="2727"/>
      <c r="AD28" s="2727"/>
      <c r="AE28" s="2727"/>
      <c r="AF28" s="789"/>
      <c r="AG28" s="2727" t="str">
        <f>IF(TITLE_DATE_PR_CHANGE="",IF(TITLE_DATE_PR="","",TITLE_DATE_PR),TITLE_DATE_PR_CHANGE)</f>
        <v/>
      </c>
      <c r="AH28" s="2727"/>
      <c r="AI28" s="2727"/>
      <c r="AJ28" s="2727"/>
      <c r="AK28" s="2727"/>
      <c r="AL28" s="2727"/>
      <c r="AM28" s="2727"/>
      <c r="AN28" s="2727"/>
      <c r="AO28" s="2727"/>
      <c r="AP28" s="2727"/>
      <c r="AQ28" s="789"/>
      <c r="AR28" s="789"/>
      <c r="AS28" s="743"/>
      <c r="AT28" s="831"/>
      <c r="AU28" s="831"/>
      <c r="AV28" s="831"/>
      <c r="AW28" s="831"/>
      <c r="AX28" s="831"/>
      <c r="AY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2714"/>
      <c r="AC29" s="2714"/>
      <c r="AD29" s="2714"/>
      <c r="AE29" s="2714"/>
      <c r="AF29" s="789"/>
      <c r="AG29" s="2714" t="str">
        <f>IF(TITLE_NUMBER_PR_CHANGE="",IF(TITLE_NUMBER_PR="","",TITLE_NUMBER_PR),TITLE_NUMBER_PR_CHANGE)</f>
        <v/>
      </c>
      <c r="AH29" s="2714"/>
      <c r="AI29" s="2714"/>
      <c r="AJ29" s="2714"/>
      <c r="AK29" s="2714"/>
      <c r="AL29" s="2714"/>
      <c r="AM29" s="2714"/>
      <c r="AN29" s="2714"/>
      <c r="AO29" s="2714"/>
      <c r="AP29" s="2714"/>
      <c r="AQ29" s="789"/>
      <c r="AR29" s="789"/>
      <c r="AS29" s="743"/>
      <c r="AT29" s="831"/>
      <c r="AU29" s="831"/>
      <c r="AV29" s="831"/>
      <c r="AW29" s="831"/>
      <c r="AX29" s="831"/>
      <c r="AY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2714"/>
      <c r="AC30" s="2714"/>
      <c r="AD30" s="2714"/>
      <c r="AE30" s="2714"/>
      <c r="AF30" s="789"/>
      <c r="AG30" s="2714" t="str">
        <f>IF(TITLE_IST_PUB_CHANGE="",IF(TITLE_IST_PUB="","",TITLE_IST_PUB),TITLE_IST_PUB_CHANGE)</f>
        <v/>
      </c>
      <c r="AH30" s="2714"/>
      <c r="AI30" s="2714"/>
      <c r="AJ30" s="2714"/>
      <c r="AK30" s="2714"/>
      <c r="AL30" s="2714"/>
      <c r="AM30" s="2714"/>
      <c r="AN30" s="2714"/>
      <c r="AO30" s="2714"/>
      <c r="AP30" s="2714"/>
      <c r="AQ30" s="789"/>
      <c r="AR30" s="789"/>
      <c r="AS30" s="743"/>
      <c r="AT30" s="831"/>
      <c r="AU30" s="831"/>
      <c r="AV30" s="831"/>
      <c r="AW30" s="831"/>
      <c r="AX30" s="831"/>
      <c r="AY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972"/>
      <c r="AY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2727"/>
      <c r="AC32" s="2727"/>
      <c r="AD32" s="2727"/>
      <c r="AE32" s="2727"/>
      <c r="AF32" s="789"/>
      <c r="AG32" s="2727" t="str">
        <f>IF(TITLE_DATE_PR_CHANGE="",IF(TITLE_DATE_PR="","",TITLE_DATE_PR),TITLE_DATE_PR_CHANGE)</f>
        <v/>
      </c>
      <c r="AH32" s="2727"/>
      <c r="AI32" s="2727"/>
      <c r="AJ32" s="2727"/>
      <c r="AK32" s="2727"/>
      <c r="AL32" s="2727"/>
      <c r="AM32" s="2727"/>
      <c r="AN32" s="2727"/>
      <c r="AO32" s="2727"/>
      <c r="AP32" s="2727"/>
      <c r="AQ32" s="789"/>
      <c r="AR32" s="789"/>
      <c r="AS32" s="743"/>
      <c r="AT32" s="831"/>
      <c r="AU32" s="831"/>
      <c r="AV32" s="831"/>
      <c r="AW32" s="831"/>
      <c r="AX32" s="831"/>
      <c r="AY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2714"/>
      <c r="AC33" s="2714"/>
      <c r="AD33" s="2714"/>
      <c r="AE33" s="2714"/>
      <c r="AF33" s="789"/>
      <c r="AG33" s="2714" t="str">
        <f>IF(TITLE_NUMBER_PR_CHANGE="",IF(TITLE_NUMBER_PR="","",TITLE_NUMBER_PR),TITLE_NUMBER_PR_CHANGE)</f>
        <v/>
      </c>
      <c r="AH33" s="2714"/>
      <c r="AI33" s="2714"/>
      <c r="AJ33" s="2714"/>
      <c r="AK33" s="2714"/>
      <c r="AL33" s="2714"/>
      <c r="AM33" s="2714"/>
      <c r="AN33" s="2714"/>
      <c r="AO33" s="2714"/>
      <c r="AP33" s="2714"/>
      <c r="AQ33" s="789"/>
      <c r="AR33" s="789"/>
      <c r="AS33" s="743"/>
      <c r="AT33" s="831"/>
      <c r="AU33" s="831"/>
      <c r="AV33" s="831"/>
      <c r="AW33" s="831"/>
      <c r="AX33" s="831"/>
      <c r="AY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51"/>
      <c r="V34" s="789"/>
      <c r="W34" s="2098"/>
      <c r="X34" s="2098"/>
      <c r="Y34" s="2098"/>
      <c r="Z34" s="2098"/>
      <c r="AA34" s="2098"/>
      <c r="AB34" s="2098"/>
      <c r="AC34" s="789"/>
      <c r="AD34" s="789"/>
      <c r="AE34" s="789"/>
      <c r="AF34" s="741" t="s">
        <v>551</v>
      </c>
      <c r="AG34" s="789"/>
      <c r="AH34" s="2098"/>
      <c r="AI34" s="2098"/>
      <c r="AJ34" s="2098"/>
      <c r="AK34" s="2098"/>
      <c r="AL34" s="2098"/>
      <c r="AM34" s="789"/>
      <c r="AN34" s="789"/>
      <c r="AO34" s="789"/>
      <c r="AP34" s="789"/>
      <c r="AQ34" s="741" t="s">
        <v>551</v>
      </c>
      <c r="AT34" s="831"/>
      <c r="AU34" s="831"/>
      <c r="AV34" s="831"/>
      <c r="AW34" s="831"/>
      <c r="AX34" s="831"/>
      <c r="AY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J35" s="2715"/>
      <c r="AK35" s="2715"/>
      <c r="AL35" s="2715"/>
      <c r="AM35" s="2715"/>
      <c r="AN35" s="2715"/>
      <c r="AO35" s="2715"/>
      <c r="AP35" s="2715"/>
      <c r="AQ35" s="2715"/>
      <c r="AY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c r="AS36" s="2590" t="s">
        <v>425</v>
      </c>
      <c r="AY36" s="1618">
        <v>14</v>
      </c>
    </row>
    <row customHeight="1" ht="14.699999999999998">
      <c r="Q37" s="839"/>
      <c r="R37" s="839"/>
      <c r="S37" s="2736" t="s">
        <v>88</v>
      </c>
      <c r="T37" s="2672" t="s">
        <v>552</v>
      </c>
      <c r="U37" s="764"/>
      <c r="V37" s="2737" t="s">
        <v>553</v>
      </c>
      <c r="W37" s="2754"/>
      <c r="X37" s="2754"/>
      <c r="Y37" s="2754"/>
      <c r="Z37" s="2754"/>
      <c r="AA37" s="2754"/>
      <c r="AB37" s="2754"/>
      <c r="AC37" s="2738"/>
      <c r="AD37" s="2738"/>
      <c r="AE37" s="2739"/>
      <c r="AF37" s="2740" t="s">
        <v>554</v>
      </c>
      <c r="AG37" s="2737" t="s">
        <v>553</v>
      </c>
      <c r="AH37" s="2738"/>
      <c r="AI37" s="2738"/>
      <c r="AJ37" s="2738"/>
      <c r="AK37" s="2738"/>
      <c r="AL37" s="2738"/>
      <c r="AM37" s="2738"/>
      <c r="AN37" s="2738"/>
      <c r="AO37" s="2738"/>
      <c r="AP37" s="2739"/>
      <c r="AQ37" s="2740" t="s">
        <v>555</v>
      </c>
      <c r="AR37" s="2743" t="s">
        <v>556</v>
      </c>
      <c r="AS37" s="2590"/>
      <c r="AY37" s="1618">
        <v>14</v>
      </c>
    </row>
    <row customHeight="1" ht="19.95">
      <c r="Q38" s="839"/>
      <c r="R38" s="839"/>
      <c r="S38" s="2736"/>
      <c r="T38" s="2672"/>
      <c r="U38" s="1494"/>
      <c r="V38" s="2829" t="s">
        <v>656</v>
      </c>
      <c r="W38" s="2828" t="s">
        <v>657</v>
      </c>
      <c r="X38" s="2828"/>
      <c r="Y38" s="2828"/>
      <c r="Z38" s="2828" t="s">
        <v>658</v>
      </c>
      <c r="AA38" s="2828"/>
      <c r="AB38" s="2828"/>
      <c r="AC38" s="2757" t="s">
        <v>560</v>
      </c>
      <c r="AD38" s="2776"/>
      <c r="AE38" s="2777"/>
      <c r="AF38" s="2741"/>
      <c r="AG38" s="2829" t="s">
        <v>656</v>
      </c>
      <c r="AH38" s="2828" t="s">
        <v>657</v>
      </c>
      <c r="AI38" s="2828"/>
      <c r="AJ38" s="2828"/>
      <c r="AK38" s="2828" t="s">
        <v>658</v>
      </c>
      <c r="AL38" s="2828"/>
      <c r="AM38" s="2828"/>
      <c r="AN38" s="2757" t="s">
        <v>560</v>
      </c>
      <c r="AO38" s="2776"/>
      <c r="AP38" s="2777"/>
      <c r="AQ38" s="2741"/>
      <c r="AR38" s="2744"/>
      <c r="AS38" s="2590"/>
      <c r="AY38" s="1618">
        <v>19</v>
      </c>
    </row>
    <row s="28229" customFormat="1" customHeight="1" ht="19.95">
      <c r="A39" s="1829"/>
      <c r="B39" s="1829"/>
      <c r="C39" s="1829"/>
      <c r="D39" s="1829"/>
      <c r="E39" s="1829"/>
      <c r="F39" s="1829"/>
      <c r="G39" s="1829"/>
      <c r="H39" s="1829"/>
      <c r="I39" s="1829"/>
      <c r="J39" s="1829"/>
      <c r="K39" s="1829"/>
      <c r="L39" s="2414"/>
      <c r="M39" s="1825"/>
      <c r="N39" s="1825"/>
      <c r="O39" s="1825"/>
      <c r="P39" s="2428"/>
      <c r="Q39" s="839"/>
      <c r="R39" s="839"/>
      <c r="S39" s="2736"/>
      <c r="T39" s="2672"/>
      <c r="U39" s="1494"/>
      <c r="V39" s="2829"/>
      <c r="W39" s="2828" t="s">
        <v>659</v>
      </c>
      <c r="X39" s="2828" t="s">
        <v>660</v>
      </c>
      <c r="Y39" s="2828"/>
      <c r="Z39" s="2828" t="s">
        <v>661</v>
      </c>
      <c r="AA39" s="2828" t="s">
        <v>660</v>
      </c>
      <c r="AB39" s="2828"/>
      <c r="AC39" s="2758"/>
      <c r="AD39" s="2778"/>
      <c r="AE39" s="2779"/>
      <c r="AF39" s="2741"/>
      <c r="AG39" s="2829"/>
      <c r="AH39" s="2828" t="s">
        <v>659</v>
      </c>
      <c r="AI39" s="2828" t="s">
        <v>660</v>
      </c>
      <c r="AJ39" s="2828"/>
      <c r="AK39" s="2828" t="s">
        <v>661</v>
      </c>
      <c r="AL39" s="2828" t="s">
        <v>660</v>
      </c>
      <c r="AM39" s="2828"/>
      <c r="AN39" s="2758"/>
      <c r="AO39" s="2778"/>
      <c r="AP39" s="2779"/>
      <c r="AQ39" s="2741"/>
      <c r="AR39" s="2744"/>
      <c r="AS39" s="2590"/>
      <c r="AT39" s="2099"/>
      <c r="AU39" s="2099"/>
      <c r="AV39" s="2099"/>
      <c r="AW39" s="2099"/>
      <c r="AX39" s="2099"/>
      <c r="AY39" s="2094">
        <v>19</v>
      </c>
    </row>
    <row customHeight="1" ht="61.949999999999996">
      <c r="A40" s="1833"/>
      <c r="B40" s="1833" t="s">
        <v>267</v>
      </c>
      <c r="C40" s="1833" t="s">
        <v>268</v>
      </c>
      <c r="D40" s="1833" t="s">
        <v>269</v>
      </c>
      <c r="E40" s="1827" t="s">
        <v>561</v>
      </c>
      <c r="F40" s="1827" t="s">
        <v>562</v>
      </c>
      <c r="G40" s="1827" t="s">
        <v>563</v>
      </c>
      <c r="H40" s="1827"/>
      <c r="I40" s="1827" t="s">
        <v>614</v>
      </c>
      <c r="J40" s="1827" t="s">
        <v>566</v>
      </c>
      <c r="K40" s="1827" t="s">
        <v>615</v>
      </c>
      <c r="L40" s="1827" t="s">
        <v>542</v>
      </c>
      <c r="Q40" s="839"/>
      <c r="R40" s="839"/>
      <c r="S40" s="2736"/>
      <c r="T40" s="2672"/>
      <c r="U40" s="765"/>
      <c r="V40" s="2829"/>
      <c r="W40" s="2828"/>
      <c r="X40" s="2446" t="s">
        <v>662</v>
      </c>
      <c r="Y40" s="2446" t="s">
        <v>663</v>
      </c>
      <c r="Z40" s="2828"/>
      <c r="AA40" s="2446" t="s">
        <v>664</v>
      </c>
      <c r="AB40" s="2446" t="s">
        <v>665</v>
      </c>
      <c r="AC40" s="1952" t="s">
        <v>570</v>
      </c>
      <c r="AD40" s="2733" t="s">
        <v>571</v>
      </c>
      <c r="AE40" s="2734"/>
      <c r="AF40" s="2742"/>
      <c r="AG40" s="2829"/>
      <c r="AH40" s="2828"/>
      <c r="AI40" s="2446" t="s">
        <v>662</v>
      </c>
      <c r="AJ40" s="2446" t="s">
        <v>663</v>
      </c>
      <c r="AK40" s="2828"/>
      <c r="AL40" s="2446" t="s">
        <v>664</v>
      </c>
      <c r="AM40" s="2446" t="s">
        <v>665</v>
      </c>
      <c r="AN40" s="1952" t="s">
        <v>570</v>
      </c>
      <c r="AO40" s="2733" t="s">
        <v>571</v>
      </c>
      <c r="AP40" s="2734"/>
      <c r="AQ40" s="2742"/>
      <c r="AR40" s="2745"/>
      <c r="AS40" s="2590"/>
      <c r="AY40" s="1618">
        <v>59</v>
      </c>
    </row>
    <row s="26694" customFormat="1" customHeight="1" ht="11.25" hidden="1">
      <c r="A41" s="1833"/>
      <c r="B41" s="1833"/>
      <c r="C41" s="1833"/>
      <c r="D41" s="1833"/>
      <c r="E41" s="1833"/>
      <c r="F41" s="1833"/>
      <c r="G41" s="1833"/>
      <c r="H41" s="1833"/>
      <c r="I41" s="1833"/>
      <c r="J41" s="1833"/>
      <c r="K41" s="1833"/>
      <c r="L41" s="1827"/>
      <c r="M41" s="1825"/>
      <c r="N41" s="1825"/>
      <c r="O41" s="1825"/>
      <c r="P41" s="1709"/>
      <c r="Q41" s="1710"/>
      <c r="R41" s="1717">
        <v>1</v>
      </c>
      <c r="S41" s="1740" t="s">
        <v>132</v>
      </c>
      <c r="T41" s="1718" t="s">
        <v>102</v>
      </c>
      <c r="U41" s="1708" t="str">
        <f>OFFSET(U41,0,-1)</f>
        <v>2</v>
      </c>
      <c r="V41" s="1945">
        <f>OFFSET(V41,0,-1)+1</f>
        <v>3</v>
      </c>
      <c r="W41" s="1804"/>
      <c r="X41" s="1804"/>
      <c r="Y41" s="1804"/>
      <c r="Z41" s="1804"/>
      <c r="AA41" s="1804"/>
      <c r="AB41" s="1804"/>
      <c r="AC41" s="1945">
        <f>OFFSET(AC41,0,-1)+1</f>
        <v>1</v>
      </c>
      <c r="AD41" s="2735">
        <f>OFFSET(AD41,0,-1)+1</f>
        <v>2</v>
      </c>
      <c r="AE41" s="2735"/>
      <c r="AF41" s="1945">
        <f>OFFSET(AF41,0,-2)+1</f>
        <v>3</v>
      </c>
      <c r="AG41" s="1945">
        <f>OFFSET(AG41,0,-1)+1</f>
        <v>4</v>
      </c>
      <c r="AH41" s="2419"/>
      <c r="AI41" s="2419"/>
      <c r="AJ41" s="2419"/>
      <c r="AK41" s="2419"/>
      <c r="AL41" s="2419"/>
      <c r="AM41" s="1945">
        <f>OFFSET(AM41,0,-1)+1</f>
        <v>1</v>
      </c>
      <c r="AN41" s="1945">
        <f>OFFSET(AN41,0,-1)+1</f>
        <v>2</v>
      </c>
      <c r="AO41" s="2735">
        <f>OFFSET(AO41,0,-1)+1</f>
        <v>3</v>
      </c>
      <c r="AP41" s="2735"/>
      <c r="AQ41" s="1945">
        <f>OFFSET(AQ41,0,-2)+1</f>
        <v>4</v>
      </c>
      <c r="AR41" s="1708">
        <f>OFFSET(AR41,0,-1)</f>
        <v>4</v>
      </c>
      <c r="AS41" s="1945">
        <f>OFFSET(AS41,0,-1)+1</f>
        <v>5</v>
      </c>
      <c r="AT41" s="974"/>
      <c r="AU41" s="974"/>
      <c r="AV41" s="974"/>
      <c r="AW41" s="974"/>
      <c r="AX41" s="974"/>
      <c r="AY41" s="959">
        <v>0</v>
      </c>
    </row>
    <row customHeight="1" ht="24">
      <c r="A42" s="1826" t="s">
        <v>375</v>
      </c>
      <c r="B42" s="1826"/>
      <c r="C42" s="1826"/>
      <c r="D42" s="1826"/>
      <c r="E42" s="2721">
        <v>1</v>
      </c>
      <c r="F42" s="1826"/>
      <c r="G42" s="1826"/>
      <c r="H42" s="1826"/>
      <c r="I42" s="1826"/>
      <c r="J42" s="1826"/>
      <c r="K42" s="1826"/>
      <c r="L42" s="1827"/>
      <c r="M42" s="1828"/>
      <c r="N42" s="1828"/>
      <c r="O42" s="1828"/>
      <c r="P42" s="824"/>
      <c r="Q42" s="823"/>
      <c r="R42" s="818"/>
      <c r="S42" s="1956">
        <f>INDEX(PT_DIFFERENTIATION_NUM_NTAR,MATCH(A42,PT_DIFFERENTIATION_NTAR_ID,0))</f>
        <v>0</v>
      </c>
      <c r="T42" s="761" t="s">
        <v>255</v>
      </c>
      <c r="U42" s="763"/>
      <c r="V42" s="2705"/>
      <c r="W42" s="2706"/>
      <c r="X42" s="2706"/>
      <c r="Y42" s="2706"/>
      <c r="Z42" s="2706"/>
      <c r="AA42" s="2706"/>
      <c r="AB42" s="2706"/>
      <c r="AC42" s="2706"/>
      <c r="AD42" s="2706"/>
      <c r="AE42" s="2706"/>
      <c r="AF42" s="2707"/>
      <c r="AG42" s="2705" t="str">
        <f>INDEX(PT_DIFFERENTIATION_NTAR,MATCH(A42,PT_DIFFERENTIATION_NTAR_ID,0))</f>
        <v/>
      </c>
      <c r="AH42" s="2706"/>
      <c r="AI42" s="2706"/>
      <c r="AJ42" s="2706"/>
      <c r="AK42" s="2706"/>
      <c r="AL42" s="2706"/>
      <c r="AM42" s="2706"/>
      <c r="AN42" s="2706"/>
      <c r="AO42" s="2706"/>
      <c r="AP42" s="2706"/>
      <c r="AQ42" s="2706"/>
      <c r="AR42" s="2707"/>
      <c r="AS4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63"/>
      <c r="AV42" s="963" t="str">
        <f>IF(T42="","",T42)</f>
        <v>Наименование тарифа</v>
      </c>
      <c r="AW42" s="963"/>
      <c r="AX42" s="963"/>
      <c r="AY42" s="1618">
        <v>23</v>
      </c>
    </row>
    <row customHeight="1" ht="24">
      <c r="A43" s="1826" t="s">
        <v>375</v>
      </c>
      <c r="B43" s="1826" t="s">
        <v>376</v>
      </c>
      <c r="C43" s="1826"/>
      <c r="D43" s="1826"/>
      <c r="E43" s="2722"/>
      <c r="F43" s="2721">
        <v>1</v>
      </c>
      <c r="G43" s="1826"/>
      <c r="H43" s="1826"/>
      <c r="I43" s="1826"/>
      <c r="J43" s="1826"/>
      <c r="K43" s="1826"/>
      <c r="L43" s="1827"/>
      <c r="M43" s="1828"/>
      <c r="N43" s="1828"/>
      <c r="O43" s="1828"/>
      <c r="P43" s="1950"/>
      <c r="Q43" s="815"/>
      <c r="R43" s="816"/>
      <c r="S43" s="1956" t="str">
        <f>INDEX(PT_DIFFERENTIATION_NUM_TER,MATCH(B43,PT_DIFFERENTIATION_TER_ID,0))</f>
        <v>.</v>
      </c>
      <c r="T43" s="771" t="s">
        <v>521</v>
      </c>
      <c r="U43" s="763"/>
      <c r="V43" s="2705"/>
      <c r="W43" s="2706"/>
      <c r="X43" s="2706"/>
      <c r="Y43" s="2706"/>
      <c r="Z43" s="2706"/>
      <c r="AA43" s="2706"/>
      <c r="AB43" s="2706"/>
      <c r="AC43" s="2706"/>
      <c r="AD43" s="2706"/>
      <c r="AE43" s="2706"/>
      <c r="AF43" s="2707"/>
      <c r="AG43" s="2705" t="str">
        <f>INDEX(PT_DIFFERENTIATION_TER,MATCH(B43,PT_DIFFERENTIATION_TER_ID,0))</f>
        <v/>
      </c>
      <c r="AH43" s="2706"/>
      <c r="AI43" s="2706"/>
      <c r="AJ43" s="2706"/>
      <c r="AK43" s="2706"/>
      <c r="AL43" s="2706"/>
      <c r="AM43" s="2706"/>
      <c r="AN43" s="2706"/>
      <c r="AO43" s="2706"/>
      <c r="AP43" s="2706"/>
      <c r="AQ43" s="2706"/>
      <c r="AR43" s="2707"/>
      <c r="AS43" s="1721" t="s">
        <v>522</v>
      </c>
      <c r="AU43" s="963"/>
      <c r="AV43" s="963" t="str">
        <f>IF(T43="","",T43)</f>
        <v>Территория действия тарифа</v>
      </c>
      <c r="AW43" s="963"/>
      <c r="AX43" s="963"/>
      <c r="AY43" s="1618">
        <v>23</v>
      </c>
    </row>
    <row customHeight="1" ht="24">
      <c r="A44" s="1826" t="s">
        <v>375</v>
      </c>
      <c r="B44" s="1826" t="s">
        <v>376</v>
      </c>
      <c r="C44" s="1826" t="s">
        <v>377</v>
      </c>
      <c r="D44" s="1826"/>
      <c r="E44" s="2722"/>
      <c r="F44" s="2722"/>
      <c r="G44" s="2721">
        <v>1</v>
      </c>
      <c r="H44" s="1826"/>
      <c r="I44" s="1826"/>
      <c r="J44" s="1826"/>
      <c r="K44" s="1826"/>
      <c r="L44" s="1827"/>
      <c r="M44" s="1828"/>
      <c r="N44" s="1828"/>
      <c r="O44" s="1828"/>
      <c r="P44" s="817"/>
      <c r="Q44" s="815"/>
      <c r="R44" s="816"/>
      <c r="S44" s="1956" t="str">
        <f>INDEX(PT_DIFFERENTIATION_NUM_CS,MATCH(C44,PT_DIFFERENTIATION_CS_ID,0))</f>
        <v>..</v>
      </c>
      <c r="T44" s="772" t="s">
        <v>654</v>
      </c>
      <c r="U44" s="763"/>
      <c r="V44" s="2705"/>
      <c r="W44" s="2706"/>
      <c r="X44" s="2706"/>
      <c r="Y44" s="2706"/>
      <c r="Z44" s="2706"/>
      <c r="AA44" s="2706"/>
      <c r="AB44" s="2706"/>
      <c r="AC44" s="2706"/>
      <c r="AD44" s="2706"/>
      <c r="AE44" s="2706"/>
      <c r="AF44" s="2707"/>
      <c r="AG44" s="2705" t="str">
        <f>INDEX(PT_DIFFERENTIATION_CS,MATCH(C44,PT_DIFFERENTIATION_CS_ID,0))</f>
        <v/>
      </c>
      <c r="AH44" s="2706"/>
      <c r="AI44" s="2706"/>
      <c r="AJ44" s="2706"/>
      <c r="AK44" s="2706"/>
      <c r="AL44" s="2706"/>
      <c r="AM44" s="2706"/>
      <c r="AN44" s="2706"/>
      <c r="AO44" s="2706"/>
      <c r="AP44" s="2706"/>
      <c r="AQ44" s="2706"/>
      <c r="AR44" s="2707"/>
      <c r="AS44" s="1721" t="s">
        <v>655</v>
      </c>
      <c r="AU44" s="963"/>
      <c r="AV44" s="963" t="str">
        <f>IF(T44="","",T44)</f>
        <v>Наименование централизованной системы горячего водоснабжения</v>
      </c>
      <c r="AW44" s="963"/>
      <c r="AX44" s="963"/>
      <c r="AY44" s="1618">
        <v>23</v>
      </c>
    </row>
    <row customHeight="1" ht="24">
      <c r="A45" s="1826" t="s">
        <v>375</v>
      </c>
      <c r="B45" s="1826" t="s">
        <v>376</v>
      </c>
      <c r="C45" s="1826" t="s">
        <v>377</v>
      </c>
      <c r="D45" s="1826" t="s">
        <v>666</v>
      </c>
      <c r="E45" s="2722"/>
      <c r="F45" s="2722"/>
      <c r="G45" s="2722"/>
      <c r="H45" s="2722"/>
      <c r="I45" s="2719" t="str">
        <f>S44&amp;".1"</f>
        <v>...1</v>
      </c>
      <c r="J45" s="1826"/>
      <c r="K45" s="1826"/>
      <c r="L45" s="1827"/>
      <c r="P45" s="2720">
        <v>1</v>
      </c>
      <c r="Q45" s="1944"/>
      <c r="R45" s="819"/>
      <c r="S45" s="1956" t="str">
        <f>$I45</f>
        <v>...1</v>
      </c>
      <c r="T45" s="748" t="s">
        <v>607</v>
      </c>
      <c r="U45" s="763"/>
      <c r="V45" s="2813"/>
      <c r="W45" s="2814"/>
      <c r="X45" s="2814"/>
      <c r="Y45" s="2814"/>
      <c r="Z45" s="2814"/>
      <c r="AA45" s="2814"/>
      <c r="AB45" s="2814"/>
      <c r="AC45" s="2814"/>
      <c r="AD45" s="2814"/>
      <c r="AE45" s="2814"/>
      <c r="AF45" s="2815"/>
      <c r="AG45" s="2816"/>
      <c r="AH45" s="2817"/>
      <c r="AI45" s="2817"/>
      <c r="AJ45" s="2817"/>
      <c r="AK45" s="2817"/>
      <c r="AL45" s="2817"/>
      <c r="AM45" s="2817"/>
      <c r="AN45" s="2817"/>
      <c r="AO45" s="2817"/>
      <c r="AP45" s="2817"/>
      <c r="AQ45" s="2817"/>
      <c r="AR45" s="2818"/>
      <c r="AS45" s="1721" t="s">
        <v>608</v>
      </c>
      <c r="AU45" s="963"/>
      <c r="AV45" s="963" t="str">
        <f>IF(T45="","",T45)</f>
        <v>Наименование признака дифференциации</v>
      </c>
      <c r="AW45" s="963"/>
      <c r="AX45" s="963"/>
      <c r="AY45" s="1618">
        <v>23</v>
      </c>
    </row>
    <row customHeight="1" ht="24">
      <c r="A46" s="1826" t="s">
        <v>375</v>
      </c>
      <c r="B46" s="1826" t="s">
        <v>376</v>
      </c>
      <c r="C46" s="1826" t="s">
        <v>377</v>
      </c>
      <c r="D46" s="1826" t="s">
        <v>666</v>
      </c>
      <c r="E46" s="2722"/>
      <c r="F46" s="2722"/>
      <c r="G46" s="2722"/>
      <c r="H46" s="2722"/>
      <c r="I46" s="2749"/>
      <c r="J46" s="2719" t="str">
        <f>I45&amp;".1"</f>
        <v>...1.1</v>
      </c>
      <c r="K46" s="1826"/>
      <c r="L46" s="1827" t="s">
        <v>530</v>
      </c>
      <c r="P46" s="2720"/>
      <c r="Q46" s="2720">
        <v>1</v>
      </c>
      <c r="R46" s="820"/>
      <c r="S46" s="1956" t="str">
        <f>$J46</f>
        <v>...1.1</v>
      </c>
      <c r="T46" s="749" t="s">
        <v>531</v>
      </c>
      <c r="U46" s="763"/>
      <c r="V46" s="2708"/>
      <c r="W46" s="2709"/>
      <c r="X46" s="2709"/>
      <c r="Y46" s="2709"/>
      <c r="Z46" s="2709"/>
      <c r="AA46" s="2709"/>
      <c r="AB46" s="2709"/>
      <c r="AC46" s="2709"/>
      <c r="AD46" s="2709"/>
      <c r="AE46" s="2709"/>
      <c r="AF46" s="2710"/>
      <c r="AG46" s="2708"/>
      <c r="AH46" s="2709"/>
      <c r="AI46" s="2709"/>
      <c r="AJ46" s="2709"/>
      <c r="AK46" s="2709"/>
      <c r="AL46" s="2709"/>
      <c r="AM46" s="2709"/>
      <c r="AN46" s="2709"/>
      <c r="AO46" s="2709"/>
      <c r="AP46" s="2709"/>
      <c r="AQ46" s="2709"/>
      <c r="AR46" s="2710"/>
      <c r="AS46" s="1770" t="s">
        <v>609</v>
      </c>
      <c r="AU46" s="963"/>
      <c r="AV46" s="963" t="str">
        <f>IF(T46="","",T46)</f>
        <v>Группа потребителей</v>
      </c>
      <c r="AW46" s="963"/>
      <c r="AX46" s="963"/>
      <c r="AY46" s="1618">
        <v>23</v>
      </c>
    </row>
    <row customHeight="1" ht="24">
      <c r="A47" s="1826" t="s">
        <v>375</v>
      </c>
      <c r="B47" s="1826" t="s">
        <v>376</v>
      </c>
      <c r="C47" s="1826" t="s">
        <v>377</v>
      </c>
      <c r="D47" s="1826" t="s">
        <v>666</v>
      </c>
      <c r="E47" s="2722"/>
      <c r="F47" s="2722"/>
      <c r="G47" s="2722"/>
      <c r="H47" s="2722"/>
      <c r="I47" s="2749"/>
      <c r="J47" s="2749"/>
      <c r="K47" s="2719" t="str">
        <f>J46&amp;".1"</f>
        <v>...1.1.1</v>
      </c>
      <c r="L47" s="1827"/>
      <c r="P47" s="2720"/>
      <c r="Q47" s="2720"/>
      <c r="R47" s="820">
        <v>1</v>
      </c>
      <c r="S47" s="1956" t="str">
        <f>$K47</f>
        <v>...1.1.1</v>
      </c>
      <c r="T47" s="1900"/>
      <c r="U47" s="763"/>
      <c r="V47" s="1214"/>
      <c r="W47" s="1214"/>
      <c r="X47" s="1214"/>
      <c r="Y47" s="1214"/>
      <c r="Z47" s="1214"/>
      <c r="AA47" s="1214"/>
      <c r="AB47" s="1214"/>
      <c r="AC47" s="2730"/>
      <c r="AD47" s="2731" t="s">
        <v>66</v>
      </c>
      <c r="AE47" s="2730"/>
      <c r="AF47" s="2731" t="s">
        <v>66</v>
      </c>
      <c r="AG47" s="1214"/>
      <c r="AH47" s="1214"/>
      <c r="AI47" s="1214"/>
      <c r="AJ47" s="1214"/>
      <c r="AK47" s="1214"/>
      <c r="AL47" s="1214"/>
      <c r="AM47" s="1214"/>
      <c r="AN47" s="2728"/>
      <c r="AO47" s="2570" t="s">
        <v>66</v>
      </c>
      <c r="AP47" s="2750"/>
      <c r="AQ47" s="2570" t="s">
        <v>19</v>
      </c>
      <c r="AR47" s="1901"/>
      <c r="AS4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74">
        <f>STRCHECKDATE(V48:AR48)</f>
      </c>
      <c r="AU47" s="963"/>
      <c r="AV47" s="963" t="str">
        <f>IF(T47="","",T47)</f>
        <v/>
      </c>
      <c r="AW47" s="963"/>
      <c r="AX47" s="963"/>
      <c r="AY47" s="1618">
        <v>23</v>
      </c>
    </row>
    <row customHeight="1" ht="0">
      <c r="A48" s="1826" t="s">
        <v>375</v>
      </c>
      <c r="B48" s="1826" t="s">
        <v>376</v>
      </c>
      <c r="C48" s="1826" t="s">
        <v>377</v>
      </c>
      <c r="D48" s="1826" t="s">
        <v>666</v>
      </c>
      <c r="E48" s="2722"/>
      <c r="F48" s="2722"/>
      <c r="G48" s="2722"/>
      <c r="H48" s="2722"/>
      <c r="I48" s="2749"/>
      <c r="J48" s="2749"/>
      <c r="K48" s="2719"/>
      <c r="L48" s="1827"/>
      <c r="P48" s="2720"/>
      <c r="Q48" s="2720"/>
      <c r="R48" s="820"/>
      <c r="S48" s="1953"/>
      <c r="T48" s="763"/>
      <c r="U48" s="763"/>
      <c r="V48" s="1823"/>
      <c r="W48" s="1823"/>
      <c r="X48" s="1823"/>
      <c r="Y48" s="1823"/>
      <c r="Z48" s="1823"/>
      <c r="AA48" s="1823"/>
      <c r="AB48" s="1823"/>
      <c r="AC48" s="2731"/>
      <c r="AD48" s="2731"/>
      <c r="AE48" s="2731"/>
      <c r="AF48" s="2731"/>
      <c r="AG48" s="788"/>
      <c r="AH48" s="788"/>
      <c r="AI48" s="788"/>
      <c r="AJ48" s="788"/>
      <c r="AK48" s="788"/>
      <c r="AL48" s="788"/>
      <c r="AM48" s="788"/>
      <c r="AN48" s="2729"/>
      <c r="AO48" s="2570"/>
      <c r="AP48" s="2751"/>
      <c r="AQ48" s="2570"/>
      <c r="AR48" s="1902"/>
      <c r="AS48" s="2812"/>
      <c r="AU48" s="963"/>
      <c r="AV48" s="963" t="str">
        <f>IF(T48="","",T48)</f>
        <v/>
      </c>
      <c r="AW48" s="963"/>
      <c r="AX48" s="963"/>
      <c r="AY48" s="1618">
        <v>0</v>
      </c>
    </row>
    <row customHeight="1" ht="21">
      <c r="A49" s="1826" t="s">
        <v>375</v>
      </c>
      <c r="B49" s="1826" t="s">
        <v>376</v>
      </c>
      <c r="C49" s="1826" t="s">
        <v>377</v>
      </c>
      <c r="D49" s="1826" t="s">
        <v>666</v>
      </c>
      <c r="E49" s="2722"/>
      <c r="F49" s="2722"/>
      <c r="G49" s="2722"/>
      <c r="H49" s="2722"/>
      <c r="I49" s="2749"/>
      <c r="J49" s="2719"/>
      <c r="K49" s="1826"/>
      <c r="L49" s="1827"/>
      <c r="P49" s="2720"/>
      <c r="Q49" s="2720"/>
      <c r="R49" s="819"/>
      <c r="S49" s="1741"/>
      <c r="T49" s="750" t="s">
        <v>610</v>
      </c>
      <c r="U49" s="830"/>
      <c r="V49" s="830"/>
      <c r="W49" s="1063"/>
      <c r="X49" s="1063"/>
      <c r="Y49" s="1063"/>
      <c r="Z49" s="1063"/>
      <c r="AA49" s="1063"/>
      <c r="AB49" s="1063"/>
      <c r="AC49" s="830"/>
      <c r="AD49" s="830"/>
      <c r="AE49" s="830"/>
      <c r="AF49" s="830"/>
      <c r="AG49" s="830"/>
      <c r="AH49" s="1063"/>
      <c r="AI49" s="1063"/>
      <c r="AJ49" s="1063"/>
      <c r="AK49" s="1063"/>
      <c r="AL49" s="1063"/>
      <c r="AM49" s="830"/>
      <c r="AN49" s="830"/>
      <c r="AO49" s="830"/>
      <c r="AP49" s="830"/>
      <c r="AQ49" s="830"/>
      <c r="AR49" s="830"/>
      <c r="AS49" s="1721" t="s">
        <v>611</v>
      </c>
      <c r="AU49" s="963"/>
      <c r="AV49" s="963" t="str">
        <f>IF(T49="","",T49)</f>
        <v>Добавить значение признака дифференциации</v>
      </c>
      <c r="AW49" s="963"/>
      <c r="AX49" s="963"/>
      <c r="AY49" s="1618">
        <v>20</v>
      </c>
    </row>
    <row customHeight="1" ht="22.049999999999997">
      <c r="A50" s="1826" t="s">
        <v>375</v>
      </c>
      <c r="B50" s="1826" t="s">
        <v>376</v>
      </c>
      <c r="C50" s="1826" t="s">
        <v>377</v>
      </c>
      <c r="D50" s="1826" t="s">
        <v>666</v>
      </c>
      <c r="E50" s="2722"/>
      <c r="F50" s="2722"/>
      <c r="G50" s="2722"/>
      <c r="H50" s="2722"/>
      <c r="I50" s="2719"/>
      <c r="J50" s="1826"/>
      <c r="K50" s="1826"/>
      <c r="L50" s="1827"/>
      <c r="P50" s="2720"/>
      <c r="Q50" s="1944"/>
      <c r="R50" s="819"/>
      <c r="S50" s="1741"/>
      <c r="T50" s="828" t="s">
        <v>536</v>
      </c>
      <c r="U50" s="830"/>
      <c r="V50" s="830"/>
      <c r="W50" s="1063"/>
      <c r="X50" s="1063"/>
      <c r="Y50" s="1063"/>
      <c r="Z50" s="1063"/>
      <c r="AA50" s="1063"/>
      <c r="AB50" s="1063"/>
      <c r="AC50" s="830"/>
      <c r="AD50" s="830"/>
      <c r="AE50" s="830"/>
      <c r="AF50" s="829"/>
      <c r="AG50" s="830"/>
      <c r="AH50" s="1063"/>
      <c r="AI50" s="1063"/>
      <c r="AJ50" s="1063"/>
      <c r="AK50" s="1063"/>
      <c r="AL50" s="1063"/>
      <c r="AM50" s="830"/>
      <c r="AN50" s="830"/>
      <c r="AO50" s="830"/>
      <c r="AP50" s="830"/>
      <c r="AQ50" s="829"/>
      <c r="AR50" s="830"/>
      <c r="AS50" s="1903"/>
      <c r="AU50" s="963"/>
      <c r="AV50" s="963" t="str">
        <f>IF(T50="","",T50)</f>
        <v>Добавить группу потребителей</v>
      </c>
      <c r="AW50" s="963"/>
      <c r="AX50" s="963"/>
      <c r="AY50" s="1618">
        <v>21</v>
      </c>
    </row>
    <row customHeight="1" ht="22.049999999999997">
      <c r="A51" s="1826" t="s">
        <v>375</v>
      </c>
      <c r="B51" s="1826" t="s">
        <v>376</v>
      </c>
      <c r="C51" s="1826" t="s">
        <v>377</v>
      </c>
      <c r="D51" s="1826" t="s">
        <v>666</v>
      </c>
      <c r="E51" s="2722"/>
      <c r="F51" s="2722"/>
      <c r="G51" s="2722"/>
      <c r="H51" s="2721"/>
      <c r="I51" s="1826"/>
      <c r="J51" s="1826"/>
      <c r="K51" s="1826"/>
      <c r="L51" s="1827"/>
      <c r="M51" s="1828"/>
      <c r="N51" s="1828"/>
      <c r="O51" s="1000"/>
      <c r="P51" s="823"/>
      <c r="Q51" s="838"/>
      <c r="R51" s="818"/>
      <c r="S51" s="1741"/>
      <c r="T51" s="835" t="s">
        <v>612</v>
      </c>
      <c r="U51" s="830"/>
      <c r="V51" s="830"/>
      <c r="W51" s="1063"/>
      <c r="X51" s="1063"/>
      <c r="Y51" s="1063"/>
      <c r="Z51" s="1063"/>
      <c r="AA51" s="1063"/>
      <c r="AB51" s="1063"/>
      <c r="AC51" s="830"/>
      <c r="AD51" s="830"/>
      <c r="AE51" s="830"/>
      <c r="AF51" s="829"/>
      <c r="AG51" s="830"/>
      <c r="AH51" s="1063"/>
      <c r="AI51" s="1063"/>
      <c r="AJ51" s="1063"/>
      <c r="AK51" s="1063"/>
      <c r="AL51" s="1063"/>
      <c r="AM51" s="830"/>
      <c r="AN51" s="830"/>
      <c r="AO51" s="830"/>
      <c r="AP51" s="830"/>
      <c r="AQ51" s="829"/>
      <c r="AR51" s="830"/>
      <c r="AS51" s="766"/>
      <c r="AU51" s="963"/>
      <c r="AV51" s="963" t="str">
        <f>IF(T51="","",T51)</f>
        <v>Добавить наименование признака дифференциации</v>
      </c>
      <c r="AW51" s="963"/>
      <c r="AX51" s="963"/>
      <c r="AY51" s="1618">
        <v>21</v>
      </c>
    </row>
    <row s="27100" customFormat="1" customHeight="1" ht="0">
      <c r="A52" s="1806" t="s">
        <v>375</v>
      </c>
      <c r="B52" s="1806" t="s">
        <v>376</v>
      </c>
      <c r="C52" s="1777"/>
      <c r="D52" s="1777"/>
      <c r="E52" s="2722"/>
      <c r="F52" s="2721"/>
      <c r="G52" s="1777"/>
      <c r="H52" s="1777"/>
      <c r="I52" s="1777"/>
      <c r="J52" s="1777"/>
      <c r="K52" s="1777"/>
      <c r="L52" s="1957"/>
      <c r="M52" s="1784"/>
      <c r="N52" s="1784"/>
      <c r="P52" s="1779"/>
      <c r="Q52" s="1780"/>
      <c r="R52" s="1779"/>
      <c r="S52" s="1785"/>
      <c r="T52" s="1788" t="s">
        <v>539</v>
      </c>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1787"/>
      <c r="AS52" s="1787"/>
      <c r="AU52" s="1252"/>
      <c r="AV52" s="1252" t="str">
        <f>IF(T52="","",T52)</f>
        <v>Добавить централизованную систему для дифференциации</v>
      </c>
      <c r="AW52" s="1252"/>
      <c r="AX52" s="1252"/>
      <c r="AY52" s="981">
        <v>0</v>
      </c>
    </row>
    <row s="27100" customFormat="1" customHeight="1" ht="0">
      <c r="A53" s="1806" t="s">
        <v>375</v>
      </c>
      <c r="B53" s="1806"/>
      <c r="C53" s="1806"/>
      <c r="D53" s="1806"/>
      <c r="E53" s="2721"/>
      <c r="F53" s="1806"/>
      <c r="G53" s="1806"/>
      <c r="H53" s="1806"/>
      <c r="I53" s="1806"/>
      <c r="J53" s="1806"/>
      <c r="K53" s="1806"/>
      <c r="L53" s="1809"/>
      <c r="M53" s="1784"/>
      <c r="N53" s="1784"/>
      <c r="O53" s="981"/>
      <c r="P53" s="843"/>
      <c r="Q53" s="1807"/>
      <c r="R53" s="843"/>
      <c r="S53" s="1785"/>
      <c r="T53" s="1788" t="s">
        <v>540</v>
      </c>
      <c r="U53" s="1787"/>
      <c r="V53" s="1787"/>
      <c r="W53" s="1787"/>
      <c r="X53" s="1787"/>
      <c r="Y53" s="1787"/>
      <c r="Z53" s="1787"/>
      <c r="AA53" s="1787"/>
      <c r="AB53" s="1787"/>
      <c r="AC53" s="1787"/>
      <c r="AD53" s="1787"/>
      <c r="AE53" s="1787"/>
      <c r="AF53" s="1787"/>
      <c r="AG53" s="1787"/>
      <c r="AH53" s="1787"/>
      <c r="AI53" s="1787"/>
      <c r="AJ53" s="1787"/>
      <c r="AK53" s="1787"/>
      <c r="AL53" s="1787"/>
      <c r="AM53" s="1787"/>
      <c r="AN53" s="1787"/>
      <c r="AO53" s="1787"/>
      <c r="AP53" s="1787"/>
      <c r="AQ53" s="1787"/>
      <c r="AR53" s="1787"/>
      <c r="AS53" s="1787"/>
      <c r="AU53" s="963"/>
      <c r="AV53" s="963" t="str">
        <f>IF(T53="","",T53)</f>
        <v>Добавить территорию для дифференциации</v>
      </c>
      <c r="AW53" s="963"/>
      <c r="AX53" s="963"/>
      <c r="AY53" s="974">
        <v>0</v>
      </c>
    </row>
    <row s="27100" customFormat="1" customHeight="1" ht="0">
      <c r="A54" s="1777"/>
      <c r="B54" s="1777"/>
      <c r="C54" s="1777"/>
      <c r="D54" s="1777"/>
      <c r="E54" s="1806"/>
      <c r="F54" s="1777"/>
      <c r="G54" s="1777"/>
      <c r="H54" s="1777"/>
      <c r="I54" s="1777"/>
      <c r="J54" s="1777"/>
      <c r="K54" s="1777"/>
      <c r="L54" s="1957"/>
      <c r="M54" s="1784"/>
      <c r="N54" s="1784"/>
      <c r="P54" s="1779"/>
      <c r="Q54" s="1780"/>
      <c r="R54" s="1779"/>
      <c r="S54" s="1785"/>
      <c r="T54" s="1788" t="s">
        <v>572</v>
      </c>
      <c r="U54" s="1787"/>
      <c r="V54" s="1787"/>
      <c r="W54" s="1787"/>
      <c r="X54" s="1787"/>
      <c r="Y54" s="1787"/>
      <c r="Z54" s="1787"/>
      <c r="AA54" s="1787"/>
      <c r="AB54" s="1787"/>
      <c r="AC54" s="1787"/>
      <c r="AD54" s="1787"/>
      <c r="AE54" s="1787"/>
      <c r="AF54" s="1787"/>
      <c r="AG54" s="1787"/>
      <c r="AH54" s="1787"/>
      <c r="AI54" s="1787"/>
      <c r="AJ54" s="1787"/>
      <c r="AK54" s="1787"/>
      <c r="AL54" s="1787"/>
      <c r="AM54" s="1787"/>
      <c r="AN54" s="1787"/>
      <c r="AO54" s="1787"/>
      <c r="AP54" s="1787"/>
      <c r="AQ54" s="1787"/>
      <c r="AR54" s="1787"/>
      <c r="AS54" s="1787"/>
      <c r="AU54" s="1252"/>
      <c r="AV54" s="1252" t="str">
        <f>IF(T54="","",T54)</f>
        <v>Добавить наименование тарифа</v>
      </c>
      <c r="AW54" s="1252"/>
      <c r="AX54" s="1252"/>
      <c r="AY54" s="981">
        <v>0</v>
      </c>
    </row>
    <row customHeight="1" ht="11.549999999999999">
      <c r="M55" s="1623"/>
      <c r="N55" s="1623"/>
      <c r="O55" s="1000"/>
      <c r="P55" s="1618"/>
      <c r="Q55" s="1618"/>
      <c r="R55" s="1618"/>
      <c r="S55" s="1618"/>
      <c r="AT55" s="1618"/>
      <c r="AU55" s="1618"/>
      <c r="AV55" s="1618"/>
      <c r="AW55" s="1618"/>
      <c r="AX55" s="1618"/>
      <c r="AY55" s="1618">
        <v>11</v>
      </c>
    </row>
    <row customHeight="1" ht="14.699999999999998">
      <c r="O56" s="1000"/>
      <c r="S56" s="1716"/>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c r="AS56" s="2748"/>
      <c r="AY56" s="1618">
        <v>14</v>
      </c>
    </row>
    <row customHeight="1" ht="14.699999999999998">
      <c r="O57" s="1000"/>
      <c r="AY57" s="1618">
        <v>14</v>
      </c>
    </row>
    <row customHeight="1" ht="14.699999999999998">
      <c r="O58" s="1000"/>
      <c r="S58" s="1716"/>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c r="AS58" s="2748"/>
      <c r="AY58" s="1618">
        <v>14</v>
      </c>
    </row>
    <row customHeight="1" ht="22.5" hidden="1">
      <c r="A59" s="1623" t="s">
        <v>82</v>
      </c>
      <c r="B59" s="1623">
        <v>0</v>
      </c>
      <c r="C59" s="1623">
        <v>0</v>
      </c>
      <c r="D59" s="1623">
        <v>0</v>
      </c>
      <c r="E59" s="1623">
        <v>0</v>
      </c>
      <c r="F59" s="1623">
        <v>0</v>
      </c>
      <c r="G59" s="1623">
        <v>0</v>
      </c>
      <c r="H59" s="1623">
        <v>0</v>
      </c>
      <c r="I59" s="1623">
        <v>0</v>
      </c>
      <c r="J59" s="1623">
        <v>0</v>
      </c>
      <c r="K59" s="1623">
        <v>0</v>
      </c>
      <c r="L59" s="1941">
        <v>0</v>
      </c>
      <c r="M59" s="1825">
        <v>0</v>
      </c>
      <c r="N59" s="1825">
        <v>0</v>
      </c>
      <c r="O59" s="1825">
        <v>0</v>
      </c>
      <c r="P59" s="1936">
        <v>3</v>
      </c>
      <c r="Q59" s="807">
        <v>3</v>
      </c>
      <c r="R59" s="807">
        <v>3</v>
      </c>
      <c r="S59" s="1044">
        <v>12</v>
      </c>
      <c r="T59" s="1618">
        <v>35</v>
      </c>
      <c r="U59" s="1618">
        <v>0</v>
      </c>
      <c r="V59" s="1618">
        <v>0</v>
      </c>
      <c r="W59" s="2094">
        <v>0</v>
      </c>
      <c r="X59" s="2094">
        <v>0</v>
      </c>
      <c r="Y59" s="2094">
        <v>0</v>
      </c>
      <c r="Z59" s="2094">
        <v>0</v>
      </c>
      <c r="AA59" s="2094">
        <v>0</v>
      </c>
      <c r="AB59" s="2094">
        <v>0</v>
      </c>
      <c r="AC59" s="1618">
        <v>0</v>
      </c>
      <c r="AD59" s="1618">
        <v>0</v>
      </c>
      <c r="AE59" s="1618">
        <v>0</v>
      </c>
      <c r="AF59" s="1618">
        <v>0</v>
      </c>
      <c r="AG59" s="1618">
        <v>19</v>
      </c>
      <c r="AH59" s="2094">
        <v>19</v>
      </c>
      <c r="AI59" s="2094">
        <v>19</v>
      </c>
      <c r="AJ59" s="2094">
        <v>19</v>
      </c>
      <c r="AK59" s="2094">
        <v>19</v>
      </c>
      <c r="AL59" s="2094">
        <v>19</v>
      </c>
      <c r="AM59" s="1618">
        <v>19</v>
      </c>
      <c r="AN59" s="1618">
        <v>11</v>
      </c>
      <c r="AO59" s="1618">
        <v>3</v>
      </c>
      <c r="AP59" s="1618">
        <v>11</v>
      </c>
      <c r="AQ59" s="1618">
        <v>0</v>
      </c>
      <c r="AR59" s="1618">
        <v>4</v>
      </c>
      <c r="AS59" s="1618">
        <v>115</v>
      </c>
      <c r="AT59" s="974">
        <v>10</v>
      </c>
      <c r="AU59" s="974">
        <v>10</v>
      </c>
      <c r="AV59" s="974">
        <v>10</v>
      </c>
      <c r="AW59" s="974">
        <v>10</v>
      </c>
      <c r="AX59" s="974">
        <v>10</v>
      </c>
      <c r="AY59" s="161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28CA71-4297-167F-2DD7-BC51E2E3C93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4.140625" hidden="1" customWidth="1"/>
    <col min="10" max="10" style="28178" width="9.8515625" hidden="1" customWidth="1"/>
    <col min="11" max="11" style="28178" width="14.7109375" hidden="1" customWidth="1"/>
    <col min="12" max="12" style="28904" width="19.140625" hidden="1" customWidth="1"/>
    <col min="13" max="14" style="26776" width="12.28125" hidden="1" customWidth="1"/>
    <col min="15" max="15" style="26776" width="23.421875" hidden="1" customWidth="1"/>
    <col min="16" max="16" style="28924" width="3.00390625" customWidth="1"/>
    <col min="17" max="18" style="28199" width="3.00390625" customWidth="1"/>
    <col min="19" max="19" style="28896" width="12.00390625" customWidth="1"/>
    <col min="20" max="20" style="28229" width="35.00390625" customWidth="1"/>
    <col min="21" max="21" style="28229" width="0.140625" customWidth="1"/>
    <col min="22" max="28" style="28229" width="19.7109375" hidden="1" customWidth="1"/>
    <col min="29" max="29" style="28229" width="11.7109375" hidden="1" customWidth="1"/>
    <col min="30" max="30" style="28229" width="3.7109375" hidden="1" customWidth="1"/>
    <col min="31" max="31" style="28229" width="11.7109375" hidden="1" customWidth="1"/>
    <col min="32" max="32" style="28229" width="8.57421875" hidden="1" customWidth="1"/>
    <col min="33" max="33" style="28229" width="19.7109375" customWidth="1"/>
    <col min="34" max="39" style="28229" width="19.00390625" customWidth="1"/>
    <col min="40" max="40" style="28229" width="11.00390625" customWidth="1"/>
    <col min="41" max="41" style="28229" width="3.7109375" customWidth="1"/>
    <col min="42" max="42" style="28229" width="11.00390625" customWidth="1"/>
    <col min="43" max="43" style="28229" width="8.57421875" hidden="1" customWidth="1"/>
    <col min="44" max="44" style="28229" width="4.00390625" customWidth="1"/>
    <col min="45" max="45" style="28229" width="115.00390625" customWidth="1"/>
    <col min="46" max="50" style="27100" width="10.00390625" customWidth="1"/>
    <col min="51" max="51" style="28229" width="10.57421875" hidden="1"/>
  </cols>
  <sheetData>
    <row customHeight="1" ht="22.5" hidden="1">
      <c r="AB1" s="790"/>
      <c r="AC1" s="790"/>
      <c r="AM1" s="790"/>
      <c r="AN1" s="790"/>
      <c r="AY1" s="1618" t="s">
        <v>14</v>
      </c>
    </row>
    <row customHeight="1" ht="23.25" hidden="1">
      <c r="A2" s="1826"/>
      <c r="B2" s="1826"/>
      <c r="C2" s="1826"/>
      <c r="D2" s="1826"/>
      <c r="E2" s="2721">
        <v>1</v>
      </c>
      <c r="F2" s="1826"/>
      <c r="G2" s="1826"/>
      <c r="H2" s="1826"/>
      <c r="I2" s="1826"/>
      <c r="J2" s="1826"/>
      <c r="K2" s="1826"/>
      <c r="L2" s="1827"/>
      <c r="M2" s="1828"/>
      <c r="N2" s="1828"/>
      <c r="O2" s="1828"/>
      <c r="P2" s="824"/>
      <c r="Q2" s="823"/>
      <c r="R2" s="818"/>
      <c r="S2" s="1956">
        <f>INDEX(PT_DIFFERENTIATION_NUM_NTAR,MATCH(A2,PT_DIFFERENTIATION_NTAR_ID,0))</f>
      </c>
      <c r="T2" s="761" t="s">
        <v>255</v>
      </c>
      <c r="U2" s="763"/>
      <c r="V2" s="2705"/>
      <c r="W2" s="2706"/>
      <c r="X2" s="2706"/>
      <c r="Y2" s="2706"/>
      <c r="Z2" s="2706"/>
      <c r="AA2" s="2706"/>
      <c r="AB2" s="2706"/>
      <c r="AC2" s="2706"/>
      <c r="AD2" s="2706"/>
      <c r="AE2" s="2706"/>
      <c r="AF2" s="2707"/>
      <c r="AG2" s="2705">
        <f>INDEX(PT_DIFFERENTIATION_NTAR,MATCH(A2,PT_DIFFERENTIATION_NTAR_ID,0))</f>
      </c>
      <c r="AH2" s="2706"/>
      <c r="AI2" s="2706"/>
      <c r="AJ2" s="2706"/>
      <c r="AK2" s="2706"/>
      <c r="AL2" s="2706"/>
      <c r="AM2" s="2706"/>
      <c r="AN2" s="2706"/>
      <c r="AO2" s="2706"/>
      <c r="AP2" s="2706"/>
      <c r="AQ2" s="2706"/>
      <c r="AR2" s="2707"/>
      <c r="AS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63"/>
      <c r="AV2" s="963" t="str">
        <f>IF(T2="","",T2)</f>
        <v>Наименование тарифа</v>
      </c>
      <c r="AW2" s="963"/>
      <c r="AX2" s="963"/>
      <c r="AY2" s="1618">
        <v>0</v>
      </c>
    </row>
    <row customHeight="1" ht="23.25" hidden="1">
      <c r="A3" s="1826"/>
      <c r="B3" s="1826"/>
      <c r="C3" s="1826"/>
      <c r="D3" s="1826"/>
      <c r="E3" s="2722"/>
      <c r="F3" s="2721">
        <v>1</v>
      </c>
      <c r="G3" s="1826"/>
      <c r="H3" s="1826"/>
      <c r="I3" s="1826"/>
      <c r="J3" s="1826"/>
      <c r="K3" s="1826"/>
      <c r="L3" s="1827"/>
      <c r="M3" s="1828"/>
      <c r="N3" s="1828"/>
      <c r="O3" s="1828"/>
      <c r="P3" s="1950"/>
      <c r="Q3" s="815"/>
      <c r="R3" s="816"/>
      <c r="S3" s="1956">
        <f>INDEX(PT_DIFFERENTIATION_NUM_TER,MATCH(B3,PT_DIFFERENTIATION_TER_ID,0))</f>
      </c>
      <c r="T3" s="771" t="s">
        <v>521</v>
      </c>
      <c r="U3" s="763"/>
      <c r="V3" s="2705"/>
      <c r="W3" s="2706"/>
      <c r="X3" s="2706"/>
      <c r="Y3" s="2706"/>
      <c r="Z3" s="2706"/>
      <c r="AA3" s="2706"/>
      <c r="AB3" s="2706"/>
      <c r="AC3" s="2706"/>
      <c r="AD3" s="2706"/>
      <c r="AE3" s="2706"/>
      <c r="AF3" s="2707"/>
      <c r="AG3" s="2705">
        <f>INDEX(PT_DIFFERENTIATION_TER,MATCH(B3,PT_DIFFERENTIATION_TER_ID,0))</f>
      </c>
      <c r="AH3" s="2706"/>
      <c r="AI3" s="2706"/>
      <c r="AJ3" s="2706"/>
      <c r="AK3" s="2706"/>
      <c r="AL3" s="2706"/>
      <c r="AM3" s="2706"/>
      <c r="AN3" s="2706"/>
      <c r="AO3" s="2706"/>
      <c r="AP3" s="2706"/>
      <c r="AQ3" s="2706"/>
      <c r="AR3" s="2707"/>
      <c r="AS3" s="1721" t="s">
        <v>522</v>
      </c>
      <c r="AU3" s="963"/>
      <c r="AV3" s="963" t="str">
        <f>IF(T3="","",T3)</f>
        <v>Территория действия тарифа</v>
      </c>
      <c r="AW3" s="963"/>
      <c r="AX3" s="963"/>
      <c r="AY3" s="1618">
        <v>0</v>
      </c>
    </row>
    <row customHeight="1" ht="23.25" hidden="1">
      <c r="A4" s="1826"/>
      <c r="B4" s="1826"/>
      <c r="C4" s="1826"/>
      <c r="D4" s="1826"/>
      <c r="E4" s="2722"/>
      <c r="F4" s="2722"/>
      <c r="G4" s="2721">
        <v>1</v>
      </c>
      <c r="H4" s="1826"/>
      <c r="I4" s="1826"/>
      <c r="J4" s="1826"/>
      <c r="K4" s="1826"/>
      <c r="L4" s="1827"/>
      <c r="M4" s="1828"/>
      <c r="N4" s="1828"/>
      <c r="O4" s="1828"/>
      <c r="P4" s="817"/>
      <c r="Q4" s="815"/>
      <c r="R4" s="816"/>
      <c r="S4" s="1956">
        <f>INDEX(PT_DIFFERENTIATION_NUM_CS,MATCH(C4,PT_DIFFERENTIATION_CS_ID,0))</f>
      </c>
      <c r="T4" s="772" t="s">
        <v>654</v>
      </c>
      <c r="U4" s="763"/>
      <c r="V4" s="2705"/>
      <c r="W4" s="2706"/>
      <c r="X4" s="2706"/>
      <c r="Y4" s="2706"/>
      <c r="Z4" s="2706"/>
      <c r="AA4" s="2706"/>
      <c r="AB4" s="2706"/>
      <c r="AC4" s="2706"/>
      <c r="AD4" s="2706"/>
      <c r="AE4" s="2706"/>
      <c r="AF4" s="2707"/>
      <c r="AG4" s="2705">
        <f>INDEX(PT_DIFFERENTIATION_CS,MATCH(C4,PT_DIFFERENTIATION_CS_ID,0))</f>
      </c>
      <c r="AH4" s="2706"/>
      <c r="AI4" s="2706"/>
      <c r="AJ4" s="2706"/>
      <c r="AK4" s="2706"/>
      <c r="AL4" s="2706"/>
      <c r="AM4" s="2706"/>
      <c r="AN4" s="2706"/>
      <c r="AO4" s="2706"/>
      <c r="AP4" s="2706"/>
      <c r="AQ4" s="2706"/>
      <c r="AR4" s="2707"/>
      <c r="AS4" s="1721" t="s">
        <v>655</v>
      </c>
      <c r="AU4" s="963"/>
      <c r="AV4" s="963" t="str">
        <f>IF(T4="","",T4)</f>
        <v>Наименование централизованной системы горячего водоснабжения</v>
      </c>
      <c r="AW4" s="963"/>
      <c r="AX4" s="963"/>
      <c r="AY4" s="1618">
        <v>0</v>
      </c>
    </row>
    <row customHeight="1" ht="23.25" hidden="1">
      <c r="A5" s="1826"/>
      <c r="B5" s="1826"/>
      <c r="C5" s="1826"/>
      <c r="D5" s="1826"/>
      <c r="E5" s="2722"/>
      <c r="F5" s="2722"/>
      <c r="G5" s="2722"/>
      <c r="H5" s="2722"/>
      <c r="I5" s="2719">
        <f>S4&amp;".1"</f>
      </c>
      <c r="J5" s="1826"/>
      <c r="K5" s="1826"/>
      <c r="L5" s="1827"/>
      <c r="P5" s="2720">
        <v>1</v>
      </c>
      <c r="Q5" s="1944"/>
      <c r="R5" s="819"/>
      <c r="S5" s="1956">
        <f>$I5</f>
      </c>
      <c r="T5" s="748" t="s">
        <v>607</v>
      </c>
      <c r="U5" s="763"/>
      <c r="V5" s="2813"/>
      <c r="W5" s="2814"/>
      <c r="X5" s="2814"/>
      <c r="Y5" s="2814"/>
      <c r="Z5" s="2814"/>
      <c r="AA5" s="2814"/>
      <c r="AB5" s="2814"/>
      <c r="AC5" s="2814"/>
      <c r="AD5" s="2814"/>
      <c r="AE5" s="2814"/>
      <c r="AF5" s="2815"/>
      <c r="AG5" s="2816"/>
      <c r="AH5" s="2817"/>
      <c r="AI5" s="2817"/>
      <c r="AJ5" s="2817"/>
      <c r="AK5" s="2817"/>
      <c r="AL5" s="2817"/>
      <c r="AM5" s="2817"/>
      <c r="AN5" s="2817"/>
      <c r="AO5" s="2817"/>
      <c r="AP5" s="2817"/>
      <c r="AQ5" s="2817"/>
      <c r="AR5" s="2818"/>
      <c r="AS5" s="1721" t="s">
        <v>608</v>
      </c>
      <c r="AU5" s="963"/>
      <c r="AV5" s="963" t="str">
        <f>IF(T5="","",T5)</f>
        <v>Наименование признака дифференциации</v>
      </c>
      <c r="AW5" s="963"/>
      <c r="AX5" s="963"/>
      <c r="AY5" s="1618">
        <v>0</v>
      </c>
    </row>
    <row customHeight="1" ht="23.25" hidden="1">
      <c r="A6" s="1826"/>
      <c r="B6" s="1826"/>
      <c r="C6" s="1826"/>
      <c r="D6" s="1826"/>
      <c r="E6" s="2722"/>
      <c r="F6" s="2722"/>
      <c r="G6" s="2722"/>
      <c r="H6" s="2722"/>
      <c r="I6" s="2749"/>
      <c r="J6" s="2719">
        <f>I5&amp;".1"</f>
      </c>
      <c r="K6" s="1826"/>
      <c r="L6" s="1827" t="s">
        <v>530</v>
      </c>
      <c r="P6" s="2720"/>
      <c r="Q6" s="2720">
        <v>1</v>
      </c>
      <c r="R6" s="820"/>
      <c r="S6" s="1956">
        <f>$J6</f>
      </c>
      <c r="T6" s="749" t="s">
        <v>531</v>
      </c>
      <c r="U6" s="763"/>
      <c r="V6" s="2708"/>
      <c r="W6" s="2709"/>
      <c r="X6" s="2709"/>
      <c r="Y6" s="2709"/>
      <c r="Z6" s="2709"/>
      <c r="AA6" s="2709"/>
      <c r="AB6" s="2709"/>
      <c r="AC6" s="2709"/>
      <c r="AD6" s="2709"/>
      <c r="AE6" s="2709"/>
      <c r="AF6" s="2710"/>
      <c r="AG6" s="2708"/>
      <c r="AH6" s="2709"/>
      <c r="AI6" s="2709"/>
      <c r="AJ6" s="2709"/>
      <c r="AK6" s="2709"/>
      <c r="AL6" s="2709"/>
      <c r="AM6" s="2709"/>
      <c r="AN6" s="2709"/>
      <c r="AO6" s="2709"/>
      <c r="AP6" s="2709"/>
      <c r="AQ6" s="2709"/>
      <c r="AR6" s="2710"/>
      <c r="AS6" s="1770" t="s">
        <v>609</v>
      </c>
      <c r="AU6" s="963"/>
      <c r="AV6" s="963" t="str">
        <f>IF(T6="","",T6)</f>
        <v>Группа потребителей</v>
      </c>
      <c r="AW6" s="963"/>
      <c r="AX6" s="963"/>
      <c r="AY6" s="1618">
        <v>0</v>
      </c>
    </row>
    <row customHeight="1" ht="23.25" hidden="1">
      <c r="A7" s="1826"/>
      <c r="B7" s="1826"/>
      <c r="C7" s="1826"/>
      <c r="D7" s="1826"/>
      <c r="E7" s="2722"/>
      <c r="F7" s="2722"/>
      <c r="G7" s="2722"/>
      <c r="H7" s="2722"/>
      <c r="I7" s="2749"/>
      <c r="J7" s="2749"/>
      <c r="K7" s="2719">
        <f>J6&amp;".1"</f>
      </c>
      <c r="L7" s="1827"/>
      <c r="P7" s="2720"/>
      <c r="Q7" s="2720"/>
      <c r="R7" s="820">
        <v>1</v>
      </c>
      <c r="S7" s="1956">
        <f>$K7</f>
      </c>
      <c r="T7" s="1900"/>
      <c r="U7" s="763"/>
      <c r="V7" s="1214"/>
      <c r="W7" s="1214"/>
      <c r="X7" s="1214"/>
      <c r="Y7" s="1214"/>
      <c r="Z7" s="1214"/>
      <c r="AA7" s="1214"/>
      <c r="AB7" s="1720"/>
      <c r="AC7" s="2728"/>
      <c r="AD7" s="2570" t="s">
        <v>66</v>
      </c>
      <c r="AE7" s="2728"/>
      <c r="AF7" s="2570" t="s">
        <v>66</v>
      </c>
      <c r="AG7" s="1214"/>
      <c r="AH7" s="1214"/>
      <c r="AI7" s="1214"/>
      <c r="AJ7" s="1214"/>
      <c r="AK7" s="1214"/>
      <c r="AL7" s="1214"/>
      <c r="AM7" s="1720"/>
      <c r="AN7" s="2728"/>
      <c r="AO7" s="2570" t="s">
        <v>66</v>
      </c>
      <c r="AP7" s="2750"/>
      <c r="AQ7" s="2570" t="s">
        <v>66</v>
      </c>
      <c r="AR7" s="1901"/>
      <c r="AS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74">
        <f>STRCHECKDATE(V8:AR8)</f>
      </c>
      <c r="AU7" s="963"/>
      <c r="AV7" s="963" t="str">
        <f>IF(T7="","",T7)</f>
        <v/>
      </c>
      <c r="AW7" s="963"/>
      <c r="AX7" s="963"/>
      <c r="AY7" s="1618">
        <v>0</v>
      </c>
    </row>
    <row customHeight="1" ht="14.25" hidden="1">
      <c r="A8" s="1826"/>
      <c r="B8" s="1826"/>
      <c r="C8" s="1826"/>
      <c r="D8" s="1826"/>
      <c r="E8" s="2722"/>
      <c r="F8" s="2722"/>
      <c r="G8" s="2722"/>
      <c r="H8" s="2722"/>
      <c r="I8" s="2749"/>
      <c r="J8" s="2749"/>
      <c r="K8" s="2719"/>
      <c r="L8" s="1827"/>
      <c r="P8" s="2720"/>
      <c r="Q8" s="2720"/>
      <c r="R8" s="820"/>
      <c r="S8" s="1953"/>
      <c r="T8" s="763"/>
      <c r="U8" s="763"/>
      <c r="V8" s="788"/>
      <c r="W8" s="788"/>
      <c r="X8" s="788"/>
      <c r="Y8" s="788"/>
      <c r="Z8" s="788"/>
      <c r="AA8" s="788"/>
      <c r="AB8" s="791" t="str">
        <f>AC7&amp;"-"&amp;AE7</f>
        <v>-</v>
      </c>
      <c r="AC8" s="2729"/>
      <c r="AD8" s="2570"/>
      <c r="AE8" s="2729"/>
      <c r="AF8" s="2570"/>
      <c r="AG8" s="788"/>
      <c r="AH8" s="788"/>
      <c r="AI8" s="788"/>
      <c r="AJ8" s="788"/>
      <c r="AK8" s="788"/>
      <c r="AL8" s="788"/>
      <c r="AM8" s="791" t="str">
        <f>AN7&amp;"-"&amp;AP7</f>
        <v>-</v>
      </c>
      <c r="AN8" s="2729"/>
      <c r="AO8" s="2570"/>
      <c r="AP8" s="2751"/>
      <c r="AQ8" s="2570"/>
      <c r="AR8" s="1902"/>
      <c r="AS8" s="2812"/>
      <c r="AU8" s="963"/>
      <c r="AV8" s="963" t="str">
        <f>IF(T8="","",T8)</f>
        <v/>
      </c>
      <c r="AW8" s="963"/>
      <c r="AX8" s="963"/>
      <c r="AY8" s="1618">
        <v>0</v>
      </c>
    </row>
    <row customHeight="1" ht="21" hidden="1">
      <c r="A9" s="1826"/>
      <c r="B9" s="1826"/>
      <c r="C9" s="1826"/>
      <c r="D9" s="1826"/>
      <c r="E9" s="2722"/>
      <c r="F9" s="2722"/>
      <c r="G9" s="2722"/>
      <c r="H9" s="2722"/>
      <c r="I9" s="2749"/>
      <c r="J9" s="2719"/>
      <c r="K9" s="1826"/>
      <c r="L9" s="1827"/>
      <c r="P9" s="2720"/>
      <c r="Q9" s="2720"/>
      <c r="R9" s="819"/>
      <c r="S9" s="1741"/>
      <c r="T9" s="750" t="s">
        <v>610</v>
      </c>
      <c r="U9" s="830"/>
      <c r="V9" s="830"/>
      <c r="W9" s="1063"/>
      <c r="X9" s="1063"/>
      <c r="Y9" s="1063"/>
      <c r="Z9" s="1063"/>
      <c r="AA9" s="1063"/>
      <c r="AB9" s="830"/>
      <c r="AC9" s="830"/>
      <c r="AD9" s="830"/>
      <c r="AE9" s="830"/>
      <c r="AF9" s="830"/>
      <c r="AG9" s="830"/>
      <c r="AH9" s="1063"/>
      <c r="AI9" s="1063"/>
      <c r="AJ9" s="1063"/>
      <c r="AK9" s="1063"/>
      <c r="AL9" s="1063"/>
      <c r="AM9" s="830"/>
      <c r="AN9" s="830"/>
      <c r="AO9" s="830"/>
      <c r="AP9" s="830"/>
      <c r="AQ9" s="830"/>
      <c r="AR9" s="830"/>
      <c r="AS9" s="1721" t="s">
        <v>611</v>
      </c>
      <c r="AU9" s="963"/>
      <c r="AV9" s="963" t="str">
        <f>IF(T9="","",T9)</f>
        <v>Добавить значение признака дифференциации</v>
      </c>
      <c r="AW9" s="963"/>
      <c r="AX9" s="963"/>
      <c r="AY9" s="1618">
        <v>0</v>
      </c>
    </row>
    <row customHeight="1" ht="21" hidden="1">
      <c r="A10" s="1826"/>
      <c r="B10" s="1826"/>
      <c r="C10" s="1826"/>
      <c r="D10" s="1826"/>
      <c r="E10" s="2722"/>
      <c r="F10" s="2722"/>
      <c r="G10" s="2722"/>
      <c r="H10" s="2722"/>
      <c r="I10" s="2719"/>
      <c r="J10" s="1826"/>
      <c r="K10" s="1826"/>
      <c r="L10" s="1827"/>
      <c r="P10" s="2720"/>
      <c r="Q10" s="1944"/>
      <c r="R10" s="819"/>
      <c r="S10" s="1741"/>
      <c r="T10" s="828" t="s">
        <v>536</v>
      </c>
      <c r="U10" s="830"/>
      <c r="V10" s="830"/>
      <c r="W10" s="1063"/>
      <c r="X10" s="1063"/>
      <c r="Y10" s="1063"/>
      <c r="Z10" s="1063"/>
      <c r="AA10" s="1063"/>
      <c r="AB10" s="830"/>
      <c r="AC10" s="830"/>
      <c r="AD10" s="830"/>
      <c r="AE10" s="830"/>
      <c r="AF10" s="829"/>
      <c r="AG10" s="830"/>
      <c r="AH10" s="1063"/>
      <c r="AI10" s="1063"/>
      <c r="AJ10" s="1063"/>
      <c r="AK10" s="1063"/>
      <c r="AL10" s="1063"/>
      <c r="AM10" s="830"/>
      <c r="AN10" s="830"/>
      <c r="AO10" s="830"/>
      <c r="AP10" s="830"/>
      <c r="AQ10" s="829"/>
      <c r="AR10" s="830"/>
      <c r="AS10" s="1903"/>
      <c r="AU10" s="963"/>
      <c r="AV10" s="963" t="str">
        <f>IF(T10="","",T10)</f>
        <v>Добавить группу потребителей</v>
      </c>
      <c r="AW10" s="963"/>
      <c r="AX10" s="963"/>
      <c r="AY10" s="1618">
        <v>0</v>
      </c>
    </row>
    <row customHeight="1" ht="21" hidden="1">
      <c r="A11" s="1826"/>
      <c r="B11" s="1826"/>
      <c r="C11" s="1826"/>
      <c r="D11" s="1826"/>
      <c r="E11" s="2722"/>
      <c r="F11" s="2722"/>
      <c r="G11" s="2722"/>
      <c r="H11" s="2721"/>
      <c r="I11" s="1826"/>
      <c r="J11" s="1826"/>
      <c r="K11" s="1826"/>
      <c r="L11" s="1827"/>
      <c r="M11" s="1828"/>
      <c r="N11" s="1828"/>
      <c r="O11" s="1000"/>
      <c r="P11" s="823"/>
      <c r="Q11" s="838"/>
      <c r="R11" s="818"/>
      <c r="S11" s="1741"/>
      <c r="T11" s="835" t="s">
        <v>612</v>
      </c>
      <c r="U11" s="830"/>
      <c r="V11" s="830"/>
      <c r="W11" s="1063"/>
      <c r="X11" s="1063"/>
      <c r="Y11" s="1063"/>
      <c r="Z11" s="1063"/>
      <c r="AA11" s="1063"/>
      <c r="AB11" s="830"/>
      <c r="AC11" s="830"/>
      <c r="AD11" s="830"/>
      <c r="AE11" s="830"/>
      <c r="AF11" s="829"/>
      <c r="AG11" s="830"/>
      <c r="AH11" s="1063"/>
      <c r="AI11" s="1063"/>
      <c r="AJ11" s="1063"/>
      <c r="AK11" s="1063"/>
      <c r="AL11" s="1063"/>
      <c r="AM11" s="830"/>
      <c r="AN11" s="830"/>
      <c r="AO11" s="830"/>
      <c r="AP11" s="830"/>
      <c r="AQ11" s="829"/>
      <c r="AR11" s="830"/>
      <c r="AS11" s="766"/>
      <c r="AU11" s="963"/>
      <c r="AV11" s="963" t="str">
        <f>IF(T11="","",T11)</f>
        <v>Добавить наименование признака дифференциации</v>
      </c>
      <c r="AW11" s="963"/>
      <c r="AX11" s="963"/>
      <c r="AY11" s="1618">
        <v>0</v>
      </c>
    </row>
    <row s="27100" customFormat="1" customHeight="1" ht="14.25" hidden="1">
      <c r="A12" s="1806"/>
      <c r="B12" s="1806"/>
      <c r="C12" s="1777"/>
      <c r="D12" s="1777"/>
      <c r="E12" s="2722"/>
      <c r="F12" s="2721"/>
      <c r="G12" s="1777"/>
      <c r="H12" s="1777"/>
      <c r="I12" s="1777"/>
      <c r="J12" s="1777"/>
      <c r="K12" s="1777"/>
      <c r="L12" s="1957"/>
      <c r="M12" s="1784"/>
      <c r="N12" s="1784"/>
      <c r="P12" s="1779"/>
      <c r="Q12" s="1780"/>
      <c r="R12" s="1779"/>
      <c r="S12" s="1785"/>
      <c r="T12" s="1788" t="s">
        <v>539</v>
      </c>
      <c r="U12" s="1787"/>
      <c r="V12" s="1787"/>
      <c r="W12" s="1787"/>
      <c r="X12" s="1787"/>
      <c r="Y12" s="1787"/>
      <c r="Z12" s="1787"/>
      <c r="AA12" s="1787"/>
      <c r="AB12" s="1787"/>
      <c r="AC12" s="1787"/>
      <c r="AD12" s="1787"/>
      <c r="AE12" s="1787"/>
      <c r="AF12" s="1787"/>
      <c r="AG12" s="1787"/>
      <c r="AH12" s="1787"/>
      <c r="AI12" s="1787"/>
      <c r="AJ12" s="1787"/>
      <c r="AK12" s="1787"/>
      <c r="AL12" s="1787"/>
      <c r="AM12" s="1787"/>
      <c r="AN12" s="1787"/>
      <c r="AO12" s="1787"/>
      <c r="AP12" s="1787"/>
      <c r="AQ12" s="1787"/>
      <c r="AR12" s="1787"/>
      <c r="AS12" s="1787"/>
      <c r="AU12" s="1252"/>
      <c r="AV12" s="1252" t="str">
        <f>IF(T12="","",T12)</f>
        <v>Добавить централизованную систему для дифференциации</v>
      </c>
      <c r="AW12" s="1252"/>
      <c r="AX12" s="1252"/>
      <c r="AY12" s="981">
        <v>0</v>
      </c>
    </row>
    <row s="27100" customFormat="1" customHeight="1" ht="14.25" hidden="1">
      <c r="A13" s="1806"/>
      <c r="B13" s="1806"/>
      <c r="C13" s="1806"/>
      <c r="D13" s="1806"/>
      <c r="E13" s="2721"/>
      <c r="F13" s="1806"/>
      <c r="G13" s="1806"/>
      <c r="H13" s="1806"/>
      <c r="I13" s="1806"/>
      <c r="J13" s="1806"/>
      <c r="K13" s="1806"/>
      <c r="L13" s="1809"/>
      <c r="M13" s="1784"/>
      <c r="N13" s="1784"/>
      <c r="O13" s="981"/>
      <c r="P13" s="843"/>
      <c r="Q13" s="1807"/>
      <c r="R13" s="843"/>
      <c r="S13" s="1785"/>
      <c r="T13" s="1788" t="s">
        <v>540</v>
      </c>
      <c r="U13" s="1787"/>
      <c r="V13" s="1787"/>
      <c r="W13" s="1787"/>
      <c r="X13" s="1787"/>
      <c r="Y13" s="1787"/>
      <c r="Z13" s="1787"/>
      <c r="AA13" s="1787"/>
      <c r="AB13" s="1787"/>
      <c r="AC13" s="1787"/>
      <c r="AD13" s="1787"/>
      <c r="AE13" s="1787"/>
      <c r="AF13" s="1787"/>
      <c r="AG13" s="1787"/>
      <c r="AH13" s="1787"/>
      <c r="AI13" s="1787"/>
      <c r="AJ13" s="1787"/>
      <c r="AK13" s="1787"/>
      <c r="AL13" s="1787"/>
      <c r="AM13" s="1787"/>
      <c r="AN13" s="1787"/>
      <c r="AO13" s="1787"/>
      <c r="AP13" s="1787"/>
      <c r="AQ13" s="1787"/>
      <c r="AR13" s="1787"/>
      <c r="AS13" s="1787"/>
      <c r="AU13" s="963"/>
      <c r="AV13" s="963" t="str">
        <f>IF(T13="","",T13)</f>
        <v>Добавить территорию для дифференциации</v>
      </c>
      <c r="AW13" s="963"/>
      <c r="AX13" s="963"/>
      <c r="AY13" s="974">
        <v>0</v>
      </c>
    </row>
    <row customHeight="1" ht="14.25" hidden="1">
      <c r="AF14" s="790"/>
      <c r="AQ14" s="790"/>
      <c r="AY14" s="1618">
        <v>0</v>
      </c>
    </row>
    <row customHeight="1" ht="14.25" hidden="1">
      <c r="AG15" s="1823"/>
      <c r="AH15" s="1823"/>
      <c r="AI15" s="1823"/>
      <c r="AJ15" s="1823"/>
      <c r="AK15" s="1823"/>
      <c r="AL15" s="1823"/>
      <c r="AM15" s="1824"/>
      <c r="AN15" s="2730"/>
      <c r="AO15" s="2731" t="s">
        <v>66</v>
      </c>
      <c r="AP15" s="2730"/>
      <c r="AQ15" s="2731" t="s">
        <v>66</v>
      </c>
      <c r="AY15" s="1618">
        <v>0</v>
      </c>
    </row>
    <row customHeight="1" ht="14.25" hidden="1">
      <c r="AG16" s="1823"/>
      <c r="AH16" s="1823"/>
      <c r="AI16" s="1823"/>
      <c r="AJ16" s="1823"/>
      <c r="AK16" s="1823"/>
      <c r="AL16" s="1823"/>
      <c r="AM16" s="791" t="str">
        <f>AN15&amp;"-"&amp;AP15</f>
        <v>-</v>
      </c>
      <c r="AN16" s="2731"/>
      <c r="AO16" s="2731"/>
      <c r="AP16" s="2731"/>
      <c r="AQ16" s="2731"/>
      <c r="AY16" s="1618">
        <v>0</v>
      </c>
    </row>
    <row customHeight="1" ht="14.25" hidden="1">
      <c r="AQ17" s="790"/>
      <c r="AY17" s="1618">
        <v>0</v>
      </c>
    </row>
    <row s="28178" customFormat="1" customHeight="1" ht="22.5" hidden="1">
      <c r="L18" s="1941"/>
      <c r="M18" s="1825"/>
      <c r="N18" s="1825"/>
      <c r="O18" s="1830" t="s">
        <v>541</v>
      </c>
      <c r="P18" s="1825"/>
      <c r="Q18" s="1834"/>
      <c r="R18" s="1834"/>
      <c r="S18" s="1192"/>
      <c r="W18" s="1829"/>
      <c r="X18" s="1829"/>
      <c r="Y18" s="1829"/>
      <c r="Z18" s="1829"/>
      <c r="AA18" s="1829"/>
      <c r="AC18" s="1830"/>
      <c r="AE18" s="1830"/>
      <c r="AF18" s="1829"/>
      <c r="AH18" s="1829"/>
      <c r="AI18" s="1829"/>
      <c r="AJ18" s="1829"/>
      <c r="AK18" s="1829"/>
      <c r="AL18" s="1829"/>
      <c r="AN18" s="1830"/>
      <c r="AP18" s="1830"/>
      <c r="AQ18" s="1829"/>
      <c r="AT18" s="974"/>
      <c r="AU18" s="974"/>
      <c r="AV18" s="974"/>
      <c r="AW18" s="974"/>
      <c r="AX18" s="974"/>
      <c r="AY18" s="1623">
        <v>0</v>
      </c>
    </row>
    <row s="28178" customFormat="1" customHeight="1" ht="14.25" hidden="1">
      <c r="L19" s="1941"/>
      <c r="M19" s="1825"/>
      <c r="N19" s="1825"/>
      <c r="O19" s="1825"/>
      <c r="P19" s="1825"/>
      <c r="Q19" s="1834"/>
      <c r="R19" s="1834"/>
      <c r="S19" s="1192"/>
      <c r="W19" s="1829"/>
      <c r="X19" s="1829"/>
      <c r="Y19" s="1829"/>
      <c r="Z19" s="1829"/>
      <c r="AA19" s="1829"/>
      <c r="AF19" s="1829"/>
      <c r="AH19" s="1829"/>
      <c r="AI19" s="1829"/>
      <c r="AJ19" s="1829"/>
      <c r="AK19" s="1829"/>
      <c r="AL19" s="1829"/>
      <c r="AQ19" s="1829"/>
      <c r="AT19" s="974"/>
      <c r="AU19" s="974"/>
      <c r="AV19" s="974"/>
      <c r="AW19" s="974"/>
      <c r="AX19" s="974"/>
      <c r="AY19" s="1623">
        <v>0</v>
      </c>
    </row>
    <row s="28178" customFormat="1" customHeight="1" ht="12" hidden="1">
      <c r="L20" s="1941"/>
      <c r="M20" s="1825"/>
      <c r="N20" s="1825"/>
      <c r="O20" s="1827" t="s">
        <v>542</v>
      </c>
      <c r="P20" s="1825"/>
      <c r="Q20" s="1905"/>
      <c r="R20" s="1905"/>
      <c r="S20" s="1192"/>
      <c r="T20" s="1623" t="s">
        <v>543</v>
      </c>
      <c r="W20" s="1829"/>
      <c r="X20" s="1829"/>
      <c r="Y20" s="1829"/>
      <c r="Z20" s="1829"/>
      <c r="AA20" s="1829"/>
      <c r="AD20" s="649" t="s">
        <v>544</v>
      </c>
      <c r="AF20" s="649" t="s">
        <v>545</v>
      </c>
      <c r="AG20" s="1623" t="s">
        <v>543</v>
      </c>
      <c r="AH20" s="1829"/>
      <c r="AI20" s="1829"/>
      <c r="AJ20" s="1829"/>
      <c r="AK20" s="1829"/>
      <c r="AL20" s="1829"/>
      <c r="AO20" s="649" t="s">
        <v>546</v>
      </c>
      <c r="AQ20" s="649" t="s">
        <v>545</v>
      </c>
      <c r="AY20" s="1623">
        <v>0</v>
      </c>
    </row>
    <row customHeight="1" ht="14.25" hidden="1">
      <c r="O21" s="1827"/>
      <c r="AY21" s="1618">
        <v>0</v>
      </c>
    </row>
    <row customHeight="1" ht="14.25" hidden="1">
      <c r="O22" s="1827"/>
      <c r="AY22" s="1618">
        <v>0</v>
      </c>
    </row>
    <row customHeight="1" ht="14.699999999999998">
      <c r="Q23" s="839"/>
      <c r="R23" s="839"/>
      <c r="S23" s="1738"/>
      <c r="T23" s="826"/>
      <c r="U23" s="826"/>
      <c r="V23" s="972"/>
      <c r="W23" s="2098"/>
      <c r="X23" s="2098"/>
      <c r="Y23" s="2098"/>
      <c r="Z23" s="2098"/>
      <c r="AA23" s="2098"/>
      <c r="AB23" s="972"/>
      <c r="AC23" s="972"/>
      <c r="AD23" s="972"/>
      <c r="AE23" s="972"/>
      <c r="AF23" s="972"/>
      <c r="AG23" s="972"/>
      <c r="AH23" s="2098"/>
      <c r="AI23" s="2098"/>
      <c r="AJ23" s="2098"/>
      <c r="AK23" s="2098"/>
      <c r="AL23" s="2098"/>
      <c r="AM23" s="972"/>
      <c r="AN23" s="972"/>
      <c r="AO23" s="972"/>
      <c r="AP23" s="972"/>
      <c r="AQ23" s="972"/>
      <c r="AY23" s="1618">
        <v>14</v>
      </c>
    </row>
    <row customHeight="1" ht="26.25">
      <c r="Q24" s="839"/>
      <c r="R24" s="839"/>
      <c r="S24" s="27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11"/>
      <c r="U24" s="2711"/>
      <c r="V24" s="2711"/>
      <c r="W24" s="2711"/>
      <c r="X24" s="2711"/>
      <c r="Y24" s="2711"/>
      <c r="Z24" s="2711"/>
      <c r="AA24" s="2711"/>
      <c r="AB24" s="2711"/>
      <c r="AC24" s="2711"/>
      <c r="AD24" s="2711"/>
      <c r="AE24" s="2711"/>
      <c r="AF24" s="2711"/>
      <c r="AG24" s="2711"/>
      <c r="AH24" s="2711"/>
      <c r="AI24" s="2711"/>
      <c r="AJ24" s="2711"/>
      <c r="AK24" s="2711"/>
      <c r="AL24" s="2711"/>
      <c r="AM24" s="2711"/>
      <c r="AN24" s="2711"/>
      <c r="AO24" s="2711"/>
      <c r="AP24" s="2711"/>
      <c r="AQ24" s="1706"/>
      <c r="AY24" s="1618">
        <v>25</v>
      </c>
    </row>
    <row customHeight="1" ht="14.699999999999998">
      <c r="Q25" s="839"/>
      <c r="R25" s="839"/>
      <c r="S25" s="2712" t="str">
        <f>IF(org=0,"Не определено",org)</f>
        <v>КГУП "Примтеплоэнерго"</v>
      </c>
      <c r="T25" s="2712"/>
      <c r="U25" s="2712"/>
      <c r="V25" s="2712"/>
      <c r="W25" s="2712"/>
      <c r="X25" s="2712"/>
      <c r="Y25" s="2712"/>
      <c r="Z25" s="2712"/>
      <c r="AA25" s="2712"/>
      <c r="AB25" s="2712"/>
      <c r="AC25" s="2712"/>
      <c r="AD25" s="2712"/>
      <c r="AE25" s="2712"/>
      <c r="AF25" s="2712"/>
      <c r="AG25" s="2712"/>
      <c r="AH25" s="2712"/>
      <c r="AI25" s="2712"/>
      <c r="AJ25" s="2712"/>
      <c r="AK25" s="2712"/>
      <c r="AL25" s="2712"/>
      <c r="AM25" s="2712"/>
      <c r="AN25" s="2712"/>
      <c r="AO25" s="2712"/>
      <c r="AP25" s="2712"/>
      <c r="AQ25" s="1706"/>
      <c r="AY25" s="1618">
        <v>14</v>
      </c>
    </row>
    <row customHeight="1" ht="14.25" hidden="1">
      <c r="Q26" s="839"/>
      <c r="R26" s="839"/>
      <c r="S26" s="1738"/>
      <c r="T26" s="826"/>
      <c r="U26" s="826"/>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972"/>
      <c r="AY26" s="1618">
        <v>0</v>
      </c>
    </row>
    <row s="28795" customFormat="1" customHeight="1" ht="25.5" hidden="1">
      <c r="A27" s="1831"/>
      <c r="B27" s="1831"/>
      <c r="C27" s="1831"/>
      <c r="D27" s="1831"/>
      <c r="E27" s="1831"/>
      <c r="F27" s="1831"/>
      <c r="G27" s="1831"/>
      <c r="H27" s="1831"/>
      <c r="I27" s="1831"/>
      <c r="J27" s="1831"/>
      <c r="K27" s="1831"/>
      <c r="L27" s="1832"/>
      <c r="M27" s="1831"/>
      <c r="N27" s="1831"/>
      <c r="O27" s="1831"/>
      <c r="S27" s="2713" t="s">
        <v>42</v>
      </c>
      <c r="T27" s="2713"/>
      <c r="U27" s="1835"/>
      <c r="V27" s="2714" t="str">
        <f>IF(TITLE_NAME_OR_PR_CHANGE="",IF(TITLE_NAME_OR_PR="","",TITLE_NAME_OR_PR),TITLE_NAME_OR_PR_CHANGE)</f>
        <v/>
      </c>
      <c r="W27" s="2714"/>
      <c r="X27" s="2714"/>
      <c r="Y27" s="2714"/>
      <c r="Z27" s="2714"/>
      <c r="AA27" s="2714"/>
      <c r="AB27" s="2714"/>
      <c r="AC27" s="2714"/>
      <c r="AD27" s="2714"/>
      <c r="AE27" s="2714"/>
      <c r="AF27" s="789"/>
      <c r="AG27" s="2714" t="str">
        <f>IF(TITLE_NAME_OR_PR_CHANGE="",IF(TITLE_NAME_OR_PR="","",TITLE_NAME_OR_PR),TITLE_NAME_OR_PR_CHANGE)</f>
        <v/>
      </c>
      <c r="AH27" s="2714"/>
      <c r="AI27" s="2714"/>
      <c r="AJ27" s="2714"/>
      <c r="AK27" s="2714"/>
      <c r="AL27" s="2714"/>
      <c r="AM27" s="2714"/>
      <c r="AN27" s="2714"/>
      <c r="AO27" s="2714"/>
      <c r="AP27" s="2714"/>
      <c r="AQ27" s="789"/>
      <c r="AR27" s="789"/>
      <c r="AS27" s="743"/>
      <c r="AT27" s="831"/>
      <c r="AU27" s="831"/>
      <c r="AV27" s="831"/>
      <c r="AW27" s="831"/>
      <c r="AX27" s="831"/>
      <c r="AY27" s="881">
        <v>0</v>
      </c>
    </row>
    <row s="28795" customFormat="1" customHeight="1" ht="18.75" hidden="1">
      <c r="A28" s="1831"/>
      <c r="B28" s="1831"/>
      <c r="C28" s="1831"/>
      <c r="D28" s="1831"/>
      <c r="E28" s="1831"/>
      <c r="F28" s="1831"/>
      <c r="G28" s="1831"/>
      <c r="H28" s="1831"/>
      <c r="I28" s="1831"/>
      <c r="J28" s="1831"/>
      <c r="K28" s="1831"/>
      <c r="L28" s="1832"/>
      <c r="M28" s="1831"/>
      <c r="N28" s="1831"/>
      <c r="O28" s="1831"/>
      <c r="S28" s="2713" t="s">
        <v>547</v>
      </c>
      <c r="T28" s="2713"/>
      <c r="U28" s="1835"/>
      <c r="V28" s="2727" t="str">
        <f>IF(TITLE_DATE_PR_CHANGE="",IF(TITLE_DATE_PR="","",TITLE_DATE_PR),TITLE_DATE_PR_CHANGE)</f>
        <v/>
      </c>
      <c r="W28" s="2727"/>
      <c r="X28" s="2727"/>
      <c r="Y28" s="2727"/>
      <c r="Z28" s="2727"/>
      <c r="AA28" s="2727"/>
      <c r="AB28" s="2727"/>
      <c r="AC28" s="2727"/>
      <c r="AD28" s="2727"/>
      <c r="AE28" s="2727"/>
      <c r="AF28" s="789"/>
      <c r="AG28" s="2727" t="str">
        <f>IF(TITLE_DATE_PR_CHANGE="",IF(TITLE_DATE_PR="","",TITLE_DATE_PR),TITLE_DATE_PR_CHANGE)</f>
        <v/>
      </c>
      <c r="AH28" s="2727"/>
      <c r="AI28" s="2727"/>
      <c r="AJ28" s="2727"/>
      <c r="AK28" s="2727"/>
      <c r="AL28" s="2727"/>
      <c r="AM28" s="2727"/>
      <c r="AN28" s="2727"/>
      <c r="AO28" s="2727"/>
      <c r="AP28" s="2727"/>
      <c r="AQ28" s="789"/>
      <c r="AR28" s="789"/>
      <c r="AS28" s="743"/>
      <c r="AT28" s="831"/>
      <c r="AU28" s="831"/>
      <c r="AV28" s="831"/>
      <c r="AW28" s="831"/>
      <c r="AX28" s="831"/>
      <c r="AY28" s="881">
        <v>0</v>
      </c>
    </row>
    <row s="28795" customFormat="1" customHeight="1" ht="18.75" hidden="1">
      <c r="A29" s="1831"/>
      <c r="B29" s="1831"/>
      <c r="C29" s="1831"/>
      <c r="D29" s="1831"/>
      <c r="E29" s="1831"/>
      <c r="F29" s="1831"/>
      <c r="G29" s="1831"/>
      <c r="H29" s="1831"/>
      <c r="I29" s="1831"/>
      <c r="J29" s="1831"/>
      <c r="K29" s="1831"/>
      <c r="L29" s="1832"/>
      <c r="M29" s="1831"/>
      <c r="N29" s="1831"/>
      <c r="O29" s="1831"/>
      <c r="S29" s="2713" t="s">
        <v>548</v>
      </c>
      <c r="T29" s="2713"/>
      <c r="U29" s="1835"/>
      <c r="V29" s="2714" t="str">
        <f>IF(TITLE_NUMBER_PR_CHANGE="",IF(TITLE_NUMBER_PR="","",TITLE_NUMBER_PR),TITLE_NUMBER_PR_CHANGE)</f>
        <v/>
      </c>
      <c r="W29" s="2714"/>
      <c r="X29" s="2714"/>
      <c r="Y29" s="2714"/>
      <c r="Z29" s="2714"/>
      <c r="AA29" s="2714"/>
      <c r="AB29" s="2714"/>
      <c r="AC29" s="2714"/>
      <c r="AD29" s="2714"/>
      <c r="AE29" s="2714"/>
      <c r="AF29" s="789"/>
      <c r="AG29" s="2714" t="str">
        <f>IF(TITLE_NUMBER_PR_CHANGE="",IF(TITLE_NUMBER_PR="","",TITLE_NUMBER_PR),TITLE_NUMBER_PR_CHANGE)</f>
        <v/>
      </c>
      <c r="AH29" s="2714"/>
      <c r="AI29" s="2714"/>
      <c r="AJ29" s="2714"/>
      <c r="AK29" s="2714"/>
      <c r="AL29" s="2714"/>
      <c r="AM29" s="2714"/>
      <c r="AN29" s="2714"/>
      <c r="AO29" s="2714"/>
      <c r="AP29" s="2714"/>
      <c r="AQ29" s="789"/>
      <c r="AR29" s="789"/>
      <c r="AS29" s="743"/>
      <c r="AT29" s="831"/>
      <c r="AU29" s="831"/>
      <c r="AV29" s="831"/>
      <c r="AW29" s="831"/>
      <c r="AX29" s="831"/>
      <c r="AY29" s="881">
        <v>0</v>
      </c>
    </row>
    <row s="28795" customFormat="1" customHeight="1" ht="18.75" hidden="1">
      <c r="A30" s="1831"/>
      <c r="B30" s="1831"/>
      <c r="C30" s="1831"/>
      <c r="D30" s="1831"/>
      <c r="E30" s="1831"/>
      <c r="F30" s="1831"/>
      <c r="G30" s="1831"/>
      <c r="H30" s="1831"/>
      <c r="I30" s="1831"/>
      <c r="J30" s="1831"/>
      <c r="K30" s="1831"/>
      <c r="L30" s="1832"/>
      <c r="M30" s="1831"/>
      <c r="N30" s="1831"/>
      <c r="O30" s="1831"/>
      <c r="S30" s="2713" t="s">
        <v>43</v>
      </c>
      <c r="T30" s="2713"/>
      <c r="U30" s="1835"/>
      <c r="V30" s="2714" t="str">
        <f>IF(TITLE_IST_PUB_CHANGE="",IF(TITLE_IST_PUB="","",TITLE_IST_PUB),TITLE_IST_PUB_CHANGE)</f>
        <v/>
      </c>
      <c r="W30" s="2714"/>
      <c r="X30" s="2714"/>
      <c r="Y30" s="2714"/>
      <c r="Z30" s="2714"/>
      <c r="AA30" s="2714"/>
      <c r="AB30" s="2714"/>
      <c r="AC30" s="2714"/>
      <c r="AD30" s="2714"/>
      <c r="AE30" s="2714"/>
      <c r="AF30" s="789"/>
      <c r="AG30" s="2714" t="str">
        <f>IF(TITLE_IST_PUB_CHANGE="",IF(TITLE_IST_PUB="","",TITLE_IST_PUB),TITLE_IST_PUB_CHANGE)</f>
        <v/>
      </c>
      <c r="AH30" s="2714"/>
      <c r="AI30" s="2714"/>
      <c r="AJ30" s="2714"/>
      <c r="AK30" s="2714"/>
      <c r="AL30" s="2714"/>
      <c r="AM30" s="2714"/>
      <c r="AN30" s="2714"/>
      <c r="AO30" s="2714"/>
      <c r="AP30" s="2714"/>
      <c r="AQ30" s="789"/>
      <c r="AR30" s="789"/>
      <c r="AS30" s="743"/>
      <c r="AT30" s="831"/>
      <c r="AU30" s="831"/>
      <c r="AV30" s="831"/>
      <c r="AW30" s="831"/>
      <c r="AX30" s="831"/>
      <c r="AY30" s="881">
        <v>0</v>
      </c>
    </row>
    <row customHeight="1" ht="14.25" hidden="1">
      <c r="Q31" s="839"/>
      <c r="R31" s="839"/>
      <c r="S31" s="1738"/>
      <c r="T31" s="826"/>
      <c r="U31" s="826"/>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972"/>
      <c r="AY31" s="1618">
        <v>0</v>
      </c>
    </row>
    <row s="28795" customFormat="1" customHeight="1" ht="18.75" hidden="1">
      <c r="A32" s="1831"/>
      <c r="B32" s="1831"/>
      <c r="C32" s="1831"/>
      <c r="D32" s="1831"/>
      <c r="E32" s="1831"/>
      <c r="F32" s="1831"/>
      <c r="G32" s="1831"/>
      <c r="H32" s="1831"/>
      <c r="I32" s="1831"/>
      <c r="J32" s="1831"/>
      <c r="K32" s="1831"/>
      <c r="L32" s="1832"/>
      <c r="M32" s="1831"/>
      <c r="N32" s="1831"/>
      <c r="O32" s="1831"/>
      <c r="S32" s="2713" t="s">
        <v>549</v>
      </c>
      <c r="T32" s="2713"/>
      <c r="U32" s="1835"/>
      <c r="V32" s="2727" t="str">
        <f>IF(TITLE_DATE_PR_CHANGE="",IF(TITLE_DATE_PR="","",TITLE_DATE_PR),TITLE_DATE_PR_CHANGE)</f>
        <v/>
      </c>
      <c r="W32" s="2727"/>
      <c r="X32" s="2727"/>
      <c r="Y32" s="2727"/>
      <c r="Z32" s="2727"/>
      <c r="AA32" s="2727"/>
      <c r="AB32" s="2727"/>
      <c r="AC32" s="2727"/>
      <c r="AD32" s="2727"/>
      <c r="AE32" s="2727"/>
      <c r="AF32" s="789"/>
      <c r="AG32" s="2727" t="str">
        <f>IF(TITLE_DATE_PR_CHANGE="",IF(TITLE_DATE_PR="","",TITLE_DATE_PR),TITLE_DATE_PR_CHANGE)</f>
        <v/>
      </c>
      <c r="AH32" s="2727"/>
      <c r="AI32" s="2727"/>
      <c r="AJ32" s="2727"/>
      <c r="AK32" s="2727"/>
      <c r="AL32" s="2727"/>
      <c r="AM32" s="2727"/>
      <c r="AN32" s="2727"/>
      <c r="AO32" s="2727"/>
      <c r="AP32" s="2727"/>
      <c r="AQ32" s="789"/>
      <c r="AR32" s="789"/>
      <c r="AS32" s="743"/>
      <c r="AT32" s="831"/>
      <c r="AU32" s="831"/>
      <c r="AV32" s="831"/>
      <c r="AW32" s="831"/>
      <c r="AX32" s="831"/>
      <c r="AY32" s="881">
        <v>0</v>
      </c>
    </row>
    <row s="28795" customFormat="1" customHeight="1" ht="18.75" hidden="1">
      <c r="A33" s="1831"/>
      <c r="B33" s="1831"/>
      <c r="C33" s="1831"/>
      <c r="D33" s="1831"/>
      <c r="E33" s="1831"/>
      <c r="F33" s="1831"/>
      <c r="G33" s="1831"/>
      <c r="H33" s="1831"/>
      <c r="I33" s="1831"/>
      <c r="J33" s="1831"/>
      <c r="K33" s="1831"/>
      <c r="L33" s="1832"/>
      <c r="M33" s="1831"/>
      <c r="N33" s="1831"/>
      <c r="O33" s="1831"/>
      <c r="S33" s="2713" t="s">
        <v>550</v>
      </c>
      <c r="T33" s="2713"/>
      <c r="U33" s="1835"/>
      <c r="V33" s="2714" t="str">
        <f>IF(TITLE_NUMBER_PR_CHANGE="",IF(TITLE_NUMBER_PR="","",TITLE_NUMBER_PR),TITLE_NUMBER_PR_CHANGE)</f>
        <v/>
      </c>
      <c r="W33" s="2714"/>
      <c r="X33" s="2714"/>
      <c r="Y33" s="2714"/>
      <c r="Z33" s="2714"/>
      <c r="AA33" s="2714"/>
      <c r="AB33" s="2714"/>
      <c r="AC33" s="2714"/>
      <c r="AD33" s="2714"/>
      <c r="AE33" s="2714"/>
      <c r="AF33" s="789"/>
      <c r="AG33" s="2714" t="str">
        <f>IF(TITLE_NUMBER_PR_CHANGE="",IF(TITLE_NUMBER_PR="","",TITLE_NUMBER_PR),TITLE_NUMBER_PR_CHANGE)</f>
        <v/>
      </c>
      <c r="AH33" s="2714"/>
      <c r="AI33" s="2714"/>
      <c r="AJ33" s="2714"/>
      <c r="AK33" s="2714"/>
      <c r="AL33" s="2714"/>
      <c r="AM33" s="2714"/>
      <c r="AN33" s="2714"/>
      <c r="AO33" s="2714"/>
      <c r="AP33" s="2714"/>
      <c r="AQ33" s="789"/>
      <c r="AR33" s="789"/>
      <c r="AS33" s="743"/>
      <c r="AT33" s="831"/>
      <c r="AU33" s="831"/>
      <c r="AV33" s="831"/>
      <c r="AW33" s="831"/>
      <c r="AX33" s="831"/>
      <c r="AY33" s="881">
        <v>0</v>
      </c>
    </row>
    <row s="28795" customFormat="1" customHeight="1" ht="1.05">
      <c r="A34" s="1831"/>
      <c r="B34" s="1831"/>
      <c r="C34" s="1831"/>
      <c r="D34" s="1831"/>
      <c r="E34" s="1831"/>
      <c r="F34" s="1831"/>
      <c r="G34" s="1831"/>
      <c r="H34" s="1831"/>
      <c r="I34" s="1831"/>
      <c r="J34" s="1831"/>
      <c r="K34" s="1831"/>
      <c r="L34" s="1832"/>
      <c r="M34" s="1831"/>
      <c r="N34" s="1831"/>
      <c r="O34" s="1831"/>
      <c r="S34" s="786"/>
      <c r="T34" s="786"/>
      <c r="U34" s="1951"/>
      <c r="V34" s="789"/>
      <c r="W34" s="2098"/>
      <c r="X34" s="2098"/>
      <c r="Y34" s="2098"/>
      <c r="Z34" s="2098"/>
      <c r="AA34" s="2098"/>
      <c r="AB34" s="789"/>
      <c r="AC34" s="789"/>
      <c r="AD34" s="789"/>
      <c r="AE34" s="789"/>
      <c r="AF34" s="741" t="s">
        <v>551</v>
      </c>
      <c r="AG34" s="789"/>
      <c r="AH34" s="2098"/>
      <c r="AI34" s="2098"/>
      <c r="AJ34" s="2098"/>
      <c r="AK34" s="2098"/>
      <c r="AL34" s="2098"/>
      <c r="AM34" s="789"/>
      <c r="AN34" s="789"/>
      <c r="AO34" s="789"/>
      <c r="AP34" s="789"/>
      <c r="AQ34" s="741" t="s">
        <v>551</v>
      </c>
      <c r="AT34" s="831"/>
      <c r="AU34" s="831"/>
      <c r="AV34" s="831"/>
      <c r="AW34" s="831"/>
      <c r="AX34" s="831"/>
      <c r="AY34" s="881">
        <v>1</v>
      </c>
    </row>
    <row customHeight="1" ht="14.699999999999998">
      <c r="Q35" s="839"/>
      <c r="R35" s="839"/>
      <c r="S35" s="1738"/>
      <c r="T35" s="826"/>
      <c r="U35" s="1707"/>
      <c r="V35" s="2715"/>
      <c r="W35" s="2715"/>
      <c r="X35" s="2715"/>
      <c r="Y35" s="2715"/>
      <c r="Z35" s="2715"/>
      <c r="AA35" s="2715"/>
      <c r="AB35" s="2715"/>
      <c r="AC35" s="2715"/>
      <c r="AD35" s="2715"/>
      <c r="AE35" s="2715"/>
      <c r="AF35" s="2715"/>
      <c r="AG35" s="2715"/>
      <c r="AH35" s="2715"/>
      <c r="AI35" s="2715"/>
      <c r="AJ35" s="2715"/>
      <c r="AK35" s="2715"/>
      <c r="AL35" s="2715"/>
      <c r="AM35" s="2715"/>
      <c r="AN35" s="2715"/>
      <c r="AO35" s="2715"/>
      <c r="AP35" s="2715"/>
      <c r="AQ35" s="2715"/>
      <c r="AY35" s="1618">
        <v>14</v>
      </c>
    </row>
    <row customHeight="1" ht="14.699999999999998">
      <c r="Q36" s="839"/>
      <c r="R36" s="839"/>
      <c r="S36" s="2590" t="s">
        <v>424</v>
      </c>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c r="AS36" s="2590" t="s">
        <v>425</v>
      </c>
      <c r="AY36" s="1618">
        <v>14</v>
      </c>
    </row>
    <row customHeight="1" ht="14.699999999999998">
      <c r="Q37" s="839"/>
      <c r="R37" s="839"/>
      <c r="S37" s="2736" t="s">
        <v>88</v>
      </c>
      <c r="T37" s="2672" t="s">
        <v>552</v>
      </c>
      <c r="U37" s="764"/>
      <c r="V37" s="2737" t="s">
        <v>553</v>
      </c>
      <c r="W37" s="2738"/>
      <c r="X37" s="2738"/>
      <c r="Y37" s="2738"/>
      <c r="Z37" s="2738"/>
      <c r="AA37" s="2738"/>
      <c r="AB37" s="2738"/>
      <c r="AC37" s="2738"/>
      <c r="AD37" s="2738"/>
      <c r="AE37" s="2739"/>
      <c r="AF37" s="2740" t="s">
        <v>554</v>
      </c>
      <c r="AG37" s="2737" t="s">
        <v>553</v>
      </c>
      <c r="AH37" s="2738"/>
      <c r="AI37" s="2738"/>
      <c r="AJ37" s="2738"/>
      <c r="AK37" s="2738"/>
      <c r="AL37" s="2738"/>
      <c r="AM37" s="2738"/>
      <c r="AN37" s="2738"/>
      <c r="AO37" s="2738"/>
      <c r="AP37" s="2739"/>
      <c r="AQ37" s="2740" t="s">
        <v>555</v>
      </c>
      <c r="AR37" s="2743" t="s">
        <v>556</v>
      </c>
      <c r="AS37" s="2590"/>
      <c r="AY37" s="1618">
        <v>14</v>
      </c>
    </row>
    <row s="28229" customFormat="1" customHeight="1" ht="19.95">
      <c r="A38" s="1829"/>
      <c r="B38" s="1829"/>
      <c r="C38" s="1829"/>
      <c r="D38" s="1829"/>
      <c r="E38" s="1829"/>
      <c r="F38" s="1829"/>
      <c r="G38" s="1829"/>
      <c r="H38" s="1829"/>
      <c r="I38" s="1829"/>
      <c r="J38" s="1829"/>
      <c r="K38" s="1829"/>
      <c r="L38" s="2443"/>
      <c r="M38" s="1825"/>
      <c r="N38" s="1825"/>
      <c r="O38" s="1825"/>
      <c r="P38" s="2444"/>
      <c r="Q38" s="839"/>
      <c r="R38" s="839"/>
      <c r="S38" s="2736"/>
      <c r="T38" s="2672"/>
      <c r="U38" s="1494"/>
      <c r="V38" s="2829" t="s">
        <v>656</v>
      </c>
      <c r="W38" s="2828" t="s">
        <v>657</v>
      </c>
      <c r="X38" s="2828"/>
      <c r="Y38" s="2828"/>
      <c r="Z38" s="2828" t="s">
        <v>658</v>
      </c>
      <c r="AA38" s="2828"/>
      <c r="AB38" s="2828"/>
      <c r="AC38" s="2757" t="s">
        <v>560</v>
      </c>
      <c r="AD38" s="2776"/>
      <c r="AE38" s="2777"/>
      <c r="AF38" s="2741"/>
      <c r="AG38" s="2829" t="s">
        <v>656</v>
      </c>
      <c r="AH38" s="2828" t="s">
        <v>657</v>
      </c>
      <c r="AI38" s="2828"/>
      <c r="AJ38" s="2828"/>
      <c r="AK38" s="2828" t="s">
        <v>658</v>
      </c>
      <c r="AL38" s="2828"/>
      <c r="AM38" s="2828"/>
      <c r="AN38" s="2757" t="s">
        <v>560</v>
      </c>
      <c r="AO38" s="2776"/>
      <c r="AP38" s="2777"/>
      <c r="AQ38" s="2741"/>
      <c r="AR38" s="2744"/>
      <c r="AS38" s="2590"/>
      <c r="AT38" s="2099"/>
      <c r="AU38" s="2099"/>
      <c r="AV38" s="2099"/>
      <c r="AW38" s="2099"/>
      <c r="AX38" s="2099"/>
      <c r="AY38" s="2094">
        <v>19</v>
      </c>
    </row>
    <row customHeight="1" ht="19.95">
      <c r="Q39" s="839"/>
      <c r="R39" s="839"/>
      <c r="S39" s="2736"/>
      <c r="T39" s="2672"/>
      <c r="U39" s="1494"/>
      <c r="V39" s="2829"/>
      <c r="W39" s="2828" t="s">
        <v>659</v>
      </c>
      <c r="X39" s="2828" t="s">
        <v>660</v>
      </c>
      <c r="Y39" s="2828"/>
      <c r="Z39" s="2828" t="s">
        <v>661</v>
      </c>
      <c r="AA39" s="2828" t="s">
        <v>660</v>
      </c>
      <c r="AB39" s="2828"/>
      <c r="AC39" s="2758"/>
      <c r="AD39" s="2778"/>
      <c r="AE39" s="2779"/>
      <c r="AF39" s="2741"/>
      <c r="AG39" s="2829"/>
      <c r="AH39" s="2828" t="s">
        <v>659</v>
      </c>
      <c r="AI39" s="2828" t="s">
        <v>660</v>
      </c>
      <c r="AJ39" s="2828"/>
      <c r="AK39" s="2828" t="s">
        <v>661</v>
      </c>
      <c r="AL39" s="2828" t="s">
        <v>660</v>
      </c>
      <c r="AM39" s="2828"/>
      <c r="AN39" s="2758"/>
      <c r="AO39" s="2778"/>
      <c r="AP39" s="2779"/>
      <c r="AQ39" s="2741"/>
      <c r="AR39" s="2744"/>
      <c r="AS39" s="2590"/>
      <c r="AY39" s="1618">
        <v>19</v>
      </c>
    </row>
    <row customHeight="1" ht="61.949999999999996">
      <c r="A40" s="1833"/>
      <c r="B40" s="1833" t="s">
        <v>267</v>
      </c>
      <c r="C40" s="1833" t="s">
        <v>268</v>
      </c>
      <c r="D40" s="1833" t="s">
        <v>269</v>
      </c>
      <c r="E40" s="1827" t="s">
        <v>561</v>
      </c>
      <c r="F40" s="1827" t="s">
        <v>562</v>
      </c>
      <c r="G40" s="1827" t="s">
        <v>563</v>
      </c>
      <c r="H40" s="1827"/>
      <c r="I40" s="1827" t="s">
        <v>614</v>
      </c>
      <c r="J40" s="1827" t="s">
        <v>566</v>
      </c>
      <c r="K40" s="1827" t="s">
        <v>615</v>
      </c>
      <c r="L40" s="1827" t="s">
        <v>542</v>
      </c>
      <c r="Q40" s="839"/>
      <c r="R40" s="839"/>
      <c r="S40" s="2736"/>
      <c r="T40" s="2672"/>
      <c r="U40" s="765"/>
      <c r="V40" s="2829"/>
      <c r="W40" s="2828"/>
      <c r="X40" s="2446" t="s">
        <v>662</v>
      </c>
      <c r="Y40" s="2446" t="s">
        <v>663</v>
      </c>
      <c r="Z40" s="2828"/>
      <c r="AA40" s="2446" t="s">
        <v>664</v>
      </c>
      <c r="AB40" s="2446" t="s">
        <v>665</v>
      </c>
      <c r="AC40" s="1952" t="s">
        <v>570</v>
      </c>
      <c r="AD40" s="2733" t="s">
        <v>571</v>
      </c>
      <c r="AE40" s="2734"/>
      <c r="AF40" s="2742"/>
      <c r="AG40" s="2829"/>
      <c r="AH40" s="2828"/>
      <c r="AI40" s="2446" t="s">
        <v>662</v>
      </c>
      <c r="AJ40" s="2446" t="s">
        <v>663</v>
      </c>
      <c r="AK40" s="2828"/>
      <c r="AL40" s="2446" t="s">
        <v>664</v>
      </c>
      <c r="AM40" s="2446" t="s">
        <v>665</v>
      </c>
      <c r="AN40" s="1952" t="s">
        <v>570</v>
      </c>
      <c r="AO40" s="2733" t="s">
        <v>571</v>
      </c>
      <c r="AP40" s="2734"/>
      <c r="AQ40" s="2742"/>
      <c r="AR40" s="2745"/>
      <c r="AS40" s="2590"/>
      <c r="AY40" s="1618">
        <v>59</v>
      </c>
    </row>
    <row s="26694" customFormat="1" customHeight="1" ht="11.25" hidden="1">
      <c r="A41" s="1833"/>
      <c r="B41" s="1833"/>
      <c r="C41" s="1833"/>
      <c r="D41" s="1833"/>
      <c r="E41" s="1833"/>
      <c r="F41" s="1833"/>
      <c r="G41" s="1833"/>
      <c r="H41" s="1833"/>
      <c r="I41" s="1833"/>
      <c r="J41" s="1833"/>
      <c r="K41" s="1833"/>
      <c r="L41" s="1827"/>
      <c r="M41" s="1825"/>
      <c r="N41" s="1825"/>
      <c r="O41" s="1825"/>
      <c r="P41" s="1709"/>
      <c r="Q41" s="1710"/>
      <c r="R41" s="1717">
        <v>1</v>
      </c>
      <c r="S41" s="1740" t="s">
        <v>132</v>
      </c>
      <c r="T41" s="1718" t="s">
        <v>102</v>
      </c>
      <c r="U41" s="1708" t="str">
        <f>OFFSET(U41,0,-1)</f>
        <v>2</v>
      </c>
      <c r="V41" s="1945">
        <f>OFFSET(V41,0,-1)+1</f>
        <v>3</v>
      </c>
      <c r="W41" s="2442"/>
      <c r="X41" s="2442"/>
      <c r="Y41" s="2442"/>
      <c r="Z41" s="2442"/>
      <c r="AA41" s="2442"/>
      <c r="AB41" s="1945">
        <f>OFFSET(AB41,0,-1)+1</f>
        <v>1</v>
      </c>
      <c r="AC41" s="1945">
        <f>OFFSET(AC41,0,-1)+1</f>
        <v>2</v>
      </c>
      <c r="AD41" s="2735">
        <f>OFFSET(AD41,0,-1)+1</f>
        <v>3</v>
      </c>
      <c r="AE41" s="2735"/>
      <c r="AF41" s="1945">
        <f>OFFSET(AF41,0,-2)+1</f>
        <v>4</v>
      </c>
      <c r="AG41" s="1945">
        <f>OFFSET(AG41,0,-1)+1</f>
        <v>5</v>
      </c>
      <c r="AH41" s="2442"/>
      <c r="AI41" s="2442"/>
      <c r="AJ41" s="2442"/>
      <c r="AK41" s="2442"/>
      <c r="AL41" s="2442"/>
      <c r="AM41" s="1945">
        <f>OFFSET(AM41,0,-1)+1</f>
        <v>1</v>
      </c>
      <c r="AN41" s="1945">
        <f>OFFSET(AN41,0,-1)+1</f>
        <v>2</v>
      </c>
      <c r="AO41" s="2735">
        <f>OFFSET(AO41,0,-1)+1</f>
        <v>3</v>
      </c>
      <c r="AP41" s="2735"/>
      <c r="AQ41" s="1945">
        <f>OFFSET(AQ41,0,-2)+1</f>
        <v>4</v>
      </c>
      <c r="AR41" s="1708">
        <f>OFFSET(AR41,0,-1)</f>
        <v>4</v>
      </c>
      <c r="AS41" s="1945">
        <f>OFFSET(AS41,0,-1)+1</f>
        <v>5</v>
      </c>
      <c r="AT41" s="974"/>
      <c r="AU41" s="974"/>
      <c r="AV41" s="974"/>
      <c r="AW41" s="974"/>
      <c r="AX41" s="974"/>
      <c r="AY41" s="959">
        <v>0</v>
      </c>
    </row>
    <row customHeight="1" ht="24">
      <c r="A42" s="1826" t="s">
        <v>380</v>
      </c>
      <c r="B42" s="1826"/>
      <c r="C42" s="1826"/>
      <c r="D42" s="1826"/>
      <c r="E42" s="2721">
        <v>1</v>
      </c>
      <c r="F42" s="1826"/>
      <c r="G42" s="1826"/>
      <c r="H42" s="1826"/>
      <c r="I42" s="1826"/>
      <c r="J42" s="1826"/>
      <c r="K42" s="1826"/>
      <c r="L42" s="1827"/>
      <c r="M42" s="1828"/>
      <c r="N42" s="1828"/>
      <c r="O42" s="1828"/>
      <c r="P42" s="824"/>
      <c r="Q42" s="823"/>
      <c r="R42" s="818"/>
      <c r="S42" s="1956">
        <f>INDEX(PT_DIFFERENTIATION_NUM_NTAR,MATCH(A42,PT_DIFFERENTIATION_NTAR_ID,0))</f>
        <v>0</v>
      </c>
      <c r="T42" s="761" t="s">
        <v>255</v>
      </c>
      <c r="U42" s="763"/>
      <c r="V42" s="2705"/>
      <c r="W42" s="2706"/>
      <c r="X42" s="2706"/>
      <c r="Y42" s="2706"/>
      <c r="Z42" s="2706"/>
      <c r="AA42" s="2706"/>
      <c r="AB42" s="2706"/>
      <c r="AC42" s="2706"/>
      <c r="AD42" s="2706"/>
      <c r="AE42" s="2706"/>
      <c r="AF42" s="2707"/>
      <c r="AG42" s="2705" t="str">
        <f>INDEX(PT_DIFFERENTIATION_NTAR,MATCH(A42,PT_DIFFERENTIATION_NTAR_ID,0))</f>
        <v/>
      </c>
      <c r="AH42" s="2706"/>
      <c r="AI42" s="2706"/>
      <c r="AJ42" s="2706"/>
      <c r="AK42" s="2706"/>
      <c r="AL42" s="2706"/>
      <c r="AM42" s="2706"/>
      <c r="AN42" s="2706"/>
      <c r="AO42" s="2706"/>
      <c r="AP42" s="2706"/>
      <c r="AQ42" s="2706"/>
      <c r="AR42" s="2707"/>
      <c r="AS4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63"/>
      <c r="AV42" s="963" t="str">
        <f>IF(T42="","",T42)</f>
        <v>Наименование тарифа</v>
      </c>
      <c r="AW42" s="963"/>
      <c r="AX42" s="963"/>
      <c r="AY42" s="1618">
        <v>23</v>
      </c>
    </row>
    <row customHeight="1" ht="24">
      <c r="A43" s="1826" t="s">
        <v>380</v>
      </c>
      <c r="B43" s="1826" t="s">
        <v>381</v>
      </c>
      <c r="C43" s="1826"/>
      <c r="D43" s="1826"/>
      <c r="E43" s="2722"/>
      <c r="F43" s="2721">
        <v>1</v>
      </c>
      <c r="G43" s="1826"/>
      <c r="H43" s="1826"/>
      <c r="I43" s="1826"/>
      <c r="J43" s="1826"/>
      <c r="K43" s="1826"/>
      <c r="L43" s="1827"/>
      <c r="M43" s="1828"/>
      <c r="N43" s="1828"/>
      <c r="O43" s="1828"/>
      <c r="P43" s="1950"/>
      <c r="Q43" s="815"/>
      <c r="R43" s="816"/>
      <c r="S43" s="1956" t="str">
        <f>INDEX(PT_DIFFERENTIATION_NUM_TER,MATCH(B43,PT_DIFFERENTIATION_TER_ID,0))</f>
        <v>.</v>
      </c>
      <c r="T43" s="771" t="s">
        <v>521</v>
      </c>
      <c r="U43" s="763"/>
      <c r="V43" s="2705"/>
      <c r="W43" s="2706"/>
      <c r="X43" s="2706"/>
      <c r="Y43" s="2706"/>
      <c r="Z43" s="2706"/>
      <c r="AA43" s="2706"/>
      <c r="AB43" s="2706"/>
      <c r="AC43" s="2706"/>
      <c r="AD43" s="2706"/>
      <c r="AE43" s="2706"/>
      <c r="AF43" s="2707"/>
      <c r="AG43" s="2705" t="str">
        <f>INDEX(PT_DIFFERENTIATION_TER,MATCH(B43,PT_DIFFERENTIATION_TER_ID,0))</f>
        <v/>
      </c>
      <c r="AH43" s="2706"/>
      <c r="AI43" s="2706"/>
      <c r="AJ43" s="2706"/>
      <c r="AK43" s="2706"/>
      <c r="AL43" s="2706"/>
      <c r="AM43" s="2706"/>
      <c r="AN43" s="2706"/>
      <c r="AO43" s="2706"/>
      <c r="AP43" s="2706"/>
      <c r="AQ43" s="2706"/>
      <c r="AR43" s="2707"/>
      <c r="AS43" s="1721" t="s">
        <v>522</v>
      </c>
      <c r="AU43" s="963"/>
      <c r="AV43" s="963" t="str">
        <f>IF(T43="","",T43)</f>
        <v>Территория действия тарифа</v>
      </c>
      <c r="AW43" s="963"/>
      <c r="AX43" s="963"/>
      <c r="AY43" s="1618">
        <v>23</v>
      </c>
    </row>
    <row customHeight="1" ht="24">
      <c r="A44" s="1826" t="s">
        <v>380</v>
      </c>
      <c r="B44" s="1826" t="s">
        <v>381</v>
      </c>
      <c r="C44" s="1826" t="s">
        <v>382</v>
      </c>
      <c r="D44" s="1826"/>
      <c r="E44" s="2722"/>
      <c r="F44" s="2722"/>
      <c r="G44" s="2721">
        <v>1</v>
      </c>
      <c r="H44" s="1826"/>
      <c r="I44" s="1826"/>
      <c r="J44" s="1826"/>
      <c r="K44" s="1826"/>
      <c r="L44" s="1827"/>
      <c r="M44" s="1828"/>
      <c r="N44" s="1828"/>
      <c r="O44" s="1828"/>
      <c r="P44" s="817"/>
      <c r="Q44" s="815"/>
      <c r="R44" s="816"/>
      <c r="S44" s="1956" t="str">
        <f>INDEX(PT_DIFFERENTIATION_NUM_CS,MATCH(C44,PT_DIFFERENTIATION_CS_ID,0))</f>
        <v>..</v>
      </c>
      <c r="T44" s="772" t="s">
        <v>654</v>
      </c>
      <c r="U44" s="763"/>
      <c r="V44" s="2705"/>
      <c r="W44" s="2706"/>
      <c r="X44" s="2706"/>
      <c r="Y44" s="2706"/>
      <c r="Z44" s="2706"/>
      <c r="AA44" s="2706"/>
      <c r="AB44" s="2706"/>
      <c r="AC44" s="2706"/>
      <c r="AD44" s="2706"/>
      <c r="AE44" s="2706"/>
      <c r="AF44" s="2707"/>
      <c r="AG44" s="2705" t="str">
        <f>INDEX(PT_DIFFERENTIATION_CS,MATCH(C44,PT_DIFFERENTIATION_CS_ID,0))</f>
        <v/>
      </c>
      <c r="AH44" s="2706"/>
      <c r="AI44" s="2706"/>
      <c r="AJ44" s="2706"/>
      <c r="AK44" s="2706"/>
      <c r="AL44" s="2706"/>
      <c r="AM44" s="2706"/>
      <c r="AN44" s="2706"/>
      <c r="AO44" s="2706"/>
      <c r="AP44" s="2706"/>
      <c r="AQ44" s="2706"/>
      <c r="AR44" s="2707"/>
      <c r="AS44" s="1721" t="s">
        <v>655</v>
      </c>
      <c r="AU44" s="963"/>
      <c r="AV44" s="963" t="str">
        <f>IF(T44="","",T44)</f>
        <v>Наименование централизованной системы горячего водоснабжения</v>
      </c>
      <c r="AW44" s="963"/>
      <c r="AX44" s="963"/>
      <c r="AY44" s="1618">
        <v>23</v>
      </c>
    </row>
    <row customHeight="1" ht="24">
      <c r="A45" s="1826" t="s">
        <v>380</v>
      </c>
      <c r="B45" s="1826" t="s">
        <v>381</v>
      </c>
      <c r="C45" s="1826" t="s">
        <v>382</v>
      </c>
      <c r="D45" s="1826" t="s">
        <v>667</v>
      </c>
      <c r="E45" s="2722"/>
      <c r="F45" s="2722"/>
      <c r="G45" s="2722"/>
      <c r="H45" s="2722"/>
      <c r="I45" s="2719" t="str">
        <f>S44&amp;".1"</f>
        <v>...1</v>
      </c>
      <c r="J45" s="1826"/>
      <c r="K45" s="1826"/>
      <c r="L45" s="1827"/>
      <c r="P45" s="2720">
        <v>1</v>
      </c>
      <c r="Q45" s="1944"/>
      <c r="R45" s="819"/>
      <c r="S45" s="1956" t="str">
        <f>$I45</f>
        <v>...1</v>
      </c>
      <c r="T45" s="748" t="s">
        <v>607</v>
      </c>
      <c r="U45" s="763"/>
      <c r="V45" s="2813"/>
      <c r="W45" s="2814"/>
      <c r="X45" s="2814"/>
      <c r="Y45" s="2814"/>
      <c r="Z45" s="2814"/>
      <c r="AA45" s="2814"/>
      <c r="AB45" s="2814"/>
      <c r="AC45" s="2814"/>
      <c r="AD45" s="2814"/>
      <c r="AE45" s="2814"/>
      <c r="AF45" s="2815"/>
      <c r="AG45" s="2816"/>
      <c r="AH45" s="2817"/>
      <c r="AI45" s="2817"/>
      <c r="AJ45" s="2817"/>
      <c r="AK45" s="2817"/>
      <c r="AL45" s="2817"/>
      <c r="AM45" s="2817"/>
      <c r="AN45" s="2817"/>
      <c r="AO45" s="2817"/>
      <c r="AP45" s="2817"/>
      <c r="AQ45" s="2817"/>
      <c r="AR45" s="2818"/>
      <c r="AS45" s="1721" t="s">
        <v>608</v>
      </c>
      <c r="AU45" s="963"/>
      <c r="AV45" s="963" t="str">
        <f>IF(T45="","",T45)</f>
        <v>Наименование признака дифференциации</v>
      </c>
      <c r="AW45" s="963"/>
      <c r="AX45" s="963"/>
      <c r="AY45" s="1618">
        <v>23</v>
      </c>
    </row>
    <row customHeight="1" ht="24">
      <c r="A46" s="1826" t="s">
        <v>380</v>
      </c>
      <c r="B46" s="1826" t="s">
        <v>381</v>
      </c>
      <c r="C46" s="1826" t="s">
        <v>382</v>
      </c>
      <c r="D46" s="1826" t="s">
        <v>667</v>
      </c>
      <c r="E46" s="2722"/>
      <c r="F46" s="2722"/>
      <c r="G46" s="2722"/>
      <c r="H46" s="2722"/>
      <c r="I46" s="2749"/>
      <c r="J46" s="2719" t="str">
        <f>I45&amp;".1"</f>
        <v>...1.1</v>
      </c>
      <c r="K46" s="1826"/>
      <c r="L46" s="1827" t="s">
        <v>530</v>
      </c>
      <c r="P46" s="2720"/>
      <c r="Q46" s="2720">
        <v>1</v>
      </c>
      <c r="R46" s="820"/>
      <c r="S46" s="1956" t="str">
        <f>$J46</f>
        <v>...1.1</v>
      </c>
      <c r="T46" s="749" t="s">
        <v>531</v>
      </c>
      <c r="U46" s="763"/>
      <c r="V46" s="2708"/>
      <c r="W46" s="2709"/>
      <c r="X46" s="2709"/>
      <c r="Y46" s="2709"/>
      <c r="Z46" s="2709"/>
      <c r="AA46" s="2709"/>
      <c r="AB46" s="2709"/>
      <c r="AC46" s="2709"/>
      <c r="AD46" s="2709"/>
      <c r="AE46" s="2709"/>
      <c r="AF46" s="2710"/>
      <c r="AG46" s="2708"/>
      <c r="AH46" s="2709"/>
      <c r="AI46" s="2709"/>
      <c r="AJ46" s="2709"/>
      <c r="AK46" s="2709"/>
      <c r="AL46" s="2709"/>
      <c r="AM46" s="2709"/>
      <c r="AN46" s="2709"/>
      <c r="AO46" s="2709"/>
      <c r="AP46" s="2709"/>
      <c r="AQ46" s="2709"/>
      <c r="AR46" s="2710"/>
      <c r="AS46" s="1770" t="s">
        <v>609</v>
      </c>
      <c r="AU46" s="963"/>
      <c r="AV46" s="963" t="str">
        <f>IF(T46="","",T46)</f>
        <v>Группа потребителей</v>
      </c>
      <c r="AW46" s="963"/>
      <c r="AX46" s="963"/>
      <c r="AY46" s="1618">
        <v>23</v>
      </c>
    </row>
    <row customHeight="1" ht="24">
      <c r="A47" s="1826" t="s">
        <v>380</v>
      </c>
      <c r="B47" s="1826" t="s">
        <v>381</v>
      </c>
      <c r="C47" s="1826" t="s">
        <v>382</v>
      </c>
      <c r="D47" s="1826" t="s">
        <v>667</v>
      </c>
      <c r="E47" s="2722"/>
      <c r="F47" s="2722"/>
      <c r="G47" s="2722"/>
      <c r="H47" s="2722"/>
      <c r="I47" s="2749"/>
      <c r="J47" s="2749"/>
      <c r="K47" s="2719" t="str">
        <f>J46&amp;".1"</f>
        <v>...1.1.1</v>
      </c>
      <c r="L47" s="1827"/>
      <c r="P47" s="2720"/>
      <c r="Q47" s="2720"/>
      <c r="R47" s="820">
        <v>1</v>
      </c>
      <c r="S47" s="1956" t="str">
        <f>$K47</f>
        <v>...1.1.1</v>
      </c>
      <c r="T47" s="1900"/>
      <c r="U47" s="763"/>
      <c r="V47" s="1823"/>
      <c r="W47" s="1823"/>
      <c r="X47" s="1823"/>
      <c r="Y47" s="1823"/>
      <c r="Z47" s="1823"/>
      <c r="AA47" s="1823"/>
      <c r="AB47" s="1824"/>
      <c r="AC47" s="2730"/>
      <c r="AD47" s="2731" t="s">
        <v>66</v>
      </c>
      <c r="AE47" s="2730"/>
      <c r="AF47" s="2731" t="s">
        <v>66</v>
      </c>
      <c r="AG47" s="1214"/>
      <c r="AH47" s="1214"/>
      <c r="AI47" s="1214"/>
      <c r="AJ47" s="1214"/>
      <c r="AK47" s="1214"/>
      <c r="AL47" s="1214"/>
      <c r="AM47" s="1720"/>
      <c r="AN47" s="2728"/>
      <c r="AO47" s="2570" t="s">
        <v>66</v>
      </c>
      <c r="AP47" s="2750"/>
      <c r="AQ47" s="2570" t="s">
        <v>19</v>
      </c>
      <c r="AR47" s="1901"/>
      <c r="AS47" s="28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74">
        <f>STRCHECKDATE(V48:AR48)</f>
      </c>
      <c r="AU47" s="963"/>
      <c r="AV47" s="963" t="str">
        <f>IF(T47="","",T47)</f>
        <v/>
      </c>
      <c r="AW47" s="963"/>
      <c r="AX47" s="963"/>
      <c r="AY47" s="1618">
        <v>23</v>
      </c>
    </row>
    <row customHeight="1" ht="0">
      <c r="A48" s="1826" t="s">
        <v>380</v>
      </c>
      <c r="B48" s="1826" t="s">
        <v>381</v>
      </c>
      <c r="C48" s="1826" t="s">
        <v>382</v>
      </c>
      <c r="D48" s="1826" t="s">
        <v>667</v>
      </c>
      <c r="E48" s="2722"/>
      <c r="F48" s="2722"/>
      <c r="G48" s="2722"/>
      <c r="H48" s="2722"/>
      <c r="I48" s="2749"/>
      <c r="J48" s="2749"/>
      <c r="K48" s="2719"/>
      <c r="L48" s="1827"/>
      <c r="P48" s="2720"/>
      <c r="Q48" s="2720"/>
      <c r="R48" s="820"/>
      <c r="S48" s="1953"/>
      <c r="T48" s="763"/>
      <c r="U48" s="763"/>
      <c r="V48" s="1823"/>
      <c r="W48" s="1823"/>
      <c r="X48" s="1823"/>
      <c r="Y48" s="1823"/>
      <c r="Z48" s="1823"/>
      <c r="AA48" s="1823"/>
      <c r="AB48" s="791" t="str">
        <f>AC47&amp;"-"&amp;AE47</f>
        <v>-</v>
      </c>
      <c r="AC48" s="2731"/>
      <c r="AD48" s="2731"/>
      <c r="AE48" s="2731"/>
      <c r="AF48" s="2731"/>
      <c r="AG48" s="788"/>
      <c r="AH48" s="788"/>
      <c r="AI48" s="788"/>
      <c r="AJ48" s="788"/>
      <c r="AK48" s="788"/>
      <c r="AL48" s="788"/>
      <c r="AM48" s="791" t="str">
        <f>AN47&amp;"-"&amp;AP47</f>
        <v>-</v>
      </c>
      <c r="AN48" s="2729"/>
      <c r="AO48" s="2570"/>
      <c r="AP48" s="2751"/>
      <c r="AQ48" s="2570"/>
      <c r="AR48" s="1902"/>
      <c r="AS48" s="2812"/>
      <c r="AU48" s="963"/>
      <c r="AV48" s="963" t="str">
        <f>IF(T48="","",T48)</f>
        <v/>
      </c>
      <c r="AW48" s="963"/>
      <c r="AX48" s="963"/>
      <c r="AY48" s="1618">
        <v>0</v>
      </c>
    </row>
    <row customHeight="1" ht="21">
      <c r="A49" s="1826" t="s">
        <v>380</v>
      </c>
      <c r="B49" s="1826" t="s">
        <v>381</v>
      </c>
      <c r="C49" s="1826" t="s">
        <v>382</v>
      </c>
      <c r="D49" s="1826" t="s">
        <v>667</v>
      </c>
      <c r="E49" s="2722"/>
      <c r="F49" s="2722"/>
      <c r="G49" s="2722"/>
      <c r="H49" s="2722"/>
      <c r="I49" s="2749"/>
      <c r="J49" s="2719"/>
      <c r="K49" s="1826"/>
      <c r="L49" s="1827"/>
      <c r="P49" s="2720"/>
      <c r="Q49" s="2720"/>
      <c r="R49" s="819"/>
      <c r="S49" s="1741"/>
      <c r="T49" s="750" t="s">
        <v>610</v>
      </c>
      <c r="U49" s="830"/>
      <c r="V49" s="830"/>
      <c r="W49" s="1063"/>
      <c r="X49" s="1063"/>
      <c r="Y49" s="1063"/>
      <c r="Z49" s="1063"/>
      <c r="AA49" s="1063"/>
      <c r="AB49" s="830"/>
      <c r="AC49" s="830"/>
      <c r="AD49" s="830"/>
      <c r="AE49" s="830"/>
      <c r="AF49" s="830"/>
      <c r="AG49" s="830"/>
      <c r="AH49" s="1063"/>
      <c r="AI49" s="1063"/>
      <c r="AJ49" s="1063"/>
      <c r="AK49" s="1063"/>
      <c r="AL49" s="1063"/>
      <c r="AM49" s="830"/>
      <c r="AN49" s="830"/>
      <c r="AO49" s="830"/>
      <c r="AP49" s="830"/>
      <c r="AQ49" s="830"/>
      <c r="AR49" s="830"/>
      <c r="AS49" s="1721" t="s">
        <v>611</v>
      </c>
      <c r="AU49" s="963"/>
      <c r="AV49" s="963" t="str">
        <f>IF(T49="","",T49)</f>
        <v>Добавить значение признака дифференциации</v>
      </c>
      <c r="AW49" s="963"/>
      <c r="AX49" s="963"/>
      <c r="AY49" s="1618">
        <v>20</v>
      </c>
    </row>
    <row customHeight="1" ht="22.049999999999997">
      <c r="A50" s="1826" t="s">
        <v>380</v>
      </c>
      <c r="B50" s="1826" t="s">
        <v>381</v>
      </c>
      <c r="C50" s="1826" t="s">
        <v>382</v>
      </c>
      <c r="D50" s="1826" t="s">
        <v>667</v>
      </c>
      <c r="E50" s="2722"/>
      <c r="F50" s="2722"/>
      <c r="G50" s="2722"/>
      <c r="H50" s="2722"/>
      <c r="I50" s="2719"/>
      <c r="J50" s="1826"/>
      <c r="K50" s="1826"/>
      <c r="L50" s="1827"/>
      <c r="P50" s="2720"/>
      <c r="Q50" s="1944"/>
      <c r="R50" s="819"/>
      <c r="S50" s="1741"/>
      <c r="T50" s="828" t="s">
        <v>536</v>
      </c>
      <c r="U50" s="830"/>
      <c r="V50" s="830"/>
      <c r="W50" s="1063"/>
      <c r="X50" s="1063"/>
      <c r="Y50" s="1063"/>
      <c r="Z50" s="1063"/>
      <c r="AA50" s="1063"/>
      <c r="AB50" s="830"/>
      <c r="AC50" s="830"/>
      <c r="AD50" s="830"/>
      <c r="AE50" s="830"/>
      <c r="AF50" s="829"/>
      <c r="AG50" s="830"/>
      <c r="AH50" s="1063"/>
      <c r="AI50" s="1063"/>
      <c r="AJ50" s="1063"/>
      <c r="AK50" s="1063"/>
      <c r="AL50" s="1063"/>
      <c r="AM50" s="830"/>
      <c r="AN50" s="830"/>
      <c r="AO50" s="830"/>
      <c r="AP50" s="830"/>
      <c r="AQ50" s="829"/>
      <c r="AR50" s="830"/>
      <c r="AS50" s="1903"/>
      <c r="AU50" s="963"/>
      <c r="AV50" s="963" t="str">
        <f>IF(T50="","",T50)</f>
        <v>Добавить группу потребителей</v>
      </c>
      <c r="AW50" s="963"/>
      <c r="AX50" s="963"/>
      <c r="AY50" s="1618">
        <v>21</v>
      </c>
    </row>
    <row customHeight="1" ht="22.049999999999997">
      <c r="A51" s="1826" t="s">
        <v>380</v>
      </c>
      <c r="B51" s="1826" t="s">
        <v>381</v>
      </c>
      <c r="C51" s="1826" t="s">
        <v>382</v>
      </c>
      <c r="D51" s="1826" t="s">
        <v>667</v>
      </c>
      <c r="E51" s="2722"/>
      <c r="F51" s="2722"/>
      <c r="G51" s="2722"/>
      <c r="H51" s="2721"/>
      <c r="I51" s="1826"/>
      <c r="J51" s="1826"/>
      <c r="K51" s="1826"/>
      <c r="L51" s="1827"/>
      <c r="M51" s="1828"/>
      <c r="N51" s="1828"/>
      <c r="O51" s="1000"/>
      <c r="P51" s="823"/>
      <c r="Q51" s="838"/>
      <c r="R51" s="818"/>
      <c r="S51" s="1741"/>
      <c r="T51" s="835" t="s">
        <v>612</v>
      </c>
      <c r="U51" s="830"/>
      <c r="V51" s="830"/>
      <c r="W51" s="1063"/>
      <c r="X51" s="1063"/>
      <c r="Y51" s="1063"/>
      <c r="Z51" s="1063"/>
      <c r="AA51" s="1063"/>
      <c r="AB51" s="830"/>
      <c r="AC51" s="830"/>
      <c r="AD51" s="830"/>
      <c r="AE51" s="830"/>
      <c r="AF51" s="829"/>
      <c r="AG51" s="830"/>
      <c r="AH51" s="1063"/>
      <c r="AI51" s="1063"/>
      <c r="AJ51" s="1063"/>
      <c r="AK51" s="1063"/>
      <c r="AL51" s="1063"/>
      <c r="AM51" s="830"/>
      <c r="AN51" s="830"/>
      <c r="AO51" s="830"/>
      <c r="AP51" s="830"/>
      <c r="AQ51" s="829"/>
      <c r="AR51" s="830"/>
      <c r="AS51" s="766"/>
      <c r="AU51" s="963"/>
      <c r="AV51" s="963" t="str">
        <f>IF(T51="","",T51)</f>
        <v>Добавить наименование признака дифференциации</v>
      </c>
      <c r="AW51" s="963"/>
      <c r="AX51" s="963"/>
      <c r="AY51" s="1618">
        <v>21</v>
      </c>
    </row>
    <row s="27100" customFormat="1" customHeight="1" ht="0">
      <c r="A52" s="1806" t="s">
        <v>380</v>
      </c>
      <c r="B52" s="1806" t="s">
        <v>381</v>
      </c>
      <c r="C52" s="1777"/>
      <c r="D52" s="1777"/>
      <c r="E52" s="2722"/>
      <c r="F52" s="2721"/>
      <c r="G52" s="1777"/>
      <c r="H52" s="1777"/>
      <c r="I52" s="1777"/>
      <c r="J52" s="1777"/>
      <c r="K52" s="1777"/>
      <c r="L52" s="1957"/>
      <c r="M52" s="1784"/>
      <c r="N52" s="1784"/>
      <c r="P52" s="1779"/>
      <c r="Q52" s="1780"/>
      <c r="R52" s="1779"/>
      <c r="S52" s="1785"/>
      <c r="T52" s="1788" t="s">
        <v>539</v>
      </c>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1787"/>
      <c r="AS52" s="1787"/>
      <c r="AU52" s="1252"/>
      <c r="AV52" s="1252" t="str">
        <f>IF(T52="","",T52)</f>
        <v>Добавить централизованную систему для дифференциации</v>
      </c>
      <c r="AW52" s="1252"/>
      <c r="AX52" s="1252"/>
      <c r="AY52" s="981">
        <v>0</v>
      </c>
    </row>
    <row s="27100" customFormat="1" customHeight="1" ht="0">
      <c r="A53" s="1806" t="s">
        <v>380</v>
      </c>
      <c r="B53" s="1806"/>
      <c r="C53" s="1806"/>
      <c r="D53" s="1806"/>
      <c r="E53" s="2721"/>
      <c r="F53" s="1806"/>
      <c r="G53" s="1806"/>
      <c r="H53" s="1806"/>
      <c r="I53" s="1806"/>
      <c r="J53" s="1806"/>
      <c r="K53" s="1806"/>
      <c r="L53" s="1809"/>
      <c r="M53" s="1784"/>
      <c r="N53" s="1784"/>
      <c r="O53" s="981"/>
      <c r="P53" s="843"/>
      <c r="Q53" s="1807"/>
      <c r="R53" s="843"/>
      <c r="S53" s="1785"/>
      <c r="T53" s="1788" t="s">
        <v>540</v>
      </c>
      <c r="U53" s="1787"/>
      <c r="V53" s="1787"/>
      <c r="W53" s="1787"/>
      <c r="X53" s="1787"/>
      <c r="Y53" s="1787"/>
      <c r="Z53" s="1787"/>
      <c r="AA53" s="1787"/>
      <c r="AB53" s="1787"/>
      <c r="AC53" s="1787"/>
      <c r="AD53" s="1787"/>
      <c r="AE53" s="1787"/>
      <c r="AF53" s="1787"/>
      <c r="AG53" s="1787"/>
      <c r="AH53" s="1787"/>
      <c r="AI53" s="1787"/>
      <c r="AJ53" s="1787"/>
      <c r="AK53" s="1787"/>
      <c r="AL53" s="1787"/>
      <c r="AM53" s="1787"/>
      <c r="AN53" s="1787"/>
      <c r="AO53" s="1787"/>
      <c r="AP53" s="1787"/>
      <c r="AQ53" s="1787"/>
      <c r="AR53" s="1787"/>
      <c r="AS53" s="1787"/>
      <c r="AU53" s="963"/>
      <c r="AV53" s="963" t="str">
        <f>IF(T53="","",T53)</f>
        <v>Добавить территорию для дифференциации</v>
      </c>
      <c r="AW53" s="963"/>
      <c r="AX53" s="963"/>
      <c r="AY53" s="974">
        <v>0</v>
      </c>
    </row>
    <row s="27100" customFormat="1" customHeight="1" ht="0">
      <c r="A54" s="1777"/>
      <c r="B54" s="1777"/>
      <c r="C54" s="1777"/>
      <c r="D54" s="1777"/>
      <c r="E54" s="1806"/>
      <c r="F54" s="1777"/>
      <c r="G54" s="1777"/>
      <c r="H54" s="1777"/>
      <c r="I54" s="1777"/>
      <c r="J54" s="1777"/>
      <c r="K54" s="1777"/>
      <c r="L54" s="1957"/>
      <c r="M54" s="1784"/>
      <c r="N54" s="1784"/>
      <c r="P54" s="1779"/>
      <c r="Q54" s="1780"/>
      <c r="R54" s="1779"/>
      <c r="S54" s="1785"/>
      <c r="T54" s="1788" t="s">
        <v>572</v>
      </c>
      <c r="U54" s="1787"/>
      <c r="V54" s="1787"/>
      <c r="W54" s="1787"/>
      <c r="X54" s="1787"/>
      <c r="Y54" s="1787"/>
      <c r="Z54" s="1787"/>
      <c r="AA54" s="1787"/>
      <c r="AB54" s="1787"/>
      <c r="AC54" s="1787"/>
      <c r="AD54" s="1787"/>
      <c r="AE54" s="1787"/>
      <c r="AF54" s="1787"/>
      <c r="AG54" s="1787"/>
      <c r="AH54" s="1787"/>
      <c r="AI54" s="1787"/>
      <c r="AJ54" s="1787"/>
      <c r="AK54" s="1787"/>
      <c r="AL54" s="1787"/>
      <c r="AM54" s="1787"/>
      <c r="AN54" s="1787"/>
      <c r="AO54" s="1787"/>
      <c r="AP54" s="1787"/>
      <c r="AQ54" s="1787"/>
      <c r="AR54" s="1787"/>
      <c r="AS54" s="1787"/>
      <c r="AU54" s="1252"/>
      <c r="AV54" s="1252" t="str">
        <f>IF(T54="","",T54)</f>
        <v>Добавить наименование тарифа</v>
      </c>
      <c r="AW54" s="1252"/>
      <c r="AX54" s="1252"/>
      <c r="AY54" s="981">
        <v>0</v>
      </c>
    </row>
    <row customHeight="1" ht="11.549999999999999">
      <c r="M55" s="1623"/>
      <c r="N55" s="1623"/>
      <c r="O55" s="1000"/>
      <c r="P55" s="1618"/>
      <c r="Q55" s="1618"/>
      <c r="R55" s="1618"/>
      <c r="S55" s="1618"/>
      <c r="AT55" s="1618"/>
      <c r="AU55" s="1618"/>
      <c r="AV55" s="1618"/>
      <c r="AW55" s="1618"/>
      <c r="AX55" s="1618"/>
      <c r="AY55" s="1618">
        <v>11</v>
      </c>
    </row>
    <row customHeight="1" ht="14.699999999999998">
      <c r="O56" s="1000"/>
      <c r="S56" s="1716"/>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c r="AS56" s="2748"/>
      <c r="AY56" s="1618">
        <v>14</v>
      </c>
    </row>
    <row customHeight="1" ht="14.699999999999998">
      <c r="O57" s="1000"/>
      <c r="AY57" s="1618">
        <v>14</v>
      </c>
    </row>
    <row customHeight="1" ht="14.699999999999998">
      <c r="O58" s="1000"/>
      <c r="S58" s="1716"/>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c r="AS58" s="2748"/>
      <c r="AY58" s="1618">
        <v>14</v>
      </c>
    </row>
    <row customHeight="1" ht="22.5" hidden="1">
      <c r="A59" s="1623" t="s">
        <v>82</v>
      </c>
      <c r="B59" s="1623">
        <v>0</v>
      </c>
      <c r="C59" s="1623">
        <v>0</v>
      </c>
      <c r="D59" s="1623">
        <v>0</v>
      </c>
      <c r="E59" s="1623">
        <v>0</v>
      </c>
      <c r="F59" s="1623">
        <v>0</v>
      </c>
      <c r="G59" s="1623">
        <v>0</v>
      </c>
      <c r="H59" s="1623">
        <v>0</v>
      </c>
      <c r="I59" s="1623">
        <v>0</v>
      </c>
      <c r="J59" s="1623">
        <v>0</v>
      </c>
      <c r="K59" s="1623">
        <v>0</v>
      </c>
      <c r="L59" s="1941">
        <v>0</v>
      </c>
      <c r="M59" s="1825">
        <v>0</v>
      </c>
      <c r="N59" s="1825">
        <v>0</v>
      </c>
      <c r="O59" s="1825">
        <v>0</v>
      </c>
      <c r="P59" s="1936">
        <v>3</v>
      </c>
      <c r="Q59" s="807">
        <v>3</v>
      </c>
      <c r="R59" s="807">
        <v>3</v>
      </c>
      <c r="S59" s="1044">
        <v>12</v>
      </c>
      <c r="T59" s="1618">
        <v>35</v>
      </c>
      <c r="U59" s="1618">
        <v>0</v>
      </c>
      <c r="V59" s="1618">
        <v>0</v>
      </c>
      <c r="W59" s="2094">
        <v>0</v>
      </c>
      <c r="X59" s="2094">
        <v>0</v>
      </c>
      <c r="Y59" s="2094">
        <v>0</v>
      </c>
      <c r="Z59" s="2094">
        <v>0</v>
      </c>
      <c r="AA59" s="2094">
        <v>0</v>
      </c>
      <c r="AB59" s="1618">
        <v>0</v>
      </c>
      <c r="AC59" s="1618">
        <v>0</v>
      </c>
      <c r="AD59" s="1618">
        <v>0</v>
      </c>
      <c r="AE59" s="1618">
        <v>0</v>
      </c>
      <c r="AF59" s="1618">
        <v>0</v>
      </c>
      <c r="AG59" s="1618">
        <v>19</v>
      </c>
      <c r="AH59" s="2094">
        <v>19</v>
      </c>
      <c r="AI59" s="2094">
        <v>19</v>
      </c>
      <c r="AJ59" s="2094">
        <v>19</v>
      </c>
      <c r="AK59" s="2094">
        <v>19</v>
      </c>
      <c r="AL59" s="2094">
        <v>19</v>
      </c>
      <c r="AM59" s="1618">
        <v>19</v>
      </c>
      <c r="AN59" s="1618">
        <v>11</v>
      </c>
      <c r="AO59" s="1618">
        <v>3</v>
      </c>
      <c r="AP59" s="1618">
        <v>11</v>
      </c>
      <c r="AQ59" s="1618">
        <v>0</v>
      </c>
      <c r="AR59" s="1618">
        <v>4</v>
      </c>
      <c r="AS59" s="1618">
        <v>115</v>
      </c>
      <c r="AT59" s="974">
        <v>10</v>
      </c>
      <c r="AU59" s="974">
        <v>10</v>
      </c>
      <c r="AV59" s="974">
        <v>10</v>
      </c>
      <c r="AW59" s="974">
        <v>10</v>
      </c>
      <c r="AX59" s="974">
        <v>10</v>
      </c>
      <c r="AY59" s="161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DA17F8-1071-F7AF-14A6-0E1BF152C913}"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8178" width="11.57421875" hidden="1" customWidth="1"/>
    <col min="2" max="2" style="28178" width="11.00390625" hidden="1" customWidth="1"/>
    <col min="3" max="3" style="28178" width="10.57421875" hidden="1"/>
    <col min="4" max="4" style="28178" width="12.8515625" hidden="1" customWidth="1"/>
    <col min="5" max="5" style="28178" width="10.00390625" hidden="1" customWidth="1"/>
    <col min="6" max="6" style="28178" width="8.7109375" hidden="1" customWidth="1"/>
    <col min="7" max="7" style="28178" width="7.57421875" hidden="1" customWidth="1"/>
    <col min="8" max="8" style="28178" width="11.421875" hidden="1" customWidth="1"/>
    <col min="9" max="9" style="28178" width="12.00390625" hidden="1" customWidth="1"/>
    <col min="10" max="10" style="28178" width="9.8515625" hidden="1" customWidth="1"/>
    <col min="11" max="11" style="28178" width="11.421875" hidden="1" customWidth="1"/>
    <col min="12" max="12" style="28904" width="19.140625" hidden="1" customWidth="1"/>
    <col min="13" max="14" style="26776" width="12.28125" hidden="1" customWidth="1"/>
    <col min="15" max="15" style="26776" width="23.421875" hidden="1" customWidth="1"/>
    <col min="16" max="16" style="26776" width="3.7109375" hidden="1" customWidth="1"/>
    <col min="17" max="17" style="26842" width="3.7109375" hidden="1" customWidth="1"/>
    <col min="18" max="18" style="28199" width="3.00390625" customWidth="1"/>
    <col min="19" max="19" style="28896" width="12.00390625" customWidth="1"/>
    <col min="20" max="20" style="28229" width="31.00390625" customWidth="1"/>
    <col min="21" max="21" style="28229" width="0.140625" customWidth="1"/>
    <col min="22" max="25" style="28229" width="21.7109375" hidden="1" customWidth="1"/>
    <col min="26" max="26" style="28229" width="11.7109375" hidden="1" customWidth="1"/>
    <col min="27" max="27" style="28229" width="3.7109375" hidden="1" customWidth="1"/>
    <col min="28" max="28" style="28229" width="11.7109375" hidden="1" customWidth="1"/>
    <col min="29" max="29" style="28229" width="8.57421875" hidden="1" customWidth="1"/>
    <col min="30" max="30" style="28229" width="3.7109375" customWidth="1"/>
    <col min="31" max="32" style="28229" width="3.00390625" customWidth="1"/>
    <col min="33" max="33" style="28229" width="24.00390625" customWidth="1"/>
    <col min="34" max="34" style="28229" width="3.7109375" customWidth="1"/>
    <col min="35" max="36" style="28229" width="3.00390625" customWidth="1"/>
    <col min="37" max="37" style="28229" width="24.00390625" customWidth="1"/>
    <col min="38" max="38" style="28229" width="3.7109375" customWidth="1"/>
    <col min="39" max="40" style="28229" width="3.00390625" customWidth="1"/>
    <col min="41" max="41" style="28229" width="18.00390625" customWidth="1"/>
    <col min="42" max="42" style="28229" width="3.7109375" customWidth="1"/>
    <col min="43" max="44" style="28229" width="3.00390625" customWidth="1"/>
    <col min="45" max="45" style="28229" width="18.00390625" customWidth="1"/>
    <col min="46" max="49" style="28229" width="21.00390625" customWidth="1"/>
    <col min="50" max="50" style="28229" width="11.00390625" customWidth="1"/>
    <col min="51" max="51" style="28229" width="3.7109375" customWidth="1"/>
    <col min="52" max="52" style="28229" width="11.00390625" customWidth="1"/>
    <col min="53" max="53" style="28229" width="8.57421875" hidden="1" customWidth="1"/>
    <col min="54" max="54" style="28229" width="4.00390625" customWidth="1"/>
    <col min="55" max="55" style="28229" width="115.00390625" customWidth="1"/>
    <col min="56" max="60" style="27100" width="10.00390625" customWidth="1"/>
    <col min="61" max="61" style="28229" width="10.57421875" hidden="1"/>
  </cols>
  <sheetData>
    <row customHeight="1" ht="22.5" hidden="1">
      <c r="W1" s="790"/>
      <c r="Y1" s="790"/>
      <c r="Z1" s="790"/>
      <c r="AW1" s="790"/>
      <c r="AX1" s="790"/>
      <c r="BI1" s="1618" t="s">
        <v>14</v>
      </c>
    </row>
    <row customHeight="1" ht="21" hidden="1">
      <c r="A2" s="1826"/>
      <c r="B2" s="1826"/>
      <c r="C2" s="1826"/>
      <c r="D2" s="1826"/>
      <c r="E2" s="2721">
        <v>1</v>
      </c>
      <c r="F2" s="1826"/>
      <c r="G2" s="1826"/>
      <c r="H2" s="1826"/>
      <c r="I2" s="1826"/>
      <c r="J2" s="1826"/>
      <c r="K2" s="1826"/>
      <c r="L2" s="1827"/>
      <c r="M2" s="1828"/>
      <c r="N2" s="1828"/>
      <c r="O2" s="1828"/>
      <c r="P2" s="1872"/>
      <c r="Q2" s="1336"/>
      <c r="R2" s="818"/>
      <c r="S2" s="1956">
        <f>INDEX(PT_DIFFERENTIATION_NUM_NTAR,MATCH(A2,PT_DIFFERENTIATION_NTAR_ID,0))</f>
      </c>
      <c r="T2" s="761" t="s">
        <v>255</v>
      </c>
      <c r="U2" s="763"/>
      <c r="V2" s="2706"/>
      <c r="W2" s="2706"/>
      <c r="X2" s="2706"/>
      <c r="Y2" s="2706"/>
      <c r="Z2" s="2706"/>
      <c r="AA2" s="2706"/>
      <c r="AB2" s="2706"/>
      <c r="AC2" s="2707"/>
      <c r="AD2" s="2705">
        <f>INDEX(PT_DIFFERENTIATION_NTAR,MATCH(A2,PT_DIFFERENTIATION_NTAR_ID,0))</f>
      </c>
      <c r="AE2" s="2706"/>
      <c r="AF2" s="2706"/>
      <c r="AG2" s="2706"/>
      <c r="AH2" s="2706"/>
      <c r="AI2" s="2706"/>
      <c r="AJ2" s="2706"/>
      <c r="AK2" s="2706"/>
      <c r="AL2" s="2706"/>
      <c r="AM2" s="2706"/>
      <c r="AN2" s="2706"/>
      <c r="AO2" s="2706"/>
      <c r="AP2" s="2706"/>
      <c r="AQ2" s="2706"/>
      <c r="AR2" s="2706"/>
      <c r="AS2" s="2706"/>
      <c r="AT2" s="2706"/>
      <c r="AU2" s="2706"/>
      <c r="AV2" s="2706"/>
      <c r="AW2" s="2706"/>
      <c r="AX2" s="2706"/>
      <c r="AY2" s="2706"/>
      <c r="AZ2" s="2706"/>
      <c r="BA2" s="2706"/>
      <c r="BB2" s="2707"/>
      <c r="BC2"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63"/>
      <c r="BF2" s="963" t="str">
        <f>IF(T2="","",T2)</f>
        <v>Наименование тарифа</v>
      </c>
      <c r="BG2" s="963"/>
      <c r="BH2" s="963"/>
      <c r="BI2" s="1618">
        <v>0</v>
      </c>
    </row>
    <row customHeight="1" ht="21" hidden="1">
      <c r="A3" s="1826"/>
      <c r="B3" s="1826"/>
      <c r="C3" s="1826"/>
      <c r="D3" s="1826"/>
      <c r="E3" s="2722"/>
      <c r="F3" s="2721">
        <v>1</v>
      </c>
      <c r="G3" s="1826"/>
      <c r="H3" s="1826"/>
      <c r="I3" s="1826"/>
      <c r="J3" s="1826"/>
      <c r="K3" s="1826"/>
      <c r="L3" s="1827"/>
      <c r="M3" s="1828"/>
      <c r="N3" s="1828"/>
      <c r="O3" s="1828"/>
      <c r="P3" s="1873"/>
      <c r="Q3" s="1874"/>
      <c r="R3" s="816"/>
      <c r="S3" s="1956">
        <f>INDEX(PT_DIFFERENTIATION_NUM_TER,MATCH(B3,PT_DIFFERENTIATION_TER_ID,0))</f>
      </c>
      <c r="T3" s="771" t="s">
        <v>521</v>
      </c>
      <c r="U3" s="763"/>
      <c r="V3" s="2706"/>
      <c r="W3" s="2706"/>
      <c r="X3" s="2706"/>
      <c r="Y3" s="2706"/>
      <c r="Z3" s="2706"/>
      <c r="AA3" s="2706"/>
      <c r="AB3" s="2706"/>
      <c r="AC3" s="2707"/>
      <c r="AD3" s="2705">
        <f>INDEX(PT_DIFFERENTIATION_TER,MATCH(B3,PT_DIFFERENTIATION_TER_ID,0))</f>
      </c>
      <c r="AE3" s="2706"/>
      <c r="AF3" s="2706"/>
      <c r="AG3" s="2706"/>
      <c r="AH3" s="2706"/>
      <c r="AI3" s="2706"/>
      <c r="AJ3" s="2706"/>
      <c r="AK3" s="2706"/>
      <c r="AL3" s="2706"/>
      <c r="AM3" s="2706"/>
      <c r="AN3" s="2706"/>
      <c r="AO3" s="2706"/>
      <c r="AP3" s="2706"/>
      <c r="AQ3" s="2706"/>
      <c r="AR3" s="2706"/>
      <c r="AS3" s="2706"/>
      <c r="AT3" s="2706"/>
      <c r="AU3" s="2706"/>
      <c r="AV3" s="2706"/>
      <c r="AW3" s="2706"/>
      <c r="AX3" s="2706"/>
      <c r="AY3" s="2706"/>
      <c r="AZ3" s="2706"/>
      <c r="BA3" s="2706"/>
      <c r="BB3" s="2707"/>
      <c r="BC3" s="1721" t="s">
        <v>522</v>
      </c>
      <c r="BE3" s="963"/>
      <c r="BF3" s="963" t="str">
        <f>IF(T3="","",T3)</f>
        <v>Территория действия тарифа</v>
      </c>
      <c r="BG3" s="963"/>
      <c r="BH3" s="963"/>
      <c r="BI3" s="1618">
        <v>0</v>
      </c>
    </row>
    <row customHeight="1" ht="33.75" hidden="1">
      <c r="A4" s="1826"/>
      <c r="B4" s="1826"/>
      <c r="C4" s="1826"/>
      <c r="D4" s="1826"/>
      <c r="E4" s="2722"/>
      <c r="F4" s="2722"/>
      <c r="G4" s="2721">
        <v>1</v>
      </c>
      <c r="H4" s="1826"/>
      <c r="I4" s="1826"/>
      <c r="J4" s="1826"/>
      <c r="K4" s="1826"/>
      <c r="L4" s="1827"/>
      <c r="M4" s="1828"/>
      <c r="N4" s="1828"/>
      <c r="O4" s="1828"/>
      <c r="P4" s="1875"/>
      <c r="Q4" s="1874"/>
      <c r="R4" s="816"/>
      <c r="S4" s="1956">
        <f>INDEX(PT_DIFFERENTIATION_NUM_CS,MATCH(C4,PT_DIFFERENTIATION_CS_ID,0))</f>
      </c>
      <c r="T4" s="772" t="s">
        <v>654</v>
      </c>
      <c r="U4" s="763"/>
      <c r="V4" s="2706"/>
      <c r="W4" s="2706"/>
      <c r="X4" s="2706"/>
      <c r="Y4" s="2706"/>
      <c r="Z4" s="2706"/>
      <c r="AA4" s="2706"/>
      <c r="AB4" s="2706"/>
      <c r="AC4" s="2707"/>
      <c r="AD4" s="2705">
        <f>INDEX(PT_DIFFERENTIATION_CS,MATCH(C4,PT_DIFFERENTIATION_CS_ID,0))</f>
      </c>
      <c r="AE4" s="2706"/>
      <c r="AF4" s="2706"/>
      <c r="AG4" s="2706"/>
      <c r="AH4" s="2706"/>
      <c r="AI4" s="2706"/>
      <c r="AJ4" s="2706"/>
      <c r="AK4" s="2706"/>
      <c r="AL4" s="2706"/>
      <c r="AM4" s="2706"/>
      <c r="AN4" s="2706"/>
      <c r="AO4" s="2706"/>
      <c r="AP4" s="2706"/>
      <c r="AQ4" s="2706"/>
      <c r="AR4" s="2706"/>
      <c r="AS4" s="2706"/>
      <c r="AT4" s="2706"/>
      <c r="AU4" s="2706"/>
      <c r="AV4" s="2706"/>
      <c r="AW4" s="2706"/>
      <c r="AX4" s="2706"/>
      <c r="AY4" s="2706"/>
      <c r="AZ4" s="2706"/>
      <c r="BA4" s="2706"/>
      <c r="BB4" s="2707"/>
      <c r="BC4" s="1721" t="s">
        <v>655</v>
      </c>
      <c r="BE4" s="963"/>
      <c r="BF4" s="963" t="str">
        <f>IF(T4="","",T4)</f>
        <v>Наименование централизованной системы горячего водоснабжения</v>
      </c>
      <c r="BG4" s="963"/>
      <c r="BH4" s="963"/>
      <c r="BI4" s="1618">
        <v>0</v>
      </c>
    </row>
    <row s="27100" customFormat="1" customHeight="1" ht="14.25" hidden="1">
      <c r="A5" s="1806"/>
      <c r="B5" s="1806"/>
      <c r="C5" s="1806"/>
      <c r="D5" s="1806"/>
      <c r="E5" s="2722"/>
      <c r="F5" s="2722"/>
      <c r="G5" s="2722"/>
      <c r="H5" s="2721">
        <v>1</v>
      </c>
      <c r="I5" s="1806"/>
      <c r="J5" s="1806"/>
      <c r="K5" s="1806"/>
      <c r="L5" s="1809"/>
      <c r="M5" s="1778"/>
      <c r="N5" s="1778"/>
      <c r="O5" s="1778"/>
      <c r="P5" s="1960"/>
      <c r="Q5" s="1961"/>
      <c r="R5" s="820"/>
      <c r="S5" s="1505"/>
      <c r="T5" s="1962"/>
      <c r="U5" s="1847"/>
      <c r="V5" s="2760"/>
      <c r="W5" s="2760"/>
      <c r="X5" s="2760"/>
      <c r="Y5" s="2760"/>
      <c r="Z5" s="2760"/>
      <c r="AA5" s="2760"/>
      <c r="AB5" s="2760"/>
      <c r="AC5" s="2761"/>
      <c r="AD5" s="2759"/>
      <c r="AE5" s="2760"/>
      <c r="AF5" s="2760"/>
      <c r="AG5" s="2760"/>
      <c r="AH5" s="2760"/>
      <c r="AI5" s="2760"/>
      <c r="AJ5" s="2760"/>
      <c r="AK5" s="2760"/>
      <c r="AL5" s="2760"/>
      <c r="AM5" s="2760"/>
      <c r="AN5" s="2760"/>
      <c r="AO5" s="2760"/>
      <c r="AP5" s="2760"/>
      <c r="AQ5" s="2760"/>
      <c r="AR5" s="2760"/>
      <c r="AS5" s="2760"/>
      <c r="AT5" s="2760"/>
      <c r="AU5" s="2760"/>
      <c r="AV5" s="2760"/>
      <c r="AW5" s="2760"/>
      <c r="AX5" s="2760"/>
      <c r="AY5" s="2760"/>
      <c r="AZ5" s="2760"/>
      <c r="BA5" s="2760"/>
      <c r="BB5" s="2761"/>
      <c r="BC5" s="1848" t="s">
        <v>526</v>
      </c>
      <c r="BE5" s="963"/>
      <c r="BF5" s="963" t="str">
        <f>IF(T5="","",T5)</f>
        <v/>
      </c>
      <c r="BG5" s="963"/>
      <c r="BH5" s="963"/>
      <c r="BI5" s="974">
        <v>0</v>
      </c>
    </row>
    <row s="27100" customFormat="1" customHeight="1" ht="14.25" hidden="1">
      <c r="A6" s="1806"/>
      <c r="B6" s="1806"/>
      <c r="C6" s="1806"/>
      <c r="D6" s="1806"/>
      <c r="E6" s="2722"/>
      <c r="F6" s="2722"/>
      <c r="G6" s="2722"/>
      <c r="H6" s="2722"/>
      <c r="I6" s="2719" t="str">
        <f>S5&amp;".1"</f>
        <v>.1</v>
      </c>
      <c r="J6" s="1806"/>
      <c r="K6" s="1806"/>
      <c r="L6" s="1809" t="s">
        <v>527</v>
      </c>
      <c r="M6" s="973"/>
      <c r="N6" s="973"/>
      <c r="O6" s="973"/>
      <c r="P6" s="2720">
        <v>1</v>
      </c>
      <c r="Q6" s="1944"/>
      <c r="R6" s="819"/>
      <c r="S6" s="1505"/>
      <c r="T6" s="1846"/>
      <c r="U6" s="1847"/>
      <c r="V6" s="2760"/>
      <c r="W6" s="2760"/>
      <c r="X6" s="2760"/>
      <c r="Y6" s="2760"/>
      <c r="Z6" s="2760"/>
      <c r="AA6" s="2760"/>
      <c r="AB6" s="2760"/>
      <c r="AC6" s="2761"/>
      <c r="AD6" s="2759"/>
      <c r="AE6" s="2760"/>
      <c r="AF6" s="2760"/>
      <c r="AG6" s="2760"/>
      <c r="AH6" s="2760"/>
      <c r="AI6" s="2760"/>
      <c r="AJ6" s="2760"/>
      <c r="AK6" s="2760"/>
      <c r="AL6" s="2760"/>
      <c r="AM6" s="2760"/>
      <c r="AN6" s="2760"/>
      <c r="AO6" s="2760"/>
      <c r="AP6" s="2760"/>
      <c r="AQ6" s="2760"/>
      <c r="AR6" s="2760"/>
      <c r="AS6" s="2760"/>
      <c r="AT6" s="2760"/>
      <c r="AU6" s="2760"/>
      <c r="AV6" s="2760"/>
      <c r="AW6" s="2760"/>
      <c r="AX6" s="2760"/>
      <c r="AY6" s="2760"/>
      <c r="AZ6" s="2760"/>
      <c r="BA6" s="2760"/>
      <c r="BB6" s="2761"/>
      <c r="BC6" s="1848"/>
      <c r="BE6" s="963"/>
      <c r="BF6" s="963" t="str">
        <f>IF(T6="","",T6)</f>
        <v/>
      </c>
      <c r="BG6" s="963"/>
      <c r="BH6" s="963"/>
      <c r="BI6" s="974">
        <v>0</v>
      </c>
    </row>
    <row s="27100" customFormat="1" customHeight="1" ht="14.25" hidden="1">
      <c r="A7" s="1806"/>
      <c r="B7" s="1806"/>
      <c r="C7" s="1806"/>
      <c r="D7" s="1806"/>
      <c r="E7" s="2722"/>
      <c r="F7" s="2722"/>
      <c r="G7" s="2722"/>
      <c r="H7" s="2722"/>
      <c r="I7" s="2749"/>
      <c r="J7" s="2719" t="str">
        <f>S5&amp;".1"</f>
        <v>.1</v>
      </c>
      <c r="K7" s="1806"/>
      <c r="L7" s="1809"/>
      <c r="M7" s="973"/>
      <c r="N7" s="973"/>
      <c r="O7" s="973"/>
      <c r="P7" s="2720"/>
      <c r="Q7" s="2720">
        <v>1</v>
      </c>
      <c r="R7" s="820"/>
      <c r="S7" s="1505"/>
      <c r="T7" s="1862"/>
      <c r="U7" s="1847"/>
      <c r="V7" s="2760"/>
      <c r="W7" s="2760"/>
      <c r="X7" s="2760"/>
      <c r="Y7" s="2760"/>
      <c r="Z7" s="2760"/>
      <c r="AA7" s="2760"/>
      <c r="AB7" s="2760"/>
      <c r="AC7" s="2761"/>
      <c r="AD7" s="2759"/>
      <c r="AE7" s="2760"/>
      <c r="AF7" s="2760"/>
      <c r="AG7" s="2760"/>
      <c r="AH7" s="2760"/>
      <c r="AI7" s="2760"/>
      <c r="AJ7" s="2760"/>
      <c r="AK7" s="2760"/>
      <c r="AL7" s="2760"/>
      <c r="AM7" s="2760"/>
      <c r="AN7" s="2760"/>
      <c r="AO7" s="2760"/>
      <c r="AP7" s="2760"/>
      <c r="AQ7" s="2760"/>
      <c r="AR7" s="2760"/>
      <c r="AS7" s="2760"/>
      <c r="AT7" s="2760"/>
      <c r="AU7" s="2760"/>
      <c r="AV7" s="2760"/>
      <c r="AW7" s="2760"/>
      <c r="AX7" s="2760"/>
      <c r="AY7" s="2760"/>
      <c r="AZ7" s="2760"/>
      <c r="BA7" s="2760"/>
      <c r="BB7" s="2761"/>
      <c r="BC7" s="1848"/>
      <c r="BE7" s="963"/>
      <c r="BF7" s="963" t="str">
        <f>IF(T7="","",T7)</f>
        <v/>
      </c>
      <c r="BG7" s="963"/>
      <c r="BH7" s="963"/>
      <c r="BI7" s="974">
        <v>0</v>
      </c>
    </row>
    <row customHeight="1" ht="11.25" hidden="1">
      <c r="A8" s="1826"/>
      <c r="B8" s="1826"/>
      <c r="C8" s="1826"/>
      <c r="D8" s="1826"/>
      <c r="E8" s="2722"/>
      <c r="F8" s="2722"/>
      <c r="G8" s="2722"/>
      <c r="H8" s="2722"/>
      <c r="I8" s="2749"/>
      <c r="J8" s="2749"/>
      <c r="K8" s="2719">
        <f>S4&amp;".1"</f>
      </c>
      <c r="L8" s="1827"/>
      <c r="P8" s="2720"/>
      <c r="Q8" s="2720"/>
      <c r="R8" s="2810">
        <v>1</v>
      </c>
      <c r="S8" s="2804">
        <f>$K8</f>
      </c>
      <c r="T8" s="2823"/>
      <c r="U8" s="763"/>
      <c r="V8" s="1214"/>
      <c r="W8" s="1720"/>
      <c r="X8" s="1214"/>
      <c r="Y8" s="1720"/>
      <c r="Z8" s="2197"/>
      <c r="AA8" s="1932" t="s">
        <v>66</v>
      </c>
      <c r="AB8" s="2197"/>
      <c r="AC8" s="1932" t="s">
        <v>66</v>
      </c>
      <c r="AD8" s="2648" t="s">
        <v>66</v>
      </c>
      <c r="AE8" s="2789"/>
      <c r="AF8" s="2668">
        <v>1</v>
      </c>
      <c r="AG8" s="2826"/>
      <c r="AH8" s="2570" t="s">
        <v>66</v>
      </c>
      <c r="AI8" s="2789"/>
      <c r="AJ8" s="2668">
        <v>1</v>
      </c>
      <c r="AK8" s="2790" t="s">
        <v>22</v>
      </c>
      <c r="AL8" s="2570" t="s">
        <v>66</v>
      </c>
      <c r="AM8" s="2655"/>
      <c r="AN8" s="2668">
        <v>1</v>
      </c>
      <c r="AO8" s="2820"/>
      <c r="AP8" s="2821" t="s">
        <v>66</v>
      </c>
      <c r="AQ8" s="774"/>
      <c r="AR8" s="1949">
        <v>1</v>
      </c>
      <c r="AS8" s="1955" t="s">
        <v>22</v>
      </c>
      <c r="AT8" s="1214"/>
      <c r="AU8" s="1720"/>
      <c r="AV8" s="1214"/>
      <c r="AW8" s="1720"/>
      <c r="AX8" s="2197"/>
      <c r="AY8" s="1932" t="s">
        <v>66</v>
      </c>
      <c r="AZ8" s="2197"/>
      <c r="BA8" s="1932" t="s">
        <v>66</v>
      </c>
      <c r="BB8" s="1811"/>
      <c r="BC8" s="2716" t="s">
        <v>625</v>
      </c>
      <c r="BE8" s="963"/>
      <c r="BF8" s="963" t="str">
        <f>IF(T8="","",T8)</f>
        <v/>
      </c>
      <c r="BG8" s="963"/>
      <c r="BH8" s="963"/>
      <c r="BI8" s="1618">
        <v>0</v>
      </c>
    </row>
    <row customHeight="1" ht="11.25" hidden="1">
      <c r="A9" s="1826"/>
      <c r="B9" s="1826"/>
      <c r="C9" s="1826"/>
      <c r="D9" s="1826"/>
      <c r="E9" s="2722"/>
      <c r="F9" s="2722"/>
      <c r="G9" s="2722"/>
      <c r="H9" s="2722"/>
      <c r="I9" s="2749"/>
      <c r="J9" s="2749"/>
      <c r="K9" s="2719"/>
      <c r="L9" s="1827"/>
      <c r="P9" s="2720"/>
      <c r="Q9" s="2720"/>
      <c r="R9" s="2810"/>
      <c r="S9" s="2805"/>
      <c r="T9" s="2824"/>
      <c r="U9" s="763"/>
      <c r="V9" s="1856"/>
      <c r="W9" s="1959"/>
      <c r="X9" s="1856"/>
      <c r="Y9" s="1959"/>
      <c r="Z9" s="1856"/>
      <c r="AA9" s="1856"/>
      <c r="AB9" s="1856"/>
      <c r="AC9" s="1856"/>
      <c r="AD9" s="2649"/>
      <c r="AE9" s="2789"/>
      <c r="AF9" s="2668"/>
      <c r="AG9" s="2826"/>
      <c r="AH9" s="2570"/>
      <c r="AI9" s="2789"/>
      <c r="AJ9" s="2668"/>
      <c r="AK9" s="2790"/>
      <c r="AL9" s="2570"/>
      <c r="AM9" s="2663"/>
      <c r="AN9" s="2668"/>
      <c r="AO9" s="2820"/>
      <c r="AP9" s="2822"/>
      <c r="AQ9" s="779"/>
      <c r="AR9" s="879"/>
      <c r="AS9" s="879" t="s">
        <v>626</v>
      </c>
      <c r="AT9" s="1856"/>
      <c r="AU9" s="1959"/>
      <c r="AV9" s="1856"/>
      <c r="AW9" s="1959"/>
      <c r="AX9" s="1856"/>
      <c r="AY9" s="1856"/>
      <c r="AZ9" s="1856"/>
      <c r="BA9" s="1856"/>
      <c r="BB9" s="1860"/>
      <c r="BC9" s="2717"/>
      <c r="BE9" s="963"/>
      <c r="BF9" s="963"/>
      <c r="BG9" s="963"/>
      <c r="BH9" s="963"/>
      <c r="BI9" s="1618">
        <v>0</v>
      </c>
    </row>
    <row customHeight="1" ht="11.25" hidden="1">
      <c r="A10" s="1826"/>
      <c r="B10" s="1826"/>
      <c r="C10" s="1826"/>
      <c r="D10" s="1826"/>
      <c r="E10" s="2722"/>
      <c r="F10" s="2722"/>
      <c r="G10" s="2722"/>
      <c r="H10" s="2722"/>
      <c r="I10" s="2749"/>
      <c r="J10" s="2749"/>
      <c r="K10" s="2719"/>
      <c r="L10" s="1827"/>
      <c r="P10" s="2720"/>
      <c r="Q10" s="2720"/>
      <c r="R10" s="2810"/>
      <c r="S10" s="2805"/>
      <c r="T10" s="2824"/>
      <c r="U10" s="763"/>
      <c r="V10" s="1856"/>
      <c r="W10" s="1959"/>
      <c r="X10" s="1856"/>
      <c r="Y10" s="1959"/>
      <c r="Z10" s="1856"/>
      <c r="AA10" s="1856"/>
      <c r="AB10" s="1856"/>
      <c r="AC10" s="1856"/>
      <c r="AD10" s="2649"/>
      <c r="AE10" s="2789"/>
      <c r="AF10" s="2668"/>
      <c r="AG10" s="2826"/>
      <c r="AH10" s="2570"/>
      <c r="AI10" s="2789"/>
      <c r="AJ10" s="2668"/>
      <c r="AK10" s="2790"/>
      <c r="AL10" s="2570"/>
      <c r="AM10" s="779"/>
      <c r="AN10" s="1963"/>
      <c r="AO10" s="1963" t="s">
        <v>627</v>
      </c>
      <c r="AP10" s="879"/>
      <c r="AQ10" s="879"/>
      <c r="AR10" s="879"/>
      <c r="AS10" s="1856"/>
      <c r="AT10" s="1856"/>
      <c r="AU10" s="1959"/>
      <c r="AV10" s="1856"/>
      <c r="AW10" s="1959"/>
      <c r="AX10" s="1856"/>
      <c r="AY10" s="1856"/>
      <c r="AZ10" s="1856"/>
      <c r="BA10" s="1856"/>
      <c r="BB10" s="1860"/>
      <c r="BC10" s="2717"/>
      <c r="BE10" s="963"/>
      <c r="BF10" s="963"/>
      <c r="BG10" s="963"/>
      <c r="BH10" s="963"/>
      <c r="BI10" s="1618">
        <v>0</v>
      </c>
    </row>
    <row customHeight="1" ht="11.25" hidden="1">
      <c r="A11" s="1826"/>
      <c r="B11" s="1826"/>
      <c r="C11" s="1826"/>
      <c r="D11" s="1826"/>
      <c r="E11" s="2722"/>
      <c r="F11" s="2722"/>
      <c r="G11" s="2722"/>
      <c r="H11" s="2722"/>
      <c r="I11" s="2749"/>
      <c r="J11" s="2749"/>
      <c r="K11" s="2719"/>
      <c r="L11" s="1827"/>
      <c r="P11" s="2720"/>
      <c r="Q11" s="2720"/>
      <c r="R11" s="2810"/>
      <c r="S11" s="2805"/>
      <c r="T11" s="2824"/>
      <c r="U11" s="763"/>
      <c r="V11" s="1856"/>
      <c r="W11" s="1959"/>
      <c r="X11" s="1856"/>
      <c r="Y11" s="1959"/>
      <c r="Z11" s="1856"/>
      <c r="AA11" s="1856"/>
      <c r="AB11" s="1856"/>
      <c r="AC11" s="1856"/>
      <c r="AD11" s="2649"/>
      <c r="AE11" s="2789"/>
      <c r="AF11" s="2668"/>
      <c r="AG11" s="2826"/>
      <c r="AH11" s="2570"/>
      <c r="AI11" s="757"/>
      <c r="AJ11" s="878"/>
      <c r="AK11" s="776" t="s">
        <v>628</v>
      </c>
      <c r="AL11" s="1856"/>
      <c r="AM11" s="1856"/>
      <c r="AN11" s="1856"/>
      <c r="AO11" s="1856"/>
      <c r="AP11" s="1856"/>
      <c r="AQ11" s="1856"/>
      <c r="AR11" s="1856"/>
      <c r="AS11" s="1856"/>
      <c r="AT11" s="1856"/>
      <c r="AU11" s="1959"/>
      <c r="AV11" s="1856"/>
      <c r="AW11" s="1959"/>
      <c r="AX11" s="1856"/>
      <c r="AY11" s="1856"/>
      <c r="AZ11" s="1856"/>
      <c r="BA11" s="1856"/>
      <c r="BB11" s="1860"/>
      <c r="BC11" s="2717"/>
      <c r="BE11" s="963"/>
      <c r="BF11" s="963"/>
      <c r="BG11" s="963"/>
      <c r="BH11" s="963"/>
      <c r="BI11" s="1618">
        <v>0</v>
      </c>
    </row>
    <row customHeight="1" ht="11.25" hidden="1">
      <c r="A12" s="1826"/>
      <c r="B12" s="1826"/>
      <c r="C12" s="1826"/>
      <c r="D12" s="1826"/>
      <c r="E12" s="2722"/>
      <c r="F12" s="2722"/>
      <c r="G12" s="2722"/>
      <c r="H12" s="2722"/>
      <c r="I12" s="2749"/>
      <c r="J12" s="2749"/>
      <c r="K12" s="2719"/>
      <c r="L12" s="1827"/>
      <c r="P12" s="2720"/>
      <c r="Q12" s="2720"/>
      <c r="R12" s="2810"/>
      <c r="S12" s="2806"/>
      <c r="T12" s="2825"/>
      <c r="U12" s="763"/>
      <c r="V12" s="1856"/>
      <c r="W12" s="1857" t="str">
        <f>Z8&amp;"-"&amp;AB8</f>
        <v>-</v>
      </c>
      <c r="X12" s="1856"/>
      <c r="Y12" s="1857" t="str">
        <f>AB8&amp;"-"&amp;AD8</f>
        <v>-да</v>
      </c>
      <c r="Z12" s="1856"/>
      <c r="AA12" s="1856"/>
      <c r="AB12" s="1856"/>
      <c r="AC12" s="1856"/>
      <c r="AD12" s="2575"/>
      <c r="AE12" s="775"/>
      <c r="AF12" s="777"/>
      <c r="AG12" s="879" t="s">
        <v>629</v>
      </c>
      <c r="AH12" s="1856"/>
      <c r="AI12" s="1856"/>
      <c r="AJ12" s="1856"/>
      <c r="AK12" s="1856"/>
      <c r="AL12" s="1856"/>
      <c r="AM12" s="1856"/>
      <c r="AN12" s="1856"/>
      <c r="AO12" s="1856"/>
      <c r="AP12" s="1856"/>
      <c r="AQ12" s="1856"/>
      <c r="AR12" s="1856"/>
      <c r="AS12" s="1856"/>
      <c r="AT12" s="1856"/>
      <c r="AU12" s="1857" t="str">
        <f>AX8&amp;"-"&amp;AZ8</f>
        <v>-</v>
      </c>
      <c r="AV12" s="1856"/>
      <c r="AW12" s="1857" t="str">
        <f>AZ8&amp;"-"&amp;BB8</f>
        <v>-</v>
      </c>
      <c r="AX12" s="1856"/>
      <c r="AY12" s="1856"/>
      <c r="AZ12" s="1856"/>
      <c r="BA12" s="1856"/>
      <c r="BB12" s="1859" t="str">
        <f>BE8&amp;"-"&amp;BG8</f>
        <v>-</v>
      </c>
      <c r="BC12" s="2717"/>
      <c r="BE12" s="963"/>
      <c r="BF12" s="963" t="str">
        <f>IF(T12="","",T12)</f>
        <v/>
      </c>
      <c r="BG12" s="963"/>
      <c r="BH12" s="963"/>
      <c r="BI12" s="1618">
        <v>0</v>
      </c>
    </row>
    <row customHeight="1" ht="11.25" hidden="1">
      <c r="A13" s="1826"/>
      <c r="B13" s="1826"/>
      <c r="C13" s="1826"/>
      <c r="D13" s="1826"/>
      <c r="E13" s="2722"/>
      <c r="F13" s="2722"/>
      <c r="G13" s="2722"/>
      <c r="H13" s="2722"/>
      <c r="I13" s="2749"/>
      <c r="J13" s="2719"/>
      <c r="K13" s="1826"/>
      <c r="L13" s="1827"/>
      <c r="P13" s="2720"/>
      <c r="Q13" s="2720"/>
      <c r="R13" s="819"/>
      <c r="S13" s="1741"/>
      <c r="T13" s="750" t="s">
        <v>592</v>
      </c>
      <c r="U13" s="830"/>
      <c r="V13" s="830"/>
      <c r="W13" s="830"/>
      <c r="X13" s="830"/>
      <c r="Y13" s="830"/>
      <c r="Z13" s="830"/>
      <c r="AA13" s="830"/>
      <c r="AB13" s="830"/>
      <c r="AC13" s="830"/>
      <c r="AD13" s="1968"/>
      <c r="AE13" s="830"/>
      <c r="AF13" s="830"/>
      <c r="AG13" s="830"/>
      <c r="AH13" s="830"/>
      <c r="AI13" s="830"/>
      <c r="AJ13" s="830"/>
      <c r="AK13" s="830"/>
      <c r="AL13" s="830"/>
      <c r="AM13" s="830"/>
      <c r="AN13" s="830"/>
      <c r="AO13" s="830"/>
      <c r="AP13" s="830"/>
      <c r="AQ13" s="830"/>
      <c r="AR13" s="830"/>
      <c r="AS13" s="830"/>
      <c r="AT13" s="830"/>
      <c r="AU13" s="830"/>
      <c r="AV13" s="830"/>
      <c r="AW13" s="830"/>
      <c r="AX13" s="830"/>
      <c r="AY13" s="830"/>
      <c r="AZ13" s="830"/>
      <c r="BA13" s="830"/>
      <c r="BB13" s="787"/>
      <c r="BC13" s="2718"/>
      <c r="BE13" s="963"/>
      <c r="BF13" s="963" t="str">
        <f>IF(T13="","",T13)</f>
        <v>Добавить строку</v>
      </c>
      <c r="BG13" s="963"/>
      <c r="BH13" s="963"/>
      <c r="BI13" s="1618">
        <v>0</v>
      </c>
    </row>
    <row s="27100" customFormat="1" customHeight="1" ht="14.25" hidden="1">
      <c r="A14" s="1806"/>
      <c r="B14" s="1806"/>
      <c r="C14" s="1806"/>
      <c r="D14" s="1806"/>
      <c r="E14" s="2722"/>
      <c r="F14" s="2722"/>
      <c r="G14" s="2722"/>
      <c r="H14" s="2722"/>
      <c r="I14" s="2719"/>
      <c r="J14" s="1806"/>
      <c r="K14" s="1806"/>
      <c r="L14" s="1809"/>
      <c r="M14" s="973"/>
      <c r="N14" s="973"/>
      <c r="O14" s="973"/>
      <c r="P14" s="2720"/>
      <c r="Q14" s="1944"/>
      <c r="R14" s="819"/>
      <c r="S14" s="1849"/>
      <c r="T14" s="1850"/>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c r="AT14" s="1851"/>
      <c r="AU14" s="1851"/>
      <c r="AV14" s="1851"/>
      <c r="AW14" s="1851"/>
      <c r="AX14" s="1851"/>
      <c r="AY14" s="1851"/>
      <c r="AZ14" s="1851"/>
      <c r="BA14" s="1851"/>
      <c r="BB14" s="1851"/>
      <c r="BC14" s="1852"/>
      <c r="BE14" s="963"/>
      <c r="BF14" s="963" t="str">
        <f>IF(T14="","",T14)</f>
        <v/>
      </c>
      <c r="BG14" s="963"/>
      <c r="BH14" s="963"/>
      <c r="BI14" s="974">
        <v>0</v>
      </c>
    </row>
    <row s="27100" customFormat="1" customHeight="1" ht="14.25" hidden="1">
      <c r="A15" s="1806"/>
      <c r="B15" s="1806"/>
      <c r="C15" s="1806"/>
      <c r="D15" s="1806"/>
      <c r="E15" s="2722"/>
      <c r="F15" s="2722"/>
      <c r="G15" s="2722"/>
      <c r="H15" s="2721"/>
      <c r="I15" s="1806"/>
      <c r="J15" s="1806"/>
      <c r="K15" s="1806"/>
      <c r="L15" s="1809"/>
      <c r="M15" s="1778"/>
      <c r="N15" s="1778"/>
      <c r="O15" s="981"/>
      <c r="P15" s="843"/>
      <c r="Q15" s="1807"/>
      <c r="R15" s="1864"/>
      <c r="S15" s="1849"/>
      <c r="T15" s="1850"/>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c r="AT15" s="1851"/>
      <c r="AU15" s="1851"/>
      <c r="AV15" s="1851"/>
      <c r="AW15" s="1851"/>
      <c r="AX15" s="1851"/>
      <c r="AY15" s="1851"/>
      <c r="AZ15" s="1851"/>
      <c r="BA15" s="1851"/>
      <c r="BB15" s="1851"/>
      <c r="BC15" s="1852"/>
      <c r="BE15" s="963"/>
      <c r="BF15" s="963" t="str">
        <f>IF(T15="","",T15)</f>
        <v/>
      </c>
      <c r="BG15" s="963"/>
      <c r="BH15" s="963"/>
      <c r="BI15" s="974">
        <v>0</v>
      </c>
    </row>
    <row s="27100" customFormat="1" customHeight="1" ht="14.25" hidden="1">
      <c r="A16" s="1806"/>
      <c r="B16" s="1806"/>
      <c r="C16" s="1806"/>
      <c r="D16" s="1777"/>
      <c r="E16" s="2722"/>
      <c r="F16" s="2722"/>
      <c r="G16" s="2721"/>
      <c r="H16" s="1777"/>
      <c r="I16" s="1777"/>
      <c r="J16" s="1777"/>
      <c r="K16" s="1777"/>
      <c r="L16" s="1957"/>
      <c r="M16" s="1778"/>
      <c r="N16" s="1778"/>
      <c r="P16" s="1779"/>
      <c r="Q16" s="1780"/>
      <c r="R16" s="1779"/>
      <c r="S16" s="1785"/>
      <c r="T16" s="1788"/>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R16" s="1787"/>
      <c r="AS16" s="1787"/>
      <c r="AT16" s="1787"/>
      <c r="AU16" s="1787"/>
      <c r="AV16" s="1787"/>
      <c r="AW16" s="1787"/>
      <c r="AX16" s="1787"/>
      <c r="AY16" s="1787"/>
      <c r="AZ16" s="1787"/>
      <c r="BA16" s="1787"/>
      <c r="BB16" s="1787"/>
      <c r="BC16" s="1787"/>
      <c r="BE16" s="1252"/>
      <c r="BF16" s="1252" t="str">
        <f>IF(T16="","",T16)</f>
        <v/>
      </c>
      <c r="BG16" s="1252"/>
      <c r="BH16" s="1252"/>
      <c r="BI16" s="981">
        <v>0</v>
      </c>
    </row>
    <row s="27100" customFormat="1" customHeight="1" ht="14.25" hidden="1">
      <c r="A17" s="1806"/>
      <c r="B17" s="1806"/>
      <c r="C17" s="1777"/>
      <c r="D17" s="1777"/>
      <c r="E17" s="2722"/>
      <c r="F17" s="2721"/>
      <c r="G17" s="1777"/>
      <c r="H17" s="1777"/>
      <c r="I17" s="1777"/>
      <c r="J17" s="1777"/>
      <c r="K17" s="1777"/>
      <c r="L17" s="1957"/>
      <c r="M17" s="1784"/>
      <c r="N17" s="1784"/>
      <c r="P17" s="1779"/>
      <c r="Q17" s="1780"/>
      <c r="R17" s="1779"/>
      <c r="S17" s="1785"/>
      <c r="T17" s="1788" t="s">
        <v>539</v>
      </c>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7"/>
      <c r="AU17" s="1787"/>
      <c r="AV17" s="1787"/>
      <c r="AW17" s="1787"/>
      <c r="AX17" s="1787"/>
      <c r="AY17" s="1787"/>
      <c r="AZ17" s="1787"/>
      <c r="BA17" s="1787"/>
      <c r="BB17" s="1787"/>
      <c r="BC17" s="1787"/>
      <c r="BE17" s="1252"/>
      <c r="BF17" s="1252" t="str">
        <f>IF(T17="","",T17)</f>
        <v>Добавить централизованную систему для дифференциации</v>
      </c>
      <c r="BG17" s="1252"/>
      <c r="BH17" s="1252"/>
      <c r="BI17" s="981">
        <v>0</v>
      </c>
    </row>
    <row s="27100" customFormat="1" customHeight="1" ht="14.25" hidden="1">
      <c r="A18" s="1806"/>
      <c r="B18" s="1806"/>
      <c r="C18" s="1806"/>
      <c r="D18" s="1806"/>
      <c r="E18" s="2721"/>
      <c r="F18" s="1806"/>
      <c r="G18" s="1806"/>
      <c r="H18" s="1806"/>
      <c r="I18" s="1806"/>
      <c r="J18" s="1806"/>
      <c r="K18" s="1806"/>
      <c r="L18" s="1809"/>
      <c r="M18" s="1784"/>
      <c r="N18" s="1784"/>
      <c r="O18" s="981"/>
      <c r="P18" s="843"/>
      <c r="Q18" s="1807"/>
      <c r="R18" s="843"/>
      <c r="S18" s="1785"/>
      <c r="T18" s="1788" t="s">
        <v>540</v>
      </c>
      <c r="U18" s="1787"/>
      <c r="V18" s="1787"/>
      <c r="W18" s="1787"/>
      <c r="X18" s="1787"/>
      <c r="Y18" s="1787"/>
      <c r="Z18" s="1787"/>
      <c r="AA18" s="1787"/>
      <c r="AB18" s="1787"/>
      <c r="AC18" s="1787"/>
      <c r="AD18" s="1787"/>
      <c r="AE18" s="1787"/>
      <c r="AF18" s="1787"/>
      <c r="AG18" s="1787"/>
      <c r="AH18" s="1787"/>
      <c r="AI18" s="1787"/>
      <c r="AJ18" s="1787"/>
      <c r="AK18" s="1787"/>
      <c r="AL18" s="1787"/>
      <c r="AM18" s="1787"/>
      <c r="AN18" s="1787"/>
      <c r="AO18" s="1787"/>
      <c r="AP18" s="1787"/>
      <c r="AQ18" s="1787"/>
      <c r="AR18" s="1787"/>
      <c r="AS18" s="1787"/>
      <c r="AT18" s="1787"/>
      <c r="AU18" s="1787"/>
      <c r="AV18" s="1787"/>
      <c r="AW18" s="1787"/>
      <c r="AX18" s="1787"/>
      <c r="AY18" s="1787"/>
      <c r="AZ18" s="1787"/>
      <c r="BA18" s="1787"/>
      <c r="BB18" s="1787"/>
      <c r="BC18" s="1787"/>
      <c r="BE18" s="963"/>
      <c r="BF18" s="963" t="str">
        <f>IF(T18="","",T18)</f>
        <v>Добавить территорию для дифференциации</v>
      </c>
      <c r="BG18" s="963"/>
      <c r="BH18" s="963"/>
      <c r="BI18" s="974">
        <v>0</v>
      </c>
    </row>
    <row customHeight="1" ht="14.25" hidden="1">
      <c r="AC19" s="790"/>
      <c r="BA19" s="790"/>
      <c r="BI19" s="1618">
        <v>0</v>
      </c>
    </row>
    <row customHeight="1" ht="14.25" hidden="1">
      <c r="AD20" s="1787" t="s">
        <v>19</v>
      </c>
      <c r="AE20" s="1964"/>
      <c r="AF20" s="1011">
        <v>1</v>
      </c>
      <c r="AG20" s="1965"/>
      <c r="AH20" s="1787" t="s">
        <v>19</v>
      </c>
      <c r="AI20" s="1964"/>
      <c r="AJ20" s="1011">
        <v>1</v>
      </c>
      <c r="AK20" s="1965"/>
      <c r="AL20" s="1787" t="s">
        <v>19</v>
      </c>
      <c r="AM20" s="1966"/>
      <c r="AN20" s="1011">
        <v>1</v>
      </c>
      <c r="AO20" s="1967"/>
      <c r="AP20" s="1787" t="s">
        <v>19</v>
      </c>
      <c r="AQ20" s="1966"/>
      <c r="AR20" s="1011">
        <v>1</v>
      </c>
      <c r="AS20" s="1967"/>
      <c r="AT20" s="788"/>
      <c r="AU20" s="847"/>
      <c r="AV20" s="788"/>
      <c r="AW20" s="847"/>
      <c r="AX20" s="2199"/>
      <c r="AY20" s="1948" t="s">
        <v>66</v>
      </c>
      <c r="AZ20" s="2199"/>
      <c r="BA20" s="1948" t="s">
        <v>66</v>
      </c>
      <c r="BI20" s="1618">
        <v>0</v>
      </c>
    </row>
    <row customHeight="1" ht="14.25" hidden="1">
      <c r="BD21" s="959"/>
      <c r="BE21" s="959"/>
      <c r="BF21" s="959"/>
      <c r="BG21" s="959"/>
      <c r="BH21" s="959"/>
      <c r="BI21" s="1618">
        <v>0</v>
      </c>
    </row>
    <row customHeight="1" ht="14.25" hidden="1">
      <c r="O22" s="1830" t="s">
        <v>541</v>
      </c>
      <c r="Z22" s="1808"/>
      <c r="AB22" s="1808"/>
      <c r="AC22" s="790"/>
      <c r="AX22" s="1808"/>
      <c r="AZ22" s="1808"/>
      <c r="BA22" s="790"/>
      <c r="BD22" s="959"/>
      <c r="BE22" s="959"/>
      <c r="BF22" s="959"/>
      <c r="BG22" s="959"/>
      <c r="BH22" s="959"/>
      <c r="BI22" s="1618">
        <v>0</v>
      </c>
    </row>
    <row customHeight="1" ht="14.25" hidden="1">
      <c r="AC23" s="790"/>
      <c r="BA23" s="790"/>
      <c r="BD23" s="959"/>
      <c r="BE23" s="959"/>
      <c r="BF23" s="959"/>
      <c r="BG23" s="959"/>
      <c r="BH23" s="959"/>
      <c r="BI23" s="1618">
        <v>0</v>
      </c>
    </row>
    <row s="26817" customFormat="1" customHeight="1" ht="14.25" hidden="1">
      <c r="M24" s="1971"/>
      <c r="N24" s="1971"/>
      <c r="O24" s="1972" t="s">
        <v>542</v>
      </c>
      <c r="P24" s="1971"/>
      <c r="Q24" s="1973"/>
      <c r="R24" s="1973"/>
      <c r="AA24" s="1970" t="s">
        <v>544</v>
      </c>
      <c r="AC24" s="1970" t="s">
        <v>545</v>
      </c>
      <c r="AD24" s="1970" t="s">
        <v>593</v>
      </c>
      <c r="AH24" s="1970" t="s">
        <v>593</v>
      </c>
      <c r="AK24" s="1970" t="s">
        <v>630</v>
      </c>
      <c r="AL24" s="1970" t="s">
        <v>593</v>
      </c>
      <c r="AP24" s="1970" t="s">
        <v>593</v>
      </c>
      <c r="AY24" s="1970" t="s">
        <v>544</v>
      </c>
      <c r="BA24" s="1970" t="s">
        <v>545</v>
      </c>
      <c r="BD24" s="1974"/>
      <c r="BE24" s="1974"/>
      <c r="BF24" s="1974"/>
      <c r="BG24" s="1974"/>
      <c r="BH24" s="1974"/>
      <c r="BI24" s="1970">
        <v>0</v>
      </c>
    </row>
    <row customHeight="1" ht="14.25" hidden="1">
      <c r="O25" s="1827"/>
      <c r="BD25" s="959"/>
      <c r="BE25" s="959"/>
      <c r="BF25" s="959"/>
      <c r="BG25" s="959"/>
      <c r="BH25" s="959"/>
      <c r="BI25" s="1618">
        <v>0</v>
      </c>
    </row>
    <row customHeight="1" ht="14.25" hidden="1">
      <c r="O26" s="1827"/>
      <c r="BD26" s="959"/>
      <c r="BE26" s="959"/>
      <c r="BF26" s="959"/>
      <c r="BG26" s="959"/>
      <c r="BH26" s="959"/>
      <c r="BI26" s="1618">
        <v>0</v>
      </c>
    </row>
    <row customHeight="1" ht="14.699999999999998">
      <c r="Q27" s="754"/>
      <c r="R27" s="839"/>
      <c r="S27" s="1738"/>
      <c r="T27" s="826"/>
      <c r="U27" s="826"/>
      <c r="V27" s="972"/>
      <c r="W27" s="972"/>
      <c r="X27" s="972"/>
      <c r="Y27" s="972"/>
      <c r="Z27" s="972"/>
      <c r="AA27" s="972"/>
      <c r="AB27" s="972"/>
      <c r="AC27" s="972"/>
      <c r="AD27" s="972"/>
      <c r="AE27" s="972"/>
      <c r="AF27" s="972"/>
      <c r="AG27" s="972"/>
      <c r="AH27" s="972"/>
      <c r="AI27" s="972"/>
      <c r="AJ27" s="972"/>
      <c r="AK27" s="972"/>
      <c r="AL27" s="972"/>
      <c r="AM27" s="972"/>
      <c r="AN27" s="972"/>
      <c r="AO27" s="972"/>
      <c r="AP27" s="972"/>
      <c r="AQ27" s="972"/>
      <c r="AR27" s="972"/>
      <c r="AS27" s="972"/>
      <c r="AT27" s="972"/>
      <c r="AU27" s="972"/>
      <c r="AV27" s="972"/>
      <c r="AW27" s="972"/>
      <c r="AX27" s="972"/>
      <c r="AY27" s="972"/>
      <c r="AZ27" s="972"/>
      <c r="BA27" s="972"/>
      <c r="BI27" s="1618">
        <v>14</v>
      </c>
    </row>
    <row customHeight="1" ht="14.699999999999998">
      <c r="Q28" s="754"/>
      <c r="R28" s="839"/>
      <c r="S28" s="271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11"/>
      <c r="U28" s="2711"/>
      <c r="V28" s="2711"/>
      <c r="W28" s="2711"/>
      <c r="X28" s="2711"/>
      <c r="Y28" s="2711"/>
      <c r="Z28" s="2711"/>
      <c r="AA28" s="2711"/>
      <c r="AB28" s="2711"/>
      <c r="AC28" s="2711"/>
      <c r="AD28" s="2711"/>
      <c r="AE28" s="2711"/>
      <c r="AF28" s="2711"/>
      <c r="AG28" s="2711"/>
      <c r="AH28" s="2711"/>
      <c r="AI28" s="2711"/>
      <c r="AJ28" s="2711"/>
      <c r="AK28" s="2711"/>
      <c r="AL28" s="2711"/>
      <c r="AM28" s="2711"/>
      <c r="AN28" s="2711"/>
      <c r="AO28" s="2711"/>
      <c r="AP28" s="2711"/>
      <c r="AQ28" s="2711"/>
      <c r="AR28" s="2711"/>
      <c r="AS28" s="2711"/>
      <c r="AT28" s="2711"/>
      <c r="AU28" s="2711"/>
      <c r="AV28" s="2711"/>
      <c r="AW28" s="2711"/>
      <c r="AX28" s="2711"/>
      <c r="AY28" s="2711"/>
      <c r="AZ28" s="2711"/>
      <c r="BA28" s="1706"/>
      <c r="BI28" s="1618">
        <v>14</v>
      </c>
    </row>
    <row customHeight="1" ht="14.699999999999998">
      <c r="Q29" s="754"/>
      <c r="R29" s="839"/>
      <c r="S29" s="2712" t="str">
        <f>IF(org=0,"Не определено",org)</f>
        <v>КГУП "Примтеплоэнерго"</v>
      </c>
      <c r="T29" s="2712"/>
      <c r="U29" s="2712"/>
      <c r="V29" s="2712"/>
      <c r="W29" s="2712"/>
      <c r="X29" s="2712"/>
      <c r="Y29" s="2712"/>
      <c r="Z29" s="2712"/>
      <c r="AA29" s="2712"/>
      <c r="AB29" s="2712"/>
      <c r="AC29" s="2712"/>
      <c r="AD29" s="2712"/>
      <c r="AE29" s="2712"/>
      <c r="AF29" s="2712"/>
      <c r="AG29" s="2712"/>
      <c r="AH29" s="2712"/>
      <c r="AI29" s="2712"/>
      <c r="AJ29" s="2712"/>
      <c r="AK29" s="2712"/>
      <c r="AL29" s="2712"/>
      <c r="AM29" s="2712"/>
      <c r="AN29" s="2712"/>
      <c r="AO29" s="2712"/>
      <c r="AP29" s="2712"/>
      <c r="AQ29" s="2712"/>
      <c r="AR29" s="2712"/>
      <c r="AS29" s="2712"/>
      <c r="AT29" s="2712"/>
      <c r="AU29" s="2712"/>
      <c r="AV29" s="2712"/>
      <c r="AW29" s="2712"/>
      <c r="AX29" s="2712"/>
      <c r="AY29" s="2712"/>
      <c r="AZ29" s="2712"/>
      <c r="BA29" s="1706"/>
      <c r="BI29" s="1618">
        <v>14</v>
      </c>
    </row>
    <row customHeight="1" ht="14.25" hidden="1">
      <c r="Q30" s="754"/>
      <c r="R30" s="839"/>
      <c r="S30" s="1738"/>
      <c r="T30" s="826"/>
      <c r="U30" s="826"/>
      <c r="V30" s="785"/>
      <c r="W30" s="785"/>
      <c r="X30" s="785"/>
      <c r="Y30" s="785"/>
      <c r="Z30" s="785"/>
      <c r="AA30" s="785"/>
      <c r="AB30" s="785"/>
      <c r="AC30" s="785"/>
      <c r="AD30" s="785"/>
      <c r="AE30" s="785"/>
      <c r="AF30" s="785"/>
      <c r="AG30" s="785"/>
      <c r="AH30" s="785"/>
      <c r="AI30" s="785"/>
      <c r="AJ30" s="785"/>
      <c r="AK30" s="785"/>
      <c r="AL30" s="785"/>
      <c r="AM30" s="785"/>
      <c r="AN30" s="785"/>
      <c r="AO30" s="785"/>
      <c r="AP30" s="785"/>
      <c r="AQ30" s="785"/>
      <c r="AR30" s="785"/>
      <c r="AS30" s="785"/>
      <c r="AT30" s="785"/>
      <c r="AU30" s="785"/>
      <c r="AV30" s="785"/>
      <c r="AW30" s="785"/>
      <c r="AX30" s="785"/>
      <c r="AY30" s="785"/>
      <c r="AZ30" s="785"/>
      <c r="BA30" s="785"/>
      <c r="BB30" s="972"/>
      <c r="BI30" s="1618">
        <v>0</v>
      </c>
    </row>
    <row s="28795" customFormat="1" customHeight="1" ht="25.5" hidden="1">
      <c r="A31" s="1831"/>
      <c r="B31" s="1831"/>
      <c r="C31" s="1831"/>
      <c r="D31" s="1831"/>
      <c r="E31" s="1831"/>
      <c r="F31" s="1831"/>
      <c r="G31" s="1831"/>
      <c r="H31" s="1831"/>
      <c r="I31" s="1831"/>
      <c r="J31" s="1831"/>
      <c r="K31" s="1831"/>
      <c r="L31" s="1832"/>
      <c r="M31" s="1831"/>
      <c r="N31" s="1831"/>
      <c r="O31" s="1831"/>
      <c r="P31" s="1831"/>
      <c r="Q31" s="1831"/>
      <c r="S31" s="2713" t="s">
        <v>42</v>
      </c>
      <c r="T31" s="2713"/>
      <c r="U31" s="1835"/>
      <c r="V31" s="2714" t="str">
        <f>IF(TITLE_NAME_OR_PR_CHANGE="",IF(TITLE_NAME_OR_PR="","",TITLE_NAME_OR_PR),TITLE_NAME_OR_PR_CHANGE)</f>
        <v/>
      </c>
      <c r="W31" s="2714"/>
      <c r="X31" s="2714"/>
      <c r="Y31" s="2714"/>
      <c r="Z31" s="2714"/>
      <c r="AA31" s="2714"/>
      <c r="AB31" s="2714"/>
      <c r="AC31" s="789"/>
      <c r="AD31" s="2714" t="str">
        <f>IF(TITLE_NAME_OR_PR_CHANGE="",IF(TITLE_NAME_OR_PR="","",TITLE_NAME_OR_PR),TITLE_NAME_OR_PR_CHANGE)</f>
        <v/>
      </c>
      <c r="AE31" s="2714"/>
      <c r="AF31" s="2714"/>
      <c r="AG31" s="2714"/>
      <c r="AH31" s="2714"/>
      <c r="AI31" s="2714"/>
      <c r="AJ31" s="2714"/>
      <c r="AK31" s="2714"/>
      <c r="AL31" s="2714"/>
      <c r="AM31" s="2714"/>
      <c r="AN31" s="2714"/>
      <c r="AO31" s="2714"/>
      <c r="AP31" s="2714"/>
      <c r="AQ31" s="2714"/>
      <c r="AR31" s="2714"/>
      <c r="AS31" s="2714"/>
      <c r="AT31" s="2714"/>
      <c r="AU31" s="2714"/>
      <c r="AV31" s="2714"/>
      <c r="AW31" s="2714"/>
      <c r="AX31" s="2714"/>
      <c r="AY31" s="2714"/>
      <c r="AZ31" s="2714"/>
      <c r="BA31" s="789"/>
      <c r="BB31" s="789"/>
      <c r="BC31" s="743"/>
      <c r="BD31" s="831"/>
      <c r="BE31" s="831"/>
      <c r="BF31" s="831"/>
      <c r="BG31" s="831"/>
      <c r="BH31" s="831"/>
      <c r="BI31" s="881">
        <v>0</v>
      </c>
    </row>
    <row s="28795" customFormat="1" customHeight="1" ht="18.75" hidden="1">
      <c r="A32" s="1831"/>
      <c r="B32" s="1831"/>
      <c r="C32" s="1831"/>
      <c r="D32" s="1831"/>
      <c r="E32" s="1831"/>
      <c r="F32" s="1831"/>
      <c r="G32" s="1831"/>
      <c r="H32" s="1831"/>
      <c r="I32" s="1831"/>
      <c r="J32" s="1831"/>
      <c r="K32" s="1831"/>
      <c r="L32" s="1832"/>
      <c r="M32" s="1831"/>
      <c r="N32" s="1831"/>
      <c r="O32" s="1831"/>
      <c r="P32" s="1831"/>
      <c r="Q32" s="1831"/>
      <c r="S32" s="2713" t="s">
        <v>547</v>
      </c>
      <c r="T32" s="2713"/>
      <c r="U32" s="1835"/>
      <c r="V32" s="2727" t="str">
        <f>IF(TITLE_DATE_PR_CHANGE="",IF(TITLE_DATE_PR="","",TITLE_DATE_PR),TITLE_DATE_PR_CHANGE)</f>
        <v/>
      </c>
      <c r="W32" s="2727"/>
      <c r="X32" s="2727"/>
      <c r="Y32" s="2727"/>
      <c r="Z32" s="2727"/>
      <c r="AA32" s="2727"/>
      <c r="AB32" s="2727"/>
      <c r="AC32" s="789"/>
      <c r="AD32" s="2727" t="str">
        <f>IF(TITLE_DATE_PR_CHANGE="",IF(TITLE_DATE_PR="","",TITLE_DATE_PR),TITLE_DATE_PR_CHANGE)</f>
        <v/>
      </c>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789"/>
      <c r="BB32" s="789"/>
      <c r="BC32" s="743"/>
      <c r="BD32" s="831"/>
      <c r="BE32" s="831"/>
      <c r="BF32" s="831"/>
      <c r="BG32" s="831"/>
      <c r="BH32" s="831"/>
      <c r="BI32" s="881">
        <v>0</v>
      </c>
    </row>
    <row s="28795" customFormat="1" customHeight="1" ht="18.75" hidden="1">
      <c r="A33" s="1831"/>
      <c r="B33" s="1831"/>
      <c r="C33" s="1831"/>
      <c r="D33" s="1831"/>
      <c r="E33" s="1831"/>
      <c r="F33" s="1831"/>
      <c r="G33" s="1831"/>
      <c r="H33" s="1831"/>
      <c r="I33" s="1831"/>
      <c r="J33" s="1831"/>
      <c r="K33" s="1831"/>
      <c r="L33" s="1832"/>
      <c r="M33" s="1831"/>
      <c r="N33" s="1831"/>
      <c r="O33" s="1831"/>
      <c r="P33" s="1831"/>
      <c r="Q33" s="1831"/>
      <c r="S33" s="2713" t="s">
        <v>548</v>
      </c>
      <c r="T33" s="2713"/>
      <c r="U33" s="1835"/>
      <c r="V33" s="2714" t="str">
        <f>IF(TITLE_NUMBER_PR_CHANGE="",IF(TITLE_NUMBER_PR="","",TITLE_NUMBER_PR),TITLE_NUMBER_PR_CHANGE)</f>
        <v/>
      </c>
      <c r="W33" s="2714"/>
      <c r="X33" s="2714"/>
      <c r="Y33" s="2714"/>
      <c r="Z33" s="2714"/>
      <c r="AA33" s="2714"/>
      <c r="AB33" s="2714"/>
      <c r="AC33" s="789"/>
      <c r="AD33" s="2714" t="str">
        <f>IF(TITLE_NUMBER_PR_CHANGE="",IF(TITLE_NUMBER_PR="","",TITLE_NUMBER_PR),TITLE_NUMBER_PR_CHANGE)</f>
        <v/>
      </c>
      <c r="AE33" s="2714"/>
      <c r="AF33" s="2714"/>
      <c r="AG33" s="2714"/>
      <c r="AH33" s="2714"/>
      <c r="AI33" s="2714"/>
      <c r="AJ33" s="2714"/>
      <c r="AK33" s="2714"/>
      <c r="AL33" s="2714"/>
      <c r="AM33" s="2714"/>
      <c r="AN33" s="2714"/>
      <c r="AO33" s="2714"/>
      <c r="AP33" s="2714"/>
      <c r="AQ33" s="2714"/>
      <c r="AR33" s="2714"/>
      <c r="AS33" s="2714"/>
      <c r="AT33" s="2714"/>
      <c r="AU33" s="2714"/>
      <c r="AV33" s="2714"/>
      <c r="AW33" s="2714"/>
      <c r="AX33" s="2714"/>
      <c r="AY33" s="2714"/>
      <c r="AZ33" s="2714"/>
      <c r="BA33" s="789"/>
      <c r="BB33" s="789"/>
      <c r="BC33" s="743"/>
      <c r="BD33" s="831"/>
      <c r="BE33" s="831"/>
      <c r="BF33" s="831"/>
      <c r="BG33" s="831"/>
      <c r="BH33" s="831"/>
      <c r="BI33" s="881">
        <v>0</v>
      </c>
    </row>
    <row s="28795" customFormat="1" customHeight="1" ht="18.75" hidden="1">
      <c r="A34" s="1831"/>
      <c r="B34" s="1831"/>
      <c r="C34" s="1831"/>
      <c r="D34" s="1831"/>
      <c r="E34" s="1831"/>
      <c r="F34" s="1831"/>
      <c r="G34" s="1831"/>
      <c r="H34" s="1831"/>
      <c r="I34" s="1831"/>
      <c r="J34" s="1831"/>
      <c r="K34" s="1831"/>
      <c r="L34" s="1832"/>
      <c r="M34" s="1831"/>
      <c r="N34" s="1831"/>
      <c r="O34" s="1831"/>
      <c r="P34" s="1831"/>
      <c r="Q34" s="1831"/>
      <c r="S34" s="2713" t="s">
        <v>43</v>
      </c>
      <c r="T34" s="2713"/>
      <c r="U34" s="1835"/>
      <c r="V34" s="2714" t="str">
        <f>IF(TITLE_IST_PUB_CHANGE="",IF(TITLE_IST_PUB="","",TITLE_IST_PUB),TITLE_IST_PUB_CHANGE)</f>
        <v/>
      </c>
      <c r="W34" s="2714"/>
      <c r="X34" s="2714"/>
      <c r="Y34" s="2714"/>
      <c r="Z34" s="2714"/>
      <c r="AA34" s="2714"/>
      <c r="AB34" s="2714"/>
      <c r="AC34" s="789"/>
      <c r="AD34" s="2714" t="str">
        <f>IF(TITLE_IST_PUB_CHANGE="",IF(TITLE_IST_PUB="","",TITLE_IST_PUB),TITLE_IST_PUB_CHANGE)</f>
        <v/>
      </c>
      <c r="AE34" s="2714"/>
      <c r="AF34" s="2714"/>
      <c r="AG34" s="2714"/>
      <c r="AH34" s="2714"/>
      <c r="AI34" s="2714"/>
      <c r="AJ34" s="2714"/>
      <c r="AK34" s="2714"/>
      <c r="AL34" s="2714"/>
      <c r="AM34" s="2714"/>
      <c r="AN34" s="2714"/>
      <c r="AO34" s="2714"/>
      <c r="AP34" s="2714"/>
      <c r="AQ34" s="2714"/>
      <c r="AR34" s="2714"/>
      <c r="AS34" s="2714"/>
      <c r="AT34" s="2714"/>
      <c r="AU34" s="2714"/>
      <c r="AV34" s="2714"/>
      <c r="AW34" s="2714"/>
      <c r="AX34" s="2714"/>
      <c r="AY34" s="2714"/>
      <c r="AZ34" s="2714"/>
      <c r="BA34" s="789"/>
      <c r="BB34" s="789"/>
      <c r="BC34" s="743"/>
      <c r="BD34" s="831"/>
      <c r="BE34" s="831"/>
      <c r="BF34" s="831"/>
      <c r="BG34" s="831"/>
      <c r="BH34" s="831"/>
      <c r="BI34" s="881">
        <v>0</v>
      </c>
    </row>
    <row customHeight="1" ht="14.25" hidden="1">
      <c r="Q35" s="754"/>
      <c r="R35" s="839"/>
      <c r="S35" s="1738"/>
      <c r="T35" s="826"/>
      <c r="U35" s="826"/>
      <c r="V35" s="785"/>
      <c r="W35" s="785"/>
      <c r="X35" s="785"/>
      <c r="Y35" s="785"/>
      <c r="Z35" s="785"/>
      <c r="AA35" s="785"/>
      <c r="AB35" s="785"/>
      <c r="AC35" s="785"/>
      <c r="AD35" s="785"/>
      <c r="AE35" s="785"/>
      <c r="AF35" s="785"/>
      <c r="AG35" s="785"/>
      <c r="AH35" s="785"/>
      <c r="AI35" s="785"/>
      <c r="AJ35" s="785"/>
      <c r="AK35" s="785"/>
      <c r="AL35" s="785"/>
      <c r="AM35" s="785"/>
      <c r="AN35" s="785"/>
      <c r="AO35" s="785"/>
      <c r="AP35" s="785"/>
      <c r="AQ35" s="785"/>
      <c r="AR35" s="785"/>
      <c r="AS35" s="785"/>
      <c r="AT35" s="785"/>
      <c r="AU35" s="785"/>
      <c r="AV35" s="785"/>
      <c r="AW35" s="785"/>
      <c r="AX35" s="785"/>
      <c r="AY35" s="785"/>
      <c r="AZ35" s="785"/>
      <c r="BA35" s="785"/>
      <c r="BB35" s="972"/>
      <c r="BI35" s="1618">
        <v>0</v>
      </c>
    </row>
    <row s="28795" customFormat="1" customHeight="1" ht="18.75" hidden="1">
      <c r="A36" s="1831"/>
      <c r="B36" s="1831"/>
      <c r="C36" s="1831"/>
      <c r="D36" s="1831"/>
      <c r="E36" s="1831"/>
      <c r="F36" s="1831"/>
      <c r="G36" s="1831"/>
      <c r="H36" s="1831"/>
      <c r="I36" s="1831"/>
      <c r="J36" s="1831"/>
      <c r="K36" s="1831"/>
      <c r="L36" s="1832"/>
      <c r="M36" s="1831"/>
      <c r="N36" s="1831"/>
      <c r="O36" s="1831"/>
      <c r="P36" s="1831"/>
      <c r="Q36" s="1831"/>
      <c r="S36" s="2713" t="s">
        <v>547</v>
      </c>
      <c r="T36" s="2713"/>
      <c r="U36" s="1835"/>
      <c r="V36" s="2727" t="str">
        <f>IF(TITLE_DATE_PR_CHANGE="",IF(TITLE_DATE_PR="","",TITLE_DATE_PR),TITLE_DATE_PR_CHANGE)</f>
        <v/>
      </c>
      <c r="W36" s="2727"/>
      <c r="X36" s="2727"/>
      <c r="Y36" s="2727"/>
      <c r="Z36" s="2727"/>
      <c r="AA36" s="2727"/>
      <c r="AB36" s="2727"/>
      <c r="AC36" s="789"/>
      <c r="AD36" s="2727" t="str">
        <f>IF(TITLE_DATE_PR_CHANGE="",IF(TITLE_DATE_PR="","",TITLE_DATE_PR),TITLE_DATE_PR_CHANGE)</f>
        <v/>
      </c>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789"/>
      <c r="BB36" s="789"/>
      <c r="BC36" s="743"/>
      <c r="BD36" s="831"/>
      <c r="BE36" s="831"/>
      <c r="BF36" s="831"/>
      <c r="BG36" s="831"/>
      <c r="BH36" s="831"/>
      <c r="BI36" s="881">
        <v>0</v>
      </c>
    </row>
    <row s="28795" customFormat="1" customHeight="1" ht="18.75" hidden="1">
      <c r="A37" s="1831"/>
      <c r="B37" s="1831"/>
      <c r="C37" s="1831"/>
      <c r="D37" s="1831"/>
      <c r="E37" s="1831"/>
      <c r="F37" s="1831"/>
      <c r="G37" s="1831"/>
      <c r="H37" s="1831"/>
      <c r="I37" s="1831"/>
      <c r="J37" s="1831"/>
      <c r="K37" s="1831"/>
      <c r="L37" s="1832"/>
      <c r="M37" s="1831"/>
      <c r="N37" s="1831"/>
      <c r="O37" s="1831"/>
      <c r="P37" s="1831"/>
      <c r="Q37" s="1831"/>
      <c r="S37" s="2713" t="s">
        <v>548</v>
      </c>
      <c r="T37" s="2713"/>
      <c r="U37" s="1835"/>
      <c r="V37" s="2714" t="str">
        <f>IF(TITLE_NUMBER_PR_CHANGE="",IF(TITLE_NUMBER_PR="","",TITLE_NUMBER_PR),TITLE_NUMBER_PR_CHANGE)</f>
        <v/>
      </c>
      <c r="W37" s="2714"/>
      <c r="X37" s="2714"/>
      <c r="Y37" s="2714"/>
      <c r="Z37" s="2714"/>
      <c r="AA37" s="2714"/>
      <c r="AB37" s="2714"/>
      <c r="AC37" s="789"/>
      <c r="AD37" s="2714" t="str">
        <f>IF(TITLE_NUMBER_PR_CHANGE="",IF(TITLE_NUMBER_PR="","",TITLE_NUMBER_PR),TITLE_NUMBER_PR_CHANGE)</f>
        <v/>
      </c>
      <c r="AE37" s="2714"/>
      <c r="AF37" s="2714"/>
      <c r="AG37" s="2714"/>
      <c r="AH37" s="2714"/>
      <c r="AI37" s="2714"/>
      <c r="AJ37" s="2714"/>
      <c r="AK37" s="2714"/>
      <c r="AL37" s="2714"/>
      <c r="AM37" s="2714"/>
      <c r="AN37" s="2714"/>
      <c r="AO37" s="2714"/>
      <c r="AP37" s="2714"/>
      <c r="AQ37" s="2714"/>
      <c r="AR37" s="2714"/>
      <c r="AS37" s="2714"/>
      <c r="AT37" s="2714"/>
      <c r="AU37" s="2714"/>
      <c r="AV37" s="2714"/>
      <c r="AW37" s="2714"/>
      <c r="AX37" s="2714"/>
      <c r="AY37" s="2714"/>
      <c r="AZ37" s="2714"/>
      <c r="BA37" s="789"/>
      <c r="BB37" s="789"/>
      <c r="BC37" s="743"/>
      <c r="BD37" s="831"/>
      <c r="BE37" s="831"/>
      <c r="BF37" s="831"/>
      <c r="BG37" s="831"/>
      <c r="BH37" s="831"/>
      <c r="BI37" s="881">
        <v>0</v>
      </c>
    </row>
    <row s="28795" customFormat="1" customHeight="1" ht="0">
      <c r="A38" s="1831"/>
      <c r="B38" s="1831"/>
      <c r="C38" s="1831"/>
      <c r="D38" s="1831"/>
      <c r="E38" s="1831"/>
      <c r="F38" s="1831"/>
      <c r="G38" s="1831"/>
      <c r="H38" s="1831"/>
      <c r="I38" s="1831"/>
      <c r="J38" s="1831"/>
      <c r="K38" s="1831"/>
      <c r="L38" s="1832"/>
      <c r="M38" s="1831"/>
      <c r="N38" s="1831"/>
      <c r="O38" s="1831"/>
      <c r="P38" s="1831"/>
      <c r="Q38" s="1831"/>
      <c r="S38" s="786"/>
      <c r="T38" s="786"/>
      <c r="U38" s="1951"/>
      <c r="V38" s="789"/>
      <c r="W38" s="789"/>
      <c r="X38" s="789"/>
      <c r="Y38" s="789"/>
      <c r="Z38" s="789"/>
      <c r="AA38" s="789"/>
      <c r="AB38" s="789"/>
      <c r="AC38" s="741" t="s">
        <v>551</v>
      </c>
      <c r="AD38" s="789"/>
      <c r="AE38" s="789"/>
      <c r="AF38" s="789"/>
      <c r="AG38" s="789"/>
      <c r="AH38" s="789"/>
      <c r="AI38" s="789"/>
      <c r="AJ38" s="789"/>
      <c r="AK38" s="789"/>
      <c r="AL38" s="789"/>
      <c r="AM38" s="789"/>
      <c r="AN38" s="789"/>
      <c r="AO38" s="789"/>
      <c r="AP38" s="789"/>
      <c r="AQ38" s="789"/>
      <c r="AR38" s="789"/>
      <c r="AS38" s="789"/>
      <c r="AT38" s="789"/>
      <c r="AU38" s="789"/>
      <c r="AV38" s="789"/>
      <c r="AW38" s="789"/>
      <c r="AX38" s="789"/>
      <c r="AY38" s="789"/>
      <c r="AZ38" s="789"/>
      <c r="BA38" s="741" t="s">
        <v>551</v>
      </c>
      <c r="BD38" s="831"/>
      <c r="BE38" s="831"/>
      <c r="BF38" s="831"/>
      <c r="BG38" s="831"/>
      <c r="BH38" s="831"/>
      <c r="BI38" s="881">
        <v>0</v>
      </c>
    </row>
    <row customHeight="1" ht="14.699999999999998">
      <c r="Q39" s="754"/>
      <c r="R39" s="839"/>
      <c r="S39" s="1738"/>
      <c r="T39" s="826"/>
      <c r="U39" s="1707"/>
      <c r="V39" s="2715"/>
      <c r="W39" s="2715"/>
      <c r="X39" s="2715"/>
      <c r="Y39" s="2715"/>
      <c r="Z39" s="2715"/>
      <c r="AA39" s="2715"/>
      <c r="AB39" s="2715"/>
      <c r="AC39" s="2715"/>
      <c r="AD39" s="2715"/>
      <c r="AE39" s="2715"/>
      <c r="AF39" s="2715"/>
      <c r="AG39" s="2715"/>
      <c r="AH39" s="2715"/>
      <c r="AI39" s="2715"/>
      <c r="AJ39" s="2715"/>
      <c r="AK39" s="2715"/>
      <c r="AL39" s="2715"/>
      <c r="AM39" s="2715"/>
      <c r="AN39" s="2715"/>
      <c r="AO39" s="2715"/>
      <c r="AP39" s="2715"/>
      <c r="AQ39" s="2715"/>
      <c r="AR39" s="2715"/>
      <c r="AS39" s="2715"/>
      <c r="AT39" s="2715"/>
      <c r="AU39" s="2715"/>
      <c r="AV39" s="2715"/>
      <c r="AW39" s="2715"/>
      <c r="AX39" s="2715"/>
      <c r="AY39" s="2715"/>
      <c r="AZ39" s="2715"/>
      <c r="BA39" s="2715"/>
      <c r="BI39" s="1618">
        <v>14</v>
      </c>
    </row>
    <row customHeight="1" ht="14.699999999999998">
      <c r="Q40" s="754"/>
      <c r="R40" s="839"/>
      <c r="S40" s="2590" t="s">
        <v>424</v>
      </c>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2590"/>
      <c r="BB40" s="2590"/>
      <c r="BC40" s="2590" t="s">
        <v>425</v>
      </c>
      <c r="BI40" s="1618">
        <v>14</v>
      </c>
    </row>
    <row customHeight="1" ht="14.699999999999998">
      <c r="Q41" s="754"/>
      <c r="R41" s="839"/>
      <c r="S41" s="2736" t="s">
        <v>88</v>
      </c>
      <c r="T41" s="2672" t="s">
        <v>631</v>
      </c>
      <c r="U41" s="764"/>
      <c r="V41" s="2737" t="s">
        <v>553</v>
      </c>
      <c r="W41" s="2738"/>
      <c r="X41" s="2738"/>
      <c r="Y41" s="2738"/>
      <c r="Z41" s="2738"/>
      <c r="AA41" s="2738"/>
      <c r="AB41" s="2739"/>
      <c r="AC41" s="2740" t="s">
        <v>554</v>
      </c>
      <c r="AD41" s="2791" t="s">
        <v>632</v>
      </c>
      <c r="AE41" s="2754"/>
      <c r="AF41" s="2754"/>
      <c r="AG41" s="2792"/>
      <c r="AH41" s="2791" t="s">
        <v>633</v>
      </c>
      <c r="AI41" s="2754"/>
      <c r="AJ41" s="2754"/>
      <c r="AK41" s="2792"/>
      <c r="AL41" s="2791" t="s">
        <v>634</v>
      </c>
      <c r="AM41" s="2754"/>
      <c r="AN41" s="2754"/>
      <c r="AO41" s="2792"/>
      <c r="AP41" s="2791" t="s">
        <v>635</v>
      </c>
      <c r="AQ41" s="2754"/>
      <c r="AR41" s="2754"/>
      <c r="AS41" s="2792"/>
      <c r="AT41" s="2737" t="s">
        <v>553</v>
      </c>
      <c r="AU41" s="2738"/>
      <c r="AV41" s="2738"/>
      <c r="AW41" s="2738"/>
      <c r="AX41" s="2738"/>
      <c r="AY41" s="2738"/>
      <c r="AZ41" s="2739"/>
      <c r="BA41" s="2740" t="s">
        <v>554</v>
      </c>
      <c r="BB41" s="2743" t="s">
        <v>556</v>
      </c>
      <c r="BC41" s="2590"/>
      <c r="BI41" s="1618">
        <v>14</v>
      </c>
    </row>
    <row customHeight="1" ht="35.699999999999996">
      <c r="Q42" s="754"/>
      <c r="R42" s="839"/>
      <c r="S42" s="2736"/>
      <c r="T42" s="2672"/>
      <c r="U42" s="1494"/>
      <c r="V42" s="2655" t="s">
        <v>636</v>
      </c>
      <c r="W42" s="2656"/>
      <c r="X42" s="2655" t="s">
        <v>637</v>
      </c>
      <c r="Y42" s="2656"/>
      <c r="Z42" s="2757" t="s">
        <v>638</v>
      </c>
      <c r="AA42" s="2776"/>
      <c r="AB42" s="2777"/>
      <c r="AC42" s="2741"/>
      <c r="AD42" s="2793"/>
      <c r="AE42" s="2794"/>
      <c r="AF42" s="2794"/>
      <c r="AG42" s="2795"/>
      <c r="AH42" s="2793"/>
      <c r="AI42" s="2794"/>
      <c r="AJ42" s="2794"/>
      <c r="AK42" s="2795"/>
      <c r="AL42" s="2793"/>
      <c r="AM42" s="2794"/>
      <c r="AN42" s="2794"/>
      <c r="AO42" s="2795"/>
      <c r="AP42" s="2793"/>
      <c r="AQ42" s="2794"/>
      <c r="AR42" s="2794"/>
      <c r="AS42" s="2795"/>
      <c r="AT42" s="2655" t="s">
        <v>636</v>
      </c>
      <c r="AU42" s="2656"/>
      <c r="AV42" s="2655" t="s">
        <v>637</v>
      </c>
      <c r="AW42" s="2656"/>
      <c r="AX42" s="2757" t="s">
        <v>638</v>
      </c>
      <c r="AY42" s="2776"/>
      <c r="AZ42" s="2777"/>
      <c r="BA42" s="2741"/>
      <c r="BB42" s="2744"/>
      <c r="BC42" s="2590"/>
      <c r="BI42" s="1618">
        <v>34</v>
      </c>
    </row>
    <row customHeight="1" ht="14.699999999999998">
      <c r="Q43" s="754"/>
      <c r="R43" s="839"/>
      <c r="S43" s="2736"/>
      <c r="T43" s="2672"/>
      <c r="U43" s="1494"/>
      <c r="V43" s="2663"/>
      <c r="W43" s="2664"/>
      <c r="X43" s="2663"/>
      <c r="Y43" s="2664"/>
      <c r="Z43" s="2758"/>
      <c r="AA43" s="2778"/>
      <c r="AB43" s="2779"/>
      <c r="AC43" s="2741"/>
      <c r="AD43" s="2793"/>
      <c r="AE43" s="2794"/>
      <c r="AF43" s="2794"/>
      <c r="AG43" s="2795"/>
      <c r="AH43" s="2793"/>
      <c r="AI43" s="2794"/>
      <c r="AJ43" s="2794"/>
      <c r="AK43" s="2795"/>
      <c r="AL43" s="2793"/>
      <c r="AM43" s="2794"/>
      <c r="AN43" s="2794"/>
      <c r="AO43" s="2795"/>
      <c r="AP43" s="2793"/>
      <c r="AQ43" s="2794"/>
      <c r="AR43" s="2794"/>
      <c r="AS43" s="2795"/>
      <c r="AT43" s="2663"/>
      <c r="AU43" s="2664"/>
      <c r="AV43" s="2663"/>
      <c r="AW43" s="2664"/>
      <c r="AX43" s="2758"/>
      <c r="AY43" s="2778"/>
      <c r="AZ43" s="2779"/>
      <c r="BA43" s="2741"/>
      <c r="BB43" s="2744"/>
      <c r="BC43" s="2590"/>
      <c r="BI43" s="1618">
        <v>14</v>
      </c>
    </row>
    <row customHeight="1" ht="14.699999999999998">
      <c r="A44" s="1833"/>
      <c r="B44" s="1833" t="s">
        <v>267</v>
      </c>
      <c r="C44" s="1833" t="s">
        <v>268</v>
      </c>
      <c r="D44" s="1833" t="s">
        <v>269</v>
      </c>
      <c r="E44" s="1827" t="s">
        <v>561</v>
      </c>
      <c r="F44" s="1827" t="s">
        <v>562</v>
      </c>
      <c r="G44" s="1827" t="s">
        <v>563</v>
      </c>
      <c r="H44" s="1827" t="s">
        <v>564</v>
      </c>
      <c r="I44" s="1827" t="s">
        <v>565</v>
      </c>
      <c r="J44" s="1827" t="s">
        <v>566</v>
      </c>
      <c r="K44" s="1827" t="s">
        <v>567</v>
      </c>
      <c r="L44" s="1827" t="s">
        <v>542</v>
      </c>
      <c r="Q44" s="754"/>
      <c r="R44" s="839"/>
      <c r="S44" s="2736"/>
      <c r="T44" s="2672"/>
      <c r="U44" s="765"/>
      <c r="V44" s="1942" t="s">
        <v>602</v>
      </c>
      <c r="W44" s="1942" t="s">
        <v>603</v>
      </c>
      <c r="X44" s="1942" t="s">
        <v>602</v>
      </c>
      <c r="Y44" s="1942" t="s">
        <v>603</v>
      </c>
      <c r="Z44" s="1952" t="s">
        <v>570</v>
      </c>
      <c r="AA44" s="2733" t="s">
        <v>571</v>
      </c>
      <c r="AB44" s="2734"/>
      <c r="AC44" s="2742"/>
      <c r="AD44" s="2796"/>
      <c r="AE44" s="2797"/>
      <c r="AF44" s="2797"/>
      <c r="AG44" s="2798"/>
      <c r="AH44" s="2796"/>
      <c r="AI44" s="2797"/>
      <c r="AJ44" s="2797"/>
      <c r="AK44" s="2798"/>
      <c r="AL44" s="2796"/>
      <c r="AM44" s="2797"/>
      <c r="AN44" s="2797"/>
      <c r="AO44" s="2798"/>
      <c r="AP44" s="2796"/>
      <c r="AQ44" s="2797"/>
      <c r="AR44" s="2797"/>
      <c r="AS44" s="2798"/>
      <c r="AT44" s="1942" t="s">
        <v>602</v>
      </c>
      <c r="AU44" s="1942" t="s">
        <v>603</v>
      </c>
      <c r="AV44" s="1942" t="s">
        <v>602</v>
      </c>
      <c r="AW44" s="1942" t="s">
        <v>603</v>
      </c>
      <c r="AX44" s="1952" t="s">
        <v>570</v>
      </c>
      <c r="AY44" s="2733" t="s">
        <v>571</v>
      </c>
      <c r="AZ44" s="2734"/>
      <c r="BA44" s="2742"/>
      <c r="BB44" s="2745"/>
      <c r="BC44" s="2590"/>
      <c r="BI44" s="1618">
        <v>14</v>
      </c>
    </row>
    <row s="26694" customFormat="1" customHeight="1" ht="0">
      <c r="A45" s="1833"/>
      <c r="B45" s="1833"/>
      <c r="C45" s="1833"/>
      <c r="D45" s="1833"/>
      <c r="E45" s="1833"/>
      <c r="F45" s="1833"/>
      <c r="G45" s="1833"/>
      <c r="H45" s="1833"/>
      <c r="I45" s="1833"/>
      <c r="J45" s="1833"/>
      <c r="K45" s="1833"/>
      <c r="L45" s="1827"/>
      <c r="M45" s="1825"/>
      <c r="N45" s="1825"/>
      <c r="O45" s="1825"/>
      <c r="P45" s="973"/>
      <c r="Q45" s="1717"/>
      <c r="R45" s="1717">
        <v>1</v>
      </c>
      <c r="S45" s="1740" t="s">
        <v>132</v>
      </c>
      <c r="T45" s="1718" t="s">
        <v>102</v>
      </c>
      <c r="U45" s="1708" t="str">
        <f>OFFSET(U45,0,-1)</f>
        <v>2</v>
      </c>
      <c r="V45" s="1945">
        <f>OFFSET(V45,0,-1)+1</f>
        <v>3</v>
      </c>
      <c r="W45" s="1945">
        <f>OFFSET(W45,0,-1)+1</f>
        <v>4</v>
      </c>
      <c r="X45" s="1945">
        <f>OFFSET(X45,0,-1)+1</f>
        <v>5</v>
      </c>
      <c r="Y45" s="1945">
        <f>OFFSET(Y45,0,-1)+1</f>
        <v>6</v>
      </c>
      <c r="Z45" s="1945">
        <f>OFFSET(Z45,0,-1)+1</f>
        <v>7</v>
      </c>
      <c r="AA45" s="2735">
        <f>OFFSET(AA45,0,-1)+1</f>
        <v>8</v>
      </c>
      <c r="AB45" s="2735"/>
      <c r="AC45" s="1945">
        <f>OFFSET(AC45,0,-2)+1</f>
        <v>9</v>
      </c>
      <c r="AD45" s="1945">
        <f>OFFSET(AD45,0,-1)+1</f>
        <v>10</v>
      </c>
      <c r="AE45" s="1945"/>
      <c r="AF45" s="1945"/>
      <c r="AG45" s="1945"/>
      <c r="AH45" s="1945"/>
      <c r="AI45" s="1945"/>
      <c r="AJ45" s="1945"/>
      <c r="AK45" s="1945"/>
      <c r="AL45" s="1945"/>
      <c r="AM45" s="1945"/>
      <c r="AN45" s="1945"/>
      <c r="AO45" s="1945"/>
      <c r="AP45" s="1945"/>
      <c r="AQ45" s="1945"/>
      <c r="AR45" s="1945"/>
      <c r="AS45" s="1945"/>
      <c r="AT45" s="1945"/>
      <c r="AU45" s="1945"/>
      <c r="AV45" s="1945"/>
      <c r="AW45" s="1945">
        <f>OFFSET(AW45,0,-1)+1</f>
        <v>1</v>
      </c>
      <c r="AX45" s="1945">
        <f>OFFSET(AX45,0,-1)+1</f>
        <v>2</v>
      </c>
      <c r="AY45" s="2735">
        <f>OFFSET(AY45,0,-1)+1</f>
        <v>3</v>
      </c>
      <c r="AZ45" s="2735"/>
      <c r="BA45" s="1945">
        <f>OFFSET(BA45,0,-2)+1</f>
        <v>4</v>
      </c>
      <c r="BB45" s="1708">
        <f>OFFSET(BB45,0,-1)</f>
        <v>4</v>
      </c>
      <c r="BC45" s="1945">
        <f>OFFSET(BC45,0,-1)+1</f>
        <v>5</v>
      </c>
      <c r="BD45" s="974"/>
      <c r="BE45" s="974"/>
      <c r="BF45" s="974"/>
      <c r="BG45" s="974"/>
      <c r="BH45" s="974"/>
      <c r="BI45" s="959">
        <v>0</v>
      </c>
    </row>
    <row customHeight="1" ht="22.049999999999997">
      <c r="A46" s="1826" t="s">
        <v>385</v>
      </c>
      <c r="B46" s="1826"/>
      <c r="C46" s="1826"/>
      <c r="D46" s="1826"/>
      <c r="E46" s="2721">
        <v>1</v>
      </c>
      <c r="F46" s="1826"/>
      <c r="G46" s="1826"/>
      <c r="H46" s="1826"/>
      <c r="I46" s="1826"/>
      <c r="J46" s="1826"/>
      <c r="K46" s="1826"/>
      <c r="L46" s="1827"/>
      <c r="M46" s="1828"/>
      <c r="N46" s="1828"/>
      <c r="O46" s="1828"/>
      <c r="P46" s="1872"/>
      <c r="Q46" s="1336"/>
      <c r="R46" s="818"/>
      <c r="S46" s="1956">
        <f>INDEX(PT_DIFFERENTIATION_NUM_NTAR,MATCH(A46,PT_DIFFERENTIATION_NTAR_ID,0))</f>
        <v>0</v>
      </c>
      <c r="T46" s="761" t="s">
        <v>255</v>
      </c>
      <c r="U46" s="763"/>
      <c r="V46" s="2706"/>
      <c r="W46" s="2706"/>
      <c r="X46" s="2706"/>
      <c r="Y46" s="2706"/>
      <c r="Z46" s="2706"/>
      <c r="AA46" s="2706"/>
      <c r="AB46" s="2706"/>
      <c r="AC46" s="2707"/>
      <c r="AD46" s="2705" t="str">
        <f>INDEX(PT_DIFFERENTIATION_NTAR,MATCH(A46,PT_DIFFERENTIATION_NTAR_ID,0))</f>
        <v/>
      </c>
      <c r="AE46" s="2706"/>
      <c r="AF46" s="2706"/>
      <c r="AG46" s="2706"/>
      <c r="AH46" s="2706"/>
      <c r="AI46" s="2706"/>
      <c r="AJ46" s="2706"/>
      <c r="AK46" s="2706"/>
      <c r="AL46" s="2706"/>
      <c r="AM46" s="2706"/>
      <c r="AN46" s="2706"/>
      <c r="AO46" s="2706"/>
      <c r="AP46" s="2706"/>
      <c r="AQ46" s="2706"/>
      <c r="AR46" s="2706"/>
      <c r="AS46" s="2706"/>
      <c r="AT46" s="2706"/>
      <c r="AU46" s="2706"/>
      <c r="AV46" s="2706"/>
      <c r="AW46" s="2706"/>
      <c r="AX46" s="2706"/>
      <c r="AY46" s="2706"/>
      <c r="AZ46" s="2706"/>
      <c r="BA46" s="2706"/>
      <c r="BB46" s="2707"/>
      <c r="BC46" s="17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63"/>
      <c r="BF46" s="963" t="str">
        <f>IF(T46="","",T46)</f>
        <v>Наименование тарифа</v>
      </c>
      <c r="BG46" s="963"/>
      <c r="BH46" s="963"/>
      <c r="BI46" s="1618">
        <v>21</v>
      </c>
    </row>
    <row customHeight="1" ht="22.049999999999997">
      <c r="A47" s="1826" t="s">
        <v>385</v>
      </c>
      <c r="B47" s="1826" t="s">
        <v>386</v>
      </c>
      <c r="C47" s="1826"/>
      <c r="D47" s="1826"/>
      <c r="E47" s="2722"/>
      <c r="F47" s="2721">
        <v>1</v>
      </c>
      <c r="G47" s="1826"/>
      <c r="H47" s="1826"/>
      <c r="I47" s="1826"/>
      <c r="J47" s="1826"/>
      <c r="K47" s="1826"/>
      <c r="L47" s="1827"/>
      <c r="M47" s="1828"/>
      <c r="N47" s="1828"/>
      <c r="O47" s="1828"/>
      <c r="P47" s="1873"/>
      <c r="Q47" s="1874"/>
      <c r="R47" s="816"/>
      <c r="S47" s="1956" t="str">
        <f>INDEX(PT_DIFFERENTIATION_NUM_TER,MATCH(B47,PT_DIFFERENTIATION_TER_ID,0))</f>
        <v>.</v>
      </c>
      <c r="T47" s="771" t="s">
        <v>521</v>
      </c>
      <c r="U47" s="763"/>
      <c r="V47" s="2706"/>
      <c r="W47" s="2706"/>
      <c r="X47" s="2706"/>
      <c r="Y47" s="2706"/>
      <c r="Z47" s="2706"/>
      <c r="AA47" s="2706"/>
      <c r="AB47" s="2706"/>
      <c r="AC47" s="2707"/>
      <c r="AD47" s="2705" t="str">
        <f>INDEX(PT_DIFFERENTIATION_TER,MATCH(B47,PT_DIFFERENTIATION_TER_ID,0))</f>
        <v/>
      </c>
      <c r="AE47" s="2706"/>
      <c r="AF47" s="2706"/>
      <c r="AG47" s="2706"/>
      <c r="AH47" s="2706"/>
      <c r="AI47" s="2706"/>
      <c r="AJ47" s="2706"/>
      <c r="AK47" s="2706"/>
      <c r="AL47" s="2706"/>
      <c r="AM47" s="2706"/>
      <c r="AN47" s="2706"/>
      <c r="AO47" s="2706"/>
      <c r="AP47" s="2706"/>
      <c r="AQ47" s="2706"/>
      <c r="AR47" s="2706"/>
      <c r="AS47" s="2706"/>
      <c r="AT47" s="2706"/>
      <c r="AU47" s="2706"/>
      <c r="AV47" s="2706"/>
      <c r="AW47" s="2706"/>
      <c r="AX47" s="2706"/>
      <c r="AY47" s="2706"/>
      <c r="AZ47" s="2706"/>
      <c r="BA47" s="2706"/>
      <c r="BB47" s="2707"/>
      <c r="BC47" s="1721" t="s">
        <v>522</v>
      </c>
      <c r="BE47" s="963"/>
      <c r="BF47" s="963" t="str">
        <f>IF(T47="","",T47)</f>
        <v>Территория действия тарифа</v>
      </c>
      <c r="BG47" s="963"/>
      <c r="BH47" s="963"/>
      <c r="BI47" s="1618">
        <v>21</v>
      </c>
    </row>
    <row customHeight="1" ht="35.699999999999996">
      <c r="A48" s="1826" t="s">
        <v>385</v>
      </c>
      <c r="B48" s="1826" t="s">
        <v>386</v>
      </c>
      <c r="C48" s="1826" t="s">
        <v>387</v>
      </c>
      <c r="D48" s="1826"/>
      <c r="E48" s="2722"/>
      <c r="F48" s="2722"/>
      <c r="G48" s="2721">
        <v>1</v>
      </c>
      <c r="H48" s="1826"/>
      <c r="I48" s="1826"/>
      <c r="J48" s="1826"/>
      <c r="K48" s="1826"/>
      <c r="L48" s="1827"/>
      <c r="M48" s="1828"/>
      <c r="N48" s="1828"/>
      <c r="O48" s="1828"/>
      <c r="P48" s="1875"/>
      <c r="Q48" s="1874"/>
      <c r="R48" s="816"/>
      <c r="S48" s="1956" t="str">
        <f>INDEX(PT_DIFFERENTIATION_NUM_CS,MATCH(C48,PT_DIFFERENTIATION_CS_ID,0))</f>
        <v>..</v>
      </c>
      <c r="T48" s="772" t="s">
        <v>654</v>
      </c>
      <c r="U48" s="763"/>
      <c r="V48" s="2706"/>
      <c r="W48" s="2706"/>
      <c r="X48" s="2706"/>
      <c r="Y48" s="2706"/>
      <c r="Z48" s="2706"/>
      <c r="AA48" s="2706"/>
      <c r="AB48" s="2706"/>
      <c r="AC48" s="2707"/>
      <c r="AD48" s="2705" t="str">
        <f>INDEX(PT_DIFFERENTIATION_CS,MATCH(C48,PT_DIFFERENTIATION_CS_ID,0))</f>
        <v/>
      </c>
      <c r="AE48" s="2706"/>
      <c r="AF48" s="2706"/>
      <c r="AG48" s="2706"/>
      <c r="AH48" s="2706"/>
      <c r="AI48" s="2706"/>
      <c r="AJ48" s="2706"/>
      <c r="AK48" s="2706"/>
      <c r="AL48" s="2706"/>
      <c r="AM48" s="2706"/>
      <c r="AN48" s="2706"/>
      <c r="AO48" s="2706"/>
      <c r="AP48" s="2706"/>
      <c r="AQ48" s="2706"/>
      <c r="AR48" s="2706"/>
      <c r="AS48" s="2706"/>
      <c r="AT48" s="2706"/>
      <c r="AU48" s="2706"/>
      <c r="AV48" s="2706"/>
      <c r="AW48" s="2706"/>
      <c r="AX48" s="2706"/>
      <c r="AY48" s="2706"/>
      <c r="AZ48" s="2706"/>
      <c r="BA48" s="2706"/>
      <c r="BB48" s="2707"/>
      <c r="BC48" s="1721" t="s">
        <v>655</v>
      </c>
      <c r="BE48" s="963"/>
      <c r="BF48" s="963" t="str">
        <f>IF(T48="","",T48)</f>
        <v>Наименование централизованной системы горячего водоснабжения</v>
      </c>
      <c r="BG48" s="963"/>
      <c r="BH48" s="963"/>
      <c r="BI48" s="1618">
        <v>34</v>
      </c>
    </row>
    <row s="27100" customFormat="1" customHeight="1" ht="0">
      <c r="A49" s="1806" t="s">
        <v>385</v>
      </c>
      <c r="B49" s="1806" t="s">
        <v>386</v>
      </c>
      <c r="C49" s="1806" t="s">
        <v>387</v>
      </c>
      <c r="D49" s="1806" t="s">
        <v>668</v>
      </c>
      <c r="E49" s="2722"/>
      <c r="F49" s="2722"/>
      <c r="G49" s="2722"/>
      <c r="H49" s="2721">
        <v>1</v>
      </c>
      <c r="I49" s="1806"/>
      <c r="J49" s="1806"/>
      <c r="K49" s="1806"/>
      <c r="L49" s="1809"/>
      <c r="M49" s="1778"/>
      <c r="N49" s="1778"/>
      <c r="O49" s="1778"/>
      <c r="P49" s="1960"/>
      <c r="Q49" s="1961"/>
      <c r="R49" s="820"/>
      <c r="S49" s="1505"/>
      <c r="T49" s="1962"/>
      <c r="U49" s="1847"/>
      <c r="V49" s="2760"/>
      <c r="W49" s="2760"/>
      <c r="X49" s="2760"/>
      <c r="Y49" s="2760"/>
      <c r="Z49" s="2760"/>
      <c r="AA49" s="2760"/>
      <c r="AB49" s="2760"/>
      <c r="AC49" s="2761"/>
      <c r="AD49" s="2759"/>
      <c r="AE49" s="2760"/>
      <c r="AF49" s="2760"/>
      <c r="AG49" s="2760"/>
      <c r="AH49" s="2760"/>
      <c r="AI49" s="2760"/>
      <c r="AJ49" s="2760"/>
      <c r="AK49" s="2760"/>
      <c r="AL49" s="2760"/>
      <c r="AM49" s="2760"/>
      <c r="AN49" s="2760"/>
      <c r="AO49" s="2760"/>
      <c r="AP49" s="2760"/>
      <c r="AQ49" s="2760"/>
      <c r="AR49" s="2760"/>
      <c r="AS49" s="2760"/>
      <c r="AT49" s="2760"/>
      <c r="AU49" s="2760"/>
      <c r="AV49" s="2760"/>
      <c r="AW49" s="2760"/>
      <c r="AX49" s="2760"/>
      <c r="AY49" s="2760"/>
      <c r="AZ49" s="2760"/>
      <c r="BA49" s="2760"/>
      <c r="BB49" s="2761"/>
      <c r="BC49" s="1848" t="s">
        <v>526</v>
      </c>
      <c r="BE49" s="963"/>
      <c r="BF49" s="963" t="str">
        <f>IF(T49="","",T49)</f>
        <v/>
      </c>
      <c r="BG49" s="963"/>
      <c r="BH49" s="963"/>
      <c r="BI49" s="974">
        <v>0</v>
      </c>
    </row>
    <row s="27100" customFormat="1" customHeight="1" ht="0">
      <c r="A50" s="1806" t="s">
        <v>385</v>
      </c>
      <c r="B50" s="1806" t="s">
        <v>386</v>
      </c>
      <c r="C50" s="1806" t="s">
        <v>387</v>
      </c>
      <c r="D50" s="1806" t="s">
        <v>668</v>
      </c>
      <c r="E50" s="2722"/>
      <c r="F50" s="2722"/>
      <c r="G50" s="2722"/>
      <c r="H50" s="2722"/>
      <c r="I50" s="2719" t="str">
        <f>S49&amp;".1"</f>
        <v>.1</v>
      </c>
      <c r="J50" s="1806"/>
      <c r="K50" s="1806"/>
      <c r="L50" s="1809" t="s">
        <v>527</v>
      </c>
      <c r="M50" s="973"/>
      <c r="N50" s="973"/>
      <c r="O50" s="973"/>
      <c r="P50" s="2720">
        <v>1</v>
      </c>
      <c r="Q50" s="1944"/>
      <c r="R50" s="819"/>
      <c r="S50" s="1505"/>
      <c r="T50" s="1846"/>
      <c r="U50" s="1847"/>
      <c r="V50" s="2760"/>
      <c r="W50" s="2760"/>
      <c r="X50" s="2760"/>
      <c r="Y50" s="2760"/>
      <c r="Z50" s="2760"/>
      <c r="AA50" s="2760"/>
      <c r="AB50" s="2760"/>
      <c r="AC50" s="2761"/>
      <c r="AD50" s="2759"/>
      <c r="AE50" s="2760"/>
      <c r="AF50" s="2760"/>
      <c r="AG50" s="2760"/>
      <c r="AH50" s="2760"/>
      <c r="AI50" s="2760"/>
      <c r="AJ50" s="2760"/>
      <c r="AK50" s="2760"/>
      <c r="AL50" s="2760"/>
      <c r="AM50" s="2760"/>
      <c r="AN50" s="2760"/>
      <c r="AO50" s="2760"/>
      <c r="AP50" s="2760"/>
      <c r="AQ50" s="2760"/>
      <c r="AR50" s="2760"/>
      <c r="AS50" s="2760"/>
      <c r="AT50" s="2760"/>
      <c r="AU50" s="2760"/>
      <c r="AV50" s="2760"/>
      <c r="AW50" s="2760"/>
      <c r="AX50" s="2760"/>
      <c r="AY50" s="2760"/>
      <c r="AZ50" s="2760"/>
      <c r="BA50" s="2760"/>
      <c r="BB50" s="2761"/>
      <c r="BC50" s="1848"/>
      <c r="BE50" s="963"/>
      <c r="BF50" s="963" t="str">
        <f>IF(T50="","",T50)</f>
        <v/>
      </c>
      <c r="BG50" s="963"/>
      <c r="BH50" s="963"/>
      <c r="BI50" s="974">
        <v>0</v>
      </c>
    </row>
    <row s="27100" customFormat="1" customHeight="1" ht="0">
      <c r="A51" s="1806" t="s">
        <v>385</v>
      </c>
      <c r="B51" s="1806" t="s">
        <v>386</v>
      </c>
      <c r="C51" s="1806" t="s">
        <v>387</v>
      </c>
      <c r="D51" s="1806" t="s">
        <v>668</v>
      </c>
      <c r="E51" s="2722"/>
      <c r="F51" s="2722"/>
      <c r="G51" s="2722"/>
      <c r="H51" s="2722"/>
      <c r="I51" s="2749"/>
      <c r="J51" s="2719" t="str">
        <f>S49&amp;".1"</f>
        <v>.1</v>
      </c>
      <c r="K51" s="1806"/>
      <c r="L51" s="1809"/>
      <c r="M51" s="973"/>
      <c r="N51" s="973"/>
      <c r="O51" s="973"/>
      <c r="P51" s="2720"/>
      <c r="Q51" s="2720">
        <v>1</v>
      </c>
      <c r="R51" s="820"/>
      <c r="S51" s="1505"/>
      <c r="T51" s="1862"/>
      <c r="U51" s="1847"/>
      <c r="V51" s="2760"/>
      <c r="W51" s="2760"/>
      <c r="X51" s="2760"/>
      <c r="Y51" s="2760"/>
      <c r="Z51" s="2760"/>
      <c r="AA51" s="2760"/>
      <c r="AB51" s="2760"/>
      <c r="AC51" s="2761"/>
      <c r="AD51" s="2759"/>
      <c r="AE51" s="2760"/>
      <c r="AF51" s="2760"/>
      <c r="AG51" s="2760"/>
      <c r="AH51" s="2760"/>
      <c r="AI51" s="2760"/>
      <c r="AJ51" s="2760"/>
      <c r="AK51" s="2760"/>
      <c r="AL51" s="2760"/>
      <c r="AM51" s="2760"/>
      <c r="AN51" s="2827"/>
      <c r="AO51" s="2827"/>
      <c r="AP51" s="2760"/>
      <c r="AQ51" s="2760"/>
      <c r="AR51" s="2760"/>
      <c r="AS51" s="2760"/>
      <c r="AT51" s="2760"/>
      <c r="AU51" s="2760"/>
      <c r="AV51" s="2760"/>
      <c r="AW51" s="2760"/>
      <c r="AX51" s="2760"/>
      <c r="AY51" s="2760"/>
      <c r="AZ51" s="2760"/>
      <c r="BA51" s="2760"/>
      <c r="BB51" s="2761"/>
      <c r="BC51" s="1848"/>
      <c r="BE51" s="963"/>
      <c r="BF51" s="963" t="str">
        <f>IF(T51="","",T51)</f>
        <v/>
      </c>
      <c r="BG51" s="963"/>
      <c r="BH51" s="963"/>
      <c r="BI51" s="974">
        <v>0</v>
      </c>
    </row>
    <row customHeight="1" ht="11.549999999999999">
      <c r="A52" s="1826" t="s">
        <v>385</v>
      </c>
      <c r="B52" s="1826" t="s">
        <v>386</v>
      </c>
      <c r="C52" s="1826" t="s">
        <v>387</v>
      </c>
      <c r="D52" s="1826" t="s">
        <v>668</v>
      </c>
      <c r="E52" s="2722"/>
      <c r="F52" s="2722"/>
      <c r="G52" s="2722"/>
      <c r="H52" s="2722"/>
      <c r="I52" s="2749"/>
      <c r="J52" s="2749"/>
      <c r="K52" s="2719" t="str">
        <f>S48&amp;".1"</f>
        <v>...1</v>
      </c>
      <c r="L52" s="1827"/>
      <c r="P52" s="2720"/>
      <c r="Q52" s="2720"/>
      <c r="R52" s="820">
        <v>1</v>
      </c>
      <c r="S52" s="2804" t="str">
        <f>$K52</f>
        <v>...1</v>
      </c>
      <c r="T52" s="2823"/>
      <c r="U52" s="763"/>
      <c r="V52" s="1214"/>
      <c r="W52" s="1720"/>
      <c r="X52" s="1214"/>
      <c r="Y52" s="1720"/>
      <c r="Z52" s="2197"/>
      <c r="AA52" s="1932" t="s">
        <v>66</v>
      </c>
      <c r="AB52" s="2197"/>
      <c r="AC52" s="1932" t="s">
        <v>66</v>
      </c>
      <c r="AD52" s="2648" t="s">
        <v>66</v>
      </c>
      <c r="AE52" s="2789"/>
      <c r="AF52" s="2668">
        <v>1</v>
      </c>
      <c r="AG52" s="2826"/>
      <c r="AH52" s="2570" t="s">
        <v>66</v>
      </c>
      <c r="AI52" s="2789"/>
      <c r="AJ52" s="2668">
        <v>1</v>
      </c>
      <c r="AK52" s="2790" t="s">
        <v>22</v>
      </c>
      <c r="AL52" s="2570" t="s">
        <v>66</v>
      </c>
      <c r="AM52" s="2655"/>
      <c r="AN52" s="2668">
        <v>1</v>
      </c>
      <c r="AO52" s="2820"/>
      <c r="AP52" s="2821" t="s">
        <v>66</v>
      </c>
      <c r="AQ52" s="774"/>
      <c r="AR52" s="1949">
        <v>1</v>
      </c>
      <c r="AS52" s="1955" t="s">
        <v>22</v>
      </c>
      <c r="AT52" s="1214"/>
      <c r="AU52" s="1720"/>
      <c r="AV52" s="1214"/>
      <c r="AW52" s="1720"/>
      <c r="AX52" s="2197"/>
      <c r="AY52" s="1932" t="s">
        <v>66</v>
      </c>
      <c r="AZ52" s="2197"/>
      <c r="BA52" s="1932" t="s">
        <v>66</v>
      </c>
      <c r="BB52" s="1811"/>
      <c r="BC52" s="2716" t="s">
        <v>625</v>
      </c>
      <c r="BE52" s="963"/>
      <c r="BF52" s="963" t="str">
        <f>IF(T52="","",T52)</f>
        <v/>
      </c>
      <c r="BG52" s="963"/>
      <c r="BH52" s="963"/>
      <c r="BI52" s="1618">
        <v>11</v>
      </c>
    </row>
    <row customHeight="1" ht="11.549999999999999">
      <c r="A53" s="1826"/>
      <c r="B53" s="1826"/>
      <c r="C53" s="1826"/>
      <c r="D53" s="1826"/>
      <c r="E53" s="2722"/>
      <c r="F53" s="2722"/>
      <c r="G53" s="2722"/>
      <c r="H53" s="2722"/>
      <c r="I53" s="2749"/>
      <c r="J53" s="2749"/>
      <c r="K53" s="2719"/>
      <c r="L53" s="1827"/>
      <c r="P53" s="2720"/>
      <c r="Q53" s="2720"/>
      <c r="R53" s="820"/>
      <c r="S53" s="2805"/>
      <c r="T53" s="2824"/>
      <c r="U53" s="763"/>
      <c r="V53" s="1856"/>
      <c r="W53" s="1959"/>
      <c r="X53" s="1856"/>
      <c r="Y53" s="1959"/>
      <c r="Z53" s="1856"/>
      <c r="AA53" s="1856"/>
      <c r="AB53" s="1856"/>
      <c r="AC53" s="1856"/>
      <c r="AD53" s="2649"/>
      <c r="AE53" s="2789"/>
      <c r="AF53" s="2668"/>
      <c r="AG53" s="2826"/>
      <c r="AH53" s="2570"/>
      <c r="AI53" s="2789"/>
      <c r="AJ53" s="2668"/>
      <c r="AK53" s="2790"/>
      <c r="AL53" s="2570"/>
      <c r="AM53" s="2663"/>
      <c r="AN53" s="2668"/>
      <c r="AO53" s="2820"/>
      <c r="AP53" s="2822"/>
      <c r="AQ53" s="779"/>
      <c r="AR53" s="879"/>
      <c r="AS53" s="879" t="s">
        <v>626</v>
      </c>
      <c r="AT53" s="1856"/>
      <c r="AU53" s="1959"/>
      <c r="AV53" s="1856"/>
      <c r="AW53" s="1959"/>
      <c r="AX53" s="1856"/>
      <c r="AY53" s="1856"/>
      <c r="AZ53" s="1856"/>
      <c r="BA53" s="1856"/>
      <c r="BB53" s="1860"/>
      <c r="BC53" s="2717"/>
      <c r="BE53" s="963"/>
      <c r="BF53" s="963"/>
      <c r="BG53" s="963"/>
      <c r="BH53" s="963"/>
      <c r="BI53" s="1618">
        <v>11</v>
      </c>
    </row>
    <row customHeight="1" ht="11.549999999999999">
      <c r="A54" s="1826" t="s">
        <v>385</v>
      </c>
      <c r="B54" s="1826"/>
      <c r="C54" s="1826"/>
      <c r="D54" s="1826"/>
      <c r="E54" s="2722"/>
      <c r="F54" s="2722"/>
      <c r="G54" s="2722"/>
      <c r="H54" s="2722"/>
      <c r="I54" s="2749"/>
      <c r="J54" s="2749"/>
      <c r="K54" s="2719"/>
      <c r="L54" s="1827"/>
      <c r="P54" s="2720"/>
      <c r="Q54" s="2720"/>
      <c r="R54" s="820"/>
      <c r="S54" s="2805"/>
      <c r="T54" s="2824"/>
      <c r="U54" s="763"/>
      <c r="V54" s="1856"/>
      <c r="W54" s="1959"/>
      <c r="X54" s="1856"/>
      <c r="Y54" s="1959"/>
      <c r="Z54" s="1856"/>
      <c r="AA54" s="1856"/>
      <c r="AB54" s="1856"/>
      <c r="AC54" s="1856"/>
      <c r="AD54" s="2649"/>
      <c r="AE54" s="2789"/>
      <c r="AF54" s="2668"/>
      <c r="AG54" s="2826"/>
      <c r="AH54" s="2570"/>
      <c r="AI54" s="2789"/>
      <c r="AJ54" s="2668"/>
      <c r="AK54" s="2790"/>
      <c r="AL54" s="2570"/>
      <c r="AM54" s="779"/>
      <c r="AN54" s="1963"/>
      <c r="AO54" s="1963" t="s">
        <v>627</v>
      </c>
      <c r="AP54" s="879"/>
      <c r="AQ54" s="879"/>
      <c r="AR54" s="879"/>
      <c r="AS54" s="1856"/>
      <c r="AT54" s="1856"/>
      <c r="AU54" s="1959"/>
      <c r="AV54" s="1856"/>
      <c r="AW54" s="1959"/>
      <c r="AX54" s="1856"/>
      <c r="AY54" s="1856"/>
      <c r="AZ54" s="1856"/>
      <c r="BA54" s="1856"/>
      <c r="BB54" s="1860"/>
      <c r="BC54" s="2717"/>
      <c r="BE54" s="963"/>
      <c r="BF54" s="963"/>
      <c r="BG54" s="963"/>
      <c r="BH54" s="963"/>
      <c r="BI54" s="1618">
        <v>11</v>
      </c>
    </row>
    <row customHeight="1" ht="11.549999999999999">
      <c r="A55" s="1826" t="s">
        <v>385</v>
      </c>
      <c r="B55" s="1826"/>
      <c r="C55" s="1826"/>
      <c r="D55" s="1826"/>
      <c r="E55" s="2722"/>
      <c r="F55" s="2722"/>
      <c r="G55" s="2722"/>
      <c r="H55" s="2722"/>
      <c r="I55" s="2749"/>
      <c r="J55" s="2749"/>
      <c r="K55" s="2719"/>
      <c r="L55" s="1827"/>
      <c r="P55" s="2720"/>
      <c r="Q55" s="2720"/>
      <c r="R55" s="820"/>
      <c r="S55" s="2805"/>
      <c r="T55" s="2824"/>
      <c r="U55" s="763"/>
      <c r="V55" s="1856"/>
      <c r="W55" s="1959"/>
      <c r="X55" s="1856"/>
      <c r="Y55" s="1959"/>
      <c r="Z55" s="1856"/>
      <c r="AA55" s="1856"/>
      <c r="AB55" s="1856"/>
      <c r="AC55" s="1856"/>
      <c r="AD55" s="2649"/>
      <c r="AE55" s="2789"/>
      <c r="AF55" s="2668"/>
      <c r="AG55" s="2826"/>
      <c r="AH55" s="2570"/>
      <c r="AI55" s="757"/>
      <c r="AJ55" s="878"/>
      <c r="AK55" s="776" t="s">
        <v>628</v>
      </c>
      <c r="AL55" s="1856"/>
      <c r="AM55" s="1856"/>
      <c r="AN55" s="1856"/>
      <c r="AO55" s="1856"/>
      <c r="AP55" s="1856"/>
      <c r="AQ55" s="1856"/>
      <c r="AR55" s="1856"/>
      <c r="AS55" s="1856"/>
      <c r="AT55" s="1856"/>
      <c r="AU55" s="1959"/>
      <c r="AV55" s="1856"/>
      <c r="AW55" s="1959"/>
      <c r="AX55" s="1856"/>
      <c r="AY55" s="1856"/>
      <c r="AZ55" s="1856"/>
      <c r="BA55" s="1856"/>
      <c r="BB55" s="1860"/>
      <c r="BC55" s="2717"/>
      <c r="BE55" s="963"/>
      <c r="BF55" s="963"/>
      <c r="BG55" s="963"/>
      <c r="BH55" s="963"/>
      <c r="BI55" s="1618">
        <v>11</v>
      </c>
    </row>
    <row customHeight="1" ht="11.549999999999999">
      <c r="A56" s="1826" t="s">
        <v>385</v>
      </c>
      <c r="B56" s="1826" t="s">
        <v>386</v>
      </c>
      <c r="C56" s="1826" t="s">
        <v>387</v>
      </c>
      <c r="D56" s="1826" t="s">
        <v>668</v>
      </c>
      <c r="E56" s="2722"/>
      <c r="F56" s="2722"/>
      <c r="G56" s="2722"/>
      <c r="H56" s="2722"/>
      <c r="I56" s="2749"/>
      <c r="J56" s="2749"/>
      <c r="K56" s="2719"/>
      <c r="L56" s="1827"/>
      <c r="P56" s="2720"/>
      <c r="Q56" s="2720"/>
      <c r="R56" s="820"/>
      <c r="S56" s="2806"/>
      <c r="T56" s="2825"/>
      <c r="U56" s="763"/>
      <c r="V56" s="1856"/>
      <c r="W56" s="1857" t="str">
        <f>Z52&amp;"-"&amp;AB52</f>
        <v>-</v>
      </c>
      <c r="X56" s="1856"/>
      <c r="Y56" s="1857" t="str">
        <f>AB52&amp;"-"&amp;AD52</f>
        <v>-да</v>
      </c>
      <c r="Z56" s="1856"/>
      <c r="AA56" s="1856"/>
      <c r="AB56" s="1856"/>
      <c r="AC56" s="1856"/>
      <c r="AD56" s="2575"/>
      <c r="AE56" s="775"/>
      <c r="AF56" s="777"/>
      <c r="AG56" s="879" t="s">
        <v>629</v>
      </c>
      <c r="AH56" s="1856"/>
      <c r="AI56" s="1856"/>
      <c r="AJ56" s="1856"/>
      <c r="AK56" s="1856"/>
      <c r="AL56" s="1856"/>
      <c r="AM56" s="1856"/>
      <c r="AN56" s="1856"/>
      <c r="AO56" s="1856"/>
      <c r="AP56" s="1856"/>
      <c r="AQ56" s="1856"/>
      <c r="AR56" s="1856"/>
      <c r="AS56" s="1856"/>
      <c r="AT56" s="1856"/>
      <c r="AU56" s="1857" t="str">
        <f>AX52&amp;"-"&amp;AZ52</f>
        <v>-</v>
      </c>
      <c r="AV56" s="1856"/>
      <c r="AW56" s="1857" t="str">
        <f>AZ52&amp;"-"&amp;BB52</f>
        <v>-</v>
      </c>
      <c r="AX56" s="1856"/>
      <c r="AY56" s="1856"/>
      <c r="AZ56" s="1856"/>
      <c r="BA56" s="1856"/>
      <c r="BB56" s="1859" t="str">
        <f>BE52&amp;"-"&amp;BG52</f>
        <v>-</v>
      </c>
      <c r="BC56" s="2717"/>
      <c r="BE56" s="963"/>
      <c r="BF56" s="963" t="str">
        <f>IF(T56="","",T56)</f>
        <v/>
      </c>
      <c r="BG56" s="963"/>
      <c r="BH56" s="963"/>
      <c r="BI56" s="1618">
        <v>11</v>
      </c>
    </row>
    <row customHeight="1" ht="11.549999999999999">
      <c r="A57" s="1826" t="s">
        <v>385</v>
      </c>
      <c r="B57" s="1826" t="s">
        <v>386</v>
      </c>
      <c r="C57" s="1826" t="s">
        <v>387</v>
      </c>
      <c r="D57" s="1826" t="s">
        <v>668</v>
      </c>
      <c r="E57" s="2722"/>
      <c r="F57" s="2722"/>
      <c r="G57" s="2722"/>
      <c r="H57" s="2722"/>
      <c r="I57" s="2749"/>
      <c r="J57" s="2719"/>
      <c r="K57" s="1826"/>
      <c r="L57" s="1827"/>
      <c r="P57" s="2720"/>
      <c r="Q57" s="2720"/>
      <c r="R57" s="819"/>
      <c r="S57" s="1741"/>
      <c r="T57" s="750" t="s">
        <v>592</v>
      </c>
      <c r="U57" s="830"/>
      <c r="V57" s="830"/>
      <c r="W57" s="830"/>
      <c r="X57" s="830"/>
      <c r="Y57" s="830"/>
      <c r="Z57" s="830"/>
      <c r="AA57" s="830"/>
      <c r="AB57" s="830"/>
      <c r="AC57" s="787"/>
      <c r="AD57" s="1968"/>
      <c r="AE57" s="830"/>
      <c r="AF57" s="830"/>
      <c r="AG57" s="830"/>
      <c r="AH57" s="830"/>
      <c r="AI57" s="830"/>
      <c r="AJ57" s="830"/>
      <c r="AK57" s="830"/>
      <c r="AL57" s="830"/>
      <c r="AM57" s="830"/>
      <c r="AN57" s="830"/>
      <c r="AO57" s="830"/>
      <c r="AP57" s="830"/>
      <c r="AQ57" s="830"/>
      <c r="AR57" s="830"/>
      <c r="AS57" s="830"/>
      <c r="AT57" s="830"/>
      <c r="AU57" s="830"/>
      <c r="AV57" s="830"/>
      <c r="AW57" s="830"/>
      <c r="AX57" s="830"/>
      <c r="AY57" s="830"/>
      <c r="AZ57" s="830"/>
      <c r="BA57" s="830"/>
      <c r="BB57" s="787"/>
      <c r="BC57" s="2718"/>
      <c r="BE57" s="963"/>
      <c r="BF57" s="963" t="str">
        <f>IF(T57="","",T57)</f>
        <v>Добавить строку</v>
      </c>
      <c r="BG57" s="963"/>
      <c r="BH57" s="963"/>
      <c r="BI57" s="1618">
        <v>11</v>
      </c>
    </row>
    <row s="27100" customFormat="1" customHeight="1" ht="0">
      <c r="A58" s="1806" t="s">
        <v>385</v>
      </c>
      <c r="B58" s="1806" t="s">
        <v>386</v>
      </c>
      <c r="C58" s="1806" t="s">
        <v>387</v>
      </c>
      <c r="D58" s="1806" t="s">
        <v>668</v>
      </c>
      <c r="E58" s="2722"/>
      <c r="F58" s="2722"/>
      <c r="G58" s="2722"/>
      <c r="H58" s="2722"/>
      <c r="I58" s="2719"/>
      <c r="J58" s="1806"/>
      <c r="K58" s="1806"/>
      <c r="L58" s="1809"/>
      <c r="M58" s="973"/>
      <c r="N58" s="973"/>
      <c r="O58" s="973"/>
      <c r="P58" s="2720"/>
      <c r="Q58" s="1944"/>
      <c r="R58" s="819"/>
      <c r="S58" s="1849"/>
      <c r="T58" s="1850"/>
      <c r="U58" s="1851"/>
      <c r="V58" s="1851"/>
      <c r="W58" s="1851"/>
      <c r="X58" s="1851"/>
      <c r="Y58" s="1851"/>
      <c r="Z58" s="1851"/>
      <c r="AA58" s="1851"/>
      <c r="AB58" s="1851"/>
      <c r="AC58" s="1851"/>
      <c r="AD58" s="1851"/>
      <c r="AE58" s="1851"/>
      <c r="AF58" s="1851"/>
      <c r="AG58" s="1851"/>
      <c r="AH58" s="1851"/>
      <c r="AI58" s="1851"/>
      <c r="AJ58" s="1851"/>
      <c r="AK58" s="1851"/>
      <c r="AL58" s="1851"/>
      <c r="AM58" s="1851"/>
      <c r="AN58" s="1851"/>
      <c r="AO58" s="1851"/>
      <c r="AP58" s="1851"/>
      <c r="AQ58" s="1851"/>
      <c r="AR58" s="1851"/>
      <c r="AS58" s="1851"/>
      <c r="AT58" s="1851"/>
      <c r="AU58" s="1851"/>
      <c r="AV58" s="1851"/>
      <c r="AW58" s="1851"/>
      <c r="AX58" s="1851"/>
      <c r="AY58" s="1851"/>
      <c r="AZ58" s="1851"/>
      <c r="BA58" s="1851"/>
      <c r="BB58" s="1851"/>
      <c r="BC58" s="1852"/>
      <c r="BE58" s="963"/>
      <c r="BF58" s="963" t="str">
        <f>IF(T58="","",T58)</f>
        <v/>
      </c>
      <c r="BG58" s="963"/>
      <c r="BH58" s="963"/>
      <c r="BI58" s="974">
        <v>0</v>
      </c>
    </row>
    <row s="27100" customFormat="1" customHeight="1" ht="0">
      <c r="A59" s="1806" t="s">
        <v>385</v>
      </c>
      <c r="B59" s="1806" t="s">
        <v>386</v>
      </c>
      <c r="C59" s="1806" t="s">
        <v>387</v>
      </c>
      <c r="D59" s="1806" t="s">
        <v>668</v>
      </c>
      <c r="E59" s="2722"/>
      <c r="F59" s="2722"/>
      <c r="G59" s="2722"/>
      <c r="H59" s="2721"/>
      <c r="I59" s="1806"/>
      <c r="J59" s="1806"/>
      <c r="K59" s="1806"/>
      <c r="L59" s="1809"/>
      <c r="M59" s="1778"/>
      <c r="N59" s="1778"/>
      <c r="O59" s="981"/>
      <c r="P59" s="843"/>
      <c r="Q59" s="1807"/>
      <c r="R59" s="1864"/>
      <c r="S59" s="1849"/>
      <c r="T59" s="1850"/>
      <c r="U59" s="1851"/>
      <c r="V59" s="1851"/>
      <c r="W59" s="1851"/>
      <c r="X59" s="1851"/>
      <c r="Y59" s="1851"/>
      <c r="Z59" s="1851"/>
      <c r="AA59" s="1851"/>
      <c r="AB59" s="1851"/>
      <c r="AC59" s="1851"/>
      <c r="AD59" s="1851"/>
      <c r="AE59" s="1851"/>
      <c r="AF59" s="1851"/>
      <c r="AG59" s="1851"/>
      <c r="AH59" s="1851"/>
      <c r="AI59" s="1851"/>
      <c r="AJ59" s="1851"/>
      <c r="AK59" s="1851"/>
      <c r="AL59" s="1851"/>
      <c r="AM59" s="1851"/>
      <c r="AN59" s="1851"/>
      <c r="AO59" s="1851"/>
      <c r="AP59" s="1851"/>
      <c r="AQ59" s="1851"/>
      <c r="AR59" s="1851"/>
      <c r="AS59" s="1851"/>
      <c r="AT59" s="1851"/>
      <c r="AU59" s="1851"/>
      <c r="AV59" s="1851"/>
      <c r="AW59" s="1851"/>
      <c r="AX59" s="1851"/>
      <c r="AY59" s="1851"/>
      <c r="AZ59" s="1851"/>
      <c r="BA59" s="1851"/>
      <c r="BB59" s="1851"/>
      <c r="BC59" s="1852"/>
      <c r="BE59" s="963"/>
      <c r="BF59" s="963" t="str">
        <f>IF(T59="","",T59)</f>
        <v/>
      </c>
      <c r="BG59" s="963"/>
      <c r="BH59" s="963"/>
      <c r="BI59" s="974">
        <v>0</v>
      </c>
    </row>
    <row s="27100" customFormat="1" customHeight="1" ht="0">
      <c r="A60" s="1806" t="s">
        <v>385</v>
      </c>
      <c r="B60" s="1806" t="s">
        <v>386</v>
      </c>
      <c r="C60" s="1806" t="s">
        <v>387</v>
      </c>
      <c r="D60" s="1777"/>
      <c r="E60" s="2722"/>
      <c r="F60" s="2722"/>
      <c r="G60" s="2721"/>
      <c r="H60" s="1777"/>
      <c r="I60" s="1777"/>
      <c r="J60" s="1777"/>
      <c r="K60" s="1777"/>
      <c r="L60" s="1957"/>
      <c r="M60" s="1778"/>
      <c r="N60" s="1778"/>
      <c r="P60" s="1779"/>
      <c r="Q60" s="1780"/>
      <c r="R60" s="1779"/>
      <c r="S60" s="1785"/>
      <c r="T60" s="1788"/>
      <c r="U60" s="1787"/>
      <c r="V60" s="1787"/>
      <c r="W60" s="1787"/>
      <c r="X60" s="1787"/>
      <c r="Y60" s="1787"/>
      <c r="Z60" s="1787"/>
      <c r="AA60" s="1787"/>
      <c r="AB60" s="1787"/>
      <c r="AC60" s="1787"/>
      <c r="AD60" s="1787"/>
      <c r="AE60" s="1787"/>
      <c r="AF60" s="1787"/>
      <c r="AG60" s="1787"/>
      <c r="AH60" s="1787"/>
      <c r="AI60" s="1787"/>
      <c r="AJ60" s="1787"/>
      <c r="AK60" s="1787"/>
      <c r="AL60" s="1787"/>
      <c r="AM60" s="1787"/>
      <c r="AN60" s="1787"/>
      <c r="AO60" s="1787"/>
      <c r="AP60" s="1787"/>
      <c r="AQ60" s="1787"/>
      <c r="AR60" s="1787"/>
      <c r="AS60" s="1787"/>
      <c r="AT60" s="1787"/>
      <c r="AU60" s="1787"/>
      <c r="AV60" s="1787"/>
      <c r="AW60" s="1787"/>
      <c r="AX60" s="1787"/>
      <c r="AY60" s="1787"/>
      <c r="AZ60" s="1787"/>
      <c r="BA60" s="1787"/>
      <c r="BB60" s="1787"/>
      <c r="BC60" s="1787"/>
      <c r="BE60" s="1252"/>
      <c r="BF60" s="1252" t="str">
        <f>IF(T60="","",T60)</f>
        <v/>
      </c>
      <c r="BG60" s="1252"/>
      <c r="BH60" s="1252"/>
      <c r="BI60" s="981">
        <v>0</v>
      </c>
    </row>
    <row s="27100" customFormat="1" customHeight="1" ht="0">
      <c r="A61" s="1806" t="s">
        <v>385</v>
      </c>
      <c r="B61" s="1806" t="s">
        <v>386</v>
      </c>
      <c r="C61" s="1777"/>
      <c r="D61" s="1777"/>
      <c r="E61" s="2722"/>
      <c r="F61" s="2721"/>
      <c r="G61" s="1777"/>
      <c r="H61" s="1777"/>
      <c r="I61" s="1777"/>
      <c r="J61" s="1777"/>
      <c r="K61" s="1777"/>
      <c r="L61" s="1957"/>
      <c r="M61" s="1784"/>
      <c r="N61" s="1784"/>
      <c r="P61" s="1779"/>
      <c r="Q61" s="1780"/>
      <c r="R61" s="1779"/>
      <c r="S61" s="1785"/>
      <c r="T61" s="1788" t="s">
        <v>539</v>
      </c>
      <c r="U61" s="1787"/>
      <c r="V61" s="1787"/>
      <c r="W61" s="1787"/>
      <c r="X61" s="1787"/>
      <c r="Y61" s="1787"/>
      <c r="Z61" s="1787"/>
      <c r="AA61" s="1787"/>
      <c r="AB61" s="1787"/>
      <c r="AC61" s="1787"/>
      <c r="AD61" s="1787"/>
      <c r="AE61" s="1787"/>
      <c r="AF61" s="1787"/>
      <c r="AG61" s="1787"/>
      <c r="AH61" s="1787"/>
      <c r="AI61" s="1787"/>
      <c r="AJ61" s="1787"/>
      <c r="AK61" s="1787"/>
      <c r="AL61" s="1787"/>
      <c r="AM61" s="1787"/>
      <c r="AN61" s="1787"/>
      <c r="AO61" s="1787"/>
      <c r="AP61" s="1787"/>
      <c r="AQ61" s="1787"/>
      <c r="AR61" s="1787"/>
      <c r="AS61" s="1787"/>
      <c r="AT61" s="1787"/>
      <c r="AU61" s="1787"/>
      <c r="AV61" s="1787"/>
      <c r="AW61" s="1787"/>
      <c r="AX61" s="1787"/>
      <c r="AY61" s="1787"/>
      <c r="AZ61" s="1787"/>
      <c r="BA61" s="1787"/>
      <c r="BB61" s="1787"/>
      <c r="BC61" s="1787"/>
      <c r="BE61" s="1252"/>
      <c r="BF61" s="1252" t="str">
        <f>IF(T61="","",T61)</f>
        <v>Добавить централизованную систему для дифференциации</v>
      </c>
      <c r="BG61" s="1252"/>
      <c r="BH61" s="1252"/>
      <c r="BI61" s="981">
        <v>0</v>
      </c>
    </row>
    <row s="27100" customFormat="1" customHeight="1" ht="0">
      <c r="A62" s="1806" t="s">
        <v>385</v>
      </c>
      <c r="B62" s="1806"/>
      <c r="C62" s="1806"/>
      <c r="D62" s="1806"/>
      <c r="E62" s="2721"/>
      <c r="F62" s="1806"/>
      <c r="G62" s="1806"/>
      <c r="H62" s="1806"/>
      <c r="I62" s="1806"/>
      <c r="J62" s="1806"/>
      <c r="K62" s="1806"/>
      <c r="L62" s="1809"/>
      <c r="M62" s="1784"/>
      <c r="N62" s="1784"/>
      <c r="O62" s="981"/>
      <c r="P62" s="843"/>
      <c r="Q62" s="1807"/>
      <c r="R62" s="843"/>
      <c r="S62" s="1785"/>
      <c r="T62" s="1788" t="s">
        <v>540</v>
      </c>
      <c r="U62" s="1787"/>
      <c r="V62" s="1787"/>
      <c r="W62" s="1787"/>
      <c r="X62" s="1787"/>
      <c r="Y62" s="1787"/>
      <c r="Z62" s="1787"/>
      <c r="AA62" s="1787"/>
      <c r="AB62" s="1787"/>
      <c r="AC62" s="1787"/>
      <c r="AD62" s="1787"/>
      <c r="AE62" s="1787"/>
      <c r="AF62" s="1787"/>
      <c r="AG62" s="1787"/>
      <c r="AH62" s="1787"/>
      <c r="AI62" s="1787"/>
      <c r="AJ62" s="1787"/>
      <c r="AK62" s="1787"/>
      <c r="AL62" s="1787"/>
      <c r="AM62" s="1787"/>
      <c r="AN62" s="1787"/>
      <c r="AO62" s="1787"/>
      <c r="AP62" s="1787"/>
      <c r="AQ62" s="1787"/>
      <c r="AR62" s="1787"/>
      <c r="AS62" s="1787"/>
      <c r="AT62" s="1787"/>
      <c r="AU62" s="1787"/>
      <c r="AV62" s="1787"/>
      <c r="AW62" s="1787"/>
      <c r="AX62" s="1787"/>
      <c r="AY62" s="1787"/>
      <c r="AZ62" s="1787"/>
      <c r="BA62" s="1787"/>
      <c r="BB62" s="1787"/>
      <c r="BC62" s="1787"/>
      <c r="BE62" s="963"/>
      <c r="BF62" s="963" t="str">
        <f>IF(T62="","",T62)</f>
        <v>Добавить территорию для дифференциации</v>
      </c>
      <c r="BG62" s="963"/>
      <c r="BH62" s="963"/>
      <c r="BI62" s="974">
        <v>0</v>
      </c>
    </row>
    <row s="27100" customFormat="1" customHeight="1" ht="0">
      <c r="A63" s="1777"/>
      <c r="B63" s="1777"/>
      <c r="C63" s="1777"/>
      <c r="D63" s="1777"/>
      <c r="E63" s="1806"/>
      <c r="F63" s="1777"/>
      <c r="G63" s="1777"/>
      <c r="H63" s="1777"/>
      <c r="I63" s="1777"/>
      <c r="J63" s="1777"/>
      <c r="K63" s="1777"/>
      <c r="L63" s="1957"/>
      <c r="M63" s="1784"/>
      <c r="N63" s="1784"/>
      <c r="P63" s="1779"/>
      <c r="Q63" s="1780"/>
      <c r="R63" s="1779"/>
      <c r="S63" s="1785"/>
      <c r="T63" s="1788" t="s">
        <v>572</v>
      </c>
      <c r="U63" s="1787"/>
      <c r="V63" s="1787"/>
      <c r="W63" s="1787"/>
      <c r="X63" s="1787"/>
      <c r="Y63" s="1787"/>
      <c r="Z63" s="1787"/>
      <c r="AA63" s="1787"/>
      <c r="AB63" s="1787"/>
      <c r="AC63" s="1787"/>
      <c r="AD63" s="1787"/>
      <c r="AE63" s="1787"/>
      <c r="AF63" s="1787"/>
      <c r="AG63" s="1787"/>
      <c r="AH63" s="1787"/>
      <c r="AI63" s="1787"/>
      <c r="AJ63" s="1787"/>
      <c r="AK63" s="1787"/>
      <c r="AL63" s="1787"/>
      <c r="AM63" s="1787"/>
      <c r="AN63" s="1787"/>
      <c r="AO63" s="1787"/>
      <c r="AP63" s="1787"/>
      <c r="AQ63" s="1787"/>
      <c r="AR63" s="1787"/>
      <c r="AS63" s="1787"/>
      <c r="AT63" s="1787"/>
      <c r="AU63" s="1787"/>
      <c r="AV63" s="1787"/>
      <c r="AW63" s="1787"/>
      <c r="AX63" s="1787"/>
      <c r="AY63" s="1787"/>
      <c r="AZ63" s="1787"/>
      <c r="BA63" s="1787"/>
      <c r="BB63" s="1787"/>
      <c r="BC63" s="1787"/>
      <c r="BE63" s="1252"/>
      <c r="BF63" s="1252" t="str">
        <f>IF(T63="","",T63)</f>
        <v>Добавить наименование тарифа</v>
      </c>
      <c r="BG63" s="1252"/>
      <c r="BH63" s="1252"/>
      <c r="BI63" s="981">
        <v>0</v>
      </c>
    </row>
    <row customHeight="1" ht="11.549999999999999">
      <c r="M64" s="1623"/>
      <c r="N64" s="1623"/>
      <c r="O64" s="1000"/>
      <c r="P64" s="1623"/>
      <c r="Q64" s="1623"/>
      <c r="R64" s="1618"/>
      <c r="S64" s="1618"/>
      <c r="BD64" s="1618"/>
      <c r="BE64" s="1618"/>
      <c r="BF64" s="1618"/>
      <c r="BG64" s="1618"/>
      <c r="BH64" s="1618"/>
      <c r="BI64" s="1618">
        <v>11</v>
      </c>
    </row>
    <row customHeight="1" ht="19.95">
      <c r="O65" s="1000"/>
      <c r="S65" s="1716"/>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c r="AS65" s="2748"/>
      <c r="AT65" s="2748"/>
      <c r="AU65" s="2748"/>
      <c r="AV65" s="2748"/>
      <c r="AW65" s="2748"/>
      <c r="AX65" s="2748"/>
      <c r="AY65" s="2748"/>
      <c r="AZ65" s="2748"/>
      <c r="BA65" s="2748"/>
      <c r="BB65" s="2748"/>
      <c r="BC65" s="2748"/>
      <c r="BI65" s="1618">
        <v>19</v>
      </c>
    </row>
    <row customHeight="1" ht="14.699999999999998">
      <c r="O66" s="1000"/>
      <c r="T66" s="1943"/>
      <c r="U66" s="1943"/>
      <c r="V66" s="1943"/>
      <c r="W66" s="1943"/>
      <c r="X66" s="1943"/>
      <c r="Y66" s="1943"/>
      <c r="Z66" s="1943"/>
      <c r="AA66" s="1943"/>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I66" s="1618">
        <v>14</v>
      </c>
    </row>
    <row customHeight="1" ht="19.95">
      <c r="O67" s="1000"/>
      <c r="S67" s="1716"/>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c r="AS67" s="2748"/>
      <c r="AT67" s="2748"/>
      <c r="AU67" s="2748"/>
      <c r="AV67" s="2748"/>
      <c r="AW67" s="2748"/>
      <c r="AX67" s="2748"/>
      <c r="AY67" s="2748"/>
      <c r="AZ67" s="2748"/>
      <c r="BA67" s="2748"/>
      <c r="BB67" s="2748"/>
      <c r="BC67" s="2748"/>
      <c r="BI67" s="1618">
        <v>19</v>
      </c>
    </row>
    <row customHeight="1" ht="14.699999999999998">
      <c r="O68" s="1000"/>
      <c r="BI68" s="1618">
        <v>14</v>
      </c>
    </row>
    <row customHeight="1" ht="14.25" hidden="1">
      <c r="A69" s="1623" t="s">
        <v>82</v>
      </c>
      <c r="B69" s="1623">
        <v>0</v>
      </c>
      <c r="C69" s="1623">
        <v>0</v>
      </c>
      <c r="D69" s="1623">
        <v>0</v>
      </c>
      <c r="E69" s="1623">
        <v>0</v>
      </c>
      <c r="F69" s="1623">
        <v>0</v>
      </c>
      <c r="G69" s="1623">
        <v>0</v>
      </c>
      <c r="H69" s="1623">
        <v>0</v>
      </c>
      <c r="I69" s="1623">
        <v>0</v>
      </c>
      <c r="J69" s="1623">
        <v>0</v>
      </c>
      <c r="K69" s="1623">
        <v>0</v>
      </c>
      <c r="L69" s="1941">
        <v>0</v>
      </c>
      <c r="M69" s="1825">
        <v>0</v>
      </c>
      <c r="N69" s="1825">
        <v>0</v>
      </c>
      <c r="O69" s="1825">
        <v>0</v>
      </c>
      <c r="P69" s="1825">
        <v>0</v>
      </c>
      <c r="Q69" s="1834">
        <v>0</v>
      </c>
      <c r="R69" s="807">
        <v>3</v>
      </c>
      <c r="S69" s="1044">
        <v>12</v>
      </c>
      <c r="T69" s="1618">
        <v>31</v>
      </c>
      <c r="U69" s="1618">
        <v>0</v>
      </c>
      <c r="V69" s="1618">
        <v>0</v>
      </c>
      <c r="W69" s="1618">
        <v>0</v>
      </c>
      <c r="X69" s="1618">
        <v>0</v>
      </c>
      <c r="Y69" s="1618">
        <v>0</v>
      </c>
      <c r="Z69" s="1618">
        <v>0</v>
      </c>
      <c r="AA69" s="1618">
        <v>0</v>
      </c>
      <c r="AB69" s="1618">
        <v>0</v>
      </c>
      <c r="AC69" s="1618">
        <v>0</v>
      </c>
      <c r="AD69" s="1618">
        <v>3</v>
      </c>
      <c r="AE69" s="1618">
        <v>3</v>
      </c>
      <c r="AF69" s="1618">
        <v>3</v>
      </c>
      <c r="AG69" s="1618">
        <v>24</v>
      </c>
      <c r="AH69" s="1618">
        <v>3</v>
      </c>
      <c r="AI69" s="1618">
        <v>3</v>
      </c>
      <c r="AJ69" s="1618">
        <v>3</v>
      </c>
      <c r="AK69" s="1618">
        <v>24</v>
      </c>
      <c r="AL69" s="1618">
        <v>3</v>
      </c>
      <c r="AM69" s="1618">
        <v>3</v>
      </c>
      <c r="AN69" s="1618">
        <v>3</v>
      </c>
      <c r="AO69" s="1618">
        <v>18</v>
      </c>
      <c r="AP69" s="1618">
        <v>3</v>
      </c>
      <c r="AQ69" s="1618">
        <v>3</v>
      </c>
      <c r="AR69" s="1618">
        <v>3</v>
      </c>
      <c r="AS69" s="1618">
        <v>18</v>
      </c>
      <c r="AT69" s="1618">
        <v>21</v>
      </c>
      <c r="AU69" s="1618">
        <v>21</v>
      </c>
      <c r="AV69" s="1618">
        <v>21</v>
      </c>
      <c r="AW69" s="1618">
        <v>21</v>
      </c>
      <c r="AX69" s="1618">
        <v>11</v>
      </c>
      <c r="AY69" s="1618">
        <v>3</v>
      </c>
      <c r="AZ69" s="1618">
        <v>11</v>
      </c>
      <c r="BA69" s="1618">
        <v>0</v>
      </c>
      <c r="BB69" s="1618">
        <v>4</v>
      </c>
      <c r="BC69" s="1618">
        <v>115</v>
      </c>
      <c r="BD69" s="974">
        <v>10</v>
      </c>
      <c r="BE69" s="974">
        <v>10</v>
      </c>
      <c r="BF69" s="974">
        <v>10</v>
      </c>
      <c r="BG69" s="974">
        <v>10</v>
      </c>
      <c r="BH69" s="974">
        <v>10</v>
      </c>
      <c r="BI69" s="161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030848-4268-64C1-0D22-6473A27D135B}"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7077" width="10.7109375" hidden="1" customWidth="1"/>
    <col min="2" max="2" style="28178" width="16.8515625" hidden="1" customWidth="1"/>
    <col min="3" max="3" style="27100" width="5.57421875" hidden="1" customWidth="1"/>
    <col min="4" max="4" style="28229" width="3.00390625" customWidth="1"/>
    <col min="5" max="5" style="28229" width="7.00390625" customWidth="1"/>
    <col min="6" max="6" style="28229" width="54.00390625" customWidth="1"/>
    <col min="7" max="7" style="28229" width="10.00390625" customWidth="1"/>
    <col min="8" max="8" style="28229" width="40.7109375" hidden="1" customWidth="1"/>
    <col min="9" max="9" style="28229" width="40.7109375" customWidth="1"/>
    <col min="10" max="10" style="28229" width="102.00390625" customWidth="1"/>
    <col min="11" max="11" style="28178" width="9.00390625" customWidth="1"/>
    <col min="12" max="12" style="27100" width="5.00390625" customWidth="1"/>
    <col min="13" max="13" style="27100" width="3.00390625" customWidth="1"/>
    <col min="14" max="17" style="28178" width="3.00390625" customWidth="1"/>
    <col min="18" max="18" style="27100" width="10.00390625" customWidth="1"/>
    <col min="19" max="19" style="28178" width="34.00390625" customWidth="1"/>
    <col min="20" max="20" style="28178" width="9.00390625" customWidth="1"/>
    <col min="21" max="21" style="27078" width="8.00390625" customWidth="1"/>
    <col min="22" max="26" style="28178" width="8.00390625" customWidth="1"/>
    <col min="27" max="31" style="28479" width="8.00390625" customWidth="1"/>
    <col min="32" max="32" style="28229" width="9.140625" hidden="1"/>
  </cols>
  <sheetData>
    <row customHeight="1" ht="22.5" hidden="1">
      <c r="AF1" s="2094" t="s">
        <v>14</v>
      </c>
    </row>
    <row customHeight="1" ht="23.25" hidden="1">
      <c r="B2" s="2562"/>
      <c r="C2" s="1630" t="s">
        <v>669</v>
      </c>
      <c r="D2" s="2101"/>
      <c r="E2" s="1009">
        <f>B2</f>
        <v>0</v>
      </c>
      <c r="F2" s="1010"/>
      <c r="G2" s="2109" t="s">
        <v>670</v>
      </c>
      <c r="H2" s="2109" t="s">
        <v>670</v>
      </c>
      <c r="I2" s="2109" t="s">
        <v>670</v>
      </c>
      <c r="J2" s="752" t="s">
        <v>671</v>
      </c>
      <c r="K2" s="1006"/>
      <c r="AF2" s="2094">
        <v>0</v>
      </c>
    </row>
    <row s="27100" customFormat="1" customHeight="1" ht="0.75" hidden="1">
      <c r="B3" s="2562"/>
      <c r="C3" s="1630"/>
      <c r="D3" s="1011"/>
      <c r="E3" s="1012"/>
      <c r="F3" s="1013" t="s">
        <v>672</v>
      </c>
      <c r="G3" s="1014"/>
      <c r="H3" s="1014">
        <f>H4*H5+H7</f>
        <v>0</v>
      </c>
      <c r="I3" s="1014">
        <f>I4*I5+I6</f>
        <v>0</v>
      </c>
      <c r="J3" s="1015"/>
      <c r="AF3" s="2099">
        <v>0</v>
      </c>
    </row>
    <row customHeight="1" ht="23.25" hidden="1">
      <c r="B4" s="2562"/>
      <c r="C4" s="1630"/>
      <c r="D4" s="2101"/>
      <c r="E4" s="1009" t="str">
        <f>B2&amp;".1"</f>
        <v>.1</v>
      </c>
      <c r="F4" s="1016" t="s">
        <v>673</v>
      </c>
      <c r="G4" s="1017"/>
      <c r="H4" s="1004"/>
      <c r="I4" s="1004"/>
      <c r="J4" s="752" t="s">
        <v>674</v>
      </c>
      <c r="K4" s="1006"/>
      <c r="AF4" s="2094">
        <v>0</v>
      </c>
    </row>
    <row customHeight="1" ht="18.75" hidden="1">
      <c r="B5" s="2562"/>
      <c r="C5" s="1630"/>
      <c r="D5" s="2101"/>
      <c r="E5" s="1009" t="str">
        <f>B2&amp;".2"</f>
        <v>.2</v>
      </c>
      <c r="F5" s="1016" t="s">
        <v>675</v>
      </c>
      <c r="G5" s="2109" t="s">
        <v>676</v>
      </c>
      <c r="H5" s="1004"/>
      <c r="I5" s="1004"/>
      <c r="J5" s="752"/>
      <c r="K5" s="1006"/>
      <c r="AF5" s="2094">
        <v>0</v>
      </c>
    </row>
    <row customHeight="1" ht="18.75" hidden="1">
      <c r="B6" s="2562"/>
      <c r="C6" s="1630"/>
      <c r="D6" s="2101"/>
      <c r="E6" s="1009" t="str">
        <f>B2&amp;".3"</f>
        <v>.3</v>
      </c>
      <c r="F6" s="1016" t="s">
        <v>677</v>
      </c>
      <c r="G6" s="2109" t="s">
        <v>676</v>
      </c>
      <c r="H6" s="1004"/>
      <c r="I6" s="1004"/>
      <c r="J6" s="752"/>
      <c r="K6" s="1006"/>
      <c r="AF6" s="2094">
        <v>0</v>
      </c>
    </row>
    <row customHeight="1" ht="18.75" hidden="1">
      <c r="B7" s="2562"/>
      <c r="C7" s="1630"/>
      <c r="D7" s="2101"/>
      <c r="E7" s="1009" t="str">
        <f>B2&amp;".4"</f>
        <v>.4</v>
      </c>
      <c r="F7" s="1016" t="s">
        <v>678</v>
      </c>
      <c r="G7" s="2109" t="s">
        <v>670</v>
      </c>
      <c r="H7" s="1018"/>
      <c r="I7" s="1018"/>
      <c r="J7" s="752"/>
      <c r="K7" s="1006"/>
      <c r="AF7" s="2094">
        <v>0</v>
      </c>
    </row>
    <row s="28178" customFormat="1" customHeight="1" ht="11.25" hidden="1">
      <c r="A8" s="1450"/>
      <c r="C8" s="2099"/>
      <c r="D8" s="1000"/>
      <c r="H8" s="1623">
        <v>4</v>
      </c>
      <c r="I8" s="1623">
        <v>4</v>
      </c>
      <c r="L8" s="2099"/>
      <c r="M8" s="2099"/>
      <c r="R8" s="2099"/>
      <c r="AF8" s="1623">
        <v>0</v>
      </c>
    </row>
    <row s="28178" customFormat="1" customHeight="1" ht="22.5" hidden="1">
      <c r="A9" s="1450"/>
      <c r="C9" s="2099"/>
      <c r="D9" s="1001"/>
      <c r="E9" s="2111"/>
      <c r="F9" s="1003"/>
      <c r="G9" s="2109" t="s">
        <v>676</v>
      </c>
      <c r="H9" s="1004"/>
      <c r="I9" s="1004"/>
      <c r="J9" s="1005" t="s">
        <v>679</v>
      </c>
      <c r="K9" s="1006"/>
      <c r="L9" s="2099"/>
      <c r="M9" s="2099"/>
      <c r="R9" s="2099"/>
      <c r="U9" s="1007"/>
      <c r="AA9" s="2095"/>
      <c r="AB9" s="2095"/>
      <c r="AC9" s="2095"/>
      <c r="AD9" s="2095"/>
      <c r="AE9" s="2095"/>
      <c r="AF9" s="1623">
        <v>0</v>
      </c>
    </row>
    <row customHeight="1" ht="11.25" hidden="1">
      <c r="AF10" s="2094">
        <v>0</v>
      </c>
    </row>
    <row customHeight="1" ht="18.75" hidden="1">
      <c r="D11" s="2101"/>
      <c r="E11" s="1009"/>
      <c r="F11" s="1003"/>
      <c r="G11" s="2109" t="s">
        <v>680</v>
      </c>
      <c r="H11" s="1004"/>
      <c r="I11" s="1004"/>
      <c r="J11" s="752" t="s">
        <v>681</v>
      </c>
      <c r="K11" s="1006"/>
      <c r="AF11" s="2094">
        <v>0</v>
      </c>
    </row>
    <row customHeight="1" ht="11.25" hidden="1">
      <c r="AF12" s="2094">
        <v>0</v>
      </c>
    </row>
    <row customHeight="1" ht="22.5" hidden="1">
      <c r="D13" s="2101"/>
      <c r="E13" s="1009"/>
      <c r="F13" s="1003"/>
      <c r="G13" s="1432" t="s">
        <v>682</v>
      </c>
      <c r="H13" s="1008"/>
      <c r="I13" s="1008"/>
      <c r="J13" s="1208" t="s">
        <v>683</v>
      </c>
      <c r="K13" s="1006"/>
      <c r="AF13" s="2094">
        <v>0</v>
      </c>
    </row>
    <row customHeight="1" ht="11.25" hidden="1">
      <c r="AF14" s="2094">
        <v>0</v>
      </c>
    </row>
    <row customHeight="1" ht="22.5" hidden="1">
      <c r="D15" s="2101"/>
      <c r="E15" s="1009"/>
      <c r="F15" s="1003"/>
      <c r="G15" s="2109" t="s">
        <v>684</v>
      </c>
      <c r="H15" s="1008"/>
      <c r="I15" s="1008"/>
      <c r="J15" s="752" t="s">
        <v>685</v>
      </c>
      <c r="K15" s="1006"/>
      <c r="AF15" s="2094">
        <v>0</v>
      </c>
    </row>
    <row customHeight="1" ht="11.25" hidden="1">
      <c r="AF16" s="2094">
        <v>0</v>
      </c>
    </row>
    <row customHeight="1" ht="22.5" hidden="1">
      <c r="D17" s="2101"/>
      <c r="E17" s="1009"/>
      <c r="F17" s="1003"/>
      <c r="G17" s="2109" t="s">
        <v>686</v>
      </c>
      <c r="H17" s="1008"/>
      <c r="I17" s="1008"/>
      <c r="J17" s="752" t="s">
        <v>687</v>
      </c>
      <c r="K17" s="1006"/>
      <c r="AF17" s="2094">
        <v>0</v>
      </c>
    </row>
    <row customHeight="1" ht="11.25" hidden="1">
      <c r="AF18" s="2094">
        <v>0</v>
      </c>
    </row>
    <row s="28479" customFormat="1" customHeight="1" ht="11.25" hidden="1">
      <c r="A19" s="1450"/>
      <c r="B19" s="1623"/>
      <c r="C19" s="2099"/>
      <c r="D19" s="825"/>
      <c r="J19" s="2095">
        <v>4</v>
      </c>
      <c r="K19" s="1623"/>
      <c r="L19" s="2099"/>
      <c r="M19" s="2099"/>
      <c r="N19" s="1623"/>
      <c r="O19" s="1623"/>
      <c r="P19" s="1623"/>
      <c r="Q19" s="1623"/>
      <c r="R19" s="2099"/>
      <c r="S19" s="1623"/>
      <c r="T19" s="1623"/>
      <c r="U19" s="1007"/>
      <c r="V19" s="1623"/>
      <c r="W19" s="1623"/>
      <c r="X19" s="1623"/>
      <c r="Y19" s="1623"/>
      <c r="Z19" s="1623"/>
      <c r="AF19" s="2095">
        <v>0</v>
      </c>
    </row>
    <row customHeight="1" ht="11.549999999999999">
      <c r="AF20" s="2094">
        <v>11</v>
      </c>
    </row>
    <row customHeight="1" ht="25.2">
      <c r="E21" s="271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11"/>
      <c r="G21" s="2711"/>
      <c r="H21" s="2711"/>
      <c r="I21" s="2711"/>
      <c r="J21" s="1019"/>
      <c r="AF21" s="2094">
        <v>24</v>
      </c>
    </row>
    <row customHeight="1" ht="25.2">
      <c r="E22" s="2712" t="str">
        <f>IF(org=0,"Не определено",org)</f>
        <v>КГУП "Примтеплоэнерго"</v>
      </c>
      <c r="F22" s="2712"/>
      <c r="G22" s="2712"/>
      <c r="H22" s="2712"/>
      <c r="I22" s="2712"/>
      <c r="AF22" s="2094">
        <v>24</v>
      </c>
    </row>
    <row customHeight="1" ht="11.549999999999999">
      <c r="E23" s="1598"/>
      <c r="F23" s="1598"/>
      <c r="G23" s="1598"/>
      <c r="H23" s="1598"/>
      <c r="I23" s="1598"/>
      <c r="AF23" s="2094">
        <v>11</v>
      </c>
    </row>
    <row s="27100" customFormat="1" customHeight="1" ht="1.05">
      <c r="A24" s="1630"/>
      <c r="D24" s="2105"/>
      <c r="H24" s="1352"/>
      <c r="I24" s="1352" t="s">
        <v>248</v>
      </c>
      <c r="AF24" s="2099">
        <v>1</v>
      </c>
    </row>
    <row customHeight="1" ht="11.549999999999999">
      <c r="E25" s="1174"/>
      <c r="F25" s="2830" t="s">
        <v>240</v>
      </c>
      <c r="G25" s="2831"/>
      <c r="H25" s="2115" t="str">
        <f>IF(H24="","",INDEX(DIFFERENTIATION_UNMERGE_VD,MATCH(H24,DIFFERENTIATION_ID_DIFF,0)))</f>
        <v/>
      </c>
      <c r="I25" s="2115" t="str">
        <f>IF(I24="","",INDEX(DIFFERENTIATION_UNMERGE_VD,MATCH(I24,DIFFERENTIATION_ID_DIFF,0)))</f>
        <v>Производство тепловой энергии. Некомбинированная выработка; Подключение (технологическое присоединение) к системе теплоснабжения</v>
      </c>
      <c r="J25" s="2590"/>
      <c r="AF25" s="2094">
        <v>11</v>
      </c>
    </row>
    <row customHeight="1" ht="11.549999999999999">
      <c r="E26" s="1174"/>
      <c r="F26" s="2830" t="s">
        <v>688</v>
      </c>
      <c r="G26" s="2831"/>
      <c r="H26" s="2115" t="str">
        <f>IF(H24="","",INDEX(DIFFERENTIATION_UNMERGE_AREA,MATCH(H24,DIFFERENTIATION_ID_DIFF,0)))</f>
        <v/>
      </c>
      <c r="I26" s="2115" t="str">
        <f>IF(I24="","",INDEX(DIFFERENTIATION_UNMERGE_AREA,MATCH(I24,DIFFERENTIATION_ID_DIFF,0)))</f>
        <v>без дифференциации</v>
      </c>
      <c r="J26" s="2590"/>
      <c r="AF26" s="2094">
        <v>11</v>
      </c>
    </row>
    <row customHeight="1" ht="11.549999999999999">
      <c r="E27" s="1174"/>
      <c r="F27" s="2830" t="s">
        <v>689</v>
      </c>
      <c r="G27" s="2831"/>
      <c r="H27" s="2115" t="str">
        <f>IF(H24="","",INDEX(DIFFERENTIATION_UNMERGE_SYSTEM,MATCH(H24,DIFFERENTIATION_ID_DIFF,0)))</f>
        <v/>
      </c>
      <c r="I27" s="2115" t="str">
        <f>IF(I24="","",INDEX(DIFFERENTIATION_UNMERGE_SYSTEM,MATCH(I24,DIFFERENTIATION_ID_DIFF,0)))</f>
        <v>без дифференциации</v>
      </c>
      <c r="J27" s="2590"/>
      <c r="AF27" s="2094">
        <v>11</v>
      </c>
    </row>
    <row customHeight="1" ht="11.549999999999999">
      <c r="E28" s="2832" t="s">
        <v>424</v>
      </c>
      <c r="F28" s="2833"/>
      <c r="G28" s="2833"/>
      <c r="H28" s="2108"/>
      <c r="I28" s="2108"/>
      <c r="J28" s="2590"/>
      <c r="AF28" s="2094">
        <v>11</v>
      </c>
    </row>
    <row customHeight="1" ht="24">
      <c r="E29" s="2109" t="s">
        <v>88</v>
      </c>
      <c r="F29" s="2116" t="s">
        <v>426</v>
      </c>
      <c r="G29" s="2116" t="s">
        <v>690</v>
      </c>
      <c r="H29" s="2116" t="s">
        <v>427</v>
      </c>
      <c r="I29" s="2116" t="s">
        <v>427</v>
      </c>
      <c r="J29" s="2590"/>
      <c r="AF29" s="2094">
        <v>23</v>
      </c>
    </row>
    <row customHeight="1" ht="19.95">
      <c r="D30" s="2101"/>
      <c r="E30" s="1009">
        <f>FHD_NUM_P_1</f>
        <v>1</v>
      </c>
      <c r="F30" s="2343" t="str">
        <f>FHD_P_1</f>
        <v>Выручка от регулируемого вида деятельности с распределением по видам деятельности</v>
      </c>
      <c r="G30" s="2341" t="s">
        <v>676</v>
      </c>
      <c r="H30" s="1020"/>
      <c r="I30" s="1020"/>
      <c r="J30" s="752" t="str">
        <f>FHD_NOTE_P_1</f>
        <v>Указывается выручка от регулируемого вида деятельности с распределением по видам деятельности.</v>
      </c>
      <c r="K30" s="1006"/>
      <c r="AF30" s="2094">
        <v>19</v>
      </c>
    </row>
    <row customHeight="1" ht="11.549999999999999">
      <c r="D31" s="2101"/>
      <c r="E31" s="1009">
        <f>FHD_NUM_P_2</f>
        <v>2</v>
      </c>
      <c r="F31" s="2343" t="str">
        <f>FHD_P_2</f>
        <v>Себестоимость производимых товаров (оказываемых услуг) по регулируемому виду деятельности, включая:</v>
      </c>
      <c r="G31" s="2341" t="s">
        <v>676</v>
      </c>
      <c r="H31" s="1021">
        <f>SUMIF($K33:$K71,$K31,H33:H71)</f>
        <v>0</v>
      </c>
      <c r="I31" s="1021">
        <f>SUMIF($K33:$K71,$K31,I33:I71)</f>
        <v>0</v>
      </c>
      <c r="J31" s="752" t="str">
        <f>FHD_NOTE_P_2</f>
        <v>Указывается суммарная себестоимость производимых товаров.</v>
      </c>
      <c r="K31" s="2099" t="s">
        <v>691</v>
      </c>
      <c r="AF31" s="2094">
        <v>11</v>
      </c>
    </row>
    <row customHeight="1" ht="11.549999999999999">
      <c r="D32" s="2101"/>
      <c r="E32" s="1009" t="str">
        <f>FHD_NUM_P_3</f>
        <v>2.1</v>
      </c>
      <c r="F32" s="1987" t="str">
        <f>FHD_P_3</f>
        <v>Расходы на приобретаемую тепловую энергию (мощность), теплоноситель</v>
      </c>
      <c r="G32" s="2341" t="s">
        <v>676</v>
      </c>
      <c r="H32" s="1020"/>
      <c r="I32" s="1020"/>
      <c r="J32" s="752" t="str">
        <f>FHD_NOTE_P_3</f>
        <v/>
      </c>
      <c r="K32" s="2099" t="str">
        <f>IF((LEN(E32)-LEN(SUBSTITUTE(E32,".","")))/LEN(".")=1,"p","")</f>
        <v>p</v>
      </c>
      <c r="AF32" s="2094">
        <v>11</v>
      </c>
    </row>
    <row customHeight="1" ht="11.25">
      <c r="A33" s="2834" t="s">
        <v>692</v>
      </c>
      <c r="D33" s="2101"/>
      <c r="E33" s="1009" t="str">
        <f>FHD_NUM_P_4</f>
        <v>2.2</v>
      </c>
      <c r="F33" s="198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41" t="s">
        <v>676</v>
      </c>
      <c r="H33" s="1021">
        <f>SUMIF($F34:$F40,$F3,H34:H40)</f>
        <v>0</v>
      </c>
      <c r="I33" s="1021">
        <f>SUMIF($F34:$F40,$F3,I34:I40)</f>
        <v>0</v>
      </c>
      <c r="J33" s="752" t="str">
        <f>FHD_NOTE_P_4</f>
        <v>Указываются суммарные расходы на приобретение топлива всех видов.</v>
      </c>
      <c r="K33" s="2099" t="str">
        <f>IF((LEN(E33)-LEN(SUBSTITUTE(E33,".","")))/LEN(".")=1,"p","")</f>
        <v>p</v>
      </c>
      <c r="AF33" s="2094">
        <v>0</v>
      </c>
    </row>
    <row s="26694" customFormat="1" customHeight="1" ht="0.75">
      <c r="A34" s="2834"/>
      <c r="B34" s="2835" t="str">
        <f>E33&amp;".0"</f>
        <v>2.2.0</v>
      </c>
      <c r="C34" s="1630"/>
      <c r="D34" s="1023"/>
      <c r="E34" s="1024"/>
      <c r="F34" s="1025"/>
      <c r="G34" s="1026"/>
      <c r="H34" s="960"/>
      <c r="I34" s="960"/>
      <c r="J34" s="1027"/>
      <c r="K34" s="2099" t="str">
        <f>IF((LEN(E34)-LEN(SUBSTITUTE(E34,".","")))/LEN(".")=1,"p","")</f>
        <v/>
      </c>
      <c r="L34" s="2099"/>
      <c r="M34" s="2099"/>
      <c r="N34" s="2099"/>
      <c r="O34" s="2099"/>
      <c r="P34" s="2099"/>
      <c r="Q34" s="2099"/>
      <c r="R34" s="2099"/>
      <c r="S34" s="2099"/>
      <c r="T34" s="2099"/>
      <c r="U34" s="1028"/>
      <c r="V34" s="2099"/>
      <c r="W34" s="2099"/>
      <c r="X34" s="2099"/>
      <c r="Y34" s="2099"/>
      <c r="Z34" s="2099"/>
      <c r="AA34" s="1029"/>
      <c r="AB34" s="1029"/>
      <c r="AC34" s="1029"/>
      <c r="AD34" s="1029"/>
      <c r="AE34" s="1029"/>
      <c r="AF34" s="2104">
        <v>0</v>
      </c>
    </row>
    <row s="26694" customFormat="1" customHeight="1" ht="0.75">
      <c r="A35" s="2834"/>
      <c r="B35" s="2835"/>
      <c r="C35" s="1630"/>
      <c r="D35" s="1023"/>
      <c r="E35" s="1030"/>
      <c r="F35" s="1031"/>
      <c r="G35" s="1026"/>
      <c r="H35" s="1032"/>
      <c r="I35" s="1032"/>
      <c r="J35" s="1027"/>
      <c r="K35" s="2099" t="str">
        <f>IF((LEN(E35)-LEN(SUBSTITUTE(E35,".","")))/LEN(".")=1,"p","")</f>
        <v/>
      </c>
      <c r="L35" s="2099"/>
      <c r="M35" s="2099"/>
      <c r="N35" s="2099"/>
      <c r="O35" s="2099"/>
      <c r="P35" s="2099"/>
      <c r="Q35" s="2099"/>
      <c r="R35" s="2099"/>
      <c r="S35" s="2099"/>
      <c r="T35" s="2099"/>
      <c r="U35" s="1028"/>
      <c r="V35" s="2099"/>
      <c r="W35" s="2099"/>
      <c r="X35" s="2099"/>
      <c r="Y35" s="2099"/>
      <c r="Z35" s="2099"/>
      <c r="AA35" s="1029"/>
      <c r="AB35" s="1029"/>
      <c r="AC35" s="1029"/>
      <c r="AD35" s="1029"/>
      <c r="AE35" s="1029"/>
      <c r="AF35" s="2104">
        <v>0</v>
      </c>
    </row>
    <row s="26694" customFormat="1" customHeight="1" ht="0.75">
      <c r="A36" s="2834"/>
      <c r="B36" s="2835"/>
      <c r="C36" s="1630"/>
      <c r="D36" s="1023"/>
      <c r="E36" s="1030"/>
      <c r="F36" s="1031"/>
      <c r="G36" s="1026"/>
      <c r="H36" s="1032"/>
      <c r="I36" s="1032"/>
      <c r="J36" s="1027"/>
      <c r="K36" s="2099" t="str">
        <f>IF((LEN(E36)-LEN(SUBSTITUTE(E36,".","")))/LEN(".")=1,"p","")</f>
        <v/>
      </c>
      <c r="L36" s="2099"/>
      <c r="M36" s="2099"/>
      <c r="N36" s="2099"/>
      <c r="O36" s="2099"/>
      <c r="P36" s="2099"/>
      <c r="Q36" s="2099"/>
      <c r="R36" s="2099"/>
      <c r="S36" s="2099"/>
      <c r="T36" s="2099"/>
      <c r="U36" s="1028"/>
      <c r="V36" s="2099"/>
      <c r="W36" s="2099"/>
      <c r="X36" s="2099"/>
      <c r="Y36" s="2099"/>
      <c r="Z36" s="2099"/>
      <c r="AA36" s="1029"/>
      <c r="AB36" s="1029"/>
      <c r="AC36" s="1029"/>
      <c r="AD36" s="1029"/>
      <c r="AE36" s="1029"/>
      <c r="AF36" s="2104">
        <v>0</v>
      </c>
    </row>
    <row s="26694" customFormat="1" customHeight="1" ht="0.75">
      <c r="A37" s="2834"/>
      <c r="B37" s="2835"/>
      <c r="C37" s="1630"/>
      <c r="D37" s="1023"/>
      <c r="E37" s="1030"/>
      <c r="F37" s="1031"/>
      <c r="G37" s="1026"/>
      <c r="H37" s="1032"/>
      <c r="I37" s="1032"/>
      <c r="J37" s="1027"/>
      <c r="K37" s="2099" t="str">
        <f>IF((LEN(E37)-LEN(SUBSTITUTE(E37,".","")))/LEN(".")=1,"p","")</f>
        <v/>
      </c>
      <c r="L37" s="2099"/>
      <c r="M37" s="2099"/>
      <c r="N37" s="2099"/>
      <c r="O37" s="2099"/>
      <c r="P37" s="2099"/>
      <c r="Q37" s="2099"/>
      <c r="R37" s="2099"/>
      <c r="S37" s="2099"/>
      <c r="T37" s="2099"/>
      <c r="U37" s="1028"/>
      <c r="V37" s="2099"/>
      <c r="W37" s="2099"/>
      <c r="X37" s="2099"/>
      <c r="Y37" s="2099"/>
      <c r="Z37" s="2099"/>
      <c r="AA37" s="1029"/>
      <c r="AB37" s="1029"/>
      <c r="AC37" s="1029"/>
      <c r="AD37" s="1029"/>
      <c r="AE37" s="1029"/>
      <c r="AF37" s="2104">
        <v>0</v>
      </c>
    </row>
    <row s="26694" customFormat="1" customHeight="1" ht="0.75">
      <c r="A38" s="2834"/>
      <c r="B38" s="2835"/>
      <c r="C38" s="1630"/>
      <c r="D38" s="1023"/>
      <c r="E38" s="1030"/>
      <c r="F38" s="1031"/>
      <c r="G38" s="1026"/>
      <c r="H38" s="1032"/>
      <c r="I38" s="1032"/>
      <c r="J38" s="1027"/>
      <c r="K38" s="2099" t="str">
        <f>IF((LEN(E38)-LEN(SUBSTITUTE(E38,".","")))/LEN(".")=1,"p","")</f>
        <v/>
      </c>
      <c r="L38" s="2099"/>
      <c r="M38" s="2099"/>
      <c r="N38" s="2099"/>
      <c r="O38" s="2099"/>
      <c r="P38" s="2099"/>
      <c r="Q38" s="2099"/>
      <c r="R38" s="2099"/>
      <c r="S38" s="2099"/>
      <c r="T38" s="2099"/>
      <c r="U38" s="1028"/>
      <c r="V38" s="2099"/>
      <c r="W38" s="2099"/>
      <c r="X38" s="2099"/>
      <c r="Y38" s="2099"/>
      <c r="Z38" s="2099"/>
      <c r="AA38" s="1029"/>
      <c r="AB38" s="1029"/>
      <c r="AC38" s="1029"/>
      <c r="AD38" s="1029"/>
      <c r="AE38" s="1029"/>
      <c r="AF38" s="2104">
        <v>0</v>
      </c>
    </row>
    <row s="26694" customFormat="1" customHeight="1" ht="0.75">
      <c r="A39" s="2834"/>
      <c r="B39" s="2835"/>
      <c r="C39" s="1630"/>
      <c r="D39" s="1023"/>
      <c r="E39" s="1030"/>
      <c r="F39" s="1031"/>
      <c r="G39" s="1026"/>
      <c r="H39" s="960"/>
      <c r="I39" s="960"/>
      <c r="J39" s="1027"/>
      <c r="K39" s="2099" t="str">
        <f>IF((LEN(E39)-LEN(SUBSTITUTE(E39,".","")))/LEN(".")=1,"p","")</f>
        <v/>
      </c>
      <c r="L39" s="2099"/>
      <c r="M39" s="2099"/>
      <c r="N39" s="2099"/>
      <c r="O39" s="2099"/>
      <c r="P39" s="2099"/>
      <c r="Q39" s="2099"/>
      <c r="R39" s="2099"/>
      <c r="S39" s="2099"/>
      <c r="T39" s="2099"/>
      <c r="U39" s="1028"/>
      <c r="V39" s="2099"/>
      <c r="W39" s="2099"/>
      <c r="X39" s="2099"/>
      <c r="Y39" s="2099"/>
      <c r="Z39" s="2099"/>
      <c r="AA39" s="1029"/>
      <c r="AB39" s="1029"/>
      <c r="AC39" s="1029"/>
      <c r="AD39" s="1029"/>
      <c r="AE39" s="1029"/>
      <c r="AF39" s="2104">
        <v>0</v>
      </c>
    </row>
    <row s="28178" customFormat="1" customHeight="1" ht="15">
      <c r="A40" s="2834"/>
      <c r="C40" s="2099"/>
      <c r="D40" s="2096"/>
      <c r="E40" s="1033"/>
      <c r="F40" s="1034" t="s">
        <v>693</v>
      </c>
      <c r="G40" s="1035"/>
      <c r="H40" s="1036"/>
      <c r="I40" s="1036"/>
      <c r="J40" s="764"/>
      <c r="K40" s="2099" t="str">
        <f>IF((LEN(E40)-LEN(SUBSTITUTE(E40,".","")))/LEN(".")=1,"p","")</f>
        <v/>
      </c>
      <c r="L40" s="2099"/>
      <c r="M40" s="2099"/>
      <c r="R40" s="2099"/>
      <c r="U40" s="1007"/>
      <c r="AA40" s="2095"/>
      <c r="AB40" s="2095"/>
      <c r="AC40" s="2095"/>
      <c r="AD40" s="2095"/>
      <c r="AE40" s="2095"/>
      <c r="AF40" s="1623">
        <v>0</v>
      </c>
    </row>
    <row customHeight="1" ht="11.25" hidden="1">
      <c r="A41" s="2834" t="s">
        <v>694</v>
      </c>
      <c r="D41" s="2101"/>
      <c r="E41" s="1009" t="str">
        <f>FHD_NUM_P_5</f>
        <v/>
      </c>
      <c r="F41" s="1987" t="str">
        <f>FHD_P_5</f>
        <v/>
      </c>
      <c r="G41" s="2341" t="s">
        <v>676</v>
      </c>
      <c r="H41" s="1020"/>
      <c r="I41" s="1020"/>
      <c r="J41" s="752" t="str">
        <f>FHD_NOTE_P_5</f>
        <v/>
      </c>
      <c r="K41" s="2099" t="str">
        <f>IF((LEN(E41)-LEN(SUBSTITUTE(E41,".","")))/LEN(".")=1,"p","")</f>
        <v/>
      </c>
      <c r="AF41" s="2094">
        <v>0</v>
      </c>
    </row>
    <row customHeight="1" ht="11.25" hidden="1">
      <c r="A42" s="2834"/>
      <c r="D42" s="2101"/>
      <c r="E42" s="1009" t="str">
        <f>FHD_NUM_P_6</f>
        <v/>
      </c>
      <c r="F42" s="1987" t="str">
        <f>FHD_P_6</f>
        <v/>
      </c>
      <c r="G42" s="2341" t="s">
        <v>676</v>
      </c>
      <c r="H42" s="1020"/>
      <c r="I42" s="1020"/>
      <c r="J42" s="752" t="str">
        <f>FHD_NOTE_P_6</f>
        <v/>
      </c>
      <c r="K42" s="2099" t="str">
        <f>IF((LEN(E42)-LEN(SUBSTITUTE(E42,".","")))/LEN(".")=1,"p","")</f>
        <v/>
      </c>
      <c r="AF42" s="2094">
        <v>0</v>
      </c>
    </row>
    <row customHeight="1" ht="11.25" hidden="1">
      <c r="A43" s="2834"/>
      <c r="D43" s="2101"/>
      <c r="E43" s="1009" t="str">
        <f>FHD_NUM_P_7</f>
        <v/>
      </c>
      <c r="F43" s="1987" t="str">
        <f>FHD_P_7</f>
        <v/>
      </c>
      <c r="G43" s="2341" t="s">
        <v>676</v>
      </c>
      <c r="H43" s="1020"/>
      <c r="I43" s="1020"/>
      <c r="J43" s="752" t="str">
        <f>FHD_NOTE_P_7</f>
        <v/>
      </c>
      <c r="K43" s="2099" t="str">
        <f>IF((LEN(E43)-LEN(SUBSTITUTE(E43,".","")))/LEN(".")=1,"p","")</f>
        <v/>
      </c>
      <c r="AF43" s="2094">
        <v>0</v>
      </c>
    </row>
    <row customHeight="1" ht="11.549999999999999">
      <c r="D44" s="2101"/>
      <c r="E44" s="1009" t="str">
        <f>FHD_NUM_P_8</f>
        <v>2.3</v>
      </c>
      <c r="F44" s="1987" t="str">
        <f>FHD_P_8</f>
        <v>Расходы на приобретаемую электрическую энергию (мощность), используемую в технологическом процессе</v>
      </c>
      <c r="G44" s="2341" t="s">
        <v>676</v>
      </c>
      <c r="H44" s="1020"/>
      <c r="I44" s="1020"/>
      <c r="J44" s="752" t="str">
        <f>FHD_NOTE_P_8</f>
        <v/>
      </c>
      <c r="K44" s="2099" t="str">
        <f>IF((LEN(E44)-LEN(SUBSTITUTE(E44,".","")))/LEN(".")=1,"p","")</f>
        <v>p</v>
      </c>
      <c r="AF44" s="2094">
        <v>11</v>
      </c>
    </row>
    <row customHeight="1" ht="11.549999999999999">
      <c r="D45" s="2101"/>
      <c r="E45" s="1009" t="str">
        <f>FHD_NUM_P_9</f>
        <v>2.3.1</v>
      </c>
      <c r="F45" s="2113" t="str">
        <f>FHD_P_9</f>
        <v>Средневзвешенная стоимость 1 кВт.ч (с учетом мощности)</v>
      </c>
      <c r="G45" s="2341" t="s">
        <v>695</v>
      </c>
      <c r="H45" s="1020"/>
      <c r="I45" s="1020"/>
      <c r="J45" s="752" t="str">
        <f>FHD_NOTE_P_9</f>
        <v/>
      </c>
      <c r="K45" s="2099" t="str">
        <f>IF((LEN(E45)-LEN(SUBSTITUTE(E45,".","")))/LEN(".")=1,"p","")</f>
        <v/>
      </c>
      <c r="AF45" s="2094">
        <v>11</v>
      </c>
    </row>
    <row s="28178" customFormat="1" customHeight="1" ht="11.549999999999999">
      <c r="A46" s="1450"/>
      <c r="C46" s="2099"/>
      <c r="D46" s="1037"/>
      <c r="E46" s="1009" t="str">
        <f>FHD_NUM_P_10</f>
        <v>2.3.2</v>
      </c>
      <c r="F46" s="2113" t="str">
        <f>FHD_P_10</f>
        <v>Объём приобретения электрической энергии</v>
      </c>
      <c r="G46" s="2341" t="s">
        <v>696</v>
      </c>
      <c r="H46" s="1020"/>
      <c r="I46" s="1020"/>
      <c r="J46" s="752" t="str">
        <f>FHD_NOTE_P_10</f>
        <v/>
      </c>
      <c r="K46" s="2099" t="str">
        <f>IF((LEN(E46)-LEN(SUBSTITUTE(E46,".","")))/LEN(".")=1,"p","")</f>
        <v/>
      </c>
      <c r="L46" s="2099"/>
      <c r="M46" s="2099"/>
      <c r="R46" s="2099"/>
      <c r="U46" s="1007"/>
      <c r="AA46" s="2095"/>
      <c r="AB46" s="2095"/>
      <c r="AC46" s="2095"/>
      <c r="AD46" s="2095"/>
      <c r="AE46" s="2095"/>
      <c r="AF46" s="1623">
        <v>11</v>
      </c>
    </row>
    <row s="28178" customFormat="1" customHeight="1" ht="11.25">
      <c r="A47" s="1452" t="s">
        <v>697</v>
      </c>
      <c r="C47" s="2099"/>
      <c r="D47" s="1038"/>
      <c r="E47" s="1009" t="str">
        <f>FHD_NUM_P_11</f>
        <v>2.4</v>
      </c>
      <c r="F47" s="1987" t="str">
        <f>FHD_P_11</f>
        <v>Расходы на приобретение холодной воды, используемой в технологическом процессе</v>
      </c>
      <c r="G47" s="2341" t="s">
        <v>676</v>
      </c>
      <c r="H47" s="1020"/>
      <c r="I47" s="1020"/>
      <c r="J47" s="752" t="str">
        <f>FHD_NOTE_P_11</f>
        <v/>
      </c>
      <c r="K47" s="2099" t="str">
        <f>IF((LEN(E47)-LEN(SUBSTITUTE(E47,".","")))/LEN(".")=1,"p","")</f>
        <v>p</v>
      </c>
      <c r="L47" s="2099"/>
      <c r="M47" s="2099"/>
      <c r="R47" s="2099"/>
      <c r="U47" s="1007"/>
      <c r="AA47" s="2095"/>
      <c r="AB47" s="2095"/>
      <c r="AC47" s="2095"/>
      <c r="AD47" s="2095"/>
      <c r="AE47" s="2095"/>
      <c r="AF47" s="1623">
        <v>0</v>
      </c>
    </row>
    <row s="28178" customFormat="1" customHeight="1" ht="18.75">
      <c r="A48" s="1452" t="s">
        <v>698</v>
      </c>
      <c r="C48" s="2099"/>
      <c r="D48" s="2101"/>
      <c r="E48" s="1009" t="str">
        <f>FHD_NUM_P_12</f>
        <v>2.5</v>
      </c>
      <c r="F48" s="1987" t="str">
        <f>FHD_P_12</f>
        <v>Расходы на  химические реагенты, используемые в технологическом процессе</v>
      </c>
      <c r="G48" s="2341" t="s">
        <v>676</v>
      </c>
      <c r="H48" s="1040"/>
      <c r="I48" s="1040"/>
      <c r="J48" s="752" t="str">
        <f>FHD_NOTE_P_12</f>
        <v/>
      </c>
      <c r="K48" s="2099" t="str">
        <f>IF((LEN(E48)-LEN(SUBSTITUTE(E48,".","")))/LEN(".")=1,"p","")</f>
        <v>p</v>
      </c>
      <c r="L48" s="2099"/>
      <c r="M48" s="2099"/>
      <c r="R48" s="2099"/>
      <c r="U48" s="1007"/>
      <c r="AA48" s="2095"/>
      <c r="AB48" s="2095"/>
      <c r="AC48" s="2095"/>
      <c r="AD48" s="2095"/>
      <c r="AE48" s="2095"/>
      <c r="AF48" s="1623">
        <v>18</v>
      </c>
    </row>
    <row s="27016" customFormat="1" customHeight="1" ht="11.549999999999999">
      <c r="A49" s="1451"/>
      <c r="C49" s="1193"/>
      <c r="D49" s="1136"/>
      <c r="E49" s="1009" t="str">
        <f>FHD_NUM_P_13</f>
        <v>2.6</v>
      </c>
      <c r="F49" s="198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41" t="s">
        <v>676</v>
      </c>
      <c r="H49" s="1020"/>
      <c r="I49" s="1020"/>
      <c r="J49" s="752" t="str">
        <f>FHD_NOTE_P_13</f>
        <v/>
      </c>
      <c r="K49" s="2099" t="str">
        <f>IF((LEN(E49)-LEN(SUBSTITUTE(E49,".","")))/LEN(".")=1,"p","")</f>
        <v>p</v>
      </c>
      <c r="L49" s="1193"/>
      <c r="M49" s="1193"/>
      <c r="R49" s="1193"/>
      <c r="U49" s="1194"/>
      <c r="AA49" s="1195"/>
      <c r="AB49" s="1195"/>
      <c r="AC49" s="1195"/>
      <c r="AD49" s="1195"/>
      <c r="AE49" s="1195"/>
      <c r="AF49" s="1192">
        <v>11</v>
      </c>
    </row>
    <row s="27016" customFormat="1" customHeight="1" ht="11.549999999999999">
      <c r="A50" s="1451"/>
      <c r="C50" s="1193"/>
      <c r="D50" s="1136"/>
      <c r="E50" s="1009" t="str">
        <f>FHD_NUM_P_14</f>
        <v>2.6.1</v>
      </c>
      <c r="F50" s="2113" t="str">
        <f>FHD_P_14</f>
        <v>Расходы на оплату труда основного производственного персонала</v>
      </c>
      <c r="G50" s="2341" t="s">
        <v>676</v>
      </c>
      <c r="H50" s="1020"/>
      <c r="I50" s="1020"/>
      <c r="J50" s="752" t="str">
        <f>FHD_NOTE_P_14</f>
        <v/>
      </c>
      <c r="K50" s="2099" t="str">
        <f>IF((LEN(E50)-LEN(SUBSTITUTE(E50,".","")))/LEN(".")=1,"p","")</f>
        <v/>
      </c>
      <c r="L50" s="1193"/>
      <c r="M50" s="1193"/>
      <c r="R50" s="1193"/>
      <c r="U50" s="1194"/>
      <c r="AA50" s="1195"/>
      <c r="AB50" s="1195"/>
      <c r="AC50" s="1195"/>
      <c r="AD50" s="1195"/>
      <c r="AE50" s="1195"/>
      <c r="AF50" s="1192">
        <v>11</v>
      </c>
    </row>
    <row s="27016" customFormat="1" customHeight="1" ht="11.549999999999999">
      <c r="A51" s="1451"/>
      <c r="C51" s="1193"/>
      <c r="D51" s="1136"/>
      <c r="E51" s="1009" t="str">
        <f>FHD_NUM_P_15</f>
        <v>2.6.2</v>
      </c>
      <c r="F51" s="2113" t="str">
        <f>FHD_P_15</f>
        <v>Страховые взносы на обязательное социальное страхование, выплачиваемые из фонда оплаты труда основного производственного персонала</v>
      </c>
      <c r="G51" s="2341" t="s">
        <v>676</v>
      </c>
      <c r="H51" s="1020"/>
      <c r="I51" s="1020"/>
      <c r="J51" s="752" t="str">
        <f>FHD_NOTE_P_15</f>
        <v/>
      </c>
      <c r="K51" s="2099" t="str">
        <f>IF((LEN(E51)-LEN(SUBSTITUTE(E51,".","")))/LEN(".")=1,"p","")</f>
        <v/>
      </c>
      <c r="L51" s="1193"/>
      <c r="M51" s="1193"/>
      <c r="R51" s="1193"/>
      <c r="U51" s="1194"/>
      <c r="AA51" s="1195"/>
      <c r="AB51" s="1195"/>
      <c r="AC51" s="1195"/>
      <c r="AD51" s="1195"/>
      <c r="AE51" s="1195"/>
      <c r="AF51" s="1192">
        <v>11</v>
      </c>
    </row>
    <row s="28178" customFormat="1" customHeight="1" ht="11.549999999999999">
      <c r="A52" s="1450"/>
      <c r="C52" s="2099"/>
      <c r="D52" s="2101"/>
      <c r="E52" s="1009" t="str">
        <f>FHD_NUM_P_16</f>
        <v>2.7</v>
      </c>
      <c r="F52" s="198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41" t="s">
        <v>676</v>
      </c>
      <c r="H52" s="1020"/>
      <c r="I52" s="1020"/>
      <c r="J52" s="752" t="str">
        <f>FHD_NOTE_P_16</f>
        <v/>
      </c>
      <c r="K52" s="2099" t="str">
        <f>IF((LEN(E52)-LEN(SUBSTITUTE(E52,".","")))/LEN(".")=1,"p","")</f>
        <v>p</v>
      </c>
      <c r="L52" s="2099"/>
      <c r="M52" s="2105"/>
      <c r="N52" s="1000"/>
      <c r="O52" s="1000"/>
      <c r="R52" s="2099"/>
      <c r="U52" s="1007"/>
      <c r="AA52" s="2095"/>
      <c r="AB52" s="2095"/>
      <c r="AC52" s="2095"/>
      <c r="AD52" s="2095"/>
      <c r="AE52" s="2095"/>
      <c r="AF52" s="1623">
        <v>11</v>
      </c>
    </row>
    <row s="28178" customFormat="1" customHeight="1" ht="11.549999999999999">
      <c r="A53" s="1450"/>
      <c r="C53" s="2099"/>
      <c r="D53" s="2101"/>
      <c r="E53" s="1009" t="str">
        <f>FHD_NUM_P_17</f>
        <v>2.7.1</v>
      </c>
      <c r="F53" s="2113" t="str">
        <f>FHD_P_17</f>
        <v>Расходы на оплату труда административно-управленческого персонала</v>
      </c>
      <c r="G53" s="2341" t="s">
        <v>676</v>
      </c>
      <c r="H53" s="1020"/>
      <c r="I53" s="1020"/>
      <c r="J53" s="752" t="str">
        <f>FHD_NOTE_P_17</f>
        <v/>
      </c>
      <c r="K53" s="2099" t="str">
        <f>IF((LEN(E53)-LEN(SUBSTITUTE(E53,".","")))/LEN(".")=1,"p","")</f>
        <v/>
      </c>
      <c r="L53" s="2099"/>
      <c r="M53" s="2105"/>
      <c r="N53" s="1000"/>
      <c r="O53" s="1000"/>
      <c r="R53" s="2099"/>
      <c r="U53" s="1007"/>
      <c r="AA53" s="2095"/>
      <c r="AB53" s="2095"/>
      <c r="AC53" s="2095"/>
      <c r="AD53" s="2095"/>
      <c r="AE53" s="2095"/>
      <c r="AF53" s="1623">
        <v>11</v>
      </c>
    </row>
    <row s="28178" customFormat="1" customHeight="1" ht="11.549999999999999">
      <c r="A54" s="1450"/>
      <c r="C54" s="2099"/>
      <c r="D54" s="2101"/>
      <c r="E54" s="1009" t="str">
        <f>FHD_NUM_P_18</f>
        <v>2.7.2</v>
      </c>
      <c r="F54" s="211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41" t="s">
        <v>676</v>
      </c>
      <c r="H54" s="1020"/>
      <c r="I54" s="1020"/>
      <c r="J54" s="752" t="str">
        <f>FHD_NOTE_P_18</f>
        <v/>
      </c>
      <c r="K54" s="2099" t="str">
        <f>IF((LEN(E54)-LEN(SUBSTITUTE(E54,".","")))/LEN(".")=1,"p","")</f>
        <v/>
      </c>
      <c r="L54" s="2099"/>
      <c r="M54" s="2105"/>
      <c r="N54" s="1000"/>
      <c r="O54" s="1000"/>
      <c r="R54" s="2099"/>
      <c r="U54" s="1007"/>
      <c r="AA54" s="2095"/>
      <c r="AB54" s="2095"/>
      <c r="AC54" s="2095"/>
      <c r="AD54" s="2095"/>
      <c r="AE54" s="2095"/>
      <c r="AF54" s="1623">
        <v>11</v>
      </c>
    </row>
    <row s="28178" customFormat="1" customHeight="1" ht="11.549999999999999">
      <c r="A55" s="1450"/>
      <c r="C55" s="2099"/>
      <c r="D55" s="1038"/>
      <c r="E55" s="1009" t="str">
        <f>FHD_NUM_P_19</f>
        <v>2.8</v>
      </c>
      <c r="F55" s="1987" t="str">
        <f>FHD_P_19</f>
        <v>Расходы на амортизацию основных средств и нематериальных активов</v>
      </c>
      <c r="G55" s="2341" t="s">
        <v>676</v>
      </c>
      <c r="H55" s="1020"/>
      <c r="I55" s="1020"/>
      <c r="J55" s="752" t="str">
        <f>FHD_NOTE_P_19</f>
        <v/>
      </c>
      <c r="K55" s="2099" t="str">
        <f>IF((LEN(E55)-LEN(SUBSTITUTE(E55,".","")))/LEN(".")=1,"p","")</f>
        <v>p</v>
      </c>
      <c r="L55" s="2099"/>
      <c r="M55" s="2099"/>
      <c r="R55" s="2099"/>
      <c r="U55" s="1007"/>
      <c r="AA55" s="2095"/>
      <c r="AB55" s="2095"/>
      <c r="AC55" s="2095"/>
      <c r="AD55" s="2095"/>
      <c r="AE55" s="2095"/>
      <c r="AF55" s="1623">
        <v>11</v>
      </c>
    </row>
    <row s="28178" customFormat="1" customHeight="1" ht="11.549999999999999">
      <c r="A56" s="1450"/>
      <c r="C56" s="2099"/>
      <c r="D56" s="1038"/>
      <c r="E56" s="1009" t="str">
        <f>FHD_NUM_P_20</f>
        <v>2.8.1</v>
      </c>
      <c r="F56" s="2113" t="str">
        <f>FHD_P_20</f>
        <v>Расходы на амортизацию основных средств</v>
      </c>
      <c r="G56" s="2341" t="s">
        <v>676</v>
      </c>
      <c r="H56" s="1020"/>
      <c r="I56" s="1020"/>
      <c r="J56" s="752" t="str">
        <f>FHD_NOTE_P_20</f>
        <v/>
      </c>
      <c r="K56" s="2099" t="str">
        <f>IF((LEN(E56)-LEN(SUBSTITUTE(E56,".","")))/LEN(".")=1,"p","")</f>
        <v/>
      </c>
      <c r="L56" s="2099"/>
      <c r="M56" s="2099"/>
      <c r="R56" s="2099"/>
      <c r="U56" s="1007"/>
      <c r="AA56" s="2095"/>
      <c r="AB56" s="2095"/>
      <c r="AC56" s="2095"/>
      <c r="AD56" s="2095"/>
      <c r="AE56" s="2095"/>
      <c r="AF56" s="1623">
        <v>11</v>
      </c>
    </row>
    <row s="28178" customFormat="1" customHeight="1" ht="11.549999999999999">
      <c r="A57" s="1450"/>
      <c r="C57" s="2099"/>
      <c r="D57" s="1038"/>
      <c r="E57" s="1009" t="str">
        <f>FHD_NUM_P_21</f>
        <v>2.8.2</v>
      </c>
      <c r="F57" s="2113" t="str">
        <f>FHD_P_21</f>
        <v>Расходы на амортизацию нематериальных активов</v>
      </c>
      <c r="G57" s="2341" t="s">
        <v>676</v>
      </c>
      <c r="H57" s="1020"/>
      <c r="I57" s="1020"/>
      <c r="J57" s="752" t="str">
        <f>FHD_NOTE_P_21</f>
        <v/>
      </c>
      <c r="K57" s="2099" t="str">
        <f>IF((LEN(E57)-LEN(SUBSTITUTE(E57,".","")))/LEN(".")=1,"p","")</f>
        <v/>
      </c>
      <c r="L57" s="2099"/>
      <c r="M57" s="2099"/>
      <c r="R57" s="2099"/>
      <c r="U57" s="1007"/>
      <c r="AA57" s="2095"/>
      <c r="AB57" s="2095"/>
      <c r="AC57" s="2095"/>
      <c r="AD57" s="2095"/>
      <c r="AE57" s="2095"/>
      <c r="AF57" s="1623">
        <v>11</v>
      </c>
    </row>
    <row s="28178" customFormat="1" customHeight="1" ht="11.549999999999999">
      <c r="A58" s="1450"/>
      <c r="C58" s="2099"/>
      <c r="D58" s="2101"/>
      <c r="E58" s="1009" t="str">
        <f>FHD_NUM_P_22</f>
        <v>2.9</v>
      </c>
      <c r="F58" s="1987" t="str">
        <f>FHD_P_22</f>
        <v>Расходы на аренду имущества, используемого для осуществления регулируемого вида деятельности</v>
      </c>
      <c r="G58" s="2341" t="s">
        <v>676</v>
      </c>
      <c r="H58" s="1020"/>
      <c r="I58" s="1020"/>
      <c r="J58" s="752" t="str">
        <f>FHD_NOTE_P_22</f>
        <v/>
      </c>
      <c r="K58" s="2099" t="str">
        <f>IF((LEN(E58)-LEN(SUBSTITUTE(E58,".","")))/LEN(".")=1,"p","")</f>
        <v>p</v>
      </c>
      <c r="L58" s="2099"/>
      <c r="M58" s="2099"/>
      <c r="R58" s="2099"/>
      <c r="U58" s="1007"/>
      <c r="AA58" s="2095"/>
      <c r="AB58" s="2095"/>
      <c r="AC58" s="2095"/>
      <c r="AD58" s="2095"/>
      <c r="AE58" s="2095"/>
      <c r="AF58" s="1623">
        <v>11</v>
      </c>
    </row>
    <row s="28178" customFormat="1" customHeight="1" ht="11.549999999999999">
      <c r="A59" s="1450"/>
      <c r="C59" s="2099"/>
      <c r="D59" s="1038"/>
      <c r="E59" s="1009" t="str">
        <f>FHD_NUM_P_23</f>
        <v>2.10</v>
      </c>
      <c r="F59" s="1987" t="str">
        <f>FHD_P_23</f>
        <v>Общепроизводственные расходы, в том числе:</v>
      </c>
      <c r="G59" s="2341" t="s">
        <v>676</v>
      </c>
      <c r="H59" s="1020"/>
      <c r="I59" s="1020"/>
      <c r="J59" s="752" t="str">
        <f>FHD_NOTE_P_23</f>
        <v>Указывается общая сумма общепроизводственных расходов.</v>
      </c>
      <c r="K59" s="2099" t="str">
        <f>IF((LEN(E59)-LEN(SUBSTITUTE(E59,".","")))/LEN(".")=1,"p","")</f>
        <v>p</v>
      </c>
      <c r="L59" s="2099"/>
      <c r="M59" s="2099"/>
      <c r="R59" s="2099"/>
      <c r="U59" s="1007"/>
      <c r="AA59" s="2095"/>
      <c r="AB59" s="2095"/>
      <c r="AC59" s="2095"/>
      <c r="AD59" s="2095"/>
      <c r="AE59" s="2095"/>
      <c r="AF59" s="1623">
        <v>11</v>
      </c>
    </row>
    <row s="28178" customFormat="1" customHeight="1" ht="11.549999999999999">
      <c r="A60" s="1450"/>
      <c r="C60" s="2099"/>
      <c r="D60" s="1038"/>
      <c r="E60" s="1009" t="str">
        <f>FHD_NUM_P_24</f>
        <v>2.10.1</v>
      </c>
      <c r="F60" s="2113" t="str">
        <f>FHD_P_24</f>
        <v>Расходы на текущий ремонт</v>
      </c>
      <c r="G60" s="2341" t="s">
        <v>676</v>
      </c>
      <c r="H60" s="1020"/>
      <c r="I60" s="1020"/>
      <c r="J60" s="752" t="str">
        <f>FHD_NOTE_P_24</f>
        <v>Указываются расходы на текущий ремонт, отнесенные к общепроизводственным расходам.</v>
      </c>
      <c r="K60" s="2099" t="str">
        <f>IF((LEN(E60)-LEN(SUBSTITUTE(E60,".","")))/LEN(".")=1,"p","")</f>
        <v/>
      </c>
      <c r="L60" s="2099"/>
      <c r="M60" s="2099"/>
      <c r="R60" s="2099"/>
      <c r="U60" s="1007"/>
      <c r="AA60" s="2095"/>
      <c r="AB60" s="2095"/>
      <c r="AC60" s="2095"/>
      <c r="AD60" s="2095"/>
      <c r="AE60" s="2095"/>
      <c r="AF60" s="1623">
        <v>11</v>
      </c>
    </row>
    <row s="28178" customFormat="1" customHeight="1" ht="11.549999999999999">
      <c r="A61" s="1450"/>
      <c r="C61" s="2099"/>
      <c r="D61" s="1038"/>
      <c r="E61" s="1009" t="str">
        <f>FHD_NUM_P_25</f>
        <v>2.10.2</v>
      </c>
      <c r="F61" s="2113" t="str">
        <f>FHD_P_25</f>
        <v>Расходы на капитальный ремонт</v>
      </c>
      <c r="G61" s="2341" t="s">
        <v>676</v>
      </c>
      <c r="H61" s="1020"/>
      <c r="I61" s="1020"/>
      <c r="J61" s="752" t="str">
        <f>FHD_NOTE_P_25</f>
        <v>Указываются расходы на капитальный ремонт, отнесенные к общепроизводственным расходам.</v>
      </c>
      <c r="K61" s="2099" t="str">
        <f>IF((LEN(E61)-LEN(SUBSTITUTE(E61,".","")))/LEN(".")=1,"p","")</f>
        <v/>
      </c>
      <c r="L61" s="2099"/>
      <c r="M61" s="2099"/>
      <c r="R61" s="2099"/>
      <c r="U61" s="1007"/>
      <c r="AA61" s="2095"/>
      <c r="AB61" s="2095"/>
      <c r="AC61" s="2095"/>
      <c r="AD61" s="2095"/>
      <c r="AE61" s="2095"/>
      <c r="AF61" s="1623">
        <v>11</v>
      </c>
    </row>
    <row s="28178" customFormat="1" customHeight="1" ht="11.549999999999999">
      <c r="A62" s="1450"/>
      <c r="C62" s="2099"/>
      <c r="D62" s="2101"/>
      <c r="E62" s="1009" t="str">
        <f>FHD_NUM_P_26</f>
        <v>2.11</v>
      </c>
      <c r="F62" s="1987" t="str">
        <f>FHD_P_26</f>
        <v>Общехозяйственные расходы, в том числе:</v>
      </c>
      <c r="G62" s="2341" t="s">
        <v>676</v>
      </c>
      <c r="H62" s="1020"/>
      <c r="I62" s="1020"/>
      <c r="J62" s="752" t="str">
        <f>FHD_NOTE_P_26</f>
        <v>Указывается общая сумма общехозяйственных расходов.</v>
      </c>
      <c r="K62" s="2099" t="str">
        <f>IF((LEN(E62)-LEN(SUBSTITUTE(E62,".","")))/LEN(".")=1,"p","")</f>
        <v>p</v>
      </c>
      <c r="L62" s="2099"/>
      <c r="M62" s="2099"/>
      <c r="R62" s="2099"/>
      <c r="U62" s="1007"/>
      <c r="AA62" s="2095"/>
      <c r="AB62" s="2095"/>
      <c r="AC62" s="2095"/>
      <c r="AD62" s="2095"/>
      <c r="AE62" s="2095"/>
      <c r="AF62" s="1623">
        <v>11</v>
      </c>
    </row>
    <row s="28178" customFormat="1" customHeight="1" ht="11.549999999999999">
      <c r="A63" s="1450"/>
      <c r="C63" s="2099"/>
      <c r="D63" s="2101"/>
      <c r="E63" s="1009" t="str">
        <f>FHD_NUM_P_27</f>
        <v>2.11.1</v>
      </c>
      <c r="F63" s="2113" t="str">
        <f>FHD_P_27</f>
        <v>Расходы на текущий ремонт</v>
      </c>
      <c r="G63" s="2341" t="s">
        <v>676</v>
      </c>
      <c r="H63" s="1020"/>
      <c r="I63" s="1020"/>
      <c r="J63" s="752" t="str">
        <f>FHD_NOTE_P_27</f>
        <v>Указываются расходы на текущий ремонт, отнесенные к общехозяйственным расходам.</v>
      </c>
      <c r="K63" s="2099" t="str">
        <f>IF((LEN(E63)-LEN(SUBSTITUTE(E63,".","")))/LEN(".")=1,"p","")</f>
        <v/>
      </c>
      <c r="L63" s="2099"/>
      <c r="M63" s="2099"/>
      <c r="R63" s="2099"/>
      <c r="U63" s="1007"/>
      <c r="AA63" s="2095"/>
      <c r="AB63" s="2095"/>
      <c r="AC63" s="2095"/>
      <c r="AD63" s="2095"/>
      <c r="AE63" s="2095"/>
      <c r="AF63" s="1623">
        <v>11</v>
      </c>
    </row>
    <row s="28178" customFormat="1" customHeight="1" ht="11.549999999999999">
      <c r="A64" s="1450"/>
      <c r="C64" s="2099"/>
      <c r="D64" s="2101"/>
      <c r="E64" s="1009" t="str">
        <f>FHD_NUM_P_28</f>
        <v>2.11.2</v>
      </c>
      <c r="F64" s="2113" t="str">
        <f>FHD_P_28</f>
        <v>Расходы на капитальный ремонт</v>
      </c>
      <c r="G64" s="2341" t="s">
        <v>676</v>
      </c>
      <c r="H64" s="1020"/>
      <c r="I64" s="1020"/>
      <c r="J64" s="752" t="str">
        <f>FHD_NOTE_P_28</f>
        <v>Указываются расходы на капитальный ремонт, отнесенные к общехозяйственным расходам.</v>
      </c>
      <c r="K64" s="2099" t="str">
        <f>IF((LEN(E64)-LEN(SUBSTITUTE(E64,".","")))/LEN(".")=1,"p","")</f>
        <v/>
      </c>
      <c r="L64" s="2099"/>
      <c r="M64" s="2099"/>
      <c r="R64" s="2099"/>
      <c r="U64" s="1007"/>
      <c r="AA64" s="2095"/>
      <c r="AB64" s="2095"/>
      <c r="AC64" s="2095"/>
      <c r="AD64" s="2095"/>
      <c r="AE64" s="2095"/>
      <c r="AF64" s="1623">
        <v>11</v>
      </c>
    </row>
    <row s="28178" customFormat="1" customHeight="1" ht="11.549999999999999">
      <c r="A65" s="1450"/>
      <c r="C65" s="2099"/>
      <c r="D65" s="2101"/>
      <c r="E65" s="1009" t="str">
        <f>FHD_NUM_P_29</f>
        <v>2.12</v>
      </c>
      <c r="F65" s="1987" t="str">
        <f>FHD_P_29</f>
        <v>Расходы на капитальный и текущий ремонт основных средств</v>
      </c>
      <c r="G65" s="2341" t="s">
        <v>676</v>
      </c>
      <c r="H65" s="1020"/>
      <c r="I65" s="1020"/>
      <c r="J65" s="75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099" t="str">
        <f>IF((LEN(E65)-LEN(SUBSTITUTE(E65,".","")))/LEN(".")=1,"p","")</f>
        <v>p</v>
      </c>
      <c r="L65" s="2099"/>
      <c r="M65" s="2099"/>
      <c r="R65" s="2099"/>
      <c r="U65" s="1007"/>
      <c r="AA65" s="2095"/>
      <c r="AB65" s="2095"/>
      <c r="AC65" s="2095"/>
      <c r="AD65" s="2095"/>
      <c r="AE65" s="2095"/>
      <c r="AF65" s="1623">
        <v>11</v>
      </c>
    </row>
    <row s="28178" customFormat="1" customHeight="1" ht="11.549999999999999">
      <c r="A66" s="1450"/>
      <c r="C66" s="2099"/>
      <c r="D66" s="2101"/>
      <c r="E66" s="1009" t="str">
        <f>FHD_NUM_P_30</f>
        <v>2.12.1</v>
      </c>
      <c r="F66" s="211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41" t="s">
        <v>430</v>
      </c>
      <c r="H66" s="2112" t="s">
        <v>699</v>
      </c>
      <c r="I66" s="2112" t="s">
        <v>699</v>
      </c>
      <c r="J66" s="752" t="str">
        <f>FHD_NOTE_P_30</f>
        <v/>
      </c>
      <c r="K66" s="2099" t="str">
        <f>IF((LEN(E66)-LEN(SUBSTITUTE(E66,".","")))/LEN(".")=1,"p","")</f>
        <v/>
      </c>
      <c r="L66" s="2099">
        <f>_xlfn.IFERROR(MATCH("есть",B_FHD_FLAG_INDEX_1,0),0)</f>
        <v>0</v>
      </c>
      <c r="M66" s="2099"/>
      <c r="R66" s="2099"/>
      <c r="U66" s="1007"/>
      <c r="AA66" s="2095"/>
      <c r="AB66" s="2095"/>
      <c r="AC66" s="2095"/>
      <c r="AD66" s="2095"/>
      <c r="AE66" s="2095"/>
      <c r="AF66" s="1623">
        <v>11</v>
      </c>
    </row>
    <row s="28178" customFormat="1" customHeight="1" ht="23.25" hidden="1">
      <c r="A67" s="2834" t="s">
        <v>700</v>
      </c>
      <c r="C67" s="2099"/>
      <c r="D67" s="2101"/>
      <c r="E67" s="1009" t="str">
        <f>FHD_NUM_P_31</f>
        <v/>
      </c>
      <c r="F67" s="1987" t="str">
        <f>FHD_P_31</f>
        <v/>
      </c>
      <c r="G67" s="2341" t="s">
        <v>676</v>
      </c>
      <c r="H67" s="1020"/>
      <c r="I67" s="1020"/>
      <c r="J67" s="752" t="str">
        <f>FHD_NOTE_P_31</f>
        <v/>
      </c>
      <c r="K67" s="2099" t="str">
        <f>IF((LEN(E67)-LEN(SUBSTITUTE(E67,".","")))/LEN(".")=1,"p","")</f>
        <v/>
      </c>
      <c r="L67" s="2099"/>
      <c r="M67" s="2099"/>
      <c r="R67" s="2099"/>
      <c r="U67" s="1007"/>
      <c r="AA67" s="2095"/>
      <c r="AB67" s="2095"/>
      <c r="AC67" s="2095"/>
      <c r="AD67" s="2095"/>
      <c r="AE67" s="2095"/>
      <c r="AF67" s="1623">
        <v>22</v>
      </c>
    </row>
    <row s="28178" customFormat="1" customHeight="1" ht="47.25" hidden="1">
      <c r="A68" s="2834"/>
      <c r="C68" s="2099"/>
      <c r="D68" s="2101"/>
      <c r="E68" s="1009" t="str">
        <f>FHD_NUM_P_32</f>
        <v/>
      </c>
      <c r="F68" s="2113" t="str">
        <f>FHD_P_32</f>
        <v/>
      </c>
      <c r="G68" s="2341" t="s">
        <v>430</v>
      </c>
      <c r="H68" s="2112" t="s">
        <v>699</v>
      </c>
      <c r="I68" s="2112" t="s">
        <v>699</v>
      </c>
      <c r="J68" s="752" t="str">
        <f>FHD_NOTE_P_32</f>
        <v/>
      </c>
      <c r="K68" s="2099" t="str">
        <f>IF((LEN(E68)-LEN(SUBSTITUTE(E68,".","")))/LEN(".")=1,"p","")</f>
        <v/>
      </c>
      <c r="L68" s="2099">
        <f>_xlfn.IFERROR(MATCH("есть",B_FHD_FLAG_INDEX_2,0),0)</f>
        <v>0</v>
      </c>
      <c r="M68" s="2099"/>
      <c r="R68" s="2099"/>
      <c r="U68" s="1007"/>
      <c r="AA68" s="2095"/>
      <c r="AB68" s="2095"/>
      <c r="AC68" s="2095"/>
      <c r="AD68" s="2095"/>
      <c r="AE68" s="2095"/>
      <c r="AF68" s="1623">
        <v>45</v>
      </c>
    </row>
    <row s="28178" customFormat="1" customHeight="1" ht="11.549999999999999">
      <c r="A69" s="1450"/>
      <c r="C69" s="2099"/>
      <c r="D69" s="2101"/>
      <c r="E69" s="1009" t="str">
        <f>FHD_NUM_P_33</f>
        <v>2.13</v>
      </c>
      <c r="F69" s="1987" t="str">
        <f>FHD_P_33</f>
        <v>Прочие расходы, которые подлежат отнесению на регулируемые виды деятельности в соответствии с законодательством Российской Федерации</v>
      </c>
      <c r="G69" s="2342" t="s">
        <v>676</v>
      </c>
      <c r="H69" s="1042">
        <f>SUM(H70:H71)</f>
        <v>0</v>
      </c>
      <c r="I69" s="1042">
        <f>SUM(I70:I71)</f>
        <v>0</v>
      </c>
      <c r="J69" s="75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099" t="str">
        <f>IF((LEN(E69)-LEN(SUBSTITUTE(E69,".","")))/LEN(".")=1,"p","")</f>
        <v>p</v>
      </c>
      <c r="L69" s="2099"/>
      <c r="M69" s="2099"/>
      <c r="R69" s="2099"/>
      <c r="U69" s="1007"/>
      <c r="AA69" s="2095"/>
      <c r="AB69" s="2095"/>
      <c r="AC69" s="2095"/>
      <c r="AD69" s="2095"/>
      <c r="AE69" s="2095"/>
      <c r="AF69" s="1623">
        <v>11</v>
      </c>
    </row>
    <row s="27100" customFormat="1" customHeight="1" ht="1.05">
      <c r="A70" s="1630"/>
      <c r="D70" s="1011"/>
      <c r="E70" s="1476" t="str">
        <f>E69&amp;".0"</f>
        <v>2.13.0</v>
      </c>
      <c r="F70" s="1454"/>
      <c r="G70" s="1476"/>
      <c r="H70" s="1455"/>
      <c r="I70" s="1455"/>
      <c r="J70" s="1456"/>
      <c r="K70" s="2099" t="str">
        <f>IF((LEN(E70)-LEN(SUBSTITUTE(E70,".","")))/LEN(".")=1,"p","")</f>
        <v/>
      </c>
      <c r="AF70" s="2099">
        <v>1</v>
      </c>
    </row>
    <row s="28178" customFormat="1" customHeight="1" ht="14.699999999999998">
      <c r="A71" s="1450"/>
      <c r="C71" s="2099"/>
      <c r="D71" s="2096"/>
      <c r="E71" s="1033"/>
      <c r="F71" s="1034" t="s">
        <v>701</v>
      </c>
      <c r="G71" s="1035"/>
      <c r="H71" s="1036"/>
      <c r="I71" s="1036"/>
      <c r="J71" s="764"/>
      <c r="K71" s="2099"/>
      <c r="L71" s="2099"/>
      <c r="M71" s="2099"/>
      <c r="R71" s="2099"/>
      <c r="U71" s="1007"/>
      <c r="AA71" s="2095"/>
      <c r="AB71" s="2095"/>
      <c r="AC71" s="2095"/>
      <c r="AD71" s="2095"/>
      <c r="AE71" s="2095"/>
      <c r="AF71" s="1623">
        <v>14</v>
      </c>
    </row>
    <row s="28178" customFormat="1" customHeight="1" ht="18.75">
      <c r="A72" s="1452" t="s">
        <v>702</v>
      </c>
      <c r="C72" s="2099"/>
      <c r="D72" s="2101"/>
      <c r="E72" s="1009" t="str">
        <f>FHD_NUM_P_34</f>
        <v>3</v>
      </c>
      <c r="F72" s="2343" t="str">
        <f>FHD_P_34</f>
        <v>Валовая прибыль (убытки) от реализации товаров и оказания услуг по регулируемому виду деятельности</v>
      </c>
      <c r="G72" s="2341" t="s">
        <v>676</v>
      </c>
      <c r="H72" s="1020"/>
      <c r="I72" s="1020"/>
      <c r="J72" s="752" t="str">
        <f>FHD_NOTE_P_34</f>
        <v/>
      </c>
      <c r="K72" s="1006"/>
      <c r="L72" s="2099"/>
      <c r="M72" s="2099"/>
      <c r="R72" s="2099"/>
      <c r="U72" s="1007"/>
      <c r="AA72" s="2095"/>
      <c r="AB72" s="2095"/>
      <c r="AC72" s="2095"/>
      <c r="AD72" s="2095"/>
      <c r="AE72" s="2095"/>
      <c r="AF72" s="1623">
        <v>0</v>
      </c>
    </row>
    <row s="28178" customFormat="1" customHeight="1" ht="19.95">
      <c r="A73" s="1450"/>
      <c r="C73" s="2099"/>
      <c r="D73" s="1038"/>
      <c r="E73" s="1009" t="str">
        <f>FHD_NUM_P_35</f>
        <v>4</v>
      </c>
      <c r="F73" s="2343" t="str">
        <f>FHD_P_35</f>
        <v>Чистая прибыль, полученная от регулируемого вида деятельности, в том числе:</v>
      </c>
      <c r="G73" s="2341" t="s">
        <v>676</v>
      </c>
      <c r="H73" s="1020"/>
      <c r="I73" s="1020"/>
      <c r="J73" s="752" t="str">
        <f>FHD_NOTE_P_35</f>
        <v>Указывается общая сумма чистой прибыли, полученной от регулируемого вида деятельности.</v>
      </c>
      <c r="K73" s="1006"/>
      <c r="L73" s="2099"/>
      <c r="M73" s="2099"/>
      <c r="R73" s="2099"/>
      <c r="U73" s="1007"/>
      <c r="AA73" s="2095"/>
      <c r="AB73" s="2095"/>
      <c r="AC73" s="2095"/>
      <c r="AD73" s="2095"/>
      <c r="AE73" s="2095"/>
      <c r="AF73" s="1623">
        <v>19</v>
      </c>
    </row>
    <row s="28178" customFormat="1" customHeight="1" ht="19.95">
      <c r="A74" s="1450"/>
      <c r="C74" s="2099"/>
      <c r="D74" s="2101"/>
      <c r="E74" s="1009" t="str">
        <f>FHD_NUM_P_36</f>
        <v>4.1</v>
      </c>
      <c r="F74" s="198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41" t="s">
        <v>676</v>
      </c>
      <c r="H74" s="1020"/>
      <c r="I74" s="1020"/>
      <c r="J74" s="752" t="str">
        <f>FHD_NOTE_P_36</f>
        <v/>
      </c>
      <c r="K74" s="1006"/>
      <c r="L74" s="2099"/>
      <c r="M74" s="2099"/>
      <c r="R74" s="2099"/>
      <c r="U74" s="1007"/>
      <c r="AA74" s="2095"/>
      <c r="AB74" s="2095"/>
      <c r="AC74" s="2095"/>
      <c r="AD74" s="2095"/>
      <c r="AE74" s="2095"/>
      <c r="AF74" s="1623">
        <v>19</v>
      </c>
    </row>
    <row s="28178" customFormat="1" customHeight="1" ht="19.95">
      <c r="A75" s="1450"/>
      <c r="C75" s="2099"/>
      <c r="D75" s="2101"/>
      <c r="E75" s="1009" t="str">
        <f>FHD_NUM_P_37</f>
        <v>5</v>
      </c>
      <c r="F75" s="2343" t="str">
        <f>FHD_P_37</f>
        <v>Изменение стоимости основных фондов, в том числе:</v>
      </c>
      <c r="G75" s="2341" t="s">
        <v>676</v>
      </c>
      <c r="H75" s="1020"/>
      <c r="I75" s="1020"/>
      <c r="J75" s="752" t="str">
        <f>FHD_NOTE_P_37</f>
        <v>Указывается общее изменение стоимости основных фондов.</v>
      </c>
      <c r="K75" s="1006"/>
      <c r="L75" s="2099"/>
      <c r="M75" s="2099"/>
      <c r="R75" s="2099"/>
      <c r="U75" s="1007"/>
      <c r="AA75" s="2095"/>
      <c r="AB75" s="2095"/>
      <c r="AC75" s="2095"/>
      <c r="AD75" s="2095"/>
      <c r="AE75" s="2095"/>
      <c r="AF75" s="1623">
        <v>19</v>
      </c>
    </row>
    <row s="28178" customFormat="1" customHeight="1" ht="19.95">
      <c r="A76" s="1450"/>
      <c r="C76" s="2099"/>
      <c r="D76" s="2101"/>
      <c r="E76" s="1009" t="str">
        <f>FHD_NUM_P_38</f>
        <v>5.1</v>
      </c>
      <c r="F76" s="1987" t="str">
        <f>FHD_P_38</f>
        <v>Изменение стоимости основных фондов за счет:</v>
      </c>
      <c r="G76" s="2341" t="s">
        <v>676</v>
      </c>
      <c r="H76" s="1020"/>
      <c r="I76" s="1020"/>
      <c r="J76" s="752" t="str">
        <f>FHD_NOTE_P_38</f>
        <v>Указываются общее изменение стоимости основных фондов за счет их ввода в эксплуатацию и вывода из эксплуатации.</v>
      </c>
      <c r="K76" s="1006"/>
      <c r="L76" s="2099"/>
      <c r="M76" s="2099"/>
      <c r="R76" s="2099"/>
      <c r="U76" s="1007"/>
      <c r="AA76" s="2095"/>
      <c r="AB76" s="2095"/>
      <c r="AC76" s="2095"/>
      <c r="AD76" s="2095"/>
      <c r="AE76" s="2095"/>
      <c r="AF76" s="1623">
        <v>19</v>
      </c>
    </row>
    <row s="28178" customFormat="1" customHeight="1" ht="19.95">
      <c r="A77" s="1450"/>
      <c r="C77" s="2099"/>
      <c r="D77" s="2101"/>
      <c r="E77" s="1009" t="str">
        <f>FHD_NUM_P_39</f>
        <v>5.1.1</v>
      </c>
      <c r="F77" s="2113" t="str">
        <f>FHD_P_39</f>
        <v>Изменения стоимости основных фондов за счет их ввода в эксплуатацию</v>
      </c>
      <c r="G77" s="2535" t="s">
        <v>676</v>
      </c>
      <c r="H77" s="1020"/>
      <c r="I77" s="1020"/>
      <c r="J77" s="752" t="str">
        <f>FHD_NOTE_P_39</f>
        <v>Указываются изменение стоимости основных фондов за счет их ввода в эксплуатацию.</v>
      </c>
      <c r="K77" s="1006"/>
      <c r="L77" s="2099"/>
      <c r="M77" s="2099"/>
      <c r="R77" s="2099"/>
      <c r="U77" s="1007"/>
      <c r="AA77" s="2095"/>
      <c r="AB77" s="2095"/>
      <c r="AC77" s="2095"/>
      <c r="AD77" s="2095"/>
      <c r="AE77" s="2095"/>
      <c r="AF77" s="1623">
        <v>19</v>
      </c>
    </row>
    <row s="28178" customFormat="1" customHeight="1" ht="19.95">
      <c r="A78" s="1450"/>
      <c r="C78" s="2099"/>
      <c r="D78" s="2101"/>
      <c r="E78" s="1009" t="str">
        <f>FHD_NUM_P_40</f>
        <v>5.1.2</v>
      </c>
      <c r="F78" s="2539" t="str">
        <f>FHD_P_40</f>
        <v>Изменения стоимости основных фондов за счет их вывода в эксплуатацию</v>
      </c>
      <c r="G78" s="2534" t="s">
        <v>676</v>
      </c>
      <c r="H78" s="1439"/>
      <c r="I78" s="1020"/>
      <c r="J78" s="752" t="str">
        <f>FHD_NOTE_P_40</f>
        <v>Указываются изменение стоимости основных фондов за счет их вывода из эксплуатации.</v>
      </c>
      <c r="K78" s="1006"/>
      <c r="L78" s="2099"/>
      <c r="M78" s="2099"/>
      <c r="R78" s="2099"/>
      <c r="U78" s="1007"/>
      <c r="AA78" s="2095"/>
      <c r="AB78" s="2095"/>
      <c r="AC78" s="2095"/>
      <c r="AD78" s="2095"/>
      <c r="AE78" s="2095"/>
      <c r="AF78" s="1623">
        <v>19</v>
      </c>
    </row>
    <row s="28178" customFormat="1" customHeight="1" ht="19.95">
      <c r="A79" s="1450"/>
      <c r="C79" s="2099"/>
      <c r="D79" s="2101"/>
      <c r="E79" s="1009" t="str">
        <f>FHD_NUM_P_41</f>
        <v>5.2</v>
      </c>
      <c r="F79" s="2538" t="str">
        <f>FHD_P_41</f>
        <v>Изменение стоимости основных фондов за счет их переоценки</v>
      </c>
      <c r="G79" s="2534" t="s">
        <v>676</v>
      </c>
      <c r="H79" s="1439"/>
      <c r="I79" s="1020"/>
      <c r="J79" s="752" t="str">
        <f>FHD_NOTE_P_41</f>
        <v/>
      </c>
      <c r="K79" s="1006"/>
      <c r="L79" s="2099"/>
      <c r="M79" s="2099"/>
      <c r="R79" s="2099"/>
      <c r="U79" s="1007"/>
      <c r="AA79" s="2095"/>
      <c r="AB79" s="2095"/>
      <c r="AC79" s="2095"/>
      <c r="AD79" s="2095"/>
      <c r="AE79" s="2095"/>
      <c r="AF79" s="1623">
        <v>19</v>
      </c>
    </row>
    <row s="28178" customFormat="1" customHeight="1" ht="20.25" hidden="1">
      <c r="A80" s="1452" t="s">
        <v>703</v>
      </c>
      <c r="C80" s="2099"/>
      <c r="D80" s="2101"/>
      <c r="E80" s="1009" t="str">
        <f>FHD_NUM_P_42</f>
        <v/>
      </c>
      <c r="F80" s="2536" t="str">
        <f>FHD_P_42</f>
        <v/>
      </c>
      <c r="G80" s="2534" t="s">
        <v>676</v>
      </c>
      <c r="H80" s="1439"/>
      <c r="I80" s="1020"/>
      <c r="J80" s="752" t="str">
        <f>FHD_NOTE_P_42</f>
        <v/>
      </c>
      <c r="K80" s="1006"/>
      <c r="L80" s="2099"/>
      <c r="M80" s="2099"/>
      <c r="R80" s="2099"/>
      <c r="U80" s="1007"/>
      <c r="AA80" s="2095"/>
      <c r="AB80" s="2095"/>
      <c r="AC80" s="2095"/>
      <c r="AD80" s="2095"/>
      <c r="AE80" s="2095"/>
      <c r="AF80" s="1623">
        <v>19</v>
      </c>
    </row>
    <row s="28178" customFormat="1" customHeight="1" ht="19.95">
      <c r="A81" s="1450"/>
      <c r="C81" s="2099"/>
      <c r="D81" s="2101"/>
      <c r="E81" s="1009" t="str">
        <f>FHD_NUM_P_43</f>
        <v>6</v>
      </c>
      <c r="F81" s="2343" t="str">
        <f>FHD_P_43</f>
        <v>Годовая бухгалтерская (финансовая) отчетность, включая бухгалтерский баланс и приложения к нему</v>
      </c>
      <c r="G81" s="2537" t="s">
        <v>430</v>
      </c>
      <c r="H81" s="1518"/>
      <c r="I81" s="1281"/>
      <c r="J81" s="75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006"/>
      <c r="L81" s="2099"/>
      <c r="M81" s="2099"/>
      <c r="R81" s="2099"/>
      <c r="U81" s="1007"/>
      <c r="AA81" s="2095"/>
      <c r="AB81" s="2095"/>
      <c r="AC81" s="2095"/>
      <c r="AD81" s="2095"/>
      <c r="AE81" s="2095"/>
      <c r="AF81" s="1623">
        <v>19</v>
      </c>
    </row>
    <row s="28178" customFormat="1" customHeight="1" ht="18.75" hidden="1">
      <c r="A82" s="2834" t="s">
        <v>704</v>
      </c>
      <c r="C82" s="1198"/>
      <c r="D82" s="1196"/>
      <c r="E82" s="1009" t="str">
        <f>FHD_NUM_P_44</f>
        <v/>
      </c>
      <c r="F82" s="2343" t="str">
        <f>FHD_P_44</f>
        <v/>
      </c>
      <c r="G82" s="2344" t="s">
        <v>705</v>
      </c>
      <c r="H82" s="1440"/>
      <c r="I82" s="1040"/>
      <c r="J82" s="752" t="str">
        <f>FHD_NOTE_P_44</f>
        <v/>
      </c>
      <c r="K82" s="1197"/>
      <c r="L82" s="1198"/>
      <c r="M82" s="1198"/>
      <c r="R82" s="1198"/>
      <c r="U82" s="1199"/>
      <c r="AA82" s="1200"/>
      <c r="AB82" s="1200"/>
      <c r="AC82" s="1200"/>
      <c r="AD82" s="1200"/>
      <c r="AE82" s="1200"/>
      <c r="AF82" s="1373">
        <v>0</v>
      </c>
    </row>
    <row s="28178" customFormat="1" customHeight="1" ht="18.75" hidden="1">
      <c r="A83" s="2834"/>
      <c r="C83" s="1198"/>
      <c r="D83" s="1196"/>
      <c r="E83" s="1009" t="str">
        <f>FHD_NUM_P_45</f>
        <v/>
      </c>
      <c r="F83" s="2343" t="str">
        <f>FHD_P_45</f>
        <v/>
      </c>
      <c r="G83" s="2344" t="s">
        <v>705</v>
      </c>
      <c r="H83" s="1440"/>
      <c r="I83" s="1040"/>
      <c r="J83" s="752" t="str">
        <f>FHD_NOTE_P_45</f>
        <v/>
      </c>
      <c r="K83" s="1197"/>
      <c r="L83" s="1198"/>
      <c r="M83" s="1198"/>
      <c r="R83" s="1198"/>
      <c r="U83" s="1199"/>
      <c r="AA83" s="1200"/>
      <c r="AB83" s="1200"/>
      <c r="AC83" s="1200"/>
      <c r="AD83" s="1200"/>
      <c r="AE83" s="1200"/>
      <c r="AF83" s="1373">
        <v>0</v>
      </c>
    </row>
    <row s="28178" customFormat="1" customHeight="1" ht="18.75" hidden="1">
      <c r="A84" s="2834"/>
      <c r="C84" s="1198"/>
      <c r="D84" s="1201"/>
      <c r="E84" s="1009" t="str">
        <f>FHD_NUM_P_46</f>
        <v/>
      </c>
      <c r="F84" s="2343" t="str">
        <f>FHD_P_46</f>
        <v/>
      </c>
      <c r="G84" s="2344" t="s">
        <v>705</v>
      </c>
      <c r="H84" s="1440"/>
      <c r="I84" s="1040"/>
      <c r="J84" s="752" t="str">
        <f>FHD_NOTE_P_46</f>
        <v/>
      </c>
      <c r="K84" s="1197"/>
      <c r="L84" s="1198"/>
      <c r="M84" s="1198"/>
      <c r="R84" s="1198"/>
      <c r="U84" s="1199"/>
      <c r="AA84" s="1200"/>
      <c r="AB84" s="1200"/>
      <c r="AC84" s="1200"/>
      <c r="AD84" s="1200"/>
      <c r="AE84" s="1200"/>
      <c r="AF84" s="1373">
        <v>0</v>
      </c>
    </row>
    <row s="28178" customFormat="1" customHeight="1" ht="18.75" hidden="1">
      <c r="A85" s="2834"/>
      <c r="C85" s="1198"/>
      <c r="D85" s="1196"/>
      <c r="E85" s="1009" t="str">
        <f>FHD_NUM_P_47</f>
        <v/>
      </c>
      <c r="F85" s="2343" t="str">
        <f>FHD_P_47</f>
        <v/>
      </c>
      <c r="G85" s="2344" t="s">
        <v>705</v>
      </c>
      <c r="H85" s="1440"/>
      <c r="I85" s="1040"/>
      <c r="J85" s="752" t="str">
        <f>FHD_NOTE_P_47</f>
        <v/>
      </c>
      <c r="K85" s="1197"/>
      <c r="L85" s="1198"/>
      <c r="M85" s="1198"/>
      <c r="R85" s="1198"/>
      <c r="U85" s="1199"/>
      <c r="AA85" s="1200"/>
      <c r="AB85" s="1200"/>
      <c r="AC85" s="1200"/>
      <c r="AD85" s="1200"/>
      <c r="AE85" s="1200"/>
      <c r="AF85" s="1373">
        <v>0</v>
      </c>
    </row>
    <row s="28229" customFormat="1" customHeight="1" ht="18.75" hidden="1">
      <c r="A86" s="2834"/>
      <c r="B86" s="1373"/>
      <c r="C86" s="1198"/>
      <c r="D86" s="1196"/>
      <c r="E86" s="1009" t="str">
        <f>FHD_NUM_P_48</f>
        <v/>
      </c>
      <c r="F86" s="2343" t="str">
        <f>FHD_P_48</f>
        <v/>
      </c>
      <c r="G86" s="2344" t="s">
        <v>705</v>
      </c>
      <c r="H86" s="1440"/>
      <c r="I86" s="1040"/>
      <c r="J86" s="752" t="str">
        <f>FHD_NOTE_P_48</f>
        <v/>
      </c>
      <c r="K86" s="1197"/>
      <c r="L86" s="1198"/>
      <c r="M86" s="1198"/>
      <c r="N86" s="1373"/>
      <c r="O86" s="1373"/>
      <c r="P86" s="1373"/>
      <c r="Q86" s="1373"/>
      <c r="R86" s="1198"/>
      <c r="S86" s="1373"/>
      <c r="T86" s="1373"/>
      <c r="U86" s="1199"/>
      <c r="V86" s="1373"/>
      <c r="W86" s="1373"/>
      <c r="X86" s="1373"/>
      <c r="Y86" s="1373"/>
      <c r="Z86" s="1373"/>
      <c r="AA86" s="1200"/>
      <c r="AB86" s="1200"/>
      <c r="AC86" s="1200"/>
      <c r="AD86" s="1200"/>
      <c r="AE86" s="1200"/>
      <c r="AF86" s="1202">
        <v>0</v>
      </c>
    </row>
    <row s="28229" customFormat="1" customHeight="1" ht="18.75" hidden="1">
      <c r="A87" s="2834"/>
      <c r="B87" s="1373"/>
      <c r="C87" s="1198"/>
      <c r="D87" s="1196"/>
      <c r="E87" s="1009" t="str">
        <f>FHD_NUM_P_49</f>
        <v/>
      </c>
      <c r="F87" s="2343" t="str">
        <f>FHD_P_49</f>
        <v/>
      </c>
      <c r="G87" s="2344" t="s">
        <v>705</v>
      </c>
      <c r="H87" s="1441">
        <f>SUM(H88:H89)</f>
        <v>0</v>
      </c>
      <c r="I87" s="1212">
        <f>SUM(I88:I89)</f>
        <v>0</v>
      </c>
      <c r="J87" s="752" t="str">
        <f>FHD_NOTE_P_49</f>
        <v/>
      </c>
      <c r="K87" s="1197"/>
      <c r="L87" s="1198"/>
      <c r="M87" s="1198"/>
      <c r="N87" s="1373"/>
      <c r="O87" s="1373"/>
      <c r="P87" s="1373"/>
      <c r="Q87" s="1373"/>
      <c r="R87" s="1198"/>
      <c r="S87" s="1373"/>
      <c r="T87" s="1373"/>
      <c r="U87" s="1199"/>
      <c r="V87" s="1373"/>
      <c r="W87" s="1373"/>
      <c r="X87" s="1373"/>
      <c r="Y87" s="1373"/>
      <c r="Z87" s="1373"/>
      <c r="AA87" s="1200"/>
      <c r="AB87" s="1200"/>
      <c r="AC87" s="1200"/>
      <c r="AD87" s="1200"/>
      <c r="AE87" s="1200"/>
      <c r="AF87" s="1202">
        <v>0</v>
      </c>
    </row>
    <row s="28229" customFormat="1" customHeight="1" ht="18.75" hidden="1">
      <c r="A88" s="2834"/>
      <c r="B88" s="1373"/>
      <c r="C88" s="1198"/>
      <c r="D88" s="1196"/>
      <c r="E88" s="1009" t="str">
        <f>FHD_NUM_P_50</f>
        <v/>
      </c>
      <c r="F88" s="2343" t="str">
        <f>FHD_P_50</f>
        <v/>
      </c>
      <c r="G88" s="2344" t="s">
        <v>705</v>
      </c>
      <c r="H88" s="1440"/>
      <c r="I88" s="1040"/>
      <c r="J88" s="752" t="str">
        <f>FHD_NOTE_P_50</f>
        <v/>
      </c>
      <c r="K88" s="1197"/>
      <c r="L88" s="1198"/>
      <c r="M88" s="1198"/>
      <c r="N88" s="1373"/>
      <c r="O88" s="1373"/>
      <c r="P88" s="1373"/>
      <c r="Q88" s="1373"/>
      <c r="R88" s="1198"/>
      <c r="S88" s="1373"/>
      <c r="T88" s="1373"/>
      <c r="U88" s="1199"/>
      <c r="V88" s="1373"/>
      <c r="W88" s="1373"/>
      <c r="X88" s="1373"/>
      <c r="Y88" s="1373"/>
      <c r="Z88" s="1373"/>
      <c r="AA88" s="1200"/>
      <c r="AB88" s="1200"/>
      <c r="AC88" s="1200"/>
      <c r="AD88" s="1200"/>
      <c r="AE88" s="1200"/>
      <c r="AF88" s="1202">
        <v>0</v>
      </c>
    </row>
    <row s="28229" customFormat="1" customHeight="1" ht="18.75" hidden="1">
      <c r="A89" s="2834"/>
      <c r="B89" s="1373"/>
      <c r="C89" s="1198"/>
      <c r="D89" s="1196"/>
      <c r="E89" s="1009" t="str">
        <f>FHD_NUM_P_51</f>
        <v/>
      </c>
      <c r="F89" s="2343" t="str">
        <f>FHD_P_51</f>
        <v/>
      </c>
      <c r="G89" s="2344" t="s">
        <v>705</v>
      </c>
      <c r="H89" s="1440"/>
      <c r="I89" s="1040"/>
      <c r="J89" s="752" t="str">
        <f>FHD_NOTE_P_51</f>
        <v/>
      </c>
      <c r="K89" s="1197"/>
      <c r="L89" s="1198"/>
      <c r="M89" s="1198"/>
      <c r="N89" s="1373"/>
      <c r="O89" s="1373"/>
      <c r="P89" s="1373"/>
      <c r="Q89" s="1373"/>
      <c r="R89" s="1198"/>
      <c r="S89" s="1373"/>
      <c r="T89" s="1373"/>
      <c r="U89" s="1199"/>
      <c r="V89" s="1373"/>
      <c r="W89" s="1373"/>
      <c r="X89" s="1373"/>
      <c r="Y89" s="1373"/>
      <c r="Z89" s="1373"/>
      <c r="AA89" s="1200"/>
      <c r="AB89" s="1200"/>
      <c r="AC89" s="1200"/>
      <c r="AD89" s="1200"/>
      <c r="AE89" s="1200"/>
      <c r="AF89" s="1202">
        <v>0</v>
      </c>
    </row>
    <row s="28229" customFormat="1" customHeight="1" ht="18.75" hidden="1">
      <c r="A90" s="2834"/>
      <c r="B90" s="1373"/>
      <c r="C90" s="1198"/>
      <c r="D90" s="1196"/>
      <c r="E90" s="1009" t="str">
        <f>FHD_NUM_P_52</f>
        <v/>
      </c>
      <c r="F90" s="2343" t="str">
        <f>FHD_P_52</f>
        <v/>
      </c>
      <c r="G90" s="2344" t="s">
        <v>682</v>
      </c>
      <c r="H90" s="1439"/>
      <c r="I90" s="1020"/>
      <c r="J90" s="752" t="str">
        <f>FHD_NOTE_P_52</f>
        <v/>
      </c>
      <c r="K90" s="1197"/>
      <c r="L90" s="1198"/>
      <c r="M90" s="1198"/>
      <c r="N90" s="1373"/>
      <c r="O90" s="1373"/>
      <c r="P90" s="1373"/>
      <c r="Q90" s="1373"/>
      <c r="R90" s="1198"/>
      <c r="S90" s="1373"/>
      <c r="T90" s="1373"/>
      <c r="U90" s="1199"/>
      <c r="V90" s="1373"/>
      <c r="W90" s="1373"/>
      <c r="X90" s="1373"/>
      <c r="Y90" s="1373"/>
      <c r="Z90" s="1373"/>
      <c r="AA90" s="1200"/>
      <c r="AB90" s="1200"/>
      <c r="AC90" s="1200"/>
      <c r="AD90" s="1200"/>
      <c r="AE90" s="1200"/>
      <c r="AF90" s="1202">
        <v>0</v>
      </c>
    </row>
    <row s="28178" customFormat="1" customHeight="1" ht="18.75" hidden="1">
      <c r="A91" s="2836" t="s">
        <v>706</v>
      </c>
      <c r="C91" s="1198"/>
      <c r="D91" s="1196"/>
      <c r="E91" s="1009" t="str">
        <f>FHD_NUM_P_53</f>
        <v/>
      </c>
      <c r="F91" s="2343" t="str">
        <f>FHD_P_53</f>
        <v/>
      </c>
      <c r="G91" s="2344" t="s">
        <v>705</v>
      </c>
      <c r="H91" s="1440"/>
      <c r="I91" s="1040"/>
      <c r="J91" s="752" t="str">
        <f>FHD_NOTE_P_53</f>
        <v/>
      </c>
      <c r="K91" s="1197"/>
      <c r="L91" s="1198"/>
      <c r="M91" s="1198"/>
      <c r="R91" s="1198"/>
      <c r="U91" s="1199"/>
      <c r="AA91" s="1200"/>
      <c r="AB91" s="1200"/>
      <c r="AC91" s="1200"/>
      <c r="AD91" s="1200"/>
      <c r="AE91" s="1200"/>
      <c r="AF91" s="1373">
        <v>0</v>
      </c>
    </row>
    <row s="28178" customFormat="1" customHeight="1" ht="18.75" hidden="1">
      <c r="A92" s="2836"/>
      <c r="C92" s="1198"/>
      <c r="D92" s="1196"/>
      <c r="E92" s="1009" t="str">
        <f>FHD_NUM_P_54</f>
        <v/>
      </c>
      <c r="F92" s="2343" t="str">
        <f>FHD_P_54</f>
        <v/>
      </c>
      <c r="G92" s="2344" t="s">
        <v>705</v>
      </c>
      <c r="H92" s="1440"/>
      <c r="I92" s="1040"/>
      <c r="J92" s="752" t="str">
        <f>FHD_NOTE_P_54</f>
        <v/>
      </c>
      <c r="K92" s="1197"/>
      <c r="L92" s="1198"/>
      <c r="M92" s="1198"/>
      <c r="R92" s="1198"/>
      <c r="U92" s="1199"/>
      <c r="AA92" s="1200"/>
      <c r="AB92" s="1200"/>
      <c r="AC92" s="1200"/>
      <c r="AD92" s="1200"/>
      <c r="AE92" s="1200"/>
      <c r="AF92" s="1373">
        <v>0</v>
      </c>
    </row>
    <row s="28178" customFormat="1" customHeight="1" ht="18.75" hidden="1">
      <c r="A93" s="2836"/>
      <c r="C93" s="1198"/>
      <c r="D93" s="1201"/>
      <c r="E93" s="1009" t="str">
        <f>FHD_NUM_P_55</f>
        <v/>
      </c>
      <c r="F93" s="2343" t="str">
        <f>FHD_P_55</f>
        <v/>
      </c>
      <c r="G93" s="2347"/>
      <c r="H93" s="1440"/>
      <c r="I93" s="1040"/>
      <c r="J93" s="752" t="str">
        <f>FHD_NOTE_P_55</f>
        <v/>
      </c>
      <c r="K93" s="1197"/>
      <c r="L93" s="1198"/>
      <c r="M93" s="1198"/>
      <c r="R93" s="1198"/>
      <c r="U93" s="1199"/>
      <c r="AA93" s="1200"/>
      <c r="AB93" s="1200"/>
      <c r="AC93" s="1200"/>
      <c r="AD93" s="1200"/>
      <c r="AE93" s="1200"/>
      <c r="AF93" s="1373">
        <v>0</v>
      </c>
    </row>
    <row s="28178" customFormat="1" customHeight="1" ht="18.75" hidden="1">
      <c r="A94" s="2836"/>
      <c r="C94" s="1198"/>
      <c r="D94" s="1196"/>
      <c r="E94" s="1009" t="str">
        <f>FHD_NUM_P_56</f>
        <v/>
      </c>
      <c r="F94" s="2343" t="str">
        <f>FHD_P_56</f>
        <v/>
      </c>
      <c r="G94" s="2344" t="s">
        <v>707</v>
      </c>
      <c r="H94" s="1440"/>
      <c r="I94" s="1040"/>
      <c r="J94" s="752" t="str">
        <f>FHD_NOTE_P_56</f>
        <v/>
      </c>
      <c r="K94" s="1197"/>
      <c r="L94" s="1198"/>
      <c r="M94" s="1198"/>
      <c r="R94" s="1198"/>
      <c r="U94" s="1199"/>
      <c r="AA94" s="1200"/>
      <c r="AB94" s="1200"/>
      <c r="AC94" s="1200"/>
      <c r="AD94" s="1200"/>
      <c r="AE94" s="1200"/>
      <c r="AF94" s="1373">
        <v>0</v>
      </c>
    </row>
    <row s="28229" customFormat="1" customHeight="1" ht="18.75" hidden="1">
      <c r="A95" s="2836"/>
      <c r="B95" s="1373"/>
      <c r="C95" s="1198"/>
      <c r="D95" s="1196"/>
      <c r="E95" s="1009" t="str">
        <f>FHD_NUM_P_57</f>
        <v/>
      </c>
      <c r="F95" s="2343" t="str">
        <f>FHD_P_57</f>
        <v/>
      </c>
      <c r="G95" s="2344" t="s">
        <v>682</v>
      </c>
      <c r="H95" s="1439"/>
      <c r="I95" s="1020"/>
      <c r="J95" s="752" t="str">
        <f>FHD_NOTE_P_57</f>
        <v/>
      </c>
      <c r="K95" s="1197"/>
      <c r="L95" s="1198"/>
      <c r="M95" s="1198"/>
      <c r="N95" s="1373"/>
      <c r="O95" s="1373"/>
      <c r="P95" s="1373"/>
      <c r="Q95" s="1373"/>
      <c r="R95" s="1198"/>
      <c r="S95" s="1373"/>
      <c r="T95" s="1373"/>
      <c r="U95" s="1199"/>
      <c r="V95" s="1373"/>
      <c r="W95" s="1373"/>
      <c r="X95" s="1373"/>
      <c r="Y95" s="1373"/>
      <c r="Z95" s="1373"/>
      <c r="AA95" s="1200"/>
      <c r="AB95" s="1200"/>
      <c r="AC95" s="1200"/>
      <c r="AD95" s="1200"/>
      <c r="AE95" s="1200"/>
      <c r="AF95" s="1202">
        <v>0</v>
      </c>
    </row>
    <row customHeight="1" ht="18.75" hidden="1">
      <c r="A96" s="2834" t="s">
        <v>708</v>
      </c>
      <c r="D96" s="2101"/>
      <c r="E96" s="1009" t="str">
        <f>FHD_NUM_P_58</f>
        <v/>
      </c>
      <c r="F96" s="2343" t="str">
        <f>FHD_P_58</f>
        <v/>
      </c>
      <c r="G96" s="2344" t="s">
        <v>705</v>
      </c>
      <c r="H96" s="1440"/>
      <c r="I96" s="1040"/>
      <c r="J96" s="752" t="str">
        <f>FHD_NOTE_P_58</f>
        <v/>
      </c>
      <c r="K96" s="1006"/>
      <c r="AF96" s="2094">
        <v>0</v>
      </c>
    </row>
    <row customHeight="1" ht="18.75" hidden="1">
      <c r="A97" s="2834"/>
      <c r="D97" s="2101"/>
      <c r="E97" s="1009" t="str">
        <f>FHD_NUM_P_59</f>
        <v/>
      </c>
      <c r="F97" s="2343" t="str">
        <f>FHD_P_59</f>
        <v/>
      </c>
      <c r="G97" s="2344" t="s">
        <v>705</v>
      </c>
      <c r="H97" s="1440"/>
      <c r="I97" s="1040"/>
      <c r="J97" s="752" t="str">
        <f>FHD_NOTE_P_59</f>
        <v/>
      </c>
      <c r="K97" s="1006"/>
      <c r="AF97" s="2094">
        <v>0</v>
      </c>
    </row>
    <row customHeight="1" ht="18.75" hidden="1">
      <c r="A98" s="2834"/>
      <c r="D98" s="2101"/>
      <c r="E98" s="1009" t="str">
        <f>FHD_NUM_P_60</f>
        <v/>
      </c>
      <c r="F98" s="2343" t="str">
        <f>FHD_P_60</f>
        <v/>
      </c>
      <c r="G98" s="2344" t="s">
        <v>705</v>
      </c>
      <c r="H98" s="1440"/>
      <c r="I98" s="1040"/>
      <c r="J98" s="752" t="str">
        <f>FHD_NOTE_P_60</f>
        <v/>
      </c>
      <c r="K98" s="1006"/>
      <c r="AF98" s="2094">
        <v>0</v>
      </c>
    </row>
    <row s="28178" customFormat="1" customHeight="1" ht="18.75">
      <c r="A99" s="2834" t="s">
        <v>709</v>
      </c>
      <c r="C99" s="2099"/>
      <c r="D99" s="2101"/>
      <c r="E99" s="1009" t="str">
        <f>FHD_NUM_P_61</f>
        <v>7</v>
      </c>
      <c r="F99" s="234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341" t="s">
        <v>680</v>
      </c>
      <c r="H99" s="1442"/>
      <c r="I99" s="1205"/>
      <c r="J99" s="75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006"/>
      <c r="L99" s="2099"/>
      <c r="M99" s="2099"/>
      <c r="R99" s="2099"/>
      <c r="U99" s="1007"/>
      <c r="AA99" s="2095"/>
      <c r="AB99" s="2095"/>
      <c r="AC99" s="2095"/>
      <c r="AD99" s="2095"/>
      <c r="AE99" s="2095"/>
      <c r="AF99" s="1623">
        <v>0</v>
      </c>
    </row>
    <row s="27100" customFormat="1" customHeight="1" ht="0.75">
      <c r="A100" s="2834"/>
      <c r="D100" s="1011"/>
      <c r="E100" s="1476" t="str">
        <f>E99&amp;".0"</f>
        <v>7.0</v>
      </c>
      <c r="F100" s="1457"/>
      <c r="G100" s="1458"/>
      <c r="H100" s="1455"/>
      <c r="I100" s="1455"/>
      <c r="J100" s="1459"/>
      <c r="AF100" s="2099">
        <v>0</v>
      </c>
    </row>
    <row customHeight="1" ht="15">
      <c r="A101" s="2834"/>
      <c r="D101" s="2096"/>
      <c r="E101" s="1434"/>
      <c r="F101" s="1435" t="s">
        <v>710</v>
      </c>
      <c r="G101" s="1035"/>
      <c r="H101" s="1036"/>
      <c r="I101" s="1036"/>
      <c r="J101" s="1467" t="s">
        <v>711</v>
      </c>
      <c r="K101" s="1006"/>
      <c r="AF101" s="2094">
        <v>0</v>
      </c>
    </row>
    <row s="28178" customFormat="1" customHeight="1" ht="18.75">
      <c r="A102" s="2834"/>
      <c r="C102" s="2099"/>
      <c r="D102" s="2101"/>
      <c r="E102" s="1009" t="str">
        <f>FHD_NUM_P_62</f>
        <v>8</v>
      </c>
      <c r="F102" s="2343" t="str">
        <f>FHD_P_62</f>
        <v>Тепловая нагрузка по договорам, заключенным в рамках осуществления регулируемых видов деятельности</v>
      </c>
      <c r="G102" s="2340" t="s">
        <v>680</v>
      </c>
      <c r="H102" s="1020"/>
      <c r="I102" s="1020"/>
      <c r="J102" s="752"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006"/>
      <c r="L102" s="2099"/>
      <c r="M102" s="2099"/>
      <c r="R102" s="2099"/>
      <c r="U102" s="1007"/>
      <c r="AA102" s="2095"/>
      <c r="AB102" s="2095"/>
      <c r="AC102" s="2095"/>
      <c r="AD102" s="2095"/>
      <c r="AE102" s="2095"/>
      <c r="AF102" s="1623">
        <v>0</v>
      </c>
    </row>
    <row s="28178" customFormat="1" customHeight="1" ht="18.75">
      <c r="A103" s="2834"/>
      <c r="C103" s="2099"/>
      <c r="D103" s="2101"/>
      <c r="E103" s="1009" t="str">
        <f>FHD_NUM_P_63</f>
        <v>9</v>
      </c>
      <c r="F103" s="2343" t="str">
        <f>FHD_P_63</f>
        <v>Объем вырабатываемой регулируемой организацией тепловой энергии в рамках осуществления регулируемых видов деятельности</v>
      </c>
      <c r="G103" s="2340" t="s">
        <v>707</v>
      </c>
      <c r="H103" s="1040"/>
      <c r="I103" s="1040"/>
      <c r="J103" s="75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006"/>
      <c r="L103" s="2099"/>
      <c r="M103" s="2099"/>
      <c r="R103" s="2099"/>
      <c r="U103" s="1007"/>
      <c r="AA103" s="2095"/>
      <c r="AB103" s="2095"/>
      <c r="AC103" s="2095"/>
      <c r="AD103" s="2095"/>
      <c r="AE103" s="2095"/>
      <c r="AF103" s="1623">
        <v>0</v>
      </c>
    </row>
    <row s="28178" customFormat="1" customHeight="1" ht="18.75">
      <c r="A104" s="2834"/>
      <c r="C104" s="2099" t="s">
        <v>712</v>
      </c>
      <c r="D104" s="2101"/>
      <c r="E104" s="1009" t="str">
        <f>FHD_NUM_P_64</f>
        <v>9.1</v>
      </c>
      <c r="F104" s="2343" t="str">
        <f>FHD_P_64</f>
        <v>Объем приобретаемой регулируемой организацией тепловой энергии в рамках осуществления регулируемых видов деятельности</v>
      </c>
      <c r="G104" s="2340" t="s">
        <v>707</v>
      </c>
      <c r="H104" s="1008"/>
      <c r="I104" s="1008"/>
      <c r="J104" s="752" t="str">
        <f>FHD_NOTE_P_64</f>
        <v>Информация указывается только едиными теплоснабжающими организациями.</v>
      </c>
      <c r="K104" s="1006"/>
      <c r="L104" s="2099"/>
      <c r="M104" s="2099"/>
      <c r="R104" s="2099"/>
      <c r="U104" s="1007"/>
      <c r="AA104" s="2095"/>
      <c r="AB104" s="2095"/>
      <c r="AC104" s="2095"/>
      <c r="AD104" s="2095"/>
      <c r="AE104" s="2095"/>
      <c r="AF104" s="1623">
        <v>0</v>
      </c>
    </row>
    <row s="28178" customFormat="1" customHeight="1" ht="18.75">
      <c r="A105" s="2834"/>
      <c r="C105" s="2099"/>
      <c r="D105" s="2101"/>
      <c r="E105" s="1009" t="str">
        <f>FHD_NUM_P_65</f>
        <v>10</v>
      </c>
      <c r="F105" s="234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340" t="s">
        <v>707</v>
      </c>
      <c r="H105" s="1040"/>
      <c r="I105" s="1040"/>
      <c r="J105" s="75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006"/>
      <c r="L105" s="2099"/>
      <c r="M105" s="2099"/>
      <c r="R105" s="2099"/>
      <c r="U105" s="1007"/>
      <c r="AA105" s="2095"/>
      <c r="AB105" s="2095"/>
      <c r="AC105" s="2095"/>
      <c r="AD105" s="2095"/>
      <c r="AE105" s="2095"/>
      <c r="AF105" s="1623">
        <v>0</v>
      </c>
    </row>
    <row s="28178" customFormat="1" customHeight="1" ht="18.75">
      <c r="A106" s="2834"/>
      <c r="C106" s="2099"/>
      <c r="D106" s="2101"/>
      <c r="E106" s="1009" t="str">
        <f>FHD_NUM_P_66</f>
        <v>10.1</v>
      </c>
      <c r="F106" s="1987" t="str">
        <f>FHD_P_66</f>
        <v>По приборам учёта </v>
      </c>
      <c r="G106" s="2340" t="s">
        <v>707</v>
      </c>
      <c r="H106" s="1040"/>
      <c r="I106" s="1040"/>
      <c r="J106" s="752" t="str">
        <f>FHD_NOTE_P_66</f>
        <v/>
      </c>
      <c r="K106" s="1006"/>
      <c r="L106" s="2099"/>
      <c r="M106" s="2099"/>
      <c r="R106" s="2099"/>
      <c r="U106" s="1007"/>
      <c r="AA106" s="2095"/>
      <c r="AB106" s="2095"/>
      <c r="AC106" s="2095"/>
      <c r="AD106" s="2095"/>
      <c r="AE106" s="2095"/>
      <c r="AF106" s="1623">
        <v>0</v>
      </c>
    </row>
    <row s="28178" customFormat="1" customHeight="1" ht="18.75">
      <c r="A107" s="2834"/>
      <c r="C107" s="2099"/>
      <c r="D107" s="2101"/>
      <c r="E107" s="1009" t="str">
        <f>FHD_NUM_P_67</f>
        <v>10.1.1</v>
      </c>
      <c r="F107" s="211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340" t="s">
        <v>707</v>
      </c>
      <c r="H107" s="1040"/>
      <c r="I107" s="1040"/>
      <c r="J107" s="752" t="str">
        <f>FHD_NOTE_P_67</f>
        <v/>
      </c>
      <c r="K107" s="1006"/>
      <c r="L107" s="2099"/>
      <c r="M107" s="2099"/>
      <c r="R107" s="2099"/>
      <c r="U107" s="1007"/>
      <c r="AA107" s="2095"/>
      <c r="AB107" s="2095"/>
      <c r="AC107" s="2095"/>
      <c r="AD107" s="2095"/>
      <c r="AE107" s="2095"/>
      <c r="AF107" s="1623">
        <v>0</v>
      </c>
    </row>
    <row s="28178" customFormat="1" customHeight="1" ht="18.75">
      <c r="A108" s="2834"/>
      <c r="C108" s="2099"/>
      <c r="D108" s="2101"/>
      <c r="E108" s="1009" t="str">
        <f>FHD_NUM_P_68</f>
        <v>10.2</v>
      </c>
      <c r="F108" s="1987" t="str">
        <f>FHD_P_68</f>
        <v>Расчётным путём</v>
      </c>
      <c r="G108" s="2340" t="s">
        <v>707</v>
      </c>
      <c r="H108" s="1040"/>
      <c r="I108" s="1040"/>
      <c r="J108" s="752" t="str">
        <f>FHD_NOTE_P_68</f>
        <v/>
      </c>
      <c r="K108" s="1006"/>
      <c r="L108" s="2099"/>
      <c r="M108" s="2099"/>
      <c r="R108" s="2099"/>
      <c r="U108" s="1007"/>
      <c r="AA108" s="2095"/>
      <c r="AB108" s="2095"/>
      <c r="AC108" s="2095"/>
      <c r="AD108" s="2095"/>
      <c r="AE108" s="2095"/>
      <c r="AF108" s="1623">
        <v>0</v>
      </c>
    </row>
    <row s="28178" customFormat="1" customHeight="1" ht="18.75">
      <c r="A109" s="2834"/>
      <c r="C109" s="2099"/>
      <c r="D109" s="2101"/>
      <c r="E109" s="1009" t="str">
        <f>FHD_NUM_P_69</f>
        <v>10.3</v>
      </c>
      <c r="F109" s="1987" t="str">
        <f>FHD_P_69</f>
        <v>По нормативам потребления коммунальных услуг и нормативам потребления коммунальных ресурсов</v>
      </c>
      <c r="G109" s="2340" t="s">
        <v>707</v>
      </c>
      <c r="H109" s="1040"/>
      <c r="I109" s="1040"/>
      <c r="J109" s="752" t="str">
        <f>FHD_NOTE_P_69</f>
        <v/>
      </c>
      <c r="K109" s="1006"/>
      <c r="L109" s="2099"/>
      <c r="M109" s="2099"/>
      <c r="R109" s="2099"/>
      <c r="U109" s="1007"/>
      <c r="AA109" s="2095"/>
      <c r="AB109" s="2095"/>
      <c r="AC109" s="2095"/>
      <c r="AD109" s="2095"/>
      <c r="AE109" s="2095"/>
      <c r="AF109" s="1623">
        <v>0</v>
      </c>
    </row>
    <row s="28178" customFormat="1" customHeight="1" ht="22.5">
      <c r="A110" s="2834"/>
      <c r="C110" s="2099"/>
      <c r="D110" s="2101"/>
      <c r="E110" s="1009" t="str">
        <f>FHD_NUM_P_70</f>
        <v>11</v>
      </c>
      <c r="F110" s="2343" t="str">
        <f>FHD_P_70</f>
        <v>Нормативы технологических потерь при передаче тепловой энергии, теплоносителя по тепловым сетям, утвержденные уполномоченным органом</v>
      </c>
      <c r="G110" s="2340" t="s">
        <v>713</v>
      </c>
      <c r="H110" s="1020"/>
      <c r="I110" s="1020"/>
      <c r="J110" s="752" t="str">
        <f>FHD_NOTE_P_70</f>
        <v/>
      </c>
      <c r="K110" s="1006"/>
      <c r="L110" s="2099"/>
      <c r="M110" s="2099"/>
      <c r="R110" s="2099"/>
      <c r="U110" s="1007"/>
      <c r="AA110" s="2095"/>
      <c r="AB110" s="2095"/>
      <c r="AC110" s="2095"/>
      <c r="AD110" s="2095"/>
      <c r="AE110" s="2095"/>
      <c r="AF110" s="1623">
        <v>0</v>
      </c>
    </row>
    <row s="28178" customFormat="1" customHeight="1" ht="22.5">
      <c r="A111" s="2834"/>
      <c r="C111" s="2099"/>
      <c r="D111" s="2101"/>
      <c r="E111" s="1009" t="str">
        <f>FHD_NUM_P_71</f>
        <v>12</v>
      </c>
      <c r="F111" s="2343" t="str">
        <f>FHD_P_71</f>
        <v>Фактический объем потерь при передаче тепловой энергии</v>
      </c>
      <c r="G111" s="2340" t="s">
        <v>713</v>
      </c>
      <c r="H111" s="1020"/>
      <c r="I111" s="1020"/>
      <c r="J111" s="752" t="str">
        <f>FHD_NOTE_P_71</f>
        <v/>
      </c>
      <c r="K111" s="1006"/>
      <c r="L111" s="2099"/>
      <c r="M111" s="2099"/>
      <c r="R111" s="2099"/>
      <c r="U111" s="1007"/>
      <c r="AA111" s="2095"/>
      <c r="AB111" s="2095"/>
      <c r="AC111" s="2095"/>
      <c r="AD111" s="2095"/>
      <c r="AE111" s="2095"/>
      <c r="AF111" s="1623">
        <v>0</v>
      </c>
    </row>
    <row customHeight="1" ht="19.95">
      <c r="D112" s="2101"/>
      <c r="E112" s="1009" t="str">
        <f>FHD_NUM_P_72</f>
        <v>13</v>
      </c>
      <c r="F112" s="2343" t="str">
        <f>FHD_P_72</f>
        <v>Среднесписочная численность основного производственного персонала</v>
      </c>
      <c r="G112" s="2339" t="s">
        <v>714</v>
      </c>
      <c r="H112" s="1040"/>
      <c r="I112" s="1040"/>
      <c r="J112" s="752" t="str">
        <f>FHD_NOTE_P_72</f>
        <v/>
      </c>
      <c r="K112" s="1006"/>
      <c r="AF112" s="2094">
        <v>19</v>
      </c>
    </row>
    <row customHeight="1" ht="18.75">
      <c r="A113" s="1452" t="s">
        <v>715</v>
      </c>
      <c r="D113" s="2101"/>
      <c r="E113" s="1009" t="str">
        <f>FHD_NUM_P_73</f>
        <v>14</v>
      </c>
      <c r="F113" s="2343" t="str">
        <f>FHD_P_73</f>
        <v>Среднесписочная численность административно-управленческого персонала</v>
      </c>
      <c r="G113" s="1433" t="s">
        <v>714</v>
      </c>
      <c r="H113" s="1431"/>
      <c r="I113" s="1431"/>
      <c r="J113" s="752" t="str">
        <f>FHD_NOTE_P_73</f>
        <v/>
      </c>
      <c r="K113" s="1006"/>
      <c r="AF113" s="2094">
        <v>0</v>
      </c>
    </row>
    <row customHeight="1" ht="33.75" hidden="1">
      <c r="A114" s="1452" t="s">
        <v>716</v>
      </c>
      <c r="D114" s="2101"/>
      <c r="E114" s="1009" t="str">
        <f>FHD_NUM_P_74</f>
        <v/>
      </c>
      <c r="F114" s="2343" t="str">
        <f>FHD_P_74</f>
        <v/>
      </c>
      <c r="G114" s="2339" t="s">
        <v>717</v>
      </c>
      <c r="H114" s="1040"/>
      <c r="I114" s="1040"/>
      <c r="J114" s="752" t="str">
        <f>FHD_NOTE_P_74</f>
        <v/>
      </c>
      <c r="K114" s="1006"/>
      <c r="AF114" s="2094">
        <v>0</v>
      </c>
    </row>
    <row s="28229" customFormat="1" customHeight="1" ht="18.75" hidden="1">
      <c r="A115" s="2836" t="s">
        <v>718</v>
      </c>
      <c r="B115" s="1373"/>
      <c r="C115" s="1198"/>
      <c r="D115" s="1196"/>
      <c r="E115" s="1009" t="str">
        <f>FHD_NUM_P_75</f>
        <v/>
      </c>
      <c r="F115" s="2343" t="str">
        <f>FHD_P_75</f>
        <v/>
      </c>
      <c r="G115" s="2339" t="s">
        <v>682</v>
      </c>
      <c r="H115" s="1020"/>
      <c r="I115" s="1020"/>
      <c r="J115" s="752" t="str">
        <f>FHD_NOTE_P_75</f>
        <v/>
      </c>
      <c r="K115" s="1197"/>
      <c r="L115" s="1198"/>
      <c r="M115" s="1198"/>
      <c r="N115" s="1373"/>
      <c r="O115" s="1373"/>
      <c r="P115" s="1373"/>
      <c r="Q115" s="1373"/>
      <c r="R115" s="1198"/>
      <c r="S115" s="1373"/>
      <c r="T115" s="1373"/>
      <c r="U115" s="1199"/>
      <c r="V115" s="1373"/>
      <c r="W115" s="1373"/>
      <c r="X115" s="1373"/>
      <c r="Y115" s="1373"/>
      <c r="Z115" s="1373"/>
      <c r="AA115" s="1200"/>
      <c r="AB115" s="1200"/>
      <c r="AC115" s="1200"/>
      <c r="AD115" s="1200"/>
      <c r="AE115" s="1200"/>
      <c r="AF115" s="1202">
        <v>0</v>
      </c>
    </row>
    <row s="28229" customFormat="1" customHeight="1" ht="18.75" hidden="1">
      <c r="A116" s="2836"/>
      <c r="B116" s="1373"/>
      <c r="C116" s="1198"/>
      <c r="D116" s="1196"/>
      <c r="E116" s="1009" t="str">
        <f>FHD_NUM_P_76</f>
        <v/>
      </c>
      <c r="F116" s="2343" t="str">
        <f>FHD_P_76</f>
        <v/>
      </c>
      <c r="G116" s="2339" t="s">
        <v>682</v>
      </c>
      <c r="H116" s="1020"/>
      <c r="I116" s="1020"/>
      <c r="J116" s="752" t="str">
        <f>FHD_NOTE_P_76</f>
        <v/>
      </c>
      <c r="K116" s="1197"/>
      <c r="L116" s="1198"/>
      <c r="M116" s="1198"/>
      <c r="N116" s="1373"/>
      <c r="O116" s="1373"/>
      <c r="P116" s="1373"/>
      <c r="Q116" s="1373"/>
      <c r="R116" s="1198"/>
      <c r="S116" s="1373"/>
      <c r="T116" s="1373"/>
      <c r="U116" s="1199"/>
      <c r="V116" s="1373"/>
      <c r="W116" s="1373"/>
      <c r="X116" s="1373"/>
      <c r="Y116" s="1373"/>
      <c r="Z116" s="1373"/>
      <c r="AA116" s="1200"/>
      <c r="AB116" s="1200"/>
      <c r="AC116" s="1200"/>
      <c r="AD116" s="1200"/>
      <c r="AE116" s="1200"/>
      <c r="AF116" s="1202">
        <v>0</v>
      </c>
    </row>
    <row s="28229" customFormat="1" customHeight="1" ht="18.75" hidden="1">
      <c r="A117" s="2836"/>
      <c r="B117" s="1373"/>
      <c r="C117" s="1198"/>
      <c r="D117" s="1196"/>
      <c r="E117" s="1009" t="str">
        <f>FHD_NUM_P_77</f>
        <v/>
      </c>
      <c r="F117" s="2343" t="str">
        <f>FHD_P_77</f>
        <v/>
      </c>
      <c r="G117" s="2339" t="s">
        <v>682</v>
      </c>
      <c r="H117" s="1020"/>
      <c r="I117" s="1020"/>
      <c r="J117" s="752" t="str">
        <f>FHD_NOTE_P_77</f>
        <v/>
      </c>
      <c r="K117" s="1197"/>
      <c r="L117" s="1198"/>
      <c r="M117" s="1198"/>
      <c r="N117" s="1373"/>
      <c r="O117" s="1373"/>
      <c r="P117" s="1373"/>
      <c r="Q117" s="1373"/>
      <c r="R117" s="1198"/>
      <c r="S117" s="1373"/>
      <c r="T117" s="1373"/>
      <c r="U117" s="1199"/>
      <c r="V117" s="1373"/>
      <c r="W117" s="1373"/>
      <c r="X117" s="1373"/>
      <c r="Y117" s="1373"/>
      <c r="Z117" s="1373"/>
      <c r="AA117" s="1200"/>
      <c r="AB117" s="1200"/>
      <c r="AC117" s="1200"/>
      <c r="AD117" s="1200"/>
      <c r="AE117" s="1200"/>
      <c r="AF117" s="1202">
        <v>0</v>
      </c>
    </row>
    <row s="27100" customFormat="1" customHeight="1" ht="0.75" hidden="1">
      <c r="A118" s="2836"/>
      <c r="D118" s="1011"/>
      <c r="E118" s="1476" t="str">
        <f>E117&amp;".0"</f>
        <v>.0</v>
      </c>
      <c r="F118" s="1460"/>
      <c r="G118" s="2114"/>
      <c r="H118" s="1455"/>
      <c r="I118" s="1455"/>
      <c r="J118" s="1459"/>
      <c r="AF118" s="2099">
        <v>0</v>
      </c>
    </row>
    <row s="28229" customFormat="1" customHeight="1" ht="15" hidden="1">
      <c r="A119" s="2836"/>
      <c r="B119" s="1373"/>
      <c r="C119" s="1198"/>
      <c r="D119" s="1209"/>
      <c r="E119" s="1436"/>
      <c r="F119" s="1437" t="s">
        <v>719</v>
      </c>
      <c r="G119" s="1210"/>
      <c r="H119" s="1211"/>
      <c r="I119" s="1211"/>
      <c r="J119" s="1466" t="s">
        <v>720</v>
      </c>
      <c r="K119" s="1197"/>
      <c r="L119" s="1198"/>
      <c r="M119" s="1198"/>
      <c r="N119" s="1373"/>
      <c r="O119" s="1373"/>
      <c r="P119" s="1373"/>
      <c r="Q119" s="1373"/>
      <c r="R119" s="1198"/>
      <c r="S119" s="1373"/>
      <c r="T119" s="1373"/>
      <c r="U119" s="1199"/>
      <c r="V119" s="1373"/>
      <c r="W119" s="1373"/>
      <c r="X119" s="1373"/>
      <c r="Y119" s="1373"/>
      <c r="Z119" s="1373"/>
      <c r="AA119" s="1200"/>
      <c r="AB119" s="1200"/>
      <c r="AC119" s="1200"/>
      <c r="AD119" s="1200"/>
      <c r="AE119" s="1200"/>
      <c r="AF119" s="1202">
        <v>0</v>
      </c>
    </row>
    <row customHeight="1" ht="22.5">
      <c r="A120" s="2834" t="s">
        <v>721</v>
      </c>
      <c r="D120" s="2101"/>
      <c r="E120" s="1009" t="str">
        <f>FHD_NUM_P_78</f>
        <v>15</v>
      </c>
      <c r="F120" s="234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340" t="s">
        <v>684</v>
      </c>
      <c r="H120" s="1040"/>
      <c r="I120" s="1040"/>
      <c r="J120" s="752" t="str">
        <f>FHD_NOTE_P_78</f>
        <v/>
      </c>
      <c r="K120" s="1006"/>
      <c r="AF120" s="2094">
        <v>0</v>
      </c>
    </row>
    <row s="27100" customFormat="1" customHeight="1" ht="0.75">
      <c r="A121" s="2834"/>
      <c r="D121" s="1011"/>
      <c r="E121" s="1476" t="str">
        <f>E120&amp;".0"</f>
        <v>15.0</v>
      </c>
      <c r="F121" s="1460"/>
      <c r="G121" s="2114"/>
      <c r="H121" s="1455"/>
      <c r="I121" s="1455"/>
      <c r="J121" s="1459"/>
      <c r="AF121" s="2099">
        <v>0</v>
      </c>
    </row>
    <row customHeight="1" ht="15">
      <c r="A122" s="2834"/>
      <c r="D122" s="2096"/>
      <c r="E122" s="1033"/>
      <c r="F122" s="1631" t="s">
        <v>710</v>
      </c>
      <c r="G122" s="1035"/>
      <c r="H122" s="1036"/>
      <c r="I122" s="1036"/>
      <c r="J122" s="1467" t="s">
        <v>722</v>
      </c>
      <c r="K122" s="1006"/>
      <c r="AF122" s="2094">
        <v>0</v>
      </c>
    </row>
    <row customHeight="1" ht="22.5">
      <c r="A123" s="2834"/>
      <c r="D123" s="2101"/>
      <c r="E123" s="1009" t="str">
        <f>FHD_NUM_P_79</f>
        <v>16</v>
      </c>
      <c r="F123" s="234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341" t="s">
        <v>686</v>
      </c>
      <c r="H123" s="1040"/>
      <c r="I123" s="1040"/>
      <c r="J123" s="75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006"/>
      <c r="AF123" s="2094">
        <v>0</v>
      </c>
    </row>
    <row s="27100" customFormat="1" customHeight="1" ht="0.75">
      <c r="A124" s="2834"/>
      <c r="D124" s="1011"/>
      <c r="E124" s="1476" t="str">
        <f>E123&amp;".0"</f>
        <v>16.0</v>
      </c>
      <c r="F124" s="1461"/>
      <c r="G124" s="2114"/>
      <c r="H124" s="1455"/>
      <c r="I124" s="1455"/>
      <c r="J124" s="1459"/>
      <c r="AF124" s="2099">
        <v>0</v>
      </c>
    </row>
    <row customHeight="1" ht="15">
      <c r="A125" s="2834"/>
      <c r="D125" s="2096"/>
      <c r="E125" s="1033"/>
      <c r="F125" s="1631" t="s">
        <v>710</v>
      </c>
      <c r="G125" s="1035"/>
      <c r="H125" s="1036"/>
      <c r="I125" s="1036"/>
      <c r="J125" s="1467" t="s">
        <v>723</v>
      </c>
      <c r="K125" s="1006"/>
      <c r="AF125" s="2094">
        <v>0</v>
      </c>
    </row>
    <row customHeight="1" ht="22.5">
      <c r="A126" s="2834"/>
      <c r="D126" s="2101"/>
      <c r="E126" s="1009" t="str">
        <f>FHD_NUM_P_80</f>
        <v>17</v>
      </c>
      <c r="F126" s="234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341" t="s">
        <v>724</v>
      </c>
      <c r="H126" s="1020"/>
      <c r="I126" s="1020"/>
      <c r="J126" s="752" t="str">
        <f>FHD_NOTE_P_80</f>
        <v>Регулируемыми организациями указывается информация с по договорам, заключенным в рамках осуществления регулируемой деятельности.</v>
      </c>
      <c r="K126" s="1006"/>
      <c r="AF126" s="2094">
        <v>0</v>
      </c>
    </row>
    <row customHeight="1" ht="18.75">
      <c r="A127" s="2834"/>
      <c r="D127" s="2101"/>
      <c r="E127" s="1009" t="str">
        <f>FHD_NUM_P_81</f>
        <v>18</v>
      </c>
      <c r="F127" s="234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341" t="s">
        <v>725</v>
      </c>
      <c r="H127" s="1020"/>
      <c r="I127" s="1020"/>
      <c r="J127" s="752" t="str">
        <f>FHD_NOTE_P_81</f>
        <v>Регулируемыми организациями указывается информация с по договорам, заключенным в рамках осуществления регулируемой деятельности.</v>
      </c>
      <c r="K127" s="1006"/>
      <c r="AF127" s="2094">
        <v>0</v>
      </c>
    </row>
    <row customHeight="1" ht="18.75">
      <c r="A128" s="2834"/>
      <c r="C128" s="2099" t="s">
        <v>712</v>
      </c>
      <c r="D128" s="2101"/>
      <c r="E128" s="1009" t="str">
        <f>FHD_NUM_P_82</f>
        <v>19</v>
      </c>
      <c r="F128" s="234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341" t="s">
        <v>430</v>
      </c>
      <c r="H128" s="864"/>
      <c r="I128" s="864"/>
      <c r="J128" s="752" t="str">
        <f>FHD_NOTE_P_82</f>
        <v>Указывается ссылка на документ, предварительно загруженный в хранилище файлов ФГИС ЕИАС.</v>
      </c>
      <c r="K128" s="1006"/>
      <c r="AF128" s="2094">
        <v>0</v>
      </c>
    </row>
    <row customHeight="1" ht="18.75">
      <c r="A129" s="2834"/>
      <c r="C129" s="2099" t="s">
        <v>712</v>
      </c>
      <c r="D129" s="2101"/>
      <c r="E129" s="1009" t="str">
        <f>FHD_NUM_P_83</f>
        <v>19.1</v>
      </c>
      <c r="F129" s="1987" t="str">
        <f>FHD_P_83</f>
        <v>Информация о показателях физического износа объектов теплоснабжения</v>
      </c>
      <c r="G129" s="2341" t="s">
        <v>430</v>
      </c>
      <c r="H129" s="864"/>
      <c r="I129" s="864"/>
      <c r="J129" s="752" t="str">
        <f>FHD_NOTE_P_83</f>
        <v>Указывается ссылка на документ, предварительно загруженный в хранилище файлов ФГИС ЕИАС.</v>
      </c>
      <c r="K129" s="1006"/>
      <c r="AF129" s="2094">
        <v>0</v>
      </c>
    </row>
    <row customHeight="1" ht="18.75">
      <c r="A130" s="2834"/>
      <c r="C130" s="2099" t="s">
        <v>712</v>
      </c>
      <c r="D130" s="2101"/>
      <c r="E130" s="1009" t="str">
        <f>FHD_NUM_P_84</f>
        <v>19.2</v>
      </c>
      <c r="F130" s="1987" t="str">
        <f>FHD_P_84</f>
        <v>Информация о показателях энергетической эффективности объектов теплоснабжения</v>
      </c>
      <c r="G130" s="2341" t="s">
        <v>430</v>
      </c>
      <c r="H130" s="864"/>
      <c r="I130" s="864"/>
      <c r="J130" s="752" t="str">
        <f>FHD_NOTE_P_84</f>
        <v>Указывается ссылка на документ, предварительно загруженный в хранилище файлов ФГИС ЕИАС.</v>
      </c>
      <c r="K130" s="1006"/>
      <c r="AF130" s="2094">
        <v>0</v>
      </c>
    </row>
    <row customHeight="1" ht="11.549999999999999">
      <c r="D131" s="2101"/>
      <c r="AF131" s="2094">
        <v>11</v>
      </c>
    </row>
    <row customHeight="1" ht="13.5">
      <c r="D132" s="2101"/>
      <c r="E132" s="799"/>
      <c r="F132" s="832"/>
      <c r="G132" s="832"/>
      <c r="H132" s="832"/>
      <c r="I132" s="2110"/>
      <c r="J132" s="1044"/>
      <c r="AF132" s="2094">
        <v>13</v>
      </c>
    </row>
    <row s="26694" customFormat="1" customHeight="1" ht="11.549999999999999">
      <c r="A133" s="1450"/>
      <c r="B133" s="2099"/>
      <c r="C133" s="2099"/>
      <c r="D133" s="814"/>
      <c r="F133" s="2103"/>
      <c r="G133" s="2094"/>
      <c r="H133" s="2094"/>
      <c r="I133" s="2094"/>
      <c r="K133" s="1623"/>
      <c r="L133" s="2099"/>
      <c r="M133" s="2099"/>
      <c r="N133" s="1623"/>
      <c r="O133" s="1623"/>
      <c r="P133" s="1623"/>
      <c r="Q133" s="1623"/>
      <c r="R133" s="2099"/>
      <c r="S133" s="1623"/>
      <c r="T133" s="1623"/>
      <c r="U133" s="1007"/>
      <c r="V133" s="1623"/>
      <c r="W133" s="1623"/>
      <c r="X133" s="1623"/>
      <c r="Y133" s="1623"/>
      <c r="Z133" s="1623"/>
      <c r="AA133" s="2095"/>
      <c r="AB133" s="1029"/>
      <c r="AC133" s="1029"/>
      <c r="AD133" s="1029"/>
      <c r="AE133" s="1029"/>
      <c r="AF133" s="2104">
        <v>11</v>
      </c>
    </row>
    <row s="26694" customFormat="1" customHeight="1" ht="11.549999999999999">
      <c r="A134" s="1450"/>
      <c r="B134" s="2099"/>
      <c r="C134" s="2099"/>
      <c r="D134" s="814"/>
      <c r="K134" s="1623"/>
      <c r="L134" s="2099"/>
      <c r="M134" s="2099"/>
      <c r="N134" s="1623"/>
      <c r="O134" s="1623"/>
      <c r="P134" s="1623"/>
      <c r="Q134" s="1623"/>
      <c r="R134" s="2099"/>
      <c r="S134" s="1623"/>
      <c r="T134" s="1623"/>
      <c r="U134" s="1007"/>
      <c r="V134" s="1623"/>
      <c r="W134" s="1623"/>
      <c r="X134" s="1623"/>
      <c r="Y134" s="1623"/>
      <c r="Z134" s="1623"/>
      <c r="AA134" s="2095"/>
      <c r="AB134" s="1029"/>
      <c r="AC134" s="1029"/>
      <c r="AD134" s="1029"/>
      <c r="AE134" s="1029"/>
      <c r="AF134" s="2104">
        <v>11</v>
      </c>
    </row>
    <row s="26694" customFormat="1" customHeight="1" ht="11.549999999999999">
      <c r="A135" s="1450"/>
      <c r="B135" s="2099"/>
      <c r="C135" s="2099"/>
      <c r="D135" s="814"/>
      <c r="K135" s="1623"/>
      <c r="L135" s="2099"/>
      <c r="M135" s="2099"/>
      <c r="N135" s="1623"/>
      <c r="O135" s="1623"/>
      <c r="P135" s="1623"/>
      <c r="Q135" s="1623"/>
      <c r="R135" s="2099"/>
      <c r="S135" s="1623"/>
      <c r="T135" s="1623"/>
      <c r="U135" s="1007"/>
      <c r="V135" s="1623"/>
      <c r="W135" s="1623"/>
      <c r="X135" s="1623"/>
      <c r="Y135" s="1623"/>
      <c r="Z135" s="1623"/>
      <c r="AA135" s="2095"/>
      <c r="AB135" s="1029"/>
      <c r="AC135" s="1029"/>
      <c r="AD135" s="1029"/>
      <c r="AE135" s="1029"/>
      <c r="AF135" s="2104">
        <v>11</v>
      </c>
    </row>
    <row s="26694" customFormat="1" customHeight="1" ht="11.549999999999999">
      <c r="A136" s="1450"/>
      <c r="B136" s="2099"/>
      <c r="C136" s="2099"/>
      <c r="D136" s="814"/>
      <c r="H136" s="1029" t="str">
        <f>IF(H30-H31&lt;&gt;H72,"WARNING","")</f>
        <v/>
      </c>
      <c r="I136" s="1029" t="str">
        <f>IF(I30-I31&lt;&gt;I72,"WARNING","")</f>
        <v/>
      </c>
      <c r="K136" s="1623"/>
      <c r="L136" s="2099"/>
      <c r="M136" s="2099"/>
      <c r="N136" s="1623"/>
      <c r="O136" s="1623"/>
      <c r="P136" s="1623"/>
      <c r="Q136" s="1623"/>
      <c r="R136" s="2099"/>
      <c r="S136" s="1623"/>
      <c r="T136" s="1623"/>
      <c r="U136" s="1007"/>
      <c r="V136" s="1623"/>
      <c r="W136" s="1623"/>
      <c r="X136" s="1623"/>
      <c r="Y136" s="1623"/>
      <c r="Z136" s="1623"/>
      <c r="AA136" s="2095"/>
      <c r="AB136" s="1029"/>
      <c r="AC136" s="1029"/>
      <c r="AD136" s="1029"/>
      <c r="AE136" s="1029"/>
      <c r="AF136" s="2104">
        <v>11</v>
      </c>
    </row>
    <row s="26694" customFormat="1" customHeight="1" ht="11.549999999999999">
      <c r="A137" s="1450"/>
      <c r="B137" s="2099"/>
      <c r="C137" s="2099"/>
      <c r="D137" s="814"/>
      <c r="K137" s="1623"/>
      <c r="L137" s="2099"/>
      <c r="M137" s="2099"/>
      <c r="N137" s="1623"/>
      <c r="O137" s="1623"/>
      <c r="P137" s="1623"/>
      <c r="Q137" s="1623"/>
      <c r="R137" s="2099"/>
      <c r="S137" s="1623"/>
      <c r="T137" s="1623"/>
      <c r="U137" s="1007"/>
      <c r="V137" s="1623"/>
      <c r="W137" s="1623"/>
      <c r="X137" s="1623"/>
      <c r="Y137" s="1623"/>
      <c r="Z137" s="1623"/>
      <c r="AA137" s="2095"/>
      <c r="AB137" s="1029"/>
      <c r="AC137" s="1029"/>
      <c r="AD137" s="1029"/>
      <c r="AE137" s="1029"/>
      <c r="AF137" s="2104">
        <v>11</v>
      </c>
    </row>
    <row s="26694" customFormat="1" customHeight="1" ht="11.549999999999999">
      <c r="A138" s="1450"/>
      <c r="B138" s="2099"/>
      <c r="C138" s="2099"/>
      <c r="D138" s="814"/>
      <c r="K138" s="1623"/>
      <c r="L138" s="2099"/>
      <c r="M138" s="2099"/>
      <c r="N138" s="1623"/>
      <c r="O138" s="1623"/>
      <c r="P138" s="1623"/>
      <c r="Q138" s="1623"/>
      <c r="R138" s="2099"/>
      <c r="S138" s="1623"/>
      <c r="T138" s="1623"/>
      <c r="U138" s="1007"/>
      <c r="V138" s="1623"/>
      <c r="W138" s="1623"/>
      <c r="X138" s="1623"/>
      <c r="Y138" s="1623"/>
      <c r="Z138" s="1623"/>
      <c r="AA138" s="2095"/>
      <c r="AB138" s="1029"/>
      <c r="AC138" s="1029"/>
      <c r="AD138" s="1029"/>
      <c r="AE138" s="1029"/>
      <c r="AF138" s="2104">
        <v>11</v>
      </c>
    </row>
    <row s="26694" customFormat="1" customHeight="1" ht="11.549999999999999">
      <c r="A139" s="1450"/>
      <c r="B139" s="2099"/>
      <c r="C139" s="2099"/>
      <c r="D139" s="814"/>
      <c r="K139" s="1623"/>
      <c r="L139" s="2099"/>
      <c r="M139" s="2099"/>
      <c r="N139" s="1623"/>
      <c r="O139" s="1623"/>
      <c r="P139" s="1623"/>
      <c r="Q139" s="1623"/>
      <c r="R139" s="2099"/>
      <c r="S139" s="1623"/>
      <c r="T139" s="1623"/>
      <c r="U139" s="1007"/>
      <c r="V139" s="1623"/>
      <c r="W139" s="1623"/>
      <c r="X139" s="1623"/>
      <c r="Y139" s="1623"/>
      <c r="Z139" s="1623"/>
      <c r="AA139" s="2095"/>
      <c r="AB139" s="1029"/>
      <c r="AC139" s="1029"/>
      <c r="AD139" s="1029"/>
      <c r="AE139" s="1029"/>
      <c r="AF139" s="2104">
        <v>11</v>
      </c>
    </row>
    <row s="26694" customFormat="1" customHeight="1" ht="11.549999999999999">
      <c r="A140" s="1450"/>
      <c r="B140" s="2099"/>
      <c r="C140" s="2099"/>
      <c r="D140" s="814"/>
      <c r="K140" s="1623"/>
      <c r="L140" s="2099"/>
      <c r="M140" s="2099"/>
      <c r="N140" s="1623"/>
      <c r="O140" s="1623"/>
      <c r="P140" s="1623"/>
      <c r="Q140" s="1623"/>
      <c r="R140" s="2099"/>
      <c r="S140" s="1623"/>
      <c r="T140" s="1623"/>
      <c r="U140" s="1007"/>
      <c r="V140" s="1623"/>
      <c r="W140" s="1623"/>
      <c r="X140" s="1623"/>
      <c r="Y140" s="1623"/>
      <c r="Z140" s="1623"/>
      <c r="AA140" s="2095"/>
      <c r="AB140" s="1029"/>
      <c r="AC140" s="1029"/>
      <c r="AD140" s="1029"/>
      <c r="AE140" s="1029"/>
      <c r="AF140" s="2104">
        <v>11</v>
      </c>
    </row>
    <row s="26694" customFormat="1" customHeight="1" ht="11.549999999999999">
      <c r="A141" s="1450"/>
      <c r="B141" s="2099"/>
      <c r="C141" s="2099"/>
      <c r="D141" s="814"/>
      <c r="K141" s="1623"/>
      <c r="L141" s="2099"/>
      <c r="M141" s="2099"/>
      <c r="N141" s="1623"/>
      <c r="O141" s="1623"/>
      <c r="P141" s="1623"/>
      <c r="Q141" s="1623"/>
      <c r="R141" s="2099"/>
      <c r="S141" s="1623"/>
      <c r="T141" s="1623"/>
      <c r="U141" s="1007"/>
      <c r="V141" s="1623"/>
      <c r="W141" s="1623"/>
      <c r="X141" s="1623"/>
      <c r="Y141" s="1623"/>
      <c r="Z141" s="1623"/>
      <c r="AA141" s="2095"/>
      <c r="AB141" s="1029"/>
      <c r="AC141" s="1029"/>
      <c r="AD141" s="1029"/>
      <c r="AE141" s="1029"/>
      <c r="AF141" s="2104">
        <v>11</v>
      </c>
    </row>
    <row s="26694" customFormat="1" customHeight="1" ht="11.549999999999999">
      <c r="A142" s="1450"/>
      <c r="B142" s="2099"/>
      <c r="C142" s="2099"/>
      <c r="D142" s="814"/>
      <c r="K142" s="1623"/>
      <c r="L142" s="2099"/>
      <c r="M142" s="2099"/>
      <c r="N142" s="1623"/>
      <c r="O142" s="1623"/>
      <c r="P142" s="1623"/>
      <c r="Q142" s="1623"/>
      <c r="R142" s="2099"/>
      <c r="S142" s="1623"/>
      <c r="T142" s="1623"/>
      <c r="U142" s="1007"/>
      <c r="V142" s="1623"/>
      <c r="W142" s="1623"/>
      <c r="X142" s="1623"/>
      <c r="Y142" s="1623"/>
      <c r="Z142" s="1623"/>
      <c r="AA142" s="2095"/>
      <c r="AB142" s="1029"/>
      <c r="AC142" s="1029"/>
      <c r="AD142" s="1029"/>
      <c r="AE142" s="1029"/>
      <c r="AF142" s="2104">
        <v>11</v>
      </c>
    </row>
    <row s="26694" customFormat="1" customHeight="1" ht="11.549999999999999">
      <c r="A143" s="1450"/>
      <c r="B143" s="2099"/>
      <c r="C143" s="2099"/>
      <c r="D143" s="814"/>
      <c r="K143" s="1623"/>
      <c r="L143" s="2099"/>
      <c r="M143" s="2099"/>
      <c r="N143" s="1623"/>
      <c r="O143" s="1623"/>
      <c r="P143" s="1623"/>
      <c r="Q143" s="1623"/>
      <c r="R143" s="2099"/>
      <c r="S143" s="1623"/>
      <c r="T143" s="1623"/>
      <c r="U143" s="1007"/>
      <c r="V143" s="1623"/>
      <c r="W143" s="1623"/>
      <c r="X143" s="1623"/>
      <c r="Y143" s="1623"/>
      <c r="Z143" s="1623"/>
      <c r="AA143" s="2095"/>
      <c r="AB143" s="1029"/>
      <c r="AC143" s="1029"/>
      <c r="AD143" s="1029"/>
      <c r="AE143" s="1029"/>
      <c r="AF143" s="2104">
        <v>11</v>
      </c>
    </row>
    <row s="26694" customFormat="1" customHeight="1" ht="11.549999999999999">
      <c r="A144" s="1450"/>
      <c r="B144" s="2099"/>
      <c r="C144" s="2099"/>
      <c r="D144" s="814"/>
      <c r="K144" s="1623"/>
      <c r="L144" s="2099"/>
      <c r="M144" s="2099"/>
      <c r="N144" s="1623"/>
      <c r="O144" s="1623"/>
      <c r="P144" s="1623"/>
      <c r="Q144" s="1623"/>
      <c r="R144" s="2099"/>
      <c r="S144" s="1623"/>
      <c r="T144" s="1623"/>
      <c r="U144" s="1007"/>
      <c r="V144" s="1623"/>
      <c r="W144" s="1623"/>
      <c r="X144" s="1623"/>
      <c r="Y144" s="1623"/>
      <c r="Z144" s="1623"/>
      <c r="AA144" s="2095"/>
      <c r="AB144" s="1029"/>
      <c r="AC144" s="1029"/>
      <c r="AD144" s="1029"/>
      <c r="AE144" s="1029"/>
      <c r="AF144" s="2104">
        <v>11</v>
      </c>
    </row>
    <row s="26694" customFormat="1" customHeight="1" ht="11.549999999999999">
      <c r="A145" s="1450"/>
      <c r="B145" s="2099"/>
      <c r="C145" s="2099"/>
      <c r="D145" s="814"/>
      <c r="K145" s="1623"/>
      <c r="L145" s="2099"/>
      <c r="M145" s="2099"/>
      <c r="N145" s="1623"/>
      <c r="O145" s="1623"/>
      <c r="P145" s="1623"/>
      <c r="Q145" s="1623"/>
      <c r="R145" s="2099"/>
      <c r="S145" s="1623"/>
      <c r="T145" s="1623"/>
      <c r="U145" s="1007"/>
      <c r="V145" s="1623"/>
      <c r="W145" s="1623"/>
      <c r="X145" s="1623"/>
      <c r="Y145" s="1623"/>
      <c r="Z145" s="1623"/>
      <c r="AA145" s="2095"/>
      <c r="AB145" s="1029"/>
      <c r="AC145" s="1029"/>
      <c r="AD145" s="1029"/>
      <c r="AE145" s="1029"/>
      <c r="AF145" s="2104">
        <v>11</v>
      </c>
    </row>
    <row s="26694" customFormat="1" customHeight="1" ht="11.549999999999999">
      <c r="A146" s="1450"/>
      <c r="B146" s="2099"/>
      <c r="C146" s="2099"/>
      <c r="D146" s="814"/>
      <c r="K146" s="1623"/>
      <c r="L146" s="2099"/>
      <c r="M146" s="2099"/>
      <c r="N146" s="1623"/>
      <c r="O146" s="1623"/>
      <c r="P146" s="1623"/>
      <c r="Q146" s="1623"/>
      <c r="R146" s="2099"/>
      <c r="S146" s="1623"/>
      <c r="T146" s="1623"/>
      <c r="U146" s="1007"/>
      <c r="V146" s="1623"/>
      <c r="W146" s="1623"/>
      <c r="X146" s="1623"/>
      <c r="Y146" s="1623"/>
      <c r="Z146" s="1623"/>
      <c r="AA146" s="2095"/>
      <c r="AB146" s="1029"/>
      <c r="AC146" s="1029"/>
      <c r="AD146" s="1029"/>
      <c r="AE146" s="1029"/>
      <c r="AF146" s="2104">
        <v>11</v>
      </c>
    </row>
    <row s="26694" customFormat="1" customHeight="1" ht="11.549999999999999">
      <c r="A147" s="1450"/>
      <c r="B147" s="2099"/>
      <c r="C147" s="2099"/>
      <c r="D147" s="814"/>
      <c r="K147" s="1623"/>
      <c r="L147" s="2099"/>
      <c r="M147" s="2099"/>
      <c r="N147" s="1623"/>
      <c r="O147" s="1623"/>
      <c r="P147" s="1623"/>
      <c r="Q147" s="1623"/>
      <c r="R147" s="2099"/>
      <c r="S147" s="1623"/>
      <c r="T147" s="1623"/>
      <c r="U147" s="1007"/>
      <c r="V147" s="1623"/>
      <c r="W147" s="1623"/>
      <c r="X147" s="1623"/>
      <c r="Y147" s="1623"/>
      <c r="Z147" s="1623"/>
      <c r="AA147" s="2095"/>
      <c r="AB147" s="1029"/>
      <c r="AC147" s="1029"/>
      <c r="AD147" s="1029"/>
      <c r="AE147" s="1029"/>
      <c r="AF147" s="2104">
        <v>11</v>
      </c>
    </row>
    <row s="26694" customFormat="1" customHeight="1" ht="11.549999999999999">
      <c r="A148" s="1450"/>
      <c r="B148" s="2099"/>
      <c r="C148" s="2099"/>
      <c r="D148" s="814"/>
      <c r="K148" s="1623"/>
      <c r="L148" s="2099"/>
      <c r="M148" s="2099"/>
      <c r="N148" s="1623"/>
      <c r="O148" s="1623"/>
      <c r="P148" s="1623"/>
      <c r="Q148" s="1623"/>
      <c r="R148" s="2099"/>
      <c r="S148" s="1623"/>
      <c r="T148" s="1623"/>
      <c r="U148" s="1007"/>
      <c r="V148" s="1623"/>
      <c r="W148" s="1623"/>
      <c r="X148" s="1623"/>
      <c r="Y148" s="1623"/>
      <c r="Z148" s="1623"/>
      <c r="AA148" s="2095"/>
      <c r="AB148" s="1029"/>
      <c r="AC148" s="1029"/>
      <c r="AD148" s="1029"/>
      <c r="AE148" s="1029"/>
      <c r="AF148" s="2104">
        <v>11</v>
      </c>
    </row>
    <row s="26694" customFormat="1" customHeight="1" ht="11.549999999999999">
      <c r="A149" s="1450"/>
      <c r="B149" s="2099"/>
      <c r="C149" s="2099"/>
      <c r="D149" s="814"/>
      <c r="K149" s="1623"/>
      <c r="L149" s="2099"/>
      <c r="M149" s="2099"/>
      <c r="N149" s="1623"/>
      <c r="O149" s="1623"/>
      <c r="P149" s="1623"/>
      <c r="Q149" s="1623"/>
      <c r="R149" s="2099"/>
      <c r="S149" s="1623"/>
      <c r="T149" s="1623"/>
      <c r="U149" s="1007"/>
      <c r="V149" s="1623"/>
      <c r="W149" s="1623"/>
      <c r="X149" s="1623"/>
      <c r="Y149" s="1623"/>
      <c r="Z149" s="1623"/>
      <c r="AA149" s="2095"/>
      <c r="AB149" s="1029"/>
      <c r="AC149" s="1029"/>
      <c r="AD149" s="1029"/>
      <c r="AE149" s="1029"/>
      <c r="AF149" s="2104">
        <v>11</v>
      </c>
    </row>
    <row s="26694" customFormat="1" customHeight="1" ht="11.549999999999999">
      <c r="A150" s="1450"/>
      <c r="B150" s="2099"/>
      <c r="C150" s="2099"/>
      <c r="D150" s="814"/>
      <c r="K150" s="1623"/>
      <c r="L150" s="2099"/>
      <c r="M150" s="2099"/>
      <c r="N150" s="1623"/>
      <c r="O150" s="1623"/>
      <c r="P150" s="1623"/>
      <c r="Q150" s="1623"/>
      <c r="R150" s="2099"/>
      <c r="S150" s="1623"/>
      <c r="T150" s="1623"/>
      <c r="U150" s="1007"/>
      <c r="V150" s="1623"/>
      <c r="W150" s="1623"/>
      <c r="X150" s="1623"/>
      <c r="Y150" s="1623"/>
      <c r="Z150" s="1623"/>
      <c r="AA150" s="2095"/>
      <c r="AB150" s="1029"/>
      <c r="AC150" s="1029"/>
      <c r="AD150" s="1029"/>
      <c r="AE150" s="1029"/>
      <c r="AF150" s="2104">
        <v>11</v>
      </c>
    </row>
    <row s="26694" customFormat="1" customHeight="1" ht="11.549999999999999">
      <c r="A151" s="1450"/>
      <c r="B151" s="2099"/>
      <c r="C151" s="2099"/>
      <c r="D151" s="814"/>
      <c r="K151" s="1623"/>
      <c r="L151" s="2099"/>
      <c r="M151" s="2099"/>
      <c r="N151" s="1623"/>
      <c r="O151" s="1623"/>
      <c r="P151" s="1623"/>
      <c r="Q151" s="1623"/>
      <c r="R151" s="2099"/>
      <c r="S151" s="1623"/>
      <c r="T151" s="1623"/>
      <c r="U151" s="1007"/>
      <c r="V151" s="1623"/>
      <c r="W151" s="1623"/>
      <c r="X151" s="1623"/>
      <c r="Y151" s="1623"/>
      <c r="Z151" s="1623"/>
      <c r="AA151" s="2095"/>
      <c r="AB151" s="1029"/>
      <c r="AC151" s="1029"/>
      <c r="AD151" s="1029"/>
      <c r="AE151" s="1029"/>
      <c r="AF151" s="2104">
        <v>11</v>
      </c>
    </row>
    <row s="26694" customFormat="1" customHeight="1" ht="11.549999999999999">
      <c r="A152" s="1450"/>
      <c r="B152" s="2099"/>
      <c r="C152" s="2099"/>
      <c r="D152" s="814"/>
      <c r="K152" s="1623"/>
      <c r="L152" s="2099"/>
      <c r="M152" s="2099"/>
      <c r="N152" s="1623"/>
      <c r="O152" s="1623"/>
      <c r="P152" s="1623"/>
      <c r="Q152" s="1623"/>
      <c r="R152" s="2099"/>
      <c r="S152" s="1623"/>
      <c r="T152" s="1623"/>
      <c r="U152" s="1007"/>
      <c r="V152" s="1623"/>
      <c r="W152" s="1623"/>
      <c r="X152" s="1623"/>
      <c r="Y152" s="1623"/>
      <c r="Z152" s="1623"/>
      <c r="AA152" s="2095"/>
      <c r="AB152" s="1029"/>
      <c r="AC152" s="1029"/>
      <c r="AD152" s="1029"/>
      <c r="AE152" s="1029"/>
      <c r="AF152" s="2104">
        <v>11</v>
      </c>
    </row>
    <row s="26694" customFormat="1" customHeight="1" ht="11.549999999999999">
      <c r="A153" s="1450"/>
      <c r="B153" s="2099"/>
      <c r="C153" s="2099"/>
      <c r="D153" s="814"/>
      <c r="K153" s="1623"/>
      <c r="L153" s="2099"/>
      <c r="M153" s="2099"/>
      <c r="N153" s="1623"/>
      <c r="O153" s="1623"/>
      <c r="P153" s="1623"/>
      <c r="Q153" s="1623"/>
      <c r="R153" s="2099"/>
      <c r="S153" s="1623"/>
      <c r="T153" s="1623"/>
      <c r="U153" s="1007"/>
      <c r="V153" s="1623"/>
      <c r="W153" s="1623"/>
      <c r="X153" s="1623"/>
      <c r="Y153" s="1623"/>
      <c r="Z153" s="1623"/>
      <c r="AA153" s="2095"/>
      <c r="AB153" s="1029"/>
      <c r="AC153" s="1029"/>
      <c r="AD153" s="1029"/>
      <c r="AE153" s="1029"/>
      <c r="AF153" s="2104">
        <v>11</v>
      </c>
    </row>
    <row s="26694" customFormat="1" customHeight="1" ht="11.549999999999999">
      <c r="A154" s="1450"/>
      <c r="B154" s="2099"/>
      <c r="C154" s="2099"/>
      <c r="D154" s="814"/>
      <c r="K154" s="1623"/>
      <c r="L154" s="2099"/>
      <c r="M154" s="2099"/>
      <c r="N154" s="1623"/>
      <c r="O154" s="1623"/>
      <c r="P154" s="1623"/>
      <c r="Q154" s="1623"/>
      <c r="R154" s="2099"/>
      <c r="S154" s="1623"/>
      <c r="T154" s="1623"/>
      <c r="U154" s="1007"/>
      <c r="V154" s="1623"/>
      <c r="W154" s="1623"/>
      <c r="X154" s="1623"/>
      <c r="Y154" s="1623"/>
      <c r="Z154" s="1623"/>
      <c r="AA154" s="2095"/>
      <c r="AB154" s="1029"/>
      <c r="AC154" s="1029"/>
      <c r="AD154" s="1029"/>
      <c r="AE154" s="1029"/>
      <c r="AF154" s="2104">
        <v>11</v>
      </c>
    </row>
    <row s="26694" customFormat="1" customHeight="1" ht="11.549999999999999">
      <c r="A155" s="1450"/>
      <c r="B155" s="2099"/>
      <c r="C155" s="2099"/>
      <c r="D155" s="814"/>
      <c r="K155" s="1623"/>
      <c r="L155" s="2099"/>
      <c r="M155" s="2099"/>
      <c r="N155" s="1623"/>
      <c r="O155" s="1623"/>
      <c r="P155" s="1623"/>
      <c r="Q155" s="1623"/>
      <c r="R155" s="2099"/>
      <c r="S155" s="1623"/>
      <c r="T155" s="1623"/>
      <c r="U155" s="1007"/>
      <c r="V155" s="1623"/>
      <c r="W155" s="1623"/>
      <c r="X155" s="1623"/>
      <c r="Y155" s="1623"/>
      <c r="Z155" s="1623"/>
      <c r="AA155" s="2095"/>
      <c r="AB155" s="1029"/>
      <c r="AC155" s="1029"/>
      <c r="AD155" s="1029"/>
      <c r="AE155" s="1029"/>
      <c r="AF155" s="2104">
        <v>11</v>
      </c>
    </row>
    <row s="26694" customFormat="1" customHeight="1" ht="11.549999999999999">
      <c r="A156" s="1450"/>
      <c r="B156" s="2099"/>
      <c r="C156" s="2099"/>
      <c r="D156" s="814"/>
      <c r="K156" s="1623"/>
      <c r="L156" s="2099"/>
      <c r="M156" s="2099"/>
      <c r="N156" s="1623"/>
      <c r="O156" s="1623"/>
      <c r="P156" s="1623"/>
      <c r="Q156" s="1623"/>
      <c r="R156" s="2099"/>
      <c r="S156" s="1623"/>
      <c r="T156" s="1623"/>
      <c r="U156" s="1007"/>
      <c r="V156" s="1623"/>
      <c r="W156" s="1623"/>
      <c r="X156" s="1623"/>
      <c r="Y156" s="1623"/>
      <c r="Z156" s="1623"/>
      <c r="AA156" s="2095"/>
      <c r="AB156" s="1029"/>
      <c r="AC156" s="1029"/>
      <c r="AD156" s="1029"/>
      <c r="AE156" s="1029"/>
      <c r="AF156" s="2104">
        <v>11</v>
      </c>
    </row>
    <row s="26694" customFormat="1" customHeight="1" ht="11.549999999999999">
      <c r="A157" s="1450"/>
      <c r="B157" s="2099"/>
      <c r="C157" s="2099"/>
      <c r="D157" s="814"/>
      <c r="K157" s="1623"/>
      <c r="L157" s="2099"/>
      <c r="M157" s="2099"/>
      <c r="N157" s="1623"/>
      <c r="O157" s="1623"/>
      <c r="P157" s="1623"/>
      <c r="Q157" s="1623"/>
      <c r="R157" s="2099"/>
      <c r="S157" s="1623"/>
      <c r="T157" s="1623"/>
      <c r="U157" s="1007"/>
      <c r="V157" s="1623"/>
      <c r="W157" s="1623"/>
      <c r="X157" s="1623"/>
      <c r="Y157" s="1623"/>
      <c r="Z157" s="1623"/>
      <c r="AA157" s="2095"/>
      <c r="AB157" s="1029"/>
      <c r="AC157" s="1029"/>
      <c r="AD157" s="1029"/>
      <c r="AE157" s="1029"/>
      <c r="AF157" s="2104">
        <v>11</v>
      </c>
    </row>
    <row s="26694" customFormat="1" customHeight="1" ht="11.549999999999999">
      <c r="A158" s="1450"/>
      <c r="B158" s="2099"/>
      <c r="C158" s="2099"/>
      <c r="D158" s="814"/>
      <c r="K158" s="1623"/>
      <c r="L158" s="2099"/>
      <c r="M158" s="2099"/>
      <c r="N158" s="1623"/>
      <c r="O158" s="1623"/>
      <c r="P158" s="1623"/>
      <c r="Q158" s="1623"/>
      <c r="R158" s="2099"/>
      <c r="S158" s="1623"/>
      <c r="T158" s="1623"/>
      <c r="U158" s="1007"/>
      <c r="V158" s="1623"/>
      <c r="W158" s="1623"/>
      <c r="X158" s="1623"/>
      <c r="Y158" s="1623"/>
      <c r="Z158" s="1623"/>
      <c r="AA158" s="2095"/>
      <c r="AB158" s="1029"/>
      <c r="AC158" s="1029"/>
      <c r="AD158" s="1029"/>
      <c r="AE158" s="1029"/>
      <c r="AF158" s="2104">
        <v>11</v>
      </c>
    </row>
    <row s="26694" customFormat="1" customHeight="1" ht="11.549999999999999">
      <c r="A159" s="1450"/>
      <c r="B159" s="2099"/>
      <c r="C159" s="2099"/>
      <c r="D159" s="814"/>
      <c r="K159" s="1623"/>
      <c r="L159" s="2099"/>
      <c r="M159" s="2099"/>
      <c r="N159" s="1623"/>
      <c r="O159" s="1623"/>
      <c r="P159" s="1623"/>
      <c r="Q159" s="1623"/>
      <c r="R159" s="2099"/>
      <c r="S159" s="1623"/>
      <c r="T159" s="1623"/>
      <c r="U159" s="1007"/>
      <c r="V159" s="1623"/>
      <c r="W159" s="1623"/>
      <c r="X159" s="1623"/>
      <c r="Y159" s="1623"/>
      <c r="Z159" s="1623"/>
      <c r="AA159" s="2095"/>
      <c r="AB159" s="1029"/>
      <c r="AC159" s="1029"/>
      <c r="AD159" s="1029"/>
      <c r="AE159" s="1029"/>
      <c r="AF159" s="2104">
        <v>11</v>
      </c>
    </row>
    <row s="26694" customFormat="1" customHeight="1" ht="11.549999999999999">
      <c r="A160" s="1450"/>
      <c r="B160" s="2099"/>
      <c r="C160" s="2099"/>
      <c r="D160" s="814"/>
      <c r="K160" s="1623"/>
      <c r="L160" s="2099"/>
      <c r="M160" s="2099"/>
      <c r="N160" s="1623"/>
      <c r="O160" s="1623"/>
      <c r="P160" s="1623"/>
      <c r="Q160" s="1623"/>
      <c r="R160" s="2099"/>
      <c r="S160" s="1623"/>
      <c r="T160" s="1623"/>
      <c r="U160" s="1007"/>
      <c r="V160" s="1623"/>
      <c r="W160" s="1623"/>
      <c r="X160" s="1623"/>
      <c r="Y160" s="1623"/>
      <c r="Z160" s="1623"/>
      <c r="AA160" s="2095"/>
      <c r="AB160" s="1029"/>
      <c r="AC160" s="1029"/>
      <c r="AD160" s="1029"/>
      <c r="AE160" s="1029"/>
      <c r="AF160" s="2104">
        <v>11</v>
      </c>
    </row>
    <row s="26694" customFormat="1" customHeight="1" ht="11.549999999999999">
      <c r="A161" s="1450"/>
      <c r="B161" s="2099"/>
      <c r="C161" s="2099"/>
      <c r="D161" s="814"/>
      <c r="K161" s="1623"/>
      <c r="L161" s="2099"/>
      <c r="M161" s="2099"/>
      <c r="N161" s="1623"/>
      <c r="O161" s="1623"/>
      <c r="P161" s="1623"/>
      <c r="Q161" s="1623"/>
      <c r="R161" s="2099"/>
      <c r="S161" s="1623"/>
      <c r="T161" s="1623"/>
      <c r="U161" s="1007"/>
      <c r="V161" s="1623"/>
      <c r="W161" s="1623"/>
      <c r="X161" s="1623"/>
      <c r="Y161" s="1623"/>
      <c r="Z161" s="1623"/>
      <c r="AA161" s="2095"/>
      <c r="AB161" s="1029"/>
      <c r="AC161" s="1029"/>
      <c r="AD161" s="1029"/>
      <c r="AE161" s="1029"/>
      <c r="AF161" s="2104">
        <v>11</v>
      </c>
    </row>
    <row s="26694" customFormat="1" customHeight="1" ht="11.549999999999999">
      <c r="A162" s="1450"/>
      <c r="B162" s="2099"/>
      <c r="C162" s="2099"/>
      <c r="D162" s="814"/>
      <c r="K162" s="1623"/>
      <c r="L162" s="2099"/>
      <c r="M162" s="2099"/>
      <c r="N162" s="1623"/>
      <c r="O162" s="1623"/>
      <c r="P162" s="1623"/>
      <c r="Q162" s="1623"/>
      <c r="R162" s="2099"/>
      <c r="S162" s="1623"/>
      <c r="T162" s="1623"/>
      <c r="U162" s="1007"/>
      <c r="V162" s="1623"/>
      <c r="W162" s="1623"/>
      <c r="X162" s="1623"/>
      <c r="Y162" s="1623"/>
      <c r="Z162" s="1623"/>
      <c r="AA162" s="2095"/>
      <c r="AB162" s="1029"/>
      <c r="AC162" s="1029"/>
      <c r="AD162" s="1029"/>
      <c r="AE162" s="1029"/>
      <c r="AF162" s="2104">
        <v>11</v>
      </c>
    </row>
    <row s="26694" customFormat="1" customHeight="1" ht="11.549999999999999">
      <c r="A163" s="1450"/>
      <c r="B163" s="2099"/>
      <c r="C163" s="2099"/>
      <c r="D163" s="814"/>
      <c r="K163" s="1623"/>
      <c r="L163" s="2099"/>
      <c r="M163" s="2099"/>
      <c r="N163" s="1623"/>
      <c r="O163" s="1623"/>
      <c r="P163" s="1623"/>
      <c r="Q163" s="1623"/>
      <c r="R163" s="2099"/>
      <c r="S163" s="1623"/>
      <c r="T163" s="1623"/>
      <c r="U163" s="1007"/>
      <c r="V163" s="1623"/>
      <c r="W163" s="1623"/>
      <c r="X163" s="1623"/>
      <c r="Y163" s="1623"/>
      <c r="Z163" s="1623"/>
      <c r="AA163" s="2095"/>
      <c r="AB163" s="1029"/>
      <c r="AC163" s="1029"/>
      <c r="AD163" s="1029"/>
      <c r="AE163" s="1029"/>
      <c r="AF163" s="2104">
        <v>11</v>
      </c>
    </row>
    <row s="26694" customFormat="1" customHeight="1" ht="11.549999999999999">
      <c r="A164" s="1450"/>
      <c r="B164" s="2099"/>
      <c r="C164" s="2099"/>
      <c r="D164" s="814"/>
      <c r="K164" s="1623"/>
      <c r="L164" s="2099"/>
      <c r="M164" s="2099"/>
      <c r="N164" s="1623"/>
      <c r="O164" s="1623"/>
      <c r="P164" s="1623"/>
      <c r="Q164" s="1623"/>
      <c r="R164" s="2099"/>
      <c r="S164" s="1623"/>
      <c r="T164" s="1623"/>
      <c r="U164" s="1007"/>
      <c r="V164" s="1623"/>
      <c r="W164" s="1623"/>
      <c r="X164" s="1623"/>
      <c r="Y164" s="1623"/>
      <c r="Z164" s="1623"/>
      <c r="AA164" s="2095"/>
      <c r="AB164" s="1029"/>
      <c r="AC164" s="1029"/>
      <c r="AD164" s="1029"/>
      <c r="AE164" s="1029"/>
      <c r="AF164" s="2104">
        <v>11</v>
      </c>
    </row>
    <row s="26694" customFormat="1" customHeight="1" ht="11.549999999999999">
      <c r="A165" s="1450"/>
      <c r="B165" s="2099"/>
      <c r="C165" s="2099"/>
      <c r="D165" s="814"/>
      <c r="K165" s="1623"/>
      <c r="L165" s="2099"/>
      <c r="M165" s="2099"/>
      <c r="N165" s="1623"/>
      <c r="O165" s="1623"/>
      <c r="P165" s="1623"/>
      <c r="Q165" s="1623"/>
      <c r="R165" s="2099"/>
      <c r="S165" s="1623"/>
      <c r="T165" s="1623"/>
      <c r="U165" s="1007"/>
      <c r="V165" s="1623"/>
      <c r="W165" s="1623"/>
      <c r="X165" s="1623"/>
      <c r="Y165" s="1623"/>
      <c r="Z165" s="1623"/>
      <c r="AA165" s="2095"/>
      <c r="AB165" s="1029"/>
      <c r="AC165" s="1029"/>
      <c r="AD165" s="1029"/>
      <c r="AE165" s="1029"/>
      <c r="AF165" s="2104">
        <v>11</v>
      </c>
    </row>
    <row s="26694" customFormat="1" customHeight="1" ht="11.549999999999999">
      <c r="A166" s="1450"/>
      <c r="B166" s="2099"/>
      <c r="C166" s="2099"/>
      <c r="D166" s="814"/>
      <c r="K166" s="1623"/>
      <c r="L166" s="2099"/>
      <c r="M166" s="2099"/>
      <c r="N166" s="1623"/>
      <c r="O166" s="1623"/>
      <c r="P166" s="1623"/>
      <c r="Q166" s="1623"/>
      <c r="R166" s="2099"/>
      <c r="S166" s="1623"/>
      <c r="T166" s="1623"/>
      <c r="U166" s="1007"/>
      <c r="V166" s="1623"/>
      <c r="W166" s="1623"/>
      <c r="X166" s="1623"/>
      <c r="Y166" s="1623"/>
      <c r="Z166" s="1623"/>
      <c r="AA166" s="2095"/>
      <c r="AB166" s="1029"/>
      <c r="AC166" s="1029"/>
      <c r="AD166" s="1029"/>
      <c r="AE166" s="1029"/>
      <c r="AF166" s="2104">
        <v>11</v>
      </c>
    </row>
    <row s="26694" customFormat="1" customHeight="1" ht="11.549999999999999">
      <c r="A167" s="1450"/>
      <c r="B167" s="2099"/>
      <c r="C167" s="2099"/>
      <c r="D167" s="814"/>
      <c r="K167" s="1623"/>
      <c r="L167" s="2099"/>
      <c r="M167" s="2099"/>
      <c r="N167" s="1623"/>
      <c r="O167" s="1623"/>
      <c r="P167" s="1623"/>
      <c r="Q167" s="1623"/>
      <c r="R167" s="2099"/>
      <c r="S167" s="1623"/>
      <c r="T167" s="1623"/>
      <c r="U167" s="1007"/>
      <c r="V167" s="1623"/>
      <c r="W167" s="1623"/>
      <c r="X167" s="1623"/>
      <c r="Y167" s="1623"/>
      <c r="Z167" s="1623"/>
      <c r="AA167" s="2095"/>
      <c r="AB167" s="1029"/>
      <c r="AC167" s="1029"/>
      <c r="AD167" s="1029"/>
      <c r="AE167" s="1029"/>
      <c r="AF167" s="2104">
        <v>11</v>
      </c>
    </row>
    <row s="26694" customFormat="1" customHeight="1" ht="11.549999999999999">
      <c r="A168" s="1450"/>
      <c r="B168" s="2099"/>
      <c r="C168" s="2099"/>
      <c r="D168" s="814"/>
      <c r="K168" s="1623"/>
      <c r="L168" s="2099"/>
      <c r="M168" s="2099"/>
      <c r="N168" s="1623"/>
      <c r="O168" s="1623"/>
      <c r="P168" s="1623"/>
      <c r="Q168" s="1623"/>
      <c r="R168" s="2099"/>
      <c r="S168" s="1623"/>
      <c r="T168" s="1623"/>
      <c r="U168" s="1007"/>
      <c r="V168" s="1623"/>
      <c r="W168" s="1623"/>
      <c r="X168" s="1623"/>
      <c r="Y168" s="1623"/>
      <c r="Z168" s="1623"/>
      <c r="AA168" s="2095"/>
      <c r="AB168" s="1029"/>
      <c r="AC168" s="1029"/>
      <c r="AD168" s="1029"/>
      <c r="AE168" s="1029"/>
      <c r="AF168" s="2104">
        <v>11</v>
      </c>
    </row>
    <row s="26694" customFormat="1" customHeight="1" ht="11.549999999999999">
      <c r="A169" s="1450"/>
      <c r="B169" s="2099"/>
      <c r="C169" s="2099"/>
      <c r="D169" s="814"/>
      <c r="K169" s="1623"/>
      <c r="L169" s="2099"/>
      <c r="M169" s="2099"/>
      <c r="N169" s="1623"/>
      <c r="O169" s="1623"/>
      <c r="P169" s="1623"/>
      <c r="Q169" s="1623"/>
      <c r="R169" s="2099"/>
      <c r="S169" s="1623"/>
      <c r="T169" s="1623"/>
      <c r="U169" s="1007"/>
      <c r="V169" s="1623"/>
      <c r="W169" s="1623"/>
      <c r="X169" s="1623"/>
      <c r="Y169" s="1623"/>
      <c r="Z169" s="1623"/>
      <c r="AA169" s="2095"/>
      <c r="AB169" s="1029"/>
      <c r="AC169" s="1029"/>
      <c r="AD169" s="1029"/>
      <c r="AE169" s="1029"/>
      <c r="AF169" s="2104">
        <v>11</v>
      </c>
    </row>
    <row s="26694" customFormat="1" customHeight="1" ht="11.549999999999999">
      <c r="A170" s="1450"/>
      <c r="B170" s="2099"/>
      <c r="C170" s="2099"/>
      <c r="D170" s="814"/>
      <c r="K170" s="1623"/>
      <c r="L170" s="2099"/>
      <c r="M170" s="2099"/>
      <c r="N170" s="1623"/>
      <c r="O170" s="1623"/>
      <c r="P170" s="1623"/>
      <c r="Q170" s="1623"/>
      <c r="R170" s="2099"/>
      <c r="S170" s="1623"/>
      <c r="T170" s="1623"/>
      <c r="U170" s="1007"/>
      <c r="V170" s="1623"/>
      <c r="W170" s="1623"/>
      <c r="X170" s="1623"/>
      <c r="Y170" s="1623"/>
      <c r="Z170" s="1623"/>
      <c r="AA170" s="2095"/>
      <c r="AB170" s="1029"/>
      <c r="AC170" s="1029"/>
      <c r="AD170" s="1029"/>
      <c r="AE170" s="1029"/>
      <c r="AF170" s="2104">
        <v>11</v>
      </c>
    </row>
    <row s="26694" customFormat="1" customHeight="1" ht="11.549999999999999">
      <c r="A171" s="1450"/>
      <c r="B171" s="2099"/>
      <c r="C171" s="2099"/>
      <c r="D171" s="814"/>
      <c r="K171" s="1623"/>
      <c r="L171" s="2099"/>
      <c r="M171" s="2099"/>
      <c r="N171" s="1623"/>
      <c r="O171" s="1623"/>
      <c r="P171" s="1623"/>
      <c r="Q171" s="1623"/>
      <c r="R171" s="2099"/>
      <c r="S171" s="1623"/>
      <c r="T171" s="1623"/>
      <c r="U171" s="1007"/>
      <c r="V171" s="1623"/>
      <c r="W171" s="1623"/>
      <c r="X171" s="1623"/>
      <c r="Y171" s="1623"/>
      <c r="Z171" s="1623"/>
      <c r="AA171" s="2095"/>
      <c r="AB171" s="1029"/>
      <c r="AC171" s="1029"/>
      <c r="AD171" s="1029"/>
      <c r="AE171" s="1029"/>
      <c r="AF171" s="2104">
        <v>11</v>
      </c>
    </row>
    <row s="26694" customFormat="1" customHeight="1" ht="11.549999999999999">
      <c r="A172" s="1450"/>
      <c r="B172" s="2099"/>
      <c r="C172" s="2099"/>
      <c r="D172" s="814"/>
      <c r="K172" s="1623"/>
      <c r="L172" s="2099"/>
      <c r="M172" s="2099"/>
      <c r="N172" s="1623"/>
      <c r="O172" s="1623"/>
      <c r="P172" s="1623"/>
      <c r="Q172" s="1623"/>
      <c r="R172" s="2099"/>
      <c r="S172" s="1623"/>
      <c r="T172" s="1623"/>
      <c r="U172" s="1007"/>
      <c r="V172" s="1623"/>
      <c r="W172" s="1623"/>
      <c r="X172" s="1623"/>
      <c r="Y172" s="1623"/>
      <c r="Z172" s="1623"/>
      <c r="AA172" s="2095"/>
      <c r="AB172" s="1029"/>
      <c r="AC172" s="1029"/>
      <c r="AD172" s="1029"/>
      <c r="AE172" s="1029"/>
      <c r="AF172" s="2104">
        <v>11</v>
      </c>
    </row>
    <row s="26694" customFormat="1" customHeight="1" ht="11.549999999999999">
      <c r="A173" s="1450"/>
      <c r="B173" s="2099"/>
      <c r="C173" s="2099"/>
      <c r="D173" s="814"/>
      <c r="K173" s="1623"/>
      <c r="L173" s="2099"/>
      <c r="M173" s="2099"/>
      <c r="N173" s="1623"/>
      <c r="O173" s="1623"/>
      <c r="P173" s="1623"/>
      <c r="Q173" s="1623"/>
      <c r="R173" s="2099"/>
      <c r="S173" s="1623"/>
      <c r="T173" s="1623"/>
      <c r="U173" s="1007"/>
      <c r="V173" s="1623"/>
      <c r="W173" s="1623"/>
      <c r="X173" s="1623"/>
      <c r="Y173" s="1623"/>
      <c r="Z173" s="1623"/>
      <c r="AA173" s="2095"/>
      <c r="AB173" s="1029"/>
      <c r="AC173" s="1029"/>
      <c r="AD173" s="1029"/>
      <c r="AE173" s="1029"/>
      <c r="AF173" s="2104">
        <v>11</v>
      </c>
    </row>
    <row s="26694" customFormat="1" customHeight="1" ht="11.549999999999999">
      <c r="A174" s="1450"/>
      <c r="B174" s="2099"/>
      <c r="C174" s="2099"/>
      <c r="D174" s="814"/>
      <c r="K174" s="1623"/>
      <c r="L174" s="2099"/>
      <c r="M174" s="2099"/>
      <c r="N174" s="1623"/>
      <c r="O174" s="1623"/>
      <c r="P174" s="1623"/>
      <c r="Q174" s="1623"/>
      <c r="R174" s="2099"/>
      <c r="S174" s="1623"/>
      <c r="T174" s="1623"/>
      <c r="U174" s="1007"/>
      <c r="V174" s="1623"/>
      <c r="W174" s="1623"/>
      <c r="X174" s="1623"/>
      <c r="Y174" s="1623"/>
      <c r="Z174" s="1623"/>
      <c r="AA174" s="2095"/>
      <c r="AB174" s="1029"/>
      <c r="AC174" s="1029"/>
      <c r="AD174" s="1029"/>
      <c r="AE174" s="1029"/>
      <c r="AF174" s="2104">
        <v>11</v>
      </c>
    </row>
    <row s="26694" customFormat="1" customHeight="1" ht="11.549999999999999">
      <c r="A175" s="1450"/>
      <c r="B175" s="2099"/>
      <c r="C175" s="2099"/>
      <c r="D175" s="814"/>
      <c r="K175" s="1623"/>
      <c r="L175" s="2099"/>
      <c r="M175" s="2099"/>
      <c r="N175" s="1623"/>
      <c r="O175" s="1623"/>
      <c r="P175" s="1623"/>
      <c r="Q175" s="1623"/>
      <c r="R175" s="2099"/>
      <c r="S175" s="1623"/>
      <c r="T175" s="1623"/>
      <c r="U175" s="1007"/>
      <c r="V175" s="1623"/>
      <c r="W175" s="1623"/>
      <c r="X175" s="1623"/>
      <c r="Y175" s="1623"/>
      <c r="Z175" s="1623"/>
      <c r="AA175" s="2095"/>
      <c r="AB175" s="1029"/>
      <c r="AC175" s="1029"/>
      <c r="AD175" s="1029"/>
      <c r="AE175" s="1029"/>
      <c r="AF175" s="2104">
        <v>11</v>
      </c>
    </row>
    <row s="26694" customFormat="1" customHeight="1" ht="11.549999999999999">
      <c r="A176" s="1450"/>
      <c r="B176" s="2099"/>
      <c r="C176" s="2099"/>
      <c r="D176" s="814"/>
      <c r="K176" s="1623"/>
      <c r="L176" s="2099"/>
      <c r="M176" s="2099"/>
      <c r="N176" s="1623"/>
      <c r="O176" s="1623"/>
      <c r="P176" s="1623"/>
      <c r="Q176" s="1623"/>
      <c r="R176" s="2099"/>
      <c r="S176" s="1623"/>
      <c r="T176" s="1623"/>
      <c r="U176" s="1007"/>
      <c r="V176" s="1623"/>
      <c r="W176" s="1623"/>
      <c r="X176" s="1623"/>
      <c r="Y176" s="1623"/>
      <c r="Z176" s="1623"/>
      <c r="AA176" s="2095"/>
      <c r="AB176" s="1029"/>
      <c r="AC176" s="1029"/>
      <c r="AD176" s="1029"/>
      <c r="AE176" s="1029"/>
      <c r="AF176" s="2104">
        <v>11</v>
      </c>
    </row>
    <row s="26694" customFormat="1" customHeight="1" ht="11.549999999999999">
      <c r="A177" s="1450"/>
      <c r="B177" s="2099"/>
      <c r="C177" s="2099"/>
      <c r="D177" s="814"/>
      <c r="K177" s="1623"/>
      <c r="L177" s="2099"/>
      <c r="M177" s="2099"/>
      <c r="N177" s="1623"/>
      <c r="O177" s="1623"/>
      <c r="P177" s="1623"/>
      <c r="Q177" s="1623"/>
      <c r="R177" s="2099"/>
      <c r="S177" s="1623"/>
      <c r="T177" s="1623"/>
      <c r="U177" s="1007"/>
      <c r="V177" s="1623"/>
      <c r="W177" s="1623"/>
      <c r="X177" s="1623"/>
      <c r="Y177" s="1623"/>
      <c r="Z177" s="1623"/>
      <c r="AA177" s="2095"/>
      <c r="AB177" s="1029"/>
      <c r="AC177" s="1029"/>
      <c r="AD177" s="1029"/>
      <c r="AE177" s="1029"/>
      <c r="AF177" s="2104">
        <v>11</v>
      </c>
    </row>
    <row s="26694" customFormat="1" customHeight="1" ht="11.549999999999999">
      <c r="A178" s="1450"/>
      <c r="B178" s="2099"/>
      <c r="C178" s="2099"/>
      <c r="D178" s="814"/>
      <c r="K178" s="1623"/>
      <c r="L178" s="2099"/>
      <c r="M178" s="2099"/>
      <c r="N178" s="1623"/>
      <c r="O178" s="1623"/>
      <c r="P178" s="1623"/>
      <c r="Q178" s="1623"/>
      <c r="R178" s="2099"/>
      <c r="S178" s="1623"/>
      <c r="T178" s="1623"/>
      <c r="U178" s="1007"/>
      <c r="V178" s="1623"/>
      <c r="W178" s="1623"/>
      <c r="X178" s="1623"/>
      <c r="Y178" s="1623"/>
      <c r="Z178" s="1623"/>
      <c r="AA178" s="2095"/>
      <c r="AB178" s="1029"/>
      <c r="AC178" s="1029"/>
      <c r="AD178" s="1029"/>
      <c r="AE178" s="1029"/>
      <c r="AF178" s="2104">
        <v>11</v>
      </c>
    </row>
    <row s="26694" customFormat="1" customHeight="1" ht="11.549999999999999">
      <c r="A179" s="1450"/>
      <c r="B179" s="2099"/>
      <c r="C179" s="2099"/>
      <c r="D179" s="814"/>
      <c r="K179" s="1623"/>
      <c r="L179" s="2099"/>
      <c r="M179" s="2099"/>
      <c r="N179" s="1623"/>
      <c r="O179" s="1623"/>
      <c r="P179" s="1623"/>
      <c r="Q179" s="1623"/>
      <c r="R179" s="2099"/>
      <c r="S179" s="1623"/>
      <c r="T179" s="1623"/>
      <c r="U179" s="1007"/>
      <c r="V179" s="1623"/>
      <c r="W179" s="1623"/>
      <c r="X179" s="1623"/>
      <c r="Y179" s="1623"/>
      <c r="Z179" s="1623"/>
      <c r="AA179" s="2095"/>
      <c r="AB179" s="1029"/>
      <c r="AC179" s="1029"/>
      <c r="AD179" s="1029"/>
      <c r="AE179" s="1029"/>
      <c r="AF179" s="2104">
        <v>11</v>
      </c>
    </row>
    <row s="26694" customFormat="1" customHeight="1" ht="11.549999999999999">
      <c r="A180" s="1450"/>
      <c r="B180" s="2099"/>
      <c r="C180" s="2099"/>
      <c r="D180" s="814"/>
      <c r="K180" s="1623"/>
      <c r="L180" s="2099"/>
      <c r="M180" s="2099"/>
      <c r="N180" s="1623"/>
      <c r="O180" s="1623"/>
      <c r="P180" s="1623"/>
      <c r="Q180" s="1623"/>
      <c r="R180" s="2099"/>
      <c r="S180" s="1623"/>
      <c r="T180" s="1623"/>
      <c r="U180" s="1007"/>
      <c r="V180" s="1623"/>
      <c r="W180" s="1623"/>
      <c r="X180" s="1623"/>
      <c r="Y180" s="1623"/>
      <c r="Z180" s="1623"/>
      <c r="AA180" s="2095"/>
      <c r="AB180" s="1029"/>
      <c r="AC180" s="1029"/>
      <c r="AD180" s="1029"/>
      <c r="AE180" s="1029"/>
      <c r="AF180" s="2104">
        <v>11</v>
      </c>
    </row>
    <row s="26694" customFormat="1" customHeight="1" ht="11.549999999999999">
      <c r="A181" s="1450"/>
      <c r="B181" s="2099"/>
      <c r="C181" s="2099"/>
      <c r="D181" s="814"/>
      <c r="K181" s="1623"/>
      <c r="L181" s="2099"/>
      <c r="M181" s="2099"/>
      <c r="N181" s="1623"/>
      <c r="O181" s="1623"/>
      <c r="P181" s="1623"/>
      <c r="Q181" s="1623"/>
      <c r="R181" s="2099"/>
      <c r="S181" s="1623"/>
      <c r="T181" s="1623"/>
      <c r="U181" s="1007"/>
      <c r="V181" s="1623"/>
      <c r="W181" s="1623"/>
      <c r="X181" s="1623"/>
      <c r="Y181" s="1623"/>
      <c r="Z181" s="1623"/>
      <c r="AA181" s="2095"/>
      <c r="AB181" s="1029"/>
      <c r="AC181" s="1029"/>
      <c r="AD181" s="1029"/>
      <c r="AE181" s="1029"/>
      <c r="AF181" s="2104">
        <v>11</v>
      </c>
    </row>
    <row s="26694" customFormat="1" customHeight="1" ht="11.549999999999999">
      <c r="A182" s="1450"/>
      <c r="B182" s="2099"/>
      <c r="C182" s="2099"/>
      <c r="D182" s="814"/>
      <c r="K182" s="1623"/>
      <c r="L182" s="2099"/>
      <c r="M182" s="2099"/>
      <c r="N182" s="1623"/>
      <c r="O182" s="1623"/>
      <c r="P182" s="1623"/>
      <c r="Q182" s="1623"/>
      <c r="R182" s="2099"/>
      <c r="S182" s="1623"/>
      <c r="T182" s="1623"/>
      <c r="U182" s="1007"/>
      <c r="V182" s="1623"/>
      <c r="W182" s="1623"/>
      <c r="X182" s="1623"/>
      <c r="Y182" s="1623"/>
      <c r="Z182" s="1623"/>
      <c r="AA182" s="2095"/>
      <c r="AB182" s="1029"/>
      <c r="AC182" s="1029"/>
      <c r="AD182" s="1029"/>
      <c r="AE182" s="1029"/>
      <c r="AF182" s="2104">
        <v>11</v>
      </c>
    </row>
    <row s="26694" customFormat="1" customHeight="1" ht="11.549999999999999">
      <c r="A183" s="1450"/>
      <c r="B183" s="2099"/>
      <c r="C183" s="2099"/>
      <c r="D183" s="814"/>
      <c r="K183" s="1623"/>
      <c r="L183" s="2099"/>
      <c r="M183" s="2099"/>
      <c r="N183" s="1623"/>
      <c r="O183" s="1623"/>
      <c r="P183" s="1623"/>
      <c r="Q183" s="1623"/>
      <c r="R183" s="2099"/>
      <c r="S183" s="1623"/>
      <c r="T183" s="1623"/>
      <c r="U183" s="1007"/>
      <c r="V183" s="1623"/>
      <c r="W183" s="1623"/>
      <c r="X183" s="1623"/>
      <c r="Y183" s="1623"/>
      <c r="Z183" s="1623"/>
      <c r="AA183" s="2095"/>
      <c r="AB183" s="1029"/>
      <c r="AC183" s="1029"/>
      <c r="AD183" s="1029"/>
      <c r="AE183" s="1029"/>
      <c r="AF183" s="2104">
        <v>11</v>
      </c>
    </row>
    <row s="26694" customFormat="1" customHeight="1" ht="11.549999999999999">
      <c r="A184" s="1450"/>
      <c r="B184" s="2099"/>
      <c r="C184" s="2099"/>
      <c r="D184" s="814"/>
      <c r="K184" s="1623"/>
      <c r="L184" s="2099"/>
      <c r="M184" s="2099"/>
      <c r="N184" s="1623"/>
      <c r="O184" s="1623"/>
      <c r="P184" s="1623"/>
      <c r="Q184" s="1623"/>
      <c r="R184" s="2099"/>
      <c r="S184" s="1623"/>
      <c r="T184" s="1623"/>
      <c r="U184" s="1007"/>
      <c r="V184" s="1623"/>
      <c r="W184" s="1623"/>
      <c r="X184" s="1623"/>
      <c r="Y184" s="1623"/>
      <c r="Z184" s="1623"/>
      <c r="AA184" s="2095"/>
      <c r="AB184" s="1029"/>
      <c r="AC184" s="1029"/>
      <c r="AD184" s="1029"/>
      <c r="AE184" s="1029"/>
      <c r="AF184" s="2104">
        <v>11</v>
      </c>
    </row>
    <row s="26694" customFormat="1" customHeight="1" ht="11.549999999999999">
      <c r="A185" s="1450"/>
      <c r="B185" s="2099"/>
      <c r="C185" s="2099"/>
      <c r="D185" s="814"/>
      <c r="K185" s="1623"/>
      <c r="L185" s="2099"/>
      <c r="M185" s="2099"/>
      <c r="N185" s="1623"/>
      <c r="O185" s="1623"/>
      <c r="P185" s="1623"/>
      <c r="Q185" s="1623"/>
      <c r="R185" s="2099"/>
      <c r="S185" s="1623"/>
      <c r="T185" s="1623"/>
      <c r="U185" s="1007"/>
      <c r="V185" s="1623"/>
      <c r="W185" s="1623"/>
      <c r="X185" s="1623"/>
      <c r="Y185" s="1623"/>
      <c r="Z185" s="1623"/>
      <c r="AA185" s="2095"/>
      <c r="AB185" s="1029"/>
      <c r="AC185" s="1029"/>
      <c r="AD185" s="1029"/>
      <c r="AE185" s="1029"/>
      <c r="AF185" s="2104">
        <v>11</v>
      </c>
    </row>
    <row s="26694" customFormat="1" customHeight="1" ht="11.549999999999999">
      <c r="A186" s="1450"/>
      <c r="B186" s="2099"/>
      <c r="C186" s="2099"/>
      <c r="D186" s="814"/>
      <c r="K186" s="1623"/>
      <c r="L186" s="2099"/>
      <c r="M186" s="2099"/>
      <c r="N186" s="1623"/>
      <c r="O186" s="1623"/>
      <c r="P186" s="1623"/>
      <c r="Q186" s="1623"/>
      <c r="R186" s="2099"/>
      <c r="S186" s="1623"/>
      <c r="T186" s="1623"/>
      <c r="U186" s="1007"/>
      <c r="V186" s="1623"/>
      <c r="W186" s="1623"/>
      <c r="X186" s="1623"/>
      <c r="Y186" s="1623"/>
      <c r="Z186" s="1623"/>
      <c r="AA186" s="2095"/>
      <c r="AB186" s="1029"/>
      <c r="AC186" s="1029"/>
      <c r="AD186" s="1029"/>
      <c r="AE186" s="1029"/>
      <c r="AF186" s="2104">
        <v>11</v>
      </c>
    </row>
    <row s="26694" customFormat="1" customHeight="1" ht="11.549999999999999">
      <c r="A187" s="1450"/>
      <c r="B187" s="2099"/>
      <c r="C187" s="2099"/>
      <c r="D187" s="814"/>
      <c r="K187" s="1623"/>
      <c r="L187" s="2099"/>
      <c r="M187" s="2099"/>
      <c r="N187" s="1623"/>
      <c r="O187" s="1623"/>
      <c r="P187" s="1623"/>
      <c r="Q187" s="1623"/>
      <c r="R187" s="2099"/>
      <c r="S187" s="1623"/>
      <c r="T187" s="1623"/>
      <c r="U187" s="1007"/>
      <c r="V187" s="1623"/>
      <c r="W187" s="1623"/>
      <c r="X187" s="1623"/>
      <c r="Y187" s="1623"/>
      <c r="Z187" s="1623"/>
      <c r="AA187" s="2095"/>
      <c r="AB187" s="1029"/>
      <c r="AC187" s="1029"/>
      <c r="AD187" s="1029"/>
      <c r="AE187" s="1029"/>
      <c r="AF187" s="2104">
        <v>11</v>
      </c>
    </row>
    <row s="26694" customFormat="1" customHeight="1" ht="11.549999999999999">
      <c r="A188" s="1450"/>
      <c r="B188" s="2099"/>
      <c r="C188" s="2099"/>
      <c r="D188" s="814"/>
      <c r="K188" s="1623"/>
      <c r="L188" s="2099"/>
      <c r="M188" s="2099"/>
      <c r="N188" s="1623"/>
      <c r="O188" s="1623"/>
      <c r="P188" s="1623"/>
      <c r="Q188" s="1623"/>
      <c r="R188" s="2099"/>
      <c r="S188" s="1623"/>
      <c r="T188" s="1623"/>
      <c r="U188" s="1007"/>
      <c r="V188" s="1623"/>
      <c r="W188" s="1623"/>
      <c r="X188" s="1623"/>
      <c r="Y188" s="1623"/>
      <c r="Z188" s="1623"/>
      <c r="AA188" s="2095"/>
      <c r="AB188" s="1029"/>
      <c r="AC188" s="1029"/>
      <c r="AD188" s="1029"/>
      <c r="AE188" s="1029"/>
      <c r="AF188" s="2104">
        <v>11</v>
      </c>
    </row>
    <row s="26694" customFormat="1" customHeight="1" ht="11.549999999999999">
      <c r="A189" s="1450"/>
      <c r="B189" s="2099"/>
      <c r="C189" s="2099"/>
      <c r="D189" s="814"/>
      <c r="K189" s="1623"/>
      <c r="L189" s="2099"/>
      <c r="M189" s="2099"/>
      <c r="N189" s="1623"/>
      <c r="O189" s="1623"/>
      <c r="P189" s="1623"/>
      <c r="Q189" s="1623"/>
      <c r="R189" s="2099"/>
      <c r="S189" s="1623"/>
      <c r="T189" s="1623"/>
      <c r="U189" s="1007"/>
      <c r="V189" s="1623"/>
      <c r="W189" s="1623"/>
      <c r="X189" s="1623"/>
      <c r="Y189" s="1623"/>
      <c r="Z189" s="1623"/>
      <c r="AA189" s="2095"/>
      <c r="AB189" s="1029"/>
      <c r="AC189" s="1029"/>
      <c r="AD189" s="1029"/>
      <c r="AE189" s="1029"/>
      <c r="AF189" s="2104">
        <v>11</v>
      </c>
    </row>
    <row s="26694" customFormat="1" customHeight="1" ht="11.549999999999999">
      <c r="A190" s="1450"/>
      <c r="B190" s="2099"/>
      <c r="C190" s="2099"/>
      <c r="D190" s="814"/>
      <c r="K190" s="1623"/>
      <c r="L190" s="2099"/>
      <c r="M190" s="2099"/>
      <c r="N190" s="1623"/>
      <c r="O190" s="1623"/>
      <c r="P190" s="1623"/>
      <c r="Q190" s="1623"/>
      <c r="R190" s="2099"/>
      <c r="S190" s="1623"/>
      <c r="T190" s="1623"/>
      <c r="U190" s="1007"/>
      <c r="V190" s="1623"/>
      <c r="W190" s="1623"/>
      <c r="X190" s="1623"/>
      <c r="Y190" s="1623"/>
      <c r="Z190" s="1623"/>
      <c r="AA190" s="2095"/>
      <c r="AB190" s="1029"/>
      <c r="AC190" s="1029"/>
      <c r="AD190" s="1029"/>
      <c r="AE190" s="1029"/>
      <c r="AF190" s="2104">
        <v>11</v>
      </c>
    </row>
    <row s="26694" customFormat="1" customHeight="1" ht="11.549999999999999">
      <c r="A191" s="1450"/>
      <c r="B191" s="2099"/>
      <c r="C191" s="2099"/>
      <c r="D191" s="814"/>
      <c r="K191" s="1623"/>
      <c r="L191" s="2099"/>
      <c r="M191" s="2099"/>
      <c r="N191" s="1623"/>
      <c r="O191" s="1623"/>
      <c r="P191" s="1623"/>
      <c r="Q191" s="1623"/>
      <c r="R191" s="2099"/>
      <c r="S191" s="1623"/>
      <c r="T191" s="1623"/>
      <c r="U191" s="1007"/>
      <c r="V191" s="1623"/>
      <c r="W191" s="1623"/>
      <c r="X191" s="1623"/>
      <c r="Y191" s="1623"/>
      <c r="Z191" s="1623"/>
      <c r="AA191" s="2095"/>
      <c r="AB191" s="1029"/>
      <c r="AC191" s="1029"/>
      <c r="AD191" s="1029"/>
      <c r="AE191" s="1029"/>
      <c r="AF191" s="2104">
        <v>11</v>
      </c>
    </row>
    <row s="26694" customFormat="1" customHeight="1" ht="11.549999999999999">
      <c r="A192" s="1450"/>
      <c r="B192" s="2099"/>
      <c r="C192" s="2099"/>
      <c r="D192" s="814"/>
      <c r="K192" s="1623"/>
      <c r="L192" s="2099"/>
      <c r="M192" s="2099"/>
      <c r="N192" s="1623"/>
      <c r="O192" s="1623"/>
      <c r="P192" s="1623"/>
      <c r="Q192" s="1623"/>
      <c r="R192" s="2099"/>
      <c r="S192" s="1623"/>
      <c r="T192" s="1623"/>
      <c r="U192" s="1007"/>
      <c r="V192" s="1623"/>
      <c r="W192" s="1623"/>
      <c r="X192" s="1623"/>
      <c r="Y192" s="1623"/>
      <c r="Z192" s="1623"/>
      <c r="AA192" s="2095"/>
      <c r="AB192" s="1029"/>
      <c r="AC192" s="1029"/>
      <c r="AD192" s="1029"/>
      <c r="AE192" s="1029"/>
      <c r="AF192" s="2104">
        <v>11</v>
      </c>
    </row>
    <row s="26694" customFormat="1" customHeight="1" ht="11.549999999999999">
      <c r="A193" s="1450"/>
      <c r="B193" s="2099"/>
      <c r="C193" s="2099"/>
      <c r="D193" s="814"/>
      <c r="K193" s="1623"/>
      <c r="L193" s="2099"/>
      <c r="M193" s="2099"/>
      <c r="N193" s="1623"/>
      <c r="O193" s="1623"/>
      <c r="P193" s="1623"/>
      <c r="Q193" s="1623"/>
      <c r="R193" s="2099"/>
      <c r="S193" s="1623"/>
      <c r="T193" s="1623"/>
      <c r="U193" s="1007"/>
      <c r="V193" s="1623"/>
      <c r="W193" s="1623"/>
      <c r="X193" s="1623"/>
      <c r="Y193" s="1623"/>
      <c r="Z193" s="1623"/>
      <c r="AA193" s="2095"/>
      <c r="AB193" s="1029"/>
      <c r="AC193" s="1029"/>
      <c r="AD193" s="1029"/>
      <c r="AE193" s="1029"/>
      <c r="AF193" s="2104">
        <v>11</v>
      </c>
    </row>
    <row s="26694" customFormat="1" customHeight="1" ht="11.549999999999999">
      <c r="A194" s="1450"/>
      <c r="B194" s="2099"/>
      <c r="C194" s="2099"/>
      <c r="D194" s="814"/>
      <c r="K194" s="1623"/>
      <c r="L194" s="2099"/>
      <c r="M194" s="2099"/>
      <c r="N194" s="1623"/>
      <c r="O194" s="1623"/>
      <c r="P194" s="1623"/>
      <c r="Q194" s="1623"/>
      <c r="R194" s="2099"/>
      <c r="S194" s="1623"/>
      <c r="T194" s="1623"/>
      <c r="U194" s="1007"/>
      <c r="V194" s="1623"/>
      <c r="W194" s="1623"/>
      <c r="X194" s="1623"/>
      <c r="Y194" s="1623"/>
      <c r="Z194" s="1623"/>
      <c r="AA194" s="2095"/>
      <c r="AB194" s="1029"/>
      <c r="AC194" s="1029"/>
      <c r="AD194" s="1029"/>
      <c r="AE194" s="1029"/>
      <c r="AF194" s="2104">
        <v>11</v>
      </c>
    </row>
    <row s="26694" customFormat="1" customHeight="1" ht="11.549999999999999">
      <c r="A195" s="1450"/>
      <c r="B195" s="2099"/>
      <c r="C195" s="2099"/>
      <c r="D195" s="814"/>
      <c r="K195" s="1623"/>
      <c r="L195" s="2099"/>
      <c r="M195" s="2099"/>
      <c r="N195" s="1623"/>
      <c r="O195" s="1623"/>
      <c r="P195" s="1623"/>
      <c r="Q195" s="1623"/>
      <c r="R195" s="2099"/>
      <c r="S195" s="1623"/>
      <c r="T195" s="1623"/>
      <c r="U195" s="1007"/>
      <c r="V195" s="1623"/>
      <c r="W195" s="1623"/>
      <c r="X195" s="1623"/>
      <c r="Y195" s="1623"/>
      <c r="Z195" s="1623"/>
      <c r="AA195" s="2095"/>
      <c r="AB195" s="1029"/>
      <c r="AC195" s="1029"/>
      <c r="AD195" s="1029"/>
      <c r="AE195" s="1029"/>
      <c r="AF195" s="2104">
        <v>11</v>
      </c>
    </row>
    <row s="26694" customFormat="1" customHeight="1" ht="11.549999999999999">
      <c r="A196" s="1450"/>
      <c r="B196" s="2099"/>
      <c r="C196" s="2099"/>
      <c r="D196" s="814"/>
      <c r="K196" s="1623"/>
      <c r="L196" s="2099"/>
      <c r="M196" s="2099"/>
      <c r="N196" s="1623"/>
      <c r="O196" s="1623"/>
      <c r="P196" s="1623"/>
      <c r="Q196" s="1623"/>
      <c r="R196" s="2099"/>
      <c r="S196" s="1623"/>
      <c r="T196" s="1623"/>
      <c r="U196" s="1007"/>
      <c r="V196" s="1623"/>
      <c r="W196" s="1623"/>
      <c r="X196" s="1623"/>
      <c r="Y196" s="1623"/>
      <c r="Z196" s="1623"/>
      <c r="AA196" s="2095"/>
      <c r="AB196" s="1029"/>
      <c r="AC196" s="1029"/>
      <c r="AD196" s="1029"/>
      <c r="AE196" s="1029"/>
      <c r="AF196" s="2104">
        <v>11</v>
      </c>
    </row>
    <row s="26694" customFormat="1" customHeight="1" ht="11.549999999999999">
      <c r="A197" s="1450"/>
      <c r="B197" s="2099"/>
      <c r="C197" s="2099"/>
      <c r="D197" s="814"/>
      <c r="K197" s="1623"/>
      <c r="L197" s="2099"/>
      <c r="M197" s="2099"/>
      <c r="N197" s="1623"/>
      <c r="O197" s="1623"/>
      <c r="P197" s="1623"/>
      <c r="Q197" s="1623"/>
      <c r="R197" s="2099"/>
      <c r="S197" s="1623"/>
      <c r="T197" s="1623"/>
      <c r="U197" s="1007"/>
      <c r="V197" s="1623"/>
      <c r="W197" s="1623"/>
      <c r="X197" s="1623"/>
      <c r="Y197" s="1623"/>
      <c r="Z197" s="1623"/>
      <c r="AA197" s="2095"/>
      <c r="AB197" s="1029"/>
      <c r="AC197" s="1029"/>
      <c r="AD197" s="1029"/>
      <c r="AE197" s="1029"/>
      <c r="AF197" s="2104">
        <v>11</v>
      </c>
    </row>
    <row s="26694" customFormat="1" customHeight="1" ht="11.549999999999999">
      <c r="A198" s="1450"/>
      <c r="B198" s="2099"/>
      <c r="C198" s="2099"/>
      <c r="D198" s="814"/>
      <c r="K198" s="1623"/>
      <c r="L198" s="2099"/>
      <c r="M198" s="2099"/>
      <c r="N198" s="1623"/>
      <c r="O198" s="1623"/>
      <c r="P198" s="1623"/>
      <c r="Q198" s="1623"/>
      <c r="R198" s="2099"/>
      <c r="S198" s="1623"/>
      <c r="T198" s="1623"/>
      <c r="U198" s="1007"/>
      <c r="V198" s="1623"/>
      <c r="W198" s="1623"/>
      <c r="X198" s="1623"/>
      <c r="Y198" s="1623"/>
      <c r="Z198" s="1623"/>
      <c r="AA198" s="2095"/>
      <c r="AB198" s="1029"/>
      <c r="AC198" s="1029"/>
      <c r="AD198" s="1029"/>
      <c r="AE198" s="1029"/>
      <c r="AF198" s="2104">
        <v>11</v>
      </c>
    </row>
    <row s="26694" customFormat="1" customHeight="1" ht="11.549999999999999">
      <c r="A199" s="1450"/>
      <c r="B199" s="2099"/>
      <c r="C199" s="2099"/>
      <c r="D199" s="814"/>
      <c r="K199" s="1623"/>
      <c r="L199" s="2099"/>
      <c r="M199" s="2099"/>
      <c r="N199" s="1623"/>
      <c r="O199" s="1623"/>
      <c r="P199" s="1623"/>
      <c r="Q199" s="1623"/>
      <c r="R199" s="2099"/>
      <c r="S199" s="1623"/>
      <c r="T199" s="1623"/>
      <c r="U199" s="1007"/>
      <c r="V199" s="1623"/>
      <c r="W199" s="1623"/>
      <c r="X199" s="1623"/>
      <c r="Y199" s="1623"/>
      <c r="Z199" s="1623"/>
      <c r="AA199" s="2095"/>
      <c r="AB199" s="1029"/>
      <c r="AC199" s="1029"/>
      <c r="AD199" s="1029"/>
      <c r="AE199" s="1029"/>
      <c r="AF199" s="2104">
        <v>11</v>
      </c>
    </row>
    <row s="26694" customFormat="1" customHeight="1" ht="11.549999999999999">
      <c r="A200" s="1450"/>
      <c r="B200" s="2099"/>
      <c r="C200" s="2099"/>
      <c r="D200" s="814"/>
      <c r="K200" s="1623"/>
      <c r="L200" s="2099"/>
      <c r="M200" s="2099"/>
      <c r="N200" s="1623"/>
      <c r="O200" s="1623"/>
      <c r="P200" s="1623"/>
      <c r="Q200" s="1623"/>
      <c r="R200" s="2099"/>
      <c r="S200" s="1623"/>
      <c r="T200" s="1623"/>
      <c r="U200" s="1007"/>
      <c r="V200" s="1623"/>
      <c r="W200" s="1623"/>
      <c r="X200" s="1623"/>
      <c r="Y200" s="1623"/>
      <c r="Z200" s="1623"/>
      <c r="AA200" s="2095"/>
      <c r="AB200" s="1029"/>
      <c r="AC200" s="1029"/>
      <c r="AD200" s="1029"/>
      <c r="AE200" s="1029"/>
      <c r="AF200" s="2104">
        <v>11</v>
      </c>
    </row>
    <row s="26694" customFormat="1" customHeight="1" ht="11.549999999999999">
      <c r="A201" s="1450"/>
      <c r="B201" s="2099"/>
      <c r="C201" s="2099"/>
      <c r="D201" s="814"/>
      <c r="K201" s="1623"/>
      <c r="L201" s="2099"/>
      <c r="M201" s="2099"/>
      <c r="N201" s="1623"/>
      <c r="O201" s="1623"/>
      <c r="P201" s="1623"/>
      <c r="Q201" s="1623"/>
      <c r="R201" s="2099"/>
      <c r="S201" s="1623"/>
      <c r="T201" s="1623"/>
      <c r="U201" s="1007"/>
      <c r="V201" s="1623"/>
      <c r="W201" s="1623"/>
      <c r="X201" s="1623"/>
      <c r="Y201" s="1623"/>
      <c r="Z201" s="1623"/>
      <c r="AA201" s="2095"/>
      <c r="AB201" s="1029"/>
      <c r="AC201" s="1029"/>
      <c r="AD201" s="1029"/>
      <c r="AE201" s="1029"/>
      <c r="AF201" s="2104">
        <v>11</v>
      </c>
    </row>
    <row s="26694" customFormat="1" customHeight="1" ht="11.549999999999999">
      <c r="A202" s="1450"/>
      <c r="B202" s="2099"/>
      <c r="C202" s="2099"/>
      <c r="D202" s="814"/>
      <c r="K202" s="1623"/>
      <c r="L202" s="2099"/>
      <c r="M202" s="2099"/>
      <c r="N202" s="1623"/>
      <c r="O202" s="1623"/>
      <c r="P202" s="1623"/>
      <c r="Q202" s="1623"/>
      <c r="R202" s="2099"/>
      <c r="S202" s="1623"/>
      <c r="T202" s="1623"/>
      <c r="U202" s="1007"/>
      <c r="V202" s="1623"/>
      <c r="W202" s="1623"/>
      <c r="X202" s="1623"/>
      <c r="Y202" s="1623"/>
      <c r="Z202" s="1623"/>
      <c r="AA202" s="2095"/>
      <c r="AB202" s="1029"/>
      <c r="AC202" s="1029"/>
      <c r="AD202" s="1029"/>
      <c r="AE202" s="1029"/>
      <c r="AF202" s="2104">
        <v>11</v>
      </c>
    </row>
    <row s="26694" customFormat="1" customHeight="1" ht="11.549999999999999">
      <c r="A203" s="1450"/>
      <c r="B203" s="2099"/>
      <c r="C203" s="2099"/>
      <c r="D203" s="814"/>
      <c r="K203" s="1623"/>
      <c r="L203" s="2099"/>
      <c r="M203" s="2099"/>
      <c r="N203" s="1623"/>
      <c r="O203" s="1623"/>
      <c r="P203" s="1623"/>
      <c r="Q203" s="1623"/>
      <c r="R203" s="2099"/>
      <c r="S203" s="1623"/>
      <c r="T203" s="1623"/>
      <c r="U203" s="1007"/>
      <c r="V203" s="1623"/>
      <c r="W203" s="1623"/>
      <c r="X203" s="1623"/>
      <c r="Y203" s="1623"/>
      <c r="Z203" s="1623"/>
      <c r="AA203" s="2095"/>
      <c r="AB203" s="1029"/>
      <c r="AC203" s="1029"/>
      <c r="AD203" s="1029"/>
      <c r="AE203" s="1029"/>
      <c r="AF203" s="2104">
        <v>11</v>
      </c>
    </row>
    <row s="26694" customFormat="1" customHeight="1" ht="11.549999999999999">
      <c r="A204" s="1450"/>
      <c r="B204" s="2099"/>
      <c r="C204" s="2099"/>
      <c r="D204" s="814"/>
      <c r="K204" s="1623"/>
      <c r="L204" s="2099"/>
      <c r="M204" s="2099"/>
      <c r="N204" s="1623"/>
      <c r="O204" s="1623"/>
      <c r="P204" s="1623"/>
      <c r="Q204" s="1623"/>
      <c r="R204" s="2099"/>
      <c r="S204" s="1623"/>
      <c r="T204" s="1623"/>
      <c r="U204" s="1007"/>
      <c r="V204" s="1623"/>
      <c r="W204" s="1623"/>
      <c r="X204" s="1623"/>
      <c r="Y204" s="1623"/>
      <c r="Z204" s="1623"/>
      <c r="AA204" s="2095"/>
      <c r="AB204" s="1029"/>
      <c r="AC204" s="1029"/>
      <c r="AD204" s="1029"/>
      <c r="AE204" s="1029"/>
      <c r="AF204" s="2104">
        <v>11</v>
      </c>
    </row>
    <row s="26694" customFormat="1" customHeight="1" ht="11.549999999999999">
      <c r="A205" s="1450"/>
      <c r="B205" s="2099"/>
      <c r="C205" s="2099"/>
      <c r="D205" s="814"/>
      <c r="K205" s="1623"/>
      <c r="L205" s="2099"/>
      <c r="M205" s="2099"/>
      <c r="N205" s="1623"/>
      <c r="O205" s="1623"/>
      <c r="P205" s="1623"/>
      <c r="Q205" s="1623"/>
      <c r="R205" s="2099"/>
      <c r="S205" s="1623"/>
      <c r="T205" s="1623"/>
      <c r="U205" s="1007"/>
      <c r="V205" s="1623"/>
      <c r="W205" s="1623"/>
      <c r="X205" s="1623"/>
      <c r="Y205" s="1623"/>
      <c r="Z205" s="1623"/>
      <c r="AA205" s="2095"/>
      <c r="AB205" s="1029"/>
      <c r="AC205" s="1029"/>
      <c r="AD205" s="1029"/>
      <c r="AE205" s="1029"/>
      <c r="AF205" s="2104">
        <v>11</v>
      </c>
    </row>
    <row s="26694" customFormat="1" customHeight="1" ht="11.549999999999999">
      <c r="A206" s="1450"/>
      <c r="B206" s="2099"/>
      <c r="C206" s="2099"/>
      <c r="D206" s="814"/>
      <c r="K206" s="1623"/>
      <c r="L206" s="2099"/>
      <c r="M206" s="2099"/>
      <c r="N206" s="1623"/>
      <c r="O206" s="1623"/>
      <c r="P206" s="1623"/>
      <c r="Q206" s="1623"/>
      <c r="R206" s="2099"/>
      <c r="S206" s="1623"/>
      <c r="T206" s="1623"/>
      <c r="U206" s="1007"/>
      <c r="V206" s="1623"/>
      <c r="W206" s="1623"/>
      <c r="X206" s="1623"/>
      <c r="Y206" s="1623"/>
      <c r="Z206" s="1623"/>
      <c r="AA206" s="2095"/>
      <c r="AB206" s="1029"/>
      <c r="AC206" s="1029"/>
      <c r="AD206" s="1029"/>
      <c r="AE206" s="1029"/>
      <c r="AF206" s="2104">
        <v>11</v>
      </c>
    </row>
    <row s="26694" customFormat="1" customHeight="1" ht="11.549999999999999">
      <c r="A207" s="1450"/>
      <c r="B207" s="2099"/>
      <c r="C207" s="2099"/>
      <c r="D207" s="814"/>
      <c r="K207" s="1623"/>
      <c r="L207" s="2099"/>
      <c r="M207" s="2099"/>
      <c r="N207" s="1623"/>
      <c r="O207" s="1623"/>
      <c r="P207" s="1623"/>
      <c r="Q207" s="1623"/>
      <c r="R207" s="2099"/>
      <c r="S207" s="1623"/>
      <c r="T207" s="1623"/>
      <c r="U207" s="1007"/>
      <c r="V207" s="1623"/>
      <c r="W207" s="1623"/>
      <c r="X207" s="1623"/>
      <c r="Y207" s="1623"/>
      <c r="Z207" s="1623"/>
      <c r="AA207" s="2095"/>
      <c r="AB207" s="1029"/>
      <c r="AC207" s="1029"/>
      <c r="AD207" s="1029"/>
      <c r="AE207" s="1029"/>
      <c r="AF207" s="2104">
        <v>11</v>
      </c>
    </row>
    <row s="26694" customFormat="1" customHeight="1" ht="11.549999999999999">
      <c r="A208" s="1450"/>
      <c r="B208" s="2099"/>
      <c r="C208" s="2099"/>
      <c r="D208" s="814"/>
      <c r="K208" s="1623"/>
      <c r="L208" s="2099"/>
      <c r="M208" s="2099"/>
      <c r="N208" s="1623"/>
      <c r="O208" s="1623"/>
      <c r="P208" s="1623"/>
      <c r="Q208" s="1623"/>
      <c r="R208" s="2099"/>
      <c r="S208" s="1623"/>
      <c r="T208" s="1623"/>
      <c r="U208" s="1007"/>
      <c r="V208" s="1623"/>
      <c r="W208" s="1623"/>
      <c r="X208" s="1623"/>
      <c r="Y208" s="1623"/>
      <c r="Z208" s="1623"/>
      <c r="AA208" s="2095"/>
      <c r="AB208" s="1029"/>
      <c r="AC208" s="1029"/>
      <c r="AD208" s="1029"/>
      <c r="AE208" s="1029"/>
      <c r="AF208" s="2104">
        <v>11</v>
      </c>
    </row>
    <row s="26694" customFormat="1" customHeight="1" ht="11.549999999999999">
      <c r="A209" s="1450"/>
      <c r="B209" s="2099"/>
      <c r="C209" s="2099"/>
      <c r="D209" s="814"/>
      <c r="K209" s="1623"/>
      <c r="L209" s="2099"/>
      <c r="M209" s="2099"/>
      <c r="N209" s="1623"/>
      <c r="O209" s="1623"/>
      <c r="P209" s="1623"/>
      <c r="Q209" s="1623"/>
      <c r="R209" s="2099"/>
      <c r="S209" s="1623"/>
      <c r="T209" s="1623"/>
      <c r="U209" s="1007"/>
      <c r="V209" s="1623"/>
      <c r="W209" s="1623"/>
      <c r="X209" s="1623"/>
      <c r="Y209" s="1623"/>
      <c r="Z209" s="1623"/>
      <c r="AA209" s="2095"/>
      <c r="AB209" s="1029"/>
      <c r="AC209" s="1029"/>
      <c r="AD209" s="1029"/>
      <c r="AE209" s="1029"/>
      <c r="AF209" s="2104">
        <v>11</v>
      </c>
    </row>
    <row s="26694" customFormat="1" customHeight="1" ht="11.549999999999999">
      <c r="A210" s="1450"/>
      <c r="B210" s="2099"/>
      <c r="C210" s="2099"/>
      <c r="D210" s="814"/>
      <c r="K210" s="1623"/>
      <c r="L210" s="2099"/>
      <c r="M210" s="2099"/>
      <c r="N210" s="1623"/>
      <c r="O210" s="1623"/>
      <c r="P210" s="1623"/>
      <c r="Q210" s="1623"/>
      <c r="R210" s="2099"/>
      <c r="S210" s="1623"/>
      <c r="T210" s="1623"/>
      <c r="U210" s="1007"/>
      <c r="V210" s="1623"/>
      <c r="W210" s="1623"/>
      <c r="X210" s="1623"/>
      <c r="Y210" s="1623"/>
      <c r="Z210" s="1623"/>
      <c r="AA210" s="2095"/>
      <c r="AB210" s="1029"/>
      <c r="AC210" s="1029"/>
      <c r="AD210" s="1029"/>
      <c r="AE210" s="1029"/>
      <c r="AF210" s="2104">
        <v>11</v>
      </c>
    </row>
    <row s="26694" customFormat="1" customHeight="1" ht="11.549999999999999">
      <c r="A211" s="1450"/>
      <c r="B211" s="2099"/>
      <c r="C211" s="2099"/>
      <c r="D211" s="814"/>
      <c r="K211" s="1623"/>
      <c r="L211" s="2099"/>
      <c r="M211" s="2099"/>
      <c r="N211" s="1623"/>
      <c r="O211" s="1623"/>
      <c r="P211" s="1623"/>
      <c r="Q211" s="1623"/>
      <c r="R211" s="2099"/>
      <c r="S211" s="1623"/>
      <c r="T211" s="1623"/>
      <c r="U211" s="1007"/>
      <c r="V211" s="1623"/>
      <c r="W211" s="1623"/>
      <c r="X211" s="1623"/>
      <c r="Y211" s="1623"/>
      <c r="Z211" s="1623"/>
      <c r="AA211" s="2095"/>
      <c r="AB211" s="1029"/>
      <c r="AC211" s="1029"/>
      <c r="AD211" s="1029"/>
      <c r="AE211" s="1029"/>
      <c r="AF211" s="2104">
        <v>11</v>
      </c>
    </row>
    <row s="26694" customFormat="1" customHeight="1" ht="11.549999999999999">
      <c r="A212" s="1450"/>
      <c r="B212" s="2099"/>
      <c r="C212" s="2099"/>
      <c r="D212" s="814"/>
      <c r="K212" s="1623"/>
      <c r="L212" s="2099"/>
      <c r="M212" s="2099"/>
      <c r="N212" s="1623"/>
      <c r="O212" s="1623"/>
      <c r="P212" s="1623"/>
      <c r="Q212" s="1623"/>
      <c r="R212" s="2099"/>
      <c r="S212" s="1623"/>
      <c r="T212" s="1623"/>
      <c r="U212" s="1007"/>
      <c r="V212" s="1623"/>
      <c r="W212" s="1623"/>
      <c r="X212" s="1623"/>
      <c r="Y212" s="1623"/>
      <c r="Z212" s="1623"/>
      <c r="AA212" s="2095"/>
      <c r="AB212" s="1029"/>
      <c r="AC212" s="1029"/>
      <c r="AD212" s="1029"/>
      <c r="AE212" s="1029"/>
      <c r="AF212" s="2104">
        <v>11</v>
      </c>
    </row>
    <row s="26694" customFormat="1" customHeight="1" ht="11.549999999999999">
      <c r="A213" s="1450"/>
      <c r="B213" s="2099"/>
      <c r="C213" s="2099"/>
      <c r="D213" s="814"/>
      <c r="K213" s="1623"/>
      <c r="L213" s="2099"/>
      <c r="M213" s="2099"/>
      <c r="N213" s="1623"/>
      <c r="O213" s="1623"/>
      <c r="P213" s="1623"/>
      <c r="Q213" s="1623"/>
      <c r="R213" s="2099"/>
      <c r="S213" s="1623"/>
      <c r="T213" s="1623"/>
      <c r="U213" s="1007"/>
      <c r="V213" s="1623"/>
      <c r="W213" s="1623"/>
      <c r="X213" s="1623"/>
      <c r="Y213" s="1623"/>
      <c r="Z213" s="1623"/>
      <c r="AA213" s="2095"/>
      <c r="AB213" s="1029"/>
      <c r="AC213" s="1029"/>
      <c r="AD213" s="1029"/>
      <c r="AE213" s="1029"/>
      <c r="AF213" s="2104">
        <v>11</v>
      </c>
    </row>
    <row s="26694" customFormat="1" customHeight="1" ht="11.549999999999999">
      <c r="A214" s="1450"/>
      <c r="B214" s="2099"/>
      <c r="C214" s="2099"/>
      <c r="D214" s="814"/>
      <c r="K214" s="1623"/>
      <c r="L214" s="2099"/>
      <c r="M214" s="2099"/>
      <c r="N214" s="1623"/>
      <c r="O214" s="1623"/>
      <c r="P214" s="1623"/>
      <c r="Q214" s="1623"/>
      <c r="R214" s="2099"/>
      <c r="S214" s="1623"/>
      <c r="T214" s="1623"/>
      <c r="U214" s="1007"/>
      <c r="V214" s="1623"/>
      <c r="W214" s="1623"/>
      <c r="X214" s="1623"/>
      <c r="Y214" s="1623"/>
      <c r="Z214" s="1623"/>
      <c r="AA214" s="2095"/>
      <c r="AB214" s="1029"/>
      <c r="AC214" s="1029"/>
      <c r="AD214" s="1029"/>
      <c r="AE214" s="1029"/>
      <c r="AF214" s="2104">
        <v>11</v>
      </c>
    </row>
    <row s="26694" customFormat="1" customHeight="1" ht="11.549999999999999">
      <c r="A215" s="1450"/>
      <c r="B215" s="2099"/>
      <c r="C215" s="2099"/>
      <c r="D215" s="814"/>
      <c r="K215" s="1623"/>
      <c r="L215" s="2099"/>
      <c r="M215" s="2099"/>
      <c r="N215" s="1623"/>
      <c r="O215" s="1623"/>
      <c r="P215" s="1623"/>
      <c r="Q215" s="1623"/>
      <c r="R215" s="2099"/>
      <c r="S215" s="1623"/>
      <c r="T215" s="1623"/>
      <c r="U215" s="1007"/>
      <c r="V215" s="1623"/>
      <c r="W215" s="1623"/>
      <c r="X215" s="1623"/>
      <c r="Y215" s="1623"/>
      <c r="Z215" s="1623"/>
      <c r="AA215" s="2095"/>
      <c r="AB215" s="1029"/>
      <c r="AC215" s="1029"/>
      <c r="AD215" s="1029"/>
      <c r="AE215" s="1029"/>
      <c r="AF215" s="2104">
        <v>11</v>
      </c>
    </row>
    <row s="26694" customFormat="1" customHeight="1" ht="11.549999999999999">
      <c r="A216" s="1450"/>
      <c r="B216" s="2099"/>
      <c r="C216" s="2099"/>
      <c r="D216" s="814"/>
      <c r="K216" s="1623"/>
      <c r="L216" s="2099"/>
      <c r="M216" s="2099"/>
      <c r="N216" s="1623"/>
      <c r="O216" s="1623"/>
      <c r="P216" s="1623"/>
      <c r="Q216" s="1623"/>
      <c r="R216" s="2099"/>
      <c r="S216" s="1623"/>
      <c r="T216" s="1623"/>
      <c r="U216" s="1007"/>
      <c r="V216" s="1623"/>
      <c r="W216" s="1623"/>
      <c r="X216" s="1623"/>
      <c r="Y216" s="1623"/>
      <c r="Z216" s="1623"/>
      <c r="AA216" s="2095"/>
      <c r="AB216" s="1029"/>
      <c r="AC216" s="1029"/>
      <c r="AD216" s="1029"/>
      <c r="AE216" s="1029"/>
      <c r="AF216" s="2104">
        <v>11</v>
      </c>
    </row>
    <row s="26694" customFormat="1" customHeight="1" ht="11.549999999999999">
      <c r="A217" s="1450"/>
      <c r="B217" s="2099"/>
      <c r="C217" s="2099"/>
      <c r="D217" s="814"/>
      <c r="K217" s="1623"/>
      <c r="L217" s="2099"/>
      <c r="M217" s="2099"/>
      <c r="N217" s="1623"/>
      <c r="O217" s="1623"/>
      <c r="P217" s="1623"/>
      <c r="Q217" s="1623"/>
      <c r="R217" s="2099"/>
      <c r="S217" s="1623"/>
      <c r="T217" s="1623"/>
      <c r="U217" s="1007"/>
      <c r="V217" s="1623"/>
      <c r="W217" s="1623"/>
      <c r="X217" s="1623"/>
      <c r="Y217" s="1623"/>
      <c r="Z217" s="1623"/>
      <c r="AA217" s="2095"/>
      <c r="AB217" s="1029"/>
      <c r="AC217" s="1029"/>
      <c r="AD217" s="1029"/>
      <c r="AE217" s="1029"/>
      <c r="AF217" s="2104">
        <v>11</v>
      </c>
    </row>
    <row s="26694" customFormat="1" customHeight="1" ht="11.549999999999999">
      <c r="A218" s="1450"/>
      <c r="B218" s="2099"/>
      <c r="C218" s="2099"/>
      <c r="D218" s="814"/>
      <c r="K218" s="1623"/>
      <c r="L218" s="2099"/>
      <c r="M218" s="2099"/>
      <c r="N218" s="1623"/>
      <c r="O218" s="1623"/>
      <c r="P218" s="1623"/>
      <c r="Q218" s="1623"/>
      <c r="R218" s="2099"/>
      <c r="S218" s="1623"/>
      <c r="T218" s="1623"/>
      <c r="U218" s="1007"/>
      <c r="V218" s="1623"/>
      <c r="W218" s="1623"/>
      <c r="X218" s="1623"/>
      <c r="Y218" s="1623"/>
      <c r="Z218" s="1623"/>
      <c r="AA218" s="2095"/>
      <c r="AB218" s="1029"/>
      <c r="AC218" s="1029"/>
      <c r="AD218" s="1029"/>
      <c r="AE218" s="1029"/>
      <c r="AF218" s="2104">
        <v>11</v>
      </c>
    </row>
    <row s="26694" customFormat="1" customHeight="1" ht="11.549999999999999">
      <c r="A219" s="1450"/>
      <c r="B219" s="2099"/>
      <c r="C219" s="2099"/>
      <c r="D219" s="814"/>
      <c r="K219" s="1623"/>
      <c r="L219" s="2099"/>
      <c r="M219" s="2099"/>
      <c r="N219" s="1623"/>
      <c r="O219" s="1623"/>
      <c r="P219" s="1623"/>
      <c r="Q219" s="1623"/>
      <c r="R219" s="2099"/>
      <c r="S219" s="1623"/>
      <c r="T219" s="1623"/>
      <c r="U219" s="1007"/>
      <c r="V219" s="1623"/>
      <c r="W219" s="1623"/>
      <c r="X219" s="1623"/>
      <c r="Y219" s="1623"/>
      <c r="Z219" s="1623"/>
      <c r="AA219" s="2095"/>
      <c r="AB219" s="1029"/>
      <c r="AC219" s="1029"/>
      <c r="AD219" s="1029"/>
      <c r="AE219" s="1029"/>
      <c r="AF219" s="2104">
        <v>11</v>
      </c>
    </row>
    <row s="26694" customFormat="1" customHeight="1" ht="11.549999999999999">
      <c r="A220" s="1450"/>
      <c r="B220" s="2099"/>
      <c r="C220" s="2099"/>
      <c r="D220" s="814"/>
      <c r="K220" s="1623"/>
      <c r="L220" s="2099"/>
      <c r="M220" s="2099"/>
      <c r="N220" s="1623"/>
      <c r="O220" s="1623"/>
      <c r="P220" s="1623"/>
      <c r="Q220" s="1623"/>
      <c r="R220" s="2099"/>
      <c r="S220" s="1623"/>
      <c r="T220" s="1623"/>
      <c r="U220" s="1007"/>
      <c r="V220" s="1623"/>
      <c r="W220" s="1623"/>
      <c r="X220" s="1623"/>
      <c r="Y220" s="1623"/>
      <c r="Z220" s="1623"/>
      <c r="AA220" s="2095"/>
      <c r="AB220" s="1029"/>
      <c r="AC220" s="1029"/>
      <c r="AD220" s="1029"/>
      <c r="AE220" s="1029"/>
      <c r="AF220" s="2104">
        <v>11</v>
      </c>
    </row>
    <row s="26694" customFormat="1" customHeight="1" ht="11.549999999999999">
      <c r="A221" s="1450"/>
      <c r="B221" s="2099"/>
      <c r="C221" s="2099"/>
      <c r="D221" s="814"/>
      <c r="K221" s="1623"/>
      <c r="L221" s="2099"/>
      <c r="M221" s="2099"/>
      <c r="N221" s="1623"/>
      <c r="O221" s="1623"/>
      <c r="P221" s="1623"/>
      <c r="Q221" s="1623"/>
      <c r="R221" s="2099"/>
      <c r="S221" s="1623"/>
      <c r="T221" s="1623"/>
      <c r="U221" s="1007"/>
      <c r="V221" s="1623"/>
      <c r="W221" s="1623"/>
      <c r="X221" s="1623"/>
      <c r="Y221" s="1623"/>
      <c r="Z221" s="1623"/>
      <c r="AA221" s="2095"/>
      <c r="AB221" s="1029"/>
      <c r="AC221" s="1029"/>
      <c r="AD221" s="1029"/>
      <c r="AE221" s="1029"/>
      <c r="AF221" s="2104">
        <v>11</v>
      </c>
    </row>
    <row s="26694" customFormat="1" customHeight="1" ht="11.549999999999999">
      <c r="A222" s="1450"/>
      <c r="B222" s="2099"/>
      <c r="C222" s="2099"/>
      <c r="D222" s="814"/>
      <c r="K222" s="1623"/>
      <c r="L222" s="2099"/>
      <c r="M222" s="2099"/>
      <c r="N222" s="1623"/>
      <c r="O222" s="1623"/>
      <c r="P222" s="1623"/>
      <c r="Q222" s="1623"/>
      <c r="R222" s="2099"/>
      <c r="S222" s="1623"/>
      <c r="T222" s="1623"/>
      <c r="U222" s="1007"/>
      <c r="V222" s="1623"/>
      <c r="W222" s="1623"/>
      <c r="X222" s="1623"/>
      <c r="Y222" s="1623"/>
      <c r="Z222" s="1623"/>
      <c r="AA222" s="2095"/>
      <c r="AB222" s="1029"/>
      <c r="AC222" s="1029"/>
      <c r="AD222" s="1029"/>
      <c r="AE222" s="1029"/>
      <c r="AF222" s="2104">
        <v>11</v>
      </c>
    </row>
    <row s="26694" customFormat="1" customHeight="1" ht="11.549999999999999">
      <c r="A223" s="1450"/>
      <c r="B223" s="2099"/>
      <c r="C223" s="2099"/>
      <c r="D223" s="814"/>
      <c r="K223" s="1623"/>
      <c r="L223" s="2099"/>
      <c r="M223" s="2099"/>
      <c r="N223" s="1623"/>
      <c r="O223" s="1623"/>
      <c r="P223" s="1623"/>
      <c r="Q223" s="1623"/>
      <c r="R223" s="2099"/>
      <c r="S223" s="1623"/>
      <c r="T223" s="1623"/>
      <c r="U223" s="1007"/>
      <c r="V223" s="1623"/>
      <c r="W223" s="1623"/>
      <c r="X223" s="1623"/>
      <c r="Y223" s="1623"/>
      <c r="Z223" s="1623"/>
      <c r="AA223" s="2095"/>
      <c r="AB223" s="1029"/>
      <c r="AC223" s="1029"/>
      <c r="AD223" s="1029"/>
      <c r="AE223" s="1029"/>
      <c r="AF223" s="2104">
        <v>11</v>
      </c>
    </row>
    <row s="26694" customFormat="1" customHeight="1" ht="11.549999999999999">
      <c r="A224" s="1450"/>
      <c r="B224" s="2099"/>
      <c r="C224" s="2099"/>
      <c r="D224" s="814"/>
      <c r="K224" s="1623"/>
      <c r="L224" s="2099"/>
      <c r="M224" s="2099"/>
      <c r="N224" s="1623"/>
      <c r="O224" s="1623"/>
      <c r="P224" s="1623"/>
      <c r="Q224" s="1623"/>
      <c r="R224" s="2099"/>
      <c r="S224" s="1623"/>
      <c r="T224" s="1623"/>
      <c r="U224" s="1007"/>
      <c r="V224" s="1623"/>
      <c r="W224" s="1623"/>
      <c r="X224" s="1623"/>
      <c r="Y224" s="1623"/>
      <c r="Z224" s="1623"/>
      <c r="AA224" s="2095"/>
      <c r="AB224" s="1029"/>
      <c r="AC224" s="1029"/>
      <c r="AD224" s="1029"/>
      <c r="AE224" s="1029"/>
      <c r="AF224" s="2104">
        <v>11</v>
      </c>
    </row>
    <row s="26694" customFormat="1" customHeight="1" ht="11.549999999999999">
      <c r="A225" s="1450"/>
      <c r="B225" s="2099"/>
      <c r="C225" s="2099"/>
      <c r="D225" s="814"/>
      <c r="K225" s="1623"/>
      <c r="L225" s="2099"/>
      <c r="M225" s="2099"/>
      <c r="N225" s="1623"/>
      <c r="O225" s="1623"/>
      <c r="P225" s="1623"/>
      <c r="Q225" s="1623"/>
      <c r="R225" s="2099"/>
      <c r="S225" s="1623"/>
      <c r="T225" s="1623"/>
      <c r="U225" s="1007"/>
      <c r="V225" s="1623"/>
      <c r="W225" s="1623"/>
      <c r="X225" s="1623"/>
      <c r="Y225" s="1623"/>
      <c r="Z225" s="1623"/>
      <c r="AA225" s="2095"/>
      <c r="AB225" s="1029"/>
      <c r="AC225" s="1029"/>
      <c r="AD225" s="1029"/>
      <c r="AE225" s="1029"/>
      <c r="AF225" s="2104">
        <v>11</v>
      </c>
    </row>
    <row s="26694" customFormat="1" customHeight="1" ht="11.549999999999999">
      <c r="A226" s="1450"/>
      <c r="B226" s="2099"/>
      <c r="C226" s="2099"/>
      <c r="D226" s="814"/>
      <c r="K226" s="1623"/>
      <c r="L226" s="2099"/>
      <c r="M226" s="2099"/>
      <c r="N226" s="1623"/>
      <c r="O226" s="1623"/>
      <c r="P226" s="1623"/>
      <c r="Q226" s="1623"/>
      <c r="R226" s="2099"/>
      <c r="S226" s="1623"/>
      <c r="T226" s="1623"/>
      <c r="U226" s="1007"/>
      <c r="V226" s="1623"/>
      <c r="W226" s="1623"/>
      <c r="X226" s="1623"/>
      <c r="Y226" s="1623"/>
      <c r="Z226" s="1623"/>
      <c r="AA226" s="2095"/>
      <c r="AB226" s="1029"/>
      <c r="AC226" s="1029"/>
      <c r="AD226" s="1029"/>
      <c r="AE226" s="1029"/>
      <c r="AF226" s="2104">
        <v>11</v>
      </c>
    </row>
    <row s="26694" customFormat="1" customHeight="1" ht="11.549999999999999">
      <c r="A227" s="1450"/>
      <c r="B227" s="2099"/>
      <c r="C227" s="2099"/>
      <c r="D227" s="814"/>
      <c r="K227" s="1623"/>
      <c r="L227" s="2099"/>
      <c r="M227" s="2099"/>
      <c r="N227" s="1623"/>
      <c r="O227" s="1623"/>
      <c r="P227" s="1623"/>
      <c r="Q227" s="1623"/>
      <c r="R227" s="2099"/>
      <c r="S227" s="1623"/>
      <c r="T227" s="1623"/>
      <c r="U227" s="1007"/>
      <c r="V227" s="1623"/>
      <c r="W227" s="1623"/>
      <c r="X227" s="1623"/>
      <c r="Y227" s="1623"/>
      <c r="Z227" s="1623"/>
      <c r="AA227" s="2095"/>
      <c r="AB227" s="1029"/>
      <c r="AC227" s="1029"/>
      <c r="AD227" s="1029"/>
      <c r="AE227" s="1029"/>
      <c r="AF227" s="2104">
        <v>11</v>
      </c>
    </row>
    <row s="26694" customFormat="1" customHeight="1" ht="11.549999999999999">
      <c r="A228" s="1450"/>
      <c r="B228" s="2099"/>
      <c r="C228" s="2099"/>
      <c r="D228" s="814"/>
      <c r="K228" s="1623"/>
      <c r="L228" s="2099"/>
      <c r="M228" s="2099"/>
      <c r="N228" s="1623"/>
      <c r="O228" s="1623"/>
      <c r="P228" s="1623"/>
      <c r="Q228" s="1623"/>
      <c r="R228" s="2099"/>
      <c r="S228" s="1623"/>
      <c r="T228" s="1623"/>
      <c r="U228" s="1007"/>
      <c r="V228" s="1623"/>
      <c r="W228" s="1623"/>
      <c r="X228" s="1623"/>
      <c r="Y228" s="1623"/>
      <c r="Z228" s="1623"/>
      <c r="AA228" s="2095"/>
      <c r="AB228" s="1029"/>
      <c r="AC228" s="1029"/>
      <c r="AD228" s="1029"/>
      <c r="AE228" s="1029"/>
      <c r="AF228" s="2104">
        <v>11</v>
      </c>
    </row>
    <row s="26694" customFormat="1" customHeight="1" ht="11.549999999999999">
      <c r="A229" s="1450"/>
      <c r="B229" s="2099"/>
      <c r="C229" s="2099"/>
      <c r="D229" s="814"/>
      <c r="K229" s="1623"/>
      <c r="L229" s="2099"/>
      <c r="M229" s="2099"/>
      <c r="N229" s="1623"/>
      <c r="O229" s="1623"/>
      <c r="P229" s="1623"/>
      <c r="Q229" s="1623"/>
      <c r="R229" s="2099"/>
      <c r="S229" s="1623"/>
      <c r="T229" s="1623"/>
      <c r="U229" s="1007"/>
      <c r="V229" s="1623"/>
      <c r="W229" s="1623"/>
      <c r="X229" s="1623"/>
      <c r="Y229" s="1623"/>
      <c r="Z229" s="1623"/>
      <c r="AA229" s="2095"/>
      <c r="AB229" s="1029"/>
      <c r="AC229" s="1029"/>
      <c r="AD229" s="1029"/>
      <c r="AE229" s="1029"/>
      <c r="AF229" s="2104">
        <v>11</v>
      </c>
    </row>
    <row s="26694" customFormat="1" customHeight="1" ht="11.549999999999999">
      <c r="A230" s="1450"/>
      <c r="B230" s="2099"/>
      <c r="C230" s="2099"/>
      <c r="D230" s="814"/>
      <c r="K230" s="1623"/>
      <c r="L230" s="2099"/>
      <c r="M230" s="2099"/>
      <c r="N230" s="1623"/>
      <c r="O230" s="1623"/>
      <c r="P230" s="1623"/>
      <c r="Q230" s="1623"/>
      <c r="R230" s="2099"/>
      <c r="S230" s="1623"/>
      <c r="T230" s="1623"/>
      <c r="U230" s="1007"/>
      <c r="V230" s="1623"/>
      <c r="W230" s="1623"/>
      <c r="X230" s="1623"/>
      <c r="Y230" s="1623"/>
      <c r="Z230" s="1623"/>
      <c r="AA230" s="2095"/>
      <c r="AB230" s="1029"/>
      <c r="AC230" s="1029"/>
      <c r="AD230" s="1029"/>
      <c r="AE230" s="1029"/>
      <c r="AF230" s="2104">
        <v>11</v>
      </c>
    </row>
    <row s="26694" customFormat="1" customHeight="1" ht="11.549999999999999">
      <c r="A231" s="1450"/>
      <c r="B231" s="2099"/>
      <c r="C231" s="2099"/>
      <c r="D231" s="814"/>
      <c r="K231" s="1623"/>
      <c r="L231" s="2099"/>
      <c r="M231" s="2099"/>
      <c r="N231" s="1623"/>
      <c r="O231" s="1623"/>
      <c r="P231" s="1623"/>
      <c r="Q231" s="1623"/>
      <c r="R231" s="2099"/>
      <c r="S231" s="1623"/>
      <c r="T231" s="1623"/>
      <c r="U231" s="1007"/>
      <c r="V231" s="1623"/>
      <c r="W231" s="1623"/>
      <c r="X231" s="1623"/>
      <c r="Y231" s="1623"/>
      <c r="Z231" s="1623"/>
      <c r="AA231" s="2095"/>
      <c r="AB231" s="1029"/>
      <c r="AC231" s="1029"/>
      <c r="AD231" s="1029"/>
      <c r="AE231" s="1029"/>
      <c r="AF231" s="2104">
        <v>11</v>
      </c>
    </row>
    <row s="26694" customFormat="1" customHeight="1" ht="11.549999999999999">
      <c r="A232" s="1450"/>
      <c r="B232" s="2099"/>
      <c r="C232" s="2099"/>
      <c r="D232" s="814"/>
      <c r="K232" s="1623"/>
      <c r="L232" s="2099"/>
      <c r="M232" s="2099"/>
      <c r="N232" s="1623"/>
      <c r="O232" s="1623"/>
      <c r="P232" s="1623"/>
      <c r="Q232" s="1623"/>
      <c r="R232" s="2099"/>
      <c r="S232" s="1623"/>
      <c r="T232" s="1623"/>
      <c r="U232" s="1007"/>
      <c r="V232" s="1623"/>
      <c r="W232" s="1623"/>
      <c r="X232" s="1623"/>
      <c r="Y232" s="1623"/>
      <c r="Z232" s="1623"/>
      <c r="AA232" s="2095"/>
      <c r="AB232" s="1029"/>
      <c r="AC232" s="1029"/>
      <c r="AD232" s="1029"/>
      <c r="AE232" s="1029"/>
      <c r="AF232" s="2104">
        <v>11</v>
      </c>
    </row>
    <row s="26694" customFormat="1" customHeight="1" ht="11.549999999999999">
      <c r="A233" s="1450"/>
      <c r="B233" s="2099"/>
      <c r="C233" s="2099"/>
      <c r="D233" s="814"/>
      <c r="K233" s="1623"/>
      <c r="L233" s="2099"/>
      <c r="M233" s="2099"/>
      <c r="N233" s="1623"/>
      <c r="O233" s="1623"/>
      <c r="P233" s="1623"/>
      <c r="Q233" s="1623"/>
      <c r="R233" s="2099"/>
      <c r="S233" s="1623"/>
      <c r="T233" s="1623"/>
      <c r="U233" s="1007"/>
      <c r="V233" s="1623"/>
      <c r="W233" s="1623"/>
      <c r="X233" s="1623"/>
      <c r="Y233" s="1623"/>
      <c r="Z233" s="1623"/>
      <c r="AA233" s="2095"/>
      <c r="AB233" s="1029"/>
      <c r="AC233" s="1029"/>
      <c r="AD233" s="1029"/>
      <c r="AE233" s="1029"/>
      <c r="AF233" s="2104">
        <v>11</v>
      </c>
    </row>
    <row s="26694" customFormat="1" customHeight="1" ht="11.549999999999999">
      <c r="A234" s="1450"/>
      <c r="B234" s="2099"/>
      <c r="C234" s="2099"/>
      <c r="D234" s="814"/>
      <c r="K234" s="1623"/>
      <c r="L234" s="2099"/>
      <c r="M234" s="2099"/>
      <c r="N234" s="1623"/>
      <c r="O234" s="1623"/>
      <c r="P234" s="1623"/>
      <c r="Q234" s="1623"/>
      <c r="R234" s="2099"/>
      <c r="S234" s="1623"/>
      <c r="T234" s="1623"/>
      <c r="U234" s="1007"/>
      <c r="V234" s="1623"/>
      <c r="W234" s="1623"/>
      <c r="X234" s="1623"/>
      <c r="Y234" s="1623"/>
      <c r="Z234" s="1623"/>
      <c r="AA234" s="2095"/>
      <c r="AB234" s="1029"/>
      <c r="AC234" s="1029"/>
      <c r="AD234" s="1029"/>
      <c r="AE234" s="1029"/>
      <c r="AF234" s="2104">
        <v>11</v>
      </c>
    </row>
    <row s="26694" customFormat="1" customHeight="1" ht="11.549999999999999">
      <c r="A235" s="1450"/>
      <c r="B235" s="2099"/>
      <c r="C235" s="2099"/>
      <c r="D235" s="814"/>
      <c r="K235" s="1623"/>
      <c r="L235" s="2099"/>
      <c r="M235" s="2099"/>
      <c r="N235" s="1623"/>
      <c r="O235" s="1623"/>
      <c r="P235" s="1623"/>
      <c r="Q235" s="1623"/>
      <c r="R235" s="2099"/>
      <c r="S235" s="1623"/>
      <c r="T235" s="1623"/>
      <c r="U235" s="1007"/>
      <c r="V235" s="1623"/>
      <c r="W235" s="1623"/>
      <c r="X235" s="1623"/>
      <c r="Y235" s="1623"/>
      <c r="Z235" s="1623"/>
      <c r="AA235" s="2095"/>
      <c r="AB235" s="1029"/>
      <c r="AC235" s="1029"/>
      <c r="AD235" s="1029"/>
      <c r="AE235" s="1029"/>
      <c r="AF235" s="2104">
        <v>11</v>
      </c>
    </row>
    <row s="26694" customFormat="1" customHeight="1" ht="11.549999999999999">
      <c r="A236" s="1450"/>
      <c r="B236" s="2099"/>
      <c r="C236" s="2099"/>
      <c r="D236" s="814"/>
      <c r="K236" s="1623"/>
      <c r="L236" s="2099"/>
      <c r="M236" s="2099"/>
      <c r="N236" s="1623"/>
      <c r="O236" s="1623"/>
      <c r="P236" s="1623"/>
      <c r="Q236" s="1623"/>
      <c r="R236" s="2099"/>
      <c r="S236" s="1623"/>
      <c r="T236" s="1623"/>
      <c r="U236" s="1007"/>
      <c r="V236" s="1623"/>
      <c r="W236" s="1623"/>
      <c r="X236" s="1623"/>
      <c r="Y236" s="1623"/>
      <c r="Z236" s="1623"/>
      <c r="AA236" s="2095"/>
      <c r="AB236" s="1029"/>
      <c r="AC236" s="1029"/>
      <c r="AD236" s="1029"/>
      <c r="AE236" s="1029"/>
      <c r="AF236" s="2104">
        <v>11</v>
      </c>
    </row>
    <row s="26694" customFormat="1" customHeight="1" ht="11.549999999999999">
      <c r="A237" s="1450"/>
      <c r="B237" s="2099"/>
      <c r="C237" s="2099"/>
      <c r="D237" s="814"/>
      <c r="K237" s="1623"/>
      <c r="L237" s="2099"/>
      <c r="M237" s="2099"/>
      <c r="N237" s="1623"/>
      <c r="O237" s="1623"/>
      <c r="P237" s="1623"/>
      <c r="Q237" s="1623"/>
      <c r="R237" s="2099"/>
      <c r="S237" s="1623"/>
      <c r="T237" s="1623"/>
      <c r="U237" s="1007"/>
      <c r="V237" s="1623"/>
      <c r="W237" s="1623"/>
      <c r="X237" s="1623"/>
      <c r="Y237" s="1623"/>
      <c r="Z237" s="1623"/>
      <c r="AA237" s="2095"/>
      <c r="AB237" s="1029"/>
      <c r="AC237" s="1029"/>
      <c r="AD237" s="1029"/>
      <c r="AE237" s="1029"/>
      <c r="AF237" s="2104">
        <v>11</v>
      </c>
    </row>
    <row s="26694" customFormat="1" customHeight="1" ht="11.549999999999999">
      <c r="A238" s="1450"/>
      <c r="B238" s="2099"/>
      <c r="C238" s="2099"/>
      <c r="D238" s="814"/>
      <c r="K238" s="1623"/>
      <c r="L238" s="2099"/>
      <c r="M238" s="2099"/>
      <c r="N238" s="1623"/>
      <c r="O238" s="1623"/>
      <c r="P238" s="1623"/>
      <c r="Q238" s="1623"/>
      <c r="R238" s="2099"/>
      <c r="S238" s="1623"/>
      <c r="T238" s="1623"/>
      <c r="U238" s="1007"/>
      <c r="V238" s="1623"/>
      <c r="W238" s="1623"/>
      <c r="X238" s="1623"/>
      <c r="Y238" s="1623"/>
      <c r="Z238" s="1623"/>
      <c r="AA238" s="2095"/>
      <c r="AB238" s="1029"/>
      <c r="AC238" s="1029"/>
      <c r="AD238" s="1029"/>
      <c r="AE238" s="1029"/>
      <c r="AF238" s="2104">
        <v>11</v>
      </c>
    </row>
    <row s="26694" customFormat="1" customHeight="1" ht="11.549999999999999">
      <c r="A239" s="1450"/>
      <c r="B239" s="2099"/>
      <c r="C239" s="2099"/>
      <c r="D239" s="814"/>
      <c r="K239" s="1623"/>
      <c r="L239" s="2099"/>
      <c r="M239" s="2099"/>
      <c r="N239" s="1623"/>
      <c r="O239" s="1623"/>
      <c r="P239" s="1623"/>
      <c r="Q239" s="1623"/>
      <c r="R239" s="2099"/>
      <c r="S239" s="1623"/>
      <c r="T239" s="1623"/>
      <c r="U239" s="1007"/>
      <c r="V239" s="1623"/>
      <c r="W239" s="1623"/>
      <c r="X239" s="1623"/>
      <c r="Y239" s="1623"/>
      <c r="Z239" s="1623"/>
      <c r="AA239" s="2095"/>
      <c r="AB239" s="1029"/>
      <c r="AC239" s="1029"/>
      <c r="AD239" s="1029"/>
      <c r="AE239" s="1029"/>
      <c r="AF239" s="2104">
        <v>11</v>
      </c>
    </row>
    <row s="26694" customFormat="1" customHeight="1" ht="11.549999999999999">
      <c r="A240" s="1450"/>
      <c r="B240" s="2099"/>
      <c r="C240" s="2099"/>
      <c r="D240" s="814"/>
      <c r="K240" s="1623"/>
      <c r="L240" s="2099"/>
      <c r="M240" s="2099"/>
      <c r="N240" s="1623"/>
      <c r="O240" s="1623"/>
      <c r="P240" s="1623"/>
      <c r="Q240" s="1623"/>
      <c r="R240" s="2099"/>
      <c r="S240" s="1623"/>
      <c r="T240" s="1623"/>
      <c r="U240" s="1007"/>
      <c r="V240" s="1623"/>
      <c r="W240" s="1623"/>
      <c r="X240" s="1623"/>
      <c r="Y240" s="1623"/>
      <c r="Z240" s="1623"/>
      <c r="AA240" s="2095"/>
      <c r="AB240" s="1029"/>
      <c r="AC240" s="1029"/>
      <c r="AD240" s="1029"/>
      <c r="AE240" s="1029"/>
      <c r="AF240" s="2104">
        <v>11</v>
      </c>
    </row>
    <row s="26694" customFormat="1" customHeight="1" ht="11.549999999999999">
      <c r="A241" s="1450"/>
      <c r="B241" s="2099"/>
      <c r="C241" s="2099"/>
      <c r="D241" s="814"/>
      <c r="K241" s="1623"/>
      <c r="L241" s="2099"/>
      <c r="M241" s="2099"/>
      <c r="N241" s="1623"/>
      <c r="O241" s="1623"/>
      <c r="P241" s="1623"/>
      <c r="Q241" s="1623"/>
      <c r="R241" s="2099"/>
      <c r="S241" s="1623"/>
      <c r="T241" s="1623"/>
      <c r="U241" s="1007"/>
      <c r="V241" s="1623"/>
      <c r="W241" s="1623"/>
      <c r="X241" s="1623"/>
      <c r="Y241" s="1623"/>
      <c r="Z241" s="1623"/>
      <c r="AA241" s="2095"/>
      <c r="AB241" s="1029"/>
      <c r="AC241" s="1029"/>
      <c r="AD241" s="1029"/>
      <c r="AE241" s="1029"/>
      <c r="AF241" s="2104">
        <v>11</v>
      </c>
    </row>
    <row s="26694" customFormat="1" customHeight="1" ht="11.549999999999999">
      <c r="A242" s="1450"/>
      <c r="B242" s="2099"/>
      <c r="C242" s="2099"/>
      <c r="D242" s="814"/>
      <c r="K242" s="1623"/>
      <c r="L242" s="2099"/>
      <c r="M242" s="2099"/>
      <c r="N242" s="1623"/>
      <c r="O242" s="1623"/>
      <c r="P242" s="1623"/>
      <c r="Q242" s="1623"/>
      <c r="R242" s="2099"/>
      <c r="S242" s="1623"/>
      <c r="T242" s="1623"/>
      <c r="U242" s="1007"/>
      <c r="V242" s="1623"/>
      <c r="W242" s="1623"/>
      <c r="X242" s="1623"/>
      <c r="Y242" s="1623"/>
      <c r="Z242" s="1623"/>
      <c r="AA242" s="2095"/>
      <c r="AB242" s="1029"/>
      <c r="AC242" s="1029"/>
      <c r="AD242" s="1029"/>
      <c r="AE242" s="1029"/>
      <c r="AF242" s="2104">
        <v>11</v>
      </c>
    </row>
    <row s="26694" customFormat="1" customHeight="1" ht="11.549999999999999">
      <c r="A243" s="1450"/>
      <c r="B243" s="2099"/>
      <c r="C243" s="2099"/>
      <c r="D243" s="814"/>
      <c r="K243" s="1623"/>
      <c r="L243" s="2099"/>
      <c r="M243" s="2099"/>
      <c r="N243" s="1623"/>
      <c r="O243" s="1623"/>
      <c r="P243" s="1623"/>
      <c r="Q243" s="1623"/>
      <c r="R243" s="2099"/>
      <c r="S243" s="1623"/>
      <c r="T243" s="1623"/>
      <c r="U243" s="1007"/>
      <c r="V243" s="1623"/>
      <c r="W243" s="1623"/>
      <c r="X243" s="1623"/>
      <c r="Y243" s="1623"/>
      <c r="Z243" s="1623"/>
      <c r="AA243" s="2095"/>
      <c r="AB243" s="1029"/>
      <c r="AC243" s="1029"/>
      <c r="AD243" s="1029"/>
      <c r="AE243" s="1029"/>
      <c r="AF243" s="2104">
        <v>11</v>
      </c>
    </row>
    <row s="26694" customFormat="1" customHeight="1" ht="11.549999999999999">
      <c r="A244" s="1450"/>
      <c r="B244" s="2099"/>
      <c r="C244" s="2099"/>
      <c r="D244" s="814"/>
      <c r="K244" s="1623"/>
      <c r="L244" s="2099"/>
      <c r="M244" s="2099"/>
      <c r="N244" s="1623"/>
      <c r="O244" s="1623"/>
      <c r="P244" s="1623"/>
      <c r="Q244" s="1623"/>
      <c r="R244" s="2099"/>
      <c r="S244" s="1623"/>
      <c r="T244" s="1623"/>
      <c r="U244" s="1007"/>
      <c r="V244" s="1623"/>
      <c r="W244" s="1623"/>
      <c r="X244" s="1623"/>
      <c r="Y244" s="1623"/>
      <c r="Z244" s="1623"/>
      <c r="AA244" s="2095"/>
      <c r="AB244" s="1029"/>
      <c r="AC244" s="1029"/>
      <c r="AD244" s="1029"/>
      <c r="AE244" s="1029"/>
      <c r="AF244" s="2104">
        <v>11</v>
      </c>
    </row>
    <row s="26694" customFormat="1" customHeight="1" ht="11.549999999999999">
      <c r="A245" s="1450"/>
      <c r="B245" s="2099"/>
      <c r="C245" s="2099"/>
      <c r="D245" s="814"/>
      <c r="K245" s="1623"/>
      <c r="L245" s="2099"/>
      <c r="M245" s="2099"/>
      <c r="N245" s="1623"/>
      <c r="O245" s="1623"/>
      <c r="P245" s="1623"/>
      <c r="Q245" s="1623"/>
      <c r="R245" s="2099"/>
      <c r="S245" s="1623"/>
      <c r="T245" s="1623"/>
      <c r="U245" s="1007"/>
      <c r="V245" s="1623"/>
      <c r="W245" s="1623"/>
      <c r="X245" s="1623"/>
      <c r="Y245" s="1623"/>
      <c r="Z245" s="1623"/>
      <c r="AA245" s="2095"/>
      <c r="AB245" s="1029"/>
      <c r="AC245" s="1029"/>
      <c r="AD245" s="1029"/>
      <c r="AE245" s="1029"/>
      <c r="AF245" s="2104">
        <v>11</v>
      </c>
    </row>
    <row s="26694" customFormat="1" customHeight="1" ht="11.549999999999999">
      <c r="A246" s="1450"/>
      <c r="B246" s="2099"/>
      <c r="C246" s="2099"/>
      <c r="D246" s="814"/>
      <c r="K246" s="1623"/>
      <c r="L246" s="2099"/>
      <c r="M246" s="2099"/>
      <c r="N246" s="1623"/>
      <c r="O246" s="1623"/>
      <c r="P246" s="1623"/>
      <c r="Q246" s="1623"/>
      <c r="R246" s="2099"/>
      <c r="S246" s="1623"/>
      <c r="T246" s="1623"/>
      <c r="U246" s="1007"/>
      <c r="V246" s="1623"/>
      <c r="W246" s="1623"/>
      <c r="X246" s="1623"/>
      <c r="Y246" s="1623"/>
      <c r="Z246" s="1623"/>
      <c r="AA246" s="2095"/>
      <c r="AB246" s="1029"/>
      <c r="AC246" s="1029"/>
      <c r="AD246" s="1029"/>
      <c r="AE246" s="1029"/>
      <c r="AF246" s="2104">
        <v>11</v>
      </c>
    </row>
    <row s="26694" customFormat="1" customHeight="1" ht="11.549999999999999">
      <c r="A247" s="1450"/>
      <c r="B247" s="2099"/>
      <c r="C247" s="2099"/>
      <c r="D247" s="814"/>
      <c r="K247" s="1623"/>
      <c r="L247" s="2099"/>
      <c r="M247" s="2099"/>
      <c r="N247" s="1623"/>
      <c r="O247" s="1623"/>
      <c r="P247" s="1623"/>
      <c r="Q247" s="1623"/>
      <c r="R247" s="2099"/>
      <c r="S247" s="1623"/>
      <c r="T247" s="1623"/>
      <c r="U247" s="1007"/>
      <c r="V247" s="1623"/>
      <c r="W247" s="1623"/>
      <c r="X247" s="1623"/>
      <c r="Y247" s="1623"/>
      <c r="Z247" s="1623"/>
      <c r="AA247" s="2095"/>
      <c r="AB247" s="1029"/>
      <c r="AC247" s="1029"/>
      <c r="AD247" s="1029"/>
      <c r="AE247" s="1029"/>
      <c r="AF247" s="2104">
        <v>11</v>
      </c>
    </row>
    <row s="26694" customFormat="1" customHeight="1" ht="11.549999999999999">
      <c r="A248" s="1450"/>
      <c r="B248" s="2099"/>
      <c r="C248" s="2099"/>
      <c r="D248" s="814"/>
      <c r="K248" s="1623"/>
      <c r="L248" s="2099"/>
      <c r="M248" s="2099"/>
      <c r="N248" s="1623"/>
      <c r="O248" s="1623"/>
      <c r="P248" s="1623"/>
      <c r="Q248" s="1623"/>
      <c r="R248" s="2099"/>
      <c r="S248" s="1623"/>
      <c r="T248" s="1623"/>
      <c r="U248" s="1007"/>
      <c r="V248" s="1623"/>
      <c r="W248" s="1623"/>
      <c r="X248" s="1623"/>
      <c r="Y248" s="1623"/>
      <c r="Z248" s="1623"/>
      <c r="AA248" s="2095"/>
      <c r="AB248" s="1029"/>
      <c r="AC248" s="1029"/>
      <c r="AD248" s="1029"/>
      <c r="AE248" s="1029"/>
      <c r="AF248" s="2104">
        <v>11</v>
      </c>
    </row>
    <row s="26694" customFormat="1" customHeight="1" ht="11.549999999999999">
      <c r="A249" s="1450"/>
      <c r="B249" s="2099"/>
      <c r="C249" s="2099"/>
      <c r="D249" s="814"/>
      <c r="K249" s="1623"/>
      <c r="L249" s="2099"/>
      <c r="M249" s="2099"/>
      <c r="N249" s="1623"/>
      <c r="O249" s="1623"/>
      <c r="P249" s="1623"/>
      <c r="Q249" s="1623"/>
      <c r="R249" s="2099"/>
      <c r="S249" s="1623"/>
      <c r="T249" s="1623"/>
      <c r="U249" s="1007"/>
      <c r="V249" s="1623"/>
      <c r="W249" s="1623"/>
      <c r="X249" s="1623"/>
      <c r="Y249" s="1623"/>
      <c r="Z249" s="1623"/>
      <c r="AA249" s="2095"/>
      <c r="AB249" s="1029"/>
      <c r="AC249" s="1029"/>
      <c r="AD249" s="1029"/>
      <c r="AE249" s="1029"/>
      <c r="AF249" s="2104">
        <v>11</v>
      </c>
    </row>
    <row s="26694" customFormat="1" customHeight="1" ht="11.549999999999999">
      <c r="A250" s="1450"/>
      <c r="B250" s="2099"/>
      <c r="C250" s="2099"/>
      <c r="D250" s="814"/>
      <c r="K250" s="1623"/>
      <c r="L250" s="2099"/>
      <c r="M250" s="2099"/>
      <c r="N250" s="1623"/>
      <c r="O250" s="1623"/>
      <c r="P250" s="1623"/>
      <c r="Q250" s="1623"/>
      <c r="R250" s="2099"/>
      <c r="S250" s="1623"/>
      <c r="T250" s="1623"/>
      <c r="U250" s="1007"/>
      <c r="V250" s="1623"/>
      <c r="W250" s="1623"/>
      <c r="X250" s="1623"/>
      <c r="Y250" s="1623"/>
      <c r="Z250" s="1623"/>
      <c r="AA250" s="2095"/>
      <c r="AB250" s="1029"/>
      <c r="AC250" s="1029"/>
      <c r="AD250" s="1029"/>
      <c r="AE250" s="1029"/>
      <c r="AF250" s="2104">
        <v>11</v>
      </c>
    </row>
    <row s="26694" customFormat="1" customHeight="1" ht="11.549999999999999">
      <c r="A251" s="1450"/>
      <c r="B251" s="2099"/>
      <c r="C251" s="2099"/>
      <c r="D251" s="814"/>
      <c r="K251" s="1623"/>
      <c r="L251" s="2099"/>
      <c r="M251" s="2099"/>
      <c r="N251" s="1623"/>
      <c r="O251" s="1623"/>
      <c r="P251" s="1623"/>
      <c r="Q251" s="1623"/>
      <c r="R251" s="2099"/>
      <c r="S251" s="1623"/>
      <c r="T251" s="1623"/>
      <c r="U251" s="1007"/>
      <c r="V251" s="1623"/>
      <c r="W251" s="1623"/>
      <c r="X251" s="1623"/>
      <c r="Y251" s="1623"/>
      <c r="Z251" s="1623"/>
      <c r="AA251" s="2095"/>
      <c r="AB251" s="1029"/>
      <c r="AC251" s="1029"/>
      <c r="AD251" s="1029"/>
      <c r="AE251" s="1029"/>
      <c r="AF251" s="2104">
        <v>11</v>
      </c>
    </row>
    <row s="26694" customFormat="1" customHeight="1" ht="11.549999999999999">
      <c r="A252" s="1450"/>
      <c r="B252" s="2099"/>
      <c r="C252" s="2099"/>
      <c r="D252" s="814"/>
      <c r="K252" s="1623"/>
      <c r="L252" s="2099"/>
      <c r="M252" s="2099"/>
      <c r="N252" s="1623"/>
      <c r="O252" s="1623"/>
      <c r="P252" s="1623"/>
      <c r="Q252" s="1623"/>
      <c r="R252" s="2099"/>
      <c r="S252" s="1623"/>
      <c r="T252" s="1623"/>
      <c r="U252" s="1007"/>
      <c r="V252" s="1623"/>
      <c r="W252" s="1623"/>
      <c r="X252" s="1623"/>
      <c r="Y252" s="1623"/>
      <c r="Z252" s="1623"/>
      <c r="AA252" s="2095"/>
      <c r="AB252" s="1029"/>
      <c r="AC252" s="1029"/>
      <c r="AD252" s="1029"/>
      <c r="AE252" s="1029"/>
      <c r="AF252" s="2104">
        <v>11</v>
      </c>
    </row>
    <row s="26694" customFormat="1" customHeight="1" ht="11.549999999999999">
      <c r="A253" s="1450"/>
      <c r="B253" s="2099"/>
      <c r="C253" s="2099"/>
      <c r="D253" s="814"/>
      <c r="K253" s="1623"/>
      <c r="L253" s="2099"/>
      <c r="M253" s="2099"/>
      <c r="N253" s="1623"/>
      <c r="O253" s="1623"/>
      <c r="P253" s="1623"/>
      <c r="Q253" s="1623"/>
      <c r="R253" s="2099"/>
      <c r="S253" s="1623"/>
      <c r="T253" s="1623"/>
      <c r="U253" s="1007"/>
      <c r="V253" s="1623"/>
      <c r="W253" s="1623"/>
      <c r="X253" s="1623"/>
      <c r="Y253" s="1623"/>
      <c r="Z253" s="1623"/>
      <c r="AA253" s="2095"/>
      <c r="AB253" s="1029"/>
      <c r="AC253" s="1029"/>
      <c r="AD253" s="1029"/>
      <c r="AE253" s="1029"/>
      <c r="AF253" s="2104">
        <v>11</v>
      </c>
    </row>
    <row s="26694" customFormat="1" customHeight="1" ht="11.549999999999999">
      <c r="A254" s="1450"/>
      <c r="B254" s="2099"/>
      <c r="C254" s="2099"/>
      <c r="D254" s="814"/>
      <c r="K254" s="1623"/>
      <c r="L254" s="2099"/>
      <c r="M254" s="2099"/>
      <c r="N254" s="1623"/>
      <c r="O254" s="1623"/>
      <c r="P254" s="1623"/>
      <c r="Q254" s="1623"/>
      <c r="R254" s="2099"/>
      <c r="S254" s="1623"/>
      <c r="T254" s="1623"/>
      <c r="U254" s="1007"/>
      <c r="V254" s="1623"/>
      <c r="W254" s="1623"/>
      <c r="X254" s="1623"/>
      <c r="Y254" s="1623"/>
      <c r="Z254" s="1623"/>
      <c r="AA254" s="2095"/>
      <c r="AB254" s="1029"/>
      <c r="AC254" s="1029"/>
      <c r="AD254" s="1029"/>
      <c r="AE254" s="1029"/>
      <c r="AF254" s="2104">
        <v>11</v>
      </c>
    </row>
    <row s="26694" customFormat="1" customHeight="1" ht="11.549999999999999">
      <c r="A255" s="1450"/>
      <c r="B255" s="2099"/>
      <c r="C255" s="2099"/>
      <c r="D255" s="814"/>
      <c r="K255" s="1623"/>
      <c r="L255" s="2099"/>
      <c r="M255" s="2099"/>
      <c r="N255" s="1623"/>
      <c r="O255" s="1623"/>
      <c r="P255" s="1623"/>
      <c r="Q255" s="1623"/>
      <c r="R255" s="2099"/>
      <c r="S255" s="1623"/>
      <c r="T255" s="1623"/>
      <c r="U255" s="1007"/>
      <c r="V255" s="1623"/>
      <c r="W255" s="1623"/>
      <c r="X255" s="1623"/>
      <c r="Y255" s="1623"/>
      <c r="Z255" s="1623"/>
      <c r="AA255" s="2095"/>
      <c r="AB255" s="1029"/>
      <c r="AC255" s="1029"/>
      <c r="AD255" s="1029"/>
      <c r="AE255" s="1029"/>
      <c r="AF255" s="2104">
        <v>11</v>
      </c>
    </row>
    <row s="26694" customFormat="1" customHeight="1" ht="11.549999999999999">
      <c r="A256" s="1450"/>
      <c r="B256" s="2099"/>
      <c r="C256" s="2099"/>
      <c r="D256" s="814"/>
      <c r="K256" s="1623"/>
      <c r="L256" s="2099"/>
      <c r="M256" s="2099"/>
      <c r="N256" s="1623"/>
      <c r="O256" s="1623"/>
      <c r="P256" s="1623"/>
      <c r="Q256" s="1623"/>
      <c r="R256" s="2099"/>
      <c r="S256" s="1623"/>
      <c r="T256" s="1623"/>
      <c r="U256" s="1007"/>
      <c r="V256" s="1623"/>
      <c r="W256" s="1623"/>
      <c r="X256" s="1623"/>
      <c r="Y256" s="1623"/>
      <c r="Z256" s="1623"/>
      <c r="AA256" s="2095"/>
      <c r="AB256" s="1029"/>
      <c r="AC256" s="1029"/>
      <c r="AD256" s="1029"/>
      <c r="AE256" s="1029"/>
      <c r="AF256" s="2104">
        <v>11</v>
      </c>
    </row>
    <row s="26694" customFormat="1" customHeight="1" ht="11.549999999999999">
      <c r="A257" s="1450"/>
      <c r="B257" s="2099"/>
      <c r="C257" s="2099"/>
      <c r="D257" s="814"/>
      <c r="K257" s="1623"/>
      <c r="L257" s="2099"/>
      <c r="M257" s="2099"/>
      <c r="N257" s="1623"/>
      <c r="O257" s="1623"/>
      <c r="P257" s="1623"/>
      <c r="Q257" s="1623"/>
      <c r="R257" s="2099"/>
      <c r="S257" s="1623"/>
      <c r="T257" s="1623"/>
      <c r="U257" s="1007"/>
      <c r="V257" s="1623"/>
      <c r="W257" s="1623"/>
      <c r="X257" s="1623"/>
      <c r="Y257" s="1623"/>
      <c r="Z257" s="1623"/>
      <c r="AA257" s="2095"/>
      <c r="AB257" s="1029"/>
      <c r="AC257" s="1029"/>
      <c r="AD257" s="1029"/>
      <c r="AE257" s="1029"/>
      <c r="AF257" s="2104">
        <v>11</v>
      </c>
    </row>
    <row s="26694" customFormat="1" customHeight="1" ht="11.549999999999999">
      <c r="A258" s="1450"/>
      <c r="B258" s="2099"/>
      <c r="C258" s="2099"/>
      <c r="D258" s="814"/>
      <c r="K258" s="1623"/>
      <c r="L258" s="2099"/>
      <c r="M258" s="2099"/>
      <c r="N258" s="1623"/>
      <c r="O258" s="1623"/>
      <c r="P258" s="1623"/>
      <c r="Q258" s="1623"/>
      <c r="R258" s="2099"/>
      <c r="S258" s="1623"/>
      <c r="T258" s="1623"/>
      <c r="U258" s="1007"/>
      <c r="V258" s="1623"/>
      <c r="W258" s="1623"/>
      <c r="X258" s="1623"/>
      <c r="Y258" s="1623"/>
      <c r="Z258" s="1623"/>
      <c r="AA258" s="2095"/>
      <c r="AB258" s="1029"/>
      <c r="AC258" s="1029"/>
      <c r="AD258" s="1029"/>
      <c r="AE258" s="1029"/>
      <c r="AF258" s="2104">
        <v>11</v>
      </c>
    </row>
    <row s="26694" customFormat="1" customHeight="1" ht="11.549999999999999">
      <c r="A259" s="1450"/>
      <c r="B259" s="2099"/>
      <c r="C259" s="2099"/>
      <c r="D259" s="814"/>
      <c r="K259" s="1623"/>
      <c r="L259" s="2099"/>
      <c r="M259" s="2099"/>
      <c r="N259" s="1623"/>
      <c r="O259" s="1623"/>
      <c r="P259" s="1623"/>
      <c r="Q259" s="1623"/>
      <c r="R259" s="2099"/>
      <c r="S259" s="1623"/>
      <c r="T259" s="1623"/>
      <c r="U259" s="1007"/>
      <c r="V259" s="1623"/>
      <c r="W259" s="1623"/>
      <c r="X259" s="1623"/>
      <c r="Y259" s="1623"/>
      <c r="Z259" s="1623"/>
      <c r="AA259" s="2095"/>
      <c r="AB259" s="1029"/>
      <c r="AC259" s="1029"/>
      <c r="AD259" s="1029"/>
      <c r="AE259" s="1029"/>
      <c r="AF259" s="2104">
        <v>11</v>
      </c>
    </row>
    <row s="26694" customFormat="1" customHeight="1" ht="11.549999999999999">
      <c r="A260" s="1450"/>
      <c r="B260" s="2099"/>
      <c r="C260" s="2099"/>
      <c r="D260" s="814"/>
      <c r="K260" s="1623"/>
      <c r="L260" s="2099"/>
      <c r="M260" s="2099"/>
      <c r="N260" s="1623"/>
      <c r="O260" s="1623"/>
      <c r="P260" s="1623"/>
      <c r="Q260" s="1623"/>
      <c r="R260" s="2099"/>
      <c r="S260" s="1623"/>
      <c r="T260" s="1623"/>
      <c r="U260" s="1007"/>
      <c r="V260" s="1623"/>
      <c r="W260" s="1623"/>
      <c r="X260" s="1623"/>
      <c r="Y260" s="1623"/>
      <c r="Z260" s="1623"/>
      <c r="AA260" s="2095"/>
      <c r="AB260" s="1029"/>
      <c r="AC260" s="1029"/>
      <c r="AD260" s="1029"/>
      <c r="AE260" s="1029"/>
      <c r="AF260" s="2104">
        <v>11</v>
      </c>
    </row>
    <row s="26694" customFormat="1" customHeight="1" ht="11.549999999999999">
      <c r="A261" s="1450"/>
      <c r="B261" s="2099"/>
      <c r="C261" s="2099"/>
      <c r="D261" s="814"/>
      <c r="K261" s="1623"/>
      <c r="L261" s="2099"/>
      <c r="M261" s="2099"/>
      <c r="N261" s="1623"/>
      <c r="O261" s="1623"/>
      <c r="P261" s="1623"/>
      <c r="Q261" s="1623"/>
      <c r="R261" s="2099"/>
      <c r="S261" s="1623"/>
      <c r="T261" s="1623"/>
      <c r="U261" s="1007"/>
      <c r="V261" s="1623"/>
      <c r="W261" s="1623"/>
      <c r="X261" s="1623"/>
      <c r="Y261" s="1623"/>
      <c r="Z261" s="1623"/>
      <c r="AA261" s="2095"/>
      <c r="AB261" s="1029"/>
      <c r="AC261" s="1029"/>
      <c r="AD261" s="1029"/>
      <c r="AE261" s="1029"/>
      <c r="AF261" s="2104">
        <v>11</v>
      </c>
    </row>
    <row s="26694" customFormat="1" customHeight="1" ht="11.549999999999999">
      <c r="A262" s="1450"/>
      <c r="B262" s="2099"/>
      <c r="C262" s="2099"/>
      <c r="D262" s="814"/>
      <c r="K262" s="1623"/>
      <c r="L262" s="2099"/>
      <c r="M262" s="2099"/>
      <c r="N262" s="1623"/>
      <c r="O262" s="1623"/>
      <c r="P262" s="1623"/>
      <c r="Q262" s="1623"/>
      <c r="R262" s="2099"/>
      <c r="S262" s="1623"/>
      <c r="T262" s="1623"/>
      <c r="U262" s="1007"/>
      <c r="V262" s="1623"/>
      <c r="W262" s="1623"/>
      <c r="X262" s="1623"/>
      <c r="Y262" s="1623"/>
      <c r="Z262" s="1623"/>
      <c r="AA262" s="2095"/>
      <c r="AB262" s="1029"/>
      <c r="AC262" s="1029"/>
      <c r="AD262" s="1029"/>
      <c r="AE262" s="1029"/>
      <c r="AF262" s="2104">
        <v>11</v>
      </c>
    </row>
    <row s="26694" customFormat="1" customHeight="1" ht="11.549999999999999">
      <c r="A263" s="1450"/>
      <c r="B263" s="2099"/>
      <c r="C263" s="2099"/>
      <c r="D263" s="814"/>
      <c r="K263" s="1623"/>
      <c r="L263" s="2099"/>
      <c r="M263" s="2099"/>
      <c r="N263" s="1623"/>
      <c r="O263" s="1623"/>
      <c r="P263" s="1623"/>
      <c r="Q263" s="1623"/>
      <c r="R263" s="2099"/>
      <c r="S263" s="1623"/>
      <c r="T263" s="1623"/>
      <c r="U263" s="1007"/>
      <c r="V263" s="1623"/>
      <c r="W263" s="1623"/>
      <c r="X263" s="1623"/>
      <c r="Y263" s="1623"/>
      <c r="Z263" s="1623"/>
      <c r="AA263" s="2095"/>
      <c r="AB263" s="1029"/>
      <c r="AC263" s="1029"/>
      <c r="AD263" s="1029"/>
      <c r="AE263" s="1029"/>
      <c r="AF263" s="2104">
        <v>11</v>
      </c>
    </row>
    <row s="26694" customFormat="1" customHeight="1" ht="11.549999999999999">
      <c r="A264" s="1450"/>
      <c r="B264" s="2099"/>
      <c r="C264" s="2099"/>
      <c r="D264" s="814"/>
      <c r="K264" s="1623"/>
      <c r="L264" s="2099"/>
      <c r="M264" s="2099"/>
      <c r="N264" s="1623"/>
      <c r="O264" s="1623"/>
      <c r="P264" s="1623"/>
      <c r="Q264" s="1623"/>
      <c r="R264" s="2099"/>
      <c r="S264" s="1623"/>
      <c r="T264" s="1623"/>
      <c r="U264" s="1007"/>
      <c r="V264" s="1623"/>
      <c r="W264" s="1623"/>
      <c r="X264" s="1623"/>
      <c r="Y264" s="1623"/>
      <c r="Z264" s="1623"/>
      <c r="AA264" s="2095"/>
      <c r="AB264" s="1029"/>
      <c r="AC264" s="1029"/>
      <c r="AD264" s="1029"/>
      <c r="AE264" s="1029"/>
      <c r="AF264" s="2104">
        <v>11</v>
      </c>
    </row>
    <row s="26694" customFormat="1" customHeight="1" ht="11.549999999999999">
      <c r="A265" s="1450"/>
      <c r="B265" s="2099"/>
      <c r="C265" s="2099"/>
      <c r="D265" s="814"/>
      <c r="K265" s="1623"/>
      <c r="L265" s="2099"/>
      <c r="M265" s="2099"/>
      <c r="N265" s="1623"/>
      <c r="O265" s="1623"/>
      <c r="P265" s="1623"/>
      <c r="Q265" s="1623"/>
      <c r="R265" s="2099"/>
      <c r="S265" s="1623"/>
      <c r="T265" s="1623"/>
      <c r="U265" s="1007"/>
      <c r="V265" s="1623"/>
      <c r="W265" s="1623"/>
      <c r="X265" s="1623"/>
      <c r="Y265" s="1623"/>
      <c r="Z265" s="1623"/>
      <c r="AA265" s="2095"/>
      <c r="AB265" s="1029"/>
      <c r="AC265" s="1029"/>
      <c r="AD265" s="1029"/>
      <c r="AE265" s="1029"/>
      <c r="AF265" s="2104">
        <v>11</v>
      </c>
    </row>
    <row s="26694" customFormat="1" customHeight="1" ht="11.549999999999999">
      <c r="A266" s="1450"/>
      <c r="B266" s="2099"/>
      <c r="C266" s="2099"/>
      <c r="D266" s="814"/>
      <c r="K266" s="1623"/>
      <c r="L266" s="2099"/>
      <c r="M266" s="2099"/>
      <c r="N266" s="1623"/>
      <c r="O266" s="1623"/>
      <c r="P266" s="1623"/>
      <c r="Q266" s="1623"/>
      <c r="R266" s="2099"/>
      <c r="S266" s="1623"/>
      <c r="T266" s="1623"/>
      <c r="U266" s="1007"/>
      <c r="V266" s="1623"/>
      <c r="W266" s="1623"/>
      <c r="X266" s="1623"/>
      <c r="Y266" s="1623"/>
      <c r="Z266" s="1623"/>
      <c r="AA266" s="2095"/>
      <c r="AB266" s="1029"/>
      <c r="AC266" s="1029"/>
      <c r="AD266" s="1029"/>
      <c r="AE266" s="1029"/>
      <c r="AF266" s="2104">
        <v>11</v>
      </c>
    </row>
    <row s="26694" customFormat="1" customHeight="1" ht="11.549999999999999">
      <c r="A267" s="1450"/>
      <c r="B267" s="2099"/>
      <c r="C267" s="2099"/>
      <c r="D267" s="814"/>
      <c r="K267" s="1623"/>
      <c r="L267" s="2099"/>
      <c r="M267" s="2099"/>
      <c r="N267" s="1623"/>
      <c r="O267" s="1623"/>
      <c r="P267" s="1623"/>
      <c r="Q267" s="1623"/>
      <c r="R267" s="2099"/>
      <c r="S267" s="1623"/>
      <c r="T267" s="1623"/>
      <c r="U267" s="1007"/>
      <c r="V267" s="1623"/>
      <c r="W267" s="1623"/>
      <c r="X267" s="1623"/>
      <c r="Y267" s="1623"/>
      <c r="Z267" s="1623"/>
      <c r="AA267" s="2095"/>
      <c r="AB267" s="1029"/>
      <c r="AC267" s="1029"/>
      <c r="AD267" s="1029"/>
      <c r="AE267" s="1029"/>
      <c r="AF267" s="2104">
        <v>11</v>
      </c>
    </row>
    <row s="26694" customFormat="1" customHeight="1" ht="11.549999999999999">
      <c r="A268" s="1450"/>
      <c r="B268" s="2099"/>
      <c r="C268" s="2099"/>
      <c r="D268" s="814"/>
      <c r="K268" s="1623"/>
      <c r="L268" s="2099"/>
      <c r="M268" s="2099"/>
      <c r="N268" s="1623"/>
      <c r="O268" s="1623"/>
      <c r="P268" s="1623"/>
      <c r="Q268" s="1623"/>
      <c r="R268" s="2099"/>
      <c r="S268" s="1623"/>
      <c r="T268" s="1623"/>
      <c r="U268" s="1007"/>
      <c r="V268" s="1623"/>
      <c r="W268" s="1623"/>
      <c r="X268" s="1623"/>
      <c r="Y268" s="1623"/>
      <c r="Z268" s="1623"/>
      <c r="AA268" s="2095"/>
      <c r="AB268" s="1029"/>
      <c r="AC268" s="1029"/>
      <c r="AD268" s="1029"/>
      <c r="AE268" s="1029"/>
      <c r="AF268" s="2104">
        <v>11</v>
      </c>
    </row>
    <row s="26694" customFormat="1" customHeight="1" ht="11.549999999999999">
      <c r="A269" s="1450"/>
      <c r="B269" s="2099"/>
      <c r="C269" s="2099"/>
      <c r="D269" s="814"/>
      <c r="K269" s="1623"/>
      <c r="L269" s="2099"/>
      <c r="M269" s="2099"/>
      <c r="N269" s="1623"/>
      <c r="O269" s="1623"/>
      <c r="P269" s="1623"/>
      <c r="Q269" s="1623"/>
      <c r="R269" s="2099"/>
      <c r="S269" s="1623"/>
      <c r="T269" s="1623"/>
      <c r="U269" s="1007"/>
      <c r="V269" s="1623"/>
      <c r="W269" s="1623"/>
      <c r="X269" s="1623"/>
      <c r="Y269" s="1623"/>
      <c r="Z269" s="1623"/>
      <c r="AA269" s="2095"/>
      <c r="AB269" s="1029"/>
      <c r="AC269" s="1029"/>
      <c r="AD269" s="1029"/>
      <c r="AE269" s="1029"/>
      <c r="AF269" s="2104">
        <v>11</v>
      </c>
    </row>
    <row s="26694" customFormat="1" customHeight="1" ht="11.549999999999999">
      <c r="A270" s="1450"/>
      <c r="B270" s="2099"/>
      <c r="C270" s="2099"/>
      <c r="D270" s="814"/>
      <c r="K270" s="1623"/>
      <c r="L270" s="2099"/>
      <c r="M270" s="2099"/>
      <c r="N270" s="1623"/>
      <c r="O270" s="1623"/>
      <c r="P270" s="1623"/>
      <c r="Q270" s="1623"/>
      <c r="R270" s="2099"/>
      <c r="S270" s="1623"/>
      <c r="T270" s="1623"/>
      <c r="U270" s="1007"/>
      <c r="V270" s="1623"/>
      <c r="W270" s="1623"/>
      <c r="X270" s="1623"/>
      <c r="Y270" s="1623"/>
      <c r="Z270" s="1623"/>
      <c r="AA270" s="2095"/>
      <c r="AB270" s="1029"/>
      <c r="AC270" s="1029"/>
      <c r="AD270" s="1029"/>
      <c r="AE270" s="1029"/>
      <c r="AF270" s="2104">
        <v>11</v>
      </c>
    </row>
    <row s="26694" customFormat="1" customHeight="1" ht="11.549999999999999">
      <c r="A271" s="1450"/>
      <c r="B271" s="2099"/>
      <c r="C271" s="2099"/>
      <c r="D271" s="814"/>
      <c r="K271" s="1623"/>
      <c r="L271" s="2099"/>
      <c r="M271" s="2099"/>
      <c r="N271" s="1623"/>
      <c r="O271" s="1623"/>
      <c r="P271" s="1623"/>
      <c r="Q271" s="1623"/>
      <c r="R271" s="2099"/>
      <c r="S271" s="1623"/>
      <c r="T271" s="1623"/>
      <c r="U271" s="1007"/>
      <c r="V271" s="1623"/>
      <c r="W271" s="1623"/>
      <c r="X271" s="1623"/>
      <c r="Y271" s="1623"/>
      <c r="Z271" s="1623"/>
      <c r="AA271" s="2095"/>
      <c r="AB271" s="1029"/>
      <c r="AC271" s="1029"/>
      <c r="AD271" s="1029"/>
      <c r="AE271" s="1029"/>
      <c r="AF271" s="2104">
        <v>11</v>
      </c>
    </row>
    <row s="26694" customFormat="1" customHeight="1" ht="11.549999999999999">
      <c r="A272" s="1450"/>
      <c r="B272" s="2099"/>
      <c r="C272" s="2099"/>
      <c r="D272" s="814"/>
      <c r="K272" s="1623"/>
      <c r="L272" s="2099"/>
      <c r="M272" s="2099"/>
      <c r="N272" s="1623"/>
      <c r="O272" s="1623"/>
      <c r="P272" s="1623"/>
      <c r="Q272" s="1623"/>
      <c r="R272" s="2099"/>
      <c r="S272" s="1623"/>
      <c r="T272" s="1623"/>
      <c r="U272" s="1007"/>
      <c r="V272" s="1623"/>
      <c r="W272" s="1623"/>
      <c r="X272" s="1623"/>
      <c r="Y272" s="1623"/>
      <c r="Z272" s="1623"/>
      <c r="AA272" s="2095"/>
      <c r="AB272" s="1029"/>
      <c r="AC272" s="1029"/>
      <c r="AD272" s="1029"/>
      <c r="AE272" s="1029"/>
      <c r="AF272" s="2104">
        <v>11</v>
      </c>
    </row>
    <row s="26694" customFormat="1" customHeight="1" ht="11.549999999999999">
      <c r="A273" s="1450"/>
      <c r="B273" s="2099"/>
      <c r="C273" s="2099"/>
      <c r="D273" s="814"/>
      <c r="K273" s="1623"/>
      <c r="L273" s="2099"/>
      <c r="M273" s="2099"/>
      <c r="N273" s="1623"/>
      <c r="O273" s="1623"/>
      <c r="P273" s="1623"/>
      <c r="Q273" s="1623"/>
      <c r="R273" s="2099"/>
      <c r="S273" s="1623"/>
      <c r="T273" s="1623"/>
      <c r="U273" s="1007"/>
      <c r="V273" s="1623"/>
      <c r="W273" s="1623"/>
      <c r="X273" s="1623"/>
      <c r="Y273" s="1623"/>
      <c r="Z273" s="1623"/>
      <c r="AA273" s="2095"/>
      <c r="AB273" s="1029"/>
      <c r="AC273" s="1029"/>
      <c r="AD273" s="1029"/>
      <c r="AE273" s="1029"/>
      <c r="AF273" s="2104">
        <v>11</v>
      </c>
    </row>
    <row s="26694" customFormat="1" customHeight="1" ht="11.549999999999999">
      <c r="A274" s="1450"/>
      <c r="B274" s="2099"/>
      <c r="C274" s="2099"/>
      <c r="D274" s="814"/>
      <c r="K274" s="1623"/>
      <c r="L274" s="2099"/>
      <c r="M274" s="2099"/>
      <c r="N274" s="1623"/>
      <c r="O274" s="1623"/>
      <c r="P274" s="1623"/>
      <c r="Q274" s="1623"/>
      <c r="R274" s="2099"/>
      <c r="S274" s="1623"/>
      <c r="T274" s="1623"/>
      <c r="U274" s="1007"/>
      <c r="V274" s="1623"/>
      <c r="W274" s="1623"/>
      <c r="X274" s="1623"/>
      <c r="Y274" s="1623"/>
      <c r="Z274" s="1623"/>
      <c r="AA274" s="2095"/>
      <c r="AB274" s="1029"/>
      <c r="AC274" s="1029"/>
      <c r="AD274" s="1029"/>
      <c r="AE274" s="1029"/>
      <c r="AF274" s="2104">
        <v>11</v>
      </c>
    </row>
    <row s="26694" customFormat="1" customHeight="1" ht="11.549999999999999">
      <c r="A275" s="1450"/>
      <c r="B275" s="2099"/>
      <c r="C275" s="2099"/>
      <c r="D275" s="814"/>
      <c r="K275" s="1623"/>
      <c r="L275" s="2099"/>
      <c r="M275" s="2099"/>
      <c r="N275" s="1623"/>
      <c r="O275" s="1623"/>
      <c r="P275" s="1623"/>
      <c r="Q275" s="1623"/>
      <c r="R275" s="2099"/>
      <c r="S275" s="1623"/>
      <c r="T275" s="1623"/>
      <c r="U275" s="1007"/>
      <c r="V275" s="1623"/>
      <c r="W275" s="1623"/>
      <c r="X275" s="1623"/>
      <c r="Y275" s="1623"/>
      <c r="Z275" s="1623"/>
      <c r="AA275" s="2095"/>
      <c r="AB275" s="1029"/>
      <c r="AC275" s="1029"/>
      <c r="AD275" s="1029"/>
      <c r="AE275" s="1029"/>
      <c r="AF275" s="2104">
        <v>11</v>
      </c>
    </row>
    <row s="26694" customFormat="1" customHeight="1" ht="11.549999999999999">
      <c r="A276" s="1450"/>
      <c r="B276" s="2099"/>
      <c r="C276" s="2099"/>
      <c r="D276" s="814"/>
      <c r="K276" s="1623"/>
      <c r="L276" s="2099"/>
      <c r="M276" s="2099"/>
      <c r="N276" s="1623"/>
      <c r="O276" s="1623"/>
      <c r="P276" s="1623"/>
      <c r="Q276" s="1623"/>
      <c r="R276" s="2099"/>
      <c r="S276" s="1623"/>
      <c r="T276" s="1623"/>
      <c r="U276" s="1007"/>
      <c r="V276" s="1623"/>
      <c r="W276" s="1623"/>
      <c r="X276" s="1623"/>
      <c r="Y276" s="1623"/>
      <c r="Z276" s="1623"/>
      <c r="AA276" s="2095"/>
      <c r="AB276" s="1029"/>
      <c r="AC276" s="1029"/>
      <c r="AD276" s="1029"/>
      <c r="AE276" s="1029"/>
      <c r="AF276" s="2104">
        <v>11</v>
      </c>
    </row>
    <row s="26694" customFormat="1" customHeight="1" ht="11.549999999999999">
      <c r="A277" s="1450"/>
      <c r="B277" s="2099"/>
      <c r="C277" s="2099"/>
      <c r="D277" s="814"/>
      <c r="K277" s="1623"/>
      <c r="L277" s="2099"/>
      <c r="M277" s="2099"/>
      <c r="N277" s="1623"/>
      <c r="O277" s="1623"/>
      <c r="P277" s="1623"/>
      <c r="Q277" s="1623"/>
      <c r="R277" s="2099"/>
      <c r="S277" s="1623"/>
      <c r="T277" s="1623"/>
      <c r="U277" s="1007"/>
      <c r="V277" s="1623"/>
      <c r="W277" s="1623"/>
      <c r="X277" s="1623"/>
      <c r="Y277" s="1623"/>
      <c r="Z277" s="1623"/>
      <c r="AA277" s="2095"/>
      <c r="AB277" s="1029"/>
      <c r="AC277" s="1029"/>
      <c r="AD277" s="1029"/>
      <c r="AE277" s="1029"/>
      <c r="AF277" s="2104">
        <v>11</v>
      </c>
    </row>
    <row s="26694" customFormat="1" customHeight="1" ht="11.549999999999999">
      <c r="A278" s="1450"/>
      <c r="B278" s="2099"/>
      <c r="C278" s="2099"/>
      <c r="D278" s="814"/>
      <c r="K278" s="1623"/>
      <c r="L278" s="2099"/>
      <c r="M278" s="2099"/>
      <c r="N278" s="1623"/>
      <c r="O278" s="1623"/>
      <c r="P278" s="1623"/>
      <c r="Q278" s="1623"/>
      <c r="R278" s="2099"/>
      <c r="S278" s="1623"/>
      <c r="T278" s="1623"/>
      <c r="U278" s="1007"/>
      <c r="V278" s="1623"/>
      <c r="W278" s="1623"/>
      <c r="X278" s="1623"/>
      <c r="Y278" s="1623"/>
      <c r="Z278" s="1623"/>
      <c r="AA278" s="2095"/>
      <c r="AB278" s="1029"/>
      <c r="AC278" s="1029"/>
      <c r="AD278" s="1029"/>
      <c r="AE278" s="1029"/>
      <c r="AF278" s="2104">
        <v>11</v>
      </c>
    </row>
    <row s="26694" customFormat="1" customHeight="1" ht="11.549999999999999">
      <c r="A279" s="1450"/>
      <c r="B279" s="2099"/>
      <c r="C279" s="2099"/>
      <c r="D279" s="814"/>
      <c r="K279" s="1623"/>
      <c r="L279" s="2099"/>
      <c r="M279" s="2099"/>
      <c r="N279" s="1623"/>
      <c r="O279" s="1623"/>
      <c r="P279" s="1623"/>
      <c r="Q279" s="1623"/>
      <c r="R279" s="2099"/>
      <c r="S279" s="1623"/>
      <c r="T279" s="1623"/>
      <c r="U279" s="1007"/>
      <c r="V279" s="1623"/>
      <c r="W279" s="1623"/>
      <c r="X279" s="1623"/>
      <c r="Y279" s="1623"/>
      <c r="Z279" s="1623"/>
      <c r="AA279" s="2095"/>
      <c r="AB279" s="1029"/>
      <c r="AC279" s="1029"/>
      <c r="AD279" s="1029"/>
      <c r="AE279" s="1029"/>
      <c r="AF279" s="2104">
        <v>11</v>
      </c>
    </row>
    <row s="26694" customFormat="1" customHeight="1" ht="11.549999999999999">
      <c r="A280" s="1450"/>
      <c r="B280" s="2099"/>
      <c r="C280" s="2099"/>
      <c r="D280" s="814"/>
      <c r="K280" s="1623"/>
      <c r="L280" s="2099"/>
      <c r="M280" s="2099"/>
      <c r="N280" s="1623"/>
      <c r="O280" s="1623"/>
      <c r="P280" s="1623"/>
      <c r="Q280" s="1623"/>
      <c r="R280" s="2099"/>
      <c r="S280" s="1623"/>
      <c r="T280" s="1623"/>
      <c r="U280" s="1007"/>
      <c r="V280" s="1623"/>
      <c r="W280" s="1623"/>
      <c r="X280" s="1623"/>
      <c r="Y280" s="1623"/>
      <c r="Z280" s="1623"/>
      <c r="AA280" s="2095"/>
      <c r="AB280" s="1029"/>
      <c r="AC280" s="1029"/>
      <c r="AD280" s="1029"/>
      <c r="AE280" s="1029"/>
      <c r="AF280" s="2104">
        <v>11</v>
      </c>
    </row>
    <row s="26694" customFormat="1" customHeight="1" ht="11.549999999999999">
      <c r="A281" s="1450"/>
      <c r="B281" s="2099"/>
      <c r="C281" s="2099"/>
      <c r="D281" s="814"/>
      <c r="K281" s="1623"/>
      <c r="L281" s="2099"/>
      <c r="M281" s="2099"/>
      <c r="N281" s="1623"/>
      <c r="O281" s="1623"/>
      <c r="P281" s="1623"/>
      <c r="Q281" s="1623"/>
      <c r="R281" s="2099"/>
      <c r="S281" s="1623"/>
      <c r="T281" s="1623"/>
      <c r="U281" s="1007"/>
      <c r="V281" s="1623"/>
      <c r="W281" s="1623"/>
      <c r="X281" s="1623"/>
      <c r="Y281" s="1623"/>
      <c r="Z281" s="1623"/>
      <c r="AA281" s="2095"/>
      <c r="AB281" s="1029"/>
      <c r="AC281" s="1029"/>
      <c r="AD281" s="1029"/>
      <c r="AE281" s="1029"/>
      <c r="AF281" s="2104">
        <v>11</v>
      </c>
    </row>
    <row s="26694" customFormat="1" customHeight="1" ht="11.549999999999999">
      <c r="A282" s="1450"/>
      <c r="B282" s="2099"/>
      <c r="C282" s="2099"/>
      <c r="D282" s="814"/>
      <c r="K282" s="1623"/>
      <c r="L282" s="2099"/>
      <c r="M282" s="2099"/>
      <c r="N282" s="1623"/>
      <c r="O282" s="1623"/>
      <c r="P282" s="1623"/>
      <c r="Q282" s="1623"/>
      <c r="R282" s="2099"/>
      <c r="S282" s="1623"/>
      <c r="T282" s="1623"/>
      <c r="U282" s="1007"/>
      <c r="V282" s="1623"/>
      <c r="W282" s="1623"/>
      <c r="X282" s="1623"/>
      <c r="Y282" s="1623"/>
      <c r="Z282" s="1623"/>
      <c r="AA282" s="2095"/>
      <c r="AB282" s="1029"/>
      <c r="AC282" s="1029"/>
      <c r="AD282" s="1029"/>
      <c r="AE282" s="1029"/>
      <c r="AF282" s="2104">
        <v>11</v>
      </c>
    </row>
    <row s="26694" customFormat="1" customHeight="1" ht="11.549999999999999">
      <c r="A283" s="1450"/>
      <c r="B283" s="2099"/>
      <c r="C283" s="2099"/>
      <c r="D283" s="814"/>
      <c r="K283" s="1623"/>
      <c r="L283" s="2099"/>
      <c r="M283" s="2099"/>
      <c r="N283" s="1623"/>
      <c r="O283" s="1623"/>
      <c r="P283" s="1623"/>
      <c r="Q283" s="1623"/>
      <c r="R283" s="2099"/>
      <c r="S283" s="1623"/>
      <c r="T283" s="1623"/>
      <c r="U283" s="1007"/>
      <c r="V283" s="1623"/>
      <c r="W283" s="1623"/>
      <c r="X283" s="1623"/>
      <c r="Y283" s="1623"/>
      <c r="Z283" s="1623"/>
      <c r="AA283" s="2095"/>
      <c r="AB283" s="1029"/>
      <c r="AC283" s="1029"/>
      <c r="AD283" s="1029"/>
      <c r="AE283" s="1029"/>
      <c r="AF283" s="2104">
        <v>11</v>
      </c>
    </row>
    <row s="26694" customFormat="1" customHeight="1" ht="11.549999999999999">
      <c r="A284" s="1450"/>
      <c r="B284" s="2099"/>
      <c r="C284" s="2099"/>
      <c r="D284" s="814"/>
      <c r="K284" s="1623"/>
      <c r="L284" s="2099"/>
      <c r="M284" s="2099"/>
      <c r="N284" s="1623"/>
      <c r="O284" s="1623"/>
      <c r="P284" s="1623"/>
      <c r="Q284" s="1623"/>
      <c r="R284" s="2099"/>
      <c r="S284" s="1623"/>
      <c r="T284" s="1623"/>
      <c r="U284" s="1007"/>
      <c r="V284" s="1623"/>
      <c r="W284" s="1623"/>
      <c r="X284" s="1623"/>
      <c r="Y284" s="1623"/>
      <c r="Z284" s="1623"/>
      <c r="AA284" s="2095"/>
      <c r="AB284" s="1029"/>
      <c r="AC284" s="1029"/>
      <c r="AD284" s="1029"/>
      <c r="AE284" s="1029"/>
      <c r="AF284" s="2104">
        <v>11</v>
      </c>
    </row>
    <row s="26694" customFormat="1" customHeight="1" ht="11.549999999999999">
      <c r="A285" s="1450"/>
      <c r="B285" s="2099"/>
      <c r="C285" s="2099"/>
      <c r="D285" s="814"/>
      <c r="K285" s="1623"/>
      <c r="L285" s="2099"/>
      <c r="M285" s="2099"/>
      <c r="N285" s="1623"/>
      <c r="O285" s="1623"/>
      <c r="P285" s="1623"/>
      <c r="Q285" s="1623"/>
      <c r="R285" s="2099"/>
      <c r="S285" s="1623"/>
      <c r="T285" s="1623"/>
      <c r="U285" s="1007"/>
      <c r="V285" s="1623"/>
      <c r="W285" s="1623"/>
      <c r="X285" s="1623"/>
      <c r="Y285" s="1623"/>
      <c r="Z285" s="1623"/>
      <c r="AA285" s="2095"/>
      <c r="AB285" s="1029"/>
      <c r="AC285" s="1029"/>
      <c r="AD285" s="1029"/>
      <c r="AE285" s="1029"/>
      <c r="AF285" s="2104">
        <v>11</v>
      </c>
    </row>
    <row s="26694" customFormat="1" customHeight="1" ht="11.549999999999999">
      <c r="A286" s="1450"/>
      <c r="B286" s="2099"/>
      <c r="C286" s="2099"/>
      <c r="D286" s="814"/>
      <c r="K286" s="1623"/>
      <c r="L286" s="2099"/>
      <c r="M286" s="2099"/>
      <c r="N286" s="1623"/>
      <c r="O286" s="1623"/>
      <c r="P286" s="1623"/>
      <c r="Q286" s="1623"/>
      <c r="R286" s="2099"/>
      <c r="S286" s="1623"/>
      <c r="T286" s="1623"/>
      <c r="U286" s="1007"/>
      <c r="V286" s="1623"/>
      <c r="W286" s="1623"/>
      <c r="X286" s="1623"/>
      <c r="Y286" s="1623"/>
      <c r="Z286" s="1623"/>
      <c r="AA286" s="2095"/>
      <c r="AB286" s="1029"/>
      <c r="AC286" s="1029"/>
      <c r="AD286" s="1029"/>
      <c r="AE286" s="1029"/>
      <c r="AF286" s="2104">
        <v>11</v>
      </c>
    </row>
    <row s="26694" customFormat="1" customHeight="1" ht="11.549999999999999">
      <c r="A287" s="1450"/>
      <c r="B287" s="2099"/>
      <c r="C287" s="2099"/>
      <c r="D287" s="814"/>
      <c r="K287" s="1623"/>
      <c r="L287" s="2099"/>
      <c r="M287" s="2099"/>
      <c r="N287" s="1623"/>
      <c r="O287" s="1623"/>
      <c r="P287" s="1623"/>
      <c r="Q287" s="1623"/>
      <c r="R287" s="2099"/>
      <c r="S287" s="1623"/>
      <c r="T287" s="1623"/>
      <c r="U287" s="1007"/>
      <c r="V287" s="1623"/>
      <c r="W287" s="1623"/>
      <c r="X287" s="1623"/>
      <c r="Y287" s="1623"/>
      <c r="Z287" s="1623"/>
      <c r="AA287" s="2095"/>
      <c r="AB287" s="1029"/>
      <c r="AC287" s="1029"/>
      <c r="AD287" s="1029"/>
      <c r="AE287" s="1029"/>
      <c r="AF287" s="2104">
        <v>11</v>
      </c>
    </row>
    <row s="26694" customFormat="1" customHeight="1" ht="11.549999999999999">
      <c r="A288" s="1450"/>
      <c r="B288" s="2099"/>
      <c r="C288" s="2099"/>
      <c r="D288" s="814"/>
      <c r="K288" s="1623"/>
      <c r="L288" s="2099"/>
      <c r="M288" s="2099"/>
      <c r="N288" s="1623"/>
      <c r="O288" s="1623"/>
      <c r="P288" s="1623"/>
      <c r="Q288" s="1623"/>
      <c r="R288" s="2099"/>
      <c r="S288" s="1623"/>
      <c r="T288" s="1623"/>
      <c r="U288" s="1007"/>
      <c r="V288" s="1623"/>
      <c r="W288" s="1623"/>
      <c r="X288" s="1623"/>
      <c r="Y288" s="1623"/>
      <c r="Z288" s="1623"/>
      <c r="AA288" s="2095"/>
      <c r="AB288" s="1029"/>
      <c r="AC288" s="1029"/>
      <c r="AD288" s="1029"/>
      <c r="AE288" s="1029"/>
      <c r="AF288" s="2104">
        <v>11</v>
      </c>
    </row>
    <row customHeight="1" ht="11.549999999999999">
      <c r="AF289" s="2094">
        <v>11</v>
      </c>
    </row>
    <row customHeight="1" ht="11.549999999999999">
      <c r="AF290" s="2094">
        <v>11</v>
      </c>
    </row>
    <row customHeight="1" ht="11.549999999999999">
      <c r="AF291" s="2094">
        <v>11</v>
      </c>
    </row>
    <row customHeight="1" ht="11.549999999999999">
      <c r="A292" s="1453"/>
      <c r="B292" s="2094"/>
      <c r="D292" s="2094"/>
      <c r="K292" s="2094"/>
      <c r="N292" s="2094"/>
      <c r="O292" s="2094"/>
      <c r="P292" s="2094"/>
      <c r="Q292" s="2094"/>
      <c r="S292" s="2094"/>
      <c r="T292" s="2094"/>
      <c r="U292" s="2094"/>
      <c r="V292" s="2094"/>
      <c r="W292" s="2094"/>
      <c r="X292" s="2094"/>
      <c r="Y292" s="2094"/>
      <c r="Z292" s="2094"/>
      <c r="AA292" s="2094"/>
      <c r="AB292" s="2094"/>
      <c r="AC292" s="2094"/>
      <c r="AD292" s="2094"/>
      <c r="AE292" s="2094"/>
      <c r="AF292" s="2094">
        <v>11</v>
      </c>
    </row>
    <row customHeight="1" ht="11.549999999999999">
      <c r="A293" s="1453"/>
      <c r="B293" s="2094"/>
      <c r="D293" s="2094"/>
      <c r="K293" s="2094"/>
      <c r="N293" s="2094"/>
      <c r="O293" s="2094"/>
      <c r="P293" s="2094"/>
      <c r="Q293" s="2094"/>
      <c r="S293" s="2094"/>
      <c r="T293" s="2094"/>
      <c r="U293" s="2094"/>
      <c r="V293" s="2094"/>
      <c r="W293" s="2094"/>
      <c r="X293" s="2094"/>
      <c r="Y293" s="2094"/>
      <c r="Z293" s="2094"/>
      <c r="AA293" s="2094"/>
      <c r="AB293" s="2094"/>
      <c r="AC293" s="2094"/>
      <c r="AD293" s="2094"/>
      <c r="AE293" s="2094"/>
      <c r="AF293" s="2094">
        <v>11</v>
      </c>
    </row>
    <row customHeight="1" ht="11.549999999999999">
      <c r="A294" s="1453"/>
      <c r="B294" s="2094"/>
      <c r="D294" s="2094"/>
      <c r="K294" s="2094"/>
      <c r="N294" s="2094"/>
      <c r="O294" s="2094"/>
      <c r="P294" s="2094"/>
      <c r="Q294" s="2094"/>
      <c r="S294" s="2094"/>
      <c r="T294" s="2094"/>
      <c r="U294" s="2094"/>
      <c r="V294" s="2094"/>
      <c r="W294" s="2094"/>
      <c r="X294" s="2094"/>
      <c r="Y294" s="2094"/>
      <c r="Z294" s="2094"/>
      <c r="AA294" s="2094"/>
      <c r="AB294" s="2094"/>
      <c r="AC294" s="2094"/>
      <c r="AD294" s="2094"/>
      <c r="AE294" s="2094"/>
      <c r="AF294" s="2094">
        <v>11</v>
      </c>
    </row>
    <row customHeight="1" ht="11.549999999999999">
      <c r="A295" s="1453"/>
      <c r="B295" s="2094"/>
      <c r="D295" s="2094"/>
      <c r="K295" s="2094"/>
      <c r="N295" s="2094"/>
      <c r="O295" s="2094"/>
      <c r="P295" s="2094"/>
      <c r="Q295" s="2094"/>
      <c r="S295" s="2094"/>
      <c r="T295" s="2094"/>
      <c r="U295" s="2094"/>
      <c r="V295" s="2094"/>
      <c r="W295" s="2094"/>
      <c r="X295" s="2094"/>
      <c r="Y295" s="2094"/>
      <c r="Z295" s="2094"/>
      <c r="AA295" s="2094"/>
      <c r="AB295" s="2094"/>
      <c r="AC295" s="2094"/>
      <c r="AD295" s="2094"/>
      <c r="AE295" s="2094"/>
      <c r="AF295" s="2094">
        <v>11</v>
      </c>
    </row>
    <row customHeight="1" ht="11.549999999999999">
      <c r="A296" s="1453"/>
      <c r="B296" s="2094"/>
      <c r="D296" s="2094"/>
      <c r="K296" s="2094"/>
      <c r="N296" s="2094"/>
      <c r="O296" s="2094"/>
      <c r="P296" s="2094"/>
      <c r="Q296" s="2094"/>
      <c r="S296" s="2094"/>
      <c r="T296" s="2094"/>
      <c r="U296" s="2094"/>
      <c r="V296" s="2094"/>
      <c r="W296" s="2094"/>
      <c r="X296" s="2094"/>
      <c r="Y296" s="2094"/>
      <c r="Z296" s="2094"/>
      <c r="AA296" s="2094"/>
      <c r="AB296" s="2094"/>
      <c r="AC296" s="2094"/>
      <c r="AD296" s="2094"/>
      <c r="AE296" s="2094"/>
      <c r="AF296" s="2094">
        <v>11</v>
      </c>
    </row>
    <row customHeight="1" ht="11.549999999999999">
      <c r="A297" s="1453"/>
      <c r="B297" s="2094"/>
      <c r="D297" s="2094"/>
      <c r="K297" s="2094"/>
      <c r="N297" s="2094"/>
      <c r="O297" s="2094"/>
      <c r="P297" s="2094"/>
      <c r="Q297" s="2094"/>
      <c r="S297" s="2094"/>
      <c r="T297" s="2094"/>
      <c r="U297" s="2094"/>
      <c r="V297" s="2094"/>
      <c r="W297" s="2094"/>
      <c r="X297" s="2094"/>
      <c r="Y297" s="2094"/>
      <c r="Z297" s="2094"/>
      <c r="AA297" s="2094"/>
      <c r="AB297" s="2094"/>
      <c r="AC297" s="2094"/>
      <c r="AD297" s="2094"/>
      <c r="AE297" s="2094"/>
      <c r="AF297" s="2094">
        <v>11</v>
      </c>
    </row>
    <row customHeight="1" ht="11.549999999999999">
      <c r="A298" s="1453"/>
      <c r="B298" s="2094"/>
      <c r="D298" s="2094"/>
      <c r="K298" s="2094"/>
      <c r="N298" s="2094"/>
      <c r="O298" s="2094"/>
      <c r="P298" s="2094"/>
      <c r="Q298" s="2094"/>
      <c r="S298" s="2094"/>
      <c r="T298" s="2094"/>
      <c r="U298" s="2094"/>
      <c r="V298" s="2094"/>
      <c r="W298" s="2094"/>
      <c r="X298" s="2094"/>
      <c r="Y298" s="2094"/>
      <c r="Z298" s="2094"/>
      <c r="AA298" s="2094"/>
      <c r="AB298" s="2094"/>
      <c r="AC298" s="2094"/>
      <c r="AD298" s="2094"/>
      <c r="AE298" s="2094"/>
      <c r="AF298" s="2094">
        <v>11</v>
      </c>
    </row>
    <row customHeight="1" ht="11.549999999999999">
      <c r="A299" s="1453"/>
      <c r="B299" s="2094"/>
      <c r="D299" s="2094"/>
      <c r="K299" s="2094"/>
      <c r="N299" s="2094"/>
      <c r="O299" s="2094"/>
      <c r="P299" s="2094"/>
      <c r="Q299" s="2094"/>
      <c r="S299" s="2094"/>
      <c r="T299" s="2094"/>
      <c r="U299" s="2094"/>
      <c r="V299" s="2094"/>
      <c r="W299" s="2094"/>
      <c r="X299" s="2094"/>
      <c r="Y299" s="2094"/>
      <c r="Z299" s="2094"/>
      <c r="AA299" s="2094"/>
      <c r="AB299" s="2094"/>
      <c r="AC299" s="2094"/>
      <c r="AD299" s="2094"/>
      <c r="AE299" s="2094"/>
      <c r="AF299" s="2094">
        <v>11</v>
      </c>
    </row>
    <row customHeight="1" ht="11.549999999999999">
      <c r="A300" s="1453"/>
      <c r="B300" s="2094"/>
      <c r="D300" s="2094"/>
      <c r="K300" s="2094"/>
      <c r="N300" s="2094"/>
      <c r="O300" s="2094"/>
      <c r="P300" s="2094"/>
      <c r="Q300" s="2094"/>
      <c r="S300" s="2094"/>
      <c r="T300" s="2094"/>
      <c r="U300" s="2094"/>
      <c r="V300" s="2094"/>
      <c r="W300" s="2094"/>
      <c r="X300" s="2094"/>
      <c r="Y300" s="2094"/>
      <c r="Z300" s="2094"/>
      <c r="AA300" s="2094"/>
      <c r="AB300" s="2094"/>
      <c r="AC300" s="2094"/>
      <c r="AD300" s="2094"/>
      <c r="AE300" s="2094"/>
      <c r="AF300" s="2094">
        <v>11</v>
      </c>
    </row>
    <row customHeight="1" ht="11.549999999999999">
      <c r="A301" s="1453"/>
      <c r="B301" s="2094"/>
      <c r="D301" s="2094"/>
      <c r="K301" s="2094"/>
      <c r="N301" s="2094"/>
      <c r="O301" s="2094"/>
      <c r="P301" s="2094"/>
      <c r="Q301" s="2094"/>
      <c r="S301" s="2094"/>
      <c r="T301" s="2094"/>
      <c r="U301" s="2094"/>
      <c r="V301" s="2094"/>
      <c r="W301" s="2094"/>
      <c r="X301" s="2094"/>
      <c r="Y301" s="2094"/>
      <c r="Z301" s="2094"/>
      <c r="AA301" s="2094"/>
      <c r="AB301" s="2094"/>
      <c r="AC301" s="2094"/>
      <c r="AD301" s="2094"/>
      <c r="AE301" s="2094"/>
      <c r="AF301" s="2094">
        <v>11</v>
      </c>
    </row>
    <row customHeight="1" ht="11.549999999999999">
      <c r="A302" s="1453"/>
      <c r="B302" s="2094"/>
      <c r="D302" s="2094"/>
      <c r="K302" s="2094"/>
      <c r="N302" s="2094"/>
      <c r="O302" s="2094"/>
      <c r="P302" s="2094"/>
      <c r="Q302" s="2094"/>
      <c r="S302" s="2094"/>
      <c r="T302" s="2094"/>
      <c r="U302" s="2094"/>
      <c r="V302" s="2094"/>
      <c r="W302" s="2094"/>
      <c r="X302" s="2094"/>
      <c r="Y302" s="2094"/>
      <c r="Z302" s="2094"/>
      <c r="AA302" s="2094"/>
      <c r="AB302" s="2094"/>
      <c r="AC302" s="2094"/>
      <c r="AD302" s="2094"/>
      <c r="AE302" s="2094"/>
      <c r="AF302" s="2094">
        <v>11</v>
      </c>
    </row>
    <row customHeight="1" ht="11.25" hidden="1">
      <c r="A303" s="1450" t="s">
        <v>82</v>
      </c>
      <c r="B303" s="1623">
        <v>0</v>
      </c>
      <c r="C303" s="2099">
        <v>0</v>
      </c>
      <c r="D303" s="2098">
        <v>3</v>
      </c>
      <c r="E303" s="2094">
        <v>7</v>
      </c>
      <c r="F303" s="2094">
        <v>54</v>
      </c>
      <c r="G303" s="2094">
        <v>10</v>
      </c>
      <c r="H303" s="2094">
        <v>0</v>
      </c>
      <c r="I303" s="2094">
        <v>40</v>
      </c>
      <c r="J303" s="2094">
        <v>102</v>
      </c>
      <c r="K303" s="1623">
        <v>9</v>
      </c>
      <c r="L303" s="2099">
        <v>5</v>
      </c>
      <c r="M303" s="2099">
        <v>3</v>
      </c>
      <c r="N303" s="1623">
        <v>3</v>
      </c>
      <c r="O303" s="1623">
        <v>3</v>
      </c>
      <c r="P303" s="1623">
        <v>3</v>
      </c>
      <c r="Q303" s="1623">
        <v>3</v>
      </c>
      <c r="R303" s="2099">
        <v>10</v>
      </c>
      <c r="S303" s="1623">
        <v>34</v>
      </c>
      <c r="T303" s="1623">
        <v>9</v>
      </c>
      <c r="U303" s="1007">
        <v>8</v>
      </c>
      <c r="V303" s="1623">
        <v>8</v>
      </c>
      <c r="W303" s="1623">
        <v>8</v>
      </c>
      <c r="X303" s="1623">
        <v>8</v>
      </c>
      <c r="Y303" s="1623">
        <v>8</v>
      </c>
      <c r="Z303" s="1623">
        <v>8</v>
      </c>
      <c r="AA303" s="2095">
        <v>8</v>
      </c>
      <c r="AB303" s="2095">
        <v>8</v>
      </c>
      <c r="AC303" s="2095">
        <v>8</v>
      </c>
      <c r="AD303" s="2095">
        <v>8</v>
      </c>
      <c r="AE303" s="2095">
        <v>8</v>
      </c>
      <c r="AF303" s="209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DC24BB-6E73-2837-D42B-E1D01D95DA68}"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27477" width="14.7109375" hidden="1" customWidth="1"/>
    <col min="2" max="2" style="28479" width="17.00390625" hidden="1" customWidth="1"/>
    <col min="3" max="3" style="28229" width="3.00390625" customWidth="1"/>
    <col min="4" max="4" style="28229" width="1.8515625" hidden="1" customWidth="1"/>
    <col min="5" max="6" style="28229" width="7.00390625" customWidth="1"/>
    <col min="7" max="7" style="28229" width="29.00390625" customWidth="1"/>
    <col min="8" max="8" style="28229" width="3.7109375" customWidth="1"/>
    <col min="9" max="9" style="28229" width="5.00390625" customWidth="1"/>
    <col min="10" max="11" style="28229" width="24.00390625" customWidth="1"/>
    <col min="12" max="12" style="28229" width="3.00390625" customWidth="1"/>
    <col min="13" max="13" style="28229" width="6.00390625" customWidth="1"/>
    <col min="14" max="14" style="28229" width="25.00390625" customWidth="1"/>
    <col min="15" max="18" style="28229" width="18.00390625" customWidth="1"/>
    <col min="19" max="19" style="28229" width="93.00390625" customWidth="1"/>
    <col min="20" max="20" style="28229" width="10.00390625" customWidth="1"/>
    <col min="21" max="21" style="27100" width="10.00390625" customWidth="1"/>
    <col min="22" max="22" style="27100" width="11.00390625" customWidth="1"/>
    <col min="23" max="27" style="28479" width="10.00390625" customWidth="1"/>
    <col min="28" max="83" style="28229" width="8.00390625" customWidth="1"/>
    <col min="84" max="84" style="28229" width="9.140625" hidden="1"/>
  </cols>
  <sheetData>
    <row customHeight="1" ht="22.5" hidden="1">
      <c r="CF1" s="968" t="s">
        <v>14</v>
      </c>
    </row>
    <row customHeight="1" ht="11.25" hidden="1">
      <c r="CF2" s="968">
        <v>0</v>
      </c>
    </row>
    <row customHeight="1" ht="11.25" hidden="1">
      <c r="CF3" s="968">
        <v>0</v>
      </c>
    </row>
    <row customHeight="1" ht="3">
      <c r="C4" s="972"/>
      <c r="D4" s="972"/>
      <c r="E4" s="972"/>
      <c r="F4" s="972"/>
      <c r="G4" s="972"/>
      <c r="H4" s="972"/>
      <c r="I4" s="972"/>
      <c r="J4" s="972"/>
      <c r="K4" s="629"/>
      <c r="L4" s="629"/>
      <c r="M4" s="629"/>
      <c r="CF4" s="968">
        <v>3</v>
      </c>
    </row>
    <row customHeight="1" ht="29.25">
      <c r="C5" s="972"/>
      <c r="D5" s="1520"/>
      <c r="E5" s="2700" t="str">
        <f>FHD20_NAME_FORM</f>
        <v>Форма 11. Информация о расходах на капитальный и текущий ремонт основных средств</v>
      </c>
      <c r="F5" s="2700"/>
      <c r="G5" s="2700"/>
      <c r="H5" s="2700"/>
      <c r="I5" s="2700"/>
      <c r="J5" s="2700"/>
      <c r="K5" s="2700"/>
      <c r="L5" s="1076"/>
      <c r="M5" s="1076"/>
      <c r="CF5" s="968">
        <v>28</v>
      </c>
    </row>
    <row s="28229" customFormat="1" customHeight="1" ht="16.8">
      <c r="A6" s="1073"/>
      <c r="B6" s="1222"/>
      <c r="C6" s="972"/>
      <c r="D6" s="1521"/>
      <c r="E6" s="2639" t="str">
        <f>IF(org=0,"Не определено",org)</f>
        <v>КГУП "Примтеплоэнерго"</v>
      </c>
      <c r="F6" s="2639"/>
      <c r="G6" s="2639"/>
      <c r="H6" s="2639"/>
      <c r="I6" s="2639"/>
      <c r="J6" s="2639"/>
      <c r="K6" s="2639"/>
      <c r="L6" s="1076"/>
      <c r="M6" s="1076"/>
      <c r="U6" s="1074"/>
      <c r="V6" s="1074"/>
      <c r="W6" s="1075"/>
      <c r="X6" s="1222"/>
      <c r="Y6" s="1222"/>
      <c r="Z6" s="1222"/>
      <c r="AA6" s="1222"/>
      <c r="CF6" s="1221">
        <v>16</v>
      </c>
    </row>
    <row customHeight="1" ht="11.549999999999999">
      <c r="C7" s="972"/>
      <c r="D7" s="972"/>
      <c r="E7" s="972"/>
      <c r="F7" s="972"/>
      <c r="G7" s="985"/>
      <c r="H7" s="985"/>
      <c r="I7" s="985"/>
      <c r="J7" s="985"/>
      <c r="K7" s="1077"/>
      <c r="L7" s="1077"/>
      <c r="M7" s="1077"/>
      <c r="R7" s="1215"/>
      <c r="CF7" s="968">
        <v>11</v>
      </c>
    </row>
    <row s="26694" customFormat="1" customHeight="1" ht="4.2">
      <c r="A8" s="1084"/>
      <c r="B8" s="1029"/>
      <c r="C8" s="814"/>
      <c r="D8" s="814"/>
      <c r="E8" s="814"/>
      <c r="F8" s="814"/>
      <c r="G8" s="1438"/>
      <c r="H8" s="1438"/>
      <c r="I8" s="1438"/>
      <c r="J8" s="1438"/>
      <c r="K8" s="1481"/>
      <c r="L8" s="1481"/>
      <c r="M8" s="1481"/>
      <c r="R8" s="1482"/>
      <c r="U8" s="1074"/>
      <c r="V8" s="1074"/>
      <c r="W8" s="1085"/>
      <c r="X8" s="1029"/>
      <c r="Y8" s="1029"/>
      <c r="Z8" s="1029"/>
      <c r="AA8" s="1029"/>
      <c r="CF8" s="959">
        <v>4</v>
      </c>
    </row>
    <row customHeight="1" ht="19.95">
      <c r="D9" s="752"/>
      <c r="E9" s="2564" t="s">
        <v>424</v>
      </c>
      <c r="F9" s="2565"/>
      <c r="G9" s="2565"/>
      <c r="H9" s="2565"/>
      <c r="I9" s="2565"/>
      <c r="J9" s="2565"/>
      <c r="K9" s="2565"/>
      <c r="L9" s="2565"/>
      <c r="M9" s="2565"/>
      <c r="N9" s="2565"/>
      <c r="O9" s="2565"/>
      <c r="P9" s="2565"/>
      <c r="Q9" s="2565"/>
      <c r="R9" s="2566"/>
      <c r="S9" s="2590" t="s">
        <v>425</v>
      </c>
      <c r="T9" s="797"/>
      <c r="CF9" s="968">
        <v>19</v>
      </c>
    </row>
    <row customHeight="1" ht="48.29999999999999">
      <c r="D10" s="1014" t="s">
        <v>88</v>
      </c>
      <c r="E10" s="2590" t="s">
        <v>88</v>
      </c>
      <c r="F10" s="2590"/>
      <c r="G10" s="984" t="s">
        <v>426</v>
      </c>
      <c r="H10" s="2590" t="s">
        <v>88</v>
      </c>
      <c r="I10" s="2590"/>
      <c r="J10" s="984" t="s">
        <v>726</v>
      </c>
      <c r="K10" s="984" t="s">
        <v>727</v>
      </c>
      <c r="L10" s="2590" t="s">
        <v>88</v>
      </c>
      <c r="M10" s="2590"/>
      <c r="N10" s="984" t="s">
        <v>728</v>
      </c>
      <c r="O10" s="984" t="s">
        <v>729</v>
      </c>
      <c r="P10" s="984" t="s">
        <v>730</v>
      </c>
      <c r="Q10" s="984" t="s">
        <v>731</v>
      </c>
      <c r="R10" s="984" t="s">
        <v>732</v>
      </c>
      <c r="S10" s="2590"/>
      <c r="T10" s="797"/>
      <c r="CF10" s="968">
        <v>46</v>
      </c>
    </row>
    <row s="27100" customFormat="1" customHeight="1" ht="15" hidden="1">
      <c r="A11" s="1515"/>
      <c r="D11" s="1488" t="s">
        <v>132</v>
      </c>
      <c r="E11" s="1488"/>
      <c r="F11" s="1488" t="s">
        <v>102</v>
      </c>
      <c r="G11" s="1488" t="s">
        <v>90</v>
      </c>
      <c r="H11" s="1488"/>
      <c r="I11" s="1488" t="s">
        <v>91</v>
      </c>
      <c r="J11" s="1488" t="s">
        <v>114</v>
      </c>
      <c r="K11" s="1488" t="s">
        <v>92</v>
      </c>
      <c r="L11" s="1488"/>
      <c r="M11" s="1488" t="s">
        <v>93</v>
      </c>
      <c r="N11" s="1488" t="s">
        <v>126</v>
      </c>
      <c r="O11" s="1488" t="s">
        <v>130</v>
      </c>
      <c r="P11" s="1488" t="s">
        <v>135</v>
      </c>
      <c r="Q11" s="1488" t="s">
        <v>140</v>
      </c>
      <c r="R11" s="1488" t="s">
        <v>142</v>
      </c>
      <c r="S11" s="1488" t="s">
        <v>147</v>
      </c>
      <c r="U11" s="1074"/>
      <c r="V11" s="1074"/>
      <c r="W11" s="1074"/>
      <c r="CF11" s="974">
        <v>0</v>
      </c>
    </row>
    <row s="28229" customFormat="1" customHeight="1" ht="1.05">
      <c r="A12" s="1078"/>
      <c r="B12" s="825"/>
      <c r="D12" s="1011"/>
      <c r="E12" s="809"/>
      <c r="F12" s="809"/>
      <c r="Q12" s="1079"/>
      <c r="R12" s="1080"/>
      <c r="T12" s="1081"/>
      <c r="U12" s="1082"/>
      <c r="V12" s="1082"/>
      <c r="W12" s="1083"/>
      <c r="X12" s="825"/>
      <c r="Y12" s="825"/>
      <c r="Z12" s="825"/>
      <c r="AA12" s="825"/>
      <c r="CF12" s="972">
        <v>1</v>
      </c>
    </row>
    <row s="26694" customFormat="1" customHeight="1" ht="1.05">
      <c r="A13" s="1084"/>
      <c r="B13" s="1029"/>
      <c r="D13" s="1011" t="s">
        <v>500</v>
      </c>
      <c r="E13" s="1023"/>
      <c r="F13" s="1023"/>
      <c r="G13" s="1023"/>
      <c r="H13" s="1023"/>
      <c r="I13" s="1023"/>
      <c r="J13" s="1023"/>
      <c r="K13" s="1023"/>
      <c r="L13" s="1023"/>
      <c r="M13" s="1023"/>
      <c r="N13" s="1023"/>
      <c r="O13" s="1023"/>
      <c r="P13" s="1023"/>
      <c r="Q13" s="1023"/>
      <c r="R13" s="1023"/>
      <c r="T13" s="797"/>
      <c r="U13" s="1074"/>
      <c r="V13" s="1074"/>
      <c r="W13" s="1085"/>
      <c r="X13" s="1029"/>
      <c r="Y13" s="1029"/>
      <c r="Z13" s="1029"/>
      <c r="AA13" s="1029"/>
      <c r="CF13" s="959">
        <v>1</v>
      </c>
    </row>
    <row s="28966" customFormat="1" customHeight="1" ht="15" hidden="1">
      <c r="A14" s="1086" t="s">
        <v>248</v>
      </c>
      <c r="B14" s="1087"/>
      <c r="C14" s="1087"/>
      <c r="D14" s="2843" t="s">
        <v>132</v>
      </c>
      <c r="E14" s="2840" t="s">
        <v>240</v>
      </c>
      <c r="F14" s="2841"/>
      <c r="G14" s="2842"/>
      <c r="H14" s="2846" t="str">
        <f>IF(A14="","",INDEX(DIFFERENTIATION_UNMERGE_VD,MATCH(A14,DIFFERENTIATION_ID_DIFF,0)))</f>
        <v>Производство тепловой энергии. Некомбинированная выработка; Подключение (технологическое присоединение) к системе теплоснабжения</v>
      </c>
      <c r="I14" s="2846"/>
      <c r="J14" s="2846"/>
      <c r="K14" s="2846"/>
      <c r="L14" s="2846"/>
      <c r="M14" s="2846"/>
      <c r="N14" s="2846"/>
      <c r="O14" s="2846"/>
      <c r="P14" s="2846"/>
      <c r="Q14" s="2846"/>
      <c r="R14" s="2846"/>
      <c r="S14" s="1182"/>
      <c r="T14" s="1179"/>
      <c r="U14" s="1088"/>
      <c r="V14" s="1088"/>
      <c r="W14" s="1089"/>
      <c r="X14" s="1089"/>
      <c r="Y14" s="1089"/>
      <c r="Z14" s="1089"/>
      <c r="AA14" s="1090"/>
      <c r="AB14" s="1091"/>
      <c r="AC14" s="2838"/>
      <c r="AD14" s="1092"/>
      <c r="AE14" s="1093" t="s">
        <v>22</v>
      </c>
      <c r="AF14" s="1093"/>
      <c r="AG14" s="1094" t="s">
        <v>733</v>
      </c>
      <c r="AH14" s="1095">
        <v>3</v>
      </c>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9"/>
      <c r="BW14" s="1089"/>
      <c r="BX14" s="1089"/>
      <c r="BY14" s="1089"/>
      <c r="BZ14" s="1089"/>
      <c r="CA14" s="1089"/>
      <c r="CB14" s="1089"/>
      <c r="CC14" s="1089"/>
      <c r="CD14" s="1089"/>
      <c r="CE14" s="1089"/>
      <c r="CF14" s="756">
        <v>0</v>
      </c>
    </row>
    <row s="28966" customFormat="1" customHeight="1" ht="15" hidden="1">
      <c r="A15" s="1086"/>
      <c r="B15" s="1087"/>
      <c r="C15" s="1087"/>
      <c r="D15" s="2844"/>
      <c r="E15" s="2840" t="s">
        <v>688</v>
      </c>
      <c r="F15" s="2841"/>
      <c r="G15" s="2842"/>
      <c r="H15" s="2846" t="str">
        <f>IF(A14="","",INDEX(DIFFERENTIATION_UNMERGE_AREA,MATCH(A14,DIFFERENTIATION_ID_DIFF,0)))</f>
        <v>без дифференциации</v>
      </c>
      <c r="I15" s="2846"/>
      <c r="J15" s="2846"/>
      <c r="K15" s="2846"/>
      <c r="L15" s="2846"/>
      <c r="M15" s="2846"/>
      <c r="N15" s="2846"/>
      <c r="O15" s="2846"/>
      <c r="P15" s="2846"/>
      <c r="Q15" s="2846"/>
      <c r="R15" s="2846"/>
      <c r="S15" s="1182"/>
      <c r="T15" s="1179"/>
      <c r="U15" s="1088"/>
      <c r="V15" s="1088"/>
      <c r="W15" s="1089"/>
      <c r="X15" s="1089"/>
      <c r="Y15" s="1089"/>
      <c r="Z15" s="1089"/>
      <c r="AA15" s="1090"/>
      <c r="AB15" s="1091"/>
      <c r="AC15" s="2838"/>
      <c r="AD15" s="1092"/>
      <c r="AE15" s="1093"/>
      <c r="AF15" s="1093"/>
      <c r="AG15" s="1094"/>
      <c r="AH15" s="1095"/>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9"/>
      <c r="BW15" s="1089"/>
      <c r="BX15" s="1089"/>
      <c r="BY15" s="1089"/>
      <c r="BZ15" s="1089"/>
      <c r="CA15" s="1089"/>
      <c r="CB15" s="1089"/>
      <c r="CC15" s="1089"/>
      <c r="CD15" s="1089"/>
      <c r="CE15" s="1089"/>
      <c r="CF15" s="756">
        <v>0</v>
      </c>
    </row>
    <row s="28966" customFormat="1" customHeight="1" ht="15" hidden="1">
      <c r="A16" s="1086"/>
      <c r="B16" s="1087"/>
      <c r="C16" s="1087"/>
      <c r="D16" s="2844"/>
      <c r="E16" s="2840" t="s">
        <v>689</v>
      </c>
      <c r="F16" s="2841"/>
      <c r="G16" s="2842"/>
      <c r="H16" s="2846" t="str">
        <f>IF(A14="","",INDEX(DIFFERENTIATION_UNMERGE_SYSTEM,MATCH(A14,DIFFERENTIATION_ID_DIFF,0)))</f>
        <v>без дифференциации</v>
      </c>
      <c r="I16" s="2846"/>
      <c r="J16" s="2846"/>
      <c r="K16" s="2846"/>
      <c r="L16" s="2846"/>
      <c r="M16" s="2846"/>
      <c r="N16" s="2846"/>
      <c r="O16" s="2846"/>
      <c r="P16" s="2846"/>
      <c r="Q16" s="2846"/>
      <c r="R16" s="2846"/>
      <c r="S16" s="1182"/>
      <c r="T16" s="1179"/>
      <c r="U16" s="1088"/>
      <c r="V16" s="1088"/>
      <c r="W16" s="1089"/>
      <c r="X16" s="1089"/>
      <c r="Y16" s="1089"/>
      <c r="Z16" s="1089"/>
      <c r="AA16" s="1090"/>
      <c r="AB16" s="1091"/>
      <c r="AC16" s="2838"/>
      <c r="AD16" s="1092"/>
      <c r="AE16" s="1093"/>
      <c r="AF16" s="1093"/>
      <c r="AG16" s="1094"/>
      <c r="AH16" s="1095"/>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9"/>
      <c r="BW16" s="1089"/>
      <c r="BX16" s="1089"/>
      <c r="BY16" s="1089"/>
      <c r="BZ16" s="1089"/>
      <c r="CA16" s="1089"/>
      <c r="CB16" s="1089"/>
      <c r="CC16" s="1089"/>
      <c r="CD16" s="1089"/>
      <c r="CE16" s="1089"/>
      <c r="CF16" s="756">
        <v>0</v>
      </c>
    </row>
    <row s="28966" customFormat="1" customHeight="1" ht="22.5" hidden="1">
      <c r="A17" s="1096"/>
      <c r="B17" s="880"/>
      <c r="C17" s="875"/>
      <c r="D17" s="2844"/>
      <c r="E17" s="2839" t="s">
        <v>734</v>
      </c>
      <c r="F17" s="2839"/>
      <c r="G17" s="2839"/>
      <c r="H17" s="2839"/>
      <c r="I17" s="2839"/>
      <c r="J17" s="2839"/>
      <c r="K17" s="2839"/>
      <c r="L17" s="2839"/>
      <c r="M17" s="2839"/>
      <c r="N17" s="2839"/>
      <c r="O17" s="2839"/>
      <c r="P17" s="2839"/>
      <c r="Q17" s="1021">
        <f>SUMIF(T18:T19,"i",Q18:Q19)</f>
        <v>0</v>
      </c>
      <c r="R17" s="1480"/>
      <c r="S17" s="1360" t="s">
        <v>735</v>
      </c>
      <c r="T17" s="1180" t="s">
        <v>736</v>
      </c>
      <c r="U17" s="2837">
        <v>1</v>
      </c>
      <c r="V17" s="2837" t="str">
        <f>INDEX(B_FHD_FLAG_INDEX_1,1,MATCH(A14,B_FHD_FLAG_DIFFERENTIATION,0))</f>
        <v>отсутствует</v>
      </c>
      <c r="W17" s="880"/>
      <c r="X17" s="880"/>
      <c r="Y17" s="880"/>
      <c r="Z17" s="880"/>
      <c r="AA17" s="974"/>
      <c r="AB17" s="880"/>
      <c r="AC17" s="2838"/>
      <c r="AD17" s="1092"/>
      <c r="AE17" s="880"/>
      <c r="AF17" s="880"/>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c r="BC17" s="974"/>
      <c r="BD17" s="974"/>
      <c r="BE17" s="974"/>
      <c r="BF17" s="974"/>
      <c r="BG17" s="974"/>
      <c r="BH17" s="974"/>
      <c r="BI17" s="974"/>
      <c r="BJ17" s="974"/>
      <c r="BK17" s="974"/>
      <c r="BL17" s="974"/>
      <c r="BM17" s="974"/>
      <c r="BN17" s="974"/>
      <c r="BO17" s="974"/>
      <c r="BP17" s="974"/>
      <c r="BQ17" s="974"/>
      <c r="BR17" s="974"/>
      <c r="BS17" s="974"/>
      <c r="BT17" s="974"/>
      <c r="BU17" s="974"/>
      <c r="BV17" s="880"/>
      <c r="BW17" s="880"/>
      <c r="BX17" s="880"/>
      <c r="BY17" s="880"/>
      <c r="BZ17" s="880"/>
      <c r="CA17" s="880"/>
      <c r="CB17" s="880"/>
      <c r="CC17" s="880"/>
      <c r="CD17" s="880"/>
      <c r="CE17" s="880"/>
      <c r="CF17" s="756">
        <v>0</v>
      </c>
    </row>
    <row s="28966" customFormat="1" customHeight="1" ht="11.25" hidden="1">
      <c r="A18" s="1097"/>
      <c r="B18" s="974"/>
      <c r="C18" s="974"/>
      <c r="D18" s="2844"/>
      <c r="E18" s="1098"/>
      <c r="F18" s="1098">
        <v>0</v>
      </c>
      <c r="G18" s="1098"/>
      <c r="H18" s="1098"/>
      <c r="I18" s="1098"/>
      <c r="J18" s="1098"/>
      <c r="K18" s="1098"/>
      <c r="L18" s="1098"/>
      <c r="M18" s="1098"/>
      <c r="N18" s="1098"/>
      <c r="O18" s="1098"/>
      <c r="P18" s="1098"/>
      <c r="Q18" s="1098"/>
      <c r="R18" s="1098"/>
      <c r="S18" s="1099"/>
      <c r="T18" s="1181"/>
      <c r="U18" s="2837"/>
      <c r="V18" s="2837"/>
      <c r="W18" s="974"/>
      <c r="X18" s="974"/>
      <c r="Y18" s="974"/>
      <c r="Z18" s="974"/>
      <c r="AA18" s="974"/>
      <c r="AB18" s="880"/>
      <c r="AC18" s="2838"/>
      <c r="AD18" s="1092"/>
      <c r="AE18" s="880"/>
      <c r="AF18" s="880"/>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4"/>
      <c r="BZ18" s="974"/>
      <c r="CA18" s="974"/>
      <c r="CB18" s="974"/>
      <c r="CC18" s="974"/>
      <c r="CD18" s="974"/>
      <c r="CE18" s="974"/>
      <c r="CF18" s="756">
        <v>0</v>
      </c>
    </row>
    <row s="28966" customFormat="1" customHeight="1" ht="11.25" hidden="1">
      <c r="A19" s="1096"/>
      <c r="B19" s="880"/>
      <c r="C19" s="875"/>
      <c r="D19" s="2844"/>
      <c r="E19" s="1112" t="s">
        <v>22</v>
      </c>
      <c r="F19" s="1113" t="s">
        <v>22</v>
      </c>
      <c r="G19" s="1113" t="s">
        <v>22</v>
      </c>
      <c r="H19" s="1114" t="s">
        <v>22</v>
      </c>
      <c r="I19" s="1114"/>
      <c r="J19" s="1114"/>
      <c r="K19" s="1114"/>
      <c r="L19" s="1114"/>
      <c r="M19" s="1114"/>
      <c r="N19" s="1114"/>
      <c r="O19" s="1114"/>
      <c r="P19" s="1114"/>
      <c r="Q19" s="1114"/>
      <c r="R19" s="1115"/>
      <c r="S19" s="1483"/>
      <c r="T19" s="1181"/>
      <c r="U19" s="2837"/>
      <c r="V19" s="2837"/>
      <c r="W19" s="880"/>
      <c r="X19" s="880"/>
      <c r="Y19" s="880"/>
      <c r="Z19" s="880"/>
      <c r="AA19" s="974"/>
      <c r="AB19" s="880"/>
      <c r="AC19" s="2838"/>
      <c r="AD19" s="1092"/>
      <c r="AE19" s="880"/>
      <c r="AF19" s="880"/>
      <c r="AG19" s="974"/>
      <c r="AH19" s="974"/>
      <c r="AI19" s="974"/>
      <c r="AJ19" s="974"/>
      <c r="AK19" s="974"/>
      <c r="AL19" s="974"/>
      <c r="AM19" s="974"/>
      <c r="AN19" s="974"/>
      <c r="AO19" s="974"/>
      <c r="AP19" s="974"/>
      <c r="AQ19" s="974"/>
      <c r="AR19" s="974"/>
      <c r="AS19" s="974"/>
      <c r="AT19" s="974"/>
      <c r="AU19" s="974"/>
      <c r="AV19" s="974"/>
      <c r="AW19" s="974"/>
      <c r="AX19" s="974"/>
      <c r="AY19" s="974"/>
      <c r="AZ19" s="974"/>
      <c r="BA19" s="974"/>
      <c r="BB19" s="974"/>
      <c r="BC19" s="974"/>
      <c r="BD19" s="974"/>
      <c r="BE19" s="974"/>
      <c r="BF19" s="974"/>
      <c r="BG19" s="974"/>
      <c r="BH19" s="974"/>
      <c r="BI19" s="974"/>
      <c r="BJ19" s="974"/>
      <c r="BK19" s="974"/>
      <c r="BL19" s="974"/>
      <c r="BM19" s="974"/>
      <c r="BN19" s="974"/>
      <c r="BO19" s="974"/>
      <c r="BP19" s="974"/>
      <c r="BQ19" s="974"/>
      <c r="BR19" s="974"/>
      <c r="BS19" s="974"/>
      <c r="BT19" s="974"/>
      <c r="BU19" s="974"/>
      <c r="BV19" s="880"/>
      <c r="BW19" s="880"/>
      <c r="BX19" s="880"/>
      <c r="BY19" s="880"/>
      <c r="BZ19" s="880"/>
      <c r="CA19" s="880"/>
      <c r="CB19" s="880"/>
      <c r="CC19" s="880"/>
      <c r="CD19" s="880"/>
      <c r="CE19" s="880"/>
      <c r="CF19" s="756">
        <v>0</v>
      </c>
    </row>
    <row s="28966" customFormat="1" customHeight="1" ht="22.5" hidden="1">
      <c r="A20" s="1096"/>
      <c r="B20" s="880"/>
      <c r="C20" s="875"/>
      <c r="D20" s="2844"/>
      <c r="E20" s="2839" t="s">
        <v>737</v>
      </c>
      <c r="F20" s="2839"/>
      <c r="G20" s="2839"/>
      <c r="H20" s="2839"/>
      <c r="I20" s="2839"/>
      <c r="J20" s="2839"/>
      <c r="K20" s="2839"/>
      <c r="L20" s="2839"/>
      <c r="M20" s="2839"/>
      <c r="N20" s="2839"/>
      <c r="O20" s="2839"/>
      <c r="P20" s="2839"/>
      <c r="Q20" s="1021">
        <f>SUMIF(T21:T22,"i",Q21:Q22)</f>
        <v>0</v>
      </c>
      <c r="R20" s="1480"/>
      <c r="S20" s="1172" t="s">
        <v>738</v>
      </c>
      <c r="T20" s="1180" t="s">
        <v>736</v>
      </c>
      <c r="U20" s="2837">
        <v>2</v>
      </c>
      <c r="V20" s="2837" t="str">
        <f>INDEX(B_FHD_FLAG_INDEX_2,1,MATCH(A14,B_FHD_FLAG_DIFFERENTIATION,0))</f>
        <v>отсутствует</v>
      </c>
      <c r="W20" s="880"/>
      <c r="X20" s="880"/>
      <c r="Y20" s="880"/>
      <c r="Z20" s="880"/>
      <c r="AA20" s="974"/>
      <c r="AB20" s="880"/>
      <c r="AC20" s="1169"/>
      <c r="AD20" s="1092"/>
      <c r="AE20" s="880"/>
      <c r="AF20" s="880"/>
      <c r="AG20" s="974"/>
      <c r="AH20" s="974"/>
      <c r="AI20" s="974"/>
      <c r="AJ20" s="974"/>
      <c r="AK20" s="974"/>
      <c r="AL20" s="974"/>
      <c r="AM20" s="974"/>
      <c r="AN20" s="974"/>
      <c r="AO20" s="974"/>
      <c r="AP20" s="974"/>
      <c r="AQ20" s="974"/>
      <c r="AR20" s="974"/>
      <c r="AS20" s="974"/>
      <c r="AT20" s="974"/>
      <c r="AU20" s="974"/>
      <c r="AV20" s="974"/>
      <c r="AW20" s="974"/>
      <c r="AX20" s="974"/>
      <c r="AY20" s="974"/>
      <c r="AZ20" s="974"/>
      <c r="BA20" s="974"/>
      <c r="BB20" s="974"/>
      <c r="BC20" s="974"/>
      <c r="BD20" s="974"/>
      <c r="BE20" s="974"/>
      <c r="BF20" s="974"/>
      <c r="BG20" s="974"/>
      <c r="BH20" s="974"/>
      <c r="BI20" s="974"/>
      <c r="BJ20" s="974"/>
      <c r="BK20" s="974"/>
      <c r="BL20" s="974"/>
      <c r="BM20" s="974"/>
      <c r="BN20" s="974"/>
      <c r="BO20" s="974"/>
      <c r="BP20" s="974"/>
      <c r="BQ20" s="974"/>
      <c r="BR20" s="974"/>
      <c r="BS20" s="974"/>
      <c r="BT20" s="974"/>
      <c r="BU20" s="974"/>
      <c r="BV20" s="880"/>
      <c r="BW20" s="880"/>
      <c r="BX20" s="880"/>
      <c r="BY20" s="880"/>
      <c r="BZ20" s="880"/>
      <c r="CA20" s="880"/>
      <c r="CB20" s="880"/>
      <c r="CC20" s="880"/>
      <c r="CD20" s="880"/>
      <c r="CE20" s="880"/>
      <c r="CF20" s="756">
        <v>0</v>
      </c>
    </row>
    <row s="28966" customFormat="1" customHeight="1" ht="11.25" hidden="1">
      <c r="A21" s="1171"/>
      <c r="B21" s="974"/>
      <c r="C21" s="974"/>
      <c r="D21" s="2844"/>
      <c r="E21" s="1098"/>
      <c r="F21" s="1098">
        <v>0</v>
      </c>
      <c r="G21" s="1098"/>
      <c r="H21" s="1098"/>
      <c r="I21" s="1098"/>
      <c r="J21" s="1098"/>
      <c r="K21" s="1098"/>
      <c r="L21" s="1098"/>
      <c r="M21" s="1098"/>
      <c r="N21" s="1098"/>
      <c r="O21" s="1098"/>
      <c r="P21" s="1098"/>
      <c r="Q21" s="1098"/>
      <c r="R21" s="1098"/>
      <c r="S21" s="1099"/>
      <c r="T21" s="1181"/>
      <c r="U21" s="2837"/>
      <c r="V21" s="2837"/>
      <c r="W21" s="974"/>
      <c r="X21" s="974"/>
      <c r="Y21" s="974"/>
      <c r="Z21" s="974"/>
      <c r="AA21" s="974"/>
      <c r="AB21" s="880"/>
      <c r="AC21" s="1169"/>
      <c r="AD21" s="1092"/>
      <c r="AE21" s="880"/>
      <c r="AF21" s="880"/>
      <c r="AG21" s="974"/>
      <c r="AH21" s="974"/>
      <c r="AI21" s="974"/>
      <c r="AJ21" s="974"/>
      <c r="AK21" s="974"/>
      <c r="AL21" s="974"/>
      <c r="AM21" s="974"/>
      <c r="AN21" s="974"/>
      <c r="AO21" s="974"/>
      <c r="AP21" s="974"/>
      <c r="AQ21" s="974"/>
      <c r="AR21" s="974"/>
      <c r="AS21" s="974"/>
      <c r="AT21" s="974"/>
      <c r="AU21" s="974"/>
      <c r="AV21" s="974"/>
      <c r="AW21" s="974"/>
      <c r="AX21" s="974"/>
      <c r="AY21" s="974"/>
      <c r="AZ21" s="974"/>
      <c r="BA21" s="974"/>
      <c r="BB21" s="974"/>
      <c r="BC21" s="974"/>
      <c r="BD21" s="974"/>
      <c r="BE21" s="974"/>
      <c r="BF21" s="974"/>
      <c r="BG21" s="974"/>
      <c r="BH21" s="974"/>
      <c r="BI21" s="974"/>
      <c r="BJ21" s="974"/>
      <c r="BK21" s="974"/>
      <c r="BL21" s="974"/>
      <c r="BM21" s="974"/>
      <c r="BN21" s="974"/>
      <c r="BO21" s="974"/>
      <c r="BP21" s="974"/>
      <c r="BQ21" s="974"/>
      <c r="BR21" s="974"/>
      <c r="BS21" s="974"/>
      <c r="BT21" s="974"/>
      <c r="BU21" s="974"/>
      <c r="BV21" s="974"/>
      <c r="BW21" s="974"/>
      <c r="BX21" s="974"/>
      <c r="BY21" s="974"/>
      <c r="BZ21" s="974"/>
      <c r="CA21" s="974"/>
      <c r="CB21" s="974"/>
      <c r="CC21" s="974"/>
      <c r="CD21" s="974"/>
      <c r="CE21" s="974"/>
      <c r="CF21" s="756">
        <v>0</v>
      </c>
    </row>
    <row s="28966" customFormat="1" customHeight="1" ht="11.25" hidden="1">
      <c r="A22" s="1096"/>
      <c r="B22" s="880"/>
      <c r="C22" s="875"/>
      <c r="D22" s="2845"/>
      <c r="E22" s="1112" t="s">
        <v>22</v>
      </c>
      <c r="F22" s="1113" t="s">
        <v>22</v>
      </c>
      <c r="G22" s="1113" t="s">
        <v>22</v>
      </c>
      <c r="H22" s="1114" t="s">
        <v>22</v>
      </c>
      <c r="I22" s="1114"/>
      <c r="J22" s="1114"/>
      <c r="K22" s="1114"/>
      <c r="L22" s="1114"/>
      <c r="M22" s="1114"/>
      <c r="N22" s="1114"/>
      <c r="O22" s="1114"/>
      <c r="P22" s="1114"/>
      <c r="Q22" s="1114"/>
      <c r="R22" s="1115"/>
      <c r="S22" s="1483"/>
      <c r="T22" s="1181"/>
      <c r="U22" s="2837"/>
      <c r="V22" s="2837"/>
      <c r="W22" s="880"/>
      <c r="X22" s="880"/>
      <c r="Y22" s="880"/>
      <c r="Z22" s="880"/>
      <c r="AA22" s="974"/>
      <c r="AB22" s="880"/>
      <c r="AC22" s="1169"/>
      <c r="AD22" s="1092"/>
      <c r="AE22" s="880"/>
      <c r="AF22" s="880"/>
      <c r="AG22" s="974"/>
      <c r="AH22" s="974"/>
      <c r="AI22" s="974"/>
      <c r="AJ22" s="974"/>
      <c r="AK22" s="974"/>
      <c r="AL22" s="974"/>
      <c r="AM22" s="974"/>
      <c r="AN22" s="974"/>
      <c r="AO22" s="974"/>
      <c r="AP22" s="974"/>
      <c r="AQ22" s="974"/>
      <c r="AR22" s="974"/>
      <c r="AS22" s="974"/>
      <c r="AT22" s="974"/>
      <c r="AU22" s="974"/>
      <c r="AV22" s="974"/>
      <c r="AW22" s="974"/>
      <c r="AX22" s="974"/>
      <c r="AY22" s="974"/>
      <c r="AZ22" s="974"/>
      <c r="BA22" s="974"/>
      <c r="BB22" s="974"/>
      <c r="BC22" s="974"/>
      <c r="BD22" s="974"/>
      <c r="BE22" s="974"/>
      <c r="BF22" s="974"/>
      <c r="BG22" s="974"/>
      <c r="BH22" s="974"/>
      <c r="BI22" s="974"/>
      <c r="BJ22" s="974"/>
      <c r="BK22" s="974"/>
      <c r="BL22" s="974"/>
      <c r="BM22" s="974"/>
      <c r="BN22" s="974"/>
      <c r="BO22" s="974"/>
      <c r="BP22" s="974"/>
      <c r="BQ22" s="974"/>
      <c r="BR22" s="974"/>
      <c r="BS22" s="974"/>
      <c r="BT22" s="974"/>
      <c r="BU22" s="974"/>
      <c r="BV22" s="880"/>
      <c r="BW22" s="880"/>
      <c r="BX22" s="880"/>
      <c r="BY22" s="880"/>
      <c r="BZ22" s="880"/>
      <c r="CA22" s="880"/>
      <c r="CB22" s="880"/>
      <c r="CC22" s="880"/>
      <c r="CD22" s="880"/>
      <c r="CE22" s="880"/>
      <c r="CF22" s="756">
        <v>0</v>
      </c>
    </row>
    <row customHeight="1" ht="19.95">
      <c r="D23" s="1510"/>
      <c r="E23" s="1510"/>
      <c r="F23" s="1510"/>
      <c r="G23" s="1510"/>
      <c r="H23" s="1510"/>
      <c r="I23" s="1510"/>
      <c r="J23" s="1510"/>
      <c r="K23" s="1510"/>
      <c r="L23" s="1510"/>
      <c r="M23" s="1510"/>
      <c r="N23" s="1510"/>
      <c r="O23" s="1510"/>
      <c r="P23" s="1510"/>
      <c r="Q23" s="1510"/>
      <c r="R23" s="1510"/>
      <c r="S23" s="1510"/>
      <c r="T23" s="797"/>
      <c r="CF23" s="968">
        <v>19</v>
      </c>
    </row>
    <row customHeight="1" ht="11.549999999999999">
      <c r="D24" s="972"/>
      <c r="CF24" s="968">
        <v>11</v>
      </c>
    </row>
    <row customHeight="1" ht="11.549999999999999">
      <c r="D25" s="1117"/>
      <c r="E25" s="1117"/>
      <c r="F25" s="1117"/>
      <c r="G25" s="1118"/>
      <c r="CF25" s="968">
        <v>11</v>
      </c>
    </row>
    <row customHeight="1" ht="11.549999999999999">
      <c r="CF26" s="968">
        <v>11</v>
      </c>
    </row>
    <row customHeight="1" ht="11.549999999999999">
      <c r="D27" s="1119"/>
      <c r="E27" s="2847"/>
      <c r="F27" s="2847"/>
      <c r="G27" s="2847"/>
      <c r="H27" s="2847"/>
      <c r="I27" s="2847"/>
      <c r="J27" s="2847"/>
      <c r="K27" s="2847"/>
      <c r="L27" s="2847"/>
      <c r="M27" s="2847"/>
      <c r="N27" s="2847"/>
      <c r="O27" s="2847"/>
      <c r="P27" s="2847"/>
      <c r="Q27" s="2847"/>
      <c r="R27" s="2847"/>
      <c r="CF27" s="968">
        <v>11</v>
      </c>
    </row>
    <row customHeight="1" ht="11.549999999999999">
      <c r="F28" s="1221"/>
      <c r="G28" s="1221"/>
      <c r="CF28" s="968">
        <v>11</v>
      </c>
    </row>
    <row customHeight="1" ht="11.25" hidden="1">
      <c r="A29" s="1073" t="s">
        <v>82</v>
      </c>
      <c r="B29" s="912">
        <v>0</v>
      </c>
      <c r="C29" s="968">
        <v>3</v>
      </c>
      <c r="D29" s="968">
        <v>0</v>
      </c>
      <c r="E29" s="968">
        <v>7</v>
      </c>
      <c r="F29" s="968">
        <v>7</v>
      </c>
      <c r="G29" s="968">
        <v>29</v>
      </c>
      <c r="H29" s="968">
        <v>3</v>
      </c>
      <c r="I29" s="968">
        <v>5</v>
      </c>
      <c r="J29" s="968">
        <v>24</v>
      </c>
      <c r="K29" s="968">
        <v>24</v>
      </c>
      <c r="L29" s="968">
        <v>3</v>
      </c>
      <c r="M29" s="968">
        <v>6</v>
      </c>
      <c r="N29" s="968">
        <v>25</v>
      </c>
      <c r="O29" s="968">
        <v>18</v>
      </c>
      <c r="P29" s="968">
        <v>18</v>
      </c>
      <c r="Q29" s="968">
        <v>18</v>
      </c>
      <c r="R29" s="968">
        <v>18</v>
      </c>
      <c r="S29" s="968">
        <v>93</v>
      </c>
      <c r="T29" s="968">
        <v>10</v>
      </c>
      <c r="U29" s="1074">
        <v>10</v>
      </c>
      <c r="V29" s="1074">
        <v>11</v>
      </c>
      <c r="W29" s="1075">
        <v>10</v>
      </c>
      <c r="X29" s="912">
        <v>10</v>
      </c>
      <c r="Y29" s="912">
        <v>10</v>
      </c>
      <c r="Z29" s="912">
        <v>10</v>
      </c>
      <c r="AA29" s="912">
        <v>10</v>
      </c>
      <c r="AB29" s="968">
        <v>8</v>
      </c>
      <c r="AC29" s="968">
        <v>8</v>
      </c>
      <c r="AD29" s="968">
        <v>8</v>
      </c>
      <c r="AE29" s="968">
        <v>8</v>
      </c>
      <c r="AF29" s="968">
        <v>8</v>
      </c>
      <c r="AG29" s="968">
        <v>8</v>
      </c>
      <c r="AH29" s="968">
        <v>8</v>
      </c>
      <c r="AI29" s="968">
        <v>8</v>
      </c>
      <c r="AJ29" s="968">
        <v>8</v>
      </c>
      <c r="AK29" s="968">
        <v>8</v>
      </c>
      <c r="AL29" s="968">
        <v>8</v>
      </c>
      <c r="AM29" s="968">
        <v>8</v>
      </c>
      <c r="AN29" s="968">
        <v>8</v>
      </c>
      <c r="AO29" s="968">
        <v>8</v>
      </c>
      <c r="AP29" s="968">
        <v>8</v>
      </c>
      <c r="AQ29" s="968">
        <v>8</v>
      </c>
      <c r="AR29" s="968">
        <v>8</v>
      </c>
      <c r="AS29" s="968">
        <v>8</v>
      </c>
      <c r="AT29" s="968">
        <v>8</v>
      </c>
      <c r="AU29" s="968">
        <v>8</v>
      </c>
      <c r="AV29" s="968">
        <v>8</v>
      </c>
      <c r="AW29" s="968">
        <v>8</v>
      </c>
      <c r="AX29" s="968">
        <v>8</v>
      </c>
      <c r="AY29" s="968">
        <v>8</v>
      </c>
      <c r="AZ29" s="968">
        <v>8</v>
      </c>
      <c r="BA29" s="968">
        <v>8</v>
      </c>
      <c r="BB29" s="968">
        <v>8</v>
      </c>
      <c r="BC29" s="968">
        <v>8</v>
      </c>
      <c r="BD29" s="968">
        <v>8</v>
      </c>
      <c r="BE29" s="968">
        <v>8</v>
      </c>
      <c r="BF29" s="968">
        <v>8</v>
      </c>
      <c r="BG29" s="968">
        <v>8</v>
      </c>
      <c r="BH29" s="968">
        <v>8</v>
      </c>
      <c r="BI29" s="968">
        <v>8</v>
      </c>
      <c r="BJ29" s="968">
        <v>8</v>
      </c>
      <c r="BK29" s="968">
        <v>8</v>
      </c>
      <c r="BL29" s="968">
        <v>8</v>
      </c>
      <c r="BM29" s="968">
        <v>8</v>
      </c>
      <c r="BN29" s="968">
        <v>8</v>
      </c>
      <c r="BO29" s="968">
        <v>8</v>
      </c>
      <c r="BP29" s="968">
        <v>8</v>
      </c>
      <c r="BQ29" s="968">
        <v>8</v>
      </c>
      <c r="BR29" s="968">
        <v>8</v>
      </c>
      <c r="BS29" s="968">
        <v>8</v>
      </c>
      <c r="BT29" s="968">
        <v>8</v>
      </c>
      <c r="BU29" s="968">
        <v>8</v>
      </c>
      <c r="BV29" s="968">
        <v>8</v>
      </c>
      <c r="BW29" s="968">
        <v>8</v>
      </c>
      <c r="BX29" s="968">
        <v>8</v>
      </c>
      <c r="BY29" s="968">
        <v>8</v>
      </c>
      <c r="BZ29" s="968">
        <v>8</v>
      </c>
      <c r="CA29" s="968">
        <v>8</v>
      </c>
      <c r="CB29" s="968">
        <v>8</v>
      </c>
      <c r="CC29" s="968">
        <v>8</v>
      </c>
      <c r="CD29" s="968">
        <v>8</v>
      </c>
      <c r="CE29" s="968">
        <v>8</v>
      </c>
      <c r="CF29" s="968">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0185DE-CBC5-F5A3-A45B-81FD7ABA2399}"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7077" width="10.7109375" hidden="1" customWidth="1"/>
    <col min="6" max="6" style="28178" width="16.8515625" hidden="1" customWidth="1"/>
    <col min="7" max="7" style="27100" width="5.57421875" hidden="1" customWidth="1"/>
    <col min="8" max="8" style="28229" width="3.00390625" customWidth="1"/>
    <col min="9" max="9" style="28229" width="7.00390625" customWidth="1"/>
    <col min="10" max="10" style="28229" width="56.00390625" customWidth="1"/>
    <col min="11" max="11" style="28229" width="10.00390625" customWidth="1"/>
    <col min="12" max="12" style="28229" width="40.57421875" hidden="1" customWidth="1"/>
    <col min="13" max="13" style="28229" width="40.7109375" customWidth="1"/>
    <col min="14" max="14" style="28178" width="9.7109375" hidden="1" customWidth="1"/>
    <col min="15" max="15" style="28229" width="102.00390625" customWidth="1"/>
    <col min="16" max="16" style="28178" width="9.00390625" customWidth="1"/>
    <col min="17" max="17" style="27100" width="5.00390625" customWidth="1"/>
    <col min="18" max="18" style="27100" width="3.00390625" customWidth="1"/>
    <col min="19" max="22" style="28178" width="3.00390625" customWidth="1"/>
    <col min="23" max="23" style="27100" width="10.00390625" customWidth="1"/>
    <col min="24" max="24" style="28178" width="34.00390625" customWidth="1"/>
    <col min="25" max="25" style="28178" width="9.00390625" customWidth="1"/>
    <col min="26" max="26" style="27078" width="8.00390625" customWidth="1"/>
    <col min="27" max="31" style="28178" width="8.00390625" customWidth="1"/>
    <col min="32" max="36" style="28479" width="8.00390625" customWidth="1"/>
    <col min="37" max="37" style="28229" width="5.421875" hidden="1" customWidth="1"/>
  </cols>
  <sheetData>
    <row s="28178" customFormat="1" customHeight="1" ht="33.75" hidden="1">
      <c r="A1" s="1450"/>
      <c r="B1" s="1450"/>
      <c r="C1" s="1450"/>
      <c r="D1" s="1450"/>
      <c r="E1" s="1450"/>
      <c r="G1" s="2099"/>
      <c r="H1" s="1341"/>
      <c r="L1" s="1829">
        <v>4</v>
      </c>
      <c r="M1" s="1829">
        <v>4</v>
      </c>
      <c r="Q1" s="2099"/>
      <c r="R1" s="2099"/>
      <c r="W1" s="2099"/>
      <c r="AK1" s="1829" t="s">
        <v>14</v>
      </c>
    </row>
    <row s="28178" customFormat="1" customHeight="1" ht="78.75" hidden="1">
      <c r="A2" s="1450"/>
      <c r="B2" s="2516" t="s">
        <v>739</v>
      </c>
      <c r="C2" s="2516" t="s">
        <v>740</v>
      </c>
      <c r="D2" s="2515" t="s">
        <v>741</v>
      </c>
      <c r="E2" s="2519">
        <f>RIGHT(I2,LEN(I2)-SEARCH("#",SUBSTITUTE(I2,".","#",LEN(I2)-LEN(SUBSTITUTE(I2,".","")))))</f>
      </c>
      <c r="F2" s="2521">
        <f>J2</f>
        <v>0</v>
      </c>
      <c r="G2" s="2099"/>
      <c r="H2" s="2522"/>
      <c r="I2" s="2512"/>
      <c r="J2" s="1003"/>
      <c r="K2" s="2482" t="s">
        <v>680</v>
      </c>
      <c r="L2" s="1214"/>
      <c r="M2" s="1214"/>
      <c r="N2" s="1006"/>
      <c r="O2" s="1988" t="s">
        <v>681</v>
      </c>
      <c r="P2" s="1006"/>
      <c r="Q2" s="2099"/>
      <c r="R2" s="2099"/>
      <c r="W2" s="2099"/>
      <c r="Z2" s="1007"/>
      <c r="AF2" s="2095"/>
      <c r="AG2" s="2095"/>
      <c r="AH2" s="2095"/>
      <c r="AI2" s="2095"/>
      <c r="AJ2" s="2095"/>
      <c r="AK2" s="1829">
        <v>0</v>
      </c>
    </row>
    <row customHeight="1" ht="11.25" hidden="1">
      <c r="E3" s="2514" t="s">
        <v>742</v>
      </c>
      <c r="L3" s="2094">
        <f>0</f>
        <v>0</v>
      </c>
      <c r="M3" s="2094">
        <v>1</v>
      </c>
      <c r="AK3" s="2094">
        <v>0</v>
      </c>
    </row>
    <row s="28479" customFormat="1" customHeight="1" ht="11.25" hidden="1">
      <c r="A4" s="1450"/>
      <c r="B4" s="1450"/>
      <c r="C4" s="1450"/>
      <c r="E4" s="1450"/>
      <c r="F4" s="1829"/>
      <c r="G4" s="2099"/>
      <c r="H4" s="1083"/>
      <c r="N4" s="1829"/>
      <c r="O4" s="2095">
        <v>4</v>
      </c>
      <c r="P4" s="1829"/>
      <c r="Q4" s="2099"/>
      <c r="R4" s="2099"/>
      <c r="S4" s="1829"/>
      <c r="T4" s="1829"/>
      <c r="U4" s="1829"/>
      <c r="V4" s="1829"/>
      <c r="W4" s="2099"/>
      <c r="X4" s="1829"/>
      <c r="Y4" s="1829"/>
      <c r="Z4" s="1007"/>
      <c r="AA4" s="1829"/>
      <c r="AB4" s="1829"/>
      <c r="AC4" s="1829"/>
      <c r="AD4" s="1829"/>
      <c r="AE4" s="1829"/>
      <c r="AK4" s="2095">
        <v>0</v>
      </c>
    </row>
    <row customHeight="1" ht="11.549999999999999">
      <c r="AK5" s="2094">
        <v>11</v>
      </c>
    </row>
    <row customHeight="1" ht="57.75">
      <c r="I6" s="2770" t="s">
        <v>743</v>
      </c>
      <c r="J6" s="2770"/>
      <c r="K6" s="2770"/>
      <c r="L6" s="2770"/>
      <c r="M6" s="2770"/>
      <c r="O6" s="1019"/>
      <c r="AK6" s="2094">
        <v>55</v>
      </c>
    </row>
    <row customHeight="1" ht="25.2">
      <c r="I7" s="2712" t="str">
        <f>IF(org=0,"Не определено",org)</f>
        <v>КГУП "Примтеплоэнерго"</v>
      </c>
      <c r="J7" s="2712"/>
      <c r="K7" s="2712"/>
      <c r="L7" s="2712"/>
      <c r="M7" s="2712"/>
      <c r="AK7" s="2094">
        <v>24</v>
      </c>
    </row>
    <row customHeight="1" ht="11.549999999999999">
      <c r="I8" s="1598"/>
      <c r="J8" s="1598"/>
      <c r="K8" s="1598"/>
      <c r="L8" s="1598"/>
      <c r="M8" s="1598"/>
      <c r="AK8" s="2094">
        <v>11</v>
      </c>
    </row>
    <row s="27100" customFormat="1" customHeight="1" ht="30" hidden="1">
      <c r="A9" s="1630"/>
      <c r="B9" s="1630"/>
      <c r="C9" s="1630"/>
      <c r="E9" s="1630"/>
      <c r="H9" s="2105"/>
      <c r="L9" s="1352"/>
      <c r="M9" s="1352" t="s">
        <v>248</v>
      </c>
      <c r="AK9" s="2099">
        <v>1</v>
      </c>
    </row>
    <row customHeight="1" ht="11.549999999999999">
      <c r="E10" s="2513" t="s">
        <v>744</v>
      </c>
      <c r="I10" s="1174"/>
      <c r="J10" s="2830" t="s">
        <v>240</v>
      </c>
      <c r="K10" s="2831"/>
      <c r="L10" s="2492" t="str">
        <f>IF(L9="","",INDEX(DIFFERENTIATION_UNMERGE_VD,MATCH(L9,DIFFERENTIATION_ID_DIFF,0)))</f>
        <v/>
      </c>
      <c r="M10" s="2492" t="str">
        <f>IF(M9="","",INDEX(DIFFERENTIATION_UNMERGE_VD,MATCH(M9,DIFFERENTIATION_ID_DIFF,0)))</f>
        <v>Производство тепловой энергии. Некомбинированная выработка; Подключение (технологическое присоединение) к системе теплоснабжения</v>
      </c>
      <c r="O10" s="2590" t="s">
        <v>425</v>
      </c>
      <c r="AK10" s="2094">
        <v>11</v>
      </c>
    </row>
    <row customHeight="1" ht="11.549999999999999">
      <c r="E11" s="2513" t="s">
        <v>745</v>
      </c>
      <c r="I11" s="1174"/>
      <c r="J11" s="2830" t="s">
        <v>688</v>
      </c>
      <c r="K11" s="2831"/>
      <c r="L11" s="2492" t="str">
        <f>IF(L9="","",INDEX(DIFFERENTIATION_UNMERGE_AREA,MATCH(L9,DIFFERENTIATION_ID_DIFF,0)))</f>
        <v/>
      </c>
      <c r="M11" s="2492" t="str">
        <f>IF(M9="","",INDEX(DIFFERENTIATION_UNMERGE_AREA,MATCH(M9,DIFFERENTIATION_ID_DIFF,0)))</f>
        <v>без дифференциации</v>
      </c>
      <c r="O11" s="2590"/>
      <c r="AK11" s="2094">
        <v>11</v>
      </c>
    </row>
    <row customHeight="1" ht="11.549999999999999">
      <c r="E12" s="2513" t="s">
        <v>746</v>
      </c>
      <c r="I12" s="2125"/>
      <c r="J12" s="2830" t="s">
        <v>689</v>
      </c>
      <c r="K12" s="2831"/>
      <c r="L12" s="2492" t="str">
        <f>IF(L9="","",INDEX(DIFFERENTIATION_UNMERGE_SYSTEM,MATCH(L9,DIFFERENTIATION_ID_DIFF,0)))</f>
        <v/>
      </c>
      <c r="M12" s="2492" t="str">
        <f>IF(M9="","",INDEX(DIFFERENTIATION_UNMERGE_SYSTEM,MATCH(M9,DIFFERENTIATION_ID_DIFF,0)))</f>
        <v>без дифференциации</v>
      </c>
      <c r="O12" s="2590"/>
      <c r="AK12" s="2094">
        <v>11</v>
      </c>
    </row>
    <row customHeight="1" ht="11.549999999999999">
      <c r="E13" s="2513" t="s">
        <v>747</v>
      </c>
      <c r="F13" s="2513" t="s">
        <v>748</v>
      </c>
      <c r="I13" s="2832" t="s">
        <v>424</v>
      </c>
      <c r="J13" s="2833"/>
      <c r="K13" s="2833"/>
      <c r="L13" s="2490"/>
      <c r="M13" s="2530"/>
      <c r="O13" s="2590"/>
      <c r="AK13" s="2094">
        <v>11</v>
      </c>
    </row>
    <row customHeight="1" ht="24">
      <c r="I14" s="2483" t="s">
        <v>88</v>
      </c>
      <c r="J14" s="2483" t="s">
        <v>426</v>
      </c>
      <c r="K14" s="2483" t="s">
        <v>690</v>
      </c>
      <c r="L14" s="2523" t="s">
        <v>427</v>
      </c>
      <c r="M14" s="2524" t="s">
        <v>427</v>
      </c>
      <c r="O14" s="2590"/>
      <c r="AK14" s="2094">
        <v>23</v>
      </c>
    </row>
    <row customHeight="1" ht="24">
      <c r="A15" s="2517"/>
      <c r="B15" s="2516" t="s">
        <v>749</v>
      </c>
      <c r="C15" s="2516" t="s">
        <v>750</v>
      </c>
      <c r="D15" s="2515" t="s">
        <v>751</v>
      </c>
      <c r="E15" s="2519" t="s">
        <v>752</v>
      </c>
      <c r="F15" s="2519" t="s">
        <v>752</v>
      </c>
      <c r="G15" s="2099" t="s">
        <v>712</v>
      </c>
      <c r="H15" s="2484"/>
      <c r="I15" s="2093">
        <v>1</v>
      </c>
      <c r="J15" s="2485" t="s">
        <v>753</v>
      </c>
      <c r="K15" s="2483" t="s">
        <v>430</v>
      </c>
      <c r="L15" s="1125"/>
      <c r="M15" s="1281"/>
      <c r="N15" s="1006" t="s">
        <v>754</v>
      </c>
      <c r="O15" s="1988" t="s">
        <v>755</v>
      </c>
      <c r="P15" s="1006" t="s">
        <v>754</v>
      </c>
      <c r="AK15" s="2094">
        <v>23</v>
      </c>
    </row>
    <row customHeight="1" ht="35.699999999999996">
      <c r="A16" s="2517"/>
      <c r="B16" s="2516" t="s">
        <v>756</v>
      </c>
      <c r="C16" s="2516" t="s">
        <v>757</v>
      </c>
      <c r="D16" s="2515" t="s">
        <v>741</v>
      </c>
      <c r="E16" s="2519" t="s">
        <v>752</v>
      </c>
      <c r="F16" s="2519" t="s">
        <v>752</v>
      </c>
      <c r="H16" s="2484"/>
      <c r="I16" s="2092">
        <v>2</v>
      </c>
      <c r="J16" s="2526" t="s">
        <v>758</v>
      </c>
      <c r="K16" s="2525" t="s">
        <v>680</v>
      </c>
      <c r="L16" s="2531"/>
      <c r="M16" s="2139"/>
      <c r="N16" s="1006" t="s">
        <v>754</v>
      </c>
      <c r="O16" s="1988" t="s">
        <v>759</v>
      </c>
      <c r="P16" s="1006" t="s">
        <v>754</v>
      </c>
      <c r="AK16" s="2094">
        <v>34</v>
      </c>
    </row>
    <row s="27100" customFormat="1" customHeight="1" ht="17.25" hidden="1">
      <c r="A17" s="1630"/>
      <c r="B17" s="1630"/>
      <c r="C17" s="1630"/>
      <c r="D17" s="1630"/>
      <c r="E17" s="1630"/>
      <c r="H17" s="1787"/>
      <c r="I17" s="1476" t="s">
        <v>760</v>
      </c>
      <c r="J17" s="1454"/>
      <c r="K17" s="1476"/>
      <c r="L17" s="1455"/>
      <c r="M17" s="1455"/>
      <c r="O17" s="1848"/>
      <c r="AK17" s="2099">
        <v>1</v>
      </c>
    </row>
    <row s="28178" customFormat="1" customHeight="1" ht="24">
      <c r="A18" s="1450"/>
      <c r="B18" s="1450"/>
      <c r="C18" s="1450"/>
      <c r="D18" s="1450"/>
      <c r="E18" s="1450"/>
      <c r="G18" s="2099"/>
      <c r="H18" s="2096"/>
      <c r="I18" s="1033"/>
      <c r="J18" s="1034" t="s">
        <v>710</v>
      </c>
      <c r="K18" s="1035"/>
      <c r="L18" s="2533"/>
      <c r="M18" s="1036"/>
      <c r="N18" s="1006"/>
      <c r="O18" s="1988" t="s">
        <v>711</v>
      </c>
      <c r="P18" s="1006"/>
      <c r="Q18" s="2099"/>
      <c r="R18" s="2099"/>
      <c r="W18" s="2099"/>
      <c r="Z18" s="1007"/>
      <c r="AF18" s="2095"/>
      <c r="AG18" s="2095"/>
      <c r="AH18" s="2095"/>
      <c r="AI18" s="2095"/>
      <c r="AJ18" s="2095"/>
      <c r="AK18" s="1829">
        <v>23</v>
      </c>
    </row>
    <row customHeight="1" ht="19.95">
      <c r="A19" s="2517"/>
      <c r="B19" s="2516" t="s">
        <v>761</v>
      </c>
      <c r="C19" s="2516" t="s">
        <v>762</v>
      </c>
      <c r="D19" s="2515" t="s">
        <v>741</v>
      </c>
      <c r="E19" s="2519" t="s">
        <v>752</v>
      </c>
      <c r="F19" s="2519" t="s">
        <v>752</v>
      </c>
      <c r="H19" s="2484"/>
      <c r="I19" s="2127">
        <v>3</v>
      </c>
      <c r="J19" s="2485" t="s">
        <v>762</v>
      </c>
      <c r="K19" s="2481" t="s">
        <v>680</v>
      </c>
      <c r="L19" s="1190"/>
      <c r="M19" s="1020"/>
      <c r="N19" s="1006"/>
      <c r="O19" s="1988" t="s">
        <v>763</v>
      </c>
      <c r="P19" s="1006"/>
      <c r="AK19" s="2094">
        <v>19</v>
      </c>
    </row>
    <row customHeight="1" ht="77.7">
      <c r="A20" s="2517"/>
      <c r="B20" s="2516" t="s">
        <v>764</v>
      </c>
      <c r="C20" s="2516" t="s">
        <v>765</v>
      </c>
      <c r="D20" s="2515" t="s">
        <v>741</v>
      </c>
      <c r="E20" s="2519" t="s">
        <v>752</v>
      </c>
      <c r="F20" s="2519" t="s">
        <v>752</v>
      </c>
      <c r="H20" s="2484"/>
      <c r="I20" s="2127">
        <v>4</v>
      </c>
      <c r="J20" s="2485" t="s">
        <v>766</v>
      </c>
      <c r="K20" s="2481" t="s">
        <v>707</v>
      </c>
      <c r="L20" s="1190"/>
      <c r="M20" s="1020"/>
      <c r="N20" s="1006"/>
      <c r="O20" s="1988"/>
      <c r="P20" s="1006"/>
      <c r="AK20" s="2094">
        <v>74</v>
      </c>
    </row>
    <row customHeight="1" ht="35.699999999999996">
      <c r="A21" s="2517"/>
      <c r="B21" s="2516" t="s">
        <v>767</v>
      </c>
      <c r="C21" s="2516" t="s">
        <v>768</v>
      </c>
      <c r="D21" s="2515" t="s">
        <v>741</v>
      </c>
      <c r="E21" s="2519" t="s">
        <v>752</v>
      </c>
      <c r="F21" s="2519" t="s">
        <v>752</v>
      </c>
      <c r="H21" s="2484"/>
      <c r="I21" s="2127">
        <v>5</v>
      </c>
      <c r="J21" s="2485" t="s">
        <v>769</v>
      </c>
      <c r="K21" s="2481" t="s">
        <v>707</v>
      </c>
      <c r="L21" s="1190"/>
      <c r="M21" s="1020"/>
      <c r="N21" s="1006"/>
      <c r="O21" s="1988" t="s">
        <v>763</v>
      </c>
      <c r="P21" s="1006"/>
      <c r="AK21" s="2094">
        <v>34</v>
      </c>
    </row>
    <row customHeight="1" ht="48.29999999999999">
      <c r="A22" s="2517"/>
      <c r="B22" s="2516" t="s">
        <v>770</v>
      </c>
      <c r="C22" s="2516" t="s">
        <v>771</v>
      </c>
      <c r="D22" s="2515" t="s">
        <v>741</v>
      </c>
      <c r="E22" s="2519" t="s">
        <v>752</v>
      </c>
      <c r="F22" s="2519" t="s">
        <v>752</v>
      </c>
      <c r="H22" s="2484"/>
      <c r="I22" s="2127">
        <v>6</v>
      </c>
      <c r="J22" s="2485" t="s">
        <v>772</v>
      </c>
      <c r="K22" s="2481" t="s">
        <v>707</v>
      </c>
      <c r="L22" s="1190"/>
      <c r="M22" s="1020"/>
      <c r="N22" s="1006"/>
      <c r="O22" s="1988" t="s">
        <v>773</v>
      </c>
      <c r="P22" s="1006"/>
      <c r="AK22" s="2094">
        <v>46</v>
      </c>
    </row>
    <row customHeight="1" ht="19.95">
      <c r="A23" s="2517"/>
      <c r="B23" s="2516" t="s">
        <v>774</v>
      </c>
      <c r="C23" s="2516" t="s">
        <v>775</v>
      </c>
      <c r="D23" s="2515" t="s">
        <v>741</v>
      </c>
      <c r="E23" s="2519" t="s">
        <v>752</v>
      </c>
      <c r="F23" s="2519" t="s">
        <v>752</v>
      </c>
      <c r="H23" s="2484"/>
      <c r="I23" s="2127" t="s">
        <v>776</v>
      </c>
      <c r="J23" s="1987" t="s">
        <v>777</v>
      </c>
      <c r="K23" s="2481" t="s">
        <v>707</v>
      </c>
      <c r="L23" s="1190"/>
      <c r="M23" s="1020"/>
      <c r="N23" s="1006"/>
      <c r="O23" s="1988" t="s">
        <v>763</v>
      </c>
      <c r="P23" s="1006"/>
      <c r="AK23" s="2094">
        <v>19</v>
      </c>
    </row>
    <row customHeight="1" ht="19.95">
      <c r="A24" s="2517"/>
      <c r="B24" s="2516" t="s">
        <v>778</v>
      </c>
      <c r="C24" s="2516" t="s">
        <v>779</v>
      </c>
      <c r="D24" s="2515" t="s">
        <v>741</v>
      </c>
      <c r="E24" s="2519" t="s">
        <v>752</v>
      </c>
      <c r="F24" s="2519" t="s">
        <v>752</v>
      </c>
      <c r="H24" s="2484"/>
      <c r="I24" s="2127" t="s">
        <v>780</v>
      </c>
      <c r="J24" s="1987" t="s">
        <v>781</v>
      </c>
      <c r="K24" s="2481" t="s">
        <v>707</v>
      </c>
      <c r="L24" s="1190"/>
      <c r="M24" s="1020"/>
      <c r="N24" s="1006"/>
      <c r="O24" s="1988"/>
      <c r="P24" s="1006"/>
      <c r="AK24" s="2094">
        <v>19</v>
      </c>
    </row>
    <row customHeight="1" ht="24">
      <c r="A25" s="2517"/>
      <c r="B25" s="2516" t="s">
        <v>782</v>
      </c>
      <c r="C25" s="2516" t="s">
        <v>783</v>
      </c>
      <c r="D25" s="2515" t="s">
        <v>741</v>
      </c>
      <c r="E25" s="2519" t="s">
        <v>752</v>
      </c>
      <c r="F25" s="2519" t="s">
        <v>752</v>
      </c>
      <c r="H25" s="2484"/>
      <c r="I25" s="2127" t="s">
        <v>784</v>
      </c>
      <c r="J25" s="1987" t="s">
        <v>785</v>
      </c>
      <c r="K25" s="2481" t="s">
        <v>707</v>
      </c>
      <c r="L25" s="1190"/>
      <c r="M25" s="1020"/>
      <c r="N25" s="1006"/>
      <c r="O25" s="1988"/>
      <c r="P25" s="1006"/>
      <c r="AK25" s="2094">
        <v>23</v>
      </c>
    </row>
    <row customHeight="1" ht="24">
      <c r="A26" s="2517"/>
      <c r="B26" s="2516" t="s">
        <v>786</v>
      </c>
      <c r="C26" s="2516" t="s">
        <v>787</v>
      </c>
      <c r="D26" s="2515" t="s">
        <v>741</v>
      </c>
      <c r="E26" s="2519" t="s">
        <v>752</v>
      </c>
      <c r="F26" s="2519" t="s">
        <v>752</v>
      </c>
      <c r="H26" s="2484"/>
      <c r="I26" s="2127">
        <v>7</v>
      </c>
      <c r="J26" s="2485" t="s">
        <v>787</v>
      </c>
      <c r="K26" s="2481" t="s">
        <v>788</v>
      </c>
      <c r="L26" s="1190"/>
      <c r="M26" s="1020"/>
      <c r="N26" s="1006"/>
      <c r="O26" s="1988"/>
      <c r="P26" s="1006"/>
      <c r="AK26" s="2094">
        <v>23</v>
      </c>
    </row>
    <row customHeight="1" ht="24">
      <c r="A27" s="2517"/>
      <c r="B27" s="2516" t="s">
        <v>789</v>
      </c>
      <c r="C27" s="2516" t="s">
        <v>790</v>
      </c>
      <c r="D27" s="2515" t="s">
        <v>741</v>
      </c>
      <c r="E27" s="2519" t="s">
        <v>752</v>
      </c>
      <c r="F27" s="2519" t="s">
        <v>752</v>
      </c>
      <c r="H27" s="2484"/>
      <c r="I27" s="2127">
        <v>8</v>
      </c>
      <c r="J27" s="2485" t="s">
        <v>790</v>
      </c>
      <c r="K27" s="2481" t="s">
        <v>713</v>
      </c>
      <c r="L27" s="1190"/>
      <c r="M27" s="1020"/>
      <c r="N27" s="1006"/>
      <c r="O27" s="1988"/>
      <c r="P27" s="1006"/>
      <c r="AK27" s="2094">
        <v>23</v>
      </c>
    </row>
    <row customHeight="1" ht="35.699999999999996">
      <c r="A28" s="2517"/>
      <c r="B28" s="2516" t="s">
        <v>791</v>
      </c>
      <c r="C28" s="2516" t="s">
        <v>792</v>
      </c>
      <c r="D28" s="2515" t="s">
        <v>741</v>
      </c>
      <c r="E28" s="2519" t="s">
        <v>752</v>
      </c>
      <c r="F28" s="2519" t="s">
        <v>752</v>
      </c>
      <c r="H28" s="2484"/>
      <c r="I28" s="2138">
        <v>9</v>
      </c>
      <c r="J28" s="2485" t="s">
        <v>793</v>
      </c>
      <c r="K28" s="2481" t="s">
        <v>684</v>
      </c>
      <c r="L28" s="1190"/>
      <c r="M28" s="1020"/>
      <c r="N28" s="1006"/>
      <c r="O28" s="1988"/>
      <c r="P28" s="1006"/>
      <c r="AK28" s="2094">
        <v>34</v>
      </c>
    </row>
    <row customHeight="1" ht="35.699999999999996">
      <c r="A29" s="2517"/>
      <c r="B29" s="2516" t="s">
        <v>794</v>
      </c>
      <c r="C29" s="2516" t="s">
        <v>795</v>
      </c>
      <c r="D29" s="2515" t="s">
        <v>741</v>
      </c>
      <c r="E29" s="2519" t="s">
        <v>752</v>
      </c>
      <c r="F29" s="2519" t="s">
        <v>752</v>
      </c>
      <c r="H29" s="2484"/>
      <c r="I29" s="2138">
        <v>10</v>
      </c>
      <c r="J29" s="2485" t="s">
        <v>796</v>
      </c>
      <c r="K29" s="2481" t="s">
        <v>684</v>
      </c>
      <c r="L29" s="1190"/>
      <c r="M29" s="1020"/>
      <c r="N29" s="1006"/>
      <c r="O29" s="1988"/>
      <c r="P29" s="1006"/>
      <c r="AK29" s="2094">
        <v>34</v>
      </c>
    </row>
    <row customHeight="1" ht="24">
      <c r="A30" s="2517"/>
      <c r="B30" s="2516" t="s">
        <v>797</v>
      </c>
      <c r="C30" s="2516" t="s">
        <v>798</v>
      </c>
      <c r="D30" s="2515" t="s">
        <v>741</v>
      </c>
      <c r="E30" s="2519" t="s">
        <v>752</v>
      </c>
      <c r="F30" s="2519" t="s">
        <v>752</v>
      </c>
      <c r="H30" s="2484"/>
      <c r="I30" s="2138">
        <v>11</v>
      </c>
      <c r="J30" s="2485" t="s">
        <v>798</v>
      </c>
      <c r="K30" s="2481" t="s">
        <v>714</v>
      </c>
      <c r="L30" s="2532"/>
      <c r="M30" s="2084"/>
      <c r="N30" s="1006"/>
      <c r="O30" s="1988"/>
      <c r="P30" s="1006"/>
      <c r="AK30" s="2094">
        <v>23</v>
      </c>
    </row>
    <row customHeight="1" ht="24">
      <c r="A31" s="2517"/>
      <c r="B31" s="2516" t="s">
        <v>799</v>
      </c>
      <c r="C31" s="2516" t="s">
        <v>800</v>
      </c>
      <c r="D31" s="2515" t="s">
        <v>741</v>
      </c>
      <c r="E31" s="2519" t="s">
        <v>752</v>
      </c>
      <c r="F31" s="2519" t="s">
        <v>752</v>
      </c>
      <c r="H31" s="2484"/>
      <c r="I31" s="2138">
        <v>12</v>
      </c>
      <c r="J31" s="2485" t="s">
        <v>800</v>
      </c>
      <c r="K31" s="2481" t="s">
        <v>714</v>
      </c>
      <c r="L31" s="2532"/>
      <c r="M31" s="2084"/>
      <c r="N31" s="1006"/>
      <c r="O31" s="1988"/>
      <c r="P31" s="1006"/>
      <c r="AK31" s="2094">
        <v>23</v>
      </c>
    </row>
    <row customHeight="1" ht="48.29999999999999">
      <c r="A32" s="2517"/>
      <c r="B32" s="2516" t="s">
        <v>801</v>
      </c>
      <c r="C32" s="2516" t="s">
        <v>802</v>
      </c>
      <c r="D32" s="2515" t="s">
        <v>741</v>
      </c>
      <c r="E32" s="2519" t="s">
        <v>752</v>
      </c>
      <c r="F32" s="2519" t="s">
        <v>752</v>
      </c>
      <c r="H32" s="2484"/>
      <c r="I32" s="2138">
        <v>13</v>
      </c>
      <c r="J32" s="2485" t="s">
        <v>803</v>
      </c>
      <c r="K32" s="2481" t="s">
        <v>724</v>
      </c>
      <c r="L32" s="1190"/>
      <c r="M32" s="1020"/>
      <c r="N32" s="1006"/>
      <c r="O32" s="1988" t="s">
        <v>763</v>
      </c>
      <c r="P32" s="1006"/>
      <c r="AK32" s="2094">
        <v>46</v>
      </c>
    </row>
    <row s="28178" customFormat="1" customHeight="1" ht="48.29999999999999">
      <c r="A33" s="2517"/>
      <c r="B33" s="2516" t="s">
        <v>804</v>
      </c>
      <c r="C33" s="2516" t="s">
        <v>805</v>
      </c>
      <c r="D33" s="2515" t="s">
        <v>741</v>
      </c>
      <c r="E33" s="2519" t="s">
        <v>752</v>
      </c>
      <c r="F33" s="2519" t="s">
        <v>752</v>
      </c>
      <c r="G33" s="2099"/>
      <c r="H33" s="2484"/>
      <c r="I33" s="2138">
        <v>14</v>
      </c>
      <c r="J33" s="2497" t="s">
        <v>806</v>
      </c>
      <c r="K33" s="2486" t="s">
        <v>807</v>
      </c>
      <c r="L33" s="1190"/>
      <c r="M33" s="1020"/>
      <c r="N33" s="1006"/>
      <c r="O33" s="1988" t="s">
        <v>763</v>
      </c>
      <c r="P33" s="1006"/>
      <c r="Q33" s="2099"/>
      <c r="R33" s="2099"/>
      <c r="W33" s="2099"/>
      <c r="Z33" s="1007"/>
      <c r="AF33" s="2095"/>
      <c r="AG33" s="2095"/>
      <c r="AH33" s="2095"/>
      <c r="AI33" s="2095"/>
      <c r="AJ33" s="2095"/>
      <c r="AK33" s="1829">
        <v>46</v>
      </c>
    </row>
    <row customHeight="1" ht="108">
      <c r="A34" s="2517"/>
      <c r="B34" s="2516" t="s">
        <v>808</v>
      </c>
      <c r="C34" s="2516" t="s">
        <v>809</v>
      </c>
      <c r="D34" s="2515" t="s">
        <v>751</v>
      </c>
      <c r="E34" s="2519" t="s">
        <v>752</v>
      </c>
      <c r="F34" s="2519" t="s">
        <v>752</v>
      </c>
      <c r="G34" s="2099" t="s">
        <v>712</v>
      </c>
      <c r="H34" s="2484"/>
      <c r="I34" s="2495">
        <v>15</v>
      </c>
      <c r="J34" s="2496" t="s">
        <v>810</v>
      </c>
      <c r="K34" s="2481" t="s">
        <v>430</v>
      </c>
      <c r="L34" s="848"/>
      <c r="M34" s="1627"/>
      <c r="N34" s="1006"/>
      <c r="O34" s="1988" t="s">
        <v>755</v>
      </c>
      <c r="P34" s="1006"/>
      <c r="AK34" s="2094">
        <v>103</v>
      </c>
    </row>
    <row s="26694" customFormat="1" customHeight="1" ht="11.549999999999999">
      <c r="A35" s="1450"/>
      <c r="B35" s="1450"/>
      <c r="C35" s="1450"/>
      <c r="D35" s="1450"/>
      <c r="E35" s="1450"/>
      <c r="F35" s="2099"/>
      <c r="G35" s="2099"/>
      <c r="H35" s="814"/>
      <c r="N35" s="1829"/>
      <c r="P35" s="1829"/>
      <c r="Q35" s="2099"/>
      <c r="R35" s="2099"/>
      <c r="S35" s="1829"/>
      <c r="T35" s="1829"/>
      <c r="U35" s="1829"/>
      <c r="V35" s="1829"/>
      <c r="W35" s="2099"/>
      <c r="X35" s="1829"/>
      <c r="Y35" s="1829"/>
      <c r="Z35" s="1007"/>
      <c r="AA35" s="1829"/>
      <c r="AB35" s="1829"/>
      <c r="AC35" s="1829"/>
      <c r="AD35" s="1829"/>
      <c r="AE35" s="1829"/>
      <c r="AF35" s="2095"/>
      <c r="AG35" s="1085"/>
      <c r="AH35" s="1085"/>
      <c r="AI35" s="1085"/>
      <c r="AJ35" s="1085"/>
      <c r="AK35" s="2104">
        <v>11</v>
      </c>
    </row>
    <row s="26694" customFormat="1" customHeight="1" ht="11.549999999999999">
      <c r="A36" s="1450"/>
      <c r="B36" s="1450"/>
      <c r="C36" s="1450"/>
      <c r="D36" s="1450"/>
      <c r="E36" s="1450"/>
      <c r="F36" s="2099"/>
      <c r="G36" s="2099"/>
      <c r="H36" s="814"/>
      <c r="N36" s="1829"/>
      <c r="P36" s="1829"/>
      <c r="Q36" s="2099"/>
      <c r="R36" s="2099"/>
      <c r="S36" s="1829"/>
      <c r="T36" s="1829"/>
      <c r="U36" s="1829"/>
      <c r="V36" s="1829"/>
      <c r="W36" s="2099"/>
      <c r="X36" s="1829"/>
      <c r="Y36" s="1829"/>
      <c r="Z36" s="1007"/>
      <c r="AA36" s="1829"/>
      <c r="AB36" s="1829"/>
      <c r="AC36" s="1829"/>
      <c r="AD36" s="1829"/>
      <c r="AE36" s="1829"/>
      <c r="AF36" s="2095"/>
      <c r="AG36" s="1085"/>
      <c r="AH36" s="1085"/>
      <c r="AI36" s="1085"/>
      <c r="AJ36" s="1085"/>
      <c r="AK36" s="2104">
        <v>11</v>
      </c>
    </row>
    <row s="26694" customFormat="1" customHeight="1" ht="11.549999999999999">
      <c r="A37" s="1450"/>
      <c r="B37" s="1450"/>
      <c r="C37" s="1450"/>
      <c r="D37" s="1450"/>
      <c r="E37" s="1450"/>
      <c r="F37" s="2099"/>
      <c r="G37" s="2099"/>
      <c r="H37" s="814"/>
      <c r="L37" s="1085"/>
      <c r="M37" s="1085"/>
      <c r="N37" s="1829"/>
      <c r="P37" s="1829"/>
      <c r="Q37" s="2099"/>
      <c r="R37" s="2099"/>
      <c r="S37" s="1829"/>
      <c r="T37" s="1829"/>
      <c r="U37" s="1829"/>
      <c r="V37" s="1829"/>
      <c r="W37" s="2099"/>
      <c r="X37" s="1829"/>
      <c r="Y37" s="1829"/>
      <c r="Z37" s="1007"/>
      <c r="AA37" s="1829"/>
      <c r="AB37" s="1829"/>
      <c r="AC37" s="1829"/>
      <c r="AD37" s="1829"/>
      <c r="AE37" s="1829"/>
      <c r="AF37" s="2095"/>
      <c r="AG37" s="1085"/>
      <c r="AH37" s="1085"/>
      <c r="AI37" s="1085"/>
      <c r="AJ37" s="1085"/>
      <c r="AK37" s="2104">
        <v>11</v>
      </c>
    </row>
    <row s="26694" customFormat="1" customHeight="1" ht="11.549999999999999">
      <c r="A38" s="1450"/>
      <c r="B38" s="1450"/>
      <c r="C38" s="1450"/>
      <c r="D38" s="1450"/>
      <c r="E38" s="1450"/>
      <c r="F38" s="2099"/>
      <c r="G38" s="2099"/>
      <c r="H38" s="814"/>
      <c r="N38" s="1829"/>
      <c r="P38" s="1829"/>
      <c r="Q38" s="2099"/>
      <c r="R38" s="2099"/>
      <c r="S38" s="1829"/>
      <c r="T38" s="1829"/>
      <c r="U38" s="1829"/>
      <c r="V38" s="1829"/>
      <c r="W38" s="2099"/>
      <c r="X38" s="1829"/>
      <c r="Y38" s="1829"/>
      <c r="Z38" s="1007"/>
      <c r="AA38" s="1829"/>
      <c r="AB38" s="1829"/>
      <c r="AC38" s="1829"/>
      <c r="AD38" s="1829"/>
      <c r="AE38" s="1829"/>
      <c r="AF38" s="2095"/>
      <c r="AG38" s="1085"/>
      <c r="AH38" s="1085"/>
      <c r="AI38" s="1085"/>
      <c r="AJ38" s="1085"/>
      <c r="AK38" s="2104">
        <v>11</v>
      </c>
    </row>
    <row s="26694" customFormat="1" customHeight="1" ht="11.549999999999999">
      <c r="A39" s="1450"/>
      <c r="B39" s="1450"/>
      <c r="C39" s="1450"/>
      <c r="D39" s="1450"/>
      <c r="E39" s="1450"/>
      <c r="F39" s="2099"/>
      <c r="G39" s="2099"/>
      <c r="H39" s="814"/>
      <c r="N39" s="1829"/>
      <c r="P39" s="1829"/>
      <c r="Q39" s="2099"/>
      <c r="R39" s="2099"/>
      <c r="S39" s="1829"/>
      <c r="T39" s="1829"/>
      <c r="U39" s="1829"/>
      <c r="V39" s="1829"/>
      <c r="W39" s="2099"/>
      <c r="X39" s="1829"/>
      <c r="Y39" s="1829"/>
      <c r="Z39" s="1007"/>
      <c r="AA39" s="1829"/>
      <c r="AB39" s="1829"/>
      <c r="AC39" s="1829"/>
      <c r="AD39" s="1829"/>
      <c r="AE39" s="1829"/>
      <c r="AF39" s="2095"/>
      <c r="AG39" s="1085"/>
      <c r="AH39" s="1085"/>
      <c r="AI39" s="1085"/>
      <c r="AJ39" s="1085"/>
      <c r="AK39" s="2104">
        <v>11</v>
      </c>
    </row>
    <row s="26694" customFormat="1" customHeight="1" ht="11.549999999999999">
      <c r="A40" s="1450"/>
      <c r="B40" s="1450"/>
      <c r="C40" s="1450"/>
      <c r="D40" s="1450"/>
      <c r="E40" s="1450"/>
      <c r="F40" s="2099"/>
      <c r="G40" s="2099"/>
      <c r="H40" s="814"/>
      <c r="N40" s="1829"/>
      <c r="P40" s="1829"/>
      <c r="Q40" s="2099"/>
      <c r="R40" s="2099"/>
      <c r="S40" s="1829"/>
      <c r="T40" s="1829"/>
      <c r="U40" s="1829"/>
      <c r="V40" s="1829"/>
      <c r="W40" s="2099"/>
      <c r="X40" s="1829"/>
      <c r="Y40" s="1829"/>
      <c r="Z40" s="1007"/>
      <c r="AA40" s="1829"/>
      <c r="AB40" s="1829"/>
      <c r="AC40" s="1829"/>
      <c r="AD40" s="1829"/>
      <c r="AE40" s="1829"/>
      <c r="AF40" s="2095"/>
      <c r="AG40" s="1085"/>
      <c r="AH40" s="1085"/>
      <c r="AI40" s="1085"/>
      <c r="AJ40" s="1085"/>
      <c r="AK40" s="2104">
        <v>11</v>
      </c>
    </row>
    <row s="26694" customFormat="1" customHeight="1" ht="11.549999999999999">
      <c r="A41" s="1450"/>
      <c r="B41" s="1450"/>
      <c r="C41" s="1450"/>
      <c r="D41" s="1450"/>
      <c r="E41" s="1450"/>
      <c r="F41" s="2099"/>
      <c r="G41" s="2099"/>
      <c r="H41" s="814"/>
      <c r="N41" s="1829"/>
      <c r="P41" s="1829"/>
      <c r="Q41" s="2099"/>
      <c r="R41" s="2099"/>
      <c r="S41" s="1829"/>
      <c r="T41" s="1829"/>
      <c r="U41" s="1829"/>
      <c r="V41" s="1829"/>
      <c r="W41" s="2099"/>
      <c r="X41" s="1829"/>
      <c r="Y41" s="1829"/>
      <c r="Z41" s="1007"/>
      <c r="AA41" s="1829"/>
      <c r="AB41" s="1829"/>
      <c r="AC41" s="1829"/>
      <c r="AD41" s="1829"/>
      <c r="AE41" s="1829"/>
      <c r="AF41" s="2095"/>
      <c r="AG41" s="1085"/>
      <c r="AH41" s="1085"/>
      <c r="AI41" s="1085"/>
      <c r="AJ41" s="1085"/>
      <c r="AK41" s="2104">
        <v>11</v>
      </c>
    </row>
    <row s="26694" customFormat="1" customHeight="1" ht="11.549999999999999">
      <c r="A42" s="1450"/>
      <c r="B42" s="1450"/>
      <c r="C42" s="1450"/>
      <c r="D42" s="1450"/>
      <c r="E42" s="1450"/>
      <c r="F42" s="2099"/>
      <c r="G42" s="2099"/>
      <c r="H42" s="814"/>
      <c r="N42" s="1829"/>
      <c r="P42" s="1829"/>
      <c r="Q42" s="2099"/>
      <c r="R42" s="2099"/>
      <c r="S42" s="1829"/>
      <c r="T42" s="1829"/>
      <c r="U42" s="1829"/>
      <c r="V42" s="1829"/>
      <c r="W42" s="2099"/>
      <c r="X42" s="1829"/>
      <c r="Y42" s="1829"/>
      <c r="Z42" s="1007"/>
      <c r="AA42" s="1829"/>
      <c r="AB42" s="1829"/>
      <c r="AC42" s="1829"/>
      <c r="AD42" s="1829"/>
      <c r="AE42" s="1829"/>
      <c r="AF42" s="2095"/>
      <c r="AG42" s="1085"/>
      <c r="AH42" s="1085"/>
      <c r="AI42" s="1085"/>
      <c r="AJ42" s="1085"/>
      <c r="AK42" s="2104">
        <v>11</v>
      </c>
    </row>
    <row s="26694" customFormat="1" customHeight="1" ht="11.549999999999999">
      <c r="A43" s="1450"/>
      <c r="B43" s="1450"/>
      <c r="C43" s="1450"/>
      <c r="D43" s="1450"/>
      <c r="E43" s="1450"/>
      <c r="F43" s="2099"/>
      <c r="G43" s="2099"/>
      <c r="H43" s="814"/>
      <c r="N43" s="1829"/>
      <c r="P43" s="1829"/>
      <c r="Q43" s="2099"/>
      <c r="R43" s="2099"/>
      <c r="S43" s="1829"/>
      <c r="T43" s="1829"/>
      <c r="U43" s="1829"/>
      <c r="V43" s="1829"/>
      <c r="W43" s="2099"/>
      <c r="X43" s="1829"/>
      <c r="Y43" s="1829"/>
      <c r="Z43" s="1007"/>
      <c r="AA43" s="1829"/>
      <c r="AB43" s="1829"/>
      <c r="AC43" s="1829"/>
      <c r="AD43" s="1829"/>
      <c r="AE43" s="1829"/>
      <c r="AF43" s="2095"/>
      <c r="AG43" s="1085"/>
      <c r="AH43" s="1085"/>
      <c r="AI43" s="1085"/>
      <c r="AJ43" s="1085"/>
      <c r="AK43" s="2104">
        <v>11</v>
      </c>
    </row>
    <row s="26694" customFormat="1" customHeight="1" ht="11.549999999999999">
      <c r="A44" s="1450"/>
      <c r="B44" s="1450"/>
      <c r="C44" s="1450"/>
      <c r="D44" s="1450"/>
      <c r="E44" s="1450"/>
      <c r="F44" s="2099"/>
      <c r="G44" s="2099"/>
      <c r="H44" s="814"/>
      <c r="N44" s="1829"/>
      <c r="P44" s="1829"/>
      <c r="Q44" s="2099"/>
      <c r="R44" s="2099"/>
      <c r="S44" s="1829"/>
      <c r="T44" s="1829"/>
      <c r="U44" s="1829"/>
      <c r="V44" s="1829"/>
      <c r="W44" s="2099"/>
      <c r="X44" s="1829"/>
      <c r="Y44" s="1829"/>
      <c r="Z44" s="1007"/>
      <c r="AA44" s="1829"/>
      <c r="AB44" s="1829"/>
      <c r="AC44" s="1829"/>
      <c r="AD44" s="1829"/>
      <c r="AE44" s="1829"/>
      <c r="AF44" s="2095"/>
      <c r="AG44" s="1085"/>
      <c r="AH44" s="1085"/>
      <c r="AI44" s="1085"/>
      <c r="AJ44" s="1085"/>
      <c r="AK44" s="2104">
        <v>11</v>
      </c>
    </row>
    <row s="26694" customFormat="1" customHeight="1" ht="11.549999999999999">
      <c r="A45" s="1450"/>
      <c r="B45" s="1450"/>
      <c r="C45" s="1450"/>
      <c r="D45" s="1450"/>
      <c r="E45" s="1450"/>
      <c r="F45" s="2099"/>
      <c r="G45" s="2099"/>
      <c r="H45" s="814"/>
      <c r="N45" s="1829"/>
      <c r="P45" s="1829"/>
      <c r="Q45" s="2099"/>
      <c r="R45" s="2099"/>
      <c r="S45" s="1829"/>
      <c r="T45" s="1829"/>
      <c r="U45" s="1829"/>
      <c r="V45" s="1829"/>
      <c r="W45" s="2099"/>
      <c r="X45" s="1829"/>
      <c r="Y45" s="1829"/>
      <c r="Z45" s="1007"/>
      <c r="AA45" s="1829"/>
      <c r="AB45" s="1829"/>
      <c r="AC45" s="1829"/>
      <c r="AD45" s="1829"/>
      <c r="AE45" s="1829"/>
      <c r="AF45" s="2095"/>
      <c r="AG45" s="1085"/>
      <c r="AH45" s="1085"/>
      <c r="AI45" s="1085"/>
      <c r="AJ45" s="1085"/>
      <c r="AK45" s="2104">
        <v>11</v>
      </c>
    </row>
    <row s="26694" customFormat="1" customHeight="1" ht="11.549999999999999">
      <c r="A46" s="1450"/>
      <c r="B46" s="1450"/>
      <c r="C46" s="1450"/>
      <c r="D46" s="1450"/>
      <c r="E46" s="1450"/>
      <c r="F46" s="2099"/>
      <c r="G46" s="2099"/>
      <c r="H46" s="814"/>
      <c r="N46" s="1829"/>
      <c r="P46" s="1829"/>
      <c r="Q46" s="2099"/>
      <c r="R46" s="2099"/>
      <c r="S46" s="1829"/>
      <c r="T46" s="1829"/>
      <c r="U46" s="1829"/>
      <c r="V46" s="1829"/>
      <c r="W46" s="2099"/>
      <c r="X46" s="1829"/>
      <c r="Y46" s="1829"/>
      <c r="Z46" s="1007"/>
      <c r="AA46" s="1829"/>
      <c r="AB46" s="1829"/>
      <c r="AC46" s="1829"/>
      <c r="AD46" s="1829"/>
      <c r="AE46" s="1829"/>
      <c r="AF46" s="2095"/>
      <c r="AG46" s="1085"/>
      <c r="AH46" s="1085"/>
      <c r="AI46" s="1085"/>
      <c r="AJ46" s="1085"/>
      <c r="AK46" s="2104">
        <v>11</v>
      </c>
    </row>
    <row s="26694" customFormat="1" customHeight="1" ht="11.549999999999999">
      <c r="A47" s="1450"/>
      <c r="B47" s="1450"/>
      <c r="C47" s="1450"/>
      <c r="D47" s="1450"/>
      <c r="E47" s="1450"/>
      <c r="F47" s="2099"/>
      <c r="G47" s="2099"/>
      <c r="H47" s="814"/>
      <c r="N47" s="1829"/>
      <c r="P47" s="1829"/>
      <c r="Q47" s="2099"/>
      <c r="R47" s="2099"/>
      <c r="S47" s="1829"/>
      <c r="T47" s="1829"/>
      <c r="U47" s="1829"/>
      <c r="V47" s="1829"/>
      <c r="W47" s="2099"/>
      <c r="X47" s="1829"/>
      <c r="Y47" s="1829"/>
      <c r="Z47" s="1007"/>
      <c r="AA47" s="1829"/>
      <c r="AB47" s="1829"/>
      <c r="AC47" s="1829"/>
      <c r="AD47" s="1829"/>
      <c r="AE47" s="1829"/>
      <c r="AF47" s="2095"/>
      <c r="AG47" s="1085"/>
      <c r="AH47" s="1085"/>
      <c r="AI47" s="1085"/>
      <c r="AJ47" s="1085"/>
      <c r="AK47" s="2104">
        <v>11</v>
      </c>
    </row>
    <row s="26694" customFormat="1" customHeight="1" ht="11.549999999999999">
      <c r="A48" s="1450"/>
      <c r="B48" s="1450"/>
      <c r="C48" s="1450"/>
      <c r="D48" s="1450"/>
      <c r="E48" s="1450"/>
      <c r="F48" s="2099"/>
      <c r="G48" s="2099"/>
      <c r="H48" s="814"/>
      <c r="N48" s="1829"/>
      <c r="P48" s="1829"/>
      <c r="Q48" s="2099"/>
      <c r="R48" s="2099"/>
      <c r="S48" s="1829"/>
      <c r="T48" s="1829"/>
      <c r="U48" s="1829"/>
      <c r="V48" s="1829"/>
      <c r="W48" s="2099"/>
      <c r="X48" s="1829"/>
      <c r="Y48" s="1829"/>
      <c r="Z48" s="1007"/>
      <c r="AA48" s="1829"/>
      <c r="AB48" s="1829"/>
      <c r="AC48" s="1829"/>
      <c r="AD48" s="1829"/>
      <c r="AE48" s="1829"/>
      <c r="AF48" s="2095"/>
      <c r="AG48" s="1085"/>
      <c r="AH48" s="1085"/>
      <c r="AI48" s="1085"/>
      <c r="AJ48" s="1085"/>
      <c r="AK48" s="2104">
        <v>11</v>
      </c>
    </row>
    <row s="26694" customFormat="1" customHeight="1" ht="11.549999999999999">
      <c r="A49" s="1450"/>
      <c r="B49" s="1450"/>
      <c r="C49" s="1450"/>
      <c r="D49" s="1450"/>
      <c r="E49" s="1450"/>
      <c r="F49" s="2099"/>
      <c r="G49" s="2099"/>
      <c r="H49" s="814"/>
      <c r="N49" s="1829"/>
      <c r="P49" s="1829"/>
      <c r="Q49" s="2099"/>
      <c r="R49" s="2099"/>
      <c r="S49" s="1829"/>
      <c r="T49" s="1829"/>
      <c r="U49" s="1829"/>
      <c r="V49" s="1829"/>
      <c r="W49" s="2099"/>
      <c r="X49" s="1829"/>
      <c r="Y49" s="1829"/>
      <c r="Z49" s="1007"/>
      <c r="AA49" s="1829"/>
      <c r="AB49" s="1829"/>
      <c r="AC49" s="1829"/>
      <c r="AD49" s="1829"/>
      <c r="AE49" s="1829"/>
      <c r="AF49" s="2095"/>
      <c r="AG49" s="1085"/>
      <c r="AH49" s="1085"/>
      <c r="AI49" s="1085"/>
      <c r="AJ49" s="1085"/>
      <c r="AK49" s="2104">
        <v>11</v>
      </c>
    </row>
    <row s="26694" customFormat="1" customHeight="1" ht="11.549999999999999">
      <c r="A50" s="1450"/>
      <c r="B50" s="1450"/>
      <c r="C50" s="1450"/>
      <c r="D50" s="1450"/>
      <c r="E50" s="1450"/>
      <c r="F50" s="2099"/>
      <c r="G50" s="2099"/>
      <c r="H50" s="814"/>
      <c r="N50" s="1829"/>
      <c r="P50" s="1829"/>
      <c r="Q50" s="2099"/>
      <c r="R50" s="2099"/>
      <c r="S50" s="1829"/>
      <c r="T50" s="1829"/>
      <c r="U50" s="1829"/>
      <c r="V50" s="1829"/>
      <c r="W50" s="2099"/>
      <c r="X50" s="1829"/>
      <c r="Y50" s="1829"/>
      <c r="Z50" s="1007"/>
      <c r="AA50" s="1829"/>
      <c r="AB50" s="1829"/>
      <c r="AC50" s="1829"/>
      <c r="AD50" s="1829"/>
      <c r="AE50" s="1829"/>
      <c r="AF50" s="2095"/>
      <c r="AG50" s="1085"/>
      <c r="AH50" s="1085"/>
      <c r="AI50" s="1085"/>
      <c r="AJ50" s="1085"/>
      <c r="AK50" s="2104">
        <v>11</v>
      </c>
    </row>
    <row s="26694" customFormat="1" customHeight="1" ht="11.549999999999999">
      <c r="A51" s="1450"/>
      <c r="B51" s="1450"/>
      <c r="C51" s="1450"/>
      <c r="D51" s="1450"/>
      <c r="E51" s="1450"/>
      <c r="F51" s="2099"/>
      <c r="G51" s="2099"/>
      <c r="H51" s="814"/>
      <c r="N51" s="1829"/>
      <c r="P51" s="1829"/>
      <c r="Q51" s="2099"/>
      <c r="R51" s="2099"/>
      <c r="S51" s="1829"/>
      <c r="T51" s="1829"/>
      <c r="U51" s="1829"/>
      <c r="V51" s="1829"/>
      <c r="W51" s="2099"/>
      <c r="X51" s="1829"/>
      <c r="Y51" s="1829"/>
      <c r="Z51" s="1007"/>
      <c r="AA51" s="1829"/>
      <c r="AB51" s="1829"/>
      <c r="AC51" s="1829"/>
      <c r="AD51" s="1829"/>
      <c r="AE51" s="1829"/>
      <c r="AF51" s="2095"/>
      <c r="AG51" s="1085"/>
      <c r="AH51" s="1085"/>
      <c r="AI51" s="1085"/>
      <c r="AJ51" s="1085"/>
      <c r="AK51" s="2104">
        <v>11</v>
      </c>
    </row>
    <row s="26694" customFormat="1" customHeight="1" ht="11.549999999999999">
      <c r="A52" s="1450"/>
      <c r="B52" s="1450"/>
      <c r="C52" s="1450"/>
      <c r="D52" s="1450"/>
      <c r="E52" s="1450"/>
      <c r="F52" s="2099"/>
      <c r="G52" s="2099"/>
      <c r="H52" s="814"/>
      <c r="N52" s="1829"/>
      <c r="P52" s="1829"/>
      <c r="Q52" s="2099"/>
      <c r="R52" s="2099"/>
      <c r="S52" s="1829"/>
      <c r="T52" s="1829"/>
      <c r="U52" s="1829"/>
      <c r="V52" s="1829"/>
      <c r="W52" s="2099"/>
      <c r="X52" s="1829"/>
      <c r="Y52" s="1829"/>
      <c r="Z52" s="1007"/>
      <c r="AA52" s="1829"/>
      <c r="AB52" s="1829"/>
      <c r="AC52" s="1829"/>
      <c r="AD52" s="1829"/>
      <c r="AE52" s="1829"/>
      <c r="AF52" s="2095"/>
      <c r="AG52" s="1085"/>
      <c r="AH52" s="1085"/>
      <c r="AI52" s="1085"/>
      <c r="AJ52" s="1085"/>
      <c r="AK52" s="2104">
        <v>11</v>
      </c>
    </row>
    <row s="26694" customFormat="1" customHeight="1" ht="11.549999999999999">
      <c r="A53" s="1450"/>
      <c r="B53" s="1450"/>
      <c r="C53" s="1450"/>
      <c r="D53" s="1450"/>
      <c r="E53" s="1450"/>
      <c r="F53" s="2099"/>
      <c r="G53" s="2099"/>
      <c r="H53" s="814"/>
      <c r="N53" s="1829"/>
      <c r="P53" s="1829"/>
      <c r="Q53" s="2099"/>
      <c r="R53" s="2099"/>
      <c r="S53" s="1829"/>
      <c r="T53" s="1829"/>
      <c r="U53" s="1829"/>
      <c r="V53" s="1829"/>
      <c r="W53" s="2099"/>
      <c r="X53" s="1829"/>
      <c r="Y53" s="1829"/>
      <c r="Z53" s="1007"/>
      <c r="AA53" s="1829"/>
      <c r="AB53" s="1829"/>
      <c r="AC53" s="1829"/>
      <c r="AD53" s="1829"/>
      <c r="AE53" s="1829"/>
      <c r="AF53" s="2095"/>
      <c r="AG53" s="1085"/>
      <c r="AH53" s="1085"/>
      <c r="AI53" s="1085"/>
      <c r="AJ53" s="1085"/>
      <c r="AK53" s="2104">
        <v>11</v>
      </c>
    </row>
    <row s="26694" customFormat="1" customHeight="1" ht="11.549999999999999">
      <c r="A54" s="1450"/>
      <c r="B54" s="1450"/>
      <c r="C54" s="1450"/>
      <c r="D54" s="1450"/>
      <c r="E54" s="1450"/>
      <c r="F54" s="2099"/>
      <c r="G54" s="2099"/>
      <c r="H54" s="814"/>
      <c r="N54" s="1829"/>
      <c r="P54" s="1829"/>
      <c r="Q54" s="2099"/>
      <c r="R54" s="2099"/>
      <c r="S54" s="1829"/>
      <c r="T54" s="1829"/>
      <c r="U54" s="1829"/>
      <c r="V54" s="1829"/>
      <c r="W54" s="2099"/>
      <c r="X54" s="1829"/>
      <c r="Y54" s="1829"/>
      <c r="Z54" s="1007"/>
      <c r="AA54" s="1829"/>
      <c r="AB54" s="1829"/>
      <c r="AC54" s="1829"/>
      <c r="AD54" s="1829"/>
      <c r="AE54" s="1829"/>
      <c r="AF54" s="2095"/>
      <c r="AG54" s="1085"/>
      <c r="AH54" s="1085"/>
      <c r="AI54" s="1085"/>
      <c r="AJ54" s="1085"/>
      <c r="AK54" s="2104">
        <v>11</v>
      </c>
    </row>
    <row s="26694" customFormat="1" customHeight="1" ht="11.549999999999999">
      <c r="A55" s="1450"/>
      <c r="B55" s="1450"/>
      <c r="C55" s="1450"/>
      <c r="D55" s="1450"/>
      <c r="E55" s="1450"/>
      <c r="F55" s="2099"/>
      <c r="G55" s="2099"/>
      <c r="H55" s="814"/>
      <c r="N55" s="1829"/>
      <c r="P55" s="1829"/>
      <c r="Q55" s="2099"/>
      <c r="R55" s="2099"/>
      <c r="S55" s="1829"/>
      <c r="T55" s="1829"/>
      <c r="U55" s="1829"/>
      <c r="V55" s="1829"/>
      <c r="W55" s="2099"/>
      <c r="X55" s="1829"/>
      <c r="Y55" s="1829"/>
      <c r="Z55" s="1007"/>
      <c r="AA55" s="1829"/>
      <c r="AB55" s="1829"/>
      <c r="AC55" s="1829"/>
      <c r="AD55" s="1829"/>
      <c r="AE55" s="1829"/>
      <c r="AF55" s="2095"/>
      <c r="AG55" s="1085"/>
      <c r="AH55" s="1085"/>
      <c r="AI55" s="1085"/>
      <c r="AJ55" s="1085"/>
      <c r="AK55" s="2104">
        <v>11</v>
      </c>
    </row>
    <row s="26694" customFormat="1" customHeight="1" ht="11.549999999999999">
      <c r="A56" s="1450"/>
      <c r="B56" s="1450"/>
      <c r="C56" s="1450"/>
      <c r="D56" s="1450"/>
      <c r="E56" s="1450"/>
      <c r="F56" s="2099"/>
      <c r="G56" s="2099"/>
      <c r="H56" s="814"/>
      <c r="N56" s="1829"/>
      <c r="P56" s="1829"/>
      <c r="Q56" s="2099"/>
      <c r="R56" s="2099"/>
      <c r="S56" s="1829"/>
      <c r="T56" s="1829"/>
      <c r="U56" s="1829"/>
      <c r="V56" s="1829"/>
      <c r="W56" s="2099"/>
      <c r="X56" s="1829"/>
      <c r="Y56" s="1829"/>
      <c r="Z56" s="1007"/>
      <c r="AA56" s="1829"/>
      <c r="AB56" s="1829"/>
      <c r="AC56" s="1829"/>
      <c r="AD56" s="1829"/>
      <c r="AE56" s="1829"/>
      <c r="AF56" s="2095"/>
      <c r="AG56" s="1085"/>
      <c r="AH56" s="1085"/>
      <c r="AI56" s="1085"/>
      <c r="AJ56" s="1085"/>
      <c r="AK56" s="2104">
        <v>11</v>
      </c>
    </row>
    <row s="26694" customFormat="1" customHeight="1" ht="11.549999999999999">
      <c r="A57" s="1450"/>
      <c r="B57" s="1450"/>
      <c r="C57" s="1450"/>
      <c r="D57" s="1450"/>
      <c r="E57" s="1450"/>
      <c r="F57" s="2099"/>
      <c r="G57" s="2099"/>
      <c r="H57" s="814"/>
      <c r="N57" s="1829"/>
      <c r="P57" s="1829"/>
      <c r="Q57" s="2099"/>
      <c r="R57" s="2099"/>
      <c r="S57" s="1829"/>
      <c r="T57" s="1829"/>
      <c r="U57" s="1829"/>
      <c r="V57" s="1829"/>
      <c r="W57" s="2099"/>
      <c r="X57" s="1829"/>
      <c r="Y57" s="1829"/>
      <c r="Z57" s="1007"/>
      <c r="AA57" s="1829"/>
      <c r="AB57" s="1829"/>
      <c r="AC57" s="1829"/>
      <c r="AD57" s="1829"/>
      <c r="AE57" s="1829"/>
      <c r="AF57" s="2095"/>
      <c r="AG57" s="1085"/>
      <c r="AH57" s="1085"/>
      <c r="AI57" s="1085"/>
      <c r="AJ57" s="1085"/>
      <c r="AK57" s="2104">
        <v>11</v>
      </c>
    </row>
    <row s="26694" customFormat="1" customHeight="1" ht="11.549999999999999">
      <c r="A58" s="1450"/>
      <c r="B58" s="1450"/>
      <c r="C58" s="1450"/>
      <c r="D58" s="1450"/>
      <c r="E58" s="1450"/>
      <c r="F58" s="2099"/>
      <c r="G58" s="2099"/>
      <c r="H58" s="814"/>
      <c r="N58" s="1829"/>
      <c r="P58" s="1829"/>
      <c r="Q58" s="2099"/>
      <c r="R58" s="2099"/>
      <c r="S58" s="1829"/>
      <c r="T58" s="1829"/>
      <c r="U58" s="1829"/>
      <c r="V58" s="1829"/>
      <c r="W58" s="2099"/>
      <c r="X58" s="1829"/>
      <c r="Y58" s="1829"/>
      <c r="Z58" s="1007"/>
      <c r="AA58" s="1829"/>
      <c r="AB58" s="1829"/>
      <c r="AC58" s="1829"/>
      <c r="AD58" s="1829"/>
      <c r="AE58" s="1829"/>
      <c r="AF58" s="2095"/>
      <c r="AG58" s="1085"/>
      <c r="AH58" s="1085"/>
      <c r="AI58" s="1085"/>
      <c r="AJ58" s="1085"/>
      <c r="AK58" s="2104">
        <v>11</v>
      </c>
    </row>
    <row s="26694" customFormat="1" customHeight="1" ht="11.549999999999999">
      <c r="A59" s="1450"/>
      <c r="B59" s="1450"/>
      <c r="C59" s="1450"/>
      <c r="D59" s="1450"/>
      <c r="E59" s="1450"/>
      <c r="F59" s="2099"/>
      <c r="G59" s="2099"/>
      <c r="H59" s="814"/>
      <c r="N59" s="1829"/>
      <c r="P59" s="1829"/>
      <c r="Q59" s="2099"/>
      <c r="R59" s="2099"/>
      <c r="S59" s="1829"/>
      <c r="T59" s="1829"/>
      <c r="U59" s="1829"/>
      <c r="V59" s="1829"/>
      <c r="W59" s="2099"/>
      <c r="X59" s="1829"/>
      <c r="Y59" s="1829"/>
      <c r="Z59" s="1007"/>
      <c r="AA59" s="1829"/>
      <c r="AB59" s="1829"/>
      <c r="AC59" s="1829"/>
      <c r="AD59" s="1829"/>
      <c r="AE59" s="1829"/>
      <c r="AF59" s="2095"/>
      <c r="AG59" s="1085"/>
      <c r="AH59" s="1085"/>
      <c r="AI59" s="1085"/>
      <c r="AJ59" s="1085"/>
      <c r="AK59" s="2104">
        <v>11</v>
      </c>
    </row>
    <row s="26694" customFormat="1" customHeight="1" ht="11.549999999999999">
      <c r="A60" s="1450"/>
      <c r="B60" s="1450"/>
      <c r="C60" s="1450"/>
      <c r="D60" s="1450"/>
      <c r="E60" s="1450"/>
      <c r="F60" s="2099"/>
      <c r="G60" s="2099"/>
      <c r="H60" s="814"/>
      <c r="N60" s="1829"/>
      <c r="P60" s="1829"/>
      <c r="Q60" s="2099"/>
      <c r="R60" s="2099"/>
      <c r="S60" s="1829"/>
      <c r="T60" s="1829"/>
      <c r="U60" s="1829"/>
      <c r="V60" s="1829"/>
      <c r="W60" s="2099"/>
      <c r="X60" s="1829"/>
      <c r="Y60" s="1829"/>
      <c r="Z60" s="1007"/>
      <c r="AA60" s="1829"/>
      <c r="AB60" s="1829"/>
      <c r="AC60" s="1829"/>
      <c r="AD60" s="1829"/>
      <c r="AE60" s="1829"/>
      <c r="AF60" s="2095"/>
      <c r="AG60" s="1085"/>
      <c r="AH60" s="1085"/>
      <c r="AI60" s="1085"/>
      <c r="AJ60" s="1085"/>
      <c r="AK60" s="2104">
        <v>11</v>
      </c>
    </row>
    <row s="26694" customFormat="1" customHeight="1" ht="11.549999999999999">
      <c r="A61" s="1450"/>
      <c r="B61" s="1450"/>
      <c r="C61" s="1450"/>
      <c r="D61" s="1450"/>
      <c r="E61" s="1450"/>
      <c r="F61" s="2099"/>
      <c r="G61" s="2099"/>
      <c r="H61" s="814"/>
      <c r="N61" s="1829"/>
      <c r="P61" s="1829"/>
      <c r="Q61" s="2099"/>
      <c r="R61" s="2099"/>
      <c r="S61" s="1829"/>
      <c r="T61" s="1829"/>
      <c r="U61" s="1829"/>
      <c r="V61" s="1829"/>
      <c r="W61" s="2099"/>
      <c r="X61" s="1829"/>
      <c r="Y61" s="1829"/>
      <c r="Z61" s="1007"/>
      <c r="AA61" s="1829"/>
      <c r="AB61" s="1829"/>
      <c r="AC61" s="1829"/>
      <c r="AD61" s="1829"/>
      <c r="AE61" s="1829"/>
      <c r="AF61" s="2095"/>
      <c r="AG61" s="1085"/>
      <c r="AH61" s="1085"/>
      <c r="AI61" s="1085"/>
      <c r="AJ61" s="1085"/>
      <c r="AK61" s="2104">
        <v>11</v>
      </c>
    </row>
    <row s="26694" customFormat="1" customHeight="1" ht="11.549999999999999">
      <c r="A62" s="1450"/>
      <c r="B62" s="1450"/>
      <c r="C62" s="1450"/>
      <c r="D62" s="1450"/>
      <c r="E62" s="1450"/>
      <c r="F62" s="2099"/>
      <c r="G62" s="2099"/>
      <c r="H62" s="814"/>
      <c r="N62" s="1829"/>
      <c r="P62" s="1829"/>
      <c r="Q62" s="2099"/>
      <c r="R62" s="2099"/>
      <c r="S62" s="1829"/>
      <c r="T62" s="1829"/>
      <c r="U62" s="1829"/>
      <c r="V62" s="1829"/>
      <c r="W62" s="2099"/>
      <c r="X62" s="1829"/>
      <c r="Y62" s="1829"/>
      <c r="Z62" s="1007"/>
      <c r="AA62" s="1829"/>
      <c r="AB62" s="1829"/>
      <c r="AC62" s="1829"/>
      <c r="AD62" s="1829"/>
      <c r="AE62" s="1829"/>
      <c r="AF62" s="2095"/>
      <c r="AG62" s="1085"/>
      <c r="AH62" s="1085"/>
      <c r="AI62" s="1085"/>
      <c r="AJ62" s="1085"/>
      <c r="AK62" s="2104">
        <v>11</v>
      </c>
    </row>
    <row s="26694" customFormat="1" customHeight="1" ht="11.549999999999999">
      <c r="A63" s="1450"/>
      <c r="B63" s="1450"/>
      <c r="C63" s="1450"/>
      <c r="D63" s="1450"/>
      <c r="E63" s="1450"/>
      <c r="F63" s="2099"/>
      <c r="G63" s="2099"/>
      <c r="H63" s="814"/>
      <c r="N63" s="1829"/>
      <c r="P63" s="1829"/>
      <c r="Q63" s="2099"/>
      <c r="R63" s="2099"/>
      <c r="S63" s="1829"/>
      <c r="T63" s="1829"/>
      <c r="U63" s="1829"/>
      <c r="V63" s="1829"/>
      <c r="W63" s="2099"/>
      <c r="X63" s="1829"/>
      <c r="Y63" s="1829"/>
      <c r="Z63" s="1007"/>
      <c r="AA63" s="1829"/>
      <c r="AB63" s="1829"/>
      <c r="AC63" s="1829"/>
      <c r="AD63" s="1829"/>
      <c r="AE63" s="1829"/>
      <c r="AF63" s="2095"/>
      <c r="AG63" s="1085"/>
      <c r="AH63" s="1085"/>
      <c r="AI63" s="1085"/>
      <c r="AJ63" s="1085"/>
      <c r="AK63" s="2104">
        <v>11</v>
      </c>
    </row>
    <row s="26694" customFormat="1" customHeight="1" ht="11.549999999999999">
      <c r="A64" s="1450"/>
      <c r="B64" s="1450"/>
      <c r="C64" s="1450"/>
      <c r="D64" s="1450"/>
      <c r="E64" s="1450"/>
      <c r="F64" s="2099"/>
      <c r="G64" s="2099"/>
      <c r="H64" s="814"/>
      <c r="N64" s="1829"/>
      <c r="P64" s="1829"/>
      <c r="Q64" s="2099"/>
      <c r="R64" s="2099"/>
      <c r="S64" s="1829"/>
      <c r="T64" s="1829"/>
      <c r="U64" s="1829"/>
      <c r="V64" s="1829"/>
      <c r="W64" s="2099"/>
      <c r="X64" s="1829"/>
      <c r="Y64" s="1829"/>
      <c r="Z64" s="1007"/>
      <c r="AA64" s="1829"/>
      <c r="AB64" s="1829"/>
      <c r="AC64" s="1829"/>
      <c r="AD64" s="1829"/>
      <c r="AE64" s="1829"/>
      <c r="AF64" s="2095"/>
      <c r="AG64" s="1085"/>
      <c r="AH64" s="1085"/>
      <c r="AI64" s="1085"/>
      <c r="AJ64" s="1085"/>
      <c r="AK64" s="2104">
        <v>11</v>
      </c>
    </row>
    <row s="26694" customFormat="1" customHeight="1" ht="11.549999999999999">
      <c r="A65" s="1450"/>
      <c r="B65" s="1450"/>
      <c r="C65" s="1450"/>
      <c r="D65" s="1450"/>
      <c r="E65" s="1450"/>
      <c r="F65" s="2099"/>
      <c r="G65" s="2099"/>
      <c r="H65" s="814"/>
      <c r="N65" s="1829"/>
      <c r="P65" s="1829"/>
      <c r="Q65" s="2099"/>
      <c r="R65" s="2099"/>
      <c r="S65" s="1829"/>
      <c r="T65" s="1829"/>
      <c r="U65" s="1829"/>
      <c r="V65" s="1829"/>
      <c r="W65" s="2099"/>
      <c r="X65" s="1829"/>
      <c r="Y65" s="1829"/>
      <c r="Z65" s="1007"/>
      <c r="AA65" s="1829"/>
      <c r="AB65" s="1829"/>
      <c r="AC65" s="1829"/>
      <c r="AD65" s="1829"/>
      <c r="AE65" s="1829"/>
      <c r="AF65" s="2095"/>
      <c r="AG65" s="1085"/>
      <c r="AH65" s="1085"/>
      <c r="AI65" s="1085"/>
      <c r="AJ65" s="1085"/>
      <c r="AK65" s="2104">
        <v>11</v>
      </c>
    </row>
    <row s="26694" customFormat="1" customHeight="1" ht="11.549999999999999">
      <c r="A66" s="1450"/>
      <c r="B66" s="1450"/>
      <c r="C66" s="1450"/>
      <c r="D66" s="1450"/>
      <c r="E66" s="1450"/>
      <c r="F66" s="2099"/>
      <c r="G66" s="2099"/>
      <c r="H66" s="814"/>
      <c r="N66" s="1829"/>
      <c r="P66" s="1829"/>
      <c r="Q66" s="2099"/>
      <c r="R66" s="2099"/>
      <c r="S66" s="1829"/>
      <c r="T66" s="1829"/>
      <c r="U66" s="1829"/>
      <c r="V66" s="1829"/>
      <c r="W66" s="2099"/>
      <c r="X66" s="1829"/>
      <c r="Y66" s="1829"/>
      <c r="Z66" s="1007"/>
      <c r="AA66" s="1829"/>
      <c r="AB66" s="1829"/>
      <c r="AC66" s="1829"/>
      <c r="AD66" s="1829"/>
      <c r="AE66" s="1829"/>
      <c r="AF66" s="2095"/>
      <c r="AG66" s="1085"/>
      <c r="AH66" s="1085"/>
      <c r="AI66" s="1085"/>
      <c r="AJ66" s="1085"/>
      <c r="AK66" s="2104">
        <v>11</v>
      </c>
    </row>
    <row s="26694" customFormat="1" customHeight="1" ht="11.549999999999999">
      <c r="A67" s="1450"/>
      <c r="B67" s="1450"/>
      <c r="C67" s="1450"/>
      <c r="D67" s="1450"/>
      <c r="E67" s="1450"/>
      <c r="F67" s="2099"/>
      <c r="G67" s="2099"/>
      <c r="H67" s="814"/>
      <c r="N67" s="1829"/>
      <c r="P67" s="1829"/>
      <c r="Q67" s="2099"/>
      <c r="R67" s="2099"/>
      <c r="S67" s="1829"/>
      <c r="T67" s="1829"/>
      <c r="U67" s="1829"/>
      <c r="V67" s="1829"/>
      <c r="W67" s="2099"/>
      <c r="X67" s="1829"/>
      <c r="Y67" s="1829"/>
      <c r="Z67" s="1007"/>
      <c r="AA67" s="1829"/>
      <c r="AB67" s="1829"/>
      <c r="AC67" s="1829"/>
      <c r="AD67" s="1829"/>
      <c r="AE67" s="1829"/>
      <c r="AF67" s="2095"/>
      <c r="AG67" s="1085"/>
      <c r="AH67" s="1085"/>
      <c r="AI67" s="1085"/>
      <c r="AJ67" s="1085"/>
      <c r="AK67" s="2104">
        <v>11</v>
      </c>
    </row>
    <row s="26694" customFormat="1" customHeight="1" ht="11.549999999999999">
      <c r="A68" s="1450"/>
      <c r="B68" s="1450"/>
      <c r="C68" s="1450"/>
      <c r="D68" s="1450"/>
      <c r="E68" s="1450"/>
      <c r="F68" s="2099"/>
      <c r="G68" s="2099"/>
      <c r="H68" s="814"/>
      <c r="N68" s="1829"/>
      <c r="P68" s="1829"/>
      <c r="Q68" s="2099"/>
      <c r="R68" s="2099"/>
      <c r="S68" s="1829"/>
      <c r="T68" s="1829"/>
      <c r="U68" s="1829"/>
      <c r="V68" s="1829"/>
      <c r="W68" s="2099"/>
      <c r="X68" s="1829"/>
      <c r="Y68" s="1829"/>
      <c r="Z68" s="1007"/>
      <c r="AA68" s="1829"/>
      <c r="AB68" s="1829"/>
      <c r="AC68" s="1829"/>
      <c r="AD68" s="1829"/>
      <c r="AE68" s="1829"/>
      <c r="AF68" s="2095"/>
      <c r="AG68" s="1085"/>
      <c r="AH68" s="1085"/>
      <c r="AI68" s="1085"/>
      <c r="AJ68" s="1085"/>
      <c r="AK68" s="2104">
        <v>11</v>
      </c>
    </row>
    <row s="26694" customFormat="1" customHeight="1" ht="11.549999999999999">
      <c r="A69" s="1450"/>
      <c r="B69" s="1450"/>
      <c r="C69" s="1450"/>
      <c r="D69" s="1450"/>
      <c r="E69" s="1450"/>
      <c r="F69" s="2099"/>
      <c r="G69" s="2099"/>
      <c r="H69" s="814"/>
      <c r="N69" s="1829"/>
      <c r="P69" s="1829"/>
      <c r="Q69" s="2099"/>
      <c r="R69" s="2099"/>
      <c r="S69" s="1829"/>
      <c r="T69" s="1829"/>
      <c r="U69" s="1829"/>
      <c r="V69" s="1829"/>
      <c r="W69" s="2099"/>
      <c r="X69" s="1829"/>
      <c r="Y69" s="1829"/>
      <c r="Z69" s="1007"/>
      <c r="AA69" s="1829"/>
      <c r="AB69" s="1829"/>
      <c r="AC69" s="1829"/>
      <c r="AD69" s="1829"/>
      <c r="AE69" s="1829"/>
      <c r="AF69" s="2095"/>
      <c r="AG69" s="1085"/>
      <c r="AH69" s="1085"/>
      <c r="AI69" s="1085"/>
      <c r="AJ69" s="1085"/>
      <c r="AK69" s="2104">
        <v>11</v>
      </c>
    </row>
    <row s="26694" customFormat="1" customHeight="1" ht="11.549999999999999">
      <c r="A70" s="1450"/>
      <c r="B70" s="1450"/>
      <c r="C70" s="1450"/>
      <c r="D70" s="1450"/>
      <c r="E70" s="1450"/>
      <c r="F70" s="2099"/>
      <c r="G70" s="2099"/>
      <c r="H70" s="814"/>
      <c r="N70" s="1829"/>
      <c r="P70" s="1829"/>
      <c r="Q70" s="2099"/>
      <c r="R70" s="2099"/>
      <c r="S70" s="1829"/>
      <c r="T70" s="1829"/>
      <c r="U70" s="1829"/>
      <c r="V70" s="1829"/>
      <c r="W70" s="2099"/>
      <c r="X70" s="1829"/>
      <c r="Y70" s="1829"/>
      <c r="Z70" s="1007"/>
      <c r="AA70" s="1829"/>
      <c r="AB70" s="1829"/>
      <c r="AC70" s="1829"/>
      <c r="AD70" s="1829"/>
      <c r="AE70" s="1829"/>
      <c r="AF70" s="2095"/>
      <c r="AG70" s="1085"/>
      <c r="AH70" s="1085"/>
      <c r="AI70" s="1085"/>
      <c r="AJ70" s="1085"/>
      <c r="AK70" s="2104">
        <v>11</v>
      </c>
    </row>
    <row s="26694" customFormat="1" customHeight="1" ht="11.549999999999999">
      <c r="A71" s="1450"/>
      <c r="B71" s="1450"/>
      <c r="C71" s="1450"/>
      <c r="D71" s="1450"/>
      <c r="E71" s="1450"/>
      <c r="F71" s="2099"/>
      <c r="G71" s="2099"/>
      <c r="H71" s="814"/>
      <c r="N71" s="1829"/>
      <c r="P71" s="1829"/>
      <c r="Q71" s="2099"/>
      <c r="R71" s="2099"/>
      <c r="S71" s="1829"/>
      <c r="T71" s="1829"/>
      <c r="U71" s="1829"/>
      <c r="V71" s="1829"/>
      <c r="W71" s="2099"/>
      <c r="X71" s="1829"/>
      <c r="Y71" s="1829"/>
      <c r="Z71" s="1007"/>
      <c r="AA71" s="1829"/>
      <c r="AB71" s="1829"/>
      <c r="AC71" s="1829"/>
      <c r="AD71" s="1829"/>
      <c r="AE71" s="1829"/>
      <c r="AF71" s="2095"/>
      <c r="AG71" s="1085"/>
      <c r="AH71" s="1085"/>
      <c r="AI71" s="1085"/>
      <c r="AJ71" s="1085"/>
      <c r="AK71" s="2104">
        <v>11</v>
      </c>
    </row>
    <row s="26694" customFormat="1" customHeight="1" ht="11.549999999999999">
      <c r="A72" s="1450"/>
      <c r="B72" s="1450"/>
      <c r="C72" s="1450"/>
      <c r="D72" s="1450"/>
      <c r="E72" s="1450"/>
      <c r="F72" s="2099"/>
      <c r="G72" s="2099"/>
      <c r="H72" s="814"/>
      <c r="N72" s="1829"/>
      <c r="P72" s="1829"/>
      <c r="Q72" s="2099"/>
      <c r="R72" s="2099"/>
      <c r="S72" s="1829"/>
      <c r="T72" s="1829"/>
      <c r="U72" s="1829"/>
      <c r="V72" s="1829"/>
      <c r="W72" s="2099"/>
      <c r="X72" s="1829"/>
      <c r="Y72" s="1829"/>
      <c r="Z72" s="1007"/>
      <c r="AA72" s="1829"/>
      <c r="AB72" s="1829"/>
      <c r="AC72" s="1829"/>
      <c r="AD72" s="1829"/>
      <c r="AE72" s="1829"/>
      <c r="AF72" s="2095"/>
      <c r="AG72" s="1085"/>
      <c r="AH72" s="1085"/>
      <c r="AI72" s="1085"/>
      <c r="AJ72" s="1085"/>
      <c r="AK72" s="2104">
        <v>11</v>
      </c>
    </row>
    <row s="26694" customFormat="1" customHeight="1" ht="11.549999999999999">
      <c r="A73" s="1450"/>
      <c r="B73" s="1450"/>
      <c r="C73" s="1450"/>
      <c r="D73" s="1450"/>
      <c r="E73" s="1450"/>
      <c r="F73" s="2099"/>
      <c r="G73" s="2099"/>
      <c r="H73" s="814"/>
      <c r="N73" s="1829"/>
      <c r="P73" s="1829"/>
      <c r="Q73" s="2099"/>
      <c r="R73" s="2099"/>
      <c r="S73" s="1829"/>
      <c r="T73" s="1829"/>
      <c r="U73" s="1829"/>
      <c r="V73" s="1829"/>
      <c r="W73" s="2099"/>
      <c r="X73" s="1829"/>
      <c r="Y73" s="1829"/>
      <c r="Z73" s="1007"/>
      <c r="AA73" s="1829"/>
      <c r="AB73" s="1829"/>
      <c r="AC73" s="1829"/>
      <c r="AD73" s="1829"/>
      <c r="AE73" s="1829"/>
      <c r="AF73" s="2095"/>
      <c r="AG73" s="1085"/>
      <c r="AH73" s="1085"/>
      <c r="AI73" s="1085"/>
      <c r="AJ73" s="1085"/>
      <c r="AK73" s="2104">
        <v>11</v>
      </c>
    </row>
    <row s="26694" customFormat="1" customHeight="1" ht="11.549999999999999">
      <c r="A74" s="1450"/>
      <c r="B74" s="1450"/>
      <c r="C74" s="1450"/>
      <c r="D74" s="1450"/>
      <c r="E74" s="1450"/>
      <c r="F74" s="2099"/>
      <c r="G74" s="2099"/>
      <c r="H74" s="814"/>
      <c r="N74" s="1829"/>
      <c r="P74" s="1829"/>
      <c r="Q74" s="2099"/>
      <c r="R74" s="2099"/>
      <c r="S74" s="1829"/>
      <c r="T74" s="1829"/>
      <c r="U74" s="1829"/>
      <c r="V74" s="1829"/>
      <c r="W74" s="2099"/>
      <c r="X74" s="1829"/>
      <c r="Y74" s="1829"/>
      <c r="Z74" s="1007"/>
      <c r="AA74" s="1829"/>
      <c r="AB74" s="1829"/>
      <c r="AC74" s="1829"/>
      <c r="AD74" s="1829"/>
      <c r="AE74" s="1829"/>
      <c r="AF74" s="2095"/>
      <c r="AG74" s="1085"/>
      <c r="AH74" s="1085"/>
      <c r="AI74" s="1085"/>
      <c r="AJ74" s="1085"/>
      <c r="AK74" s="2104">
        <v>11</v>
      </c>
    </row>
    <row s="26694" customFormat="1" customHeight="1" ht="11.549999999999999">
      <c r="A75" s="1450"/>
      <c r="B75" s="1450"/>
      <c r="C75" s="1450"/>
      <c r="D75" s="1450"/>
      <c r="E75" s="1450"/>
      <c r="F75" s="2099"/>
      <c r="G75" s="2099"/>
      <c r="H75" s="814"/>
      <c r="N75" s="1829"/>
      <c r="P75" s="1829"/>
      <c r="Q75" s="2099"/>
      <c r="R75" s="2099"/>
      <c r="S75" s="1829"/>
      <c r="T75" s="1829"/>
      <c r="U75" s="1829"/>
      <c r="V75" s="1829"/>
      <c r="W75" s="2099"/>
      <c r="X75" s="1829"/>
      <c r="Y75" s="1829"/>
      <c r="Z75" s="1007"/>
      <c r="AA75" s="1829"/>
      <c r="AB75" s="1829"/>
      <c r="AC75" s="1829"/>
      <c r="AD75" s="1829"/>
      <c r="AE75" s="1829"/>
      <c r="AF75" s="2095"/>
      <c r="AG75" s="1085"/>
      <c r="AH75" s="1085"/>
      <c r="AI75" s="1085"/>
      <c r="AJ75" s="1085"/>
      <c r="AK75" s="2104">
        <v>11</v>
      </c>
    </row>
    <row s="26694" customFormat="1" customHeight="1" ht="11.549999999999999">
      <c r="A76" s="1450"/>
      <c r="B76" s="1450"/>
      <c r="C76" s="1450"/>
      <c r="D76" s="1450"/>
      <c r="E76" s="1450"/>
      <c r="F76" s="2099"/>
      <c r="G76" s="2099"/>
      <c r="H76" s="814"/>
      <c r="N76" s="1829"/>
      <c r="P76" s="1829"/>
      <c r="Q76" s="2099"/>
      <c r="R76" s="2099"/>
      <c r="S76" s="1829"/>
      <c r="T76" s="1829"/>
      <c r="U76" s="1829"/>
      <c r="V76" s="1829"/>
      <c r="W76" s="2099"/>
      <c r="X76" s="1829"/>
      <c r="Y76" s="1829"/>
      <c r="Z76" s="1007"/>
      <c r="AA76" s="1829"/>
      <c r="AB76" s="1829"/>
      <c r="AC76" s="1829"/>
      <c r="AD76" s="1829"/>
      <c r="AE76" s="1829"/>
      <c r="AF76" s="2095"/>
      <c r="AG76" s="1085"/>
      <c r="AH76" s="1085"/>
      <c r="AI76" s="1085"/>
      <c r="AJ76" s="1085"/>
      <c r="AK76" s="2104">
        <v>11</v>
      </c>
    </row>
    <row s="26694" customFormat="1" customHeight="1" ht="11.549999999999999">
      <c r="A77" s="1450"/>
      <c r="B77" s="1450"/>
      <c r="C77" s="1450"/>
      <c r="D77" s="1450"/>
      <c r="E77" s="1450"/>
      <c r="F77" s="2099"/>
      <c r="G77" s="2099"/>
      <c r="H77" s="814"/>
      <c r="N77" s="1829"/>
      <c r="P77" s="1829"/>
      <c r="Q77" s="2099"/>
      <c r="R77" s="2099"/>
      <c r="S77" s="1829"/>
      <c r="T77" s="1829"/>
      <c r="U77" s="1829"/>
      <c r="V77" s="1829"/>
      <c r="W77" s="2099"/>
      <c r="X77" s="1829"/>
      <c r="Y77" s="1829"/>
      <c r="Z77" s="1007"/>
      <c r="AA77" s="1829"/>
      <c r="AB77" s="1829"/>
      <c r="AC77" s="1829"/>
      <c r="AD77" s="1829"/>
      <c r="AE77" s="1829"/>
      <c r="AF77" s="2095"/>
      <c r="AG77" s="1085"/>
      <c r="AH77" s="1085"/>
      <c r="AI77" s="1085"/>
      <c r="AJ77" s="1085"/>
      <c r="AK77" s="2104">
        <v>11</v>
      </c>
    </row>
    <row s="26694" customFormat="1" customHeight="1" ht="11.549999999999999">
      <c r="A78" s="1450"/>
      <c r="B78" s="1450"/>
      <c r="C78" s="1450"/>
      <c r="D78" s="1450"/>
      <c r="E78" s="1450"/>
      <c r="F78" s="2099"/>
      <c r="G78" s="2099"/>
      <c r="H78" s="814"/>
      <c r="N78" s="1829"/>
      <c r="P78" s="1829"/>
      <c r="Q78" s="2099"/>
      <c r="R78" s="2099"/>
      <c r="S78" s="1829"/>
      <c r="T78" s="1829"/>
      <c r="U78" s="1829"/>
      <c r="V78" s="1829"/>
      <c r="W78" s="2099"/>
      <c r="X78" s="1829"/>
      <c r="Y78" s="1829"/>
      <c r="Z78" s="1007"/>
      <c r="AA78" s="1829"/>
      <c r="AB78" s="1829"/>
      <c r="AC78" s="1829"/>
      <c r="AD78" s="1829"/>
      <c r="AE78" s="1829"/>
      <c r="AF78" s="2095"/>
      <c r="AG78" s="1085"/>
      <c r="AH78" s="1085"/>
      <c r="AI78" s="1085"/>
      <c r="AJ78" s="1085"/>
      <c r="AK78" s="2104">
        <v>11</v>
      </c>
    </row>
    <row s="26694" customFormat="1" customHeight="1" ht="11.549999999999999">
      <c r="A79" s="1450"/>
      <c r="B79" s="1450"/>
      <c r="C79" s="1450"/>
      <c r="D79" s="1450"/>
      <c r="E79" s="1450"/>
      <c r="F79" s="2099"/>
      <c r="G79" s="2099"/>
      <c r="H79" s="814"/>
      <c r="N79" s="1829"/>
      <c r="P79" s="1829"/>
      <c r="Q79" s="2099"/>
      <c r="R79" s="2099"/>
      <c r="S79" s="1829"/>
      <c r="T79" s="1829"/>
      <c r="U79" s="1829"/>
      <c r="V79" s="1829"/>
      <c r="W79" s="2099"/>
      <c r="X79" s="1829"/>
      <c r="Y79" s="1829"/>
      <c r="Z79" s="1007"/>
      <c r="AA79" s="1829"/>
      <c r="AB79" s="1829"/>
      <c r="AC79" s="1829"/>
      <c r="AD79" s="1829"/>
      <c r="AE79" s="1829"/>
      <c r="AF79" s="2095"/>
      <c r="AG79" s="1085"/>
      <c r="AH79" s="1085"/>
      <c r="AI79" s="1085"/>
      <c r="AJ79" s="1085"/>
      <c r="AK79" s="2104">
        <v>11</v>
      </c>
    </row>
    <row s="26694" customFormat="1" customHeight="1" ht="11.549999999999999">
      <c r="A80" s="1450"/>
      <c r="B80" s="1450"/>
      <c r="C80" s="1450"/>
      <c r="D80" s="1450"/>
      <c r="E80" s="1450"/>
      <c r="F80" s="2099"/>
      <c r="G80" s="2099"/>
      <c r="H80" s="814"/>
      <c r="N80" s="1829"/>
      <c r="P80" s="1829"/>
      <c r="Q80" s="2099"/>
      <c r="R80" s="2099"/>
      <c r="S80" s="1829"/>
      <c r="T80" s="1829"/>
      <c r="U80" s="1829"/>
      <c r="V80" s="1829"/>
      <c r="W80" s="2099"/>
      <c r="X80" s="1829"/>
      <c r="Y80" s="1829"/>
      <c r="Z80" s="1007"/>
      <c r="AA80" s="1829"/>
      <c r="AB80" s="1829"/>
      <c r="AC80" s="1829"/>
      <c r="AD80" s="1829"/>
      <c r="AE80" s="1829"/>
      <c r="AF80" s="2095"/>
      <c r="AG80" s="1085"/>
      <c r="AH80" s="1085"/>
      <c r="AI80" s="1085"/>
      <c r="AJ80" s="1085"/>
      <c r="AK80" s="2104">
        <v>11</v>
      </c>
    </row>
    <row s="26694" customFormat="1" customHeight="1" ht="11.549999999999999">
      <c r="A81" s="1450"/>
      <c r="B81" s="1450"/>
      <c r="C81" s="1450"/>
      <c r="D81" s="1450"/>
      <c r="E81" s="1450"/>
      <c r="F81" s="2099"/>
      <c r="G81" s="2099"/>
      <c r="H81" s="814"/>
      <c r="N81" s="1829"/>
      <c r="P81" s="1829"/>
      <c r="Q81" s="2099"/>
      <c r="R81" s="2099"/>
      <c r="S81" s="1829"/>
      <c r="T81" s="1829"/>
      <c r="U81" s="1829"/>
      <c r="V81" s="1829"/>
      <c r="W81" s="2099"/>
      <c r="X81" s="1829"/>
      <c r="Y81" s="1829"/>
      <c r="Z81" s="1007"/>
      <c r="AA81" s="1829"/>
      <c r="AB81" s="1829"/>
      <c r="AC81" s="1829"/>
      <c r="AD81" s="1829"/>
      <c r="AE81" s="1829"/>
      <c r="AF81" s="2095"/>
      <c r="AG81" s="1085"/>
      <c r="AH81" s="1085"/>
      <c r="AI81" s="1085"/>
      <c r="AJ81" s="1085"/>
      <c r="AK81" s="2104">
        <v>11</v>
      </c>
    </row>
    <row s="26694" customFormat="1" customHeight="1" ht="11.549999999999999">
      <c r="A82" s="1450"/>
      <c r="B82" s="1450"/>
      <c r="C82" s="1450"/>
      <c r="D82" s="1450"/>
      <c r="E82" s="1450"/>
      <c r="F82" s="2099"/>
      <c r="G82" s="2099"/>
      <c r="H82" s="814"/>
      <c r="N82" s="1829"/>
      <c r="P82" s="1829"/>
      <c r="Q82" s="2099"/>
      <c r="R82" s="2099"/>
      <c r="S82" s="1829"/>
      <c r="T82" s="1829"/>
      <c r="U82" s="1829"/>
      <c r="V82" s="1829"/>
      <c r="W82" s="2099"/>
      <c r="X82" s="1829"/>
      <c r="Y82" s="1829"/>
      <c r="Z82" s="1007"/>
      <c r="AA82" s="1829"/>
      <c r="AB82" s="1829"/>
      <c r="AC82" s="1829"/>
      <c r="AD82" s="1829"/>
      <c r="AE82" s="1829"/>
      <c r="AF82" s="2095"/>
      <c r="AG82" s="1085"/>
      <c r="AH82" s="1085"/>
      <c r="AI82" s="1085"/>
      <c r="AJ82" s="1085"/>
      <c r="AK82" s="2104">
        <v>11</v>
      </c>
    </row>
    <row s="26694" customFormat="1" customHeight="1" ht="11.549999999999999">
      <c r="A83" s="1450"/>
      <c r="B83" s="1450"/>
      <c r="C83" s="1450"/>
      <c r="D83" s="1450"/>
      <c r="E83" s="1450"/>
      <c r="F83" s="2099"/>
      <c r="G83" s="2099"/>
      <c r="H83" s="814"/>
      <c r="N83" s="1829"/>
      <c r="P83" s="1829"/>
      <c r="Q83" s="2099"/>
      <c r="R83" s="2099"/>
      <c r="S83" s="1829"/>
      <c r="T83" s="1829"/>
      <c r="U83" s="1829"/>
      <c r="V83" s="1829"/>
      <c r="W83" s="2099"/>
      <c r="X83" s="1829"/>
      <c r="Y83" s="1829"/>
      <c r="Z83" s="1007"/>
      <c r="AA83" s="1829"/>
      <c r="AB83" s="1829"/>
      <c r="AC83" s="1829"/>
      <c r="AD83" s="1829"/>
      <c r="AE83" s="1829"/>
      <c r="AF83" s="2095"/>
      <c r="AG83" s="1085"/>
      <c r="AH83" s="1085"/>
      <c r="AI83" s="1085"/>
      <c r="AJ83" s="1085"/>
      <c r="AK83" s="2104">
        <v>11</v>
      </c>
    </row>
    <row s="26694" customFormat="1" customHeight="1" ht="11.549999999999999">
      <c r="A84" s="1450"/>
      <c r="B84" s="1450"/>
      <c r="C84" s="1450"/>
      <c r="D84" s="1450"/>
      <c r="E84" s="1450"/>
      <c r="F84" s="2099"/>
      <c r="G84" s="2099"/>
      <c r="H84" s="814"/>
      <c r="N84" s="1829"/>
      <c r="P84" s="1829"/>
      <c r="Q84" s="2099"/>
      <c r="R84" s="2099"/>
      <c r="S84" s="1829"/>
      <c r="T84" s="1829"/>
      <c r="U84" s="1829"/>
      <c r="V84" s="1829"/>
      <c r="W84" s="2099"/>
      <c r="X84" s="1829"/>
      <c r="Y84" s="1829"/>
      <c r="Z84" s="1007"/>
      <c r="AA84" s="1829"/>
      <c r="AB84" s="1829"/>
      <c r="AC84" s="1829"/>
      <c r="AD84" s="1829"/>
      <c r="AE84" s="1829"/>
      <c r="AF84" s="2095"/>
      <c r="AG84" s="1085"/>
      <c r="AH84" s="1085"/>
      <c r="AI84" s="1085"/>
      <c r="AJ84" s="1085"/>
      <c r="AK84" s="2104">
        <v>11</v>
      </c>
    </row>
    <row s="26694" customFormat="1" customHeight="1" ht="11.549999999999999">
      <c r="A85" s="1450"/>
      <c r="B85" s="1450"/>
      <c r="C85" s="1450"/>
      <c r="D85" s="1450"/>
      <c r="E85" s="1450"/>
      <c r="F85" s="2099"/>
      <c r="G85" s="2099"/>
      <c r="H85" s="814"/>
      <c r="N85" s="1829"/>
      <c r="P85" s="1829"/>
      <c r="Q85" s="2099"/>
      <c r="R85" s="2099"/>
      <c r="S85" s="1829"/>
      <c r="T85" s="1829"/>
      <c r="U85" s="1829"/>
      <c r="V85" s="1829"/>
      <c r="W85" s="2099"/>
      <c r="X85" s="1829"/>
      <c r="Y85" s="1829"/>
      <c r="Z85" s="1007"/>
      <c r="AA85" s="1829"/>
      <c r="AB85" s="1829"/>
      <c r="AC85" s="1829"/>
      <c r="AD85" s="1829"/>
      <c r="AE85" s="1829"/>
      <c r="AF85" s="2095"/>
      <c r="AG85" s="1085"/>
      <c r="AH85" s="1085"/>
      <c r="AI85" s="1085"/>
      <c r="AJ85" s="1085"/>
      <c r="AK85" s="2104">
        <v>11</v>
      </c>
    </row>
    <row s="26694" customFormat="1" customHeight="1" ht="11.549999999999999">
      <c r="A86" s="1450"/>
      <c r="B86" s="1450"/>
      <c r="C86" s="1450"/>
      <c r="D86" s="1450"/>
      <c r="E86" s="1450"/>
      <c r="F86" s="2099"/>
      <c r="G86" s="2099"/>
      <c r="H86" s="814"/>
      <c r="N86" s="1829"/>
      <c r="P86" s="1829"/>
      <c r="Q86" s="2099"/>
      <c r="R86" s="2099"/>
      <c r="S86" s="1829"/>
      <c r="T86" s="1829"/>
      <c r="U86" s="1829"/>
      <c r="V86" s="1829"/>
      <c r="W86" s="2099"/>
      <c r="X86" s="1829"/>
      <c r="Y86" s="1829"/>
      <c r="Z86" s="1007"/>
      <c r="AA86" s="1829"/>
      <c r="AB86" s="1829"/>
      <c r="AC86" s="1829"/>
      <c r="AD86" s="1829"/>
      <c r="AE86" s="1829"/>
      <c r="AF86" s="2095"/>
      <c r="AG86" s="1085"/>
      <c r="AH86" s="1085"/>
      <c r="AI86" s="1085"/>
      <c r="AJ86" s="1085"/>
      <c r="AK86" s="2104">
        <v>11</v>
      </c>
    </row>
    <row s="26694" customFormat="1" customHeight="1" ht="11.549999999999999">
      <c r="A87" s="1450"/>
      <c r="B87" s="1450"/>
      <c r="C87" s="1450"/>
      <c r="D87" s="1450"/>
      <c r="E87" s="1450"/>
      <c r="F87" s="2099"/>
      <c r="G87" s="2099"/>
      <c r="H87" s="814"/>
      <c r="N87" s="1829"/>
      <c r="P87" s="1829"/>
      <c r="Q87" s="2099"/>
      <c r="R87" s="2099"/>
      <c r="S87" s="1829"/>
      <c r="T87" s="1829"/>
      <c r="U87" s="1829"/>
      <c r="V87" s="1829"/>
      <c r="W87" s="2099"/>
      <c r="X87" s="1829"/>
      <c r="Y87" s="1829"/>
      <c r="Z87" s="1007"/>
      <c r="AA87" s="1829"/>
      <c r="AB87" s="1829"/>
      <c r="AC87" s="1829"/>
      <c r="AD87" s="1829"/>
      <c r="AE87" s="1829"/>
      <c r="AF87" s="2095"/>
      <c r="AG87" s="1085"/>
      <c r="AH87" s="1085"/>
      <c r="AI87" s="1085"/>
      <c r="AJ87" s="1085"/>
      <c r="AK87" s="2104">
        <v>11</v>
      </c>
    </row>
    <row s="26694" customFormat="1" customHeight="1" ht="11.549999999999999">
      <c r="A88" s="1450"/>
      <c r="B88" s="1450"/>
      <c r="C88" s="1450"/>
      <c r="D88" s="1450"/>
      <c r="E88" s="1450"/>
      <c r="F88" s="2099"/>
      <c r="G88" s="2099"/>
      <c r="H88" s="814"/>
      <c r="N88" s="1829"/>
      <c r="P88" s="1829"/>
      <c r="Q88" s="2099"/>
      <c r="R88" s="2099"/>
      <c r="S88" s="1829"/>
      <c r="T88" s="1829"/>
      <c r="U88" s="1829"/>
      <c r="V88" s="1829"/>
      <c r="W88" s="2099"/>
      <c r="X88" s="1829"/>
      <c r="Y88" s="1829"/>
      <c r="Z88" s="1007"/>
      <c r="AA88" s="1829"/>
      <c r="AB88" s="1829"/>
      <c r="AC88" s="1829"/>
      <c r="AD88" s="1829"/>
      <c r="AE88" s="1829"/>
      <c r="AF88" s="2095"/>
      <c r="AG88" s="1085"/>
      <c r="AH88" s="1085"/>
      <c r="AI88" s="1085"/>
      <c r="AJ88" s="1085"/>
      <c r="AK88" s="2104">
        <v>11</v>
      </c>
    </row>
    <row s="26694" customFormat="1" customHeight="1" ht="11.549999999999999">
      <c r="A89" s="1450"/>
      <c r="B89" s="1450"/>
      <c r="C89" s="1450"/>
      <c r="D89" s="1450"/>
      <c r="E89" s="1450"/>
      <c r="F89" s="2099"/>
      <c r="G89" s="2099"/>
      <c r="H89" s="814"/>
      <c r="N89" s="1829"/>
      <c r="P89" s="1829"/>
      <c r="Q89" s="2099"/>
      <c r="R89" s="2099"/>
      <c r="S89" s="1829"/>
      <c r="T89" s="1829"/>
      <c r="U89" s="1829"/>
      <c r="V89" s="1829"/>
      <c r="W89" s="2099"/>
      <c r="X89" s="1829"/>
      <c r="Y89" s="1829"/>
      <c r="Z89" s="1007"/>
      <c r="AA89" s="1829"/>
      <c r="AB89" s="1829"/>
      <c r="AC89" s="1829"/>
      <c r="AD89" s="1829"/>
      <c r="AE89" s="1829"/>
      <c r="AF89" s="2095"/>
      <c r="AG89" s="1085"/>
      <c r="AH89" s="1085"/>
      <c r="AI89" s="1085"/>
      <c r="AJ89" s="1085"/>
      <c r="AK89" s="2104">
        <v>11</v>
      </c>
    </row>
    <row s="26694" customFormat="1" customHeight="1" ht="11.549999999999999">
      <c r="A90" s="1450"/>
      <c r="B90" s="1450"/>
      <c r="C90" s="1450"/>
      <c r="D90" s="1450"/>
      <c r="E90" s="1450"/>
      <c r="F90" s="2099"/>
      <c r="G90" s="2099"/>
      <c r="H90" s="814"/>
      <c r="N90" s="1829"/>
      <c r="P90" s="1829"/>
      <c r="Q90" s="2099"/>
      <c r="R90" s="2099"/>
      <c r="S90" s="1829"/>
      <c r="T90" s="1829"/>
      <c r="U90" s="1829"/>
      <c r="V90" s="1829"/>
      <c r="W90" s="2099"/>
      <c r="X90" s="1829"/>
      <c r="Y90" s="1829"/>
      <c r="Z90" s="1007"/>
      <c r="AA90" s="1829"/>
      <c r="AB90" s="1829"/>
      <c r="AC90" s="1829"/>
      <c r="AD90" s="1829"/>
      <c r="AE90" s="1829"/>
      <c r="AF90" s="2095"/>
      <c r="AG90" s="1085"/>
      <c r="AH90" s="1085"/>
      <c r="AI90" s="1085"/>
      <c r="AJ90" s="1085"/>
      <c r="AK90" s="2104">
        <v>11</v>
      </c>
    </row>
    <row s="26694" customFormat="1" customHeight="1" ht="11.549999999999999">
      <c r="A91" s="1450"/>
      <c r="B91" s="1450"/>
      <c r="C91" s="1450"/>
      <c r="D91" s="1450"/>
      <c r="E91" s="1450"/>
      <c r="F91" s="2099"/>
      <c r="G91" s="2099"/>
      <c r="H91" s="814"/>
      <c r="N91" s="1829"/>
      <c r="P91" s="1829"/>
      <c r="Q91" s="2099"/>
      <c r="R91" s="2099"/>
      <c r="S91" s="1829"/>
      <c r="T91" s="1829"/>
      <c r="U91" s="1829"/>
      <c r="V91" s="1829"/>
      <c r="W91" s="2099"/>
      <c r="X91" s="1829"/>
      <c r="Y91" s="1829"/>
      <c r="Z91" s="1007"/>
      <c r="AA91" s="1829"/>
      <c r="AB91" s="1829"/>
      <c r="AC91" s="1829"/>
      <c r="AD91" s="1829"/>
      <c r="AE91" s="1829"/>
      <c r="AF91" s="2095"/>
      <c r="AG91" s="1085"/>
      <c r="AH91" s="1085"/>
      <c r="AI91" s="1085"/>
      <c r="AJ91" s="1085"/>
      <c r="AK91" s="2104">
        <v>11</v>
      </c>
    </row>
    <row s="26694" customFormat="1" customHeight="1" ht="11.549999999999999">
      <c r="A92" s="1450"/>
      <c r="B92" s="1450"/>
      <c r="C92" s="1450"/>
      <c r="D92" s="1450"/>
      <c r="E92" s="1450"/>
      <c r="F92" s="2099"/>
      <c r="G92" s="2099"/>
      <c r="H92" s="814"/>
      <c r="N92" s="1829"/>
      <c r="P92" s="1829"/>
      <c r="Q92" s="2099"/>
      <c r="R92" s="2099"/>
      <c r="S92" s="1829"/>
      <c r="T92" s="1829"/>
      <c r="U92" s="1829"/>
      <c r="V92" s="1829"/>
      <c r="W92" s="2099"/>
      <c r="X92" s="1829"/>
      <c r="Y92" s="1829"/>
      <c r="Z92" s="1007"/>
      <c r="AA92" s="1829"/>
      <c r="AB92" s="1829"/>
      <c r="AC92" s="1829"/>
      <c r="AD92" s="1829"/>
      <c r="AE92" s="1829"/>
      <c r="AF92" s="2095"/>
      <c r="AG92" s="1085"/>
      <c r="AH92" s="1085"/>
      <c r="AI92" s="1085"/>
      <c r="AJ92" s="1085"/>
      <c r="AK92" s="2104">
        <v>11</v>
      </c>
    </row>
    <row s="26694" customFormat="1" customHeight="1" ht="11.549999999999999">
      <c r="A93" s="1450"/>
      <c r="B93" s="1450"/>
      <c r="C93" s="1450"/>
      <c r="D93" s="1450"/>
      <c r="E93" s="1450"/>
      <c r="F93" s="2099"/>
      <c r="G93" s="2099"/>
      <c r="H93" s="814"/>
      <c r="N93" s="1829"/>
      <c r="P93" s="1829"/>
      <c r="Q93" s="2099"/>
      <c r="R93" s="2099"/>
      <c r="S93" s="1829"/>
      <c r="T93" s="1829"/>
      <c r="U93" s="1829"/>
      <c r="V93" s="1829"/>
      <c r="W93" s="2099"/>
      <c r="X93" s="1829"/>
      <c r="Y93" s="1829"/>
      <c r="Z93" s="1007"/>
      <c r="AA93" s="1829"/>
      <c r="AB93" s="1829"/>
      <c r="AC93" s="1829"/>
      <c r="AD93" s="1829"/>
      <c r="AE93" s="1829"/>
      <c r="AF93" s="2095"/>
      <c r="AG93" s="1085"/>
      <c r="AH93" s="1085"/>
      <c r="AI93" s="1085"/>
      <c r="AJ93" s="1085"/>
      <c r="AK93" s="2104">
        <v>11</v>
      </c>
    </row>
    <row s="26694" customFormat="1" customHeight="1" ht="11.549999999999999">
      <c r="A94" s="1450"/>
      <c r="B94" s="1450"/>
      <c r="C94" s="1450"/>
      <c r="D94" s="1450"/>
      <c r="E94" s="1450"/>
      <c r="F94" s="2099"/>
      <c r="G94" s="2099"/>
      <c r="H94" s="814"/>
      <c r="N94" s="1829"/>
      <c r="P94" s="1829"/>
      <c r="Q94" s="2099"/>
      <c r="R94" s="2099"/>
      <c r="S94" s="1829"/>
      <c r="T94" s="1829"/>
      <c r="U94" s="1829"/>
      <c r="V94" s="1829"/>
      <c r="W94" s="2099"/>
      <c r="X94" s="1829"/>
      <c r="Y94" s="1829"/>
      <c r="Z94" s="1007"/>
      <c r="AA94" s="1829"/>
      <c r="AB94" s="1829"/>
      <c r="AC94" s="1829"/>
      <c r="AD94" s="1829"/>
      <c r="AE94" s="1829"/>
      <c r="AF94" s="2095"/>
      <c r="AG94" s="1085"/>
      <c r="AH94" s="1085"/>
      <c r="AI94" s="1085"/>
      <c r="AJ94" s="1085"/>
      <c r="AK94" s="2104">
        <v>11</v>
      </c>
    </row>
    <row s="26694" customFormat="1" customHeight="1" ht="11.549999999999999">
      <c r="A95" s="1450"/>
      <c r="B95" s="1450"/>
      <c r="C95" s="1450"/>
      <c r="D95" s="1450"/>
      <c r="E95" s="1450"/>
      <c r="F95" s="2099"/>
      <c r="G95" s="2099"/>
      <c r="H95" s="814"/>
      <c r="N95" s="1829"/>
      <c r="P95" s="1829"/>
      <c r="Q95" s="2099"/>
      <c r="R95" s="2099"/>
      <c r="S95" s="1829"/>
      <c r="T95" s="1829"/>
      <c r="U95" s="1829"/>
      <c r="V95" s="1829"/>
      <c r="W95" s="2099"/>
      <c r="X95" s="1829"/>
      <c r="Y95" s="1829"/>
      <c r="Z95" s="1007"/>
      <c r="AA95" s="1829"/>
      <c r="AB95" s="1829"/>
      <c r="AC95" s="1829"/>
      <c r="AD95" s="1829"/>
      <c r="AE95" s="1829"/>
      <c r="AF95" s="2095"/>
      <c r="AG95" s="1085"/>
      <c r="AH95" s="1085"/>
      <c r="AI95" s="1085"/>
      <c r="AJ95" s="1085"/>
      <c r="AK95" s="2104">
        <v>11</v>
      </c>
    </row>
    <row s="26694" customFormat="1" customHeight="1" ht="11.549999999999999">
      <c r="A96" s="1450"/>
      <c r="B96" s="1450"/>
      <c r="C96" s="1450"/>
      <c r="D96" s="1450"/>
      <c r="E96" s="1450"/>
      <c r="F96" s="2099"/>
      <c r="G96" s="2099"/>
      <c r="H96" s="814"/>
      <c r="N96" s="1829"/>
      <c r="P96" s="1829"/>
      <c r="Q96" s="2099"/>
      <c r="R96" s="2099"/>
      <c r="S96" s="1829"/>
      <c r="T96" s="1829"/>
      <c r="U96" s="1829"/>
      <c r="V96" s="1829"/>
      <c r="W96" s="2099"/>
      <c r="X96" s="1829"/>
      <c r="Y96" s="1829"/>
      <c r="Z96" s="1007"/>
      <c r="AA96" s="1829"/>
      <c r="AB96" s="1829"/>
      <c r="AC96" s="1829"/>
      <c r="AD96" s="1829"/>
      <c r="AE96" s="1829"/>
      <c r="AF96" s="2095"/>
      <c r="AG96" s="1085"/>
      <c r="AH96" s="1085"/>
      <c r="AI96" s="1085"/>
      <c r="AJ96" s="1085"/>
      <c r="AK96" s="2104">
        <v>11</v>
      </c>
    </row>
    <row s="26694" customFormat="1" customHeight="1" ht="11.549999999999999">
      <c r="A97" s="1450"/>
      <c r="B97" s="1450"/>
      <c r="C97" s="1450"/>
      <c r="D97" s="1450"/>
      <c r="E97" s="1450"/>
      <c r="F97" s="2099"/>
      <c r="G97" s="2099"/>
      <c r="H97" s="814"/>
      <c r="N97" s="1829"/>
      <c r="P97" s="1829"/>
      <c r="Q97" s="2099"/>
      <c r="R97" s="2099"/>
      <c r="S97" s="1829"/>
      <c r="T97" s="1829"/>
      <c r="U97" s="1829"/>
      <c r="V97" s="1829"/>
      <c r="W97" s="2099"/>
      <c r="X97" s="1829"/>
      <c r="Y97" s="1829"/>
      <c r="Z97" s="1007"/>
      <c r="AA97" s="1829"/>
      <c r="AB97" s="1829"/>
      <c r="AC97" s="1829"/>
      <c r="AD97" s="1829"/>
      <c r="AE97" s="1829"/>
      <c r="AF97" s="2095"/>
      <c r="AG97" s="1085"/>
      <c r="AH97" s="1085"/>
      <c r="AI97" s="1085"/>
      <c r="AJ97" s="1085"/>
      <c r="AK97" s="2104">
        <v>11</v>
      </c>
    </row>
    <row s="26694" customFormat="1" customHeight="1" ht="11.549999999999999">
      <c r="A98" s="1450"/>
      <c r="B98" s="1450"/>
      <c r="C98" s="1450"/>
      <c r="D98" s="1450"/>
      <c r="E98" s="1450"/>
      <c r="F98" s="2099"/>
      <c r="G98" s="2099"/>
      <c r="H98" s="814"/>
      <c r="N98" s="1829"/>
      <c r="P98" s="1829"/>
      <c r="Q98" s="2099"/>
      <c r="R98" s="2099"/>
      <c r="S98" s="1829"/>
      <c r="T98" s="1829"/>
      <c r="U98" s="1829"/>
      <c r="V98" s="1829"/>
      <c r="W98" s="2099"/>
      <c r="X98" s="1829"/>
      <c r="Y98" s="1829"/>
      <c r="Z98" s="1007"/>
      <c r="AA98" s="1829"/>
      <c r="AB98" s="1829"/>
      <c r="AC98" s="1829"/>
      <c r="AD98" s="1829"/>
      <c r="AE98" s="1829"/>
      <c r="AF98" s="2095"/>
      <c r="AG98" s="1085"/>
      <c r="AH98" s="1085"/>
      <c r="AI98" s="1085"/>
      <c r="AJ98" s="1085"/>
      <c r="AK98" s="2104">
        <v>11</v>
      </c>
    </row>
    <row s="26694" customFormat="1" customHeight="1" ht="11.549999999999999">
      <c r="A99" s="1450"/>
      <c r="B99" s="1450"/>
      <c r="C99" s="1450"/>
      <c r="D99" s="1450"/>
      <c r="E99" s="1450"/>
      <c r="F99" s="2099"/>
      <c r="G99" s="2099"/>
      <c r="H99" s="814"/>
      <c r="N99" s="1829"/>
      <c r="P99" s="1829"/>
      <c r="Q99" s="2099"/>
      <c r="R99" s="2099"/>
      <c r="S99" s="1829"/>
      <c r="T99" s="1829"/>
      <c r="U99" s="1829"/>
      <c r="V99" s="1829"/>
      <c r="W99" s="2099"/>
      <c r="X99" s="1829"/>
      <c r="Y99" s="1829"/>
      <c r="Z99" s="1007"/>
      <c r="AA99" s="1829"/>
      <c r="AB99" s="1829"/>
      <c r="AC99" s="1829"/>
      <c r="AD99" s="1829"/>
      <c r="AE99" s="1829"/>
      <c r="AF99" s="2095"/>
      <c r="AG99" s="1085"/>
      <c r="AH99" s="1085"/>
      <c r="AI99" s="1085"/>
      <c r="AJ99" s="1085"/>
      <c r="AK99" s="2104">
        <v>11</v>
      </c>
    </row>
    <row s="26694" customFormat="1" customHeight="1" ht="11.549999999999999">
      <c r="A100" s="1450"/>
      <c r="B100" s="1450"/>
      <c r="C100" s="1450"/>
      <c r="D100" s="1450"/>
      <c r="E100" s="1450"/>
      <c r="F100" s="2099"/>
      <c r="G100" s="2099"/>
      <c r="H100" s="814"/>
      <c r="N100" s="1829"/>
      <c r="P100" s="1829"/>
      <c r="Q100" s="2099"/>
      <c r="R100" s="2099"/>
      <c r="S100" s="1829"/>
      <c r="T100" s="1829"/>
      <c r="U100" s="1829"/>
      <c r="V100" s="1829"/>
      <c r="W100" s="2099"/>
      <c r="X100" s="1829"/>
      <c r="Y100" s="1829"/>
      <c r="Z100" s="1007"/>
      <c r="AA100" s="1829"/>
      <c r="AB100" s="1829"/>
      <c r="AC100" s="1829"/>
      <c r="AD100" s="1829"/>
      <c r="AE100" s="1829"/>
      <c r="AF100" s="2095"/>
      <c r="AG100" s="1085"/>
      <c r="AH100" s="1085"/>
      <c r="AI100" s="1085"/>
      <c r="AJ100" s="1085"/>
      <c r="AK100" s="2104">
        <v>11</v>
      </c>
    </row>
    <row s="26694" customFormat="1" customHeight="1" ht="11.549999999999999">
      <c r="A101" s="1450"/>
      <c r="B101" s="1450"/>
      <c r="C101" s="1450"/>
      <c r="D101" s="1450"/>
      <c r="E101" s="1450"/>
      <c r="F101" s="2099"/>
      <c r="G101" s="2099"/>
      <c r="H101" s="814"/>
      <c r="N101" s="1829"/>
      <c r="P101" s="1829"/>
      <c r="Q101" s="2099"/>
      <c r="R101" s="2099"/>
      <c r="S101" s="1829"/>
      <c r="T101" s="1829"/>
      <c r="U101" s="1829"/>
      <c r="V101" s="1829"/>
      <c r="W101" s="2099"/>
      <c r="X101" s="1829"/>
      <c r="Y101" s="1829"/>
      <c r="Z101" s="1007"/>
      <c r="AA101" s="1829"/>
      <c r="AB101" s="1829"/>
      <c r="AC101" s="1829"/>
      <c r="AD101" s="1829"/>
      <c r="AE101" s="1829"/>
      <c r="AF101" s="2095"/>
      <c r="AG101" s="1085"/>
      <c r="AH101" s="1085"/>
      <c r="AI101" s="1085"/>
      <c r="AJ101" s="1085"/>
      <c r="AK101" s="2104">
        <v>11</v>
      </c>
    </row>
    <row s="26694" customFormat="1" customHeight="1" ht="11.549999999999999">
      <c r="A102" s="1450"/>
      <c r="B102" s="1450"/>
      <c r="C102" s="1450"/>
      <c r="D102" s="1450"/>
      <c r="E102" s="1450"/>
      <c r="F102" s="2099"/>
      <c r="G102" s="2099"/>
      <c r="H102" s="814"/>
      <c r="N102" s="1829"/>
      <c r="P102" s="1829"/>
      <c r="Q102" s="2099"/>
      <c r="R102" s="2099"/>
      <c r="S102" s="1829"/>
      <c r="T102" s="1829"/>
      <c r="U102" s="1829"/>
      <c r="V102" s="1829"/>
      <c r="W102" s="2099"/>
      <c r="X102" s="1829"/>
      <c r="Y102" s="1829"/>
      <c r="Z102" s="1007"/>
      <c r="AA102" s="1829"/>
      <c r="AB102" s="1829"/>
      <c r="AC102" s="1829"/>
      <c r="AD102" s="1829"/>
      <c r="AE102" s="1829"/>
      <c r="AF102" s="2095"/>
      <c r="AG102" s="1085"/>
      <c r="AH102" s="1085"/>
      <c r="AI102" s="1085"/>
      <c r="AJ102" s="1085"/>
      <c r="AK102" s="2104">
        <v>11</v>
      </c>
    </row>
    <row s="26694" customFormat="1" customHeight="1" ht="11.549999999999999">
      <c r="A103" s="1450"/>
      <c r="B103" s="1450"/>
      <c r="C103" s="1450"/>
      <c r="D103" s="1450"/>
      <c r="E103" s="1450"/>
      <c r="F103" s="2099"/>
      <c r="G103" s="2099"/>
      <c r="H103" s="814"/>
      <c r="N103" s="1829"/>
      <c r="P103" s="1829"/>
      <c r="Q103" s="2099"/>
      <c r="R103" s="2099"/>
      <c r="S103" s="1829"/>
      <c r="T103" s="1829"/>
      <c r="U103" s="1829"/>
      <c r="V103" s="1829"/>
      <c r="W103" s="2099"/>
      <c r="X103" s="1829"/>
      <c r="Y103" s="1829"/>
      <c r="Z103" s="1007"/>
      <c r="AA103" s="1829"/>
      <c r="AB103" s="1829"/>
      <c r="AC103" s="1829"/>
      <c r="AD103" s="1829"/>
      <c r="AE103" s="1829"/>
      <c r="AF103" s="2095"/>
      <c r="AG103" s="1085"/>
      <c r="AH103" s="1085"/>
      <c r="AI103" s="1085"/>
      <c r="AJ103" s="1085"/>
      <c r="AK103" s="2104">
        <v>11</v>
      </c>
    </row>
    <row s="26694" customFormat="1" customHeight="1" ht="11.549999999999999">
      <c r="A104" s="1450"/>
      <c r="B104" s="1450"/>
      <c r="C104" s="1450"/>
      <c r="D104" s="1450"/>
      <c r="E104" s="1450"/>
      <c r="F104" s="2099"/>
      <c r="G104" s="2099"/>
      <c r="H104" s="814"/>
      <c r="N104" s="1829"/>
      <c r="P104" s="1829"/>
      <c r="Q104" s="2099"/>
      <c r="R104" s="2099"/>
      <c r="S104" s="1829"/>
      <c r="T104" s="1829"/>
      <c r="U104" s="1829"/>
      <c r="V104" s="1829"/>
      <c r="W104" s="2099"/>
      <c r="X104" s="1829"/>
      <c r="Y104" s="1829"/>
      <c r="Z104" s="1007"/>
      <c r="AA104" s="1829"/>
      <c r="AB104" s="1829"/>
      <c r="AC104" s="1829"/>
      <c r="AD104" s="1829"/>
      <c r="AE104" s="1829"/>
      <c r="AF104" s="2095"/>
      <c r="AG104" s="1085"/>
      <c r="AH104" s="1085"/>
      <c r="AI104" s="1085"/>
      <c r="AJ104" s="1085"/>
      <c r="AK104" s="2104">
        <v>11</v>
      </c>
    </row>
    <row s="26694" customFormat="1" customHeight="1" ht="11.549999999999999">
      <c r="A105" s="1450"/>
      <c r="B105" s="1450"/>
      <c r="C105" s="1450"/>
      <c r="D105" s="1450"/>
      <c r="E105" s="1450"/>
      <c r="F105" s="2099"/>
      <c r="G105" s="2099"/>
      <c r="H105" s="814"/>
      <c r="N105" s="1829"/>
      <c r="P105" s="1829"/>
      <c r="Q105" s="2099"/>
      <c r="R105" s="2099"/>
      <c r="S105" s="1829"/>
      <c r="T105" s="1829"/>
      <c r="U105" s="1829"/>
      <c r="V105" s="1829"/>
      <c r="W105" s="2099"/>
      <c r="X105" s="1829"/>
      <c r="Y105" s="1829"/>
      <c r="Z105" s="1007"/>
      <c r="AA105" s="1829"/>
      <c r="AB105" s="1829"/>
      <c r="AC105" s="1829"/>
      <c r="AD105" s="1829"/>
      <c r="AE105" s="1829"/>
      <c r="AF105" s="2095"/>
      <c r="AG105" s="1085"/>
      <c r="AH105" s="1085"/>
      <c r="AI105" s="1085"/>
      <c r="AJ105" s="1085"/>
      <c r="AK105" s="2104">
        <v>11</v>
      </c>
    </row>
    <row s="26694" customFormat="1" customHeight="1" ht="11.549999999999999">
      <c r="A106" s="1450"/>
      <c r="B106" s="1450"/>
      <c r="C106" s="1450"/>
      <c r="D106" s="1450"/>
      <c r="E106" s="1450"/>
      <c r="F106" s="2099"/>
      <c r="G106" s="2099"/>
      <c r="H106" s="814"/>
      <c r="N106" s="1829"/>
      <c r="P106" s="1829"/>
      <c r="Q106" s="2099"/>
      <c r="R106" s="2099"/>
      <c r="S106" s="1829"/>
      <c r="T106" s="1829"/>
      <c r="U106" s="1829"/>
      <c r="V106" s="1829"/>
      <c r="W106" s="2099"/>
      <c r="X106" s="1829"/>
      <c r="Y106" s="1829"/>
      <c r="Z106" s="1007"/>
      <c r="AA106" s="1829"/>
      <c r="AB106" s="1829"/>
      <c r="AC106" s="1829"/>
      <c r="AD106" s="1829"/>
      <c r="AE106" s="1829"/>
      <c r="AF106" s="2095"/>
      <c r="AG106" s="1085"/>
      <c r="AH106" s="1085"/>
      <c r="AI106" s="1085"/>
      <c r="AJ106" s="1085"/>
      <c r="AK106" s="2104">
        <v>11</v>
      </c>
    </row>
    <row s="26694" customFormat="1" customHeight="1" ht="11.549999999999999">
      <c r="A107" s="1450"/>
      <c r="B107" s="1450"/>
      <c r="C107" s="1450"/>
      <c r="D107" s="1450"/>
      <c r="E107" s="1450"/>
      <c r="F107" s="2099"/>
      <c r="G107" s="2099"/>
      <c r="H107" s="814"/>
      <c r="N107" s="1829"/>
      <c r="P107" s="1829"/>
      <c r="Q107" s="2099"/>
      <c r="R107" s="2099"/>
      <c r="S107" s="1829"/>
      <c r="T107" s="1829"/>
      <c r="U107" s="1829"/>
      <c r="V107" s="1829"/>
      <c r="W107" s="2099"/>
      <c r="X107" s="1829"/>
      <c r="Y107" s="1829"/>
      <c r="Z107" s="1007"/>
      <c r="AA107" s="1829"/>
      <c r="AB107" s="1829"/>
      <c r="AC107" s="1829"/>
      <c r="AD107" s="1829"/>
      <c r="AE107" s="1829"/>
      <c r="AF107" s="2095"/>
      <c r="AG107" s="1085"/>
      <c r="AH107" s="1085"/>
      <c r="AI107" s="1085"/>
      <c r="AJ107" s="1085"/>
      <c r="AK107" s="2104">
        <v>11</v>
      </c>
    </row>
    <row s="26694" customFormat="1" customHeight="1" ht="11.549999999999999">
      <c r="A108" s="1450"/>
      <c r="B108" s="1450"/>
      <c r="C108" s="1450"/>
      <c r="D108" s="1450"/>
      <c r="E108" s="1450"/>
      <c r="F108" s="2099"/>
      <c r="G108" s="2099"/>
      <c r="H108" s="814"/>
      <c r="N108" s="1829"/>
      <c r="P108" s="1829"/>
      <c r="Q108" s="2099"/>
      <c r="R108" s="2099"/>
      <c r="S108" s="1829"/>
      <c r="T108" s="1829"/>
      <c r="U108" s="1829"/>
      <c r="V108" s="1829"/>
      <c r="W108" s="2099"/>
      <c r="X108" s="1829"/>
      <c r="Y108" s="1829"/>
      <c r="Z108" s="1007"/>
      <c r="AA108" s="1829"/>
      <c r="AB108" s="1829"/>
      <c r="AC108" s="1829"/>
      <c r="AD108" s="1829"/>
      <c r="AE108" s="1829"/>
      <c r="AF108" s="2095"/>
      <c r="AG108" s="1085"/>
      <c r="AH108" s="1085"/>
      <c r="AI108" s="1085"/>
      <c r="AJ108" s="1085"/>
      <c r="AK108" s="2104">
        <v>11</v>
      </c>
    </row>
    <row s="26694" customFormat="1" customHeight="1" ht="11.549999999999999">
      <c r="A109" s="1450"/>
      <c r="B109" s="1450"/>
      <c r="C109" s="1450"/>
      <c r="D109" s="1450"/>
      <c r="E109" s="1450"/>
      <c r="F109" s="2099"/>
      <c r="G109" s="2099"/>
      <c r="H109" s="814"/>
      <c r="N109" s="1829"/>
      <c r="P109" s="1829"/>
      <c r="Q109" s="2099"/>
      <c r="R109" s="2099"/>
      <c r="S109" s="1829"/>
      <c r="T109" s="1829"/>
      <c r="U109" s="1829"/>
      <c r="V109" s="1829"/>
      <c r="W109" s="2099"/>
      <c r="X109" s="1829"/>
      <c r="Y109" s="1829"/>
      <c r="Z109" s="1007"/>
      <c r="AA109" s="1829"/>
      <c r="AB109" s="1829"/>
      <c r="AC109" s="1829"/>
      <c r="AD109" s="1829"/>
      <c r="AE109" s="1829"/>
      <c r="AF109" s="2095"/>
      <c r="AG109" s="1085"/>
      <c r="AH109" s="1085"/>
      <c r="AI109" s="1085"/>
      <c r="AJ109" s="1085"/>
      <c r="AK109" s="2104">
        <v>11</v>
      </c>
    </row>
    <row s="26694" customFormat="1" customHeight="1" ht="11.549999999999999">
      <c r="A110" s="1450"/>
      <c r="B110" s="1450"/>
      <c r="C110" s="1450"/>
      <c r="D110" s="1450"/>
      <c r="E110" s="1450"/>
      <c r="F110" s="2099"/>
      <c r="G110" s="2099"/>
      <c r="H110" s="814"/>
      <c r="N110" s="1829"/>
      <c r="P110" s="1829"/>
      <c r="Q110" s="2099"/>
      <c r="R110" s="2099"/>
      <c r="S110" s="1829"/>
      <c r="T110" s="1829"/>
      <c r="U110" s="1829"/>
      <c r="V110" s="1829"/>
      <c r="W110" s="2099"/>
      <c r="X110" s="1829"/>
      <c r="Y110" s="1829"/>
      <c r="Z110" s="1007"/>
      <c r="AA110" s="1829"/>
      <c r="AB110" s="1829"/>
      <c r="AC110" s="1829"/>
      <c r="AD110" s="1829"/>
      <c r="AE110" s="1829"/>
      <c r="AF110" s="2095"/>
      <c r="AG110" s="1085"/>
      <c r="AH110" s="1085"/>
      <c r="AI110" s="1085"/>
      <c r="AJ110" s="1085"/>
      <c r="AK110" s="2104">
        <v>11</v>
      </c>
    </row>
    <row s="26694" customFormat="1" customHeight="1" ht="11.549999999999999">
      <c r="A111" s="1450"/>
      <c r="B111" s="1450"/>
      <c r="C111" s="1450"/>
      <c r="D111" s="1450"/>
      <c r="E111" s="1450"/>
      <c r="F111" s="2099"/>
      <c r="G111" s="2099"/>
      <c r="H111" s="814"/>
      <c r="N111" s="1829"/>
      <c r="P111" s="1829"/>
      <c r="Q111" s="2099"/>
      <c r="R111" s="2099"/>
      <c r="S111" s="1829"/>
      <c r="T111" s="1829"/>
      <c r="U111" s="1829"/>
      <c r="V111" s="1829"/>
      <c r="W111" s="2099"/>
      <c r="X111" s="1829"/>
      <c r="Y111" s="1829"/>
      <c r="Z111" s="1007"/>
      <c r="AA111" s="1829"/>
      <c r="AB111" s="1829"/>
      <c r="AC111" s="1829"/>
      <c r="AD111" s="1829"/>
      <c r="AE111" s="1829"/>
      <c r="AF111" s="2095"/>
      <c r="AG111" s="1085"/>
      <c r="AH111" s="1085"/>
      <c r="AI111" s="1085"/>
      <c r="AJ111" s="1085"/>
      <c r="AK111" s="2104">
        <v>11</v>
      </c>
    </row>
    <row s="26694" customFormat="1" customHeight="1" ht="11.549999999999999">
      <c r="A112" s="1450"/>
      <c r="B112" s="1450"/>
      <c r="C112" s="1450"/>
      <c r="D112" s="1450"/>
      <c r="E112" s="1450"/>
      <c r="F112" s="2099"/>
      <c r="G112" s="2099"/>
      <c r="H112" s="814"/>
      <c r="N112" s="1829"/>
      <c r="P112" s="1829"/>
      <c r="Q112" s="2099"/>
      <c r="R112" s="2099"/>
      <c r="S112" s="1829"/>
      <c r="T112" s="1829"/>
      <c r="U112" s="1829"/>
      <c r="V112" s="1829"/>
      <c r="W112" s="2099"/>
      <c r="X112" s="1829"/>
      <c r="Y112" s="1829"/>
      <c r="Z112" s="1007"/>
      <c r="AA112" s="1829"/>
      <c r="AB112" s="1829"/>
      <c r="AC112" s="1829"/>
      <c r="AD112" s="1829"/>
      <c r="AE112" s="1829"/>
      <c r="AF112" s="2095"/>
      <c r="AG112" s="1085"/>
      <c r="AH112" s="1085"/>
      <c r="AI112" s="1085"/>
      <c r="AJ112" s="1085"/>
      <c r="AK112" s="2104">
        <v>11</v>
      </c>
    </row>
    <row s="26694" customFormat="1" customHeight="1" ht="11.549999999999999">
      <c r="A113" s="1450"/>
      <c r="B113" s="1450"/>
      <c r="C113" s="1450"/>
      <c r="D113" s="1450"/>
      <c r="E113" s="1450"/>
      <c r="F113" s="2099"/>
      <c r="G113" s="2099"/>
      <c r="H113" s="814"/>
      <c r="N113" s="1829"/>
      <c r="P113" s="1829"/>
      <c r="Q113" s="2099"/>
      <c r="R113" s="2099"/>
      <c r="S113" s="1829"/>
      <c r="T113" s="1829"/>
      <c r="U113" s="1829"/>
      <c r="V113" s="1829"/>
      <c r="W113" s="2099"/>
      <c r="X113" s="1829"/>
      <c r="Y113" s="1829"/>
      <c r="Z113" s="1007"/>
      <c r="AA113" s="1829"/>
      <c r="AB113" s="1829"/>
      <c r="AC113" s="1829"/>
      <c r="AD113" s="1829"/>
      <c r="AE113" s="1829"/>
      <c r="AF113" s="2095"/>
      <c r="AG113" s="1085"/>
      <c r="AH113" s="1085"/>
      <c r="AI113" s="1085"/>
      <c r="AJ113" s="1085"/>
      <c r="AK113" s="2104">
        <v>11</v>
      </c>
    </row>
    <row s="26694" customFormat="1" customHeight="1" ht="11.549999999999999">
      <c r="A114" s="1450"/>
      <c r="B114" s="1450"/>
      <c r="C114" s="1450"/>
      <c r="D114" s="1450"/>
      <c r="E114" s="1450"/>
      <c r="F114" s="2099"/>
      <c r="G114" s="2099"/>
      <c r="H114" s="814"/>
      <c r="N114" s="1829"/>
      <c r="P114" s="1829"/>
      <c r="Q114" s="2099"/>
      <c r="R114" s="2099"/>
      <c r="S114" s="1829"/>
      <c r="T114" s="1829"/>
      <c r="U114" s="1829"/>
      <c r="V114" s="1829"/>
      <c r="W114" s="2099"/>
      <c r="X114" s="1829"/>
      <c r="Y114" s="1829"/>
      <c r="Z114" s="1007"/>
      <c r="AA114" s="1829"/>
      <c r="AB114" s="1829"/>
      <c r="AC114" s="1829"/>
      <c r="AD114" s="1829"/>
      <c r="AE114" s="1829"/>
      <c r="AF114" s="2095"/>
      <c r="AG114" s="1085"/>
      <c r="AH114" s="1085"/>
      <c r="AI114" s="1085"/>
      <c r="AJ114" s="1085"/>
      <c r="AK114" s="2104">
        <v>11</v>
      </c>
    </row>
    <row s="26694" customFormat="1" customHeight="1" ht="11.549999999999999">
      <c r="A115" s="1450"/>
      <c r="B115" s="1450"/>
      <c r="C115" s="1450"/>
      <c r="D115" s="1450"/>
      <c r="E115" s="1450"/>
      <c r="F115" s="2099"/>
      <c r="G115" s="2099"/>
      <c r="H115" s="814"/>
      <c r="N115" s="1829"/>
      <c r="P115" s="1829"/>
      <c r="Q115" s="2099"/>
      <c r="R115" s="2099"/>
      <c r="S115" s="1829"/>
      <c r="T115" s="1829"/>
      <c r="U115" s="1829"/>
      <c r="V115" s="1829"/>
      <c r="W115" s="2099"/>
      <c r="X115" s="1829"/>
      <c r="Y115" s="1829"/>
      <c r="Z115" s="1007"/>
      <c r="AA115" s="1829"/>
      <c r="AB115" s="1829"/>
      <c r="AC115" s="1829"/>
      <c r="AD115" s="1829"/>
      <c r="AE115" s="1829"/>
      <c r="AF115" s="2095"/>
      <c r="AG115" s="1085"/>
      <c r="AH115" s="1085"/>
      <c r="AI115" s="1085"/>
      <c r="AJ115" s="1085"/>
      <c r="AK115" s="2104">
        <v>11</v>
      </c>
    </row>
    <row s="26694" customFormat="1" customHeight="1" ht="11.549999999999999">
      <c r="A116" s="1450"/>
      <c r="B116" s="1450"/>
      <c r="C116" s="1450"/>
      <c r="D116" s="1450"/>
      <c r="E116" s="1450"/>
      <c r="F116" s="2099"/>
      <c r="G116" s="2099"/>
      <c r="H116" s="814"/>
      <c r="N116" s="1829"/>
      <c r="P116" s="1829"/>
      <c r="Q116" s="2099"/>
      <c r="R116" s="2099"/>
      <c r="S116" s="1829"/>
      <c r="T116" s="1829"/>
      <c r="U116" s="1829"/>
      <c r="V116" s="1829"/>
      <c r="W116" s="2099"/>
      <c r="X116" s="1829"/>
      <c r="Y116" s="1829"/>
      <c r="Z116" s="1007"/>
      <c r="AA116" s="1829"/>
      <c r="AB116" s="1829"/>
      <c r="AC116" s="1829"/>
      <c r="AD116" s="1829"/>
      <c r="AE116" s="1829"/>
      <c r="AF116" s="2095"/>
      <c r="AG116" s="1085"/>
      <c r="AH116" s="1085"/>
      <c r="AI116" s="1085"/>
      <c r="AJ116" s="1085"/>
      <c r="AK116" s="2104">
        <v>11</v>
      </c>
    </row>
    <row s="26694" customFormat="1" customHeight="1" ht="11.549999999999999">
      <c r="A117" s="1450"/>
      <c r="B117" s="1450"/>
      <c r="C117" s="1450"/>
      <c r="D117" s="1450"/>
      <c r="E117" s="1450"/>
      <c r="F117" s="2099"/>
      <c r="G117" s="2099"/>
      <c r="H117" s="814"/>
      <c r="N117" s="1829"/>
      <c r="P117" s="1829"/>
      <c r="Q117" s="2099"/>
      <c r="R117" s="2099"/>
      <c r="S117" s="1829"/>
      <c r="T117" s="1829"/>
      <c r="U117" s="1829"/>
      <c r="V117" s="1829"/>
      <c r="W117" s="2099"/>
      <c r="X117" s="1829"/>
      <c r="Y117" s="1829"/>
      <c r="Z117" s="1007"/>
      <c r="AA117" s="1829"/>
      <c r="AB117" s="1829"/>
      <c r="AC117" s="1829"/>
      <c r="AD117" s="1829"/>
      <c r="AE117" s="1829"/>
      <c r="AF117" s="2095"/>
      <c r="AG117" s="1085"/>
      <c r="AH117" s="1085"/>
      <c r="AI117" s="1085"/>
      <c r="AJ117" s="1085"/>
      <c r="AK117" s="2104">
        <v>11</v>
      </c>
    </row>
    <row s="26694" customFormat="1" customHeight="1" ht="11.549999999999999">
      <c r="A118" s="1450"/>
      <c r="B118" s="1450"/>
      <c r="C118" s="1450"/>
      <c r="D118" s="1450"/>
      <c r="E118" s="1450"/>
      <c r="F118" s="2099"/>
      <c r="G118" s="2099"/>
      <c r="H118" s="814"/>
      <c r="N118" s="1829"/>
      <c r="P118" s="1829"/>
      <c r="Q118" s="2099"/>
      <c r="R118" s="2099"/>
      <c r="S118" s="1829"/>
      <c r="T118" s="1829"/>
      <c r="U118" s="1829"/>
      <c r="V118" s="1829"/>
      <c r="W118" s="2099"/>
      <c r="X118" s="1829"/>
      <c r="Y118" s="1829"/>
      <c r="Z118" s="1007"/>
      <c r="AA118" s="1829"/>
      <c r="AB118" s="1829"/>
      <c r="AC118" s="1829"/>
      <c r="AD118" s="1829"/>
      <c r="AE118" s="1829"/>
      <c r="AF118" s="2095"/>
      <c r="AG118" s="1085"/>
      <c r="AH118" s="1085"/>
      <c r="AI118" s="1085"/>
      <c r="AJ118" s="1085"/>
      <c r="AK118" s="2104">
        <v>11</v>
      </c>
    </row>
    <row s="26694" customFormat="1" customHeight="1" ht="11.549999999999999">
      <c r="A119" s="1450"/>
      <c r="B119" s="1450"/>
      <c r="C119" s="1450"/>
      <c r="D119" s="1450"/>
      <c r="E119" s="1450"/>
      <c r="F119" s="2099"/>
      <c r="G119" s="2099"/>
      <c r="H119" s="814"/>
      <c r="N119" s="1829"/>
      <c r="P119" s="1829"/>
      <c r="Q119" s="2099"/>
      <c r="R119" s="2099"/>
      <c r="S119" s="1829"/>
      <c r="T119" s="1829"/>
      <c r="U119" s="1829"/>
      <c r="V119" s="1829"/>
      <c r="W119" s="2099"/>
      <c r="X119" s="1829"/>
      <c r="Y119" s="1829"/>
      <c r="Z119" s="1007"/>
      <c r="AA119" s="1829"/>
      <c r="AB119" s="1829"/>
      <c r="AC119" s="1829"/>
      <c r="AD119" s="1829"/>
      <c r="AE119" s="1829"/>
      <c r="AF119" s="2095"/>
      <c r="AG119" s="1085"/>
      <c r="AH119" s="1085"/>
      <c r="AI119" s="1085"/>
      <c r="AJ119" s="1085"/>
      <c r="AK119" s="2104">
        <v>11</v>
      </c>
    </row>
    <row s="26694" customFormat="1" customHeight="1" ht="11.549999999999999">
      <c r="A120" s="1450"/>
      <c r="B120" s="1450"/>
      <c r="C120" s="1450"/>
      <c r="D120" s="1450"/>
      <c r="E120" s="1450"/>
      <c r="F120" s="2099"/>
      <c r="G120" s="2099"/>
      <c r="H120" s="814"/>
      <c r="N120" s="1829"/>
      <c r="P120" s="1829"/>
      <c r="Q120" s="2099"/>
      <c r="R120" s="2099"/>
      <c r="S120" s="1829"/>
      <c r="T120" s="1829"/>
      <c r="U120" s="1829"/>
      <c r="V120" s="1829"/>
      <c r="W120" s="2099"/>
      <c r="X120" s="1829"/>
      <c r="Y120" s="1829"/>
      <c r="Z120" s="1007"/>
      <c r="AA120" s="1829"/>
      <c r="AB120" s="1829"/>
      <c r="AC120" s="1829"/>
      <c r="AD120" s="1829"/>
      <c r="AE120" s="1829"/>
      <c r="AF120" s="2095"/>
      <c r="AG120" s="1085"/>
      <c r="AH120" s="1085"/>
      <c r="AI120" s="1085"/>
      <c r="AJ120" s="1085"/>
      <c r="AK120" s="2104">
        <v>11</v>
      </c>
    </row>
    <row s="26694" customFormat="1" customHeight="1" ht="11.549999999999999">
      <c r="A121" s="1450"/>
      <c r="B121" s="1450"/>
      <c r="C121" s="1450"/>
      <c r="D121" s="1450"/>
      <c r="E121" s="1450"/>
      <c r="F121" s="2099"/>
      <c r="G121" s="2099"/>
      <c r="H121" s="814"/>
      <c r="N121" s="1829"/>
      <c r="P121" s="1829"/>
      <c r="Q121" s="2099"/>
      <c r="R121" s="2099"/>
      <c r="S121" s="1829"/>
      <c r="T121" s="1829"/>
      <c r="U121" s="1829"/>
      <c r="V121" s="1829"/>
      <c r="W121" s="2099"/>
      <c r="X121" s="1829"/>
      <c r="Y121" s="1829"/>
      <c r="Z121" s="1007"/>
      <c r="AA121" s="1829"/>
      <c r="AB121" s="1829"/>
      <c r="AC121" s="1829"/>
      <c r="AD121" s="1829"/>
      <c r="AE121" s="1829"/>
      <c r="AF121" s="2095"/>
      <c r="AG121" s="1085"/>
      <c r="AH121" s="1085"/>
      <c r="AI121" s="1085"/>
      <c r="AJ121" s="1085"/>
      <c r="AK121" s="2104">
        <v>11</v>
      </c>
    </row>
    <row s="26694" customFormat="1" customHeight="1" ht="11.549999999999999">
      <c r="A122" s="1450"/>
      <c r="B122" s="1450"/>
      <c r="C122" s="1450"/>
      <c r="D122" s="1450"/>
      <c r="E122" s="1450"/>
      <c r="F122" s="2099"/>
      <c r="G122" s="2099"/>
      <c r="H122" s="814"/>
      <c r="N122" s="1829"/>
      <c r="P122" s="1829"/>
      <c r="Q122" s="2099"/>
      <c r="R122" s="2099"/>
      <c r="S122" s="1829"/>
      <c r="T122" s="1829"/>
      <c r="U122" s="1829"/>
      <c r="V122" s="1829"/>
      <c r="W122" s="2099"/>
      <c r="X122" s="1829"/>
      <c r="Y122" s="1829"/>
      <c r="Z122" s="1007"/>
      <c r="AA122" s="1829"/>
      <c r="AB122" s="1829"/>
      <c r="AC122" s="1829"/>
      <c r="AD122" s="1829"/>
      <c r="AE122" s="1829"/>
      <c r="AF122" s="2095"/>
      <c r="AG122" s="1085"/>
      <c r="AH122" s="1085"/>
      <c r="AI122" s="1085"/>
      <c r="AJ122" s="1085"/>
      <c r="AK122" s="2104">
        <v>11</v>
      </c>
    </row>
    <row s="26694" customFormat="1" customHeight="1" ht="11.549999999999999">
      <c r="A123" s="1450"/>
      <c r="B123" s="1450"/>
      <c r="C123" s="1450"/>
      <c r="D123" s="1450"/>
      <c r="E123" s="1450"/>
      <c r="F123" s="2099"/>
      <c r="G123" s="2099"/>
      <c r="H123" s="814"/>
      <c r="N123" s="1829"/>
      <c r="P123" s="1829"/>
      <c r="Q123" s="2099"/>
      <c r="R123" s="2099"/>
      <c r="S123" s="1829"/>
      <c r="T123" s="1829"/>
      <c r="U123" s="1829"/>
      <c r="V123" s="1829"/>
      <c r="W123" s="2099"/>
      <c r="X123" s="1829"/>
      <c r="Y123" s="1829"/>
      <c r="Z123" s="1007"/>
      <c r="AA123" s="1829"/>
      <c r="AB123" s="1829"/>
      <c r="AC123" s="1829"/>
      <c r="AD123" s="1829"/>
      <c r="AE123" s="1829"/>
      <c r="AF123" s="2095"/>
      <c r="AG123" s="1085"/>
      <c r="AH123" s="1085"/>
      <c r="AI123" s="1085"/>
      <c r="AJ123" s="1085"/>
      <c r="AK123" s="2104">
        <v>11</v>
      </c>
    </row>
    <row s="26694" customFormat="1" customHeight="1" ht="11.549999999999999">
      <c r="A124" s="1450"/>
      <c r="B124" s="1450"/>
      <c r="C124" s="1450"/>
      <c r="D124" s="1450"/>
      <c r="E124" s="1450"/>
      <c r="F124" s="2099"/>
      <c r="G124" s="2099"/>
      <c r="H124" s="814"/>
      <c r="N124" s="1829"/>
      <c r="P124" s="1829"/>
      <c r="Q124" s="2099"/>
      <c r="R124" s="2099"/>
      <c r="S124" s="1829"/>
      <c r="T124" s="1829"/>
      <c r="U124" s="1829"/>
      <c r="V124" s="1829"/>
      <c r="W124" s="2099"/>
      <c r="X124" s="1829"/>
      <c r="Y124" s="1829"/>
      <c r="Z124" s="1007"/>
      <c r="AA124" s="1829"/>
      <c r="AB124" s="1829"/>
      <c r="AC124" s="1829"/>
      <c r="AD124" s="1829"/>
      <c r="AE124" s="1829"/>
      <c r="AF124" s="2095"/>
      <c r="AG124" s="1085"/>
      <c r="AH124" s="1085"/>
      <c r="AI124" s="1085"/>
      <c r="AJ124" s="1085"/>
      <c r="AK124" s="2104">
        <v>11</v>
      </c>
    </row>
    <row s="26694" customFormat="1" customHeight="1" ht="11.549999999999999">
      <c r="A125" s="1450"/>
      <c r="B125" s="1450"/>
      <c r="C125" s="1450"/>
      <c r="D125" s="1450"/>
      <c r="E125" s="1450"/>
      <c r="F125" s="2099"/>
      <c r="G125" s="2099"/>
      <c r="H125" s="814"/>
      <c r="N125" s="1829"/>
      <c r="P125" s="1829"/>
      <c r="Q125" s="2099"/>
      <c r="R125" s="2099"/>
      <c r="S125" s="1829"/>
      <c r="T125" s="1829"/>
      <c r="U125" s="1829"/>
      <c r="V125" s="1829"/>
      <c r="W125" s="2099"/>
      <c r="X125" s="1829"/>
      <c r="Y125" s="1829"/>
      <c r="Z125" s="1007"/>
      <c r="AA125" s="1829"/>
      <c r="AB125" s="1829"/>
      <c r="AC125" s="1829"/>
      <c r="AD125" s="1829"/>
      <c r="AE125" s="1829"/>
      <c r="AF125" s="2095"/>
      <c r="AG125" s="1085"/>
      <c r="AH125" s="1085"/>
      <c r="AI125" s="1085"/>
      <c r="AJ125" s="1085"/>
      <c r="AK125" s="2104">
        <v>11</v>
      </c>
    </row>
    <row s="26694" customFormat="1" customHeight="1" ht="11.549999999999999">
      <c r="A126" s="1450"/>
      <c r="B126" s="1450"/>
      <c r="C126" s="1450"/>
      <c r="D126" s="1450"/>
      <c r="E126" s="1450"/>
      <c r="F126" s="2099"/>
      <c r="G126" s="2099"/>
      <c r="H126" s="814"/>
      <c r="N126" s="1829"/>
      <c r="P126" s="1829"/>
      <c r="Q126" s="2099"/>
      <c r="R126" s="2099"/>
      <c r="S126" s="1829"/>
      <c r="T126" s="1829"/>
      <c r="U126" s="1829"/>
      <c r="V126" s="1829"/>
      <c r="W126" s="2099"/>
      <c r="X126" s="1829"/>
      <c r="Y126" s="1829"/>
      <c r="Z126" s="1007"/>
      <c r="AA126" s="1829"/>
      <c r="AB126" s="1829"/>
      <c r="AC126" s="1829"/>
      <c r="AD126" s="1829"/>
      <c r="AE126" s="1829"/>
      <c r="AF126" s="2095"/>
      <c r="AG126" s="1085"/>
      <c r="AH126" s="1085"/>
      <c r="AI126" s="1085"/>
      <c r="AJ126" s="1085"/>
      <c r="AK126" s="2104">
        <v>11</v>
      </c>
    </row>
    <row s="26694" customFormat="1" customHeight="1" ht="11.549999999999999">
      <c r="A127" s="1450"/>
      <c r="B127" s="1450"/>
      <c r="C127" s="1450"/>
      <c r="D127" s="1450"/>
      <c r="E127" s="1450"/>
      <c r="F127" s="2099"/>
      <c r="G127" s="2099"/>
      <c r="H127" s="814"/>
      <c r="N127" s="1829"/>
      <c r="P127" s="1829"/>
      <c r="Q127" s="2099"/>
      <c r="R127" s="2099"/>
      <c r="S127" s="1829"/>
      <c r="T127" s="1829"/>
      <c r="U127" s="1829"/>
      <c r="V127" s="1829"/>
      <c r="W127" s="2099"/>
      <c r="X127" s="1829"/>
      <c r="Y127" s="1829"/>
      <c r="Z127" s="1007"/>
      <c r="AA127" s="1829"/>
      <c r="AB127" s="1829"/>
      <c r="AC127" s="1829"/>
      <c r="AD127" s="1829"/>
      <c r="AE127" s="1829"/>
      <c r="AF127" s="2095"/>
      <c r="AG127" s="1085"/>
      <c r="AH127" s="1085"/>
      <c r="AI127" s="1085"/>
      <c r="AJ127" s="1085"/>
      <c r="AK127" s="2104">
        <v>11</v>
      </c>
    </row>
    <row s="26694" customFormat="1" customHeight="1" ht="11.549999999999999">
      <c r="A128" s="1450"/>
      <c r="B128" s="1450"/>
      <c r="C128" s="1450"/>
      <c r="D128" s="1450"/>
      <c r="E128" s="1450"/>
      <c r="F128" s="2099"/>
      <c r="G128" s="2099"/>
      <c r="H128" s="814"/>
      <c r="N128" s="1829"/>
      <c r="P128" s="1829"/>
      <c r="Q128" s="2099"/>
      <c r="R128" s="2099"/>
      <c r="S128" s="1829"/>
      <c r="T128" s="1829"/>
      <c r="U128" s="1829"/>
      <c r="V128" s="1829"/>
      <c r="W128" s="2099"/>
      <c r="X128" s="1829"/>
      <c r="Y128" s="1829"/>
      <c r="Z128" s="1007"/>
      <c r="AA128" s="1829"/>
      <c r="AB128" s="1829"/>
      <c r="AC128" s="1829"/>
      <c r="AD128" s="1829"/>
      <c r="AE128" s="1829"/>
      <c r="AF128" s="2095"/>
      <c r="AG128" s="1085"/>
      <c r="AH128" s="1085"/>
      <c r="AI128" s="1085"/>
      <c r="AJ128" s="1085"/>
      <c r="AK128" s="2104">
        <v>11</v>
      </c>
    </row>
    <row s="26694" customFormat="1" customHeight="1" ht="11.549999999999999">
      <c r="A129" s="1450"/>
      <c r="B129" s="1450"/>
      <c r="C129" s="1450"/>
      <c r="D129" s="1450"/>
      <c r="E129" s="1450"/>
      <c r="F129" s="2099"/>
      <c r="G129" s="2099"/>
      <c r="H129" s="814"/>
      <c r="N129" s="1829"/>
      <c r="P129" s="1829"/>
      <c r="Q129" s="2099"/>
      <c r="R129" s="2099"/>
      <c r="S129" s="1829"/>
      <c r="T129" s="1829"/>
      <c r="U129" s="1829"/>
      <c r="V129" s="1829"/>
      <c r="W129" s="2099"/>
      <c r="X129" s="1829"/>
      <c r="Y129" s="1829"/>
      <c r="Z129" s="1007"/>
      <c r="AA129" s="1829"/>
      <c r="AB129" s="1829"/>
      <c r="AC129" s="1829"/>
      <c r="AD129" s="1829"/>
      <c r="AE129" s="1829"/>
      <c r="AF129" s="2095"/>
      <c r="AG129" s="1085"/>
      <c r="AH129" s="1085"/>
      <c r="AI129" s="1085"/>
      <c r="AJ129" s="1085"/>
      <c r="AK129" s="2104">
        <v>11</v>
      </c>
    </row>
    <row s="26694" customFormat="1" customHeight="1" ht="11.549999999999999">
      <c r="A130" s="1450"/>
      <c r="B130" s="1450"/>
      <c r="C130" s="1450"/>
      <c r="D130" s="1450"/>
      <c r="E130" s="1450"/>
      <c r="F130" s="2099"/>
      <c r="G130" s="2099"/>
      <c r="H130" s="814"/>
      <c r="N130" s="1829"/>
      <c r="P130" s="1829"/>
      <c r="Q130" s="2099"/>
      <c r="R130" s="2099"/>
      <c r="S130" s="1829"/>
      <c r="T130" s="1829"/>
      <c r="U130" s="1829"/>
      <c r="V130" s="1829"/>
      <c r="W130" s="2099"/>
      <c r="X130" s="1829"/>
      <c r="Y130" s="1829"/>
      <c r="Z130" s="1007"/>
      <c r="AA130" s="1829"/>
      <c r="AB130" s="1829"/>
      <c r="AC130" s="1829"/>
      <c r="AD130" s="1829"/>
      <c r="AE130" s="1829"/>
      <c r="AF130" s="2095"/>
      <c r="AG130" s="1085"/>
      <c r="AH130" s="1085"/>
      <c r="AI130" s="1085"/>
      <c r="AJ130" s="1085"/>
      <c r="AK130" s="2104">
        <v>11</v>
      </c>
    </row>
    <row s="26694" customFormat="1" customHeight="1" ht="11.549999999999999">
      <c r="A131" s="1450"/>
      <c r="B131" s="1450"/>
      <c r="C131" s="1450"/>
      <c r="D131" s="1450"/>
      <c r="E131" s="1450"/>
      <c r="F131" s="2099"/>
      <c r="G131" s="2099"/>
      <c r="H131" s="814"/>
      <c r="N131" s="1829"/>
      <c r="P131" s="1829"/>
      <c r="Q131" s="2099"/>
      <c r="R131" s="2099"/>
      <c r="S131" s="1829"/>
      <c r="T131" s="1829"/>
      <c r="U131" s="1829"/>
      <c r="V131" s="1829"/>
      <c r="W131" s="2099"/>
      <c r="X131" s="1829"/>
      <c r="Y131" s="1829"/>
      <c r="Z131" s="1007"/>
      <c r="AA131" s="1829"/>
      <c r="AB131" s="1829"/>
      <c r="AC131" s="1829"/>
      <c r="AD131" s="1829"/>
      <c r="AE131" s="1829"/>
      <c r="AF131" s="2095"/>
      <c r="AG131" s="1085"/>
      <c r="AH131" s="1085"/>
      <c r="AI131" s="1085"/>
      <c r="AJ131" s="1085"/>
      <c r="AK131" s="2104">
        <v>11</v>
      </c>
    </row>
    <row s="26694" customFormat="1" customHeight="1" ht="11.549999999999999">
      <c r="A132" s="1450"/>
      <c r="B132" s="1450"/>
      <c r="C132" s="1450"/>
      <c r="D132" s="1450"/>
      <c r="E132" s="1450"/>
      <c r="F132" s="2099"/>
      <c r="G132" s="2099"/>
      <c r="H132" s="814"/>
      <c r="N132" s="1829"/>
      <c r="P132" s="1829"/>
      <c r="Q132" s="2099"/>
      <c r="R132" s="2099"/>
      <c r="S132" s="1829"/>
      <c r="T132" s="1829"/>
      <c r="U132" s="1829"/>
      <c r="V132" s="1829"/>
      <c r="W132" s="2099"/>
      <c r="X132" s="1829"/>
      <c r="Y132" s="1829"/>
      <c r="Z132" s="1007"/>
      <c r="AA132" s="1829"/>
      <c r="AB132" s="1829"/>
      <c r="AC132" s="1829"/>
      <c r="AD132" s="1829"/>
      <c r="AE132" s="1829"/>
      <c r="AF132" s="2095"/>
      <c r="AG132" s="1085"/>
      <c r="AH132" s="1085"/>
      <c r="AI132" s="1085"/>
      <c r="AJ132" s="1085"/>
      <c r="AK132" s="2104">
        <v>11</v>
      </c>
    </row>
    <row s="26694" customFormat="1" customHeight="1" ht="11.549999999999999">
      <c r="A133" s="1450"/>
      <c r="B133" s="1450"/>
      <c r="C133" s="1450"/>
      <c r="D133" s="1450"/>
      <c r="E133" s="1450"/>
      <c r="F133" s="2099"/>
      <c r="G133" s="2099"/>
      <c r="H133" s="814"/>
      <c r="N133" s="1829"/>
      <c r="P133" s="1829"/>
      <c r="Q133" s="2099"/>
      <c r="R133" s="2099"/>
      <c r="S133" s="1829"/>
      <c r="T133" s="1829"/>
      <c r="U133" s="1829"/>
      <c r="V133" s="1829"/>
      <c r="W133" s="2099"/>
      <c r="X133" s="1829"/>
      <c r="Y133" s="1829"/>
      <c r="Z133" s="1007"/>
      <c r="AA133" s="1829"/>
      <c r="AB133" s="1829"/>
      <c r="AC133" s="1829"/>
      <c r="AD133" s="1829"/>
      <c r="AE133" s="1829"/>
      <c r="AF133" s="2095"/>
      <c r="AG133" s="1085"/>
      <c r="AH133" s="1085"/>
      <c r="AI133" s="1085"/>
      <c r="AJ133" s="1085"/>
      <c r="AK133" s="2104">
        <v>11</v>
      </c>
    </row>
    <row s="26694" customFormat="1" customHeight="1" ht="11.549999999999999">
      <c r="A134" s="1450"/>
      <c r="B134" s="1450"/>
      <c r="C134" s="1450"/>
      <c r="D134" s="1450"/>
      <c r="E134" s="1450"/>
      <c r="F134" s="2099"/>
      <c r="G134" s="2099"/>
      <c r="H134" s="814"/>
      <c r="N134" s="1829"/>
      <c r="P134" s="1829"/>
      <c r="Q134" s="2099"/>
      <c r="R134" s="2099"/>
      <c r="S134" s="1829"/>
      <c r="T134" s="1829"/>
      <c r="U134" s="1829"/>
      <c r="V134" s="1829"/>
      <c r="W134" s="2099"/>
      <c r="X134" s="1829"/>
      <c r="Y134" s="1829"/>
      <c r="Z134" s="1007"/>
      <c r="AA134" s="1829"/>
      <c r="AB134" s="1829"/>
      <c r="AC134" s="1829"/>
      <c r="AD134" s="1829"/>
      <c r="AE134" s="1829"/>
      <c r="AF134" s="2095"/>
      <c r="AG134" s="1085"/>
      <c r="AH134" s="1085"/>
      <c r="AI134" s="1085"/>
      <c r="AJ134" s="1085"/>
      <c r="AK134" s="2104">
        <v>11</v>
      </c>
    </row>
    <row s="26694" customFormat="1" customHeight="1" ht="11.549999999999999">
      <c r="A135" s="1450"/>
      <c r="B135" s="1450"/>
      <c r="C135" s="1450"/>
      <c r="D135" s="1450"/>
      <c r="E135" s="1450"/>
      <c r="F135" s="2099"/>
      <c r="G135" s="2099"/>
      <c r="H135" s="814"/>
      <c r="N135" s="1829"/>
      <c r="P135" s="1829"/>
      <c r="Q135" s="2099"/>
      <c r="R135" s="2099"/>
      <c r="S135" s="1829"/>
      <c r="T135" s="1829"/>
      <c r="U135" s="1829"/>
      <c r="V135" s="1829"/>
      <c r="W135" s="2099"/>
      <c r="X135" s="1829"/>
      <c r="Y135" s="1829"/>
      <c r="Z135" s="1007"/>
      <c r="AA135" s="1829"/>
      <c r="AB135" s="1829"/>
      <c r="AC135" s="1829"/>
      <c r="AD135" s="1829"/>
      <c r="AE135" s="1829"/>
      <c r="AF135" s="2095"/>
      <c r="AG135" s="1085"/>
      <c r="AH135" s="1085"/>
      <c r="AI135" s="1085"/>
      <c r="AJ135" s="1085"/>
      <c r="AK135" s="2104">
        <v>11</v>
      </c>
    </row>
    <row s="26694" customFormat="1" customHeight="1" ht="11.549999999999999">
      <c r="A136" s="1450"/>
      <c r="B136" s="1450"/>
      <c r="C136" s="1450"/>
      <c r="D136" s="1450"/>
      <c r="E136" s="1450"/>
      <c r="F136" s="2099"/>
      <c r="G136" s="2099"/>
      <c r="H136" s="814"/>
      <c r="N136" s="1829"/>
      <c r="P136" s="1829"/>
      <c r="Q136" s="2099"/>
      <c r="R136" s="2099"/>
      <c r="S136" s="1829"/>
      <c r="T136" s="1829"/>
      <c r="U136" s="1829"/>
      <c r="V136" s="1829"/>
      <c r="W136" s="2099"/>
      <c r="X136" s="1829"/>
      <c r="Y136" s="1829"/>
      <c r="Z136" s="1007"/>
      <c r="AA136" s="1829"/>
      <c r="AB136" s="1829"/>
      <c r="AC136" s="1829"/>
      <c r="AD136" s="1829"/>
      <c r="AE136" s="1829"/>
      <c r="AF136" s="2095"/>
      <c r="AG136" s="1085"/>
      <c r="AH136" s="1085"/>
      <c r="AI136" s="1085"/>
      <c r="AJ136" s="1085"/>
      <c r="AK136" s="2104">
        <v>11</v>
      </c>
    </row>
    <row s="26694" customFormat="1" customHeight="1" ht="11.549999999999999">
      <c r="A137" s="1450"/>
      <c r="B137" s="1450"/>
      <c r="C137" s="1450"/>
      <c r="D137" s="1450"/>
      <c r="E137" s="1450"/>
      <c r="F137" s="2099"/>
      <c r="G137" s="2099"/>
      <c r="H137" s="814"/>
      <c r="N137" s="1829"/>
      <c r="P137" s="1829"/>
      <c r="Q137" s="2099"/>
      <c r="R137" s="2099"/>
      <c r="S137" s="1829"/>
      <c r="T137" s="1829"/>
      <c r="U137" s="1829"/>
      <c r="V137" s="1829"/>
      <c r="W137" s="2099"/>
      <c r="X137" s="1829"/>
      <c r="Y137" s="1829"/>
      <c r="Z137" s="1007"/>
      <c r="AA137" s="1829"/>
      <c r="AB137" s="1829"/>
      <c r="AC137" s="1829"/>
      <c r="AD137" s="1829"/>
      <c r="AE137" s="1829"/>
      <c r="AF137" s="2095"/>
      <c r="AG137" s="1085"/>
      <c r="AH137" s="1085"/>
      <c r="AI137" s="1085"/>
      <c r="AJ137" s="1085"/>
      <c r="AK137" s="2104">
        <v>11</v>
      </c>
    </row>
    <row s="26694" customFormat="1" customHeight="1" ht="11.549999999999999">
      <c r="A138" s="1450"/>
      <c r="B138" s="1450"/>
      <c r="C138" s="1450"/>
      <c r="D138" s="1450"/>
      <c r="E138" s="1450"/>
      <c r="F138" s="2099"/>
      <c r="G138" s="2099"/>
      <c r="H138" s="814"/>
      <c r="N138" s="1829"/>
      <c r="P138" s="1829"/>
      <c r="Q138" s="2099"/>
      <c r="R138" s="2099"/>
      <c r="S138" s="1829"/>
      <c r="T138" s="1829"/>
      <c r="U138" s="1829"/>
      <c r="V138" s="1829"/>
      <c r="W138" s="2099"/>
      <c r="X138" s="1829"/>
      <c r="Y138" s="1829"/>
      <c r="Z138" s="1007"/>
      <c r="AA138" s="1829"/>
      <c r="AB138" s="1829"/>
      <c r="AC138" s="1829"/>
      <c r="AD138" s="1829"/>
      <c r="AE138" s="1829"/>
      <c r="AF138" s="2095"/>
      <c r="AG138" s="1085"/>
      <c r="AH138" s="1085"/>
      <c r="AI138" s="1085"/>
      <c r="AJ138" s="1085"/>
      <c r="AK138" s="2104">
        <v>11</v>
      </c>
    </row>
    <row s="26694" customFormat="1" customHeight="1" ht="11.549999999999999">
      <c r="A139" s="1450"/>
      <c r="B139" s="1450"/>
      <c r="C139" s="1450"/>
      <c r="D139" s="1450"/>
      <c r="E139" s="1450"/>
      <c r="F139" s="2099"/>
      <c r="G139" s="2099"/>
      <c r="H139" s="814"/>
      <c r="N139" s="1829"/>
      <c r="P139" s="1829"/>
      <c r="Q139" s="2099"/>
      <c r="R139" s="2099"/>
      <c r="S139" s="1829"/>
      <c r="T139" s="1829"/>
      <c r="U139" s="1829"/>
      <c r="V139" s="1829"/>
      <c r="W139" s="2099"/>
      <c r="X139" s="1829"/>
      <c r="Y139" s="1829"/>
      <c r="Z139" s="1007"/>
      <c r="AA139" s="1829"/>
      <c r="AB139" s="1829"/>
      <c r="AC139" s="1829"/>
      <c r="AD139" s="1829"/>
      <c r="AE139" s="1829"/>
      <c r="AF139" s="2095"/>
      <c r="AG139" s="1085"/>
      <c r="AH139" s="1085"/>
      <c r="AI139" s="1085"/>
      <c r="AJ139" s="1085"/>
      <c r="AK139" s="2104">
        <v>11</v>
      </c>
    </row>
    <row s="26694" customFormat="1" customHeight="1" ht="11.549999999999999">
      <c r="A140" s="1450"/>
      <c r="B140" s="1450"/>
      <c r="C140" s="1450"/>
      <c r="D140" s="1450"/>
      <c r="E140" s="1450"/>
      <c r="F140" s="2099"/>
      <c r="G140" s="2099"/>
      <c r="H140" s="814"/>
      <c r="N140" s="1829"/>
      <c r="P140" s="1829"/>
      <c r="Q140" s="2099"/>
      <c r="R140" s="2099"/>
      <c r="S140" s="1829"/>
      <c r="T140" s="1829"/>
      <c r="U140" s="1829"/>
      <c r="V140" s="1829"/>
      <c r="W140" s="2099"/>
      <c r="X140" s="1829"/>
      <c r="Y140" s="1829"/>
      <c r="Z140" s="1007"/>
      <c r="AA140" s="1829"/>
      <c r="AB140" s="1829"/>
      <c r="AC140" s="1829"/>
      <c r="AD140" s="1829"/>
      <c r="AE140" s="1829"/>
      <c r="AF140" s="2095"/>
      <c r="AG140" s="1085"/>
      <c r="AH140" s="1085"/>
      <c r="AI140" s="1085"/>
      <c r="AJ140" s="1085"/>
      <c r="AK140" s="2104">
        <v>11</v>
      </c>
    </row>
    <row s="26694" customFormat="1" customHeight="1" ht="11.549999999999999">
      <c r="A141" s="1450"/>
      <c r="B141" s="1450"/>
      <c r="C141" s="1450"/>
      <c r="D141" s="1450"/>
      <c r="E141" s="1450"/>
      <c r="F141" s="2099"/>
      <c r="G141" s="2099"/>
      <c r="H141" s="814"/>
      <c r="N141" s="1829"/>
      <c r="P141" s="1829"/>
      <c r="Q141" s="2099"/>
      <c r="R141" s="2099"/>
      <c r="S141" s="1829"/>
      <c r="T141" s="1829"/>
      <c r="U141" s="1829"/>
      <c r="V141" s="1829"/>
      <c r="W141" s="2099"/>
      <c r="X141" s="1829"/>
      <c r="Y141" s="1829"/>
      <c r="Z141" s="1007"/>
      <c r="AA141" s="1829"/>
      <c r="AB141" s="1829"/>
      <c r="AC141" s="1829"/>
      <c r="AD141" s="1829"/>
      <c r="AE141" s="1829"/>
      <c r="AF141" s="2095"/>
      <c r="AG141" s="1085"/>
      <c r="AH141" s="1085"/>
      <c r="AI141" s="1085"/>
      <c r="AJ141" s="1085"/>
      <c r="AK141" s="2104">
        <v>11</v>
      </c>
    </row>
    <row s="26694" customFormat="1" customHeight="1" ht="11.549999999999999">
      <c r="A142" s="1450"/>
      <c r="B142" s="1450"/>
      <c r="C142" s="1450"/>
      <c r="D142" s="1450"/>
      <c r="E142" s="1450"/>
      <c r="F142" s="2099"/>
      <c r="G142" s="2099"/>
      <c r="H142" s="814"/>
      <c r="N142" s="1829"/>
      <c r="P142" s="1829"/>
      <c r="Q142" s="2099"/>
      <c r="R142" s="2099"/>
      <c r="S142" s="1829"/>
      <c r="T142" s="1829"/>
      <c r="U142" s="1829"/>
      <c r="V142" s="1829"/>
      <c r="W142" s="2099"/>
      <c r="X142" s="1829"/>
      <c r="Y142" s="1829"/>
      <c r="Z142" s="1007"/>
      <c r="AA142" s="1829"/>
      <c r="AB142" s="1829"/>
      <c r="AC142" s="1829"/>
      <c r="AD142" s="1829"/>
      <c r="AE142" s="1829"/>
      <c r="AF142" s="2095"/>
      <c r="AG142" s="1085"/>
      <c r="AH142" s="1085"/>
      <c r="AI142" s="1085"/>
      <c r="AJ142" s="1085"/>
      <c r="AK142" s="2104">
        <v>11</v>
      </c>
    </row>
    <row s="26694" customFormat="1" customHeight="1" ht="11.549999999999999">
      <c r="A143" s="1450"/>
      <c r="B143" s="1450"/>
      <c r="C143" s="1450"/>
      <c r="D143" s="1450"/>
      <c r="E143" s="1450"/>
      <c r="F143" s="2099"/>
      <c r="G143" s="2099"/>
      <c r="H143" s="814"/>
      <c r="N143" s="1829"/>
      <c r="P143" s="1829"/>
      <c r="Q143" s="2099"/>
      <c r="R143" s="2099"/>
      <c r="S143" s="1829"/>
      <c r="T143" s="1829"/>
      <c r="U143" s="1829"/>
      <c r="V143" s="1829"/>
      <c r="W143" s="2099"/>
      <c r="X143" s="1829"/>
      <c r="Y143" s="1829"/>
      <c r="Z143" s="1007"/>
      <c r="AA143" s="1829"/>
      <c r="AB143" s="1829"/>
      <c r="AC143" s="1829"/>
      <c r="AD143" s="1829"/>
      <c r="AE143" s="1829"/>
      <c r="AF143" s="2095"/>
      <c r="AG143" s="1085"/>
      <c r="AH143" s="1085"/>
      <c r="AI143" s="1085"/>
      <c r="AJ143" s="1085"/>
      <c r="AK143" s="2104">
        <v>11</v>
      </c>
    </row>
    <row s="26694" customFormat="1" customHeight="1" ht="11.549999999999999">
      <c r="A144" s="1450"/>
      <c r="B144" s="1450"/>
      <c r="C144" s="1450"/>
      <c r="D144" s="1450"/>
      <c r="E144" s="1450"/>
      <c r="F144" s="2099"/>
      <c r="G144" s="2099"/>
      <c r="H144" s="814"/>
      <c r="N144" s="1829"/>
      <c r="P144" s="1829"/>
      <c r="Q144" s="2099"/>
      <c r="R144" s="2099"/>
      <c r="S144" s="1829"/>
      <c r="T144" s="1829"/>
      <c r="U144" s="1829"/>
      <c r="V144" s="1829"/>
      <c r="W144" s="2099"/>
      <c r="X144" s="1829"/>
      <c r="Y144" s="1829"/>
      <c r="Z144" s="1007"/>
      <c r="AA144" s="1829"/>
      <c r="AB144" s="1829"/>
      <c r="AC144" s="1829"/>
      <c r="AD144" s="1829"/>
      <c r="AE144" s="1829"/>
      <c r="AF144" s="2095"/>
      <c r="AG144" s="1085"/>
      <c r="AH144" s="1085"/>
      <c r="AI144" s="1085"/>
      <c r="AJ144" s="1085"/>
      <c r="AK144" s="2104">
        <v>11</v>
      </c>
    </row>
    <row s="26694" customFormat="1" customHeight="1" ht="11.549999999999999">
      <c r="A145" s="1450"/>
      <c r="B145" s="1450"/>
      <c r="C145" s="1450"/>
      <c r="D145" s="1450"/>
      <c r="E145" s="1450"/>
      <c r="F145" s="2099"/>
      <c r="G145" s="2099"/>
      <c r="H145" s="814"/>
      <c r="N145" s="1829"/>
      <c r="P145" s="1829"/>
      <c r="Q145" s="2099"/>
      <c r="R145" s="2099"/>
      <c r="S145" s="1829"/>
      <c r="T145" s="1829"/>
      <c r="U145" s="1829"/>
      <c r="V145" s="1829"/>
      <c r="W145" s="2099"/>
      <c r="X145" s="1829"/>
      <c r="Y145" s="1829"/>
      <c r="Z145" s="1007"/>
      <c r="AA145" s="1829"/>
      <c r="AB145" s="1829"/>
      <c r="AC145" s="1829"/>
      <c r="AD145" s="1829"/>
      <c r="AE145" s="1829"/>
      <c r="AF145" s="2095"/>
      <c r="AG145" s="1085"/>
      <c r="AH145" s="1085"/>
      <c r="AI145" s="1085"/>
      <c r="AJ145" s="1085"/>
      <c r="AK145" s="2104">
        <v>11</v>
      </c>
    </row>
    <row s="26694" customFormat="1" customHeight="1" ht="11.549999999999999">
      <c r="A146" s="1450"/>
      <c r="B146" s="1450"/>
      <c r="C146" s="1450"/>
      <c r="D146" s="1450"/>
      <c r="E146" s="1450"/>
      <c r="F146" s="2099"/>
      <c r="G146" s="2099"/>
      <c r="H146" s="814"/>
      <c r="N146" s="1829"/>
      <c r="P146" s="1829"/>
      <c r="Q146" s="2099"/>
      <c r="R146" s="2099"/>
      <c r="S146" s="1829"/>
      <c r="T146" s="1829"/>
      <c r="U146" s="1829"/>
      <c r="V146" s="1829"/>
      <c r="W146" s="2099"/>
      <c r="X146" s="1829"/>
      <c r="Y146" s="1829"/>
      <c r="Z146" s="1007"/>
      <c r="AA146" s="1829"/>
      <c r="AB146" s="1829"/>
      <c r="AC146" s="1829"/>
      <c r="AD146" s="1829"/>
      <c r="AE146" s="1829"/>
      <c r="AF146" s="2095"/>
      <c r="AG146" s="1085"/>
      <c r="AH146" s="1085"/>
      <c r="AI146" s="1085"/>
      <c r="AJ146" s="1085"/>
      <c r="AK146" s="2104">
        <v>11</v>
      </c>
    </row>
    <row s="26694" customFormat="1" customHeight="1" ht="11.549999999999999">
      <c r="A147" s="1450"/>
      <c r="B147" s="1450"/>
      <c r="C147" s="1450"/>
      <c r="D147" s="1450"/>
      <c r="E147" s="1450"/>
      <c r="F147" s="2099"/>
      <c r="G147" s="2099"/>
      <c r="H147" s="814"/>
      <c r="N147" s="1829"/>
      <c r="P147" s="1829"/>
      <c r="Q147" s="2099"/>
      <c r="R147" s="2099"/>
      <c r="S147" s="1829"/>
      <c r="T147" s="1829"/>
      <c r="U147" s="1829"/>
      <c r="V147" s="1829"/>
      <c r="W147" s="2099"/>
      <c r="X147" s="1829"/>
      <c r="Y147" s="1829"/>
      <c r="Z147" s="1007"/>
      <c r="AA147" s="1829"/>
      <c r="AB147" s="1829"/>
      <c r="AC147" s="1829"/>
      <c r="AD147" s="1829"/>
      <c r="AE147" s="1829"/>
      <c r="AF147" s="2095"/>
      <c r="AG147" s="1085"/>
      <c r="AH147" s="1085"/>
      <c r="AI147" s="1085"/>
      <c r="AJ147" s="1085"/>
      <c r="AK147" s="2104">
        <v>11</v>
      </c>
    </row>
    <row s="26694" customFormat="1" customHeight="1" ht="11.549999999999999">
      <c r="A148" s="1450"/>
      <c r="B148" s="1450"/>
      <c r="C148" s="1450"/>
      <c r="D148" s="1450"/>
      <c r="E148" s="1450"/>
      <c r="F148" s="2099"/>
      <c r="G148" s="2099"/>
      <c r="H148" s="814"/>
      <c r="N148" s="1829"/>
      <c r="P148" s="1829"/>
      <c r="Q148" s="2099"/>
      <c r="R148" s="2099"/>
      <c r="S148" s="1829"/>
      <c r="T148" s="1829"/>
      <c r="U148" s="1829"/>
      <c r="V148" s="1829"/>
      <c r="W148" s="2099"/>
      <c r="X148" s="1829"/>
      <c r="Y148" s="1829"/>
      <c r="Z148" s="1007"/>
      <c r="AA148" s="1829"/>
      <c r="AB148" s="1829"/>
      <c r="AC148" s="1829"/>
      <c r="AD148" s="1829"/>
      <c r="AE148" s="1829"/>
      <c r="AF148" s="2095"/>
      <c r="AG148" s="1085"/>
      <c r="AH148" s="1085"/>
      <c r="AI148" s="1085"/>
      <c r="AJ148" s="1085"/>
      <c r="AK148" s="2104">
        <v>11</v>
      </c>
    </row>
    <row s="26694" customFormat="1" customHeight="1" ht="11.549999999999999">
      <c r="A149" s="1450"/>
      <c r="B149" s="1450"/>
      <c r="C149" s="1450"/>
      <c r="D149" s="1450"/>
      <c r="E149" s="1450"/>
      <c r="F149" s="2099"/>
      <c r="G149" s="2099"/>
      <c r="H149" s="814"/>
      <c r="N149" s="1829"/>
      <c r="P149" s="1829"/>
      <c r="Q149" s="2099"/>
      <c r="R149" s="2099"/>
      <c r="S149" s="1829"/>
      <c r="T149" s="1829"/>
      <c r="U149" s="1829"/>
      <c r="V149" s="1829"/>
      <c r="W149" s="2099"/>
      <c r="X149" s="1829"/>
      <c r="Y149" s="1829"/>
      <c r="Z149" s="1007"/>
      <c r="AA149" s="1829"/>
      <c r="AB149" s="1829"/>
      <c r="AC149" s="1829"/>
      <c r="AD149" s="1829"/>
      <c r="AE149" s="1829"/>
      <c r="AF149" s="2095"/>
      <c r="AG149" s="1085"/>
      <c r="AH149" s="1085"/>
      <c r="AI149" s="1085"/>
      <c r="AJ149" s="1085"/>
      <c r="AK149" s="2104">
        <v>11</v>
      </c>
    </row>
    <row s="26694" customFormat="1" customHeight="1" ht="11.549999999999999">
      <c r="A150" s="1450"/>
      <c r="B150" s="1450"/>
      <c r="C150" s="1450"/>
      <c r="D150" s="1450"/>
      <c r="E150" s="1450"/>
      <c r="F150" s="2099"/>
      <c r="G150" s="2099"/>
      <c r="H150" s="814"/>
      <c r="N150" s="1829"/>
      <c r="P150" s="1829"/>
      <c r="Q150" s="2099"/>
      <c r="R150" s="2099"/>
      <c r="S150" s="1829"/>
      <c r="T150" s="1829"/>
      <c r="U150" s="1829"/>
      <c r="V150" s="1829"/>
      <c r="W150" s="2099"/>
      <c r="X150" s="1829"/>
      <c r="Y150" s="1829"/>
      <c r="Z150" s="1007"/>
      <c r="AA150" s="1829"/>
      <c r="AB150" s="1829"/>
      <c r="AC150" s="1829"/>
      <c r="AD150" s="1829"/>
      <c r="AE150" s="1829"/>
      <c r="AF150" s="2095"/>
      <c r="AG150" s="1085"/>
      <c r="AH150" s="1085"/>
      <c r="AI150" s="1085"/>
      <c r="AJ150" s="1085"/>
      <c r="AK150" s="2104">
        <v>11</v>
      </c>
    </row>
    <row s="26694" customFormat="1" customHeight="1" ht="11.549999999999999">
      <c r="A151" s="1450"/>
      <c r="B151" s="1450"/>
      <c r="C151" s="1450"/>
      <c r="D151" s="1450"/>
      <c r="E151" s="1450"/>
      <c r="F151" s="2099"/>
      <c r="G151" s="2099"/>
      <c r="H151" s="814"/>
      <c r="N151" s="1829"/>
      <c r="P151" s="1829"/>
      <c r="Q151" s="2099"/>
      <c r="R151" s="2099"/>
      <c r="S151" s="1829"/>
      <c r="T151" s="1829"/>
      <c r="U151" s="1829"/>
      <c r="V151" s="1829"/>
      <c r="W151" s="2099"/>
      <c r="X151" s="1829"/>
      <c r="Y151" s="1829"/>
      <c r="Z151" s="1007"/>
      <c r="AA151" s="1829"/>
      <c r="AB151" s="1829"/>
      <c r="AC151" s="1829"/>
      <c r="AD151" s="1829"/>
      <c r="AE151" s="1829"/>
      <c r="AF151" s="2095"/>
      <c r="AG151" s="1085"/>
      <c r="AH151" s="1085"/>
      <c r="AI151" s="1085"/>
      <c r="AJ151" s="1085"/>
      <c r="AK151" s="2104">
        <v>11</v>
      </c>
    </row>
    <row s="26694" customFormat="1" customHeight="1" ht="11.549999999999999">
      <c r="A152" s="1450"/>
      <c r="B152" s="1450"/>
      <c r="C152" s="1450"/>
      <c r="D152" s="1450"/>
      <c r="E152" s="1450"/>
      <c r="F152" s="2099"/>
      <c r="G152" s="2099"/>
      <c r="H152" s="814"/>
      <c r="N152" s="1829"/>
      <c r="P152" s="1829"/>
      <c r="Q152" s="2099"/>
      <c r="R152" s="2099"/>
      <c r="S152" s="1829"/>
      <c r="T152" s="1829"/>
      <c r="U152" s="1829"/>
      <c r="V152" s="1829"/>
      <c r="W152" s="2099"/>
      <c r="X152" s="1829"/>
      <c r="Y152" s="1829"/>
      <c r="Z152" s="1007"/>
      <c r="AA152" s="1829"/>
      <c r="AB152" s="1829"/>
      <c r="AC152" s="1829"/>
      <c r="AD152" s="1829"/>
      <c r="AE152" s="1829"/>
      <c r="AF152" s="2095"/>
      <c r="AG152" s="1085"/>
      <c r="AH152" s="1085"/>
      <c r="AI152" s="1085"/>
      <c r="AJ152" s="1085"/>
      <c r="AK152" s="2104">
        <v>11</v>
      </c>
    </row>
    <row s="26694" customFormat="1" customHeight="1" ht="11.549999999999999">
      <c r="A153" s="1450"/>
      <c r="B153" s="1450"/>
      <c r="C153" s="1450"/>
      <c r="D153" s="1450"/>
      <c r="E153" s="1450"/>
      <c r="F153" s="2099"/>
      <c r="G153" s="2099"/>
      <c r="H153" s="814"/>
      <c r="N153" s="1829"/>
      <c r="P153" s="1829"/>
      <c r="Q153" s="2099"/>
      <c r="R153" s="2099"/>
      <c r="S153" s="1829"/>
      <c r="T153" s="1829"/>
      <c r="U153" s="1829"/>
      <c r="V153" s="1829"/>
      <c r="W153" s="2099"/>
      <c r="X153" s="1829"/>
      <c r="Y153" s="1829"/>
      <c r="Z153" s="1007"/>
      <c r="AA153" s="1829"/>
      <c r="AB153" s="1829"/>
      <c r="AC153" s="1829"/>
      <c r="AD153" s="1829"/>
      <c r="AE153" s="1829"/>
      <c r="AF153" s="2095"/>
      <c r="AG153" s="1085"/>
      <c r="AH153" s="1085"/>
      <c r="AI153" s="1085"/>
      <c r="AJ153" s="1085"/>
      <c r="AK153" s="2104">
        <v>11</v>
      </c>
    </row>
    <row s="26694" customFormat="1" customHeight="1" ht="11.549999999999999">
      <c r="A154" s="1450"/>
      <c r="B154" s="1450"/>
      <c r="C154" s="1450"/>
      <c r="D154" s="1450"/>
      <c r="E154" s="1450"/>
      <c r="F154" s="2099"/>
      <c r="G154" s="2099"/>
      <c r="H154" s="814"/>
      <c r="N154" s="1829"/>
      <c r="P154" s="1829"/>
      <c r="Q154" s="2099"/>
      <c r="R154" s="2099"/>
      <c r="S154" s="1829"/>
      <c r="T154" s="1829"/>
      <c r="U154" s="1829"/>
      <c r="V154" s="1829"/>
      <c r="W154" s="2099"/>
      <c r="X154" s="1829"/>
      <c r="Y154" s="1829"/>
      <c r="Z154" s="1007"/>
      <c r="AA154" s="1829"/>
      <c r="AB154" s="1829"/>
      <c r="AC154" s="1829"/>
      <c r="AD154" s="1829"/>
      <c r="AE154" s="1829"/>
      <c r="AF154" s="2095"/>
      <c r="AG154" s="1085"/>
      <c r="AH154" s="1085"/>
      <c r="AI154" s="1085"/>
      <c r="AJ154" s="1085"/>
      <c r="AK154" s="2104">
        <v>11</v>
      </c>
    </row>
    <row s="26694" customFormat="1" customHeight="1" ht="11.549999999999999">
      <c r="A155" s="1450"/>
      <c r="B155" s="1450"/>
      <c r="C155" s="1450"/>
      <c r="D155" s="1450"/>
      <c r="E155" s="1450"/>
      <c r="F155" s="2099"/>
      <c r="G155" s="2099"/>
      <c r="H155" s="814"/>
      <c r="N155" s="1829"/>
      <c r="P155" s="1829"/>
      <c r="Q155" s="2099"/>
      <c r="R155" s="2099"/>
      <c r="S155" s="1829"/>
      <c r="T155" s="1829"/>
      <c r="U155" s="1829"/>
      <c r="V155" s="1829"/>
      <c r="W155" s="2099"/>
      <c r="X155" s="1829"/>
      <c r="Y155" s="1829"/>
      <c r="Z155" s="1007"/>
      <c r="AA155" s="1829"/>
      <c r="AB155" s="1829"/>
      <c r="AC155" s="1829"/>
      <c r="AD155" s="1829"/>
      <c r="AE155" s="1829"/>
      <c r="AF155" s="2095"/>
      <c r="AG155" s="1085"/>
      <c r="AH155" s="1085"/>
      <c r="AI155" s="1085"/>
      <c r="AJ155" s="1085"/>
      <c r="AK155" s="2104">
        <v>11</v>
      </c>
    </row>
    <row s="26694" customFormat="1" customHeight="1" ht="11.549999999999999">
      <c r="A156" s="1450"/>
      <c r="B156" s="1450"/>
      <c r="C156" s="1450"/>
      <c r="D156" s="1450"/>
      <c r="E156" s="1450"/>
      <c r="F156" s="2099"/>
      <c r="G156" s="2099"/>
      <c r="H156" s="814"/>
      <c r="N156" s="1829"/>
      <c r="P156" s="1829"/>
      <c r="Q156" s="2099"/>
      <c r="R156" s="2099"/>
      <c r="S156" s="1829"/>
      <c r="T156" s="1829"/>
      <c r="U156" s="1829"/>
      <c r="V156" s="1829"/>
      <c r="W156" s="2099"/>
      <c r="X156" s="1829"/>
      <c r="Y156" s="1829"/>
      <c r="Z156" s="1007"/>
      <c r="AA156" s="1829"/>
      <c r="AB156" s="1829"/>
      <c r="AC156" s="1829"/>
      <c r="AD156" s="1829"/>
      <c r="AE156" s="1829"/>
      <c r="AF156" s="2095"/>
      <c r="AG156" s="1085"/>
      <c r="AH156" s="1085"/>
      <c r="AI156" s="1085"/>
      <c r="AJ156" s="1085"/>
      <c r="AK156" s="2104">
        <v>11</v>
      </c>
    </row>
    <row s="26694" customFormat="1" customHeight="1" ht="11.549999999999999">
      <c r="A157" s="1450"/>
      <c r="B157" s="1450"/>
      <c r="C157" s="1450"/>
      <c r="D157" s="1450"/>
      <c r="E157" s="1450"/>
      <c r="F157" s="2099"/>
      <c r="G157" s="2099"/>
      <c r="H157" s="814"/>
      <c r="N157" s="1829"/>
      <c r="P157" s="1829"/>
      <c r="Q157" s="2099"/>
      <c r="R157" s="2099"/>
      <c r="S157" s="1829"/>
      <c r="T157" s="1829"/>
      <c r="U157" s="1829"/>
      <c r="V157" s="1829"/>
      <c r="W157" s="2099"/>
      <c r="X157" s="1829"/>
      <c r="Y157" s="1829"/>
      <c r="Z157" s="1007"/>
      <c r="AA157" s="1829"/>
      <c r="AB157" s="1829"/>
      <c r="AC157" s="1829"/>
      <c r="AD157" s="1829"/>
      <c r="AE157" s="1829"/>
      <c r="AF157" s="2095"/>
      <c r="AG157" s="1085"/>
      <c r="AH157" s="1085"/>
      <c r="AI157" s="1085"/>
      <c r="AJ157" s="1085"/>
      <c r="AK157" s="2104">
        <v>11</v>
      </c>
    </row>
    <row s="26694" customFormat="1" customHeight="1" ht="11.549999999999999">
      <c r="A158" s="1450"/>
      <c r="B158" s="1450"/>
      <c r="C158" s="1450"/>
      <c r="D158" s="1450"/>
      <c r="E158" s="1450"/>
      <c r="F158" s="2099"/>
      <c r="G158" s="2099"/>
      <c r="H158" s="814"/>
      <c r="N158" s="1829"/>
      <c r="P158" s="1829"/>
      <c r="Q158" s="2099"/>
      <c r="R158" s="2099"/>
      <c r="S158" s="1829"/>
      <c r="T158" s="1829"/>
      <c r="U158" s="1829"/>
      <c r="V158" s="1829"/>
      <c r="W158" s="2099"/>
      <c r="X158" s="1829"/>
      <c r="Y158" s="1829"/>
      <c r="Z158" s="1007"/>
      <c r="AA158" s="1829"/>
      <c r="AB158" s="1829"/>
      <c r="AC158" s="1829"/>
      <c r="AD158" s="1829"/>
      <c r="AE158" s="1829"/>
      <c r="AF158" s="2095"/>
      <c r="AG158" s="1085"/>
      <c r="AH158" s="1085"/>
      <c r="AI158" s="1085"/>
      <c r="AJ158" s="1085"/>
      <c r="AK158" s="2104">
        <v>11</v>
      </c>
    </row>
    <row s="26694" customFormat="1" customHeight="1" ht="11.549999999999999">
      <c r="A159" s="1450"/>
      <c r="B159" s="1450"/>
      <c r="C159" s="1450"/>
      <c r="D159" s="1450"/>
      <c r="E159" s="1450"/>
      <c r="F159" s="2099"/>
      <c r="G159" s="2099"/>
      <c r="H159" s="814"/>
      <c r="N159" s="1829"/>
      <c r="P159" s="1829"/>
      <c r="Q159" s="2099"/>
      <c r="R159" s="2099"/>
      <c r="S159" s="1829"/>
      <c r="T159" s="1829"/>
      <c r="U159" s="1829"/>
      <c r="V159" s="1829"/>
      <c r="W159" s="2099"/>
      <c r="X159" s="1829"/>
      <c r="Y159" s="1829"/>
      <c r="Z159" s="1007"/>
      <c r="AA159" s="1829"/>
      <c r="AB159" s="1829"/>
      <c r="AC159" s="1829"/>
      <c r="AD159" s="1829"/>
      <c r="AE159" s="1829"/>
      <c r="AF159" s="2095"/>
      <c r="AG159" s="1085"/>
      <c r="AH159" s="1085"/>
      <c r="AI159" s="1085"/>
      <c r="AJ159" s="1085"/>
      <c r="AK159" s="2104">
        <v>11</v>
      </c>
    </row>
    <row s="26694" customFormat="1" customHeight="1" ht="11.549999999999999">
      <c r="A160" s="1450"/>
      <c r="B160" s="1450"/>
      <c r="C160" s="1450"/>
      <c r="D160" s="1450"/>
      <c r="E160" s="1450"/>
      <c r="F160" s="2099"/>
      <c r="G160" s="2099"/>
      <c r="H160" s="814"/>
      <c r="N160" s="1829"/>
      <c r="P160" s="1829"/>
      <c r="Q160" s="2099"/>
      <c r="R160" s="2099"/>
      <c r="S160" s="1829"/>
      <c r="T160" s="1829"/>
      <c r="U160" s="1829"/>
      <c r="V160" s="1829"/>
      <c r="W160" s="2099"/>
      <c r="X160" s="1829"/>
      <c r="Y160" s="1829"/>
      <c r="Z160" s="1007"/>
      <c r="AA160" s="1829"/>
      <c r="AB160" s="1829"/>
      <c r="AC160" s="1829"/>
      <c r="AD160" s="1829"/>
      <c r="AE160" s="1829"/>
      <c r="AF160" s="2095"/>
      <c r="AG160" s="1085"/>
      <c r="AH160" s="1085"/>
      <c r="AI160" s="1085"/>
      <c r="AJ160" s="1085"/>
      <c r="AK160" s="2104">
        <v>11</v>
      </c>
    </row>
    <row s="26694" customFormat="1" customHeight="1" ht="11.549999999999999">
      <c r="A161" s="1450"/>
      <c r="B161" s="1450"/>
      <c r="C161" s="1450"/>
      <c r="D161" s="1450"/>
      <c r="E161" s="1450"/>
      <c r="F161" s="2099"/>
      <c r="G161" s="2099"/>
      <c r="H161" s="814"/>
      <c r="N161" s="1829"/>
      <c r="P161" s="1829"/>
      <c r="Q161" s="2099"/>
      <c r="R161" s="2099"/>
      <c r="S161" s="1829"/>
      <c r="T161" s="1829"/>
      <c r="U161" s="1829"/>
      <c r="V161" s="1829"/>
      <c r="W161" s="2099"/>
      <c r="X161" s="1829"/>
      <c r="Y161" s="1829"/>
      <c r="Z161" s="1007"/>
      <c r="AA161" s="1829"/>
      <c r="AB161" s="1829"/>
      <c r="AC161" s="1829"/>
      <c r="AD161" s="1829"/>
      <c r="AE161" s="1829"/>
      <c r="AF161" s="2095"/>
      <c r="AG161" s="1085"/>
      <c r="AH161" s="1085"/>
      <c r="AI161" s="1085"/>
      <c r="AJ161" s="1085"/>
      <c r="AK161" s="2104">
        <v>11</v>
      </c>
    </row>
    <row s="26694" customFormat="1" customHeight="1" ht="11.549999999999999">
      <c r="A162" s="1450"/>
      <c r="B162" s="1450"/>
      <c r="C162" s="1450"/>
      <c r="D162" s="1450"/>
      <c r="E162" s="1450"/>
      <c r="F162" s="2099"/>
      <c r="G162" s="2099"/>
      <c r="H162" s="814"/>
      <c r="N162" s="1829"/>
      <c r="P162" s="1829"/>
      <c r="Q162" s="2099"/>
      <c r="R162" s="2099"/>
      <c r="S162" s="1829"/>
      <c r="T162" s="1829"/>
      <c r="U162" s="1829"/>
      <c r="V162" s="1829"/>
      <c r="W162" s="2099"/>
      <c r="X162" s="1829"/>
      <c r="Y162" s="1829"/>
      <c r="Z162" s="1007"/>
      <c r="AA162" s="1829"/>
      <c r="AB162" s="1829"/>
      <c r="AC162" s="1829"/>
      <c r="AD162" s="1829"/>
      <c r="AE162" s="1829"/>
      <c r="AF162" s="2095"/>
      <c r="AG162" s="1085"/>
      <c r="AH162" s="1085"/>
      <c r="AI162" s="1085"/>
      <c r="AJ162" s="1085"/>
      <c r="AK162" s="2104">
        <v>11</v>
      </c>
    </row>
    <row s="26694" customFormat="1" customHeight="1" ht="11.549999999999999">
      <c r="A163" s="1450"/>
      <c r="B163" s="1450"/>
      <c r="C163" s="1450"/>
      <c r="D163" s="1450"/>
      <c r="E163" s="1450"/>
      <c r="F163" s="2099"/>
      <c r="G163" s="2099"/>
      <c r="H163" s="814"/>
      <c r="N163" s="1829"/>
      <c r="P163" s="1829"/>
      <c r="Q163" s="2099"/>
      <c r="R163" s="2099"/>
      <c r="S163" s="1829"/>
      <c r="T163" s="1829"/>
      <c r="U163" s="1829"/>
      <c r="V163" s="1829"/>
      <c r="W163" s="2099"/>
      <c r="X163" s="1829"/>
      <c r="Y163" s="1829"/>
      <c r="Z163" s="1007"/>
      <c r="AA163" s="1829"/>
      <c r="AB163" s="1829"/>
      <c r="AC163" s="1829"/>
      <c r="AD163" s="1829"/>
      <c r="AE163" s="1829"/>
      <c r="AF163" s="2095"/>
      <c r="AG163" s="1085"/>
      <c r="AH163" s="1085"/>
      <c r="AI163" s="1085"/>
      <c r="AJ163" s="1085"/>
      <c r="AK163" s="2104">
        <v>11</v>
      </c>
    </row>
    <row s="26694" customFormat="1" customHeight="1" ht="11.549999999999999">
      <c r="A164" s="1450"/>
      <c r="B164" s="1450"/>
      <c r="C164" s="1450"/>
      <c r="D164" s="1450"/>
      <c r="E164" s="1450"/>
      <c r="F164" s="2099"/>
      <c r="G164" s="2099"/>
      <c r="H164" s="814"/>
      <c r="N164" s="1829"/>
      <c r="P164" s="1829"/>
      <c r="Q164" s="2099"/>
      <c r="R164" s="2099"/>
      <c r="S164" s="1829"/>
      <c r="T164" s="1829"/>
      <c r="U164" s="1829"/>
      <c r="V164" s="1829"/>
      <c r="W164" s="2099"/>
      <c r="X164" s="1829"/>
      <c r="Y164" s="1829"/>
      <c r="Z164" s="1007"/>
      <c r="AA164" s="1829"/>
      <c r="AB164" s="1829"/>
      <c r="AC164" s="1829"/>
      <c r="AD164" s="1829"/>
      <c r="AE164" s="1829"/>
      <c r="AF164" s="2095"/>
      <c r="AG164" s="1085"/>
      <c r="AH164" s="1085"/>
      <c r="AI164" s="1085"/>
      <c r="AJ164" s="1085"/>
      <c r="AK164" s="2104">
        <v>11</v>
      </c>
    </row>
    <row s="26694" customFormat="1" customHeight="1" ht="11.549999999999999">
      <c r="A165" s="1450"/>
      <c r="B165" s="1450"/>
      <c r="C165" s="1450"/>
      <c r="D165" s="1450"/>
      <c r="E165" s="1450"/>
      <c r="F165" s="2099"/>
      <c r="G165" s="2099"/>
      <c r="H165" s="814"/>
      <c r="N165" s="1829"/>
      <c r="P165" s="1829"/>
      <c r="Q165" s="2099"/>
      <c r="R165" s="2099"/>
      <c r="S165" s="1829"/>
      <c r="T165" s="1829"/>
      <c r="U165" s="1829"/>
      <c r="V165" s="1829"/>
      <c r="W165" s="2099"/>
      <c r="X165" s="1829"/>
      <c r="Y165" s="1829"/>
      <c r="Z165" s="1007"/>
      <c r="AA165" s="1829"/>
      <c r="AB165" s="1829"/>
      <c r="AC165" s="1829"/>
      <c r="AD165" s="1829"/>
      <c r="AE165" s="1829"/>
      <c r="AF165" s="2095"/>
      <c r="AG165" s="1085"/>
      <c r="AH165" s="1085"/>
      <c r="AI165" s="1085"/>
      <c r="AJ165" s="1085"/>
      <c r="AK165" s="2104">
        <v>11</v>
      </c>
    </row>
    <row s="26694" customFormat="1" customHeight="1" ht="11.549999999999999">
      <c r="A166" s="1450"/>
      <c r="B166" s="1450"/>
      <c r="C166" s="1450"/>
      <c r="D166" s="1450"/>
      <c r="E166" s="1450"/>
      <c r="F166" s="2099"/>
      <c r="G166" s="2099"/>
      <c r="H166" s="814"/>
      <c r="N166" s="1829"/>
      <c r="P166" s="1829"/>
      <c r="Q166" s="2099"/>
      <c r="R166" s="2099"/>
      <c r="S166" s="1829"/>
      <c r="T166" s="1829"/>
      <c r="U166" s="1829"/>
      <c r="V166" s="1829"/>
      <c r="W166" s="2099"/>
      <c r="X166" s="1829"/>
      <c r="Y166" s="1829"/>
      <c r="Z166" s="1007"/>
      <c r="AA166" s="1829"/>
      <c r="AB166" s="1829"/>
      <c r="AC166" s="1829"/>
      <c r="AD166" s="1829"/>
      <c r="AE166" s="1829"/>
      <c r="AF166" s="2095"/>
      <c r="AG166" s="1085"/>
      <c r="AH166" s="1085"/>
      <c r="AI166" s="1085"/>
      <c r="AJ166" s="1085"/>
      <c r="AK166" s="2104">
        <v>11</v>
      </c>
    </row>
    <row s="26694" customFormat="1" customHeight="1" ht="11.549999999999999">
      <c r="A167" s="1450"/>
      <c r="B167" s="1450"/>
      <c r="C167" s="1450"/>
      <c r="D167" s="1450"/>
      <c r="E167" s="1450"/>
      <c r="F167" s="2099"/>
      <c r="G167" s="2099"/>
      <c r="H167" s="814"/>
      <c r="N167" s="1829"/>
      <c r="P167" s="1829"/>
      <c r="Q167" s="2099"/>
      <c r="R167" s="2099"/>
      <c r="S167" s="1829"/>
      <c r="T167" s="1829"/>
      <c r="U167" s="1829"/>
      <c r="V167" s="1829"/>
      <c r="W167" s="2099"/>
      <c r="X167" s="1829"/>
      <c r="Y167" s="1829"/>
      <c r="Z167" s="1007"/>
      <c r="AA167" s="1829"/>
      <c r="AB167" s="1829"/>
      <c r="AC167" s="1829"/>
      <c r="AD167" s="1829"/>
      <c r="AE167" s="1829"/>
      <c r="AF167" s="2095"/>
      <c r="AG167" s="1085"/>
      <c r="AH167" s="1085"/>
      <c r="AI167" s="1085"/>
      <c r="AJ167" s="1085"/>
      <c r="AK167" s="2104">
        <v>11</v>
      </c>
    </row>
    <row s="26694" customFormat="1" customHeight="1" ht="11.549999999999999">
      <c r="A168" s="1450"/>
      <c r="B168" s="1450"/>
      <c r="C168" s="1450"/>
      <c r="D168" s="1450"/>
      <c r="E168" s="1450"/>
      <c r="F168" s="2099"/>
      <c r="G168" s="2099"/>
      <c r="H168" s="814"/>
      <c r="N168" s="1829"/>
      <c r="P168" s="1829"/>
      <c r="Q168" s="2099"/>
      <c r="R168" s="2099"/>
      <c r="S168" s="1829"/>
      <c r="T168" s="1829"/>
      <c r="U168" s="1829"/>
      <c r="V168" s="1829"/>
      <c r="W168" s="2099"/>
      <c r="X168" s="1829"/>
      <c r="Y168" s="1829"/>
      <c r="Z168" s="1007"/>
      <c r="AA168" s="1829"/>
      <c r="AB168" s="1829"/>
      <c r="AC168" s="1829"/>
      <c r="AD168" s="1829"/>
      <c r="AE168" s="1829"/>
      <c r="AF168" s="2095"/>
      <c r="AG168" s="1085"/>
      <c r="AH168" s="1085"/>
      <c r="AI168" s="1085"/>
      <c r="AJ168" s="1085"/>
      <c r="AK168" s="2104">
        <v>11</v>
      </c>
    </row>
    <row s="26694" customFormat="1" customHeight="1" ht="11.549999999999999">
      <c r="A169" s="1450"/>
      <c r="B169" s="1450"/>
      <c r="C169" s="1450"/>
      <c r="D169" s="1450"/>
      <c r="E169" s="1450"/>
      <c r="F169" s="2099"/>
      <c r="G169" s="2099"/>
      <c r="H169" s="814"/>
      <c r="N169" s="1829"/>
      <c r="P169" s="1829"/>
      <c r="Q169" s="2099"/>
      <c r="R169" s="2099"/>
      <c r="S169" s="1829"/>
      <c r="T169" s="1829"/>
      <c r="U169" s="1829"/>
      <c r="V169" s="1829"/>
      <c r="W169" s="2099"/>
      <c r="X169" s="1829"/>
      <c r="Y169" s="1829"/>
      <c r="Z169" s="1007"/>
      <c r="AA169" s="1829"/>
      <c r="AB169" s="1829"/>
      <c r="AC169" s="1829"/>
      <c r="AD169" s="1829"/>
      <c r="AE169" s="1829"/>
      <c r="AF169" s="2095"/>
      <c r="AG169" s="1085"/>
      <c r="AH169" s="1085"/>
      <c r="AI169" s="1085"/>
      <c r="AJ169" s="1085"/>
      <c r="AK169" s="2104">
        <v>11</v>
      </c>
    </row>
    <row s="26694" customFormat="1" customHeight="1" ht="11.549999999999999">
      <c r="A170" s="1450"/>
      <c r="B170" s="1450"/>
      <c r="C170" s="1450"/>
      <c r="D170" s="1450"/>
      <c r="E170" s="1450"/>
      <c r="F170" s="2099"/>
      <c r="G170" s="2099"/>
      <c r="H170" s="814"/>
      <c r="N170" s="1829"/>
      <c r="P170" s="1829"/>
      <c r="Q170" s="2099"/>
      <c r="R170" s="2099"/>
      <c r="S170" s="1829"/>
      <c r="T170" s="1829"/>
      <c r="U170" s="1829"/>
      <c r="V170" s="1829"/>
      <c r="W170" s="2099"/>
      <c r="X170" s="1829"/>
      <c r="Y170" s="1829"/>
      <c r="Z170" s="1007"/>
      <c r="AA170" s="1829"/>
      <c r="AB170" s="1829"/>
      <c r="AC170" s="1829"/>
      <c r="AD170" s="1829"/>
      <c r="AE170" s="1829"/>
      <c r="AF170" s="2095"/>
      <c r="AG170" s="1085"/>
      <c r="AH170" s="1085"/>
      <c r="AI170" s="1085"/>
      <c r="AJ170" s="1085"/>
      <c r="AK170" s="2104">
        <v>11</v>
      </c>
    </row>
    <row s="26694" customFormat="1" customHeight="1" ht="11.549999999999999">
      <c r="A171" s="1450"/>
      <c r="B171" s="1450"/>
      <c r="C171" s="1450"/>
      <c r="D171" s="1450"/>
      <c r="E171" s="1450"/>
      <c r="F171" s="2099"/>
      <c r="G171" s="2099"/>
      <c r="H171" s="814"/>
      <c r="N171" s="1829"/>
      <c r="P171" s="1829"/>
      <c r="Q171" s="2099"/>
      <c r="R171" s="2099"/>
      <c r="S171" s="1829"/>
      <c r="T171" s="1829"/>
      <c r="U171" s="1829"/>
      <c r="V171" s="1829"/>
      <c r="W171" s="2099"/>
      <c r="X171" s="1829"/>
      <c r="Y171" s="1829"/>
      <c r="Z171" s="1007"/>
      <c r="AA171" s="1829"/>
      <c r="AB171" s="1829"/>
      <c r="AC171" s="1829"/>
      <c r="AD171" s="1829"/>
      <c r="AE171" s="1829"/>
      <c r="AF171" s="2095"/>
      <c r="AG171" s="1085"/>
      <c r="AH171" s="1085"/>
      <c r="AI171" s="1085"/>
      <c r="AJ171" s="1085"/>
      <c r="AK171" s="2104">
        <v>11</v>
      </c>
    </row>
    <row s="26694" customFormat="1" customHeight="1" ht="11.549999999999999">
      <c r="A172" s="1450"/>
      <c r="B172" s="1450"/>
      <c r="C172" s="1450"/>
      <c r="D172" s="1450"/>
      <c r="E172" s="1450"/>
      <c r="F172" s="2099"/>
      <c r="G172" s="2099"/>
      <c r="H172" s="814"/>
      <c r="N172" s="1829"/>
      <c r="P172" s="1829"/>
      <c r="Q172" s="2099"/>
      <c r="R172" s="2099"/>
      <c r="S172" s="1829"/>
      <c r="T172" s="1829"/>
      <c r="U172" s="1829"/>
      <c r="V172" s="1829"/>
      <c r="W172" s="2099"/>
      <c r="X172" s="1829"/>
      <c r="Y172" s="1829"/>
      <c r="Z172" s="1007"/>
      <c r="AA172" s="1829"/>
      <c r="AB172" s="1829"/>
      <c r="AC172" s="1829"/>
      <c r="AD172" s="1829"/>
      <c r="AE172" s="1829"/>
      <c r="AF172" s="2095"/>
      <c r="AG172" s="1085"/>
      <c r="AH172" s="1085"/>
      <c r="AI172" s="1085"/>
      <c r="AJ172" s="1085"/>
      <c r="AK172" s="2104">
        <v>11</v>
      </c>
    </row>
    <row s="26694" customFormat="1" customHeight="1" ht="11.549999999999999">
      <c r="A173" s="1450"/>
      <c r="B173" s="1450"/>
      <c r="C173" s="1450"/>
      <c r="D173" s="1450"/>
      <c r="E173" s="1450"/>
      <c r="F173" s="2099"/>
      <c r="G173" s="2099"/>
      <c r="H173" s="814"/>
      <c r="N173" s="1829"/>
      <c r="P173" s="1829"/>
      <c r="Q173" s="2099"/>
      <c r="R173" s="2099"/>
      <c r="S173" s="1829"/>
      <c r="T173" s="1829"/>
      <c r="U173" s="1829"/>
      <c r="V173" s="1829"/>
      <c r="W173" s="2099"/>
      <c r="X173" s="1829"/>
      <c r="Y173" s="1829"/>
      <c r="Z173" s="1007"/>
      <c r="AA173" s="1829"/>
      <c r="AB173" s="1829"/>
      <c r="AC173" s="1829"/>
      <c r="AD173" s="1829"/>
      <c r="AE173" s="1829"/>
      <c r="AF173" s="2095"/>
      <c r="AG173" s="1085"/>
      <c r="AH173" s="1085"/>
      <c r="AI173" s="1085"/>
      <c r="AJ173" s="1085"/>
      <c r="AK173" s="2104">
        <v>11</v>
      </c>
    </row>
    <row s="26694" customFormat="1" customHeight="1" ht="11.549999999999999">
      <c r="A174" s="1450"/>
      <c r="B174" s="1450"/>
      <c r="C174" s="1450"/>
      <c r="D174" s="1450"/>
      <c r="E174" s="1450"/>
      <c r="F174" s="2099"/>
      <c r="G174" s="2099"/>
      <c r="H174" s="814"/>
      <c r="N174" s="1829"/>
      <c r="P174" s="1829"/>
      <c r="Q174" s="2099"/>
      <c r="R174" s="2099"/>
      <c r="S174" s="1829"/>
      <c r="T174" s="1829"/>
      <c r="U174" s="1829"/>
      <c r="V174" s="1829"/>
      <c r="W174" s="2099"/>
      <c r="X174" s="1829"/>
      <c r="Y174" s="1829"/>
      <c r="Z174" s="1007"/>
      <c r="AA174" s="1829"/>
      <c r="AB174" s="1829"/>
      <c r="AC174" s="1829"/>
      <c r="AD174" s="1829"/>
      <c r="AE174" s="1829"/>
      <c r="AF174" s="2095"/>
      <c r="AG174" s="1085"/>
      <c r="AH174" s="1085"/>
      <c r="AI174" s="1085"/>
      <c r="AJ174" s="1085"/>
      <c r="AK174" s="2104">
        <v>11</v>
      </c>
    </row>
    <row s="26694" customFormat="1" customHeight="1" ht="11.549999999999999">
      <c r="A175" s="1450"/>
      <c r="B175" s="1450"/>
      <c r="C175" s="1450"/>
      <c r="D175" s="1450"/>
      <c r="E175" s="1450"/>
      <c r="F175" s="2099"/>
      <c r="G175" s="2099"/>
      <c r="H175" s="814"/>
      <c r="N175" s="1829"/>
      <c r="P175" s="1829"/>
      <c r="Q175" s="2099"/>
      <c r="R175" s="2099"/>
      <c r="S175" s="1829"/>
      <c r="T175" s="1829"/>
      <c r="U175" s="1829"/>
      <c r="V175" s="1829"/>
      <c r="W175" s="2099"/>
      <c r="X175" s="1829"/>
      <c r="Y175" s="1829"/>
      <c r="Z175" s="1007"/>
      <c r="AA175" s="1829"/>
      <c r="AB175" s="1829"/>
      <c r="AC175" s="1829"/>
      <c r="AD175" s="1829"/>
      <c r="AE175" s="1829"/>
      <c r="AF175" s="2095"/>
      <c r="AG175" s="1085"/>
      <c r="AH175" s="1085"/>
      <c r="AI175" s="1085"/>
      <c r="AJ175" s="1085"/>
      <c r="AK175" s="2104">
        <v>11</v>
      </c>
    </row>
    <row s="26694" customFormat="1" customHeight="1" ht="11.549999999999999">
      <c r="A176" s="1450"/>
      <c r="B176" s="1450"/>
      <c r="C176" s="1450"/>
      <c r="D176" s="1450"/>
      <c r="E176" s="1450"/>
      <c r="F176" s="2099"/>
      <c r="G176" s="2099"/>
      <c r="H176" s="814"/>
      <c r="N176" s="1829"/>
      <c r="P176" s="1829"/>
      <c r="Q176" s="2099"/>
      <c r="R176" s="2099"/>
      <c r="S176" s="1829"/>
      <c r="T176" s="1829"/>
      <c r="U176" s="1829"/>
      <c r="V176" s="1829"/>
      <c r="W176" s="2099"/>
      <c r="X176" s="1829"/>
      <c r="Y176" s="1829"/>
      <c r="Z176" s="1007"/>
      <c r="AA176" s="1829"/>
      <c r="AB176" s="1829"/>
      <c r="AC176" s="1829"/>
      <c r="AD176" s="1829"/>
      <c r="AE176" s="1829"/>
      <c r="AF176" s="2095"/>
      <c r="AG176" s="1085"/>
      <c r="AH176" s="1085"/>
      <c r="AI176" s="1085"/>
      <c r="AJ176" s="1085"/>
      <c r="AK176" s="2104">
        <v>11</v>
      </c>
    </row>
    <row s="26694" customFormat="1" customHeight="1" ht="11.549999999999999">
      <c r="A177" s="1450"/>
      <c r="B177" s="1450"/>
      <c r="C177" s="1450"/>
      <c r="D177" s="1450"/>
      <c r="E177" s="1450"/>
      <c r="F177" s="2099"/>
      <c r="G177" s="2099"/>
      <c r="H177" s="814"/>
      <c r="N177" s="1829"/>
      <c r="P177" s="1829"/>
      <c r="Q177" s="2099"/>
      <c r="R177" s="2099"/>
      <c r="S177" s="1829"/>
      <c r="T177" s="1829"/>
      <c r="U177" s="1829"/>
      <c r="V177" s="1829"/>
      <c r="W177" s="2099"/>
      <c r="X177" s="1829"/>
      <c r="Y177" s="1829"/>
      <c r="Z177" s="1007"/>
      <c r="AA177" s="1829"/>
      <c r="AB177" s="1829"/>
      <c r="AC177" s="1829"/>
      <c r="AD177" s="1829"/>
      <c r="AE177" s="1829"/>
      <c r="AF177" s="2095"/>
      <c r="AG177" s="1085"/>
      <c r="AH177" s="1085"/>
      <c r="AI177" s="1085"/>
      <c r="AJ177" s="1085"/>
      <c r="AK177" s="2104">
        <v>11</v>
      </c>
    </row>
    <row s="26694" customFormat="1" customHeight="1" ht="11.549999999999999">
      <c r="A178" s="1450"/>
      <c r="B178" s="1450"/>
      <c r="C178" s="1450"/>
      <c r="D178" s="1450"/>
      <c r="E178" s="1450"/>
      <c r="F178" s="2099"/>
      <c r="G178" s="2099"/>
      <c r="H178" s="814"/>
      <c r="N178" s="1829"/>
      <c r="P178" s="1829"/>
      <c r="Q178" s="2099"/>
      <c r="R178" s="2099"/>
      <c r="S178" s="1829"/>
      <c r="T178" s="1829"/>
      <c r="U178" s="1829"/>
      <c r="V178" s="1829"/>
      <c r="W178" s="2099"/>
      <c r="X178" s="1829"/>
      <c r="Y178" s="1829"/>
      <c r="Z178" s="1007"/>
      <c r="AA178" s="1829"/>
      <c r="AB178" s="1829"/>
      <c r="AC178" s="1829"/>
      <c r="AD178" s="1829"/>
      <c r="AE178" s="1829"/>
      <c r="AF178" s="2095"/>
      <c r="AG178" s="1085"/>
      <c r="AH178" s="1085"/>
      <c r="AI178" s="1085"/>
      <c r="AJ178" s="1085"/>
      <c r="AK178" s="2104">
        <v>11</v>
      </c>
    </row>
    <row s="26694" customFormat="1" customHeight="1" ht="11.549999999999999">
      <c r="A179" s="1450"/>
      <c r="B179" s="1450"/>
      <c r="C179" s="1450"/>
      <c r="D179" s="1450"/>
      <c r="E179" s="1450"/>
      <c r="F179" s="2099"/>
      <c r="G179" s="2099"/>
      <c r="H179" s="814"/>
      <c r="N179" s="1829"/>
      <c r="P179" s="1829"/>
      <c r="Q179" s="2099"/>
      <c r="R179" s="2099"/>
      <c r="S179" s="1829"/>
      <c r="T179" s="1829"/>
      <c r="U179" s="1829"/>
      <c r="V179" s="1829"/>
      <c r="W179" s="2099"/>
      <c r="X179" s="1829"/>
      <c r="Y179" s="1829"/>
      <c r="Z179" s="1007"/>
      <c r="AA179" s="1829"/>
      <c r="AB179" s="1829"/>
      <c r="AC179" s="1829"/>
      <c r="AD179" s="1829"/>
      <c r="AE179" s="1829"/>
      <c r="AF179" s="2095"/>
      <c r="AG179" s="1085"/>
      <c r="AH179" s="1085"/>
      <c r="AI179" s="1085"/>
      <c r="AJ179" s="1085"/>
      <c r="AK179" s="2104">
        <v>11</v>
      </c>
    </row>
    <row s="26694" customFormat="1" customHeight="1" ht="11.549999999999999">
      <c r="A180" s="1450"/>
      <c r="B180" s="1450"/>
      <c r="C180" s="1450"/>
      <c r="D180" s="1450"/>
      <c r="E180" s="1450"/>
      <c r="F180" s="2099"/>
      <c r="G180" s="2099"/>
      <c r="H180" s="814"/>
      <c r="N180" s="1829"/>
      <c r="P180" s="1829"/>
      <c r="Q180" s="2099"/>
      <c r="R180" s="2099"/>
      <c r="S180" s="1829"/>
      <c r="T180" s="1829"/>
      <c r="U180" s="1829"/>
      <c r="V180" s="1829"/>
      <c r="W180" s="2099"/>
      <c r="X180" s="1829"/>
      <c r="Y180" s="1829"/>
      <c r="Z180" s="1007"/>
      <c r="AA180" s="1829"/>
      <c r="AB180" s="1829"/>
      <c r="AC180" s="1829"/>
      <c r="AD180" s="1829"/>
      <c r="AE180" s="1829"/>
      <c r="AF180" s="2095"/>
      <c r="AG180" s="1085"/>
      <c r="AH180" s="1085"/>
      <c r="AI180" s="1085"/>
      <c r="AJ180" s="1085"/>
      <c r="AK180" s="2104">
        <v>11</v>
      </c>
    </row>
    <row s="26694" customFormat="1" customHeight="1" ht="11.549999999999999">
      <c r="A181" s="1450"/>
      <c r="B181" s="1450"/>
      <c r="C181" s="1450"/>
      <c r="D181" s="1450"/>
      <c r="E181" s="1450"/>
      <c r="F181" s="2099"/>
      <c r="G181" s="2099"/>
      <c r="H181" s="814"/>
      <c r="N181" s="1829"/>
      <c r="P181" s="1829"/>
      <c r="Q181" s="2099"/>
      <c r="R181" s="2099"/>
      <c r="S181" s="1829"/>
      <c r="T181" s="1829"/>
      <c r="U181" s="1829"/>
      <c r="V181" s="1829"/>
      <c r="W181" s="2099"/>
      <c r="X181" s="1829"/>
      <c r="Y181" s="1829"/>
      <c r="Z181" s="1007"/>
      <c r="AA181" s="1829"/>
      <c r="AB181" s="1829"/>
      <c r="AC181" s="1829"/>
      <c r="AD181" s="1829"/>
      <c r="AE181" s="1829"/>
      <c r="AF181" s="2095"/>
      <c r="AG181" s="1085"/>
      <c r="AH181" s="1085"/>
      <c r="AI181" s="1085"/>
      <c r="AJ181" s="1085"/>
      <c r="AK181" s="2104">
        <v>11</v>
      </c>
    </row>
    <row s="26694" customFormat="1" customHeight="1" ht="11.549999999999999">
      <c r="A182" s="1450"/>
      <c r="B182" s="1450"/>
      <c r="C182" s="1450"/>
      <c r="D182" s="1450"/>
      <c r="E182" s="1450"/>
      <c r="F182" s="2099"/>
      <c r="G182" s="2099"/>
      <c r="H182" s="814"/>
      <c r="N182" s="1829"/>
      <c r="P182" s="1829"/>
      <c r="Q182" s="2099"/>
      <c r="R182" s="2099"/>
      <c r="S182" s="1829"/>
      <c r="T182" s="1829"/>
      <c r="U182" s="1829"/>
      <c r="V182" s="1829"/>
      <c r="W182" s="2099"/>
      <c r="X182" s="1829"/>
      <c r="Y182" s="1829"/>
      <c r="Z182" s="1007"/>
      <c r="AA182" s="1829"/>
      <c r="AB182" s="1829"/>
      <c r="AC182" s="1829"/>
      <c r="AD182" s="1829"/>
      <c r="AE182" s="1829"/>
      <c r="AF182" s="2095"/>
      <c r="AG182" s="1085"/>
      <c r="AH182" s="1085"/>
      <c r="AI182" s="1085"/>
      <c r="AJ182" s="1085"/>
      <c r="AK182" s="2104">
        <v>11</v>
      </c>
    </row>
    <row s="26694" customFormat="1" customHeight="1" ht="11.549999999999999">
      <c r="A183" s="1450"/>
      <c r="B183" s="1450"/>
      <c r="C183" s="1450"/>
      <c r="D183" s="1450"/>
      <c r="E183" s="1450"/>
      <c r="F183" s="2099"/>
      <c r="G183" s="2099"/>
      <c r="H183" s="814"/>
      <c r="N183" s="1829"/>
      <c r="P183" s="1829"/>
      <c r="Q183" s="2099"/>
      <c r="R183" s="2099"/>
      <c r="S183" s="1829"/>
      <c r="T183" s="1829"/>
      <c r="U183" s="1829"/>
      <c r="V183" s="1829"/>
      <c r="W183" s="2099"/>
      <c r="X183" s="1829"/>
      <c r="Y183" s="1829"/>
      <c r="Z183" s="1007"/>
      <c r="AA183" s="1829"/>
      <c r="AB183" s="1829"/>
      <c r="AC183" s="1829"/>
      <c r="AD183" s="1829"/>
      <c r="AE183" s="1829"/>
      <c r="AF183" s="2095"/>
      <c r="AG183" s="1085"/>
      <c r="AH183" s="1085"/>
      <c r="AI183" s="1085"/>
      <c r="AJ183" s="1085"/>
      <c r="AK183" s="2104">
        <v>11</v>
      </c>
    </row>
    <row s="26694" customFormat="1" customHeight="1" ht="11.549999999999999">
      <c r="A184" s="1450"/>
      <c r="B184" s="1450"/>
      <c r="C184" s="1450"/>
      <c r="D184" s="1450"/>
      <c r="E184" s="1450"/>
      <c r="F184" s="2099"/>
      <c r="G184" s="2099"/>
      <c r="H184" s="814"/>
      <c r="N184" s="1829"/>
      <c r="P184" s="1829"/>
      <c r="Q184" s="2099"/>
      <c r="R184" s="2099"/>
      <c r="S184" s="1829"/>
      <c r="T184" s="1829"/>
      <c r="U184" s="1829"/>
      <c r="V184" s="1829"/>
      <c r="W184" s="2099"/>
      <c r="X184" s="1829"/>
      <c r="Y184" s="1829"/>
      <c r="Z184" s="1007"/>
      <c r="AA184" s="1829"/>
      <c r="AB184" s="1829"/>
      <c r="AC184" s="1829"/>
      <c r="AD184" s="1829"/>
      <c r="AE184" s="1829"/>
      <c r="AF184" s="2095"/>
      <c r="AG184" s="1085"/>
      <c r="AH184" s="1085"/>
      <c r="AI184" s="1085"/>
      <c r="AJ184" s="1085"/>
      <c r="AK184" s="2104">
        <v>11</v>
      </c>
    </row>
    <row s="26694" customFormat="1" customHeight="1" ht="11.549999999999999">
      <c r="A185" s="1450"/>
      <c r="B185" s="1450"/>
      <c r="C185" s="1450"/>
      <c r="D185" s="1450"/>
      <c r="E185" s="1450"/>
      <c r="F185" s="2099"/>
      <c r="G185" s="2099"/>
      <c r="H185" s="814"/>
      <c r="N185" s="1829"/>
      <c r="P185" s="1829"/>
      <c r="Q185" s="2099"/>
      <c r="R185" s="2099"/>
      <c r="S185" s="1829"/>
      <c r="T185" s="1829"/>
      <c r="U185" s="1829"/>
      <c r="V185" s="1829"/>
      <c r="W185" s="2099"/>
      <c r="X185" s="1829"/>
      <c r="Y185" s="1829"/>
      <c r="Z185" s="1007"/>
      <c r="AA185" s="1829"/>
      <c r="AB185" s="1829"/>
      <c r="AC185" s="1829"/>
      <c r="AD185" s="1829"/>
      <c r="AE185" s="1829"/>
      <c r="AF185" s="2095"/>
      <c r="AG185" s="1085"/>
      <c r="AH185" s="1085"/>
      <c r="AI185" s="1085"/>
      <c r="AJ185" s="1085"/>
      <c r="AK185" s="2104">
        <v>11</v>
      </c>
    </row>
    <row s="26694" customFormat="1" customHeight="1" ht="11.549999999999999">
      <c r="A186" s="1450"/>
      <c r="B186" s="1450"/>
      <c r="C186" s="1450"/>
      <c r="D186" s="1450"/>
      <c r="E186" s="1450"/>
      <c r="F186" s="2099"/>
      <c r="G186" s="2099"/>
      <c r="H186" s="814"/>
      <c r="N186" s="1829"/>
      <c r="P186" s="1829"/>
      <c r="Q186" s="2099"/>
      <c r="R186" s="2099"/>
      <c r="S186" s="1829"/>
      <c r="T186" s="1829"/>
      <c r="U186" s="1829"/>
      <c r="V186" s="1829"/>
      <c r="W186" s="2099"/>
      <c r="X186" s="1829"/>
      <c r="Y186" s="1829"/>
      <c r="Z186" s="1007"/>
      <c r="AA186" s="1829"/>
      <c r="AB186" s="1829"/>
      <c r="AC186" s="1829"/>
      <c r="AD186" s="1829"/>
      <c r="AE186" s="1829"/>
      <c r="AF186" s="2095"/>
      <c r="AG186" s="1085"/>
      <c r="AH186" s="1085"/>
      <c r="AI186" s="1085"/>
      <c r="AJ186" s="1085"/>
      <c r="AK186" s="2104">
        <v>11</v>
      </c>
    </row>
    <row s="26694" customFormat="1" customHeight="1" ht="11.549999999999999">
      <c r="A187" s="1450"/>
      <c r="B187" s="1450"/>
      <c r="C187" s="1450"/>
      <c r="D187" s="1450"/>
      <c r="E187" s="1450"/>
      <c r="F187" s="2099"/>
      <c r="G187" s="2099"/>
      <c r="H187" s="814"/>
      <c r="N187" s="1829"/>
      <c r="P187" s="1829"/>
      <c r="Q187" s="2099"/>
      <c r="R187" s="2099"/>
      <c r="S187" s="1829"/>
      <c r="T187" s="1829"/>
      <c r="U187" s="1829"/>
      <c r="V187" s="1829"/>
      <c r="W187" s="2099"/>
      <c r="X187" s="1829"/>
      <c r="Y187" s="1829"/>
      <c r="Z187" s="1007"/>
      <c r="AA187" s="1829"/>
      <c r="AB187" s="1829"/>
      <c r="AC187" s="1829"/>
      <c r="AD187" s="1829"/>
      <c r="AE187" s="1829"/>
      <c r="AF187" s="2095"/>
      <c r="AG187" s="1085"/>
      <c r="AH187" s="1085"/>
      <c r="AI187" s="1085"/>
      <c r="AJ187" s="1085"/>
      <c r="AK187" s="2104">
        <v>11</v>
      </c>
    </row>
    <row s="26694" customFormat="1" customHeight="1" ht="11.549999999999999">
      <c r="A188" s="1450"/>
      <c r="B188" s="1450"/>
      <c r="C188" s="1450"/>
      <c r="D188" s="1450"/>
      <c r="E188" s="1450"/>
      <c r="F188" s="2099"/>
      <c r="G188" s="2099"/>
      <c r="H188" s="814"/>
      <c r="N188" s="1829"/>
      <c r="P188" s="1829"/>
      <c r="Q188" s="2099"/>
      <c r="R188" s="2099"/>
      <c r="S188" s="1829"/>
      <c r="T188" s="1829"/>
      <c r="U188" s="1829"/>
      <c r="V188" s="1829"/>
      <c r="W188" s="2099"/>
      <c r="X188" s="1829"/>
      <c r="Y188" s="1829"/>
      <c r="Z188" s="1007"/>
      <c r="AA188" s="1829"/>
      <c r="AB188" s="1829"/>
      <c r="AC188" s="1829"/>
      <c r="AD188" s="1829"/>
      <c r="AE188" s="1829"/>
      <c r="AF188" s="2095"/>
      <c r="AG188" s="1085"/>
      <c r="AH188" s="1085"/>
      <c r="AI188" s="1085"/>
      <c r="AJ188" s="1085"/>
      <c r="AK188" s="2104">
        <v>11</v>
      </c>
    </row>
    <row s="26694" customFormat="1" customHeight="1" ht="11.549999999999999">
      <c r="A189" s="1450"/>
      <c r="B189" s="1450"/>
      <c r="C189" s="1450"/>
      <c r="D189" s="1450"/>
      <c r="E189" s="1450"/>
      <c r="F189" s="2099"/>
      <c r="G189" s="2099"/>
      <c r="H189" s="814"/>
      <c r="N189" s="1829"/>
      <c r="P189" s="1829"/>
      <c r="Q189" s="2099"/>
      <c r="R189" s="2099"/>
      <c r="S189" s="1829"/>
      <c r="T189" s="1829"/>
      <c r="U189" s="1829"/>
      <c r="V189" s="1829"/>
      <c r="W189" s="2099"/>
      <c r="X189" s="1829"/>
      <c r="Y189" s="1829"/>
      <c r="Z189" s="1007"/>
      <c r="AA189" s="1829"/>
      <c r="AB189" s="1829"/>
      <c r="AC189" s="1829"/>
      <c r="AD189" s="1829"/>
      <c r="AE189" s="1829"/>
      <c r="AF189" s="2095"/>
      <c r="AG189" s="1085"/>
      <c r="AH189" s="1085"/>
      <c r="AI189" s="1085"/>
      <c r="AJ189" s="1085"/>
      <c r="AK189" s="2104">
        <v>11</v>
      </c>
    </row>
    <row customHeight="1" ht="11.549999999999999">
      <c r="AK190" s="2094">
        <v>11</v>
      </c>
    </row>
    <row customHeight="1" ht="11.549999999999999">
      <c r="AK191" s="2094">
        <v>11</v>
      </c>
    </row>
    <row customHeight="1" ht="11.549999999999999">
      <c r="AK192" s="2094">
        <v>11</v>
      </c>
    </row>
    <row customHeight="1" ht="11.549999999999999">
      <c r="A193" s="1453"/>
      <c r="B193" s="1453"/>
      <c r="C193" s="1453"/>
      <c r="D193" s="1453"/>
      <c r="E193" s="1453"/>
      <c r="F193" s="2094"/>
      <c r="H193" s="2094"/>
      <c r="N193" s="2094"/>
      <c r="P193" s="2094"/>
      <c r="S193" s="2094"/>
      <c r="T193" s="2094"/>
      <c r="U193" s="2094"/>
      <c r="V193" s="2094"/>
      <c r="X193" s="2094"/>
      <c r="Y193" s="2094"/>
      <c r="Z193" s="2094"/>
      <c r="AA193" s="2094"/>
      <c r="AB193" s="2094"/>
      <c r="AC193" s="2094"/>
      <c r="AD193" s="2094"/>
      <c r="AE193" s="2094"/>
      <c r="AF193" s="2094"/>
      <c r="AG193" s="2094"/>
      <c r="AH193" s="2094"/>
      <c r="AI193" s="2094"/>
      <c r="AJ193" s="2094"/>
      <c r="AK193" s="2094">
        <v>11</v>
      </c>
    </row>
    <row customHeight="1" ht="11.549999999999999">
      <c r="A194" s="1453"/>
      <c r="B194" s="1453"/>
      <c r="C194" s="1453"/>
      <c r="D194" s="1453"/>
      <c r="E194" s="1453"/>
      <c r="F194" s="2094"/>
      <c r="H194" s="2094"/>
      <c r="N194" s="2094"/>
      <c r="P194" s="2094"/>
      <c r="S194" s="2094"/>
      <c r="T194" s="2094"/>
      <c r="U194" s="2094"/>
      <c r="V194" s="2094"/>
      <c r="X194" s="2094"/>
      <c r="Y194" s="2094"/>
      <c r="Z194" s="2094"/>
      <c r="AA194" s="2094"/>
      <c r="AB194" s="2094"/>
      <c r="AC194" s="2094"/>
      <c r="AD194" s="2094"/>
      <c r="AE194" s="2094"/>
      <c r="AF194" s="2094"/>
      <c r="AG194" s="2094"/>
      <c r="AH194" s="2094"/>
      <c r="AI194" s="2094"/>
      <c r="AJ194" s="2094"/>
      <c r="AK194" s="2094">
        <v>11</v>
      </c>
    </row>
    <row customHeight="1" ht="11.549999999999999">
      <c r="A195" s="1453"/>
      <c r="B195" s="1453"/>
      <c r="C195" s="1453"/>
      <c r="D195" s="1453"/>
      <c r="E195" s="1453"/>
      <c r="F195" s="2094"/>
      <c r="H195" s="2094"/>
      <c r="N195" s="2094"/>
      <c r="P195" s="2094"/>
      <c r="S195" s="2094"/>
      <c r="T195" s="2094"/>
      <c r="U195" s="2094"/>
      <c r="V195" s="2094"/>
      <c r="X195" s="2094"/>
      <c r="Y195" s="2094"/>
      <c r="Z195" s="2094"/>
      <c r="AA195" s="2094"/>
      <c r="AB195" s="2094"/>
      <c r="AC195" s="2094"/>
      <c r="AD195" s="2094"/>
      <c r="AE195" s="2094"/>
      <c r="AF195" s="2094"/>
      <c r="AG195" s="2094"/>
      <c r="AH195" s="2094"/>
      <c r="AI195" s="2094"/>
      <c r="AJ195" s="2094"/>
      <c r="AK195" s="2094">
        <v>11</v>
      </c>
    </row>
    <row customHeight="1" ht="11.549999999999999">
      <c r="A196" s="1453"/>
      <c r="B196" s="1453"/>
      <c r="C196" s="1453"/>
      <c r="D196" s="1453"/>
      <c r="E196" s="1453"/>
      <c r="F196" s="2094"/>
      <c r="H196" s="2094"/>
      <c r="N196" s="2094"/>
      <c r="P196" s="2094"/>
      <c r="S196" s="2094"/>
      <c r="T196" s="2094"/>
      <c r="U196" s="2094"/>
      <c r="V196" s="2094"/>
      <c r="X196" s="2094"/>
      <c r="Y196" s="2094"/>
      <c r="Z196" s="2094"/>
      <c r="AA196" s="2094"/>
      <c r="AB196" s="2094"/>
      <c r="AC196" s="2094"/>
      <c r="AD196" s="2094"/>
      <c r="AE196" s="2094"/>
      <c r="AF196" s="2094"/>
      <c r="AG196" s="2094"/>
      <c r="AH196" s="2094"/>
      <c r="AI196" s="2094"/>
      <c r="AJ196" s="2094"/>
      <c r="AK196" s="2094">
        <v>11</v>
      </c>
    </row>
    <row customHeight="1" ht="11.549999999999999">
      <c r="A197" s="1453"/>
      <c r="B197" s="1453"/>
      <c r="C197" s="1453"/>
      <c r="D197" s="1453"/>
      <c r="E197" s="1453"/>
      <c r="F197" s="2094"/>
      <c r="H197" s="2094"/>
      <c r="N197" s="2094"/>
      <c r="P197" s="2094"/>
      <c r="S197" s="2094"/>
      <c r="T197" s="2094"/>
      <c r="U197" s="2094"/>
      <c r="V197" s="2094"/>
      <c r="X197" s="2094"/>
      <c r="Y197" s="2094"/>
      <c r="Z197" s="2094"/>
      <c r="AA197" s="2094"/>
      <c r="AB197" s="2094"/>
      <c r="AC197" s="2094"/>
      <c r="AD197" s="2094"/>
      <c r="AE197" s="2094"/>
      <c r="AF197" s="2094"/>
      <c r="AG197" s="2094"/>
      <c r="AH197" s="2094"/>
      <c r="AI197" s="2094"/>
      <c r="AJ197" s="2094"/>
      <c r="AK197" s="2094">
        <v>11</v>
      </c>
    </row>
    <row customHeight="1" ht="11.549999999999999">
      <c r="A198" s="1453"/>
      <c r="B198" s="1453"/>
      <c r="C198" s="1453"/>
      <c r="D198" s="1453"/>
      <c r="E198" s="1453"/>
      <c r="F198" s="2094"/>
      <c r="H198" s="2094"/>
      <c r="N198" s="2094"/>
      <c r="P198" s="2094"/>
      <c r="S198" s="2094"/>
      <c r="T198" s="2094"/>
      <c r="U198" s="2094"/>
      <c r="V198" s="2094"/>
      <c r="X198" s="2094"/>
      <c r="Y198" s="2094"/>
      <c r="Z198" s="2094"/>
      <c r="AA198" s="2094"/>
      <c r="AB198" s="2094"/>
      <c r="AC198" s="2094"/>
      <c r="AD198" s="2094"/>
      <c r="AE198" s="2094"/>
      <c r="AF198" s="2094"/>
      <c r="AG198" s="2094"/>
      <c r="AH198" s="2094"/>
      <c r="AI198" s="2094"/>
      <c r="AJ198" s="2094"/>
      <c r="AK198" s="2094">
        <v>11</v>
      </c>
    </row>
    <row customHeight="1" ht="11.549999999999999">
      <c r="A199" s="1453"/>
      <c r="B199" s="1453"/>
      <c r="C199" s="1453"/>
      <c r="D199" s="1453"/>
      <c r="E199" s="1453"/>
      <c r="F199" s="2094"/>
      <c r="H199" s="2094"/>
      <c r="N199" s="2094"/>
      <c r="P199" s="2094"/>
      <c r="S199" s="2094"/>
      <c r="T199" s="2094"/>
      <c r="U199" s="2094"/>
      <c r="V199" s="2094"/>
      <c r="X199" s="2094"/>
      <c r="Y199" s="2094"/>
      <c r="Z199" s="2094"/>
      <c r="AA199" s="2094"/>
      <c r="AB199" s="2094"/>
      <c r="AC199" s="2094"/>
      <c r="AD199" s="2094"/>
      <c r="AE199" s="2094"/>
      <c r="AF199" s="2094"/>
      <c r="AG199" s="2094"/>
      <c r="AH199" s="2094"/>
      <c r="AI199" s="2094"/>
      <c r="AJ199" s="2094"/>
      <c r="AK199" s="2094">
        <v>11</v>
      </c>
    </row>
    <row customHeight="1" ht="11.549999999999999">
      <c r="A200" s="1453"/>
      <c r="B200" s="1453"/>
      <c r="C200" s="1453"/>
      <c r="D200" s="1453"/>
      <c r="E200" s="1453"/>
      <c r="F200" s="2094"/>
      <c r="H200" s="2094"/>
      <c r="N200" s="2094"/>
      <c r="P200" s="2094"/>
      <c r="S200" s="2094"/>
      <c r="T200" s="2094"/>
      <c r="U200" s="2094"/>
      <c r="V200" s="2094"/>
      <c r="X200" s="2094"/>
      <c r="Y200" s="2094"/>
      <c r="Z200" s="2094"/>
      <c r="AA200" s="2094"/>
      <c r="AB200" s="2094"/>
      <c r="AC200" s="2094"/>
      <c r="AD200" s="2094"/>
      <c r="AE200" s="2094"/>
      <c r="AF200" s="2094"/>
      <c r="AG200" s="2094"/>
      <c r="AH200" s="2094"/>
      <c r="AI200" s="2094"/>
      <c r="AJ200" s="2094"/>
      <c r="AK200" s="2094">
        <v>11</v>
      </c>
    </row>
    <row customHeight="1" ht="11.549999999999999">
      <c r="A201" s="1453"/>
      <c r="B201" s="1453"/>
      <c r="C201" s="1453"/>
      <c r="D201" s="1453"/>
      <c r="E201" s="1453"/>
      <c r="F201" s="2094"/>
      <c r="H201" s="2094"/>
      <c r="N201" s="2094"/>
      <c r="P201" s="2094"/>
      <c r="S201" s="2094"/>
      <c r="T201" s="2094"/>
      <c r="U201" s="2094"/>
      <c r="V201" s="2094"/>
      <c r="X201" s="2094"/>
      <c r="Y201" s="2094"/>
      <c r="Z201" s="2094"/>
      <c r="AA201" s="2094"/>
      <c r="AB201" s="2094"/>
      <c r="AC201" s="2094"/>
      <c r="AD201" s="2094"/>
      <c r="AE201" s="2094"/>
      <c r="AF201" s="2094"/>
      <c r="AG201" s="2094"/>
      <c r="AH201" s="2094"/>
      <c r="AI201" s="2094"/>
      <c r="AJ201" s="2094"/>
      <c r="AK201" s="2094">
        <v>11</v>
      </c>
    </row>
    <row customHeight="1" ht="11.549999999999999">
      <c r="A202" s="1453"/>
      <c r="B202" s="1453"/>
      <c r="C202" s="1453"/>
      <c r="D202" s="1453"/>
      <c r="E202" s="1453"/>
      <c r="F202" s="2094"/>
      <c r="H202" s="2094"/>
      <c r="N202" s="2094"/>
      <c r="P202" s="2094"/>
      <c r="S202" s="2094"/>
      <c r="T202" s="2094"/>
      <c r="U202" s="2094"/>
      <c r="V202" s="2094"/>
      <c r="X202" s="2094"/>
      <c r="Y202" s="2094"/>
      <c r="Z202" s="2094"/>
      <c r="AA202" s="2094"/>
      <c r="AB202" s="2094"/>
      <c r="AC202" s="2094"/>
      <c r="AD202" s="2094"/>
      <c r="AE202" s="2094"/>
      <c r="AF202" s="2094"/>
      <c r="AG202" s="2094"/>
      <c r="AH202" s="2094"/>
      <c r="AI202" s="2094"/>
      <c r="AJ202" s="2094"/>
      <c r="AK202" s="2094">
        <v>11</v>
      </c>
    </row>
    <row customHeight="1" ht="11.549999999999999">
      <c r="A203" s="1453"/>
      <c r="B203" s="1453"/>
      <c r="C203" s="1453"/>
      <c r="D203" s="1453"/>
      <c r="E203" s="1453"/>
      <c r="F203" s="2094"/>
      <c r="H203" s="2094"/>
      <c r="N203" s="2094"/>
      <c r="P203" s="2094"/>
      <c r="S203" s="2094"/>
      <c r="T203" s="2094"/>
      <c r="U203" s="2094"/>
      <c r="V203" s="2094"/>
      <c r="X203" s="2094"/>
      <c r="Y203" s="2094"/>
      <c r="Z203" s="2094"/>
      <c r="AA203" s="2094"/>
      <c r="AB203" s="2094"/>
      <c r="AC203" s="2094"/>
      <c r="AD203" s="2094"/>
      <c r="AE203" s="2094"/>
      <c r="AF203" s="2094"/>
      <c r="AG203" s="2094"/>
      <c r="AH203" s="2094"/>
      <c r="AI203" s="2094"/>
      <c r="AJ203" s="2094"/>
      <c r="AK203" s="2094">
        <v>11</v>
      </c>
    </row>
    <row customHeight="1" ht="12.75" hidden="1">
      <c r="A204" s="1450" t="s">
        <v>82</v>
      </c>
      <c r="B204" s="1450" t="s">
        <v>135</v>
      </c>
      <c r="C204" s="1450" t="s">
        <v>135</v>
      </c>
      <c r="D204" s="1450" t="s">
        <v>135</v>
      </c>
      <c r="E204" s="1450" t="s">
        <v>135</v>
      </c>
      <c r="F204" s="2098">
        <v>16</v>
      </c>
      <c r="G204" s="2099">
        <v>0</v>
      </c>
      <c r="H204" s="2098">
        <v>3</v>
      </c>
      <c r="I204" s="2094">
        <v>7</v>
      </c>
      <c r="J204" s="2094">
        <v>56</v>
      </c>
      <c r="K204" s="2094">
        <v>10</v>
      </c>
      <c r="L204" s="2094">
        <v>40</v>
      </c>
      <c r="M204" s="2094">
        <v>40</v>
      </c>
      <c r="N204" s="1829">
        <v>9</v>
      </c>
      <c r="O204" s="2094">
        <v>102</v>
      </c>
      <c r="P204" s="1829">
        <v>9</v>
      </c>
      <c r="Q204" s="2099">
        <v>5</v>
      </c>
      <c r="R204" s="2099">
        <v>3</v>
      </c>
      <c r="S204" s="1829">
        <v>3</v>
      </c>
      <c r="T204" s="1829">
        <v>3</v>
      </c>
      <c r="U204" s="1829">
        <v>3</v>
      </c>
      <c r="V204" s="1829">
        <v>3</v>
      </c>
      <c r="W204" s="2099">
        <v>10</v>
      </c>
      <c r="X204" s="1829">
        <v>34</v>
      </c>
      <c r="Y204" s="1829">
        <v>9</v>
      </c>
      <c r="Z204" s="1007">
        <v>8</v>
      </c>
      <c r="AA204" s="1829">
        <v>8</v>
      </c>
      <c r="AB204" s="1829">
        <v>8</v>
      </c>
      <c r="AC204" s="1829">
        <v>8</v>
      </c>
      <c r="AD204" s="1829">
        <v>8</v>
      </c>
      <c r="AE204" s="1829">
        <v>8</v>
      </c>
      <c r="AF204" s="2095">
        <v>8</v>
      </c>
      <c r="AG204" s="2095">
        <v>8</v>
      </c>
      <c r="AH204" s="2095">
        <v>8</v>
      </c>
      <c r="AI204" s="2095">
        <v>8</v>
      </c>
      <c r="AJ204" s="2095">
        <v>8</v>
      </c>
      <c r="AK204" s="2094">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79DAE8-355C-0DEA-F7D9-6A112BD57524}"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8229" width="10.57421875" hidden="1"/>
    <col min="5" max="5" style="28924" width="9.140625" hidden="1" customWidth="1"/>
    <col min="6" max="7" style="28178" width="9.140625" hidden="1" customWidth="1"/>
    <col min="8" max="8" style="28199" width="3.00390625" customWidth="1"/>
    <col min="9" max="9" style="28229" width="6.00390625" customWidth="1"/>
    <col min="10" max="10" style="28229" width="63.00390625" customWidth="1"/>
    <col min="11" max="11" style="28229" width="9.00390625" customWidth="1"/>
    <col min="12" max="12" style="28229" width="39.00390625" customWidth="1"/>
    <col min="13" max="13" style="28229" width="89.00390625" customWidth="1"/>
    <col min="14" max="14" style="28229" width="10.00390625" customWidth="1"/>
    <col min="15" max="16" style="28181" width="10.00390625" customWidth="1"/>
    <col min="17" max="22" style="28229" width="10.00390625" customWidth="1"/>
    <col min="23" max="23" style="28229" width="10.57421875" hidden="1"/>
  </cols>
  <sheetData>
    <row customHeight="1" ht="22.5" hidden="1">
      <c r="S1" s="718"/>
      <c r="T1" s="718"/>
      <c r="V1" s="718"/>
      <c r="W1" s="2094" t="s">
        <v>14</v>
      </c>
    </row>
    <row customHeight="1" ht="22.5" hidden="1">
      <c r="B2" s="2516" t="s">
        <v>811</v>
      </c>
      <c r="C2" s="2516" t="s">
        <v>812</v>
      </c>
      <c r="D2" s="2515" t="s">
        <v>751</v>
      </c>
      <c r="E2" s="2521">
        <f>I2-3</f>
        <v>-3</v>
      </c>
      <c r="F2" s="2521">
        <f>J2</f>
        <v>0</v>
      </c>
      <c r="H2" s="2193" t="s">
        <v>103</v>
      </c>
      <c r="I2" s="2487"/>
      <c r="J2" s="2145"/>
      <c r="K2" s="2481" t="s">
        <v>430</v>
      </c>
      <c r="L2" s="1627"/>
      <c r="M2" s="760"/>
      <c r="N2" s="2087"/>
      <c r="P2" s="2094"/>
      <c r="W2" s="2094">
        <v>0</v>
      </c>
    </row>
    <row customHeight="1" ht="14.25" hidden="1">
      <c r="W3" s="2094">
        <v>0</v>
      </c>
    </row>
    <row customHeight="1" ht="6.3">
      <c r="H4" s="839"/>
      <c r="I4" s="920"/>
      <c r="J4" s="920"/>
      <c r="K4" s="920"/>
      <c r="L4" s="548"/>
      <c r="M4" s="548"/>
      <c r="W4" s="2094">
        <v>6</v>
      </c>
    </row>
    <row customHeight="1" ht="50.25">
      <c r="H5" s="839"/>
      <c r="I5" s="2711" t="s">
        <v>813</v>
      </c>
      <c r="J5" s="2711"/>
      <c r="K5" s="2711"/>
      <c r="L5" s="2711"/>
      <c r="M5" s="729"/>
      <c r="W5" s="2094">
        <v>48</v>
      </c>
    </row>
    <row customHeight="1" ht="18">
      <c r="H6" s="839"/>
      <c r="I6" s="2712" t="str">
        <f>IF(org=0,"Не определено",org)</f>
        <v>КГУП "Примтеплоэнерго"</v>
      </c>
      <c r="J6" s="2712"/>
      <c r="K6" s="2712"/>
      <c r="L6" s="2712"/>
      <c r="M6" s="729"/>
      <c r="W6" s="2094">
        <v>17</v>
      </c>
    </row>
    <row customHeight="1" ht="14.699999999999998">
      <c r="H7" s="839"/>
      <c r="I7" s="920"/>
      <c r="J7" s="926"/>
      <c r="K7" s="926"/>
      <c r="L7" s="1215"/>
      <c r="M7" s="656"/>
      <c r="W7" s="2094">
        <v>14</v>
      </c>
    </row>
    <row customHeight="1" ht="14.699999999999998">
      <c r="H8" s="839"/>
      <c r="I8" s="2849" t="s">
        <v>424</v>
      </c>
      <c r="J8" s="2850"/>
      <c r="K8" s="2850"/>
      <c r="L8" s="2851"/>
      <c r="M8" s="2852" t="s">
        <v>425</v>
      </c>
      <c r="W8" s="2094">
        <v>14</v>
      </c>
    </row>
    <row customHeight="1" ht="35.699999999999996">
      <c r="E9" s="2514" t="s">
        <v>742</v>
      </c>
      <c r="F9" s="2514" t="s">
        <v>748</v>
      </c>
      <c r="H9" s="839"/>
      <c r="I9" s="2488" t="s">
        <v>88</v>
      </c>
      <c r="J9" s="2489" t="s">
        <v>426</v>
      </c>
      <c r="K9" s="2527" t="s">
        <v>690</v>
      </c>
      <c r="L9" s="2528" t="s">
        <v>427</v>
      </c>
      <c r="M9" s="2852"/>
      <c r="W9" s="2094">
        <v>34</v>
      </c>
    </row>
    <row customHeight="1" ht="35.699999999999996">
      <c r="B10" s="2516" t="s">
        <v>814</v>
      </c>
      <c r="C10" s="2516" t="s">
        <v>815</v>
      </c>
      <c r="D10" s="2515" t="s">
        <v>751</v>
      </c>
      <c r="E10" s="2519" t="s">
        <v>752</v>
      </c>
      <c r="F10" s="2519" t="s">
        <v>752</v>
      </c>
      <c r="H10" s="839"/>
      <c r="I10" s="2487" t="s">
        <v>132</v>
      </c>
      <c r="J10" s="2349" t="s">
        <v>816</v>
      </c>
      <c r="K10" s="2481" t="s">
        <v>430</v>
      </c>
      <c r="L10" s="1281"/>
      <c r="M10" s="760" t="s">
        <v>817</v>
      </c>
      <c r="W10" s="2094">
        <v>34</v>
      </c>
    </row>
    <row customHeight="1" ht="50.25">
      <c r="B11" s="2516" t="s">
        <v>818</v>
      </c>
      <c r="C11" s="2516" t="s">
        <v>819</v>
      </c>
      <c r="D11" s="2515" t="s">
        <v>751</v>
      </c>
      <c r="E11" s="2519" t="s">
        <v>752</v>
      </c>
      <c r="F11" s="2519" t="s">
        <v>752</v>
      </c>
      <c r="H11" s="839"/>
      <c r="I11" s="2487" t="s">
        <v>102</v>
      </c>
      <c r="J11" s="2349" t="s">
        <v>820</v>
      </c>
      <c r="K11" s="2481" t="s">
        <v>430</v>
      </c>
      <c r="L11" s="1281"/>
      <c r="M11" s="760" t="s">
        <v>817</v>
      </c>
      <c r="W11" s="2094">
        <v>48</v>
      </c>
    </row>
    <row customHeight="1" ht="48.29999999999999">
      <c r="B12" s="2516" t="s">
        <v>821</v>
      </c>
      <c r="C12" s="2516" t="s">
        <v>822</v>
      </c>
      <c r="D12" s="2515" t="s">
        <v>751</v>
      </c>
      <c r="E12" s="2519" t="s">
        <v>752</v>
      </c>
      <c r="F12" s="2519" t="s">
        <v>752</v>
      </c>
      <c r="H12" s="2151"/>
      <c r="I12" s="2487" t="s">
        <v>90</v>
      </c>
      <c r="J12" s="2494" t="s">
        <v>823</v>
      </c>
      <c r="K12" s="2481" t="s">
        <v>430</v>
      </c>
      <c r="L12" s="1281"/>
      <c r="M12" s="760" t="s">
        <v>824</v>
      </c>
      <c r="N12" s="2087"/>
      <c r="P12" s="2094"/>
      <c r="W12" s="2094">
        <v>46</v>
      </c>
    </row>
    <row customHeight="1" ht="14.699999999999998">
      <c r="E13" s="806"/>
      <c r="H13" s="839"/>
      <c r="I13" s="810"/>
      <c r="J13" s="1114" t="s">
        <v>825</v>
      </c>
      <c r="K13" s="1034"/>
      <c r="L13" s="677"/>
      <c r="M13" s="760"/>
      <c r="W13" s="2094">
        <v>14</v>
      </c>
    </row>
    <row customHeight="1" ht="14.699999999999998">
      <c r="E14" s="806"/>
      <c r="H14" s="839"/>
      <c r="I14" s="1520"/>
      <c r="J14" s="2140"/>
      <c r="K14" s="2141"/>
      <c r="L14" s="2142"/>
      <c r="M14" s="2491"/>
      <c r="W14" s="2094">
        <v>14</v>
      </c>
    </row>
    <row customHeight="1" ht="14.699999999999998">
      <c r="I15" s="2144"/>
      <c r="J15" s="2848"/>
      <c r="K15" s="2848"/>
      <c r="L15" s="2848"/>
      <c r="M15" s="2848"/>
      <c r="W15" s="2094">
        <v>14</v>
      </c>
    </row>
    <row customHeight="1" ht="21" hidden="1">
      <c r="A16" s="2493" t="s">
        <v>82</v>
      </c>
      <c r="B16" s="2094">
        <v>9</v>
      </c>
      <c r="C16" s="2094">
        <v>9</v>
      </c>
      <c r="D16" s="2094">
        <v>9</v>
      </c>
      <c r="E16" s="2493" t="s">
        <v>130</v>
      </c>
      <c r="F16" s="2518" t="s">
        <v>130</v>
      </c>
      <c r="G16" s="2520"/>
      <c r="H16" s="807">
        <v>3</v>
      </c>
      <c r="I16" s="2094">
        <v>6</v>
      </c>
      <c r="J16" s="2094">
        <v>63</v>
      </c>
      <c r="K16" s="2094">
        <v>9</v>
      </c>
      <c r="L16" s="2094">
        <v>39</v>
      </c>
      <c r="M16" s="2094">
        <v>89</v>
      </c>
      <c r="N16" s="2094">
        <v>10</v>
      </c>
      <c r="O16" s="2087">
        <v>10</v>
      </c>
      <c r="P16" s="2087">
        <v>10</v>
      </c>
      <c r="Q16" s="2094">
        <v>10</v>
      </c>
      <c r="R16" s="2094">
        <v>10</v>
      </c>
      <c r="S16" s="2094">
        <v>10</v>
      </c>
      <c r="T16" s="2094">
        <v>10</v>
      </c>
      <c r="U16" s="2094">
        <v>10</v>
      </c>
      <c r="V16" s="2094">
        <v>10</v>
      </c>
      <c r="W16" s="209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545301-1B55-976A-FC8C-1E865109183F}"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7077" width="10.7109375" hidden="1" customWidth="1"/>
    <col min="2" max="2" style="28178" width="16.8515625" hidden="1" customWidth="1"/>
    <col min="3" max="3" style="27100" width="5.57421875" hidden="1" customWidth="1"/>
    <col min="4" max="4" style="28229" width="3.00390625" customWidth="1"/>
    <col min="5" max="5" style="28229" width="7.00390625" customWidth="1"/>
    <col min="6" max="6" style="28229" width="56.00390625" customWidth="1"/>
    <col min="7" max="7" style="28229" width="10.00390625" customWidth="1"/>
    <col min="8" max="8" style="28229" width="40.7109375" hidden="1" customWidth="1"/>
    <col min="9" max="9" style="28229" width="40.00390625" customWidth="1"/>
    <col min="10" max="10" style="28229" width="102.00390625" customWidth="1"/>
    <col min="11" max="11" style="28178" width="9.00390625" customWidth="1"/>
    <col min="12" max="12" style="27100" width="5.00390625" customWidth="1"/>
    <col min="13" max="13" style="27100" width="3.00390625" customWidth="1"/>
    <col min="14" max="17" style="28178" width="3.00390625" customWidth="1"/>
    <col min="18" max="18" style="27100" width="10.00390625" customWidth="1"/>
    <col min="19" max="19" style="28178" width="34.00390625" customWidth="1"/>
    <col min="20" max="20" style="28178" width="9.00390625" customWidth="1"/>
    <col min="21" max="21" style="27078" width="8.00390625" customWidth="1"/>
    <col min="22" max="26" style="28178" width="8.00390625" customWidth="1"/>
    <col min="27" max="31" style="28479" width="8.00390625" customWidth="1"/>
    <col min="32" max="32" style="28229" width="10.421875" hidden="1" customWidth="1"/>
  </cols>
  <sheetData>
    <row s="28178" customFormat="1" customHeight="1" ht="22.5" hidden="1">
      <c r="A1" s="1450"/>
      <c r="C1" s="2099"/>
      <c r="D1" s="1000"/>
      <c r="H1" s="1623">
        <v>4</v>
      </c>
      <c r="I1" s="1623">
        <v>4</v>
      </c>
      <c r="L1" s="2099"/>
      <c r="M1" s="2099"/>
      <c r="R1" s="2099"/>
      <c r="AF1" s="1623" t="s">
        <v>14</v>
      </c>
    </row>
    <row s="28178" customFormat="1" customHeight="1" ht="22.5" hidden="1">
      <c r="A2" s="1450"/>
      <c r="C2" s="2099"/>
      <c r="D2" s="1001"/>
      <c r="E2" s="2100"/>
      <c r="F2" s="1003"/>
      <c r="G2" s="2102" t="s">
        <v>676</v>
      </c>
      <c r="H2" s="1004"/>
      <c r="I2" s="1004"/>
      <c r="J2" s="1005" t="s">
        <v>826</v>
      </c>
      <c r="K2" s="1006"/>
      <c r="L2" s="2099"/>
      <c r="M2" s="2099"/>
      <c r="R2" s="2099"/>
      <c r="U2" s="1007"/>
      <c r="AA2" s="2095"/>
      <c r="AB2" s="2095"/>
      <c r="AC2" s="2095"/>
      <c r="AD2" s="2095"/>
      <c r="AE2" s="2095"/>
      <c r="AF2" s="1623">
        <v>0</v>
      </c>
    </row>
    <row customHeight="1" ht="11.25" hidden="1">
      <c r="AF3" s="2094">
        <v>0</v>
      </c>
    </row>
    <row s="28479" customFormat="1" customHeight="1" ht="11.25" hidden="1">
      <c r="A4" s="1450"/>
      <c r="B4" s="1623"/>
      <c r="C4" s="2099"/>
      <c r="D4" s="825"/>
      <c r="J4" s="2095">
        <v>4</v>
      </c>
      <c r="K4" s="1623"/>
      <c r="L4" s="2099"/>
      <c r="M4" s="2099"/>
      <c r="N4" s="1623"/>
      <c r="O4" s="1623"/>
      <c r="P4" s="1623"/>
      <c r="Q4" s="1623"/>
      <c r="R4" s="2099"/>
      <c r="S4" s="1623"/>
      <c r="T4" s="1623"/>
      <c r="U4" s="1007"/>
      <c r="V4" s="1623"/>
      <c r="W4" s="1623"/>
      <c r="X4" s="1623"/>
      <c r="Y4" s="1623"/>
      <c r="Z4" s="1623"/>
      <c r="AF4" s="2095">
        <v>0</v>
      </c>
    </row>
    <row customHeight="1" ht="11.549999999999999">
      <c r="AF5" s="2094">
        <v>11</v>
      </c>
    </row>
    <row customHeight="1" ht="31.5">
      <c r="E6" s="2770" t="s">
        <v>827</v>
      </c>
      <c r="F6" s="2770"/>
      <c r="G6" s="2770"/>
      <c r="H6" s="2770"/>
      <c r="I6" s="2770"/>
      <c r="J6" s="1019"/>
      <c r="AF6" s="2094">
        <v>30</v>
      </c>
    </row>
    <row customHeight="1" ht="11.549999999999999">
      <c r="E7" s="2712" t="str">
        <f>IF(org=0,"Не определено",org)</f>
        <v>КГУП "Примтеплоэнерго"</v>
      </c>
      <c r="F7" s="2712"/>
      <c r="G7" s="2712"/>
      <c r="H7" s="2712"/>
      <c r="I7" s="2712"/>
      <c r="AF7" s="2094">
        <v>11</v>
      </c>
    </row>
    <row customHeight="1" ht="11.549999999999999">
      <c r="E8" s="1598"/>
      <c r="F8" s="1598"/>
      <c r="G8" s="1598"/>
      <c r="H8" s="1598"/>
      <c r="I8" s="1598"/>
      <c r="AF8" s="2094">
        <v>11</v>
      </c>
    </row>
    <row s="27100" customFormat="1" customHeight="1" ht="4.2">
      <c r="A9" s="1630"/>
      <c r="D9" s="2105"/>
      <c r="H9" s="1352"/>
      <c r="I9" s="1352" t="s">
        <v>248</v>
      </c>
      <c r="AF9" s="2099">
        <v>4</v>
      </c>
    </row>
    <row customHeight="1" ht="11.549999999999999">
      <c r="E10" s="1174"/>
      <c r="F10" s="2830" t="s">
        <v>240</v>
      </c>
      <c r="G10" s="2831"/>
      <c r="H10" s="2015" t="str">
        <f>IF(H9="","",INDEX(DIFFERENTIATION_UNMERGE_VD,MATCH(H9,DIFFERENTIATION_ID_DIFF,0)))</f>
        <v/>
      </c>
      <c r="I10" s="2015" t="str">
        <f>IF(I9="","",INDEX(DIFFERENTIATION_UNMERGE_VD,MATCH(I9,DIFFERENTIATION_ID_DIFF,0)))</f>
        <v>Производство тепловой энергии. Некомбинированная выработка; Подключение (технологическое присоединение) к системе теплоснабжения</v>
      </c>
      <c r="J10" s="2590"/>
      <c r="AF10" s="2094">
        <v>11</v>
      </c>
    </row>
    <row customHeight="1" ht="11.549999999999999">
      <c r="E11" s="1174"/>
      <c r="F11" s="2830" t="s">
        <v>688</v>
      </c>
      <c r="G11" s="2831"/>
      <c r="H11" s="2015" t="str">
        <f>IF(H9="","",INDEX(DIFFERENTIATION_UNMERGE_AREA,MATCH(H9,DIFFERENTIATION_ID_DIFF,0)))</f>
        <v/>
      </c>
      <c r="I11" s="2015" t="str">
        <f>IF(I9="","",INDEX(DIFFERENTIATION_UNMERGE_AREA,MATCH(I9,DIFFERENTIATION_ID_DIFF,0)))</f>
        <v>без дифференциации</v>
      </c>
      <c r="J11" s="2590"/>
      <c r="AF11" s="2094">
        <v>11</v>
      </c>
    </row>
    <row customHeight="1" ht="1.05">
      <c r="E12" s="2125"/>
      <c r="F12" s="2853" t="s">
        <v>689</v>
      </c>
      <c r="G12" s="2854"/>
      <c r="H12" s="2126" t="str">
        <f>IF(H9="","",INDEX(DIFFERENTIATION_UNMERGE_SYSTEM,MATCH(H9,DIFFERENTIATION_ID_DIFF,0)))</f>
        <v/>
      </c>
      <c r="I12" s="2126" t="str">
        <f>IF(I9="","",INDEX(DIFFERENTIATION_UNMERGE_SYSTEM,MATCH(I9,DIFFERENTIATION_ID_DIFF,0)))</f>
        <v>без дифференциации</v>
      </c>
      <c r="J12" s="2590"/>
      <c r="AF12" s="2094">
        <v>1</v>
      </c>
    </row>
    <row customHeight="1" ht="11.549999999999999">
      <c r="E13" s="2832" t="s">
        <v>424</v>
      </c>
      <c r="F13" s="2833"/>
      <c r="G13" s="2833"/>
      <c r="H13" s="2014"/>
      <c r="I13" s="2014"/>
      <c r="J13" s="2590"/>
      <c r="AF13" s="2094">
        <v>11</v>
      </c>
    </row>
    <row customHeight="1" ht="24">
      <c r="E14" s="2102" t="s">
        <v>88</v>
      </c>
      <c r="F14" s="2097" t="s">
        <v>426</v>
      </c>
      <c r="G14" s="2097" t="s">
        <v>690</v>
      </c>
      <c r="H14" s="2097" t="s">
        <v>427</v>
      </c>
      <c r="I14" s="2097" t="s">
        <v>427</v>
      </c>
      <c r="J14" s="2590"/>
      <c r="AF14" s="2094">
        <v>23</v>
      </c>
    </row>
    <row customHeight="1" ht="19.95">
      <c r="D15" s="2101"/>
      <c r="E15" s="2093" t="s">
        <v>132</v>
      </c>
      <c r="F15" s="1170" t="s">
        <v>828</v>
      </c>
      <c r="G15" s="2109" t="s">
        <v>676</v>
      </c>
      <c r="H15" s="1020"/>
      <c r="I15" s="1020"/>
      <c r="J15" s="752" t="s">
        <v>829</v>
      </c>
      <c r="K15" s="1006" t="s">
        <v>754</v>
      </c>
      <c r="AF15" s="2094">
        <v>19</v>
      </c>
    </row>
    <row customHeight="1" ht="35.699999999999996">
      <c r="D16" s="2101"/>
      <c r="E16" s="2093" t="s">
        <v>102</v>
      </c>
      <c r="F16" s="1170" t="s">
        <v>830</v>
      </c>
      <c r="G16" s="2109" t="s">
        <v>676</v>
      </c>
      <c r="H16" s="1021">
        <f>SUM(H17,H20:H32)</f>
        <v>0</v>
      </c>
      <c r="I16" s="1021">
        <f>SUM(I17,I20,I23,I26,I29:I32)</f>
        <v>0</v>
      </c>
      <c r="J16" s="752" t="s">
        <v>831</v>
      </c>
      <c r="K16" s="1006" t="s">
        <v>754</v>
      </c>
      <c r="AF16" s="2094">
        <v>34</v>
      </c>
    </row>
    <row customHeight="1" ht="19.95">
      <c r="D17" s="2101"/>
      <c r="E17" s="2127" t="s">
        <v>832</v>
      </c>
      <c r="F17" s="1417" t="s">
        <v>833</v>
      </c>
      <c r="G17" s="2106" t="s">
        <v>676</v>
      </c>
      <c r="H17" s="1020"/>
      <c r="I17" s="1020"/>
      <c r="J17" s="752" t="s">
        <v>834</v>
      </c>
      <c r="K17" s="1006"/>
      <c r="AF17" s="2094">
        <v>19</v>
      </c>
    </row>
    <row customHeight="1" ht="24">
      <c r="D18" s="2101"/>
      <c r="E18" s="2127" t="s">
        <v>835</v>
      </c>
      <c r="F18" s="2113" t="s">
        <v>836</v>
      </c>
      <c r="G18" s="2106" t="s">
        <v>676</v>
      </c>
      <c r="H18" s="1020"/>
      <c r="I18" s="1020"/>
      <c r="J18" s="752" t="s">
        <v>837</v>
      </c>
      <c r="K18" s="1006"/>
      <c r="AF18" s="2094">
        <v>23</v>
      </c>
    </row>
    <row customHeight="1" ht="35.699999999999996">
      <c r="D19" s="2101"/>
      <c r="E19" s="2127" t="s">
        <v>838</v>
      </c>
      <c r="F19" s="2113" t="s">
        <v>839</v>
      </c>
      <c r="G19" s="2106" t="s">
        <v>676</v>
      </c>
      <c r="H19" s="1020"/>
      <c r="I19" s="1020"/>
      <c r="J19" s="752"/>
      <c r="K19" s="1006"/>
      <c r="AF19" s="2094">
        <v>34</v>
      </c>
    </row>
    <row customHeight="1" ht="19.95">
      <c r="D20" s="2101"/>
      <c r="E20" s="2127" t="s">
        <v>431</v>
      </c>
      <c r="F20" s="1417" t="s">
        <v>840</v>
      </c>
      <c r="G20" s="2106" t="s">
        <v>676</v>
      </c>
      <c r="H20" s="1020"/>
      <c r="I20" s="1020"/>
      <c r="J20" s="752" t="s">
        <v>841</v>
      </c>
      <c r="K20" s="1006"/>
      <c r="AF20" s="2094">
        <v>19</v>
      </c>
    </row>
    <row customHeight="1" ht="19.95">
      <c r="D21" s="2101"/>
      <c r="E21" s="2127" t="s">
        <v>842</v>
      </c>
      <c r="F21" s="2113" t="s">
        <v>843</v>
      </c>
      <c r="G21" s="2106" t="s">
        <v>676</v>
      </c>
      <c r="H21" s="1020"/>
      <c r="I21" s="1020"/>
      <c r="J21" s="752"/>
      <c r="K21" s="1006"/>
      <c r="AF21" s="2094">
        <v>19</v>
      </c>
    </row>
    <row customHeight="1" ht="19.95">
      <c r="D22" s="2101"/>
      <c r="E22" s="2127" t="s">
        <v>844</v>
      </c>
      <c r="F22" s="2113" t="s">
        <v>845</v>
      </c>
      <c r="G22" s="2106" t="s">
        <v>676</v>
      </c>
      <c r="H22" s="1020"/>
      <c r="I22" s="1020"/>
      <c r="J22" s="752"/>
      <c r="K22" s="1006"/>
      <c r="AF22" s="2094">
        <v>19</v>
      </c>
    </row>
    <row customHeight="1" ht="24">
      <c r="D23" s="2101"/>
      <c r="E23" s="2127" t="s">
        <v>434</v>
      </c>
      <c r="F23" s="1417" t="s">
        <v>846</v>
      </c>
      <c r="G23" s="2106" t="s">
        <v>676</v>
      </c>
      <c r="H23" s="1020"/>
      <c r="I23" s="1020"/>
      <c r="J23" s="752" t="s">
        <v>847</v>
      </c>
      <c r="K23" s="1006"/>
      <c r="AF23" s="2094">
        <v>23</v>
      </c>
    </row>
    <row customHeight="1" ht="19.95">
      <c r="D24" s="2101"/>
      <c r="E24" s="2127" t="s">
        <v>848</v>
      </c>
      <c r="F24" s="2113" t="s">
        <v>849</v>
      </c>
      <c r="G24" s="2106" t="s">
        <v>676</v>
      </c>
      <c r="H24" s="1020"/>
      <c r="I24" s="1020"/>
      <c r="J24" s="752"/>
      <c r="K24" s="1006"/>
      <c r="AF24" s="2094">
        <v>19</v>
      </c>
    </row>
    <row customHeight="1" ht="35.699999999999996">
      <c r="D25" s="2101"/>
      <c r="E25" s="2127" t="s">
        <v>850</v>
      </c>
      <c r="F25" s="2113" t="s">
        <v>851</v>
      </c>
      <c r="G25" s="2106" t="s">
        <v>676</v>
      </c>
      <c r="H25" s="1020"/>
      <c r="I25" s="1020"/>
      <c r="J25" s="752"/>
      <c r="K25" s="1006"/>
      <c r="AF25" s="2094">
        <v>34</v>
      </c>
    </row>
    <row customHeight="1" ht="24">
      <c r="D26" s="2101"/>
      <c r="E26" s="2127" t="s">
        <v>852</v>
      </c>
      <c r="F26" s="1417" t="s">
        <v>853</v>
      </c>
      <c r="G26" s="2106" t="s">
        <v>676</v>
      </c>
      <c r="H26" s="1020"/>
      <c r="I26" s="1020"/>
      <c r="J26" s="752" t="s">
        <v>854</v>
      </c>
      <c r="K26" s="1006"/>
      <c r="AF26" s="2094">
        <v>23</v>
      </c>
    </row>
    <row customHeight="1" ht="19.95">
      <c r="D27" s="2101"/>
      <c r="E27" s="2138" t="s">
        <v>855</v>
      </c>
      <c r="F27" s="2113" t="s">
        <v>856</v>
      </c>
      <c r="G27" s="2117" t="s">
        <v>676</v>
      </c>
      <c r="H27" s="2139"/>
      <c r="I27" s="2139"/>
      <c r="J27" s="752"/>
      <c r="K27" s="1006"/>
      <c r="AF27" s="2094">
        <v>19</v>
      </c>
    </row>
    <row customHeight="1" ht="19.95">
      <c r="D28" s="2101"/>
      <c r="E28" s="2138" t="s">
        <v>857</v>
      </c>
      <c r="F28" s="2113" t="s">
        <v>858</v>
      </c>
      <c r="G28" s="2117" t="s">
        <v>676</v>
      </c>
      <c r="H28" s="2139"/>
      <c r="I28" s="2139"/>
      <c r="J28" s="752"/>
      <c r="K28" s="1006"/>
      <c r="AF28" s="2094">
        <v>19</v>
      </c>
    </row>
    <row customHeight="1" ht="19.95">
      <c r="D29" s="2101"/>
      <c r="E29" s="2138" t="s">
        <v>859</v>
      </c>
      <c r="F29" s="1417" t="s">
        <v>860</v>
      </c>
      <c r="G29" s="2117" t="s">
        <v>676</v>
      </c>
      <c r="H29" s="2139"/>
      <c r="I29" s="2139"/>
      <c r="J29" s="752"/>
      <c r="K29" s="1006"/>
      <c r="AF29" s="2094">
        <v>19</v>
      </c>
    </row>
    <row customHeight="1" ht="19.95">
      <c r="D30" s="2101"/>
      <c r="E30" s="2138" t="s">
        <v>861</v>
      </c>
      <c r="F30" s="1417" t="s">
        <v>862</v>
      </c>
      <c r="G30" s="2117" t="s">
        <v>676</v>
      </c>
      <c r="H30" s="2139"/>
      <c r="I30" s="2139"/>
      <c r="J30" s="752"/>
      <c r="K30" s="1006"/>
      <c r="AF30" s="2094">
        <v>19</v>
      </c>
    </row>
    <row customHeight="1" ht="19.95">
      <c r="D31" s="2101"/>
      <c r="E31" s="2138" t="s">
        <v>863</v>
      </c>
      <c r="F31" s="1417" t="s">
        <v>864</v>
      </c>
      <c r="G31" s="2117" t="s">
        <v>676</v>
      </c>
      <c r="H31" s="2139"/>
      <c r="I31" s="2139"/>
      <c r="J31" s="752"/>
      <c r="K31" s="1006"/>
      <c r="AF31" s="2094">
        <v>19</v>
      </c>
    </row>
    <row s="28178" customFormat="1" customHeight="1" ht="35.699999999999996">
      <c r="A32" s="1450"/>
      <c r="C32" s="2099"/>
      <c r="D32" s="2101"/>
      <c r="E32" s="2138" t="s">
        <v>865</v>
      </c>
      <c r="F32" s="1417" t="s">
        <v>866</v>
      </c>
      <c r="G32" s="2107" t="s">
        <v>676</v>
      </c>
      <c r="H32" s="1042">
        <f>SUM(H33:H34)</f>
        <v>0</v>
      </c>
      <c r="I32" s="1042">
        <f>SUM(I33:I34)</f>
        <v>0</v>
      </c>
      <c r="J32" s="752" t="s">
        <v>867</v>
      </c>
      <c r="K32" s="1006"/>
      <c r="L32" s="2099"/>
      <c r="M32" s="2099"/>
      <c r="R32" s="2099"/>
      <c r="U32" s="1007"/>
      <c r="AA32" s="2095"/>
      <c r="AB32" s="2095"/>
      <c r="AC32" s="2095"/>
      <c r="AD32" s="2095"/>
      <c r="AE32" s="2095"/>
      <c r="AF32" s="1623">
        <v>34</v>
      </c>
    </row>
    <row s="27100" customFormat="1" customHeight="1" ht="1.05">
      <c r="A33" s="1630"/>
      <c r="D33" s="1011"/>
      <c r="E33" s="1265" t="str">
        <f>E32&amp;".0"</f>
        <v>2.8.0</v>
      </c>
      <c r="F33" s="1454"/>
      <c r="G33" s="1014"/>
      <c r="H33" s="1455"/>
      <c r="I33" s="1455"/>
      <c r="J33" s="1456"/>
      <c r="AF33" s="2099">
        <v>1</v>
      </c>
    </row>
    <row s="28178" customFormat="1" customHeight="1" ht="19.95">
      <c r="A34" s="1450"/>
      <c r="C34" s="2099"/>
      <c r="D34" s="2096"/>
      <c r="E34" s="1033"/>
      <c r="F34" s="2129" t="s">
        <v>701</v>
      </c>
      <c r="G34" s="1035"/>
      <c r="H34" s="1036"/>
      <c r="I34" s="1036"/>
      <c r="J34" s="764" t="s">
        <v>868</v>
      </c>
      <c r="K34" s="1006"/>
      <c r="L34" s="2099"/>
      <c r="M34" s="2099"/>
      <c r="R34" s="2099"/>
      <c r="U34" s="1007"/>
      <c r="AA34" s="2095"/>
      <c r="AB34" s="2095"/>
      <c r="AC34" s="2095"/>
      <c r="AD34" s="2095"/>
      <c r="AE34" s="2095"/>
      <c r="AF34" s="1623">
        <v>19</v>
      </c>
    </row>
    <row customHeight="1" ht="60">
      <c r="D35" s="2101"/>
      <c r="E35" s="2138" t="s">
        <v>869</v>
      </c>
      <c r="F35" s="1417" t="s">
        <v>870</v>
      </c>
      <c r="G35" s="2117" t="s">
        <v>676</v>
      </c>
      <c r="H35" s="2139"/>
      <c r="I35" s="2139"/>
      <c r="J35" s="752" t="s">
        <v>871</v>
      </c>
      <c r="K35" s="1006"/>
      <c r="AF35" s="2094">
        <v>57</v>
      </c>
    </row>
    <row s="28178" customFormat="1" customHeight="1" ht="24">
      <c r="A36" s="1452" t="s">
        <v>702</v>
      </c>
      <c r="C36" s="2099"/>
      <c r="D36" s="2101"/>
      <c r="E36" s="2127" t="s">
        <v>90</v>
      </c>
      <c r="F36" s="1170" t="s">
        <v>872</v>
      </c>
      <c r="G36" s="2106" t="s">
        <v>676</v>
      </c>
      <c r="H36" s="1020"/>
      <c r="I36" s="1020"/>
      <c r="J36" s="752" t="s">
        <v>873</v>
      </c>
      <c r="K36" s="1006"/>
      <c r="L36" s="2099"/>
      <c r="M36" s="2099"/>
      <c r="R36" s="2099"/>
      <c r="U36" s="1007"/>
      <c r="AA36" s="2095"/>
      <c r="AB36" s="2095"/>
      <c r="AC36" s="2095"/>
      <c r="AD36" s="2095"/>
      <c r="AE36" s="2095"/>
      <c r="AF36" s="1623">
        <v>23</v>
      </c>
    </row>
    <row s="28178" customFormat="1" customHeight="1" ht="35.699999999999996">
      <c r="A37" s="1452"/>
      <c r="C37" s="2099"/>
      <c r="D37" s="2101"/>
      <c r="E37" s="2127" t="s">
        <v>448</v>
      </c>
      <c r="F37" s="1417" t="s">
        <v>874</v>
      </c>
      <c r="G37" s="2117"/>
      <c r="H37" s="1020"/>
      <c r="I37" s="1020"/>
      <c r="J37" s="752"/>
      <c r="K37" s="1006"/>
      <c r="L37" s="2099"/>
      <c r="M37" s="2099"/>
      <c r="R37" s="2099"/>
      <c r="U37" s="1007"/>
      <c r="AA37" s="2095"/>
      <c r="AB37" s="2095"/>
      <c r="AC37" s="2095"/>
      <c r="AD37" s="2095"/>
      <c r="AE37" s="2095"/>
      <c r="AF37" s="1623">
        <v>34</v>
      </c>
    </row>
    <row s="28178" customFormat="1" customHeight="1" ht="19.95">
      <c r="A38" s="1450"/>
      <c r="C38" s="2099"/>
      <c r="D38" s="1038"/>
      <c r="E38" s="2127" t="s">
        <v>91</v>
      </c>
      <c r="F38" s="1170" t="s">
        <v>875</v>
      </c>
      <c r="G38" s="2106" t="s">
        <v>676</v>
      </c>
      <c r="H38" s="1020"/>
      <c r="I38" s="1020"/>
      <c r="J38" s="752" t="s">
        <v>876</v>
      </c>
      <c r="K38" s="1006"/>
      <c r="L38" s="2099"/>
      <c r="M38" s="2099"/>
      <c r="R38" s="2099"/>
      <c r="U38" s="1007"/>
      <c r="AA38" s="2095"/>
      <c r="AB38" s="2095"/>
      <c r="AC38" s="2095"/>
      <c r="AD38" s="2095"/>
      <c r="AE38" s="2095"/>
      <c r="AF38" s="1623">
        <v>19</v>
      </c>
    </row>
    <row s="28178" customFormat="1" customHeight="1" ht="24">
      <c r="A39" s="1450"/>
      <c r="C39" s="2099"/>
      <c r="D39" s="1038"/>
      <c r="E39" s="2127" t="s">
        <v>877</v>
      </c>
      <c r="F39" s="1417" t="s">
        <v>878</v>
      </c>
      <c r="G39" s="2117" t="s">
        <v>676</v>
      </c>
      <c r="H39" s="1020"/>
      <c r="I39" s="1020"/>
      <c r="J39" s="752" t="s">
        <v>879</v>
      </c>
      <c r="K39" s="1006"/>
      <c r="L39" s="2099"/>
      <c r="M39" s="2099"/>
      <c r="R39" s="2099"/>
      <c r="U39" s="1007"/>
      <c r="AA39" s="2095"/>
      <c r="AB39" s="2095"/>
      <c r="AC39" s="2095"/>
      <c r="AD39" s="2095"/>
      <c r="AE39" s="2095"/>
      <c r="AF39" s="1623">
        <v>23</v>
      </c>
    </row>
    <row s="28178" customFormat="1" customHeight="1" ht="24">
      <c r="A40" s="1450"/>
      <c r="C40" s="2099"/>
      <c r="D40" s="2101"/>
      <c r="E40" s="2127" t="s">
        <v>880</v>
      </c>
      <c r="F40" s="2113" t="s">
        <v>881</v>
      </c>
      <c r="G40" s="2106" t="s">
        <v>676</v>
      </c>
      <c r="H40" s="1020"/>
      <c r="I40" s="1020"/>
      <c r="J40" s="752" t="s">
        <v>882</v>
      </c>
      <c r="K40" s="1006"/>
      <c r="L40" s="2099"/>
      <c r="M40" s="2099"/>
      <c r="R40" s="2099"/>
      <c r="U40" s="1007"/>
      <c r="AA40" s="2095"/>
      <c r="AB40" s="2095"/>
      <c r="AC40" s="2095"/>
      <c r="AD40" s="2095"/>
      <c r="AE40" s="2095"/>
      <c r="AF40" s="1623">
        <v>23</v>
      </c>
    </row>
    <row s="28178" customFormat="1" customHeight="1" ht="24">
      <c r="A41" s="1450"/>
      <c r="C41" s="2099"/>
      <c r="D41" s="2101"/>
      <c r="E41" s="2127" t="s">
        <v>883</v>
      </c>
      <c r="F41" s="2113" t="s">
        <v>884</v>
      </c>
      <c r="G41" s="2106" t="s">
        <v>676</v>
      </c>
      <c r="H41" s="1020"/>
      <c r="I41" s="1020"/>
      <c r="J41" s="752" t="s">
        <v>885</v>
      </c>
      <c r="K41" s="1006"/>
      <c r="L41" s="2099"/>
      <c r="M41" s="2099"/>
      <c r="R41" s="2099"/>
      <c r="U41" s="1007"/>
      <c r="AA41" s="2095"/>
      <c r="AB41" s="2095"/>
      <c r="AC41" s="2095"/>
      <c r="AD41" s="2095"/>
      <c r="AE41" s="2095"/>
      <c r="AF41" s="1623">
        <v>23</v>
      </c>
    </row>
    <row s="28178" customFormat="1" customHeight="1" ht="24">
      <c r="A42" s="1450"/>
      <c r="C42" s="2099"/>
      <c r="D42" s="2101"/>
      <c r="E42" s="2127" t="s">
        <v>886</v>
      </c>
      <c r="F42" s="2113" t="s">
        <v>887</v>
      </c>
      <c r="G42" s="2106" t="s">
        <v>676</v>
      </c>
      <c r="H42" s="1020"/>
      <c r="I42" s="1020"/>
      <c r="J42" s="752" t="s">
        <v>888</v>
      </c>
      <c r="K42" s="1006"/>
      <c r="L42" s="2099"/>
      <c r="M42" s="2099"/>
      <c r="R42" s="2099"/>
      <c r="U42" s="1007"/>
      <c r="AA42" s="2095"/>
      <c r="AB42" s="2095"/>
      <c r="AC42" s="2095"/>
      <c r="AD42" s="2095"/>
      <c r="AE42" s="2095"/>
      <c r="AF42" s="1623">
        <v>23</v>
      </c>
    </row>
    <row s="28178" customFormat="1" customHeight="1" ht="35.699999999999996">
      <c r="A43" s="1450"/>
      <c r="C43" s="2099" t="s">
        <v>712</v>
      </c>
      <c r="D43" s="2101"/>
      <c r="E43" s="2127" t="s">
        <v>114</v>
      </c>
      <c r="F43" s="1170" t="s">
        <v>753</v>
      </c>
      <c r="G43" s="2109" t="s">
        <v>889</v>
      </c>
      <c r="H43" s="864"/>
      <c r="I43" s="864"/>
      <c r="J43" s="752" t="s">
        <v>890</v>
      </c>
      <c r="K43" s="1006"/>
      <c r="L43" s="2099"/>
      <c r="M43" s="2099"/>
      <c r="R43" s="2099"/>
      <c r="U43" s="1007"/>
      <c r="AA43" s="2095"/>
      <c r="AB43" s="2095"/>
      <c r="AC43" s="2095"/>
      <c r="AD43" s="2095"/>
      <c r="AE43" s="2095"/>
      <c r="AF43" s="1623">
        <v>34</v>
      </c>
    </row>
    <row s="28178" customFormat="1" customHeight="1" ht="35.699999999999996">
      <c r="A44" s="1450"/>
      <c r="C44" s="2099"/>
      <c r="D44" s="2101"/>
      <c r="E44" s="2127" t="s">
        <v>92</v>
      </c>
      <c r="F44" s="1170" t="s">
        <v>891</v>
      </c>
      <c r="G44" s="2106" t="s">
        <v>892</v>
      </c>
      <c r="H44" s="1008"/>
      <c r="I44" s="1008"/>
      <c r="J44" s="752" t="s">
        <v>893</v>
      </c>
      <c r="K44" s="1006"/>
      <c r="L44" s="2099"/>
      <c r="M44" s="2099"/>
      <c r="R44" s="2099"/>
      <c r="U44" s="1007"/>
      <c r="AA44" s="2095"/>
      <c r="AB44" s="2095"/>
      <c r="AC44" s="2095"/>
      <c r="AD44" s="2095"/>
      <c r="AE44" s="2095"/>
      <c r="AF44" s="1623">
        <v>34</v>
      </c>
    </row>
    <row s="28178" customFormat="1" customHeight="1" ht="24">
      <c r="A45" s="1450"/>
      <c r="C45" s="2099"/>
      <c r="D45" s="2101"/>
      <c r="E45" s="2127" t="s">
        <v>93</v>
      </c>
      <c r="F45" s="1170" t="s">
        <v>894</v>
      </c>
      <c r="G45" s="2117" t="s">
        <v>895</v>
      </c>
      <c r="H45" s="1008"/>
      <c r="I45" s="1008"/>
      <c r="J45" s="752" t="s">
        <v>896</v>
      </c>
      <c r="K45" s="1006"/>
      <c r="L45" s="2099"/>
      <c r="M45" s="2099"/>
      <c r="R45" s="2099"/>
      <c r="U45" s="1007"/>
      <c r="AA45" s="2095"/>
      <c r="AB45" s="2095"/>
      <c r="AC45" s="2095"/>
      <c r="AD45" s="2095"/>
      <c r="AE45" s="2095"/>
      <c r="AF45" s="1623">
        <v>23</v>
      </c>
    </row>
    <row s="28178" customFormat="1" customHeight="1" ht="19.95">
      <c r="A46" s="1450"/>
      <c r="C46" s="2099"/>
      <c r="D46" s="2101"/>
      <c r="E46" s="2127" t="s">
        <v>126</v>
      </c>
      <c r="F46" s="1170" t="s">
        <v>897</v>
      </c>
      <c r="G46" s="2106" t="s">
        <v>714</v>
      </c>
      <c r="H46" s="1040"/>
      <c r="I46" s="1040"/>
      <c r="J46" s="752"/>
      <c r="K46" s="1006"/>
      <c r="L46" s="2099"/>
      <c r="M46" s="2099"/>
      <c r="R46" s="2099"/>
      <c r="U46" s="1007"/>
      <c r="AA46" s="2095"/>
      <c r="AB46" s="2095"/>
      <c r="AC46" s="2095"/>
      <c r="AD46" s="2095"/>
      <c r="AE46" s="2095"/>
      <c r="AF46" s="1623">
        <v>19</v>
      </c>
    </row>
    <row customHeight="1" ht="11.549999999999999">
      <c r="D47" s="2101"/>
      <c r="AF47" s="2094">
        <v>11</v>
      </c>
    </row>
    <row s="26694" customFormat="1" customHeight="1" ht="11.549999999999999">
      <c r="A48" s="1450"/>
      <c r="B48" s="2099"/>
      <c r="C48" s="2099"/>
      <c r="D48" s="814"/>
      <c r="K48" s="1623"/>
      <c r="L48" s="2099"/>
      <c r="M48" s="2099"/>
      <c r="N48" s="1623"/>
      <c r="O48" s="1623"/>
      <c r="P48" s="1623"/>
      <c r="Q48" s="1623"/>
      <c r="R48" s="2099"/>
      <c r="S48" s="1623"/>
      <c r="T48" s="1623"/>
      <c r="U48" s="1007"/>
      <c r="V48" s="1623"/>
      <c r="W48" s="1623"/>
      <c r="X48" s="1623"/>
      <c r="Y48" s="1623"/>
      <c r="Z48" s="1623"/>
      <c r="AA48" s="2095"/>
      <c r="AB48" s="1029"/>
      <c r="AC48" s="1029"/>
      <c r="AD48" s="1029"/>
      <c r="AE48" s="1029"/>
      <c r="AF48" s="2104">
        <v>11</v>
      </c>
    </row>
    <row s="26694" customFormat="1" customHeight="1" ht="11.549999999999999">
      <c r="A49" s="1450"/>
      <c r="B49" s="2099"/>
      <c r="C49" s="2099"/>
      <c r="D49" s="814"/>
      <c r="K49" s="1623"/>
      <c r="L49" s="2099"/>
      <c r="M49" s="2099"/>
      <c r="N49" s="1623"/>
      <c r="O49" s="1623"/>
      <c r="P49" s="1623"/>
      <c r="Q49" s="1623"/>
      <c r="R49" s="2099"/>
      <c r="S49" s="1623"/>
      <c r="T49" s="1623"/>
      <c r="U49" s="1007"/>
      <c r="V49" s="1623"/>
      <c r="W49" s="1623"/>
      <c r="X49" s="1623"/>
      <c r="Y49" s="1623"/>
      <c r="Z49" s="1623"/>
      <c r="AA49" s="2095"/>
      <c r="AB49" s="1029"/>
      <c r="AC49" s="1029"/>
      <c r="AD49" s="1029"/>
      <c r="AE49" s="1029"/>
      <c r="AF49" s="2104">
        <v>11</v>
      </c>
    </row>
    <row s="26694" customFormat="1" customHeight="1" ht="11.549999999999999">
      <c r="A50" s="1450"/>
      <c r="B50" s="2099"/>
      <c r="C50" s="2099"/>
      <c r="D50" s="814"/>
      <c r="H50" s="1029"/>
      <c r="I50" s="1029"/>
      <c r="K50" s="1623"/>
      <c r="L50" s="2099"/>
      <c r="M50" s="2099"/>
      <c r="N50" s="1623"/>
      <c r="O50" s="1623"/>
      <c r="P50" s="1623"/>
      <c r="Q50" s="1623"/>
      <c r="R50" s="2099"/>
      <c r="S50" s="1623"/>
      <c r="T50" s="1623"/>
      <c r="U50" s="1007"/>
      <c r="V50" s="1623"/>
      <c r="W50" s="1623"/>
      <c r="X50" s="1623"/>
      <c r="Y50" s="1623"/>
      <c r="Z50" s="1623"/>
      <c r="AA50" s="2095"/>
      <c r="AB50" s="1029"/>
      <c r="AC50" s="1029"/>
      <c r="AD50" s="1029"/>
      <c r="AE50" s="1029"/>
      <c r="AF50" s="2104">
        <v>11</v>
      </c>
    </row>
    <row s="26694" customFormat="1" customHeight="1" ht="11.549999999999999">
      <c r="A51" s="1450"/>
      <c r="B51" s="2099"/>
      <c r="C51" s="2099"/>
      <c r="D51" s="814"/>
      <c r="K51" s="1623"/>
      <c r="L51" s="2099"/>
      <c r="M51" s="2099"/>
      <c r="N51" s="1623"/>
      <c r="O51" s="1623"/>
      <c r="P51" s="1623"/>
      <c r="Q51" s="1623"/>
      <c r="R51" s="2099"/>
      <c r="S51" s="1623"/>
      <c r="T51" s="1623"/>
      <c r="U51" s="1007"/>
      <c r="V51" s="1623"/>
      <c r="W51" s="1623"/>
      <c r="X51" s="1623"/>
      <c r="Y51" s="1623"/>
      <c r="Z51" s="1623"/>
      <c r="AA51" s="2095"/>
      <c r="AB51" s="1029"/>
      <c r="AC51" s="1029"/>
      <c r="AD51" s="1029"/>
      <c r="AE51" s="1029"/>
      <c r="AF51" s="2104">
        <v>11</v>
      </c>
    </row>
    <row s="26694" customFormat="1" customHeight="1" ht="11.549999999999999">
      <c r="A52" s="1450"/>
      <c r="B52" s="2099"/>
      <c r="C52" s="2099"/>
      <c r="D52" s="814"/>
      <c r="K52" s="1623"/>
      <c r="L52" s="2099"/>
      <c r="M52" s="2099"/>
      <c r="N52" s="1623"/>
      <c r="O52" s="1623"/>
      <c r="P52" s="1623"/>
      <c r="Q52" s="1623"/>
      <c r="R52" s="2099"/>
      <c r="S52" s="1623"/>
      <c r="T52" s="1623"/>
      <c r="U52" s="1007"/>
      <c r="V52" s="1623"/>
      <c r="W52" s="1623"/>
      <c r="X52" s="1623"/>
      <c r="Y52" s="1623"/>
      <c r="Z52" s="1623"/>
      <c r="AA52" s="2095"/>
      <c r="AB52" s="1029"/>
      <c r="AC52" s="1029"/>
      <c r="AD52" s="1029"/>
      <c r="AE52" s="1029"/>
      <c r="AF52" s="2104">
        <v>11</v>
      </c>
    </row>
    <row s="26694" customFormat="1" customHeight="1" ht="11.549999999999999">
      <c r="A53" s="1450"/>
      <c r="B53" s="2099"/>
      <c r="C53" s="2099"/>
      <c r="D53" s="814"/>
      <c r="K53" s="1623"/>
      <c r="L53" s="2099"/>
      <c r="M53" s="2099"/>
      <c r="N53" s="1623"/>
      <c r="O53" s="1623"/>
      <c r="P53" s="1623"/>
      <c r="Q53" s="1623"/>
      <c r="R53" s="2099"/>
      <c r="S53" s="1623"/>
      <c r="T53" s="1623"/>
      <c r="U53" s="1007"/>
      <c r="V53" s="1623"/>
      <c r="W53" s="1623"/>
      <c r="X53" s="1623"/>
      <c r="Y53" s="1623"/>
      <c r="Z53" s="1623"/>
      <c r="AA53" s="2095"/>
      <c r="AB53" s="1029"/>
      <c r="AC53" s="1029"/>
      <c r="AD53" s="1029"/>
      <c r="AE53" s="1029"/>
      <c r="AF53" s="2104">
        <v>11</v>
      </c>
    </row>
    <row s="26694" customFormat="1" customHeight="1" ht="11.549999999999999">
      <c r="A54" s="1450"/>
      <c r="B54" s="2099"/>
      <c r="C54" s="2099"/>
      <c r="D54" s="814"/>
      <c r="K54" s="1623"/>
      <c r="L54" s="2099"/>
      <c r="M54" s="2099"/>
      <c r="N54" s="1623"/>
      <c r="O54" s="1623"/>
      <c r="P54" s="1623"/>
      <c r="Q54" s="1623"/>
      <c r="R54" s="2099"/>
      <c r="S54" s="1623"/>
      <c r="T54" s="1623"/>
      <c r="U54" s="1007"/>
      <c r="V54" s="1623"/>
      <c r="W54" s="1623"/>
      <c r="X54" s="1623"/>
      <c r="Y54" s="1623"/>
      <c r="Z54" s="1623"/>
      <c r="AA54" s="2095"/>
      <c r="AB54" s="1029"/>
      <c r="AC54" s="1029"/>
      <c r="AD54" s="1029"/>
      <c r="AE54" s="1029"/>
      <c r="AF54" s="2104">
        <v>11</v>
      </c>
    </row>
    <row s="26694" customFormat="1" customHeight="1" ht="11.549999999999999">
      <c r="A55" s="1450"/>
      <c r="B55" s="2099"/>
      <c r="C55" s="2099"/>
      <c r="D55" s="814"/>
      <c r="K55" s="1623"/>
      <c r="L55" s="2099"/>
      <c r="M55" s="2099"/>
      <c r="N55" s="1623"/>
      <c r="O55" s="1623"/>
      <c r="P55" s="1623"/>
      <c r="Q55" s="1623"/>
      <c r="R55" s="2099"/>
      <c r="S55" s="1623"/>
      <c r="T55" s="1623"/>
      <c r="U55" s="1007"/>
      <c r="V55" s="1623"/>
      <c r="W55" s="1623"/>
      <c r="X55" s="1623"/>
      <c r="Y55" s="1623"/>
      <c r="Z55" s="1623"/>
      <c r="AA55" s="2095"/>
      <c r="AB55" s="1029"/>
      <c r="AC55" s="1029"/>
      <c r="AD55" s="1029"/>
      <c r="AE55" s="1029"/>
      <c r="AF55" s="2104">
        <v>11</v>
      </c>
    </row>
    <row s="26694" customFormat="1" customHeight="1" ht="11.549999999999999">
      <c r="A56" s="1450"/>
      <c r="B56" s="2099"/>
      <c r="C56" s="2099"/>
      <c r="D56" s="814"/>
      <c r="K56" s="1623"/>
      <c r="L56" s="2099"/>
      <c r="M56" s="2099"/>
      <c r="N56" s="1623"/>
      <c r="O56" s="1623"/>
      <c r="P56" s="1623"/>
      <c r="Q56" s="1623"/>
      <c r="R56" s="2099"/>
      <c r="S56" s="1623"/>
      <c r="T56" s="1623"/>
      <c r="U56" s="1007"/>
      <c r="V56" s="1623"/>
      <c r="W56" s="1623"/>
      <c r="X56" s="1623"/>
      <c r="Y56" s="1623"/>
      <c r="Z56" s="1623"/>
      <c r="AA56" s="2095"/>
      <c r="AB56" s="1029"/>
      <c r="AC56" s="1029"/>
      <c r="AD56" s="1029"/>
      <c r="AE56" s="1029"/>
      <c r="AF56" s="2104">
        <v>11</v>
      </c>
    </row>
    <row s="26694" customFormat="1" customHeight="1" ht="11.549999999999999">
      <c r="A57" s="1450"/>
      <c r="B57" s="2099"/>
      <c r="C57" s="2099"/>
      <c r="D57" s="814"/>
      <c r="K57" s="1623"/>
      <c r="L57" s="2099"/>
      <c r="M57" s="2099"/>
      <c r="N57" s="1623"/>
      <c r="O57" s="1623"/>
      <c r="P57" s="1623"/>
      <c r="Q57" s="1623"/>
      <c r="R57" s="2099"/>
      <c r="S57" s="1623"/>
      <c r="T57" s="1623"/>
      <c r="U57" s="1007"/>
      <c r="V57" s="1623"/>
      <c r="W57" s="1623"/>
      <c r="X57" s="1623"/>
      <c r="Y57" s="1623"/>
      <c r="Z57" s="1623"/>
      <c r="AA57" s="2095"/>
      <c r="AB57" s="1029"/>
      <c r="AC57" s="1029"/>
      <c r="AD57" s="1029"/>
      <c r="AE57" s="1029"/>
      <c r="AF57" s="2104">
        <v>11</v>
      </c>
    </row>
    <row s="26694" customFormat="1" customHeight="1" ht="11.549999999999999">
      <c r="A58" s="1450"/>
      <c r="B58" s="2099"/>
      <c r="C58" s="2099"/>
      <c r="D58" s="814"/>
      <c r="K58" s="1623"/>
      <c r="L58" s="2099"/>
      <c r="M58" s="2099"/>
      <c r="N58" s="1623"/>
      <c r="O58" s="1623"/>
      <c r="P58" s="1623"/>
      <c r="Q58" s="1623"/>
      <c r="R58" s="2099"/>
      <c r="S58" s="1623"/>
      <c r="T58" s="1623"/>
      <c r="U58" s="1007"/>
      <c r="V58" s="1623"/>
      <c r="W58" s="1623"/>
      <c r="X58" s="1623"/>
      <c r="Y58" s="1623"/>
      <c r="Z58" s="1623"/>
      <c r="AA58" s="2095"/>
      <c r="AB58" s="1029"/>
      <c r="AC58" s="1029"/>
      <c r="AD58" s="1029"/>
      <c r="AE58" s="1029"/>
      <c r="AF58" s="2104">
        <v>11</v>
      </c>
    </row>
    <row s="26694" customFormat="1" customHeight="1" ht="11.549999999999999">
      <c r="A59" s="1450"/>
      <c r="B59" s="2099"/>
      <c r="C59" s="2099"/>
      <c r="D59" s="814"/>
      <c r="K59" s="1623"/>
      <c r="L59" s="2099"/>
      <c r="M59" s="2099"/>
      <c r="N59" s="1623"/>
      <c r="O59" s="1623"/>
      <c r="P59" s="1623"/>
      <c r="Q59" s="1623"/>
      <c r="R59" s="2099"/>
      <c r="S59" s="1623"/>
      <c r="T59" s="1623"/>
      <c r="U59" s="1007"/>
      <c r="V59" s="1623"/>
      <c r="W59" s="1623"/>
      <c r="X59" s="1623"/>
      <c r="Y59" s="1623"/>
      <c r="Z59" s="1623"/>
      <c r="AA59" s="2095"/>
      <c r="AB59" s="1029"/>
      <c r="AC59" s="1029"/>
      <c r="AD59" s="1029"/>
      <c r="AE59" s="1029"/>
      <c r="AF59" s="2104">
        <v>11</v>
      </c>
    </row>
    <row s="26694" customFormat="1" customHeight="1" ht="11.549999999999999">
      <c r="A60" s="1450"/>
      <c r="B60" s="2099"/>
      <c r="C60" s="2099"/>
      <c r="D60" s="814"/>
      <c r="K60" s="1623"/>
      <c r="L60" s="2099"/>
      <c r="M60" s="2099"/>
      <c r="N60" s="1623"/>
      <c r="O60" s="1623"/>
      <c r="P60" s="1623"/>
      <c r="Q60" s="1623"/>
      <c r="R60" s="2099"/>
      <c r="S60" s="1623"/>
      <c r="T60" s="1623"/>
      <c r="U60" s="1007"/>
      <c r="V60" s="1623"/>
      <c r="W60" s="1623"/>
      <c r="X60" s="1623"/>
      <c r="Y60" s="1623"/>
      <c r="Z60" s="1623"/>
      <c r="AA60" s="2095"/>
      <c r="AB60" s="1029"/>
      <c r="AC60" s="1029"/>
      <c r="AD60" s="1029"/>
      <c r="AE60" s="1029"/>
      <c r="AF60" s="2104">
        <v>11</v>
      </c>
    </row>
    <row s="26694" customFormat="1" customHeight="1" ht="11.549999999999999">
      <c r="A61" s="1450"/>
      <c r="B61" s="2099"/>
      <c r="C61" s="2099"/>
      <c r="D61" s="814"/>
      <c r="K61" s="1623"/>
      <c r="L61" s="2099"/>
      <c r="M61" s="2099"/>
      <c r="N61" s="1623"/>
      <c r="O61" s="1623"/>
      <c r="P61" s="1623"/>
      <c r="Q61" s="1623"/>
      <c r="R61" s="2099"/>
      <c r="S61" s="1623"/>
      <c r="T61" s="1623"/>
      <c r="U61" s="1007"/>
      <c r="V61" s="1623"/>
      <c r="W61" s="1623"/>
      <c r="X61" s="1623"/>
      <c r="Y61" s="1623"/>
      <c r="Z61" s="1623"/>
      <c r="AA61" s="2095"/>
      <c r="AB61" s="1029"/>
      <c r="AC61" s="1029"/>
      <c r="AD61" s="1029"/>
      <c r="AE61" s="1029"/>
      <c r="AF61" s="2104">
        <v>11</v>
      </c>
    </row>
    <row s="26694" customFormat="1" customHeight="1" ht="11.549999999999999">
      <c r="A62" s="1450"/>
      <c r="B62" s="2099"/>
      <c r="C62" s="2099"/>
      <c r="D62" s="814"/>
      <c r="K62" s="1623"/>
      <c r="L62" s="2099"/>
      <c r="M62" s="2099"/>
      <c r="N62" s="1623"/>
      <c r="O62" s="1623"/>
      <c r="P62" s="1623"/>
      <c r="Q62" s="1623"/>
      <c r="R62" s="2099"/>
      <c r="S62" s="1623"/>
      <c r="T62" s="1623"/>
      <c r="U62" s="1007"/>
      <c r="V62" s="1623"/>
      <c r="W62" s="1623"/>
      <c r="X62" s="1623"/>
      <c r="Y62" s="1623"/>
      <c r="Z62" s="1623"/>
      <c r="AA62" s="2095"/>
      <c r="AB62" s="1029"/>
      <c r="AC62" s="1029"/>
      <c r="AD62" s="1029"/>
      <c r="AE62" s="1029"/>
      <c r="AF62" s="2104">
        <v>11</v>
      </c>
    </row>
    <row s="26694" customFormat="1" customHeight="1" ht="11.549999999999999">
      <c r="A63" s="1450"/>
      <c r="B63" s="2099"/>
      <c r="C63" s="2099"/>
      <c r="D63" s="814"/>
      <c r="K63" s="1623"/>
      <c r="L63" s="2099"/>
      <c r="M63" s="2099"/>
      <c r="N63" s="1623"/>
      <c r="O63" s="1623"/>
      <c r="P63" s="1623"/>
      <c r="Q63" s="1623"/>
      <c r="R63" s="2099"/>
      <c r="S63" s="1623"/>
      <c r="T63" s="1623"/>
      <c r="U63" s="1007"/>
      <c r="V63" s="1623"/>
      <c r="W63" s="1623"/>
      <c r="X63" s="1623"/>
      <c r="Y63" s="1623"/>
      <c r="Z63" s="1623"/>
      <c r="AA63" s="2095"/>
      <c r="AB63" s="1029"/>
      <c r="AC63" s="1029"/>
      <c r="AD63" s="1029"/>
      <c r="AE63" s="1029"/>
      <c r="AF63" s="2104">
        <v>11</v>
      </c>
    </row>
    <row s="26694" customFormat="1" customHeight="1" ht="11.549999999999999">
      <c r="A64" s="1450"/>
      <c r="B64" s="2099"/>
      <c r="C64" s="2099"/>
      <c r="D64" s="814"/>
      <c r="K64" s="1623"/>
      <c r="L64" s="2099"/>
      <c r="M64" s="2099"/>
      <c r="N64" s="1623"/>
      <c r="O64" s="1623"/>
      <c r="P64" s="1623"/>
      <c r="Q64" s="1623"/>
      <c r="R64" s="2099"/>
      <c r="S64" s="1623"/>
      <c r="T64" s="1623"/>
      <c r="U64" s="1007"/>
      <c r="V64" s="1623"/>
      <c r="W64" s="1623"/>
      <c r="X64" s="1623"/>
      <c r="Y64" s="1623"/>
      <c r="Z64" s="1623"/>
      <c r="AA64" s="2095"/>
      <c r="AB64" s="1029"/>
      <c r="AC64" s="1029"/>
      <c r="AD64" s="1029"/>
      <c r="AE64" s="1029"/>
      <c r="AF64" s="2104">
        <v>11</v>
      </c>
    </row>
    <row s="26694" customFormat="1" customHeight="1" ht="11.549999999999999">
      <c r="A65" s="1450"/>
      <c r="B65" s="2099"/>
      <c r="C65" s="2099"/>
      <c r="D65" s="814"/>
      <c r="K65" s="1623"/>
      <c r="L65" s="2099"/>
      <c r="M65" s="2099"/>
      <c r="N65" s="1623"/>
      <c r="O65" s="1623"/>
      <c r="P65" s="1623"/>
      <c r="Q65" s="1623"/>
      <c r="R65" s="2099"/>
      <c r="S65" s="1623"/>
      <c r="T65" s="1623"/>
      <c r="U65" s="1007"/>
      <c r="V65" s="1623"/>
      <c r="W65" s="1623"/>
      <c r="X65" s="1623"/>
      <c r="Y65" s="1623"/>
      <c r="Z65" s="1623"/>
      <c r="AA65" s="2095"/>
      <c r="AB65" s="1029"/>
      <c r="AC65" s="1029"/>
      <c r="AD65" s="1029"/>
      <c r="AE65" s="1029"/>
      <c r="AF65" s="2104">
        <v>11</v>
      </c>
    </row>
    <row s="26694" customFormat="1" customHeight="1" ht="11.549999999999999">
      <c r="A66" s="1450"/>
      <c r="B66" s="2099"/>
      <c r="C66" s="2099"/>
      <c r="D66" s="814"/>
      <c r="K66" s="1623"/>
      <c r="L66" s="2099"/>
      <c r="M66" s="2099"/>
      <c r="N66" s="1623"/>
      <c r="O66" s="1623"/>
      <c r="P66" s="1623"/>
      <c r="Q66" s="1623"/>
      <c r="R66" s="2099"/>
      <c r="S66" s="1623"/>
      <c r="T66" s="1623"/>
      <c r="U66" s="1007"/>
      <c r="V66" s="1623"/>
      <c r="W66" s="1623"/>
      <c r="X66" s="1623"/>
      <c r="Y66" s="1623"/>
      <c r="Z66" s="1623"/>
      <c r="AA66" s="2095"/>
      <c r="AB66" s="1029"/>
      <c r="AC66" s="1029"/>
      <c r="AD66" s="1029"/>
      <c r="AE66" s="1029"/>
      <c r="AF66" s="2104">
        <v>11</v>
      </c>
    </row>
    <row s="26694" customFormat="1" customHeight="1" ht="11.549999999999999">
      <c r="A67" s="1450"/>
      <c r="B67" s="2099"/>
      <c r="C67" s="2099"/>
      <c r="D67" s="814"/>
      <c r="K67" s="1623"/>
      <c r="L67" s="2099"/>
      <c r="M67" s="2099"/>
      <c r="N67" s="1623"/>
      <c r="O67" s="1623"/>
      <c r="P67" s="1623"/>
      <c r="Q67" s="1623"/>
      <c r="R67" s="2099"/>
      <c r="S67" s="1623"/>
      <c r="T67" s="1623"/>
      <c r="U67" s="1007"/>
      <c r="V67" s="1623"/>
      <c r="W67" s="1623"/>
      <c r="X67" s="1623"/>
      <c r="Y67" s="1623"/>
      <c r="Z67" s="1623"/>
      <c r="AA67" s="2095"/>
      <c r="AB67" s="1029"/>
      <c r="AC67" s="1029"/>
      <c r="AD67" s="1029"/>
      <c r="AE67" s="1029"/>
      <c r="AF67" s="2104">
        <v>11</v>
      </c>
    </row>
    <row s="26694" customFormat="1" customHeight="1" ht="11.549999999999999">
      <c r="A68" s="1450"/>
      <c r="B68" s="2099"/>
      <c r="C68" s="2099"/>
      <c r="D68" s="814"/>
      <c r="K68" s="1623"/>
      <c r="L68" s="2099"/>
      <c r="M68" s="2099"/>
      <c r="N68" s="1623"/>
      <c r="O68" s="1623"/>
      <c r="P68" s="1623"/>
      <c r="Q68" s="1623"/>
      <c r="R68" s="2099"/>
      <c r="S68" s="1623"/>
      <c r="T68" s="1623"/>
      <c r="U68" s="1007"/>
      <c r="V68" s="1623"/>
      <c r="W68" s="1623"/>
      <c r="X68" s="1623"/>
      <c r="Y68" s="1623"/>
      <c r="Z68" s="1623"/>
      <c r="AA68" s="2095"/>
      <c r="AB68" s="1029"/>
      <c r="AC68" s="1029"/>
      <c r="AD68" s="1029"/>
      <c r="AE68" s="1029"/>
      <c r="AF68" s="2104">
        <v>11</v>
      </c>
    </row>
    <row s="26694" customFormat="1" customHeight="1" ht="11.549999999999999">
      <c r="A69" s="1450"/>
      <c r="B69" s="2099"/>
      <c r="C69" s="2099"/>
      <c r="D69" s="814"/>
      <c r="K69" s="1623"/>
      <c r="L69" s="2099"/>
      <c r="M69" s="2099"/>
      <c r="N69" s="1623"/>
      <c r="O69" s="1623"/>
      <c r="P69" s="1623"/>
      <c r="Q69" s="1623"/>
      <c r="R69" s="2099"/>
      <c r="S69" s="1623"/>
      <c r="T69" s="1623"/>
      <c r="U69" s="1007"/>
      <c r="V69" s="1623"/>
      <c r="W69" s="1623"/>
      <c r="X69" s="1623"/>
      <c r="Y69" s="1623"/>
      <c r="Z69" s="1623"/>
      <c r="AA69" s="2095"/>
      <c r="AB69" s="1029"/>
      <c r="AC69" s="1029"/>
      <c r="AD69" s="1029"/>
      <c r="AE69" s="1029"/>
      <c r="AF69" s="2104">
        <v>11</v>
      </c>
    </row>
    <row s="26694" customFormat="1" customHeight="1" ht="11.549999999999999">
      <c r="A70" s="1450"/>
      <c r="B70" s="2099"/>
      <c r="C70" s="2099"/>
      <c r="D70" s="814"/>
      <c r="K70" s="1623"/>
      <c r="L70" s="2099"/>
      <c r="M70" s="2099"/>
      <c r="N70" s="1623"/>
      <c r="O70" s="1623"/>
      <c r="P70" s="1623"/>
      <c r="Q70" s="1623"/>
      <c r="R70" s="2099"/>
      <c r="S70" s="1623"/>
      <c r="T70" s="1623"/>
      <c r="U70" s="1007"/>
      <c r="V70" s="1623"/>
      <c r="W70" s="1623"/>
      <c r="X70" s="1623"/>
      <c r="Y70" s="1623"/>
      <c r="Z70" s="1623"/>
      <c r="AA70" s="2095"/>
      <c r="AB70" s="1029"/>
      <c r="AC70" s="1029"/>
      <c r="AD70" s="1029"/>
      <c r="AE70" s="1029"/>
      <c r="AF70" s="2104">
        <v>11</v>
      </c>
    </row>
    <row s="26694" customFormat="1" customHeight="1" ht="11.549999999999999">
      <c r="A71" s="1450"/>
      <c r="B71" s="2099"/>
      <c r="C71" s="2099"/>
      <c r="D71" s="814"/>
      <c r="K71" s="1623"/>
      <c r="L71" s="2099"/>
      <c r="M71" s="2099"/>
      <c r="N71" s="1623"/>
      <c r="O71" s="1623"/>
      <c r="P71" s="1623"/>
      <c r="Q71" s="1623"/>
      <c r="R71" s="2099"/>
      <c r="S71" s="1623"/>
      <c r="T71" s="1623"/>
      <c r="U71" s="1007"/>
      <c r="V71" s="1623"/>
      <c r="W71" s="1623"/>
      <c r="X71" s="1623"/>
      <c r="Y71" s="1623"/>
      <c r="Z71" s="1623"/>
      <c r="AA71" s="2095"/>
      <c r="AB71" s="1029"/>
      <c r="AC71" s="1029"/>
      <c r="AD71" s="1029"/>
      <c r="AE71" s="1029"/>
      <c r="AF71" s="2104">
        <v>11</v>
      </c>
    </row>
    <row s="26694" customFormat="1" customHeight="1" ht="11.549999999999999">
      <c r="A72" s="1450"/>
      <c r="B72" s="2099"/>
      <c r="C72" s="2099"/>
      <c r="D72" s="814"/>
      <c r="K72" s="1623"/>
      <c r="L72" s="2099"/>
      <c r="M72" s="2099"/>
      <c r="N72" s="1623"/>
      <c r="O72" s="1623"/>
      <c r="P72" s="1623"/>
      <c r="Q72" s="1623"/>
      <c r="R72" s="2099"/>
      <c r="S72" s="1623"/>
      <c r="T72" s="1623"/>
      <c r="U72" s="1007"/>
      <c r="V72" s="1623"/>
      <c r="W72" s="1623"/>
      <c r="X72" s="1623"/>
      <c r="Y72" s="1623"/>
      <c r="Z72" s="1623"/>
      <c r="AA72" s="2095"/>
      <c r="AB72" s="1029"/>
      <c r="AC72" s="1029"/>
      <c r="AD72" s="1029"/>
      <c r="AE72" s="1029"/>
      <c r="AF72" s="2104">
        <v>11</v>
      </c>
    </row>
    <row s="26694" customFormat="1" customHeight="1" ht="11.549999999999999">
      <c r="A73" s="1450"/>
      <c r="B73" s="2099"/>
      <c r="C73" s="2099"/>
      <c r="D73" s="814"/>
      <c r="K73" s="1623"/>
      <c r="L73" s="2099"/>
      <c r="M73" s="2099"/>
      <c r="N73" s="1623"/>
      <c r="O73" s="1623"/>
      <c r="P73" s="1623"/>
      <c r="Q73" s="1623"/>
      <c r="R73" s="2099"/>
      <c r="S73" s="1623"/>
      <c r="T73" s="1623"/>
      <c r="U73" s="1007"/>
      <c r="V73" s="1623"/>
      <c r="W73" s="1623"/>
      <c r="X73" s="1623"/>
      <c r="Y73" s="1623"/>
      <c r="Z73" s="1623"/>
      <c r="AA73" s="2095"/>
      <c r="AB73" s="1029"/>
      <c r="AC73" s="1029"/>
      <c r="AD73" s="1029"/>
      <c r="AE73" s="1029"/>
      <c r="AF73" s="2104">
        <v>11</v>
      </c>
    </row>
    <row s="26694" customFormat="1" customHeight="1" ht="11.549999999999999">
      <c r="A74" s="1450"/>
      <c r="B74" s="2099"/>
      <c r="C74" s="2099"/>
      <c r="D74" s="814"/>
      <c r="K74" s="1623"/>
      <c r="L74" s="2099"/>
      <c r="M74" s="2099"/>
      <c r="N74" s="1623"/>
      <c r="O74" s="1623"/>
      <c r="P74" s="1623"/>
      <c r="Q74" s="1623"/>
      <c r="R74" s="2099"/>
      <c r="S74" s="1623"/>
      <c r="T74" s="1623"/>
      <c r="U74" s="1007"/>
      <c r="V74" s="1623"/>
      <c r="W74" s="1623"/>
      <c r="X74" s="1623"/>
      <c r="Y74" s="1623"/>
      <c r="Z74" s="1623"/>
      <c r="AA74" s="2095"/>
      <c r="AB74" s="1029"/>
      <c r="AC74" s="1029"/>
      <c r="AD74" s="1029"/>
      <c r="AE74" s="1029"/>
      <c r="AF74" s="2104">
        <v>11</v>
      </c>
    </row>
    <row s="26694" customFormat="1" customHeight="1" ht="11.549999999999999">
      <c r="A75" s="1450"/>
      <c r="B75" s="2099"/>
      <c r="C75" s="2099"/>
      <c r="D75" s="814"/>
      <c r="K75" s="1623"/>
      <c r="L75" s="2099"/>
      <c r="M75" s="2099"/>
      <c r="N75" s="1623"/>
      <c r="O75" s="1623"/>
      <c r="P75" s="1623"/>
      <c r="Q75" s="1623"/>
      <c r="R75" s="2099"/>
      <c r="S75" s="1623"/>
      <c r="T75" s="1623"/>
      <c r="U75" s="1007"/>
      <c r="V75" s="1623"/>
      <c r="W75" s="1623"/>
      <c r="X75" s="1623"/>
      <c r="Y75" s="1623"/>
      <c r="Z75" s="1623"/>
      <c r="AA75" s="2095"/>
      <c r="AB75" s="1029"/>
      <c r="AC75" s="1029"/>
      <c r="AD75" s="1029"/>
      <c r="AE75" s="1029"/>
      <c r="AF75" s="2104">
        <v>11</v>
      </c>
    </row>
    <row s="26694" customFormat="1" customHeight="1" ht="11.549999999999999">
      <c r="A76" s="1450"/>
      <c r="B76" s="2099"/>
      <c r="C76" s="2099"/>
      <c r="D76" s="814"/>
      <c r="K76" s="1623"/>
      <c r="L76" s="2099"/>
      <c r="M76" s="2099"/>
      <c r="N76" s="1623"/>
      <c r="O76" s="1623"/>
      <c r="P76" s="1623"/>
      <c r="Q76" s="1623"/>
      <c r="R76" s="2099"/>
      <c r="S76" s="1623"/>
      <c r="T76" s="1623"/>
      <c r="U76" s="1007"/>
      <c r="V76" s="1623"/>
      <c r="W76" s="1623"/>
      <c r="X76" s="1623"/>
      <c r="Y76" s="1623"/>
      <c r="Z76" s="1623"/>
      <c r="AA76" s="2095"/>
      <c r="AB76" s="1029"/>
      <c r="AC76" s="1029"/>
      <c r="AD76" s="1029"/>
      <c r="AE76" s="1029"/>
      <c r="AF76" s="2104">
        <v>11</v>
      </c>
    </row>
    <row s="26694" customFormat="1" customHeight="1" ht="11.549999999999999">
      <c r="A77" s="1450"/>
      <c r="B77" s="2099"/>
      <c r="C77" s="2099"/>
      <c r="D77" s="814"/>
      <c r="K77" s="1623"/>
      <c r="L77" s="2099"/>
      <c r="M77" s="2099"/>
      <c r="N77" s="1623"/>
      <c r="O77" s="1623"/>
      <c r="P77" s="1623"/>
      <c r="Q77" s="1623"/>
      <c r="R77" s="2099"/>
      <c r="S77" s="1623"/>
      <c r="T77" s="1623"/>
      <c r="U77" s="1007"/>
      <c r="V77" s="1623"/>
      <c r="W77" s="1623"/>
      <c r="X77" s="1623"/>
      <c r="Y77" s="1623"/>
      <c r="Z77" s="1623"/>
      <c r="AA77" s="2095"/>
      <c r="AB77" s="1029"/>
      <c r="AC77" s="1029"/>
      <c r="AD77" s="1029"/>
      <c r="AE77" s="1029"/>
      <c r="AF77" s="2104">
        <v>11</v>
      </c>
    </row>
    <row s="26694" customFormat="1" customHeight="1" ht="11.549999999999999">
      <c r="A78" s="1450"/>
      <c r="B78" s="2099"/>
      <c r="C78" s="2099"/>
      <c r="D78" s="814"/>
      <c r="K78" s="1623"/>
      <c r="L78" s="2099"/>
      <c r="M78" s="2099"/>
      <c r="N78" s="1623"/>
      <c r="O78" s="1623"/>
      <c r="P78" s="1623"/>
      <c r="Q78" s="1623"/>
      <c r="R78" s="2099"/>
      <c r="S78" s="1623"/>
      <c r="T78" s="1623"/>
      <c r="U78" s="1007"/>
      <c r="V78" s="1623"/>
      <c r="W78" s="1623"/>
      <c r="X78" s="1623"/>
      <c r="Y78" s="1623"/>
      <c r="Z78" s="1623"/>
      <c r="AA78" s="2095"/>
      <c r="AB78" s="1029"/>
      <c r="AC78" s="1029"/>
      <c r="AD78" s="1029"/>
      <c r="AE78" s="1029"/>
      <c r="AF78" s="2104">
        <v>11</v>
      </c>
    </row>
    <row s="26694" customFormat="1" customHeight="1" ht="11.549999999999999">
      <c r="A79" s="1450"/>
      <c r="B79" s="2099"/>
      <c r="C79" s="2099"/>
      <c r="D79" s="814"/>
      <c r="K79" s="1623"/>
      <c r="L79" s="2099"/>
      <c r="M79" s="2099"/>
      <c r="N79" s="1623"/>
      <c r="O79" s="1623"/>
      <c r="P79" s="1623"/>
      <c r="Q79" s="1623"/>
      <c r="R79" s="2099"/>
      <c r="S79" s="1623"/>
      <c r="T79" s="1623"/>
      <c r="U79" s="1007"/>
      <c r="V79" s="1623"/>
      <c r="W79" s="1623"/>
      <c r="X79" s="1623"/>
      <c r="Y79" s="1623"/>
      <c r="Z79" s="1623"/>
      <c r="AA79" s="2095"/>
      <c r="AB79" s="1029"/>
      <c r="AC79" s="1029"/>
      <c r="AD79" s="1029"/>
      <c r="AE79" s="1029"/>
      <c r="AF79" s="2104">
        <v>11</v>
      </c>
    </row>
    <row s="26694" customFormat="1" customHeight="1" ht="11.549999999999999">
      <c r="A80" s="1450"/>
      <c r="B80" s="2099"/>
      <c r="C80" s="2099"/>
      <c r="D80" s="814"/>
      <c r="K80" s="1623"/>
      <c r="L80" s="2099"/>
      <c r="M80" s="2099"/>
      <c r="N80" s="1623"/>
      <c r="O80" s="1623"/>
      <c r="P80" s="1623"/>
      <c r="Q80" s="1623"/>
      <c r="R80" s="2099"/>
      <c r="S80" s="1623"/>
      <c r="T80" s="1623"/>
      <c r="U80" s="1007"/>
      <c r="V80" s="1623"/>
      <c r="W80" s="1623"/>
      <c r="X80" s="1623"/>
      <c r="Y80" s="1623"/>
      <c r="Z80" s="1623"/>
      <c r="AA80" s="2095"/>
      <c r="AB80" s="1029"/>
      <c r="AC80" s="1029"/>
      <c r="AD80" s="1029"/>
      <c r="AE80" s="1029"/>
      <c r="AF80" s="2104">
        <v>11</v>
      </c>
    </row>
    <row s="26694" customFormat="1" customHeight="1" ht="11.549999999999999">
      <c r="A81" s="1450"/>
      <c r="B81" s="2099"/>
      <c r="C81" s="2099"/>
      <c r="D81" s="814"/>
      <c r="K81" s="1623"/>
      <c r="L81" s="2099"/>
      <c r="M81" s="2099"/>
      <c r="N81" s="1623"/>
      <c r="O81" s="1623"/>
      <c r="P81" s="1623"/>
      <c r="Q81" s="1623"/>
      <c r="R81" s="2099"/>
      <c r="S81" s="1623"/>
      <c r="T81" s="1623"/>
      <c r="U81" s="1007"/>
      <c r="V81" s="1623"/>
      <c r="W81" s="1623"/>
      <c r="X81" s="1623"/>
      <c r="Y81" s="1623"/>
      <c r="Z81" s="1623"/>
      <c r="AA81" s="2095"/>
      <c r="AB81" s="1029"/>
      <c r="AC81" s="1029"/>
      <c r="AD81" s="1029"/>
      <c r="AE81" s="1029"/>
      <c r="AF81" s="2104">
        <v>11</v>
      </c>
    </row>
    <row s="26694" customFormat="1" customHeight="1" ht="11.549999999999999">
      <c r="A82" s="1450"/>
      <c r="B82" s="2099"/>
      <c r="C82" s="2099"/>
      <c r="D82" s="814"/>
      <c r="K82" s="1623"/>
      <c r="L82" s="2099"/>
      <c r="M82" s="2099"/>
      <c r="N82" s="1623"/>
      <c r="O82" s="1623"/>
      <c r="P82" s="1623"/>
      <c r="Q82" s="1623"/>
      <c r="R82" s="2099"/>
      <c r="S82" s="1623"/>
      <c r="T82" s="1623"/>
      <c r="U82" s="1007"/>
      <c r="V82" s="1623"/>
      <c r="W82" s="1623"/>
      <c r="X82" s="1623"/>
      <c r="Y82" s="1623"/>
      <c r="Z82" s="1623"/>
      <c r="AA82" s="2095"/>
      <c r="AB82" s="1029"/>
      <c r="AC82" s="1029"/>
      <c r="AD82" s="1029"/>
      <c r="AE82" s="1029"/>
      <c r="AF82" s="2104">
        <v>11</v>
      </c>
    </row>
    <row s="26694" customFormat="1" customHeight="1" ht="11.549999999999999">
      <c r="A83" s="1450"/>
      <c r="B83" s="2099"/>
      <c r="C83" s="2099"/>
      <c r="D83" s="814"/>
      <c r="K83" s="1623"/>
      <c r="L83" s="2099"/>
      <c r="M83" s="2099"/>
      <c r="N83" s="1623"/>
      <c r="O83" s="1623"/>
      <c r="P83" s="1623"/>
      <c r="Q83" s="1623"/>
      <c r="R83" s="2099"/>
      <c r="S83" s="1623"/>
      <c r="T83" s="1623"/>
      <c r="U83" s="1007"/>
      <c r="V83" s="1623"/>
      <c r="W83" s="1623"/>
      <c r="X83" s="1623"/>
      <c r="Y83" s="1623"/>
      <c r="Z83" s="1623"/>
      <c r="AA83" s="2095"/>
      <c r="AB83" s="1029"/>
      <c r="AC83" s="1029"/>
      <c r="AD83" s="1029"/>
      <c r="AE83" s="1029"/>
      <c r="AF83" s="2104">
        <v>11</v>
      </c>
    </row>
    <row s="26694" customFormat="1" customHeight="1" ht="11.549999999999999">
      <c r="A84" s="1450"/>
      <c r="B84" s="2099"/>
      <c r="C84" s="2099"/>
      <c r="D84" s="814"/>
      <c r="K84" s="1623"/>
      <c r="L84" s="2099"/>
      <c r="M84" s="2099"/>
      <c r="N84" s="1623"/>
      <c r="O84" s="1623"/>
      <c r="P84" s="1623"/>
      <c r="Q84" s="1623"/>
      <c r="R84" s="2099"/>
      <c r="S84" s="1623"/>
      <c r="T84" s="1623"/>
      <c r="U84" s="1007"/>
      <c r="V84" s="1623"/>
      <c r="W84" s="1623"/>
      <c r="X84" s="1623"/>
      <c r="Y84" s="1623"/>
      <c r="Z84" s="1623"/>
      <c r="AA84" s="2095"/>
      <c r="AB84" s="1029"/>
      <c r="AC84" s="1029"/>
      <c r="AD84" s="1029"/>
      <c r="AE84" s="1029"/>
      <c r="AF84" s="2104">
        <v>11</v>
      </c>
    </row>
    <row s="26694" customFormat="1" customHeight="1" ht="11.549999999999999">
      <c r="A85" s="1450"/>
      <c r="B85" s="2099"/>
      <c r="C85" s="2099"/>
      <c r="D85" s="814"/>
      <c r="K85" s="1623"/>
      <c r="L85" s="2099"/>
      <c r="M85" s="2099"/>
      <c r="N85" s="1623"/>
      <c r="O85" s="1623"/>
      <c r="P85" s="1623"/>
      <c r="Q85" s="1623"/>
      <c r="R85" s="2099"/>
      <c r="S85" s="1623"/>
      <c r="T85" s="1623"/>
      <c r="U85" s="1007"/>
      <c r="V85" s="1623"/>
      <c r="W85" s="1623"/>
      <c r="X85" s="1623"/>
      <c r="Y85" s="1623"/>
      <c r="Z85" s="1623"/>
      <c r="AA85" s="2095"/>
      <c r="AB85" s="1029"/>
      <c r="AC85" s="1029"/>
      <c r="AD85" s="1029"/>
      <c r="AE85" s="1029"/>
      <c r="AF85" s="2104">
        <v>11</v>
      </c>
    </row>
    <row s="26694" customFormat="1" customHeight="1" ht="11.549999999999999">
      <c r="A86" s="1450"/>
      <c r="B86" s="2099"/>
      <c r="C86" s="2099"/>
      <c r="D86" s="814"/>
      <c r="K86" s="1623"/>
      <c r="L86" s="2099"/>
      <c r="M86" s="2099"/>
      <c r="N86" s="1623"/>
      <c r="O86" s="1623"/>
      <c r="P86" s="1623"/>
      <c r="Q86" s="1623"/>
      <c r="R86" s="2099"/>
      <c r="S86" s="1623"/>
      <c r="T86" s="1623"/>
      <c r="U86" s="1007"/>
      <c r="V86" s="1623"/>
      <c r="W86" s="1623"/>
      <c r="X86" s="1623"/>
      <c r="Y86" s="1623"/>
      <c r="Z86" s="1623"/>
      <c r="AA86" s="2095"/>
      <c r="AB86" s="1029"/>
      <c r="AC86" s="1029"/>
      <c r="AD86" s="1029"/>
      <c r="AE86" s="1029"/>
      <c r="AF86" s="2104">
        <v>11</v>
      </c>
    </row>
    <row s="26694" customFormat="1" customHeight="1" ht="11.549999999999999">
      <c r="A87" s="1450"/>
      <c r="B87" s="2099"/>
      <c r="C87" s="2099"/>
      <c r="D87" s="814"/>
      <c r="K87" s="1623"/>
      <c r="L87" s="2099"/>
      <c r="M87" s="2099"/>
      <c r="N87" s="1623"/>
      <c r="O87" s="1623"/>
      <c r="P87" s="1623"/>
      <c r="Q87" s="1623"/>
      <c r="R87" s="2099"/>
      <c r="S87" s="1623"/>
      <c r="T87" s="1623"/>
      <c r="U87" s="1007"/>
      <c r="V87" s="1623"/>
      <c r="W87" s="1623"/>
      <c r="X87" s="1623"/>
      <c r="Y87" s="1623"/>
      <c r="Z87" s="1623"/>
      <c r="AA87" s="2095"/>
      <c r="AB87" s="1029"/>
      <c r="AC87" s="1029"/>
      <c r="AD87" s="1029"/>
      <c r="AE87" s="1029"/>
      <c r="AF87" s="2104">
        <v>11</v>
      </c>
    </row>
    <row s="26694" customFormat="1" customHeight="1" ht="11.549999999999999">
      <c r="A88" s="1450"/>
      <c r="B88" s="2099"/>
      <c r="C88" s="2099"/>
      <c r="D88" s="814"/>
      <c r="K88" s="1623"/>
      <c r="L88" s="2099"/>
      <c r="M88" s="2099"/>
      <c r="N88" s="1623"/>
      <c r="O88" s="1623"/>
      <c r="P88" s="1623"/>
      <c r="Q88" s="1623"/>
      <c r="R88" s="2099"/>
      <c r="S88" s="1623"/>
      <c r="T88" s="1623"/>
      <c r="U88" s="1007"/>
      <c r="V88" s="1623"/>
      <c r="W88" s="1623"/>
      <c r="X88" s="1623"/>
      <c r="Y88" s="1623"/>
      <c r="Z88" s="1623"/>
      <c r="AA88" s="2095"/>
      <c r="AB88" s="1029"/>
      <c r="AC88" s="1029"/>
      <c r="AD88" s="1029"/>
      <c r="AE88" s="1029"/>
      <c r="AF88" s="2104">
        <v>11</v>
      </c>
    </row>
    <row s="26694" customFormat="1" customHeight="1" ht="11.549999999999999">
      <c r="A89" s="1450"/>
      <c r="B89" s="2099"/>
      <c r="C89" s="2099"/>
      <c r="D89" s="814"/>
      <c r="K89" s="1623"/>
      <c r="L89" s="2099"/>
      <c r="M89" s="2099"/>
      <c r="N89" s="1623"/>
      <c r="O89" s="1623"/>
      <c r="P89" s="1623"/>
      <c r="Q89" s="1623"/>
      <c r="R89" s="2099"/>
      <c r="S89" s="1623"/>
      <c r="T89" s="1623"/>
      <c r="U89" s="1007"/>
      <c r="V89" s="1623"/>
      <c r="W89" s="1623"/>
      <c r="X89" s="1623"/>
      <c r="Y89" s="1623"/>
      <c r="Z89" s="1623"/>
      <c r="AA89" s="2095"/>
      <c r="AB89" s="1029"/>
      <c r="AC89" s="1029"/>
      <c r="AD89" s="1029"/>
      <c r="AE89" s="1029"/>
      <c r="AF89" s="2104">
        <v>11</v>
      </c>
    </row>
    <row s="26694" customFormat="1" customHeight="1" ht="11.549999999999999">
      <c r="A90" s="1450"/>
      <c r="B90" s="2099"/>
      <c r="C90" s="2099"/>
      <c r="D90" s="814"/>
      <c r="K90" s="1623"/>
      <c r="L90" s="2099"/>
      <c r="M90" s="2099"/>
      <c r="N90" s="1623"/>
      <c r="O90" s="1623"/>
      <c r="P90" s="1623"/>
      <c r="Q90" s="1623"/>
      <c r="R90" s="2099"/>
      <c r="S90" s="1623"/>
      <c r="T90" s="1623"/>
      <c r="U90" s="1007"/>
      <c r="V90" s="1623"/>
      <c r="W90" s="1623"/>
      <c r="X90" s="1623"/>
      <c r="Y90" s="1623"/>
      <c r="Z90" s="1623"/>
      <c r="AA90" s="2095"/>
      <c r="AB90" s="1029"/>
      <c r="AC90" s="1029"/>
      <c r="AD90" s="1029"/>
      <c r="AE90" s="1029"/>
      <c r="AF90" s="2104">
        <v>11</v>
      </c>
    </row>
    <row s="26694" customFormat="1" customHeight="1" ht="11.549999999999999">
      <c r="A91" s="1450"/>
      <c r="B91" s="2099"/>
      <c r="C91" s="2099"/>
      <c r="D91" s="814"/>
      <c r="K91" s="1623"/>
      <c r="L91" s="2099"/>
      <c r="M91" s="2099"/>
      <c r="N91" s="1623"/>
      <c r="O91" s="1623"/>
      <c r="P91" s="1623"/>
      <c r="Q91" s="1623"/>
      <c r="R91" s="2099"/>
      <c r="S91" s="1623"/>
      <c r="T91" s="1623"/>
      <c r="U91" s="1007"/>
      <c r="V91" s="1623"/>
      <c r="W91" s="1623"/>
      <c r="X91" s="1623"/>
      <c r="Y91" s="1623"/>
      <c r="Z91" s="1623"/>
      <c r="AA91" s="2095"/>
      <c r="AB91" s="1029"/>
      <c r="AC91" s="1029"/>
      <c r="AD91" s="1029"/>
      <c r="AE91" s="1029"/>
      <c r="AF91" s="2104">
        <v>11</v>
      </c>
    </row>
    <row s="26694" customFormat="1" customHeight="1" ht="11.549999999999999">
      <c r="A92" s="1450"/>
      <c r="B92" s="2099"/>
      <c r="C92" s="2099"/>
      <c r="D92" s="814"/>
      <c r="K92" s="1623"/>
      <c r="L92" s="2099"/>
      <c r="M92" s="2099"/>
      <c r="N92" s="1623"/>
      <c r="O92" s="1623"/>
      <c r="P92" s="1623"/>
      <c r="Q92" s="1623"/>
      <c r="R92" s="2099"/>
      <c r="S92" s="1623"/>
      <c r="T92" s="1623"/>
      <c r="U92" s="1007"/>
      <c r="V92" s="1623"/>
      <c r="W92" s="1623"/>
      <c r="X92" s="1623"/>
      <c r="Y92" s="1623"/>
      <c r="Z92" s="1623"/>
      <c r="AA92" s="2095"/>
      <c r="AB92" s="1029"/>
      <c r="AC92" s="1029"/>
      <c r="AD92" s="1029"/>
      <c r="AE92" s="1029"/>
      <c r="AF92" s="2104">
        <v>11</v>
      </c>
    </row>
    <row s="26694" customFormat="1" customHeight="1" ht="11.549999999999999">
      <c r="A93" s="1450"/>
      <c r="B93" s="2099"/>
      <c r="C93" s="2099"/>
      <c r="D93" s="814"/>
      <c r="K93" s="1623"/>
      <c r="L93" s="2099"/>
      <c r="M93" s="2099"/>
      <c r="N93" s="1623"/>
      <c r="O93" s="1623"/>
      <c r="P93" s="1623"/>
      <c r="Q93" s="1623"/>
      <c r="R93" s="2099"/>
      <c r="S93" s="1623"/>
      <c r="T93" s="1623"/>
      <c r="U93" s="1007"/>
      <c r="V93" s="1623"/>
      <c r="W93" s="1623"/>
      <c r="X93" s="1623"/>
      <c r="Y93" s="1623"/>
      <c r="Z93" s="1623"/>
      <c r="AA93" s="2095"/>
      <c r="AB93" s="1029"/>
      <c r="AC93" s="1029"/>
      <c r="AD93" s="1029"/>
      <c r="AE93" s="1029"/>
      <c r="AF93" s="2104">
        <v>11</v>
      </c>
    </row>
    <row s="26694" customFormat="1" customHeight="1" ht="11.549999999999999">
      <c r="A94" s="1450"/>
      <c r="B94" s="2099"/>
      <c r="C94" s="2099"/>
      <c r="D94" s="814"/>
      <c r="K94" s="1623"/>
      <c r="L94" s="2099"/>
      <c r="M94" s="2099"/>
      <c r="N94" s="1623"/>
      <c r="O94" s="1623"/>
      <c r="P94" s="1623"/>
      <c r="Q94" s="1623"/>
      <c r="R94" s="2099"/>
      <c r="S94" s="1623"/>
      <c r="T94" s="1623"/>
      <c r="U94" s="1007"/>
      <c r="V94" s="1623"/>
      <c r="W94" s="1623"/>
      <c r="X94" s="1623"/>
      <c r="Y94" s="1623"/>
      <c r="Z94" s="1623"/>
      <c r="AA94" s="2095"/>
      <c r="AB94" s="1029"/>
      <c r="AC94" s="1029"/>
      <c r="AD94" s="1029"/>
      <c r="AE94" s="1029"/>
      <c r="AF94" s="2104">
        <v>11</v>
      </c>
    </row>
    <row s="26694" customFormat="1" customHeight="1" ht="11.549999999999999">
      <c r="A95" s="1450"/>
      <c r="B95" s="2099"/>
      <c r="C95" s="2099"/>
      <c r="D95" s="814"/>
      <c r="K95" s="1623"/>
      <c r="L95" s="2099"/>
      <c r="M95" s="2099"/>
      <c r="N95" s="1623"/>
      <c r="O95" s="1623"/>
      <c r="P95" s="1623"/>
      <c r="Q95" s="1623"/>
      <c r="R95" s="2099"/>
      <c r="S95" s="1623"/>
      <c r="T95" s="1623"/>
      <c r="U95" s="1007"/>
      <c r="V95" s="1623"/>
      <c r="W95" s="1623"/>
      <c r="X95" s="1623"/>
      <c r="Y95" s="1623"/>
      <c r="Z95" s="1623"/>
      <c r="AA95" s="2095"/>
      <c r="AB95" s="1029"/>
      <c r="AC95" s="1029"/>
      <c r="AD95" s="1029"/>
      <c r="AE95" s="1029"/>
      <c r="AF95" s="2104">
        <v>11</v>
      </c>
    </row>
    <row s="26694" customFormat="1" customHeight="1" ht="11.549999999999999">
      <c r="A96" s="1450"/>
      <c r="B96" s="2099"/>
      <c r="C96" s="2099"/>
      <c r="D96" s="814"/>
      <c r="K96" s="1623"/>
      <c r="L96" s="2099"/>
      <c r="M96" s="2099"/>
      <c r="N96" s="1623"/>
      <c r="O96" s="1623"/>
      <c r="P96" s="1623"/>
      <c r="Q96" s="1623"/>
      <c r="R96" s="2099"/>
      <c r="S96" s="1623"/>
      <c r="T96" s="1623"/>
      <c r="U96" s="1007"/>
      <c r="V96" s="1623"/>
      <c r="W96" s="1623"/>
      <c r="X96" s="1623"/>
      <c r="Y96" s="1623"/>
      <c r="Z96" s="1623"/>
      <c r="AA96" s="2095"/>
      <c r="AB96" s="1029"/>
      <c r="AC96" s="1029"/>
      <c r="AD96" s="1029"/>
      <c r="AE96" s="1029"/>
      <c r="AF96" s="2104">
        <v>11</v>
      </c>
    </row>
    <row s="26694" customFormat="1" customHeight="1" ht="11.549999999999999">
      <c r="A97" s="1450"/>
      <c r="B97" s="2099"/>
      <c r="C97" s="2099"/>
      <c r="D97" s="814"/>
      <c r="K97" s="1623"/>
      <c r="L97" s="2099"/>
      <c r="M97" s="2099"/>
      <c r="N97" s="1623"/>
      <c r="O97" s="1623"/>
      <c r="P97" s="1623"/>
      <c r="Q97" s="1623"/>
      <c r="R97" s="2099"/>
      <c r="S97" s="1623"/>
      <c r="T97" s="1623"/>
      <c r="U97" s="1007"/>
      <c r="V97" s="1623"/>
      <c r="W97" s="1623"/>
      <c r="X97" s="1623"/>
      <c r="Y97" s="1623"/>
      <c r="Z97" s="1623"/>
      <c r="AA97" s="2095"/>
      <c r="AB97" s="1029"/>
      <c r="AC97" s="1029"/>
      <c r="AD97" s="1029"/>
      <c r="AE97" s="1029"/>
      <c r="AF97" s="2104">
        <v>11</v>
      </c>
    </row>
    <row s="26694" customFormat="1" customHeight="1" ht="11.549999999999999">
      <c r="A98" s="1450"/>
      <c r="B98" s="2099"/>
      <c r="C98" s="2099"/>
      <c r="D98" s="814"/>
      <c r="K98" s="1623"/>
      <c r="L98" s="2099"/>
      <c r="M98" s="2099"/>
      <c r="N98" s="1623"/>
      <c r="O98" s="1623"/>
      <c r="P98" s="1623"/>
      <c r="Q98" s="1623"/>
      <c r="R98" s="2099"/>
      <c r="S98" s="1623"/>
      <c r="T98" s="1623"/>
      <c r="U98" s="1007"/>
      <c r="V98" s="1623"/>
      <c r="W98" s="1623"/>
      <c r="X98" s="1623"/>
      <c r="Y98" s="1623"/>
      <c r="Z98" s="1623"/>
      <c r="AA98" s="2095"/>
      <c r="AB98" s="1029"/>
      <c r="AC98" s="1029"/>
      <c r="AD98" s="1029"/>
      <c r="AE98" s="1029"/>
      <c r="AF98" s="2104">
        <v>11</v>
      </c>
    </row>
    <row s="26694" customFormat="1" customHeight="1" ht="11.549999999999999">
      <c r="A99" s="1450"/>
      <c r="B99" s="2099"/>
      <c r="C99" s="2099"/>
      <c r="D99" s="814"/>
      <c r="K99" s="1623"/>
      <c r="L99" s="2099"/>
      <c r="M99" s="2099"/>
      <c r="N99" s="1623"/>
      <c r="O99" s="1623"/>
      <c r="P99" s="1623"/>
      <c r="Q99" s="1623"/>
      <c r="R99" s="2099"/>
      <c r="S99" s="1623"/>
      <c r="T99" s="1623"/>
      <c r="U99" s="1007"/>
      <c r="V99" s="1623"/>
      <c r="W99" s="1623"/>
      <c r="X99" s="1623"/>
      <c r="Y99" s="1623"/>
      <c r="Z99" s="1623"/>
      <c r="AA99" s="2095"/>
      <c r="AB99" s="1029"/>
      <c r="AC99" s="1029"/>
      <c r="AD99" s="1029"/>
      <c r="AE99" s="1029"/>
      <c r="AF99" s="2104">
        <v>11</v>
      </c>
    </row>
    <row s="26694" customFormat="1" customHeight="1" ht="11.549999999999999">
      <c r="A100" s="1450"/>
      <c r="B100" s="2099"/>
      <c r="C100" s="2099"/>
      <c r="D100" s="814"/>
      <c r="K100" s="1623"/>
      <c r="L100" s="2099"/>
      <c r="M100" s="2099"/>
      <c r="N100" s="1623"/>
      <c r="O100" s="1623"/>
      <c r="P100" s="1623"/>
      <c r="Q100" s="1623"/>
      <c r="R100" s="2099"/>
      <c r="S100" s="1623"/>
      <c r="T100" s="1623"/>
      <c r="U100" s="1007"/>
      <c r="V100" s="1623"/>
      <c r="W100" s="1623"/>
      <c r="X100" s="1623"/>
      <c r="Y100" s="1623"/>
      <c r="Z100" s="1623"/>
      <c r="AA100" s="2095"/>
      <c r="AB100" s="1029"/>
      <c r="AC100" s="1029"/>
      <c r="AD100" s="1029"/>
      <c r="AE100" s="1029"/>
      <c r="AF100" s="2104">
        <v>11</v>
      </c>
    </row>
    <row s="26694" customFormat="1" customHeight="1" ht="11.549999999999999">
      <c r="A101" s="1450"/>
      <c r="B101" s="2099"/>
      <c r="C101" s="2099"/>
      <c r="D101" s="814"/>
      <c r="K101" s="1623"/>
      <c r="L101" s="2099"/>
      <c r="M101" s="2099"/>
      <c r="N101" s="1623"/>
      <c r="O101" s="1623"/>
      <c r="P101" s="1623"/>
      <c r="Q101" s="1623"/>
      <c r="R101" s="2099"/>
      <c r="S101" s="1623"/>
      <c r="T101" s="1623"/>
      <c r="U101" s="1007"/>
      <c r="V101" s="1623"/>
      <c r="W101" s="1623"/>
      <c r="X101" s="1623"/>
      <c r="Y101" s="1623"/>
      <c r="Z101" s="1623"/>
      <c r="AA101" s="2095"/>
      <c r="AB101" s="1029"/>
      <c r="AC101" s="1029"/>
      <c r="AD101" s="1029"/>
      <c r="AE101" s="1029"/>
      <c r="AF101" s="2104">
        <v>11</v>
      </c>
    </row>
    <row s="26694" customFormat="1" customHeight="1" ht="11.549999999999999">
      <c r="A102" s="1450"/>
      <c r="B102" s="2099"/>
      <c r="C102" s="2099"/>
      <c r="D102" s="814"/>
      <c r="K102" s="1623"/>
      <c r="L102" s="2099"/>
      <c r="M102" s="2099"/>
      <c r="N102" s="1623"/>
      <c r="O102" s="1623"/>
      <c r="P102" s="1623"/>
      <c r="Q102" s="1623"/>
      <c r="R102" s="2099"/>
      <c r="S102" s="1623"/>
      <c r="T102" s="1623"/>
      <c r="U102" s="1007"/>
      <c r="V102" s="1623"/>
      <c r="W102" s="1623"/>
      <c r="X102" s="1623"/>
      <c r="Y102" s="1623"/>
      <c r="Z102" s="1623"/>
      <c r="AA102" s="2095"/>
      <c r="AB102" s="1029"/>
      <c r="AC102" s="1029"/>
      <c r="AD102" s="1029"/>
      <c r="AE102" s="1029"/>
      <c r="AF102" s="2104">
        <v>11</v>
      </c>
    </row>
    <row s="26694" customFormat="1" customHeight="1" ht="11.549999999999999">
      <c r="A103" s="1450"/>
      <c r="B103" s="2099"/>
      <c r="C103" s="2099"/>
      <c r="D103" s="814"/>
      <c r="K103" s="1623"/>
      <c r="L103" s="2099"/>
      <c r="M103" s="2099"/>
      <c r="N103" s="1623"/>
      <c r="O103" s="1623"/>
      <c r="P103" s="1623"/>
      <c r="Q103" s="1623"/>
      <c r="R103" s="2099"/>
      <c r="S103" s="1623"/>
      <c r="T103" s="1623"/>
      <c r="U103" s="1007"/>
      <c r="V103" s="1623"/>
      <c r="W103" s="1623"/>
      <c r="X103" s="1623"/>
      <c r="Y103" s="1623"/>
      <c r="Z103" s="1623"/>
      <c r="AA103" s="2095"/>
      <c r="AB103" s="1029"/>
      <c r="AC103" s="1029"/>
      <c r="AD103" s="1029"/>
      <c r="AE103" s="1029"/>
      <c r="AF103" s="2104">
        <v>11</v>
      </c>
    </row>
    <row s="26694" customFormat="1" customHeight="1" ht="11.549999999999999">
      <c r="A104" s="1450"/>
      <c r="B104" s="2099"/>
      <c r="C104" s="2099"/>
      <c r="D104" s="814"/>
      <c r="K104" s="1623"/>
      <c r="L104" s="2099"/>
      <c r="M104" s="2099"/>
      <c r="N104" s="1623"/>
      <c r="O104" s="1623"/>
      <c r="P104" s="1623"/>
      <c r="Q104" s="1623"/>
      <c r="R104" s="2099"/>
      <c r="S104" s="1623"/>
      <c r="T104" s="1623"/>
      <c r="U104" s="1007"/>
      <c r="V104" s="1623"/>
      <c r="W104" s="1623"/>
      <c r="X104" s="1623"/>
      <c r="Y104" s="1623"/>
      <c r="Z104" s="1623"/>
      <c r="AA104" s="2095"/>
      <c r="AB104" s="1029"/>
      <c r="AC104" s="1029"/>
      <c r="AD104" s="1029"/>
      <c r="AE104" s="1029"/>
      <c r="AF104" s="2104">
        <v>11</v>
      </c>
    </row>
    <row s="26694" customFormat="1" customHeight="1" ht="11.549999999999999">
      <c r="A105" s="1450"/>
      <c r="B105" s="2099"/>
      <c r="C105" s="2099"/>
      <c r="D105" s="814"/>
      <c r="K105" s="1623"/>
      <c r="L105" s="2099"/>
      <c r="M105" s="2099"/>
      <c r="N105" s="1623"/>
      <c r="O105" s="1623"/>
      <c r="P105" s="1623"/>
      <c r="Q105" s="1623"/>
      <c r="R105" s="2099"/>
      <c r="S105" s="1623"/>
      <c r="T105" s="1623"/>
      <c r="U105" s="1007"/>
      <c r="V105" s="1623"/>
      <c r="W105" s="1623"/>
      <c r="X105" s="1623"/>
      <c r="Y105" s="1623"/>
      <c r="Z105" s="1623"/>
      <c r="AA105" s="2095"/>
      <c r="AB105" s="1029"/>
      <c r="AC105" s="1029"/>
      <c r="AD105" s="1029"/>
      <c r="AE105" s="1029"/>
      <c r="AF105" s="2104">
        <v>11</v>
      </c>
    </row>
    <row s="26694" customFormat="1" customHeight="1" ht="11.549999999999999">
      <c r="A106" s="1450"/>
      <c r="B106" s="2099"/>
      <c r="C106" s="2099"/>
      <c r="D106" s="814"/>
      <c r="K106" s="1623"/>
      <c r="L106" s="2099"/>
      <c r="M106" s="2099"/>
      <c r="N106" s="1623"/>
      <c r="O106" s="1623"/>
      <c r="P106" s="1623"/>
      <c r="Q106" s="1623"/>
      <c r="R106" s="2099"/>
      <c r="S106" s="1623"/>
      <c r="T106" s="1623"/>
      <c r="U106" s="1007"/>
      <c r="V106" s="1623"/>
      <c r="W106" s="1623"/>
      <c r="X106" s="1623"/>
      <c r="Y106" s="1623"/>
      <c r="Z106" s="1623"/>
      <c r="AA106" s="2095"/>
      <c r="AB106" s="1029"/>
      <c r="AC106" s="1029"/>
      <c r="AD106" s="1029"/>
      <c r="AE106" s="1029"/>
      <c r="AF106" s="2104">
        <v>11</v>
      </c>
    </row>
    <row s="26694" customFormat="1" customHeight="1" ht="11.549999999999999">
      <c r="A107" s="1450"/>
      <c r="B107" s="2099"/>
      <c r="C107" s="2099"/>
      <c r="D107" s="814"/>
      <c r="K107" s="1623"/>
      <c r="L107" s="2099"/>
      <c r="M107" s="2099"/>
      <c r="N107" s="1623"/>
      <c r="O107" s="1623"/>
      <c r="P107" s="1623"/>
      <c r="Q107" s="1623"/>
      <c r="R107" s="2099"/>
      <c r="S107" s="1623"/>
      <c r="T107" s="1623"/>
      <c r="U107" s="1007"/>
      <c r="V107" s="1623"/>
      <c r="W107" s="1623"/>
      <c r="X107" s="1623"/>
      <c r="Y107" s="1623"/>
      <c r="Z107" s="1623"/>
      <c r="AA107" s="2095"/>
      <c r="AB107" s="1029"/>
      <c r="AC107" s="1029"/>
      <c r="AD107" s="1029"/>
      <c r="AE107" s="1029"/>
      <c r="AF107" s="2104">
        <v>11</v>
      </c>
    </row>
    <row s="26694" customFormat="1" customHeight="1" ht="11.549999999999999">
      <c r="A108" s="1450"/>
      <c r="B108" s="2099"/>
      <c r="C108" s="2099"/>
      <c r="D108" s="814"/>
      <c r="K108" s="1623"/>
      <c r="L108" s="2099"/>
      <c r="M108" s="2099"/>
      <c r="N108" s="1623"/>
      <c r="O108" s="1623"/>
      <c r="P108" s="1623"/>
      <c r="Q108" s="1623"/>
      <c r="R108" s="2099"/>
      <c r="S108" s="1623"/>
      <c r="T108" s="1623"/>
      <c r="U108" s="1007"/>
      <c r="V108" s="1623"/>
      <c r="W108" s="1623"/>
      <c r="X108" s="1623"/>
      <c r="Y108" s="1623"/>
      <c r="Z108" s="1623"/>
      <c r="AA108" s="2095"/>
      <c r="AB108" s="1029"/>
      <c r="AC108" s="1029"/>
      <c r="AD108" s="1029"/>
      <c r="AE108" s="1029"/>
      <c r="AF108" s="2104">
        <v>11</v>
      </c>
    </row>
    <row s="26694" customFormat="1" customHeight="1" ht="11.549999999999999">
      <c r="A109" s="1450"/>
      <c r="B109" s="2099"/>
      <c r="C109" s="2099"/>
      <c r="D109" s="814"/>
      <c r="K109" s="1623"/>
      <c r="L109" s="2099"/>
      <c r="M109" s="2099"/>
      <c r="N109" s="1623"/>
      <c r="O109" s="1623"/>
      <c r="P109" s="1623"/>
      <c r="Q109" s="1623"/>
      <c r="R109" s="2099"/>
      <c r="S109" s="1623"/>
      <c r="T109" s="1623"/>
      <c r="U109" s="1007"/>
      <c r="V109" s="1623"/>
      <c r="W109" s="1623"/>
      <c r="X109" s="1623"/>
      <c r="Y109" s="1623"/>
      <c r="Z109" s="1623"/>
      <c r="AA109" s="2095"/>
      <c r="AB109" s="1029"/>
      <c r="AC109" s="1029"/>
      <c r="AD109" s="1029"/>
      <c r="AE109" s="1029"/>
      <c r="AF109" s="2104">
        <v>11</v>
      </c>
    </row>
    <row s="26694" customFormat="1" customHeight="1" ht="11.549999999999999">
      <c r="A110" s="1450"/>
      <c r="B110" s="2099"/>
      <c r="C110" s="2099"/>
      <c r="D110" s="814"/>
      <c r="K110" s="1623"/>
      <c r="L110" s="2099"/>
      <c r="M110" s="2099"/>
      <c r="N110" s="1623"/>
      <c r="O110" s="1623"/>
      <c r="P110" s="1623"/>
      <c r="Q110" s="1623"/>
      <c r="R110" s="2099"/>
      <c r="S110" s="1623"/>
      <c r="T110" s="1623"/>
      <c r="U110" s="1007"/>
      <c r="V110" s="1623"/>
      <c r="W110" s="1623"/>
      <c r="X110" s="1623"/>
      <c r="Y110" s="1623"/>
      <c r="Z110" s="1623"/>
      <c r="AA110" s="2095"/>
      <c r="AB110" s="1029"/>
      <c r="AC110" s="1029"/>
      <c r="AD110" s="1029"/>
      <c r="AE110" s="1029"/>
      <c r="AF110" s="2104">
        <v>11</v>
      </c>
    </row>
    <row s="26694" customFormat="1" customHeight="1" ht="11.549999999999999">
      <c r="A111" s="1450"/>
      <c r="B111" s="2099"/>
      <c r="C111" s="2099"/>
      <c r="D111" s="814"/>
      <c r="K111" s="1623"/>
      <c r="L111" s="2099"/>
      <c r="M111" s="2099"/>
      <c r="N111" s="1623"/>
      <c r="O111" s="1623"/>
      <c r="P111" s="1623"/>
      <c r="Q111" s="1623"/>
      <c r="R111" s="2099"/>
      <c r="S111" s="1623"/>
      <c r="T111" s="1623"/>
      <c r="U111" s="1007"/>
      <c r="V111" s="1623"/>
      <c r="W111" s="1623"/>
      <c r="X111" s="1623"/>
      <c r="Y111" s="1623"/>
      <c r="Z111" s="1623"/>
      <c r="AA111" s="2095"/>
      <c r="AB111" s="1029"/>
      <c r="AC111" s="1029"/>
      <c r="AD111" s="1029"/>
      <c r="AE111" s="1029"/>
      <c r="AF111" s="2104">
        <v>11</v>
      </c>
    </row>
    <row s="26694" customFormat="1" customHeight="1" ht="11.549999999999999">
      <c r="A112" s="1450"/>
      <c r="B112" s="2099"/>
      <c r="C112" s="2099"/>
      <c r="D112" s="814"/>
      <c r="K112" s="1623"/>
      <c r="L112" s="2099"/>
      <c r="M112" s="2099"/>
      <c r="N112" s="1623"/>
      <c r="O112" s="1623"/>
      <c r="P112" s="1623"/>
      <c r="Q112" s="1623"/>
      <c r="R112" s="2099"/>
      <c r="S112" s="1623"/>
      <c r="T112" s="1623"/>
      <c r="U112" s="1007"/>
      <c r="V112" s="1623"/>
      <c r="W112" s="1623"/>
      <c r="X112" s="1623"/>
      <c r="Y112" s="1623"/>
      <c r="Z112" s="1623"/>
      <c r="AA112" s="2095"/>
      <c r="AB112" s="1029"/>
      <c r="AC112" s="1029"/>
      <c r="AD112" s="1029"/>
      <c r="AE112" s="1029"/>
      <c r="AF112" s="2104">
        <v>11</v>
      </c>
    </row>
    <row s="26694" customFormat="1" customHeight="1" ht="11.549999999999999">
      <c r="A113" s="1450"/>
      <c r="B113" s="2099"/>
      <c r="C113" s="2099"/>
      <c r="D113" s="814"/>
      <c r="K113" s="1623"/>
      <c r="L113" s="2099"/>
      <c r="M113" s="2099"/>
      <c r="N113" s="1623"/>
      <c r="O113" s="1623"/>
      <c r="P113" s="1623"/>
      <c r="Q113" s="1623"/>
      <c r="R113" s="2099"/>
      <c r="S113" s="1623"/>
      <c r="T113" s="1623"/>
      <c r="U113" s="1007"/>
      <c r="V113" s="1623"/>
      <c r="W113" s="1623"/>
      <c r="X113" s="1623"/>
      <c r="Y113" s="1623"/>
      <c r="Z113" s="1623"/>
      <c r="AA113" s="2095"/>
      <c r="AB113" s="1029"/>
      <c r="AC113" s="1029"/>
      <c r="AD113" s="1029"/>
      <c r="AE113" s="1029"/>
      <c r="AF113" s="2104">
        <v>11</v>
      </c>
    </row>
    <row s="26694" customFormat="1" customHeight="1" ht="11.549999999999999">
      <c r="A114" s="1450"/>
      <c r="B114" s="2099"/>
      <c r="C114" s="2099"/>
      <c r="D114" s="814"/>
      <c r="K114" s="1623"/>
      <c r="L114" s="2099"/>
      <c r="M114" s="2099"/>
      <c r="N114" s="1623"/>
      <c r="O114" s="1623"/>
      <c r="P114" s="1623"/>
      <c r="Q114" s="1623"/>
      <c r="R114" s="2099"/>
      <c r="S114" s="1623"/>
      <c r="T114" s="1623"/>
      <c r="U114" s="1007"/>
      <c r="V114" s="1623"/>
      <c r="W114" s="1623"/>
      <c r="X114" s="1623"/>
      <c r="Y114" s="1623"/>
      <c r="Z114" s="1623"/>
      <c r="AA114" s="2095"/>
      <c r="AB114" s="1029"/>
      <c r="AC114" s="1029"/>
      <c r="AD114" s="1029"/>
      <c r="AE114" s="1029"/>
      <c r="AF114" s="2104">
        <v>11</v>
      </c>
    </row>
    <row s="26694" customFormat="1" customHeight="1" ht="11.549999999999999">
      <c r="A115" s="1450"/>
      <c r="B115" s="2099"/>
      <c r="C115" s="2099"/>
      <c r="D115" s="814"/>
      <c r="K115" s="1623"/>
      <c r="L115" s="2099"/>
      <c r="M115" s="2099"/>
      <c r="N115" s="1623"/>
      <c r="O115" s="1623"/>
      <c r="P115" s="1623"/>
      <c r="Q115" s="1623"/>
      <c r="R115" s="2099"/>
      <c r="S115" s="1623"/>
      <c r="T115" s="1623"/>
      <c r="U115" s="1007"/>
      <c r="V115" s="1623"/>
      <c r="W115" s="1623"/>
      <c r="X115" s="1623"/>
      <c r="Y115" s="1623"/>
      <c r="Z115" s="1623"/>
      <c r="AA115" s="2095"/>
      <c r="AB115" s="1029"/>
      <c r="AC115" s="1029"/>
      <c r="AD115" s="1029"/>
      <c r="AE115" s="1029"/>
      <c r="AF115" s="2104">
        <v>11</v>
      </c>
    </row>
    <row s="26694" customFormat="1" customHeight="1" ht="11.549999999999999">
      <c r="A116" s="1450"/>
      <c r="B116" s="2099"/>
      <c r="C116" s="2099"/>
      <c r="D116" s="814"/>
      <c r="K116" s="1623"/>
      <c r="L116" s="2099"/>
      <c r="M116" s="2099"/>
      <c r="N116" s="1623"/>
      <c r="O116" s="1623"/>
      <c r="P116" s="1623"/>
      <c r="Q116" s="1623"/>
      <c r="R116" s="2099"/>
      <c r="S116" s="1623"/>
      <c r="T116" s="1623"/>
      <c r="U116" s="1007"/>
      <c r="V116" s="1623"/>
      <c r="W116" s="1623"/>
      <c r="X116" s="1623"/>
      <c r="Y116" s="1623"/>
      <c r="Z116" s="1623"/>
      <c r="AA116" s="2095"/>
      <c r="AB116" s="1029"/>
      <c r="AC116" s="1029"/>
      <c r="AD116" s="1029"/>
      <c r="AE116" s="1029"/>
      <c r="AF116" s="2104">
        <v>11</v>
      </c>
    </row>
    <row s="26694" customFormat="1" customHeight="1" ht="11.549999999999999">
      <c r="A117" s="1450"/>
      <c r="B117" s="2099"/>
      <c r="C117" s="2099"/>
      <c r="D117" s="814"/>
      <c r="K117" s="1623"/>
      <c r="L117" s="2099"/>
      <c r="M117" s="2099"/>
      <c r="N117" s="1623"/>
      <c r="O117" s="1623"/>
      <c r="P117" s="1623"/>
      <c r="Q117" s="1623"/>
      <c r="R117" s="2099"/>
      <c r="S117" s="1623"/>
      <c r="T117" s="1623"/>
      <c r="U117" s="1007"/>
      <c r="V117" s="1623"/>
      <c r="W117" s="1623"/>
      <c r="X117" s="1623"/>
      <c r="Y117" s="1623"/>
      <c r="Z117" s="1623"/>
      <c r="AA117" s="2095"/>
      <c r="AB117" s="1029"/>
      <c r="AC117" s="1029"/>
      <c r="AD117" s="1029"/>
      <c r="AE117" s="1029"/>
      <c r="AF117" s="2104">
        <v>11</v>
      </c>
    </row>
    <row s="26694" customFormat="1" customHeight="1" ht="11.549999999999999">
      <c r="A118" s="1450"/>
      <c r="B118" s="2099"/>
      <c r="C118" s="2099"/>
      <c r="D118" s="814"/>
      <c r="K118" s="1623"/>
      <c r="L118" s="2099"/>
      <c r="M118" s="2099"/>
      <c r="N118" s="1623"/>
      <c r="O118" s="1623"/>
      <c r="P118" s="1623"/>
      <c r="Q118" s="1623"/>
      <c r="R118" s="2099"/>
      <c r="S118" s="1623"/>
      <c r="T118" s="1623"/>
      <c r="U118" s="1007"/>
      <c r="V118" s="1623"/>
      <c r="W118" s="1623"/>
      <c r="X118" s="1623"/>
      <c r="Y118" s="1623"/>
      <c r="Z118" s="1623"/>
      <c r="AA118" s="2095"/>
      <c r="AB118" s="1029"/>
      <c r="AC118" s="1029"/>
      <c r="AD118" s="1029"/>
      <c r="AE118" s="1029"/>
      <c r="AF118" s="2104">
        <v>11</v>
      </c>
    </row>
    <row s="26694" customFormat="1" customHeight="1" ht="11.549999999999999">
      <c r="A119" s="1450"/>
      <c r="B119" s="2099"/>
      <c r="C119" s="2099"/>
      <c r="D119" s="814"/>
      <c r="K119" s="1623"/>
      <c r="L119" s="2099"/>
      <c r="M119" s="2099"/>
      <c r="N119" s="1623"/>
      <c r="O119" s="1623"/>
      <c r="P119" s="1623"/>
      <c r="Q119" s="1623"/>
      <c r="R119" s="2099"/>
      <c r="S119" s="1623"/>
      <c r="T119" s="1623"/>
      <c r="U119" s="1007"/>
      <c r="V119" s="1623"/>
      <c r="W119" s="1623"/>
      <c r="X119" s="1623"/>
      <c r="Y119" s="1623"/>
      <c r="Z119" s="1623"/>
      <c r="AA119" s="2095"/>
      <c r="AB119" s="1029"/>
      <c r="AC119" s="1029"/>
      <c r="AD119" s="1029"/>
      <c r="AE119" s="1029"/>
      <c r="AF119" s="2104">
        <v>11</v>
      </c>
    </row>
    <row s="26694" customFormat="1" customHeight="1" ht="11.549999999999999">
      <c r="A120" s="1450"/>
      <c r="B120" s="2099"/>
      <c r="C120" s="2099"/>
      <c r="D120" s="814"/>
      <c r="K120" s="1623"/>
      <c r="L120" s="2099"/>
      <c r="M120" s="2099"/>
      <c r="N120" s="1623"/>
      <c r="O120" s="1623"/>
      <c r="P120" s="1623"/>
      <c r="Q120" s="1623"/>
      <c r="R120" s="2099"/>
      <c r="S120" s="1623"/>
      <c r="T120" s="1623"/>
      <c r="U120" s="1007"/>
      <c r="V120" s="1623"/>
      <c r="W120" s="1623"/>
      <c r="X120" s="1623"/>
      <c r="Y120" s="1623"/>
      <c r="Z120" s="1623"/>
      <c r="AA120" s="2095"/>
      <c r="AB120" s="1029"/>
      <c r="AC120" s="1029"/>
      <c r="AD120" s="1029"/>
      <c r="AE120" s="1029"/>
      <c r="AF120" s="2104">
        <v>11</v>
      </c>
    </row>
    <row s="26694" customFormat="1" customHeight="1" ht="11.549999999999999">
      <c r="A121" s="1450"/>
      <c r="B121" s="2099"/>
      <c r="C121" s="2099"/>
      <c r="D121" s="814"/>
      <c r="K121" s="1623"/>
      <c r="L121" s="2099"/>
      <c r="M121" s="2099"/>
      <c r="N121" s="1623"/>
      <c r="O121" s="1623"/>
      <c r="P121" s="1623"/>
      <c r="Q121" s="1623"/>
      <c r="R121" s="2099"/>
      <c r="S121" s="1623"/>
      <c r="T121" s="1623"/>
      <c r="U121" s="1007"/>
      <c r="V121" s="1623"/>
      <c r="W121" s="1623"/>
      <c r="X121" s="1623"/>
      <c r="Y121" s="1623"/>
      <c r="Z121" s="1623"/>
      <c r="AA121" s="2095"/>
      <c r="AB121" s="1029"/>
      <c r="AC121" s="1029"/>
      <c r="AD121" s="1029"/>
      <c r="AE121" s="1029"/>
      <c r="AF121" s="2104">
        <v>11</v>
      </c>
    </row>
    <row s="26694" customFormat="1" customHeight="1" ht="11.549999999999999">
      <c r="A122" s="1450"/>
      <c r="B122" s="2099"/>
      <c r="C122" s="2099"/>
      <c r="D122" s="814"/>
      <c r="K122" s="1623"/>
      <c r="L122" s="2099"/>
      <c r="M122" s="2099"/>
      <c r="N122" s="1623"/>
      <c r="O122" s="1623"/>
      <c r="P122" s="1623"/>
      <c r="Q122" s="1623"/>
      <c r="R122" s="2099"/>
      <c r="S122" s="1623"/>
      <c r="T122" s="1623"/>
      <c r="U122" s="1007"/>
      <c r="V122" s="1623"/>
      <c r="W122" s="1623"/>
      <c r="X122" s="1623"/>
      <c r="Y122" s="1623"/>
      <c r="Z122" s="1623"/>
      <c r="AA122" s="2095"/>
      <c r="AB122" s="1029"/>
      <c r="AC122" s="1029"/>
      <c r="AD122" s="1029"/>
      <c r="AE122" s="1029"/>
      <c r="AF122" s="2104">
        <v>11</v>
      </c>
    </row>
    <row s="26694" customFormat="1" customHeight="1" ht="11.549999999999999">
      <c r="A123" s="1450"/>
      <c r="B123" s="2099"/>
      <c r="C123" s="2099"/>
      <c r="D123" s="814"/>
      <c r="K123" s="1623"/>
      <c r="L123" s="2099"/>
      <c r="M123" s="2099"/>
      <c r="N123" s="1623"/>
      <c r="O123" s="1623"/>
      <c r="P123" s="1623"/>
      <c r="Q123" s="1623"/>
      <c r="R123" s="2099"/>
      <c r="S123" s="1623"/>
      <c r="T123" s="1623"/>
      <c r="U123" s="1007"/>
      <c r="V123" s="1623"/>
      <c r="W123" s="1623"/>
      <c r="X123" s="1623"/>
      <c r="Y123" s="1623"/>
      <c r="Z123" s="1623"/>
      <c r="AA123" s="2095"/>
      <c r="AB123" s="1029"/>
      <c r="AC123" s="1029"/>
      <c r="AD123" s="1029"/>
      <c r="AE123" s="1029"/>
      <c r="AF123" s="2104">
        <v>11</v>
      </c>
    </row>
    <row s="26694" customFormat="1" customHeight="1" ht="11.549999999999999">
      <c r="A124" s="1450"/>
      <c r="B124" s="2099"/>
      <c r="C124" s="2099"/>
      <c r="D124" s="814"/>
      <c r="K124" s="1623"/>
      <c r="L124" s="2099"/>
      <c r="M124" s="2099"/>
      <c r="N124" s="1623"/>
      <c r="O124" s="1623"/>
      <c r="P124" s="1623"/>
      <c r="Q124" s="1623"/>
      <c r="R124" s="2099"/>
      <c r="S124" s="1623"/>
      <c r="T124" s="1623"/>
      <c r="U124" s="1007"/>
      <c r="V124" s="1623"/>
      <c r="W124" s="1623"/>
      <c r="X124" s="1623"/>
      <c r="Y124" s="1623"/>
      <c r="Z124" s="1623"/>
      <c r="AA124" s="2095"/>
      <c r="AB124" s="1029"/>
      <c r="AC124" s="1029"/>
      <c r="AD124" s="1029"/>
      <c r="AE124" s="1029"/>
      <c r="AF124" s="2104">
        <v>11</v>
      </c>
    </row>
    <row s="26694" customFormat="1" customHeight="1" ht="11.549999999999999">
      <c r="A125" s="1450"/>
      <c r="B125" s="2099"/>
      <c r="C125" s="2099"/>
      <c r="D125" s="814"/>
      <c r="K125" s="1623"/>
      <c r="L125" s="2099"/>
      <c r="M125" s="2099"/>
      <c r="N125" s="1623"/>
      <c r="O125" s="1623"/>
      <c r="P125" s="1623"/>
      <c r="Q125" s="1623"/>
      <c r="R125" s="2099"/>
      <c r="S125" s="1623"/>
      <c r="T125" s="1623"/>
      <c r="U125" s="1007"/>
      <c r="V125" s="1623"/>
      <c r="W125" s="1623"/>
      <c r="X125" s="1623"/>
      <c r="Y125" s="1623"/>
      <c r="Z125" s="1623"/>
      <c r="AA125" s="2095"/>
      <c r="AB125" s="1029"/>
      <c r="AC125" s="1029"/>
      <c r="AD125" s="1029"/>
      <c r="AE125" s="1029"/>
      <c r="AF125" s="2104">
        <v>11</v>
      </c>
    </row>
    <row s="26694" customFormat="1" customHeight="1" ht="11.549999999999999">
      <c r="A126" s="1450"/>
      <c r="B126" s="2099"/>
      <c r="C126" s="2099"/>
      <c r="D126" s="814"/>
      <c r="K126" s="1623"/>
      <c r="L126" s="2099"/>
      <c r="M126" s="2099"/>
      <c r="N126" s="1623"/>
      <c r="O126" s="1623"/>
      <c r="P126" s="1623"/>
      <c r="Q126" s="1623"/>
      <c r="R126" s="2099"/>
      <c r="S126" s="1623"/>
      <c r="T126" s="1623"/>
      <c r="U126" s="1007"/>
      <c r="V126" s="1623"/>
      <c r="W126" s="1623"/>
      <c r="X126" s="1623"/>
      <c r="Y126" s="1623"/>
      <c r="Z126" s="1623"/>
      <c r="AA126" s="2095"/>
      <c r="AB126" s="1029"/>
      <c r="AC126" s="1029"/>
      <c r="AD126" s="1029"/>
      <c r="AE126" s="1029"/>
      <c r="AF126" s="2104">
        <v>11</v>
      </c>
    </row>
    <row s="26694" customFormat="1" customHeight="1" ht="11.549999999999999">
      <c r="A127" s="1450"/>
      <c r="B127" s="2099"/>
      <c r="C127" s="2099"/>
      <c r="D127" s="814"/>
      <c r="K127" s="1623"/>
      <c r="L127" s="2099"/>
      <c r="M127" s="2099"/>
      <c r="N127" s="1623"/>
      <c r="O127" s="1623"/>
      <c r="P127" s="1623"/>
      <c r="Q127" s="1623"/>
      <c r="R127" s="2099"/>
      <c r="S127" s="1623"/>
      <c r="T127" s="1623"/>
      <c r="U127" s="1007"/>
      <c r="V127" s="1623"/>
      <c r="W127" s="1623"/>
      <c r="X127" s="1623"/>
      <c r="Y127" s="1623"/>
      <c r="Z127" s="1623"/>
      <c r="AA127" s="2095"/>
      <c r="AB127" s="1029"/>
      <c r="AC127" s="1029"/>
      <c r="AD127" s="1029"/>
      <c r="AE127" s="1029"/>
      <c r="AF127" s="2104">
        <v>11</v>
      </c>
    </row>
    <row s="26694" customFormat="1" customHeight="1" ht="11.549999999999999">
      <c r="A128" s="1450"/>
      <c r="B128" s="2099"/>
      <c r="C128" s="2099"/>
      <c r="D128" s="814"/>
      <c r="K128" s="1623"/>
      <c r="L128" s="2099"/>
      <c r="M128" s="2099"/>
      <c r="N128" s="1623"/>
      <c r="O128" s="1623"/>
      <c r="P128" s="1623"/>
      <c r="Q128" s="1623"/>
      <c r="R128" s="2099"/>
      <c r="S128" s="1623"/>
      <c r="T128" s="1623"/>
      <c r="U128" s="1007"/>
      <c r="V128" s="1623"/>
      <c r="W128" s="1623"/>
      <c r="X128" s="1623"/>
      <c r="Y128" s="1623"/>
      <c r="Z128" s="1623"/>
      <c r="AA128" s="2095"/>
      <c r="AB128" s="1029"/>
      <c r="AC128" s="1029"/>
      <c r="AD128" s="1029"/>
      <c r="AE128" s="1029"/>
      <c r="AF128" s="2104">
        <v>11</v>
      </c>
    </row>
    <row s="26694" customFormat="1" customHeight="1" ht="11.549999999999999">
      <c r="A129" s="1450"/>
      <c r="B129" s="2099"/>
      <c r="C129" s="2099"/>
      <c r="D129" s="814"/>
      <c r="K129" s="1623"/>
      <c r="L129" s="2099"/>
      <c r="M129" s="2099"/>
      <c r="N129" s="1623"/>
      <c r="O129" s="1623"/>
      <c r="P129" s="1623"/>
      <c r="Q129" s="1623"/>
      <c r="R129" s="2099"/>
      <c r="S129" s="1623"/>
      <c r="T129" s="1623"/>
      <c r="U129" s="1007"/>
      <c r="V129" s="1623"/>
      <c r="W129" s="1623"/>
      <c r="X129" s="1623"/>
      <c r="Y129" s="1623"/>
      <c r="Z129" s="1623"/>
      <c r="AA129" s="2095"/>
      <c r="AB129" s="1029"/>
      <c r="AC129" s="1029"/>
      <c r="AD129" s="1029"/>
      <c r="AE129" s="1029"/>
      <c r="AF129" s="2104">
        <v>11</v>
      </c>
    </row>
    <row s="26694" customFormat="1" customHeight="1" ht="11.549999999999999">
      <c r="A130" s="1450"/>
      <c r="B130" s="2099"/>
      <c r="C130" s="2099"/>
      <c r="D130" s="814"/>
      <c r="K130" s="1623"/>
      <c r="L130" s="2099"/>
      <c r="M130" s="2099"/>
      <c r="N130" s="1623"/>
      <c r="O130" s="1623"/>
      <c r="P130" s="1623"/>
      <c r="Q130" s="1623"/>
      <c r="R130" s="2099"/>
      <c r="S130" s="1623"/>
      <c r="T130" s="1623"/>
      <c r="U130" s="1007"/>
      <c r="V130" s="1623"/>
      <c r="W130" s="1623"/>
      <c r="X130" s="1623"/>
      <c r="Y130" s="1623"/>
      <c r="Z130" s="1623"/>
      <c r="AA130" s="2095"/>
      <c r="AB130" s="1029"/>
      <c r="AC130" s="1029"/>
      <c r="AD130" s="1029"/>
      <c r="AE130" s="1029"/>
      <c r="AF130" s="2104">
        <v>11</v>
      </c>
    </row>
    <row s="26694" customFormat="1" customHeight="1" ht="11.549999999999999">
      <c r="A131" s="1450"/>
      <c r="B131" s="2099"/>
      <c r="C131" s="2099"/>
      <c r="D131" s="814"/>
      <c r="K131" s="1623"/>
      <c r="L131" s="2099"/>
      <c r="M131" s="2099"/>
      <c r="N131" s="1623"/>
      <c r="O131" s="1623"/>
      <c r="P131" s="1623"/>
      <c r="Q131" s="1623"/>
      <c r="R131" s="2099"/>
      <c r="S131" s="1623"/>
      <c r="T131" s="1623"/>
      <c r="U131" s="1007"/>
      <c r="V131" s="1623"/>
      <c r="W131" s="1623"/>
      <c r="X131" s="1623"/>
      <c r="Y131" s="1623"/>
      <c r="Z131" s="1623"/>
      <c r="AA131" s="2095"/>
      <c r="AB131" s="1029"/>
      <c r="AC131" s="1029"/>
      <c r="AD131" s="1029"/>
      <c r="AE131" s="1029"/>
      <c r="AF131" s="2104">
        <v>11</v>
      </c>
    </row>
    <row s="26694" customFormat="1" customHeight="1" ht="11.549999999999999">
      <c r="A132" s="1450"/>
      <c r="B132" s="2099"/>
      <c r="C132" s="2099"/>
      <c r="D132" s="814"/>
      <c r="K132" s="1623"/>
      <c r="L132" s="2099"/>
      <c r="M132" s="2099"/>
      <c r="N132" s="1623"/>
      <c r="O132" s="1623"/>
      <c r="P132" s="1623"/>
      <c r="Q132" s="1623"/>
      <c r="R132" s="2099"/>
      <c r="S132" s="1623"/>
      <c r="T132" s="1623"/>
      <c r="U132" s="1007"/>
      <c r="V132" s="1623"/>
      <c r="W132" s="1623"/>
      <c r="X132" s="1623"/>
      <c r="Y132" s="1623"/>
      <c r="Z132" s="1623"/>
      <c r="AA132" s="2095"/>
      <c r="AB132" s="1029"/>
      <c r="AC132" s="1029"/>
      <c r="AD132" s="1029"/>
      <c r="AE132" s="1029"/>
      <c r="AF132" s="2104">
        <v>11</v>
      </c>
    </row>
    <row s="26694" customFormat="1" customHeight="1" ht="11.549999999999999">
      <c r="A133" s="1450"/>
      <c r="B133" s="2099"/>
      <c r="C133" s="2099"/>
      <c r="D133" s="814"/>
      <c r="K133" s="1623"/>
      <c r="L133" s="2099"/>
      <c r="M133" s="2099"/>
      <c r="N133" s="1623"/>
      <c r="O133" s="1623"/>
      <c r="P133" s="1623"/>
      <c r="Q133" s="1623"/>
      <c r="R133" s="2099"/>
      <c r="S133" s="1623"/>
      <c r="T133" s="1623"/>
      <c r="U133" s="1007"/>
      <c r="V133" s="1623"/>
      <c r="W133" s="1623"/>
      <c r="X133" s="1623"/>
      <c r="Y133" s="1623"/>
      <c r="Z133" s="1623"/>
      <c r="AA133" s="2095"/>
      <c r="AB133" s="1029"/>
      <c r="AC133" s="1029"/>
      <c r="AD133" s="1029"/>
      <c r="AE133" s="1029"/>
      <c r="AF133" s="2104">
        <v>11</v>
      </c>
    </row>
    <row s="26694" customFormat="1" customHeight="1" ht="11.549999999999999">
      <c r="A134" s="1450"/>
      <c r="B134" s="2099"/>
      <c r="C134" s="2099"/>
      <c r="D134" s="814"/>
      <c r="K134" s="1623"/>
      <c r="L134" s="2099"/>
      <c r="M134" s="2099"/>
      <c r="N134" s="1623"/>
      <c r="O134" s="1623"/>
      <c r="P134" s="1623"/>
      <c r="Q134" s="1623"/>
      <c r="R134" s="2099"/>
      <c r="S134" s="1623"/>
      <c r="T134" s="1623"/>
      <c r="U134" s="1007"/>
      <c r="V134" s="1623"/>
      <c r="W134" s="1623"/>
      <c r="X134" s="1623"/>
      <c r="Y134" s="1623"/>
      <c r="Z134" s="1623"/>
      <c r="AA134" s="2095"/>
      <c r="AB134" s="1029"/>
      <c r="AC134" s="1029"/>
      <c r="AD134" s="1029"/>
      <c r="AE134" s="1029"/>
      <c r="AF134" s="2104">
        <v>11</v>
      </c>
    </row>
    <row s="26694" customFormat="1" customHeight="1" ht="11.549999999999999">
      <c r="A135" s="1450"/>
      <c r="B135" s="2099"/>
      <c r="C135" s="2099"/>
      <c r="D135" s="814"/>
      <c r="K135" s="1623"/>
      <c r="L135" s="2099"/>
      <c r="M135" s="2099"/>
      <c r="N135" s="1623"/>
      <c r="O135" s="1623"/>
      <c r="P135" s="1623"/>
      <c r="Q135" s="1623"/>
      <c r="R135" s="2099"/>
      <c r="S135" s="1623"/>
      <c r="T135" s="1623"/>
      <c r="U135" s="1007"/>
      <c r="V135" s="1623"/>
      <c r="W135" s="1623"/>
      <c r="X135" s="1623"/>
      <c r="Y135" s="1623"/>
      <c r="Z135" s="1623"/>
      <c r="AA135" s="2095"/>
      <c r="AB135" s="1029"/>
      <c r="AC135" s="1029"/>
      <c r="AD135" s="1029"/>
      <c r="AE135" s="1029"/>
      <c r="AF135" s="2104">
        <v>11</v>
      </c>
    </row>
    <row s="26694" customFormat="1" customHeight="1" ht="11.549999999999999">
      <c r="A136" s="1450"/>
      <c r="B136" s="2099"/>
      <c r="C136" s="2099"/>
      <c r="D136" s="814"/>
      <c r="K136" s="1623"/>
      <c r="L136" s="2099"/>
      <c r="M136" s="2099"/>
      <c r="N136" s="1623"/>
      <c r="O136" s="1623"/>
      <c r="P136" s="1623"/>
      <c r="Q136" s="1623"/>
      <c r="R136" s="2099"/>
      <c r="S136" s="1623"/>
      <c r="T136" s="1623"/>
      <c r="U136" s="1007"/>
      <c r="V136" s="1623"/>
      <c r="W136" s="1623"/>
      <c r="X136" s="1623"/>
      <c r="Y136" s="1623"/>
      <c r="Z136" s="1623"/>
      <c r="AA136" s="2095"/>
      <c r="AB136" s="1029"/>
      <c r="AC136" s="1029"/>
      <c r="AD136" s="1029"/>
      <c r="AE136" s="1029"/>
      <c r="AF136" s="2104">
        <v>11</v>
      </c>
    </row>
    <row s="26694" customFormat="1" customHeight="1" ht="11.549999999999999">
      <c r="A137" s="1450"/>
      <c r="B137" s="2099"/>
      <c r="C137" s="2099"/>
      <c r="D137" s="814"/>
      <c r="K137" s="1623"/>
      <c r="L137" s="2099"/>
      <c r="M137" s="2099"/>
      <c r="N137" s="1623"/>
      <c r="O137" s="1623"/>
      <c r="P137" s="1623"/>
      <c r="Q137" s="1623"/>
      <c r="R137" s="2099"/>
      <c r="S137" s="1623"/>
      <c r="T137" s="1623"/>
      <c r="U137" s="1007"/>
      <c r="V137" s="1623"/>
      <c r="W137" s="1623"/>
      <c r="X137" s="1623"/>
      <c r="Y137" s="1623"/>
      <c r="Z137" s="1623"/>
      <c r="AA137" s="2095"/>
      <c r="AB137" s="1029"/>
      <c r="AC137" s="1029"/>
      <c r="AD137" s="1029"/>
      <c r="AE137" s="1029"/>
      <c r="AF137" s="2104">
        <v>11</v>
      </c>
    </row>
    <row s="26694" customFormat="1" customHeight="1" ht="11.549999999999999">
      <c r="A138" s="1450"/>
      <c r="B138" s="2099"/>
      <c r="C138" s="2099"/>
      <c r="D138" s="814"/>
      <c r="K138" s="1623"/>
      <c r="L138" s="2099"/>
      <c r="M138" s="2099"/>
      <c r="N138" s="1623"/>
      <c r="O138" s="1623"/>
      <c r="P138" s="1623"/>
      <c r="Q138" s="1623"/>
      <c r="R138" s="2099"/>
      <c r="S138" s="1623"/>
      <c r="T138" s="1623"/>
      <c r="U138" s="1007"/>
      <c r="V138" s="1623"/>
      <c r="W138" s="1623"/>
      <c r="X138" s="1623"/>
      <c r="Y138" s="1623"/>
      <c r="Z138" s="1623"/>
      <c r="AA138" s="2095"/>
      <c r="AB138" s="1029"/>
      <c r="AC138" s="1029"/>
      <c r="AD138" s="1029"/>
      <c r="AE138" s="1029"/>
      <c r="AF138" s="2104">
        <v>11</v>
      </c>
    </row>
    <row s="26694" customFormat="1" customHeight="1" ht="11.549999999999999">
      <c r="A139" s="1450"/>
      <c r="B139" s="2099"/>
      <c r="C139" s="2099"/>
      <c r="D139" s="814"/>
      <c r="K139" s="1623"/>
      <c r="L139" s="2099"/>
      <c r="M139" s="2099"/>
      <c r="N139" s="1623"/>
      <c r="O139" s="1623"/>
      <c r="P139" s="1623"/>
      <c r="Q139" s="1623"/>
      <c r="R139" s="2099"/>
      <c r="S139" s="1623"/>
      <c r="T139" s="1623"/>
      <c r="U139" s="1007"/>
      <c r="V139" s="1623"/>
      <c r="W139" s="1623"/>
      <c r="X139" s="1623"/>
      <c r="Y139" s="1623"/>
      <c r="Z139" s="1623"/>
      <c r="AA139" s="2095"/>
      <c r="AB139" s="1029"/>
      <c r="AC139" s="1029"/>
      <c r="AD139" s="1029"/>
      <c r="AE139" s="1029"/>
      <c r="AF139" s="2104">
        <v>11</v>
      </c>
    </row>
    <row s="26694" customFormat="1" customHeight="1" ht="11.549999999999999">
      <c r="A140" s="1450"/>
      <c r="B140" s="2099"/>
      <c r="C140" s="2099"/>
      <c r="D140" s="814"/>
      <c r="K140" s="1623"/>
      <c r="L140" s="2099"/>
      <c r="M140" s="2099"/>
      <c r="N140" s="1623"/>
      <c r="O140" s="1623"/>
      <c r="P140" s="1623"/>
      <c r="Q140" s="1623"/>
      <c r="R140" s="2099"/>
      <c r="S140" s="1623"/>
      <c r="T140" s="1623"/>
      <c r="U140" s="1007"/>
      <c r="V140" s="1623"/>
      <c r="W140" s="1623"/>
      <c r="X140" s="1623"/>
      <c r="Y140" s="1623"/>
      <c r="Z140" s="1623"/>
      <c r="AA140" s="2095"/>
      <c r="AB140" s="1029"/>
      <c r="AC140" s="1029"/>
      <c r="AD140" s="1029"/>
      <c r="AE140" s="1029"/>
      <c r="AF140" s="2104">
        <v>11</v>
      </c>
    </row>
    <row s="26694" customFormat="1" customHeight="1" ht="11.549999999999999">
      <c r="A141" s="1450"/>
      <c r="B141" s="2099"/>
      <c r="C141" s="2099"/>
      <c r="D141" s="814"/>
      <c r="K141" s="1623"/>
      <c r="L141" s="2099"/>
      <c r="M141" s="2099"/>
      <c r="N141" s="1623"/>
      <c r="O141" s="1623"/>
      <c r="P141" s="1623"/>
      <c r="Q141" s="1623"/>
      <c r="R141" s="2099"/>
      <c r="S141" s="1623"/>
      <c r="T141" s="1623"/>
      <c r="U141" s="1007"/>
      <c r="V141" s="1623"/>
      <c r="W141" s="1623"/>
      <c r="X141" s="1623"/>
      <c r="Y141" s="1623"/>
      <c r="Z141" s="1623"/>
      <c r="AA141" s="2095"/>
      <c r="AB141" s="1029"/>
      <c r="AC141" s="1029"/>
      <c r="AD141" s="1029"/>
      <c r="AE141" s="1029"/>
      <c r="AF141" s="2104">
        <v>11</v>
      </c>
    </row>
    <row s="26694" customFormat="1" customHeight="1" ht="11.549999999999999">
      <c r="A142" s="1450"/>
      <c r="B142" s="2099"/>
      <c r="C142" s="2099"/>
      <c r="D142" s="814"/>
      <c r="K142" s="1623"/>
      <c r="L142" s="2099"/>
      <c r="M142" s="2099"/>
      <c r="N142" s="1623"/>
      <c r="O142" s="1623"/>
      <c r="P142" s="1623"/>
      <c r="Q142" s="1623"/>
      <c r="R142" s="2099"/>
      <c r="S142" s="1623"/>
      <c r="T142" s="1623"/>
      <c r="U142" s="1007"/>
      <c r="V142" s="1623"/>
      <c r="W142" s="1623"/>
      <c r="X142" s="1623"/>
      <c r="Y142" s="1623"/>
      <c r="Z142" s="1623"/>
      <c r="AA142" s="2095"/>
      <c r="AB142" s="1029"/>
      <c r="AC142" s="1029"/>
      <c r="AD142" s="1029"/>
      <c r="AE142" s="1029"/>
      <c r="AF142" s="2104">
        <v>11</v>
      </c>
    </row>
    <row s="26694" customFormat="1" customHeight="1" ht="11.549999999999999">
      <c r="A143" s="1450"/>
      <c r="B143" s="2099"/>
      <c r="C143" s="2099"/>
      <c r="D143" s="814"/>
      <c r="K143" s="1623"/>
      <c r="L143" s="2099"/>
      <c r="M143" s="2099"/>
      <c r="N143" s="1623"/>
      <c r="O143" s="1623"/>
      <c r="P143" s="1623"/>
      <c r="Q143" s="1623"/>
      <c r="R143" s="2099"/>
      <c r="S143" s="1623"/>
      <c r="T143" s="1623"/>
      <c r="U143" s="1007"/>
      <c r="V143" s="1623"/>
      <c r="W143" s="1623"/>
      <c r="X143" s="1623"/>
      <c r="Y143" s="1623"/>
      <c r="Z143" s="1623"/>
      <c r="AA143" s="2095"/>
      <c r="AB143" s="1029"/>
      <c r="AC143" s="1029"/>
      <c r="AD143" s="1029"/>
      <c r="AE143" s="1029"/>
      <c r="AF143" s="2104">
        <v>11</v>
      </c>
    </row>
    <row s="26694" customFormat="1" customHeight="1" ht="11.549999999999999">
      <c r="A144" s="1450"/>
      <c r="B144" s="2099"/>
      <c r="C144" s="2099"/>
      <c r="D144" s="814"/>
      <c r="K144" s="1623"/>
      <c r="L144" s="2099"/>
      <c r="M144" s="2099"/>
      <c r="N144" s="1623"/>
      <c r="O144" s="1623"/>
      <c r="P144" s="1623"/>
      <c r="Q144" s="1623"/>
      <c r="R144" s="2099"/>
      <c r="S144" s="1623"/>
      <c r="T144" s="1623"/>
      <c r="U144" s="1007"/>
      <c r="V144" s="1623"/>
      <c r="W144" s="1623"/>
      <c r="X144" s="1623"/>
      <c r="Y144" s="1623"/>
      <c r="Z144" s="1623"/>
      <c r="AA144" s="2095"/>
      <c r="AB144" s="1029"/>
      <c r="AC144" s="1029"/>
      <c r="AD144" s="1029"/>
      <c r="AE144" s="1029"/>
      <c r="AF144" s="2104">
        <v>11</v>
      </c>
    </row>
    <row s="26694" customFormat="1" customHeight="1" ht="11.549999999999999">
      <c r="A145" s="1450"/>
      <c r="B145" s="2099"/>
      <c r="C145" s="2099"/>
      <c r="D145" s="814"/>
      <c r="K145" s="1623"/>
      <c r="L145" s="2099"/>
      <c r="M145" s="2099"/>
      <c r="N145" s="1623"/>
      <c r="O145" s="1623"/>
      <c r="P145" s="1623"/>
      <c r="Q145" s="1623"/>
      <c r="R145" s="2099"/>
      <c r="S145" s="1623"/>
      <c r="T145" s="1623"/>
      <c r="U145" s="1007"/>
      <c r="V145" s="1623"/>
      <c r="W145" s="1623"/>
      <c r="X145" s="1623"/>
      <c r="Y145" s="1623"/>
      <c r="Z145" s="1623"/>
      <c r="AA145" s="2095"/>
      <c r="AB145" s="1029"/>
      <c r="AC145" s="1029"/>
      <c r="AD145" s="1029"/>
      <c r="AE145" s="1029"/>
      <c r="AF145" s="2104">
        <v>11</v>
      </c>
    </row>
    <row s="26694" customFormat="1" customHeight="1" ht="11.549999999999999">
      <c r="A146" s="1450"/>
      <c r="B146" s="2099"/>
      <c r="C146" s="2099"/>
      <c r="D146" s="814"/>
      <c r="K146" s="1623"/>
      <c r="L146" s="2099"/>
      <c r="M146" s="2099"/>
      <c r="N146" s="1623"/>
      <c r="O146" s="1623"/>
      <c r="P146" s="1623"/>
      <c r="Q146" s="1623"/>
      <c r="R146" s="2099"/>
      <c r="S146" s="1623"/>
      <c r="T146" s="1623"/>
      <c r="U146" s="1007"/>
      <c r="V146" s="1623"/>
      <c r="W146" s="1623"/>
      <c r="X146" s="1623"/>
      <c r="Y146" s="1623"/>
      <c r="Z146" s="1623"/>
      <c r="AA146" s="2095"/>
      <c r="AB146" s="1029"/>
      <c r="AC146" s="1029"/>
      <c r="AD146" s="1029"/>
      <c r="AE146" s="1029"/>
      <c r="AF146" s="2104">
        <v>11</v>
      </c>
    </row>
    <row s="26694" customFormat="1" customHeight="1" ht="11.549999999999999">
      <c r="A147" s="1450"/>
      <c r="B147" s="2099"/>
      <c r="C147" s="2099"/>
      <c r="D147" s="814"/>
      <c r="K147" s="1623"/>
      <c r="L147" s="2099"/>
      <c r="M147" s="2099"/>
      <c r="N147" s="1623"/>
      <c r="O147" s="1623"/>
      <c r="P147" s="1623"/>
      <c r="Q147" s="1623"/>
      <c r="R147" s="2099"/>
      <c r="S147" s="1623"/>
      <c r="T147" s="1623"/>
      <c r="U147" s="1007"/>
      <c r="V147" s="1623"/>
      <c r="W147" s="1623"/>
      <c r="X147" s="1623"/>
      <c r="Y147" s="1623"/>
      <c r="Z147" s="1623"/>
      <c r="AA147" s="2095"/>
      <c r="AB147" s="1029"/>
      <c r="AC147" s="1029"/>
      <c r="AD147" s="1029"/>
      <c r="AE147" s="1029"/>
      <c r="AF147" s="2104">
        <v>11</v>
      </c>
    </row>
    <row s="26694" customFormat="1" customHeight="1" ht="11.549999999999999">
      <c r="A148" s="1450"/>
      <c r="B148" s="2099"/>
      <c r="C148" s="2099"/>
      <c r="D148" s="814"/>
      <c r="K148" s="1623"/>
      <c r="L148" s="2099"/>
      <c r="M148" s="2099"/>
      <c r="N148" s="1623"/>
      <c r="O148" s="1623"/>
      <c r="P148" s="1623"/>
      <c r="Q148" s="1623"/>
      <c r="R148" s="2099"/>
      <c r="S148" s="1623"/>
      <c r="T148" s="1623"/>
      <c r="U148" s="1007"/>
      <c r="V148" s="1623"/>
      <c r="W148" s="1623"/>
      <c r="X148" s="1623"/>
      <c r="Y148" s="1623"/>
      <c r="Z148" s="1623"/>
      <c r="AA148" s="2095"/>
      <c r="AB148" s="1029"/>
      <c r="AC148" s="1029"/>
      <c r="AD148" s="1029"/>
      <c r="AE148" s="1029"/>
      <c r="AF148" s="2104">
        <v>11</v>
      </c>
    </row>
    <row s="26694" customFormat="1" customHeight="1" ht="11.549999999999999">
      <c r="A149" s="1450"/>
      <c r="B149" s="2099"/>
      <c r="C149" s="2099"/>
      <c r="D149" s="814"/>
      <c r="K149" s="1623"/>
      <c r="L149" s="2099"/>
      <c r="M149" s="2099"/>
      <c r="N149" s="1623"/>
      <c r="O149" s="1623"/>
      <c r="P149" s="1623"/>
      <c r="Q149" s="1623"/>
      <c r="R149" s="2099"/>
      <c r="S149" s="1623"/>
      <c r="T149" s="1623"/>
      <c r="U149" s="1007"/>
      <c r="V149" s="1623"/>
      <c r="W149" s="1623"/>
      <c r="X149" s="1623"/>
      <c r="Y149" s="1623"/>
      <c r="Z149" s="1623"/>
      <c r="AA149" s="2095"/>
      <c r="AB149" s="1029"/>
      <c r="AC149" s="1029"/>
      <c r="AD149" s="1029"/>
      <c r="AE149" s="1029"/>
      <c r="AF149" s="2104">
        <v>11</v>
      </c>
    </row>
    <row s="26694" customFormat="1" customHeight="1" ht="11.549999999999999">
      <c r="A150" s="1450"/>
      <c r="B150" s="2099"/>
      <c r="C150" s="2099"/>
      <c r="D150" s="814"/>
      <c r="K150" s="1623"/>
      <c r="L150" s="2099"/>
      <c r="M150" s="2099"/>
      <c r="N150" s="1623"/>
      <c r="O150" s="1623"/>
      <c r="P150" s="1623"/>
      <c r="Q150" s="1623"/>
      <c r="R150" s="2099"/>
      <c r="S150" s="1623"/>
      <c r="T150" s="1623"/>
      <c r="U150" s="1007"/>
      <c r="V150" s="1623"/>
      <c r="W150" s="1623"/>
      <c r="X150" s="1623"/>
      <c r="Y150" s="1623"/>
      <c r="Z150" s="1623"/>
      <c r="AA150" s="2095"/>
      <c r="AB150" s="1029"/>
      <c r="AC150" s="1029"/>
      <c r="AD150" s="1029"/>
      <c r="AE150" s="1029"/>
      <c r="AF150" s="2104">
        <v>11</v>
      </c>
    </row>
    <row s="26694" customFormat="1" customHeight="1" ht="11.549999999999999">
      <c r="A151" s="1450"/>
      <c r="B151" s="2099"/>
      <c r="C151" s="2099"/>
      <c r="D151" s="814"/>
      <c r="K151" s="1623"/>
      <c r="L151" s="2099"/>
      <c r="M151" s="2099"/>
      <c r="N151" s="1623"/>
      <c r="O151" s="1623"/>
      <c r="P151" s="1623"/>
      <c r="Q151" s="1623"/>
      <c r="R151" s="2099"/>
      <c r="S151" s="1623"/>
      <c r="T151" s="1623"/>
      <c r="U151" s="1007"/>
      <c r="V151" s="1623"/>
      <c r="W151" s="1623"/>
      <c r="X151" s="1623"/>
      <c r="Y151" s="1623"/>
      <c r="Z151" s="1623"/>
      <c r="AA151" s="2095"/>
      <c r="AB151" s="1029"/>
      <c r="AC151" s="1029"/>
      <c r="AD151" s="1029"/>
      <c r="AE151" s="1029"/>
      <c r="AF151" s="2104">
        <v>11</v>
      </c>
    </row>
    <row s="26694" customFormat="1" customHeight="1" ht="11.549999999999999">
      <c r="A152" s="1450"/>
      <c r="B152" s="2099"/>
      <c r="C152" s="2099"/>
      <c r="D152" s="814"/>
      <c r="K152" s="1623"/>
      <c r="L152" s="2099"/>
      <c r="M152" s="2099"/>
      <c r="N152" s="1623"/>
      <c r="O152" s="1623"/>
      <c r="P152" s="1623"/>
      <c r="Q152" s="1623"/>
      <c r="R152" s="2099"/>
      <c r="S152" s="1623"/>
      <c r="T152" s="1623"/>
      <c r="U152" s="1007"/>
      <c r="V152" s="1623"/>
      <c r="W152" s="1623"/>
      <c r="X152" s="1623"/>
      <c r="Y152" s="1623"/>
      <c r="Z152" s="1623"/>
      <c r="AA152" s="2095"/>
      <c r="AB152" s="1029"/>
      <c r="AC152" s="1029"/>
      <c r="AD152" s="1029"/>
      <c r="AE152" s="1029"/>
      <c r="AF152" s="2104">
        <v>11</v>
      </c>
    </row>
    <row s="26694" customFormat="1" customHeight="1" ht="11.549999999999999">
      <c r="A153" s="1450"/>
      <c r="B153" s="2099"/>
      <c r="C153" s="2099"/>
      <c r="D153" s="814"/>
      <c r="K153" s="1623"/>
      <c r="L153" s="2099"/>
      <c r="M153" s="2099"/>
      <c r="N153" s="1623"/>
      <c r="O153" s="1623"/>
      <c r="P153" s="1623"/>
      <c r="Q153" s="1623"/>
      <c r="R153" s="2099"/>
      <c r="S153" s="1623"/>
      <c r="T153" s="1623"/>
      <c r="U153" s="1007"/>
      <c r="V153" s="1623"/>
      <c r="W153" s="1623"/>
      <c r="X153" s="1623"/>
      <c r="Y153" s="1623"/>
      <c r="Z153" s="1623"/>
      <c r="AA153" s="2095"/>
      <c r="AB153" s="1029"/>
      <c r="AC153" s="1029"/>
      <c r="AD153" s="1029"/>
      <c r="AE153" s="1029"/>
      <c r="AF153" s="2104">
        <v>11</v>
      </c>
    </row>
    <row s="26694" customFormat="1" customHeight="1" ht="11.549999999999999">
      <c r="A154" s="1450"/>
      <c r="B154" s="2099"/>
      <c r="C154" s="2099"/>
      <c r="D154" s="814"/>
      <c r="K154" s="1623"/>
      <c r="L154" s="2099"/>
      <c r="M154" s="2099"/>
      <c r="N154" s="1623"/>
      <c r="O154" s="1623"/>
      <c r="P154" s="1623"/>
      <c r="Q154" s="1623"/>
      <c r="R154" s="2099"/>
      <c r="S154" s="1623"/>
      <c r="T154" s="1623"/>
      <c r="U154" s="1007"/>
      <c r="V154" s="1623"/>
      <c r="W154" s="1623"/>
      <c r="X154" s="1623"/>
      <c r="Y154" s="1623"/>
      <c r="Z154" s="1623"/>
      <c r="AA154" s="2095"/>
      <c r="AB154" s="1029"/>
      <c r="AC154" s="1029"/>
      <c r="AD154" s="1029"/>
      <c r="AE154" s="1029"/>
      <c r="AF154" s="2104">
        <v>11</v>
      </c>
    </row>
    <row s="26694" customFormat="1" customHeight="1" ht="11.549999999999999">
      <c r="A155" s="1450"/>
      <c r="B155" s="2099"/>
      <c r="C155" s="2099"/>
      <c r="D155" s="814"/>
      <c r="K155" s="1623"/>
      <c r="L155" s="2099"/>
      <c r="M155" s="2099"/>
      <c r="N155" s="1623"/>
      <c r="O155" s="1623"/>
      <c r="P155" s="1623"/>
      <c r="Q155" s="1623"/>
      <c r="R155" s="2099"/>
      <c r="S155" s="1623"/>
      <c r="T155" s="1623"/>
      <c r="U155" s="1007"/>
      <c r="V155" s="1623"/>
      <c r="W155" s="1623"/>
      <c r="X155" s="1623"/>
      <c r="Y155" s="1623"/>
      <c r="Z155" s="1623"/>
      <c r="AA155" s="2095"/>
      <c r="AB155" s="1029"/>
      <c r="AC155" s="1029"/>
      <c r="AD155" s="1029"/>
      <c r="AE155" s="1029"/>
      <c r="AF155" s="2104">
        <v>11</v>
      </c>
    </row>
    <row s="26694" customFormat="1" customHeight="1" ht="11.549999999999999">
      <c r="A156" s="1450"/>
      <c r="B156" s="2099"/>
      <c r="C156" s="2099"/>
      <c r="D156" s="814"/>
      <c r="K156" s="1623"/>
      <c r="L156" s="2099"/>
      <c r="M156" s="2099"/>
      <c r="N156" s="1623"/>
      <c r="O156" s="1623"/>
      <c r="P156" s="1623"/>
      <c r="Q156" s="1623"/>
      <c r="R156" s="2099"/>
      <c r="S156" s="1623"/>
      <c r="T156" s="1623"/>
      <c r="U156" s="1007"/>
      <c r="V156" s="1623"/>
      <c r="W156" s="1623"/>
      <c r="X156" s="1623"/>
      <c r="Y156" s="1623"/>
      <c r="Z156" s="1623"/>
      <c r="AA156" s="2095"/>
      <c r="AB156" s="1029"/>
      <c r="AC156" s="1029"/>
      <c r="AD156" s="1029"/>
      <c r="AE156" s="1029"/>
      <c r="AF156" s="2104">
        <v>11</v>
      </c>
    </row>
    <row s="26694" customFormat="1" customHeight="1" ht="11.549999999999999">
      <c r="A157" s="1450"/>
      <c r="B157" s="2099"/>
      <c r="C157" s="2099"/>
      <c r="D157" s="814"/>
      <c r="K157" s="1623"/>
      <c r="L157" s="2099"/>
      <c r="M157" s="2099"/>
      <c r="N157" s="1623"/>
      <c r="O157" s="1623"/>
      <c r="P157" s="1623"/>
      <c r="Q157" s="1623"/>
      <c r="R157" s="2099"/>
      <c r="S157" s="1623"/>
      <c r="T157" s="1623"/>
      <c r="U157" s="1007"/>
      <c r="V157" s="1623"/>
      <c r="W157" s="1623"/>
      <c r="X157" s="1623"/>
      <c r="Y157" s="1623"/>
      <c r="Z157" s="1623"/>
      <c r="AA157" s="2095"/>
      <c r="AB157" s="1029"/>
      <c r="AC157" s="1029"/>
      <c r="AD157" s="1029"/>
      <c r="AE157" s="1029"/>
      <c r="AF157" s="2104">
        <v>11</v>
      </c>
    </row>
    <row s="26694" customFormat="1" customHeight="1" ht="11.549999999999999">
      <c r="A158" s="1450"/>
      <c r="B158" s="2099"/>
      <c r="C158" s="2099"/>
      <c r="D158" s="814"/>
      <c r="K158" s="1623"/>
      <c r="L158" s="2099"/>
      <c r="M158" s="2099"/>
      <c r="N158" s="1623"/>
      <c r="O158" s="1623"/>
      <c r="P158" s="1623"/>
      <c r="Q158" s="1623"/>
      <c r="R158" s="2099"/>
      <c r="S158" s="1623"/>
      <c r="T158" s="1623"/>
      <c r="U158" s="1007"/>
      <c r="V158" s="1623"/>
      <c r="W158" s="1623"/>
      <c r="X158" s="1623"/>
      <c r="Y158" s="1623"/>
      <c r="Z158" s="1623"/>
      <c r="AA158" s="2095"/>
      <c r="AB158" s="1029"/>
      <c r="AC158" s="1029"/>
      <c r="AD158" s="1029"/>
      <c r="AE158" s="1029"/>
      <c r="AF158" s="2104">
        <v>11</v>
      </c>
    </row>
    <row s="26694" customFormat="1" customHeight="1" ht="11.549999999999999">
      <c r="A159" s="1450"/>
      <c r="B159" s="2099"/>
      <c r="C159" s="2099"/>
      <c r="D159" s="814"/>
      <c r="K159" s="1623"/>
      <c r="L159" s="2099"/>
      <c r="M159" s="2099"/>
      <c r="N159" s="1623"/>
      <c r="O159" s="1623"/>
      <c r="P159" s="1623"/>
      <c r="Q159" s="1623"/>
      <c r="R159" s="2099"/>
      <c r="S159" s="1623"/>
      <c r="T159" s="1623"/>
      <c r="U159" s="1007"/>
      <c r="V159" s="1623"/>
      <c r="W159" s="1623"/>
      <c r="X159" s="1623"/>
      <c r="Y159" s="1623"/>
      <c r="Z159" s="1623"/>
      <c r="AA159" s="2095"/>
      <c r="AB159" s="1029"/>
      <c r="AC159" s="1029"/>
      <c r="AD159" s="1029"/>
      <c r="AE159" s="1029"/>
      <c r="AF159" s="2104">
        <v>11</v>
      </c>
    </row>
    <row s="26694" customFormat="1" customHeight="1" ht="11.549999999999999">
      <c r="A160" s="1450"/>
      <c r="B160" s="2099"/>
      <c r="C160" s="2099"/>
      <c r="D160" s="814"/>
      <c r="K160" s="1623"/>
      <c r="L160" s="2099"/>
      <c r="M160" s="2099"/>
      <c r="N160" s="1623"/>
      <c r="O160" s="1623"/>
      <c r="P160" s="1623"/>
      <c r="Q160" s="1623"/>
      <c r="R160" s="2099"/>
      <c r="S160" s="1623"/>
      <c r="T160" s="1623"/>
      <c r="U160" s="1007"/>
      <c r="V160" s="1623"/>
      <c r="W160" s="1623"/>
      <c r="X160" s="1623"/>
      <c r="Y160" s="1623"/>
      <c r="Z160" s="1623"/>
      <c r="AA160" s="2095"/>
      <c r="AB160" s="1029"/>
      <c r="AC160" s="1029"/>
      <c r="AD160" s="1029"/>
      <c r="AE160" s="1029"/>
      <c r="AF160" s="2104">
        <v>11</v>
      </c>
    </row>
    <row s="26694" customFormat="1" customHeight="1" ht="11.549999999999999">
      <c r="A161" s="1450"/>
      <c r="B161" s="2099"/>
      <c r="C161" s="2099"/>
      <c r="D161" s="814"/>
      <c r="K161" s="1623"/>
      <c r="L161" s="2099"/>
      <c r="M161" s="2099"/>
      <c r="N161" s="1623"/>
      <c r="O161" s="1623"/>
      <c r="P161" s="1623"/>
      <c r="Q161" s="1623"/>
      <c r="R161" s="2099"/>
      <c r="S161" s="1623"/>
      <c r="T161" s="1623"/>
      <c r="U161" s="1007"/>
      <c r="V161" s="1623"/>
      <c r="W161" s="1623"/>
      <c r="X161" s="1623"/>
      <c r="Y161" s="1623"/>
      <c r="Z161" s="1623"/>
      <c r="AA161" s="2095"/>
      <c r="AB161" s="1029"/>
      <c r="AC161" s="1029"/>
      <c r="AD161" s="1029"/>
      <c r="AE161" s="1029"/>
      <c r="AF161" s="2104">
        <v>11</v>
      </c>
    </row>
    <row s="26694" customFormat="1" customHeight="1" ht="11.549999999999999">
      <c r="A162" s="1450"/>
      <c r="B162" s="2099"/>
      <c r="C162" s="2099"/>
      <c r="D162" s="814"/>
      <c r="K162" s="1623"/>
      <c r="L162" s="2099"/>
      <c r="M162" s="2099"/>
      <c r="N162" s="1623"/>
      <c r="O162" s="1623"/>
      <c r="P162" s="1623"/>
      <c r="Q162" s="1623"/>
      <c r="R162" s="2099"/>
      <c r="S162" s="1623"/>
      <c r="T162" s="1623"/>
      <c r="U162" s="1007"/>
      <c r="V162" s="1623"/>
      <c r="W162" s="1623"/>
      <c r="X162" s="1623"/>
      <c r="Y162" s="1623"/>
      <c r="Z162" s="1623"/>
      <c r="AA162" s="2095"/>
      <c r="AB162" s="1029"/>
      <c r="AC162" s="1029"/>
      <c r="AD162" s="1029"/>
      <c r="AE162" s="1029"/>
      <c r="AF162" s="2104">
        <v>11</v>
      </c>
    </row>
    <row s="26694" customFormat="1" customHeight="1" ht="11.549999999999999">
      <c r="A163" s="1450"/>
      <c r="B163" s="2099"/>
      <c r="C163" s="2099"/>
      <c r="D163" s="814"/>
      <c r="K163" s="1623"/>
      <c r="L163" s="2099"/>
      <c r="M163" s="2099"/>
      <c r="N163" s="1623"/>
      <c r="O163" s="1623"/>
      <c r="P163" s="1623"/>
      <c r="Q163" s="1623"/>
      <c r="R163" s="2099"/>
      <c r="S163" s="1623"/>
      <c r="T163" s="1623"/>
      <c r="U163" s="1007"/>
      <c r="V163" s="1623"/>
      <c r="W163" s="1623"/>
      <c r="X163" s="1623"/>
      <c r="Y163" s="1623"/>
      <c r="Z163" s="1623"/>
      <c r="AA163" s="2095"/>
      <c r="AB163" s="1029"/>
      <c r="AC163" s="1029"/>
      <c r="AD163" s="1029"/>
      <c r="AE163" s="1029"/>
      <c r="AF163" s="2104">
        <v>11</v>
      </c>
    </row>
    <row s="26694" customFormat="1" customHeight="1" ht="11.549999999999999">
      <c r="A164" s="1450"/>
      <c r="B164" s="2099"/>
      <c r="C164" s="2099"/>
      <c r="D164" s="814"/>
      <c r="K164" s="1623"/>
      <c r="L164" s="2099"/>
      <c r="M164" s="2099"/>
      <c r="N164" s="1623"/>
      <c r="O164" s="1623"/>
      <c r="P164" s="1623"/>
      <c r="Q164" s="1623"/>
      <c r="R164" s="2099"/>
      <c r="S164" s="1623"/>
      <c r="T164" s="1623"/>
      <c r="U164" s="1007"/>
      <c r="V164" s="1623"/>
      <c r="W164" s="1623"/>
      <c r="X164" s="1623"/>
      <c r="Y164" s="1623"/>
      <c r="Z164" s="1623"/>
      <c r="AA164" s="2095"/>
      <c r="AB164" s="1029"/>
      <c r="AC164" s="1029"/>
      <c r="AD164" s="1029"/>
      <c r="AE164" s="1029"/>
      <c r="AF164" s="2104">
        <v>11</v>
      </c>
    </row>
    <row s="26694" customFormat="1" customHeight="1" ht="11.549999999999999">
      <c r="A165" s="1450"/>
      <c r="B165" s="2099"/>
      <c r="C165" s="2099"/>
      <c r="D165" s="814"/>
      <c r="K165" s="1623"/>
      <c r="L165" s="2099"/>
      <c r="M165" s="2099"/>
      <c r="N165" s="1623"/>
      <c r="O165" s="1623"/>
      <c r="P165" s="1623"/>
      <c r="Q165" s="1623"/>
      <c r="R165" s="2099"/>
      <c r="S165" s="1623"/>
      <c r="T165" s="1623"/>
      <c r="U165" s="1007"/>
      <c r="V165" s="1623"/>
      <c r="W165" s="1623"/>
      <c r="X165" s="1623"/>
      <c r="Y165" s="1623"/>
      <c r="Z165" s="1623"/>
      <c r="AA165" s="2095"/>
      <c r="AB165" s="1029"/>
      <c r="AC165" s="1029"/>
      <c r="AD165" s="1029"/>
      <c r="AE165" s="1029"/>
      <c r="AF165" s="2104">
        <v>11</v>
      </c>
    </row>
    <row s="26694" customFormat="1" customHeight="1" ht="11.549999999999999">
      <c r="A166" s="1450"/>
      <c r="B166" s="2099"/>
      <c r="C166" s="2099"/>
      <c r="D166" s="814"/>
      <c r="K166" s="1623"/>
      <c r="L166" s="2099"/>
      <c r="M166" s="2099"/>
      <c r="N166" s="1623"/>
      <c r="O166" s="1623"/>
      <c r="P166" s="1623"/>
      <c r="Q166" s="1623"/>
      <c r="R166" s="2099"/>
      <c r="S166" s="1623"/>
      <c r="T166" s="1623"/>
      <c r="U166" s="1007"/>
      <c r="V166" s="1623"/>
      <c r="W166" s="1623"/>
      <c r="X166" s="1623"/>
      <c r="Y166" s="1623"/>
      <c r="Z166" s="1623"/>
      <c r="AA166" s="2095"/>
      <c r="AB166" s="1029"/>
      <c r="AC166" s="1029"/>
      <c r="AD166" s="1029"/>
      <c r="AE166" s="1029"/>
      <c r="AF166" s="2104">
        <v>11</v>
      </c>
    </row>
    <row s="26694" customFormat="1" customHeight="1" ht="11.549999999999999">
      <c r="A167" s="1450"/>
      <c r="B167" s="2099"/>
      <c r="C167" s="2099"/>
      <c r="D167" s="814"/>
      <c r="K167" s="1623"/>
      <c r="L167" s="2099"/>
      <c r="M167" s="2099"/>
      <c r="N167" s="1623"/>
      <c r="O167" s="1623"/>
      <c r="P167" s="1623"/>
      <c r="Q167" s="1623"/>
      <c r="R167" s="2099"/>
      <c r="S167" s="1623"/>
      <c r="T167" s="1623"/>
      <c r="U167" s="1007"/>
      <c r="V167" s="1623"/>
      <c r="W167" s="1623"/>
      <c r="X167" s="1623"/>
      <c r="Y167" s="1623"/>
      <c r="Z167" s="1623"/>
      <c r="AA167" s="2095"/>
      <c r="AB167" s="1029"/>
      <c r="AC167" s="1029"/>
      <c r="AD167" s="1029"/>
      <c r="AE167" s="1029"/>
      <c r="AF167" s="2104">
        <v>11</v>
      </c>
    </row>
    <row s="26694" customFormat="1" customHeight="1" ht="11.549999999999999">
      <c r="A168" s="1450"/>
      <c r="B168" s="2099"/>
      <c r="C168" s="2099"/>
      <c r="D168" s="814"/>
      <c r="K168" s="1623"/>
      <c r="L168" s="2099"/>
      <c r="M168" s="2099"/>
      <c r="N168" s="1623"/>
      <c r="O168" s="1623"/>
      <c r="P168" s="1623"/>
      <c r="Q168" s="1623"/>
      <c r="R168" s="2099"/>
      <c r="S168" s="1623"/>
      <c r="T168" s="1623"/>
      <c r="U168" s="1007"/>
      <c r="V168" s="1623"/>
      <c r="W168" s="1623"/>
      <c r="X168" s="1623"/>
      <c r="Y168" s="1623"/>
      <c r="Z168" s="1623"/>
      <c r="AA168" s="2095"/>
      <c r="AB168" s="1029"/>
      <c r="AC168" s="1029"/>
      <c r="AD168" s="1029"/>
      <c r="AE168" s="1029"/>
      <c r="AF168" s="2104">
        <v>11</v>
      </c>
    </row>
    <row s="26694" customFormat="1" customHeight="1" ht="11.549999999999999">
      <c r="A169" s="1450"/>
      <c r="B169" s="2099"/>
      <c r="C169" s="2099"/>
      <c r="D169" s="814"/>
      <c r="K169" s="1623"/>
      <c r="L169" s="2099"/>
      <c r="M169" s="2099"/>
      <c r="N169" s="1623"/>
      <c r="O169" s="1623"/>
      <c r="P169" s="1623"/>
      <c r="Q169" s="1623"/>
      <c r="R169" s="2099"/>
      <c r="S169" s="1623"/>
      <c r="T169" s="1623"/>
      <c r="U169" s="1007"/>
      <c r="V169" s="1623"/>
      <c r="W169" s="1623"/>
      <c r="X169" s="1623"/>
      <c r="Y169" s="1623"/>
      <c r="Z169" s="1623"/>
      <c r="AA169" s="2095"/>
      <c r="AB169" s="1029"/>
      <c r="AC169" s="1029"/>
      <c r="AD169" s="1029"/>
      <c r="AE169" s="1029"/>
      <c r="AF169" s="2104">
        <v>11</v>
      </c>
    </row>
    <row s="26694" customFormat="1" customHeight="1" ht="11.549999999999999">
      <c r="A170" s="1450"/>
      <c r="B170" s="2099"/>
      <c r="C170" s="2099"/>
      <c r="D170" s="814"/>
      <c r="K170" s="1623"/>
      <c r="L170" s="2099"/>
      <c r="M170" s="2099"/>
      <c r="N170" s="1623"/>
      <c r="O170" s="1623"/>
      <c r="P170" s="1623"/>
      <c r="Q170" s="1623"/>
      <c r="R170" s="2099"/>
      <c r="S170" s="1623"/>
      <c r="T170" s="1623"/>
      <c r="U170" s="1007"/>
      <c r="V170" s="1623"/>
      <c r="W170" s="1623"/>
      <c r="X170" s="1623"/>
      <c r="Y170" s="1623"/>
      <c r="Z170" s="1623"/>
      <c r="AA170" s="2095"/>
      <c r="AB170" s="1029"/>
      <c r="AC170" s="1029"/>
      <c r="AD170" s="1029"/>
      <c r="AE170" s="1029"/>
      <c r="AF170" s="2104">
        <v>11</v>
      </c>
    </row>
    <row s="26694" customFormat="1" customHeight="1" ht="11.549999999999999">
      <c r="A171" s="1450"/>
      <c r="B171" s="2099"/>
      <c r="C171" s="2099"/>
      <c r="D171" s="814"/>
      <c r="K171" s="1623"/>
      <c r="L171" s="2099"/>
      <c r="M171" s="2099"/>
      <c r="N171" s="1623"/>
      <c r="O171" s="1623"/>
      <c r="P171" s="1623"/>
      <c r="Q171" s="1623"/>
      <c r="R171" s="2099"/>
      <c r="S171" s="1623"/>
      <c r="T171" s="1623"/>
      <c r="U171" s="1007"/>
      <c r="V171" s="1623"/>
      <c r="W171" s="1623"/>
      <c r="X171" s="1623"/>
      <c r="Y171" s="1623"/>
      <c r="Z171" s="1623"/>
      <c r="AA171" s="2095"/>
      <c r="AB171" s="1029"/>
      <c r="AC171" s="1029"/>
      <c r="AD171" s="1029"/>
      <c r="AE171" s="1029"/>
      <c r="AF171" s="2104">
        <v>11</v>
      </c>
    </row>
    <row s="26694" customFormat="1" customHeight="1" ht="11.549999999999999">
      <c r="A172" s="1450"/>
      <c r="B172" s="2099"/>
      <c r="C172" s="2099"/>
      <c r="D172" s="814"/>
      <c r="K172" s="1623"/>
      <c r="L172" s="2099"/>
      <c r="M172" s="2099"/>
      <c r="N172" s="1623"/>
      <c r="O172" s="1623"/>
      <c r="P172" s="1623"/>
      <c r="Q172" s="1623"/>
      <c r="R172" s="2099"/>
      <c r="S172" s="1623"/>
      <c r="T172" s="1623"/>
      <c r="U172" s="1007"/>
      <c r="V172" s="1623"/>
      <c r="W172" s="1623"/>
      <c r="X172" s="1623"/>
      <c r="Y172" s="1623"/>
      <c r="Z172" s="1623"/>
      <c r="AA172" s="2095"/>
      <c r="AB172" s="1029"/>
      <c r="AC172" s="1029"/>
      <c r="AD172" s="1029"/>
      <c r="AE172" s="1029"/>
      <c r="AF172" s="2104">
        <v>11</v>
      </c>
    </row>
    <row s="26694" customFormat="1" customHeight="1" ht="11.549999999999999">
      <c r="A173" s="1450"/>
      <c r="B173" s="2099"/>
      <c r="C173" s="2099"/>
      <c r="D173" s="814"/>
      <c r="K173" s="1623"/>
      <c r="L173" s="2099"/>
      <c r="M173" s="2099"/>
      <c r="N173" s="1623"/>
      <c r="O173" s="1623"/>
      <c r="P173" s="1623"/>
      <c r="Q173" s="1623"/>
      <c r="R173" s="2099"/>
      <c r="S173" s="1623"/>
      <c r="T173" s="1623"/>
      <c r="U173" s="1007"/>
      <c r="V173" s="1623"/>
      <c r="W173" s="1623"/>
      <c r="X173" s="1623"/>
      <c r="Y173" s="1623"/>
      <c r="Z173" s="1623"/>
      <c r="AA173" s="2095"/>
      <c r="AB173" s="1029"/>
      <c r="AC173" s="1029"/>
      <c r="AD173" s="1029"/>
      <c r="AE173" s="1029"/>
      <c r="AF173" s="2104">
        <v>11</v>
      </c>
    </row>
    <row s="26694" customFormat="1" customHeight="1" ht="11.549999999999999">
      <c r="A174" s="1450"/>
      <c r="B174" s="2099"/>
      <c r="C174" s="2099"/>
      <c r="D174" s="814"/>
      <c r="K174" s="1623"/>
      <c r="L174" s="2099"/>
      <c r="M174" s="2099"/>
      <c r="N174" s="1623"/>
      <c r="O174" s="1623"/>
      <c r="P174" s="1623"/>
      <c r="Q174" s="1623"/>
      <c r="R174" s="2099"/>
      <c r="S174" s="1623"/>
      <c r="T174" s="1623"/>
      <c r="U174" s="1007"/>
      <c r="V174" s="1623"/>
      <c r="W174" s="1623"/>
      <c r="X174" s="1623"/>
      <c r="Y174" s="1623"/>
      <c r="Z174" s="1623"/>
      <c r="AA174" s="2095"/>
      <c r="AB174" s="1029"/>
      <c r="AC174" s="1029"/>
      <c r="AD174" s="1029"/>
      <c r="AE174" s="1029"/>
      <c r="AF174" s="2104">
        <v>11</v>
      </c>
    </row>
    <row s="26694" customFormat="1" customHeight="1" ht="11.549999999999999">
      <c r="A175" s="1450"/>
      <c r="B175" s="2099"/>
      <c r="C175" s="2099"/>
      <c r="D175" s="814"/>
      <c r="K175" s="1623"/>
      <c r="L175" s="2099"/>
      <c r="M175" s="2099"/>
      <c r="N175" s="1623"/>
      <c r="O175" s="1623"/>
      <c r="P175" s="1623"/>
      <c r="Q175" s="1623"/>
      <c r="R175" s="2099"/>
      <c r="S175" s="1623"/>
      <c r="T175" s="1623"/>
      <c r="U175" s="1007"/>
      <c r="V175" s="1623"/>
      <c r="W175" s="1623"/>
      <c r="X175" s="1623"/>
      <c r="Y175" s="1623"/>
      <c r="Z175" s="1623"/>
      <c r="AA175" s="2095"/>
      <c r="AB175" s="1029"/>
      <c r="AC175" s="1029"/>
      <c r="AD175" s="1029"/>
      <c r="AE175" s="1029"/>
      <c r="AF175" s="2104">
        <v>11</v>
      </c>
    </row>
    <row s="26694" customFormat="1" customHeight="1" ht="11.549999999999999">
      <c r="A176" s="1450"/>
      <c r="B176" s="2099"/>
      <c r="C176" s="2099"/>
      <c r="D176" s="814"/>
      <c r="K176" s="1623"/>
      <c r="L176" s="2099"/>
      <c r="M176" s="2099"/>
      <c r="N176" s="1623"/>
      <c r="O176" s="1623"/>
      <c r="P176" s="1623"/>
      <c r="Q176" s="1623"/>
      <c r="R176" s="2099"/>
      <c r="S176" s="1623"/>
      <c r="T176" s="1623"/>
      <c r="U176" s="1007"/>
      <c r="V176" s="1623"/>
      <c r="W176" s="1623"/>
      <c r="X176" s="1623"/>
      <c r="Y176" s="1623"/>
      <c r="Z176" s="1623"/>
      <c r="AA176" s="2095"/>
      <c r="AB176" s="1029"/>
      <c r="AC176" s="1029"/>
      <c r="AD176" s="1029"/>
      <c r="AE176" s="1029"/>
      <c r="AF176" s="2104">
        <v>11</v>
      </c>
    </row>
    <row s="26694" customFormat="1" customHeight="1" ht="11.549999999999999">
      <c r="A177" s="1450"/>
      <c r="B177" s="2099"/>
      <c r="C177" s="2099"/>
      <c r="D177" s="814"/>
      <c r="K177" s="1623"/>
      <c r="L177" s="2099"/>
      <c r="M177" s="2099"/>
      <c r="N177" s="1623"/>
      <c r="O177" s="1623"/>
      <c r="P177" s="1623"/>
      <c r="Q177" s="1623"/>
      <c r="R177" s="2099"/>
      <c r="S177" s="1623"/>
      <c r="T177" s="1623"/>
      <c r="U177" s="1007"/>
      <c r="V177" s="1623"/>
      <c r="W177" s="1623"/>
      <c r="X177" s="1623"/>
      <c r="Y177" s="1623"/>
      <c r="Z177" s="1623"/>
      <c r="AA177" s="2095"/>
      <c r="AB177" s="1029"/>
      <c r="AC177" s="1029"/>
      <c r="AD177" s="1029"/>
      <c r="AE177" s="1029"/>
      <c r="AF177" s="2104">
        <v>11</v>
      </c>
    </row>
    <row s="26694" customFormat="1" customHeight="1" ht="11.549999999999999">
      <c r="A178" s="1450"/>
      <c r="B178" s="2099"/>
      <c r="C178" s="2099"/>
      <c r="D178" s="814"/>
      <c r="K178" s="1623"/>
      <c r="L178" s="2099"/>
      <c r="M178" s="2099"/>
      <c r="N178" s="1623"/>
      <c r="O178" s="1623"/>
      <c r="P178" s="1623"/>
      <c r="Q178" s="1623"/>
      <c r="R178" s="2099"/>
      <c r="S178" s="1623"/>
      <c r="T178" s="1623"/>
      <c r="U178" s="1007"/>
      <c r="V178" s="1623"/>
      <c r="W178" s="1623"/>
      <c r="X178" s="1623"/>
      <c r="Y178" s="1623"/>
      <c r="Z178" s="1623"/>
      <c r="AA178" s="2095"/>
      <c r="AB178" s="1029"/>
      <c r="AC178" s="1029"/>
      <c r="AD178" s="1029"/>
      <c r="AE178" s="1029"/>
      <c r="AF178" s="2104">
        <v>11</v>
      </c>
    </row>
    <row s="26694" customFormat="1" customHeight="1" ht="11.549999999999999">
      <c r="A179" s="1450"/>
      <c r="B179" s="2099"/>
      <c r="C179" s="2099"/>
      <c r="D179" s="814"/>
      <c r="K179" s="1623"/>
      <c r="L179" s="2099"/>
      <c r="M179" s="2099"/>
      <c r="N179" s="1623"/>
      <c r="O179" s="1623"/>
      <c r="P179" s="1623"/>
      <c r="Q179" s="1623"/>
      <c r="R179" s="2099"/>
      <c r="S179" s="1623"/>
      <c r="T179" s="1623"/>
      <c r="U179" s="1007"/>
      <c r="V179" s="1623"/>
      <c r="W179" s="1623"/>
      <c r="X179" s="1623"/>
      <c r="Y179" s="1623"/>
      <c r="Z179" s="1623"/>
      <c r="AA179" s="2095"/>
      <c r="AB179" s="1029"/>
      <c r="AC179" s="1029"/>
      <c r="AD179" s="1029"/>
      <c r="AE179" s="1029"/>
      <c r="AF179" s="2104">
        <v>11</v>
      </c>
    </row>
    <row s="26694" customFormat="1" customHeight="1" ht="11.549999999999999">
      <c r="A180" s="1450"/>
      <c r="B180" s="2099"/>
      <c r="C180" s="2099"/>
      <c r="D180" s="814"/>
      <c r="K180" s="1623"/>
      <c r="L180" s="2099"/>
      <c r="M180" s="2099"/>
      <c r="N180" s="1623"/>
      <c r="O180" s="1623"/>
      <c r="P180" s="1623"/>
      <c r="Q180" s="1623"/>
      <c r="R180" s="2099"/>
      <c r="S180" s="1623"/>
      <c r="T180" s="1623"/>
      <c r="U180" s="1007"/>
      <c r="V180" s="1623"/>
      <c r="W180" s="1623"/>
      <c r="X180" s="1623"/>
      <c r="Y180" s="1623"/>
      <c r="Z180" s="1623"/>
      <c r="AA180" s="2095"/>
      <c r="AB180" s="1029"/>
      <c r="AC180" s="1029"/>
      <c r="AD180" s="1029"/>
      <c r="AE180" s="1029"/>
      <c r="AF180" s="2104">
        <v>11</v>
      </c>
    </row>
    <row s="26694" customFormat="1" customHeight="1" ht="11.549999999999999">
      <c r="A181" s="1450"/>
      <c r="B181" s="2099"/>
      <c r="C181" s="2099"/>
      <c r="D181" s="814"/>
      <c r="K181" s="1623"/>
      <c r="L181" s="2099"/>
      <c r="M181" s="2099"/>
      <c r="N181" s="1623"/>
      <c r="O181" s="1623"/>
      <c r="P181" s="1623"/>
      <c r="Q181" s="1623"/>
      <c r="R181" s="2099"/>
      <c r="S181" s="1623"/>
      <c r="T181" s="1623"/>
      <c r="U181" s="1007"/>
      <c r="V181" s="1623"/>
      <c r="W181" s="1623"/>
      <c r="X181" s="1623"/>
      <c r="Y181" s="1623"/>
      <c r="Z181" s="1623"/>
      <c r="AA181" s="2095"/>
      <c r="AB181" s="1029"/>
      <c r="AC181" s="1029"/>
      <c r="AD181" s="1029"/>
      <c r="AE181" s="1029"/>
      <c r="AF181" s="2104">
        <v>11</v>
      </c>
    </row>
    <row s="26694" customFormat="1" customHeight="1" ht="11.549999999999999">
      <c r="A182" s="1450"/>
      <c r="B182" s="2099"/>
      <c r="C182" s="2099"/>
      <c r="D182" s="814"/>
      <c r="K182" s="1623"/>
      <c r="L182" s="2099"/>
      <c r="M182" s="2099"/>
      <c r="N182" s="1623"/>
      <c r="O182" s="1623"/>
      <c r="P182" s="1623"/>
      <c r="Q182" s="1623"/>
      <c r="R182" s="2099"/>
      <c r="S182" s="1623"/>
      <c r="T182" s="1623"/>
      <c r="U182" s="1007"/>
      <c r="V182" s="1623"/>
      <c r="W182" s="1623"/>
      <c r="X182" s="1623"/>
      <c r="Y182" s="1623"/>
      <c r="Z182" s="1623"/>
      <c r="AA182" s="2095"/>
      <c r="AB182" s="1029"/>
      <c r="AC182" s="1029"/>
      <c r="AD182" s="1029"/>
      <c r="AE182" s="1029"/>
      <c r="AF182" s="2104">
        <v>11</v>
      </c>
    </row>
    <row s="26694" customFormat="1" customHeight="1" ht="11.549999999999999">
      <c r="A183" s="1450"/>
      <c r="B183" s="2099"/>
      <c r="C183" s="2099"/>
      <c r="D183" s="814"/>
      <c r="K183" s="1623"/>
      <c r="L183" s="2099"/>
      <c r="M183" s="2099"/>
      <c r="N183" s="1623"/>
      <c r="O183" s="1623"/>
      <c r="P183" s="1623"/>
      <c r="Q183" s="1623"/>
      <c r="R183" s="2099"/>
      <c r="S183" s="1623"/>
      <c r="T183" s="1623"/>
      <c r="U183" s="1007"/>
      <c r="V183" s="1623"/>
      <c r="W183" s="1623"/>
      <c r="X183" s="1623"/>
      <c r="Y183" s="1623"/>
      <c r="Z183" s="1623"/>
      <c r="AA183" s="2095"/>
      <c r="AB183" s="1029"/>
      <c r="AC183" s="1029"/>
      <c r="AD183" s="1029"/>
      <c r="AE183" s="1029"/>
      <c r="AF183" s="2104">
        <v>11</v>
      </c>
    </row>
    <row s="26694" customFormat="1" customHeight="1" ht="11.549999999999999">
      <c r="A184" s="1450"/>
      <c r="B184" s="2099"/>
      <c r="C184" s="2099"/>
      <c r="D184" s="814"/>
      <c r="K184" s="1623"/>
      <c r="L184" s="2099"/>
      <c r="M184" s="2099"/>
      <c r="N184" s="1623"/>
      <c r="O184" s="1623"/>
      <c r="P184" s="1623"/>
      <c r="Q184" s="1623"/>
      <c r="R184" s="2099"/>
      <c r="S184" s="1623"/>
      <c r="T184" s="1623"/>
      <c r="U184" s="1007"/>
      <c r="V184" s="1623"/>
      <c r="W184" s="1623"/>
      <c r="X184" s="1623"/>
      <c r="Y184" s="1623"/>
      <c r="Z184" s="1623"/>
      <c r="AA184" s="2095"/>
      <c r="AB184" s="1029"/>
      <c r="AC184" s="1029"/>
      <c r="AD184" s="1029"/>
      <c r="AE184" s="1029"/>
      <c r="AF184" s="2104">
        <v>11</v>
      </c>
    </row>
    <row s="26694" customFormat="1" customHeight="1" ht="11.549999999999999">
      <c r="A185" s="1450"/>
      <c r="B185" s="2099"/>
      <c r="C185" s="2099"/>
      <c r="D185" s="814"/>
      <c r="K185" s="1623"/>
      <c r="L185" s="2099"/>
      <c r="M185" s="2099"/>
      <c r="N185" s="1623"/>
      <c r="O185" s="1623"/>
      <c r="P185" s="1623"/>
      <c r="Q185" s="1623"/>
      <c r="R185" s="2099"/>
      <c r="S185" s="1623"/>
      <c r="T185" s="1623"/>
      <c r="U185" s="1007"/>
      <c r="V185" s="1623"/>
      <c r="W185" s="1623"/>
      <c r="X185" s="1623"/>
      <c r="Y185" s="1623"/>
      <c r="Z185" s="1623"/>
      <c r="AA185" s="2095"/>
      <c r="AB185" s="1029"/>
      <c r="AC185" s="1029"/>
      <c r="AD185" s="1029"/>
      <c r="AE185" s="1029"/>
      <c r="AF185" s="2104">
        <v>11</v>
      </c>
    </row>
    <row s="26694" customFormat="1" customHeight="1" ht="11.549999999999999">
      <c r="A186" s="1450"/>
      <c r="B186" s="2099"/>
      <c r="C186" s="2099"/>
      <c r="D186" s="814"/>
      <c r="K186" s="1623"/>
      <c r="L186" s="2099"/>
      <c r="M186" s="2099"/>
      <c r="N186" s="1623"/>
      <c r="O186" s="1623"/>
      <c r="P186" s="1623"/>
      <c r="Q186" s="1623"/>
      <c r="R186" s="2099"/>
      <c r="S186" s="1623"/>
      <c r="T186" s="1623"/>
      <c r="U186" s="1007"/>
      <c r="V186" s="1623"/>
      <c r="W186" s="1623"/>
      <c r="X186" s="1623"/>
      <c r="Y186" s="1623"/>
      <c r="Z186" s="1623"/>
      <c r="AA186" s="2095"/>
      <c r="AB186" s="1029"/>
      <c r="AC186" s="1029"/>
      <c r="AD186" s="1029"/>
      <c r="AE186" s="1029"/>
      <c r="AF186" s="2104">
        <v>11</v>
      </c>
    </row>
    <row s="26694" customFormat="1" customHeight="1" ht="11.549999999999999">
      <c r="A187" s="1450"/>
      <c r="B187" s="2099"/>
      <c r="C187" s="2099"/>
      <c r="D187" s="814"/>
      <c r="K187" s="1623"/>
      <c r="L187" s="2099"/>
      <c r="M187" s="2099"/>
      <c r="N187" s="1623"/>
      <c r="O187" s="1623"/>
      <c r="P187" s="1623"/>
      <c r="Q187" s="1623"/>
      <c r="R187" s="2099"/>
      <c r="S187" s="1623"/>
      <c r="T187" s="1623"/>
      <c r="U187" s="1007"/>
      <c r="V187" s="1623"/>
      <c r="W187" s="1623"/>
      <c r="X187" s="1623"/>
      <c r="Y187" s="1623"/>
      <c r="Z187" s="1623"/>
      <c r="AA187" s="2095"/>
      <c r="AB187" s="1029"/>
      <c r="AC187" s="1029"/>
      <c r="AD187" s="1029"/>
      <c r="AE187" s="1029"/>
      <c r="AF187" s="2104">
        <v>11</v>
      </c>
    </row>
    <row s="26694" customFormat="1" customHeight="1" ht="11.549999999999999">
      <c r="A188" s="1450"/>
      <c r="B188" s="2099"/>
      <c r="C188" s="2099"/>
      <c r="D188" s="814"/>
      <c r="K188" s="1623"/>
      <c r="L188" s="2099"/>
      <c r="M188" s="2099"/>
      <c r="N188" s="1623"/>
      <c r="O188" s="1623"/>
      <c r="P188" s="1623"/>
      <c r="Q188" s="1623"/>
      <c r="R188" s="2099"/>
      <c r="S188" s="1623"/>
      <c r="T188" s="1623"/>
      <c r="U188" s="1007"/>
      <c r="V188" s="1623"/>
      <c r="W188" s="1623"/>
      <c r="X188" s="1623"/>
      <c r="Y188" s="1623"/>
      <c r="Z188" s="1623"/>
      <c r="AA188" s="2095"/>
      <c r="AB188" s="1029"/>
      <c r="AC188" s="1029"/>
      <c r="AD188" s="1029"/>
      <c r="AE188" s="1029"/>
      <c r="AF188" s="2104">
        <v>11</v>
      </c>
    </row>
    <row s="26694" customFormat="1" customHeight="1" ht="11.549999999999999">
      <c r="A189" s="1450"/>
      <c r="B189" s="2099"/>
      <c r="C189" s="2099"/>
      <c r="D189" s="814"/>
      <c r="K189" s="1623"/>
      <c r="L189" s="2099"/>
      <c r="M189" s="2099"/>
      <c r="N189" s="1623"/>
      <c r="O189" s="1623"/>
      <c r="P189" s="1623"/>
      <c r="Q189" s="1623"/>
      <c r="R189" s="2099"/>
      <c r="S189" s="1623"/>
      <c r="T189" s="1623"/>
      <c r="U189" s="1007"/>
      <c r="V189" s="1623"/>
      <c r="W189" s="1623"/>
      <c r="X189" s="1623"/>
      <c r="Y189" s="1623"/>
      <c r="Z189" s="1623"/>
      <c r="AA189" s="2095"/>
      <c r="AB189" s="1029"/>
      <c r="AC189" s="1029"/>
      <c r="AD189" s="1029"/>
      <c r="AE189" s="1029"/>
      <c r="AF189" s="2104">
        <v>11</v>
      </c>
    </row>
    <row s="26694" customFormat="1" customHeight="1" ht="11.549999999999999">
      <c r="A190" s="1450"/>
      <c r="B190" s="2099"/>
      <c r="C190" s="2099"/>
      <c r="D190" s="814"/>
      <c r="K190" s="1623"/>
      <c r="L190" s="2099"/>
      <c r="M190" s="2099"/>
      <c r="N190" s="1623"/>
      <c r="O190" s="1623"/>
      <c r="P190" s="1623"/>
      <c r="Q190" s="1623"/>
      <c r="R190" s="2099"/>
      <c r="S190" s="1623"/>
      <c r="T190" s="1623"/>
      <c r="U190" s="1007"/>
      <c r="V190" s="1623"/>
      <c r="W190" s="1623"/>
      <c r="X190" s="1623"/>
      <c r="Y190" s="1623"/>
      <c r="Z190" s="1623"/>
      <c r="AA190" s="2095"/>
      <c r="AB190" s="1029"/>
      <c r="AC190" s="1029"/>
      <c r="AD190" s="1029"/>
      <c r="AE190" s="1029"/>
      <c r="AF190" s="2104">
        <v>11</v>
      </c>
    </row>
    <row s="26694" customFormat="1" customHeight="1" ht="11.549999999999999">
      <c r="A191" s="1450"/>
      <c r="B191" s="2099"/>
      <c r="C191" s="2099"/>
      <c r="D191" s="814"/>
      <c r="K191" s="1623"/>
      <c r="L191" s="2099"/>
      <c r="M191" s="2099"/>
      <c r="N191" s="1623"/>
      <c r="O191" s="1623"/>
      <c r="P191" s="1623"/>
      <c r="Q191" s="1623"/>
      <c r="R191" s="2099"/>
      <c r="S191" s="1623"/>
      <c r="T191" s="1623"/>
      <c r="U191" s="1007"/>
      <c r="V191" s="1623"/>
      <c r="W191" s="1623"/>
      <c r="X191" s="1623"/>
      <c r="Y191" s="1623"/>
      <c r="Z191" s="1623"/>
      <c r="AA191" s="2095"/>
      <c r="AB191" s="1029"/>
      <c r="AC191" s="1029"/>
      <c r="AD191" s="1029"/>
      <c r="AE191" s="1029"/>
      <c r="AF191" s="2104">
        <v>11</v>
      </c>
    </row>
    <row s="26694" customFormat="1" customHeight="1" ht="11.549999999999999">
      <c r="A192" s="1450"/>
      <c r="B192" s="2099"/>
      <c r="C192" s="2099"/>
      <c r="D192" s="814"/>
      <c r="K192" s="1623"/>
      <c r="L192" s="2099"/>
      <c r="M192" s="2099"/>
      <c r="N192" s="1623"/>
      <c r="O192" s="1623"/>
      <c r="P192" s="1623"/>
      <c r="Q192" s="1623"/>
      <c r="R192" s="2099"/>
      <c r="S192" s="1623"/>
      <c r="T192" s="1623"/>
      <c r="U192" s="1007"/>
      <c r="V192" s="1623"/>
      <c r="W192" s="1623"/>
      <c r="X192" s="1623"/>
      <c r="Y192" s="1623"/>
      <c r="Z192" s="1623"/>
      <c r="AA192" s="2095"/>
      <c r="AB192" s="1029"/>
      <c r="AC192" s="1029"/>
      <c r="AD192" s="1029"/>
      <c r="AE192" s="1029"/>
      <c r="AF192" s="2104">
        <v>11</v>
      </c>
    </row>
    <row s="26694" customFormat="1" customHeight="1" ht="11.549999999999999">
      <c r="A193" s="1450"/>
      <c r="B193" s="2099"/>
      <c r="C193" s="2099"/>
      <c r="D193" s="814"/>
      <c r="K193" s="1623"/>
      <c r="L193" s="2099"/>
      <c r="M193" s="2099"/>
      <c r="N193" s="1623"/>
      <c r="O193" s="1623"/>
      <c r="P193" s="1623"/>
      <c r="Q193" s="1623"/>
      <c r="R193" s="2099"/>
      <c r="S193" s="1623"/>
      <c r="T193" s="1623"/>
      <c r="U193" s="1007"/>
      <c r="V193" s="1623"/>
      <c r="W193" s="1623"/>
      <c r="X193" s="1623"/>
      <c r="Y193" s="1623"/>
      <c r="Z193" s="1623"/>
      <c r="AA193" s="2095"/>
      <c r="AB193" s="1029"/>
      <c r="AC193" s="1029"/>
      <c r="AD193" s="1029"/>
      <c r="AE193" s="1029"/>
      <c r="AF193" s="2104">
        <v>11</v>
      </c>
    </row>
    <row s="26694" customFormat="1" customHeight="1" ht="11.549999999999999">
      <c r="A194" s="1450"/>
      <c r="B194" s="2099"/>
      <c r="C194" s="2099"/>
      <c r="D194" s="814"/>
      <c r="K194" s="1623"/>
      <c r="L194" s="2099"/>
      <c r="M194" s="2099"/>
      <c r="N194" s="1623"/>
      <c r="O194" s="1623"/>
      <c r="P194" s="1623"/>
      <c r="Q194" s="1623"/>
      <c r="R194" s="2099"/>
      <c r="S194" s="1623"/>
      <c r="T194" s="1623"/>
      <c r="U194" s="1007"/>
      <c r="V194" s="1623"/>
      <c r="W194" s="1623"/>
      <c r="X194" s="1623"/>
      <c r="Y194" s="1623"/>
      <c r="Z194" s="1623"/>
      <c r="AA194" s="2095"/>
      <c r="AB194" s="1029"/>
      <c r="AC194" s="1029"/>
      <c r="AD194" s="1029"/>
      <c r="AE194" s="1029"/>
      <c r="AF194" s="2104">
        <v>11</v>
      </c>
    </row>
    <row s="26694" customFormat="1" customHeight="1" ht="11.549999999999999">
      <c r="A195" s="1450"/>
      <c r="B195" s="2099"/>
      <c r="C195" s="2099"/>
      <c r="D195" s="814"/>
      <c r="K195" s="1623"/>
      <c r="L195" s="2099"/>
      <c r="M195" s="2099"/>
      <c r="N195" s="1623"/>
      <c r="O195" s="1623"/>
      <c r="P195" s="1623"/>
      <c r="Q195" s="1623"/>
      <c r="R195" s="2099"/>
      <c r="S195" s="1623"/>
      <c r="T195" s="1623"/>
      <c r="U195" s="1007"/>
      <c r="V195" s="1623"/>
      <c r="W195" s="1623"/>
      <c r="X195" s="1623"/>
      <c r="Y195" s="1623"/>
      <c r="Z195" s="1623"/>
      <c r="AA195" s="2095"/>
      <c r="AB195" s="1029"/>
      <c r="AC195" s="1029"/>
      <c r="AD195" s="1029"/>
      <c r="AE195" s="1029"/>
      <c r="AF195" s="2104">
        <v>11</v>
      </c>
    </row>
    <row s="26694" customFormat="1" customHeight="1" ht="11.549999999999999">
      <c r="A196" s="1450"/>
      <c r="B196" s="2099"/>
      <c r="C196" s="2099"/>
      <c r="D196" s="814"/>
      <c r="K196" s="1623"/>
      <c r="L196" s="2099"/>
      <c r="M196" s="2099"/>
      <c r="N196" s="1623"/>
      <c r="O196" s="1623"/>
      <c r="P196" s="1623"/>
      <c r="Q196" s="1623"/>
      <c r="R196" s="2099"/>
      <c r="S196" s="1623"/>
      <c r="T196" s="1623"/>
      <c r="U196" s="1007"/>
      <c r="V196" s="1623"/>
      <c r="W196" s="1623"/>
      <c r="X196" s="1623"/>
      <c r="Y196" s="1623"/>
      <c r="Z196" s="1623"/>
      <c r="AA196" s="2095"/>
      <c r="AB196" s="1029"/>
      <c r="AC196" s="1029"/>
      <c r="AD196" s="1029"/>
      <c r="AE196" s="1029"/>
      <c r="AF196" s="2104">
        <v>11</v>
      </c>
    </row>
    <row s="26694" customFormat="1" customHeight="1" ht="11.549999999999999">
      <c r="A197" s="1450"/>
      <c r="B197" s="2099"/>
      <c r="C197" s="2099"/>
      <c r="D197" s="814"/>
      <c r="K197" s="1623"/>
      <c r="L197" s="2099"/>
      <c r="M197" s="2099"/>
      <c r="N197" s="1623"/>
      <c r="O197" s="1623"/>
      <c r="P197" s="1623"/>
      <c r="Q197" s="1623"/>
      <c r="R197" s="2099"/>
      <c r="S197" s="1623"/>
      <c r="T197" s="1623"/>
      <c r="U197" s="1007"/>
      <c r="V197" s="1623"/>
      <c r="W197" s="1623"/>
      <c r="X197" s="1623"/>
      <c r="Y197" s="1623"/>
      <c r="Z197" s="1623"/>
      <c r="AA197" s="2095"/>
      <c r="AB197" s="1029"/>
      <c r="AC197" s="1029"/>
      <c r="AD197" s="1029"/>
      <c r="AE197" s="1029"/>
      <c r="AF197" s="2104">
        <v>11</v>
      </c>
    </row>
    <row s="26694" customFormat="1" customHeight="1" ht="11.549999999999999">
      <c r="A198" s="1450"/>
      <c r="B198" s="2099"/>
      <c r="C198" s="2099"/>
      <c r="D198" s="814"/>
      <c r="K198" s="1623"/>
      <c r="L198" s="2099"/>
      <c r="M198" s="2099"/>
      <c r="N198" s="1623"/>
      <c r="O198" s="1623"/>
      <c r="P198" s="1623"/>
      <c r="Q198" s="1623"/>
      <c r="R198" s="2099"/>
      <c r="S198" s="1623"/>
      <c r="T198" s="1623"/>
      <c r="U198" s="1007"/>
      <c r="V198" s="1623"/>
      <c r="W198" s="1623"/>
      <c r="X198" s="1623"/>
      <c r="Y198" s="1623"/>
      <c r="Z198" s="1623"/>
      <c r="AA198" s="2095"/>
      <c r="AB198" s="1029"/>
      <c r="AC198" s="1029"/>
      <c r="AD198" s="1029"/>
      <c r="AE198" s="1029"/>
      <c r="AF198" s="2104">
        <v>11</v>
      </c>
    </row>
    <row s="26694" customFormat="1" customHeight="1" ht="11.549999999999999">
      <c r="A199" s="1450"/>
      <c r="B199" s="2099"/>
      <c r="C199" s="2099"/>
      <c r="D199" s="814"/>
      <c r="K199" s="1623"/>
      <c r="L199" s="2099"/>
      <c r="M199" s="2099"/>
      <c r="N199" s="1623"/>
      <c r="O199" s="1623"/>
      <c r="P199" s="1623"/>
      <c r="Q199" s="1623"/>
      <c r="R199" s="2099"/>
      <c r="S199" s="1623"/>
      <c r="T199" s="1623"/>
      <c r="U199" s="1007"/>
      <c r="V199" s="1623"/>
      <c r="W199" s="1623"/>
      <c r="X199" s="1623"/>
      <c r="Y199" s="1623"/>
      <c r="Z199" s="1623"/>
      <c r="AA199" s="2095"/>
      <c r="AB199" s="1029"/>
      <c r="AC199" s="1029"/>
      <c r="AD199" s="1029"/>
      <c r="AE199" s="1029"/>
      <c r="AF199" s="2104">
        <v>11</v>
      </c>
    </row>
    <row s="26694" customFormat="1" customHeight="1" ht="11.549999999999999">
      <c r="A200" s="1450"/>
      <c r="B200" s="2099"/>
      <c r="C200" s="2099"/>
      <c r="D200" s="814"/>
      <c r="K200" s="1623"/>
      <c r="L200" s="2099"/>
      <c r="M200" s="2099"/>
      <c r="N200" s="1623"/>
      <c r="O200" s="1623"/>
      <c r="P200" s="1623"/>
      <c r="Q200" s="1623"/>
      <c r="R200" s="2099"/>
      <c r="S200" s="1623"/>
      <c r="T200" s="1623"/>
      <c r="U200" s="1007"/>
      <c r="V200" s="1623"/>
      <c r="W200" s="1623"/>
      <c r="X200" s="1623"/>
      <c r="Y200" s="1623"/>
      <c r="Z200" s="1623"/>
      <c r="AA200" s="2095"/>
      <c r="AB200" s="1029"/>
      <c r="AC200" s="1029"/>
      <c r="AD200" s="1029"/>
      <c r="AE200" s="1029"/>
      <c r="AF200" s="2104">
        <v>11</v>
      </c>
    </row>
    <row s="26694" customFormat="1" customHeight="1" ht="11.549999999999999">
      <c r="A201" s="1450"/>
      <c r="B201" s="2099"/>
      <c r="C201" s="2099"/>
      <c r="D201" s="814"/>
      <c r="K201" s="1623"/>
      <c r="L201" s="2099"/>
      <c r="M201" s="2099"/>
      <c r="N201" s="1623"/>
      <c r="O201" s="1623"/>
      <c r="P201" s="1623"/>
      <c r="Q201" s="1623"/>
      <c r="R201" s="2099"/>
      <c r="S201" s="1623"/>
      <c r="T201" s="1623"/>
      <c r="U201" s="1007"/>
      <c r="V201" s="1623"/>
      <c r="W201" s="1623"/>
      <c r="X201" s="1623"/>
      <c r="Y201" s="1623"/>
      <c r="Z201" s="1623"/>
      <c r="AA201" s="2095"/>
      <c r="AB201" s="1029"/>
      <c r="AC201" s="1029"/>
      <c r="AD201" s="1029"/>
      <c r="AE201" s="1029"/>
      <c r="AF201" s="2104">
        <v>11</v>
      </c>
    </row>
    <row s="26694" customFormat="1" customHeight="1" ht="11.549999999999999">
      <c r="A202" s="1450"/>
      <c r="B202" s="2099"/>
      <c r="C202" s="2099"/>
      <c r="D202" s="814"/>
      <c r="K202" s="1623"/>
      <c r="L202" s="2099"/>
      <c r="M202" s="2099"/>
      <c r="N202" s="1623"/>
      <c r="O202" s="1623"/>
      <c r="P202" s="1623"/>
      <c r="Q202" s="1623"/>
      <c r="R202" s="2099"/>
      <c r="S202" s="1623"/>
      <c r="T202" s="1623"/>
      <c r="U202" s="1007"/>
      <c r="V202" s="1623"/>
      <c r="W202" s="1623"/>
      <c r="X202" s="1623"/>
      <c r="Y202" s="1623"/>
      <c r="Z202" s="1623"/>
      <c r="AA202" s="2095"/>
      <c r="AB202" s="1029"/>
      <c r="AC202" s="1029"/>
      <c r="AD202" s="1029"/>
      <c r="AE202" s="1029"/>
      <c r="AF202" s="2104">
        <v>11</v>
      </c>
    </row>
    <row customHeight="1" ht="11.549999999999999">
      <c r="AF203" s="2094">
        <v>11</v>
      </c>
    </row>
    <row customHeight="1" ht="11.549999999999999">
      <c r="AF204" s="2094">
        <v>11</v>
      </c>
    </row>
    <row customHeight="1" ht="11.549999999999999">
      <c r="AF205" s="2094">
        <v>11</v>
      </c>
    </row>
    <row customHeight="1" ht="11.549999999999999">
      <c r="A206" s="1453"/>
      <c r="B206" s="2094"/>
      <c r="D206" s="2094"/>
      <c r="K206" s="2094"/>
      <c r="N206" s="2094"/>
      <c r="O206" s="2094"/>
      <c r="P206" s="2094"/>
      <c r="Q206" s="2094"/>
      <c r="S206" s="2094"/>
      <c r="T206" s="2094"/>
      <c r="U206" s="2094"/>
      <c r="V206" s="2094"/>
      <c r="W206" s="2094"/>
      <c r="X206" s="2094"/>
      <c r="Y206" s="2094"/>
      <c r="Z206" s="2094"/>
      <c r="AA206" s="2094"/>
      <c r="AB206" s="2094"/>
      <c r="AC206" s="2094"/>
      <c r="AD206" s="2094"/>
      <c r="AE206" s="2094"/>
      <c r="AF206" s="2094">
        <v>11</v>
      </c>
    </row>
    <row customHeight="1" ht="11.549999999999999">
      <c r="A207" s="1453"/>
      <c r="B207" s="2094"/>
      <c r="D207" s="2094"/>
      <c r="K207" s="2094"/>
      <c r="N207" s="2094"/>
      <c r="O207" s="2094"/>
      <c r="P207" s="2094"/>
      <c r="Q207" s="2094"/>
      <c r="S207" s="2094"/>
      <c r="T207" s="2094"/>
      <c r="U207" s="2094"/>
      <c r="V207" s="2094"/>
      <c r="W207" s="2094"/>
      <c r="X207" s="2094"/>
      <c r="Y207" s="2094"/>
      <c r="Z207" s="2094"/>
      <c r="AA207" s="2094"/>
      <c r="AB207" s="2094"/>
      <c r="AC207" s="2094"/>
      <c r="AD207" s="2094"/>
      <c r="AE207" s="2094"/>
      <c r="AF207" s="2094">
        <v>11</v>
      </c>
    </row>
    <row customHeight="1" ht="11.549999999999999">
      <c r="A208" s="1453"/>
      <c r="B208" s="2094"/>
      <c r="D208" s="2094"/>
      <c r="K208" s="2094"/>
      <c r="N208" s="2094"/>
      <c r="O208" s="2094"/>
      <c r="P208" s="2094"/>
      <c r="Q208" s="2094"/>
      <c r="S208" s="2094"/>
      <c r="T208" s="2094"/>
      <c r="U208" s="2094"/>
      <c r="V208" s="2094"/>
      <c r="W208" s="2094"/>
      <c r="X208" s="2094"/>
      <c r="Y208" s="2094"/>
      <c r="Z208" s="2094"/>
      <c r="AA208" s="2094"/>
      <c r="AB208" s="2094"/>
      <c r="AC208" s="2094"/>
      <c r="AD208" s="2094"/>
      <c r="AE208" s="2094"/>
      <c r="AF208" s="2094">
        <v>11</v>
      </c>
    </row>
    <row customHeight="1" ht="11.549999999999999">
      <c r="A209" s="1453"/>
      <c r="B209" s="2094"/>
      <c r="D209" s="2094"/>
      <c r="K209" s="2094"/>
      <c r="N209" s="2094"/>
      <c r="O209" s="2094"/>
      <c r="P209" s="2094"/>
      <c r="Q209" s="2094"/>
      <c r="S209" s="2094"/>
      <c r="T209" s="2094"/>
      <c r="U209" s="2094"/>
      <c r="V209" s="2094"/>
      <c r="W209" s="2094"/>
      <c r="X209" s="2094"/>
      <c r="Y209" s="2094"/>
      <c r="Z209" s="2094"/>
      <c r="AA209" s="2094"/>
      <c r="AB209" s="2094"/>
      <c r="AC209" s="2094"/>
      <c r="AD209" s="2094"/>
      <c r="AE209" s="2094"/>
      <c r="AF209" s="2094">
        <v>11</v>
      </c>
    </row>
    <row customHeight="1" ht="11.549999999999999">
      <c r="A210" s="1453"/>
      <c r="B210" s="2094"/>
      <c r="D210" s="2094"/>
      <c r="K210" s="2094"/>
      <c r="N210" s="2094"/>
      <c r="O210" s="2094"/>
      <c r="P210" s="2094"/>
      <c r="Q210" s="2094"/>
      <c r="S210" s="2094"/>
      <c r="T210" s="2094"/>
      <c r="U210" s="2094"/>
      <c r="V210" s="2094"/>
      <c r="W210" s="2094"/>
      <c r="X210" s="2094"/>
      <c r="Y210" s="2094"/>
      <c r="Z210" s="2094"/>
      <c r="AA210" s="2094"/>
      <c r="AB210" s="2094"/>
      <c r="AC210" s="2094"/>
      <c r="AD210" s="2094"/>
      <c r="AE210" s="2094"/>
      <c r="AF210" s="2094">
        <v>11</v>
      </c>
    </row>
    <row customHeight="1" ht="11.549999999999999">
      <c r="A211" s="1453"/>
      <c r="B211" s="2094"/>
      <c r="D211" s="2094"/>
      <c r="K211" s="2094"/>
      <c r="N211" s="2094"/>
      <c r="O211" s="2094"/>
      <c r="P211" s="2094"/>
      <c r="Q211" s="2094"/>
      <c r="S211" s="2094"/>
      <c r="T211" s="2094"/>
      <c r="U211" s="2094"/>
      <c r="V211" s="2094"/>
      <c r="W211" s="2094"/>
      <c r="X211" s="2094"/>
      <c r="Y211" s="2094"/>
      <c r="Z211" s="2094"/>
      <c r="AA211" s="2094"/>
      <c r="AB211" s="2094"/>
      <c r="AC211" s="2094"/>
      <c r="AD211" s="2094"/>
      <c r="AE211" s="2094"/>
      <c r="AF211" s="2094">
        <v>11</v>
      </c>
    </row>
    <row customHeight="1" ht="11.549999999999999">
      <c r="A212" s="1453"/>
      <c r="B212" s="2094"/>
      <c r="D212" s="2094"/>
      <c r="K212" s="2094"/>
      <c r="N212" s="2094"/>
      <c r="O212" s="2094"/>
      <c r="P212" s="2094"/>
      <c r="Q212" s="2094"/>
      <c r="S212" s="2094"/>
      <c r="T212" s="2094"/>
      <c r="U212" s="2094"/>
      <c r="V212" s="2094"/>
      <c r="W212" s="2094"/>
      <c r="X212" s="2094"/>
      <c r="Y212" s="2094"/>
      <c r="Z212" s="2094"/>
      <c r="AA212" s="2094"/>
      <c r="AB212" s="2094"/>
      <c r="AC212" s="2094"/>
      <c r="AD212" s="2094"/>
      <c r="AE212" s="2094"/>
      <c r="AF212" s="2094">
        <v>11</v>
      </c>
    </row>
    <row customHeight="1" ht="11.549999999999999">
      <c r="A213" s="1453"/>
      <c r="B213" s="2094"/>
      <c r="D213" s="2094"/>
      <c r="K213" s="2094"/>
      <c r="N213" s="2094"/>
      <c r="O213" s="2094"/>
      <c r="P213" s="2094"/>
      <c r="Q213" s="2094"/>
      <c r="S213" s="2094"/>
      <c r="T213" s="2094"/>
      <c r="U213" s="2094"/>
      <c r="V213" s="2094"/>
      <c r="W213" s="2094"/>
      <c r="X213" s="2094"/>
      <c r="Y213" s="2094"/>
      <c r="Z213" s="2094"/>
      <c r="AA213" s="2094"/>
      <c r="AB213" s="2094"/>
      <c r="AC213" s="2094"/>
      <c r="AD213" s="2094"/>
      <c r="AE213" s="2094"/>
      <c r="AF213" s="2094">
        <v>11</v>
      </c>
    </row>
    <row customHeight="1" ht="11.549999999999999">
      <c r="A214" s="1453"/>
      <c r="B214" s="2094"/>
      <c r="D214" s="2094"/>
      <c r="K214" s="2094"/>
      <c r="N214" s="2094"/>
      <c r="O214" s="2094"/>
      <c r="P214" s="2094"/>
      <c r="Q214" s="2094"/>
      <c r="S214" s="2094"/>
      <c r="T214" s="2094"/>
      <c r="U214" s="2094"/>
      <c r="V214" s="2094"/>
      <c r="W214" s="2094"/>
      <c r="X214" s="2094"/>
      <c r="Y214" s="2094"/>
      <c r="Z214" s="2094"/>
      <c r="AA214" s="2094"/>
      <c r="AB214" s="2094"/>
      <c r="AC214" s="2094"/>
      <c r="AD214" s="2094"/>
      <c r="AE214" s="2094"/>
      <c r="AF214" s="2094">
        <v>11</v>
      </c>
    </row>
    <row customHeight="1" ht="11.549999999999999">
      <c r="A215" s="1453"/>
      <c r="B215" s="2094"/>
      <c r="D215" s="2094"/>
      <c r="K215" s="2094"/>
      <c r="N215" s="2094"/>
      <c r="O215" s="2094"/>
      <c r="P215" s="2094"/>
      <c r="Q215" s="2094"/>
      <c r="S215" s="2094"/>
      <c r="T215" s="2094"/>
      <c r="U215" s="2094"/>
      <c r="V215" s="2094"/>
      <c r="W215" s="2094"/>
      <c r="X215" s="2094"/>
      <c r="Y215" s="2094"/>
      <c r="Z215" s="2094"/>
      <c r="AA215" s="2094"/>
      <c r="AB215" s="2094"/>
      <c r="AC215" s="2094"/>
      <c r="AD215" s="2094"/>
      <c r="AE215" s="2094"/>
      <c r="AF215" s="2094">
        <v>11</v>
      </c>
    </row>
    <row customHeight="1" ht="11.549999999999999">
      <c r="A216" s="1453"/>
      <c r="B216" s="2094"/>
      <c r="D216" s="2094"/>
      <c r="K216" s="2094"/>
      <c r="N216" s="2094"/>
      <c r="O216" s="2094"/>
      <c r="P216" s="2094"/>
      <c r="Q216" s="2094"/>
      <c r="S216" s="2094"/>
      <c r="T216" s="2094"/>
      <c r="U216" s="2094"/>
      <c r="V216" s="2094"/>
      <c r="W216" s="2094"/>
      <c r="X216" s="2094"/>
      <c r="Y216" s="2094"/>
      <c r="Z216" s="2094"/>
      <c r="AA216" s="2094"/>
      <c r="AB216" s="2094"/>
      <c r="AC216" s="2094"/>
      <c r="AD216" s="2094"/>
      <c r="AE216" s="2094"/>
      <c r="AF216" s="2094">
        <v>11</v>
      </c>
    </row>
    <row customHeight="1" ht="11.25" hidden="1">
      <c r="A217" s="1450" t="s">
        <v>82</v>
      </c>
      <c r="B217" s="1623">
        <v>0</v>
      </c>
      <c r="C217" s="2099">
        <v>0</v>
      </c>
      <c r="D217" s="2098">
        <v>3</v>
      </c>
      <c r="E217" s="2094">
        <v>7</v>
      </c>
      <c r="F217" s="2094">
        <v>56</v>
      </c>
      <c r="G217" s="2094">
        <v>10</v>
      </c>
      <c r="H217" s="2094">
        <v>0</v>
      </c>
      <c r="I217" s="2094">
        <v>40</v>
      </c>
      <c r="J217" s="2094">
        <v>102</v>
      </c>
      <c r="K217" s="1623">
        <v>9</v>
      </c>
      <c r="L217" s="2099">
        <v>5</v>
      </c>
      <c r="M217" s="2099">
        <v>3</v>
      </c>
      <c r="N217" s="1623">
        <v>3</v>
      </c>
      <c r="O217" s="1623">
        <v>3</v>
      </c>
      <c r="P217" s="1623">
        <v>3</v>
      </c>
      <c r="Q217" s="1623">
        <v>3</v>
      </c>
      <c r="R217" s="2099">
        <v>10</v>
      </c>
      <c r="S217" s="1623">
        <v>34</v>
      </c>
      <c r="T217" s="1623">
        <v>9</v>
      </c>
      <c r="U217" s="1007">
        <v>8</v>
      </c>
      <c r="V217" s="1623">
        <v>8</v>
      </c>
      <c r="W217" s="1623">
        <v>8</v>
      </c>
      <c r="X217" s="1623">
        <v>8</v>
      </c>
      <c r="Y217" s="1623">
        <v>8</v>
      </c>
      <c r="Z217" s="1623">
        <v>8</v>
      </c>
      <c r="AA217" s="2095">
        <v>8</v>
      </c>
      <c r="AB217" s="2095">
        <v>8</v>
      </c>
      <c r="AC217" s="2095">
        <v>8</v>
      </c>
      <c r="AD217" s="2095">
        <v>8</v>
      </c>
      <c r="AE217" s="2095">
        <v>8</v>
      </c>
      <c r="AF217" s="2094">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FB3813-5C86-FD4A-4A2B-575043D3AA63}"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7077" width="10.7109375" hidden="1" customWidth="1"/>
    <col min="2" max="2" style="28178" width="16.8515625" hidden="1" customWidth="1"/>
    <col min="3" max="3" style="27100" width="5.57421875" hidden="1" customWidth="1"/>
    <col min="4" max="4" style="28229" width="3.00390625" customWidth="1"/>
    <col min="5" max="5" style="28229" width="7.00390625" customWidth="1"/>
    <col min="6" max="6" style="28229" width="54.00390625" customWidth="1"/>
    <col min="7" max="7" style="28229" width="10.00390625" customWidth="1"/>
    <col min="8" max="8" style="28229" width="40.7109375" hidden="1" customWidth="1"/>
    <col min="9" max="9" style="28229" width="40.00390625" customWidth="1"/>
    <col min="10" max="10" style="28229" width="102.00390625" customWidth="1"/>
    <col min="11" max="11" style="28178" width="9.00390625" customWidth="1"/>
    <col min="12" max="12" style="27100" width="5.00390625" customWidth="1"/>
    <col min="13" max="13" style="27100" width="3.00390625" customWidth="1"/>
    <col min="14" max="17" style="28178" width="3.00390625" customWidth="1"/>
    <col min="18" max="18" style="27100" width="10.00390625" customWidth="1"/>
    <col min="19" max="19" style="28178" width="34.00390625" customWidth="1"/>
    <col min="20" max="20" style="28178" width="9.00390625" customWidth="1"/>
    <col min="21" max="21" style="27078" width="8.00390625" customWidth="1"/>
    <col min="22" max="26" style="28178" width="8.00390625" customWidth="1"/>
    <col min="27" max="31" style="28479" width="8.00390625" customWidth="1"/>
    <col min="32" max="32" style="28229" width="9.140625" hidden="1"/>
  </cols>
  <sheetData>
    <row s="28178" customFormat="1" customHeight="1" ht="22.5" hidden="1">
      <c r="A1" s="1450"/>
      <c r="C1" s="2099"/>
      <c r="D1" s="1000"/>
      <c r="H1" s="1623">
        <v>4</v>
      </c>
      <c r="I1" s="1623">
        <v>4</v>
      </c>
      <c r="L1" s="2099"/>
      <c r="M1" s="2099"/>
      <c r="R1" s="2099"/>
      <c r="AF1" s="1623" t="s">
        <v>14</v>
      </c>
    </row>
    <row s="28178" customFormat="1" customHeight="1" ht="22.5" hidden="1">
      <c r="A2" s="1450"/>
      <c r="C2" s="2099"/>
      <c r="D2" s="1001"/>
      <c r="E2" s="2121"/>
      <c r="F2" s="1003"/>
      <c r="G2" s="2120" t="s">
        <v>676</v>
      </c>
      <c r="H2" s="1004"/>
      <c r="I2" s="1004"/>
      <c r="J2" s="1005" t="s">
        <v>679</v>
      </c>
      <c r="K2" s="1006"/>
      <c r="L2" s="2099"/>
      <c r="M2" s="2099"/>
      <c r="R2" s="2099"/>
      <c r="U2" s="1007"/>
      <c r="AA2" s="2095"/>
      <c r="AB2" s="2095"/>
      <c r="AC2" s="2095"/>
      <c r="AD2" s="2095"/>
      <c r="AE2" s="2095"/>
      <c r="AF2" s="1623">
        <v>0</v>
      </c>
    </row>
    <row customHeight="1" ht="11.25" hidden="1">
      <c r="AF3" s="2094">
        <v>0</v>
      </c>
    </row>
    <row s="28479" customFormat="1" customHeight="1" ht="11.25" hidden="1">
      <c r="A4" s="1450"/>
      <c r="B4" s="1623"/>
      <c r="C4" s="2099"/>
      <c r="D4" s="825"/>
      <c r="J4" s="2095">
        <v>4</v>
      </c>
      <c r="K4" s="1623"/>
      <c r="L4" s="2099"/>
      <c r="M4" s="2099"/>
      <c r="N4" s="1623"/>
      <c r="O4" s="1623"/>
      <c r="P4" s="1623"/>
      <c r="Q4" s="1623"/>
      <c r="R4" s="2099"/>
      <c r="S4" s="1623"/>
      <c r="T4" s="1623"/>
      <c r="U4" s="1007"/>
      <c r="V4" s="1623"/>
      <c r="W4" s="1623"/>
      <c r="X4" s="1623"/>
      <c r="Y4" s="1623"/>
      <c r="Z4" s="1623"/>
      <c r="AF4" s="2095">
        <v>0</v>
      </c>
    </row>
    <row customHeight="1" ht="11.549999999999999">
      <c r="AF5" s="2094">
        <v>11</v>
      </c>
    </row>
    <row customHeight="1" ht="33.75">
      <c r="E6" s="2711" t="s">
        <v>898</v>
      </c>
      <c r="F6" s="2711"/>
      <c r="G6" s="2711"/>
      <c r="H6" s="2711"/>
      <c r="I6" s="2711"/>
      <c r="J6" s="1019"/>
      <c r="AF6" s="2094">
        <v>32</v>
      </c>
    </row>
    <row customHeight="1" ht="25.2">
      <c r="E7" s="2712" t="str">
        <f>IF(org=0,"Не определено",org)</f>
        <v>КГУП "Примтеплоэнерго"</v>
      </c>
      <c r="F7" s="2712"/>
      <c r="G7" s="2712"/>
      <c r="H7" s="2712"/>
      <c r="I7" s="2712"/>
      <c r="AF7" s="2094">
        <v>24</v>
      </c>
    </row>
    <row customHeight="1" ht="11.549999999999999">
      <c r="E8" s="1598"/>
      <c r="F8" s="1598"/>
      <c r="G8" s="1598"/>
      <c r="H8" s="1598"/>
      <c r="I8" s="1598"/>
      <c r="AF8" s="2094">
        <v>11</v>
      </c>
    </row>
    <row s="27100" customFormat="1" customHeight="1" ht="1.05">
      <c r="A9" s="1630"/>
      <c r="D9" s="2105"/>
      <c r="H9" s="1352"/>
      <c r="I9" s="1352" t="s">
        <v>248</v>
      </c>
      <c r="AF9" s="2099">
        <v>1</v>
      </c>
    </row>
    <row customHeight="1" ht="11.549999999999999">
      <c r="E10" s="1174"/>
      <c r="F10" s="2830" t="s">
        <v>240</v>
      </c>
      <c r="G10" s="2831"/>
      <c r="H10" s="2122" t="str">
        <f>IF(H9="","",INDEX(DIFFERENTIATION_UNMERGE_VD,MATCH(H9,DIFFERENTIATION_ID_DIFF,0)))</f>
        <v/>
      </c>
      <c r="I10" s="2122" t="str">
        <f>IF(I9="","",INDEX(DIFFERENTIATION_UNMERGE_VD,MATCH(I9,DIFFERENTIATION_ID_DIFF,0)))</f>
        <v>Производство тепловой энергии. Некомбинированная выработка; Подключение (технологическое присоединение) к системе теплоснабжения</v>
      </c>
      <c r="J10" s="2590"/>
      <c r="AF10" s="2094">
        <v>11</v>
      </c>
    </row>
    <row customHeight="1" ht="11.549999999999999">
      <c r="E11" s="1174"/>
      <c r="F11" s="2830" t="s">
        <v>688</v>
      </c>
      <c r="G11" s="2831"/>
      <c r="H11" s="2122" t="str">
        <f>IF(H9="","",INDEX(DIFFERENTIATION_UNMERGE_AREA,MATCH(H9,DIFFERENTIATION_ID_DIFF,0)))</f>
        <v/>
      </c>
      <c r="I11" s="2122" t="str">
        <f>IF(I9="","",INDEX(DIFFERENTIATION_UNMERGE_AREA,MATCH(I9,DIFFERENTIATION_ID_DIFF,0)))</f>
        <v>без дифференциации</v>
      </c>
      <c r="J11" s="2590"/>
      <c r="AF11" s="2094">
        <v>11</v>
      </c>
    </row>
    <row customHeight="1" ht="11.25" hidden="1">
      <c r="E12" s="2125"/>
      <c r="F12" s="2853" t="s">
        <v>689</v>
      </c>
      <c r="G12" s="2854"/>
      <c r="H12" s="2126" t="str">
        <f>IF(H9="","",INDEX(DIFFERENTIATION_UNMERGE_SYSTEM,MATCH(H9,DIFFERENTIATION_ID_DIFF,0)))</f>
        <v/>
      </c>
      <c r="I12" s="2126" t="str">
        <f>IF(I9="","",INDEX(DIFFERENTIATION_UNMERGE_SYSTEM,MATCH(I9,DIFFERENTIATION_ID_DIFF,0)))</f>
        <v>без дифференциации</v>
      </c>
      <c r="J12" s="2590"/>
      <c r="AF12" s="2094">
        <v>0</v>
      </c>
    </row>
    <row customHeight="1" ht="11.549999999999999">
      <c r="E13" s="2832" t="s">
        <v>424</v>
      </c>
      <c r="F13" s="2833"/>
      <c r="G13" s="2833"/>
      <c r="H13" s="2119"/>
      <c r="I13" s="2119"/>
      <c r="J13" s="2590"/>
      <c r="AF13" s="2094">
        <v>11</v>
      </c>
    </row>
    <row customHeight="1" ht="24">
      <c r="E14" s="2120" t="s">
        <v>88</v>
      </c>
      <c r="F14" s="2123" t="s">
        <v>426</v>
      </c>
      <c r="G14" s="2123" t="s">
        <v>690</v>
      </c>
      <c r="H14" s="2123" t="s">
        <v>427</v>
      </c>
      <c r="I14" s="2123" t="s">
        <v>427</v>
      </c>
      <c r="J14" s="2590"/>
      <c r="AF14" s="2094">
        <v>23</v>
      </c>
    </row>
    <row customHeight="1" ht="19.95">
      <c r="D15" s="2101"/>
      <c r="E15" s="2093" t="s">
        <v>132</v>
      </c>
      <c r="F15" s="1170" t="s">
        <v>899</v>
      </c>
      <c r="G15" s="2120" t="s">
        <v>676</v>
      </c>
      <c r="H15" s="1020"/>
      <c r="I15" s="1020"/>
      <c r="J15" s="752" t="s">
        <v>900</v>
      </c>
      <c r="K15" s="1006" t="s">
        <v>754</v>
      </c>
      <c r="AF15" s="2094">
        <v>19</v>
      </c>
    </row>
    <row customHeight="1" ht="24">
      <c r="D16" s="2101"/>
      <c r="E16" s="2093" t="s">
        <v>102</v>
      </c>
      <c r="F16" s="2128" t="s">
        <v>901</v>
      </c>
      <c r="G16" s="2120" t="s">
        <v>676</v>
      </c>
      <c r="H16" s="1021">
        <f>SUM(H17,H20:H27)</f>
        <v>0</v>
      </c>
      <c r="I16" s="1021">
        <f>SUM(I17,I20:I27)</f>
        <v>0</v>
      </c>
      <c r="J16" s="752" t="s">
        <v>902</v>
      </c>
      <c r="K16" s="1006" t="s">
        <v>754</v>
      </c>
      <c r="AF16" s="2094">
        <v>23</v>
      </c>
    </row>
    <row customHeight="1" ht="35.699999999999996">
      <c r="D17" s="2101"/>
      <c r="E17" s="2127" t="s">
        <v>832</v>
      </c>
      <c r="F17" s="2130" t="s">
        <v>903</v>
      </c>
      <c r="G17" s="2117" t="s">
        <v>676</v>
      </c>
      <c r="H17" s="1020"/>
      <c r="I17" s="1020"/>
      <c r="J17" s="752" t="s">
        <v>904</v>
      </c>
      <c r="K17" s="1006"/>
      <c r="AF17" s="2094">
        <v>34</v>
      </c>
    </row>
    <row customHeight="1" ht="19.95">
      <c r="D18" s="2101"/>
      <c r="E18" s="2127" t="s">
        <v>835</v>
      </c>
      <c r="F18" s="2131" t="s">
        <v>905</v>
      </c>
      <c r="G18" s="2117" t="s">
        <v>676</v>
      </c>
      <c r="H18" s="1020"/>
      <c r="I18" s="1020"/>
      <c r="J18" s="752"/>
      <c r="K18" s="1006"/>
      <c r="AF18" s="2094">
        <v>19</v>
      </c>
    </row>
    <row customHeight="1" ht="24">
      <c r="D19" s="2101"/>
      <c r="E19" s="2127" t="s">
        <v>838</v>
      </c>
      <c r="F19" s="2131" t="s">
        <v>906</v>
      </c>
      <c r="G19" s="2117" t="s">
        <v>676</v>
      </c>
      <c r="H19" s="1020"/>
      <c r="I19" s="1020"/>
      <c r="J19" s="752"/>
      <c r="K19" s="1006"/>
      <c r="AF19" s="2094">
        <v>23</v>
      </c>
    </row>
    <row customHeight="1" ht="35.699999999999996">
      <c r="D20" s="2101"/>
      <c r="E20" s="2127" t="s">
        <v>431</v>
      </c>
      <c r="F20" s="2130" t="s">
        <v>907</v>
      </c>
      <c r="G20" s="2117" t="s">
        <v>676</v>
      </c>
      <c r="H20" s="1020"/>
      <c r="I20" s="1020"/>
      <c r="J20" s="752"/>
      <c r="K20" s="1006"/>
      <c r="AF20" s="2094">
        <v>34</v>
      </c>
    </row>
    <row customHeight="1" ht="48.29999999999999">
      <c r="D21" s="2101"/>
      <c r="E21" s="2127" t="s">
        <v>434</v>
      </c>
      <c r="F21" s="2130" t="s">
        <v>908</v>
      </c>
      <c r="G21" s="2117" t="s">
        <v>676</v>
      </c>
      <c r="H21" s="1020"/>
      <c r="I21" s="1020"/>
      <c r="J21" s="752"/>
      <c r="K21" s="1006"/>
      <c r="AF21" s="2094">
        <v>46</v>
      </c>
    </row>
    <row customHeight="1" ht="60">
      <c r="D22" s="2101"/>
      <c r="E22" s="2127" t="s">
        <v>852</v>
      </c>
      <c r="F22" s="2130" t="s">
        <v>909</v>
      </c>
      <c r="G22" s="2117" t="s">
        <v>676</v>
      </c>
      <c r="H22" s="1020"/>
      <c r="I22" s="1020"/>
      <c r="J22" s="752"/>
      <c r="K22" s="1006"/>
      <c r="AF22" s="2094">
        <v>57</v>
      </c>
    </row>
    <row customHeight="1" ht="35.699999999999996">
      <c r="D23" s="2101"/>
      <c r="E23" s="2127" t="s">
        <v>859</v>
      </c>
      <c r="F23" s="2130" t="s">
        <v>910</v>
      </c>
      <c r="G23" s="2117" t="s">
        <v>676</v>
      </c>
      <c r="H23" s="1020"/>
      <c r="I23" s="1020"/>
      <c r="J23" s="752"/>
      <c r="K23" s="1006"/>
      <c r="AF23" s="2094">
        <v>34</v>
      </c>
    </row>
    <row customHeight="1" ht="35.699999999999996">
      <c r="D24" s="2101"/>
      <c r="E24" s="2127" t="s">
        <v>861</v>
      </c>
      <c r="F24" s="2130" t="s">
        <v>911</v>
      </c>
      <c r="G24" s="2117" t="s">
        <v>676</v>
      </c>
      <c r="H24" s="1020"/>
      <c r="I24" s="1020"/>
      <c r="J24" s="752"/>
      <c r="K24" s="1006"/>
      <c r="AF24" s="2094">
        <v>34</v>
      </c>
    </row>
    <row customHeight="1" ht="24">
      <c r="D25" s="2101"/>
      <c r="E25" s="2127" t="s">
        <v>863</v>
      </c>
      <c r="F25" s="2130" t="s">
        <v>912</v>
      </c>
      <c r="G25" s="2117" t="s">
        <v>676</v>
      </c>
      <c r="H25" s="1020"/>
      <c r="I25" s="1020"/>
      <c r="J25" s="752"/>
      <c r="K25" s="1006"/>
      <c r="AF25" s="2094">
        <v>23</v>
      </c>
    </row>
    <row customHeight="1" ht="76.5">
      <c r="D26" s="2101"/>
      <c r="E26" s="2127" t="s">
        <v>865</v>
      </c>
      <c r="F26" s="2130" t="s">
        <v>913</v>
      </c>
      <c r="G26" s="2117" t="s">
        <v>676</v>
      </c>
      <c r="H26" s="1020"/>
      <c r="I26" s="1020"/>
      <c r="J26" s="752"/>
      <c r="K26" s="1006"/>
      <c r="AF26" s="2094">
        <v>73</v>
      </c>
    </row>
    <row s="28178" customFormat="1" customHeight="1" ht="35.699999999999996">
      <c r="A27" s="1450"/>
      <c r="C27" s="2099"/>
      <c r="D27" s="2101"/>
      <c r="E27" s="2092" t="s">
        <v>869</v>
      </c>
      <c r="F27" s="2091" t="s">
        <v>914</v>
      </c>
      <c r="G27" s="2118" t="s">
        <v>676</v>
      </c>
      <c r="H27" s="1042">
        <f>SUM(H28:H29)</f>
        <v>0</v>
      </c>
      <c r="I27" s="1042">
        <f>SUM(I28:I29)</f>
        <v>0</v>
      </c>
      <c r="J27" s="752" t="s">
        <v>867</v>
      </c>
      <c r="K27" s="1006"/>
      <c r="L27" s="2099"/>
      <c r="M27" s="2099"/>
      <c r="R27" s="2099"/>
      <c r="U27" s="1007"/>
      <c r="AA27" s="2095"/>
      <c r="AB27" s="2095"/>
      <c r="AC27" s="2095"/>
      <c r="AD27" s="2095"/>
      <c r="AE27" s="2095"/>
      <c r="AF27" s="1623">
        <v>34</v>
      </c>
    </row>
    <row s="27100" customFormat="1" customHeight="1" ht="1.05">
      <c r="A28" s="1630"/>
      <c r="D28" s="1011"/>
      <c r="E28" s="1265" t="str">
        <f>E27&amp;".0"</f>
        <v>2.9.0</v>
      </c>
      <c r="F28" s="1454"/>
      <c r="G28" s="1014"/>
      <c r="H28" s="1455"/>
      <c r="I28" s="1455"/>
      <c r="J28" s="1456"/>
      <c r="AF28" s="2099">
        <v>1</v>
      </c>
    </row>
    <row s="28178" customFormat="1" customHeight="1" ht="19.95">
      <c r="A29" s="1450"/>
      <c r="C29" s="2099"/>
      <c r="D29" s="2096"/>
      <c r="E29" s="1033"/>
      <c r="F29" s="2129" t="s">
        <v>701</v>
      </c>
      <c r="G29" s="1035"/>
      <c r="H29" s="1036"/>
      <c r="I29" s="1036"/>
      <c r="J29" s="764" t="s">
        <v>868</v>
      </c>
      <c r="K29" s="1006"/>
      <c r="L29" s="2099"/>
      <c r="M29" s="2099"/>
      <c r="R29" s="2099"/>
      <c r="U29" s="1007"/>
      <c r="AA29" s="2095"/>
      <c r="AB29" s="2095"/>
      <c r="AC29" s="2095"/>
      <c r="AD29" s="2095"/>
      <c r="AE29" s="2095"/>
      <c r="AF29" s="1623">
        <v>19</v>
      </c>
    </row>
    <row s="28178" customFormat="1" customHeight="1" ht="24">
      <c r="A30" s="1450"/>
      <c r="C30" s="2099"/>
      <c r="D30" s="2101"/>
      <c r="E30" s="2127" t="s">
        <v>90</v>
      </c>
      <c r="F30" s="2124" t="s">
        <v>915</v>
      </c>
      <c r="G30" s="2117" t="s">
        <v>676</v>
      </c>
      <c r="H30" s="1020"/>
      <c r="I30" s="1020"/>
      <c r="J30" s="752"/>
      <c r="K30" s="1006"/>
      <c r="L30" s="2099"/>
      <c r="M30" s="2099"/>
      <c r="R30" s="2099"/>
      <c r="U30" s="1007"/>
      <c r="AA30" s="2095"/>
      <c r="AB30" s="2095"/>
      <c r="AC30" s="2095"/>
      <c r="AD30" s="2095"/>
      <c r="AE30" s="2095"/>
      <c r="AF30" s="1623">
        <v>23</v>
      </c>
    </row>
    <row s="28178" customFormat="1" customHeight="1" ht="35.699999999999996">
      <c r="A31" s="1450"/>
      <c r="C31" s="2099"/>
      <c r="D31" s="1038"/>
      <c r="E31" s="2127" t="s">
        <v>91</v>
      </c>
      <c r="F31" s="2124" t="s">
        <v>916</v>
      </c>
      <c r="G31" s="2117" t="s">
        <v>676</v>
      </c>
      <c r="H31" s="1020"/>
      <c r="I31" s="1020"/>
      <c r="J31" s="752" t="s">
        <v>917</v>
      </c>
      <c r="K31" s="1006"/>
      <c r="L31" s="2099"/>
      <c r="M31" s="2099"/>
      <c r="R31" s="2099"/>
      <c r="U31" s="1007"/>
      <c r="AA31" s="2095"/>
      <c r="AB31" s="2095"/>
      <c r="AC31" s="2095"/>
      <c r="AD31" s="2095"/>
      <c r="AE31" s="2095"/>
      <c r="AF31" s="1623">
        <v>34</v>
      </c>
    </row>
    <row s="28178" customFormat="1" customHeight="1" ht="24">
      <c r="A32" s="1450"/>
      <c r="C32" s="2099"/>
      <c r="D32" s="2101"/>
      <c r="E32" s="2127" t="s">
        <v>877</v>
      </c>
      <c r="F32" s="1153" t="s">
        <v>881</v>
      </c>
      <c r="G32" s="2117" t="s">
        <v>676</v>
      </c>
      <c r="H32" s="1020"/>
      <c r="I32" s="1020"/>
      <c r="J32" s="752" t="s">
        <v>918</v>
      </c>
      <c r="K32" s="1006"/>
      <c r="L32" s="2099"/>
      <c r="M32" s="2099"/>
      <c r="R32" s="2099"/>
      <c r="U32" s="1007"/>
      <c r="AA32" s="2095"/>
      <c r="AB32" s="2095"/>
      <c r="AC32" s="2095"/>
      <c r="AD32" s="2095"/>
      <c r="AE32" s="2095"/>
      <c r="AF32" s="1623">
        <v>23</v>
      </c>
    </row>
    <row s="28178" customFormat="1" customHeight="1" ht="24">
      <c r="A33" s="1450"/>
      <c r="C33" s="2099"/>
      <c r="D33" s="2101"/>
      <c r="E33" s="2127" t="s">
        <v>919</v>
      </c>
      <c r="F33" s="1153" t="s">
        <v>920</v>
      </c>
      <c r="G33" s="2117" t="s">
        <v>676</v>
      </c>
      <c r="H33" s="1020"/>
      <c r="I33" s="1020"/>
      <c r="J33" s="752" t="s">
        <v>921</v>
      </c>
      <c r="K33" s="1006"/>
      <c r="L33" s="2099"/>
      <c r="M33" s="2099"/>
      <c r="R33" s="2099"/>
      <c r="U33" s="1007"/>
      <c r="AA33" s="2095"/>
      <c r="AB33" s="2095"/>
      <c r="AC33" s="2095"/>
      <c r="AD33" s="2095"/>
      <c r="AE33" s="2095"/>
      <c r="AF33" s="1623">
        <v>23</v>
      </c>
    </row>
    <row s="28178" customFormat="1" customHeight="1" ht="24">
      <c r="A34" s="1450"/>
      <c r="C34" s="2099"/>
      <c r="D34" s="2101"/>
      <c r="E34" s="2127" t="s">
        <v>922</v>
      </c>
      <c r="F34" s="1153" t="s">
        <v>887</v>
      </c>
      <c r="G34" s="2117" t="s">
        <v>676</v>
      </c>
      <c r="H34" s="1020"/>
      <c r="I34" s="1020"/>
      <c r="J34" s="752" t="s">
        <v>923</v>
      </c>
      <c r="K34" s="1006"/>
      <c r="L34" s="2099"/>
      <c r="M34" s="2099"/>
      <c r="R34" s="2099"/>
      <c r="U34" s="1007"/>
      <c r="AA34" s="2095"/>
      <c r="AB34" s="2095"/>
      <c r="AC34" s="2095"/>
      <c r="AD34" s="2095"/>
      <c r="AE34" s="2095"/>
      <c r="AF34" s="1623">
        <v>23</v>
      </c>
    </row>
    <row s="28178" customFormat="1" customHeight="1" ht="35.699999999999996">
      <c r="A35" s="1450"/>
      <c r="C35" s="2099" t="s">
        <v>712</v>
      </c>
      <c r="D35" s="2101"/>
      <c r="E35" s="2127" t="s">
        <v>114</v>
      </c>
      <c r="F35" s="2124" t="s">
        <v>753</v>
      </c>
      <c r="G35" s="2120" t="s">
        <v>430</v>
      </c>
      <c r="H35" s="864"/>
      <c r="I35" s="864"/>
      <c r="J35" s="752" t="s">
        <v>924</v>
      </c>
      <c r="K35" s="1006"/>
      <c r="L35" s="2099"/>
      <c r="M35" s="2099"/>
      <c r="R35" s="2099"/>
      <c r="U35" s="1007"/>
      <c r="AA35" s="2095"/>
      <c r="AB35" s="2095"/>
      <c r="AC35" s="2095"/>
      <c r="AD35" s="2095"/>
      <c r="AE35" s="2095"/>
      <c r="AF35" s="1623">
        <v>34</v>
      </c>
    </row>
    <row s="28178" customFormat="1" customHeight="1" ht="35.699999999999996">
      <c r="A36" s="1450"/>
      <c r="C36" s="2099"/>
      <c r="D36" s="2101"/>
      <c r="E36" s="2127" t="s">
        <v>92</v>
      </c>
      <c r="F36" s="2124" t="s">
        <v>925</v>
      </c>
      <c r="G36" s="2117" t="s">
        <v>892</v>
      </c>
      <c r="H36" s="1008"/>
      <c r="I36" s="1008"/>
      <c r="J36" s="752" t="s">
        <v>893</v>
      </c>
      <c r="K36" s="1006"/>
      <c r="L36" s="2099"/>
      <c r="M36" s="2099"/>
      <c r="R36" s="2099"/>
      <c r="U36" s="1007"/>
      <c r="AA36" s="2095"/>
      <c r="AB36" s="2095"/>
      <c r="AC36" s="2095"/>
      <c r="AD36" s="2095"/>
      <c r="AE36" s="2095"/>
      <c r="AF36" s="1623">
        <v>34</v>
      </c>
    </row>
    <row s="28178" customFormat="1" customHeight="1" ht="24">
      <c r="A37" s="1450"/>
      <c r="C37" s="2099"/>
      <c r="D37" s="2101"/>
      <c r="E37" s="2127" t="s">
        <v>93</v>
      </c>
      <c r="F37" s="2124" t="s">
        <v>926</v>
      </c>
      <c r="G37" s="2117" t="s">
        <v>895</v>
      </c>
      <c r="H37" s="1008"/>
      <c r="I37" s="1008"/>
      <c r="J37" s="752" t="s">
        <v>896</v>
      </c>
      <c r="K37" s="1006"/>
      <c r="L37" s="2099"/>
      <c r="M37" s="2099"/>
      <c r="R37" s="2099"/>
      <c r="U37" s="1007"/>
      <c r="AA37" s="2095"/>
      <c r="AB37" s="2095"/>
      <c r="AC37" s="2095"/>
      <c r="AD37" s="2095"/>
      <c r="AE37" s="2095"/>
      <c r="AF37" s="1623">
        <v>23</v>
      </c>
    </row>
    <row customHeight="1" ht="11.549999999999999">
      <c r="D38" s="2101"/>
      <c r="AF38" s="2094">
        <v>11</v>
      </c>
    </row>
    <row customHeight="1" ht="27.299999999999997">
      <c r="D39" s="2101"/>
      <c r="E39" s="1716" t="s">
        <v>927</v>
      </c>
      <c r="F39" s="2748" t="s">
        <v>928</v>
      </c>
      <c r="G39" s="2748"/>
      <c r="H39" s="832"/>
      <c r="I39" s="832"/>
      <c r="J39" s="832"/>
      <c r="AF39" s="2094">
        <v>26</v>
      </c>
    </row>
    <row s="26694" customFormat="1" customHeight="1" ht="39.75">
      <c r="A40" s="1450"/>
      <c r="B40" s="2099"/>
      <c r="C40" s="2099"/>
      <c r="D40" s="814"/>
      <c r="F40" s="2748" t="s">
        <v>929</v>
      </c>
      <c r="G40" s="2748"/>
      <c r="H40" s="832"/>
      <c r="I40" s="832"/>
      <c r="J40" s="832"/>
      <c r="K40" s="1623"/>
      <c r="L40" s="2099"/>
      <c r="M40" s="2099"/>
      <c r="N40" s="1623"/>
      <c r="O40" s="1623"/>
      <c r="P40" s="1623"/>
      <c r="Q40" s="1623"/>
      <c r="R40" s="2099"/>
      <c r="S40" s="1623"/>
      <c r="T40" s="1623"/>
      <c r="U40" s="1007"/>
      <c r="V40" s="1623"/>
      <c r="W40" s="1623"/>
      <c r="X40" s="1623"/>
      <c r="Y40" s="1623"/>
      <c r="Z40" s="1623"/>
      <c r="AA40" s="2095"/>
      <c r="AB40" s="1029"/>
      <c r="AC40" s="1029"/>
      <c r="AD40" s="1029"/>
      <c r="AE40" s="1029"/>
      <c r="AF40" s="2104">
        <v>38</v>
      </c>
    </row>
    <row s="26694" customFormat="1" customHeight="1" ht="11.549999999999999">
      <c r="A41" s="1450"/>
      <c r="B41" s="2099"/>
      <c r="C41" s="2099"/>
      <c r="D41" s="814"/>
      <c r="K41" s="1623"/>
      <c r="L41" s="2099"/>
      <c r="M41" s="2099"/>
      <c r="N41" s="1623"/>
      <c r="O41" s="1623"/>
      <c r="P41" s="1623"/>
      <c r="Q41" s="1623"/>
      <c r="R41" s="2099"/>
      <c r="S41" s="1623"/>
      <c r="T41" s="1623"/>
      <c r="U41" s="1007"/>
      <c r="V41" s="1623"/>
      <c r="W41" s="1623"/>
      <c r="X41" s="1623"/>
      <c r="Y41" s="1623"/>
      <c r="Z41" s="1623"/>
      <c r="AA41" s="2095"/>
      <c r="AB41" s="1029"/>
      <c r="AC41" s="1029"/>
      <c r="AD41" s="1029"/>
      <c r="AE41" s="1029"/>
      <c r="AF41" s="2104">
        <v>11</v>
      </c>
    </row>
    <row s="26694" customFormat="1" customHeight="1" ht="11.549999999999999">
      <c r="A42" s="1450"/>
      <c r="B42" s="2099"/>
      <c r="C42" s="2099"/>
      <c r="D42" s="814"/>
      <c r="K42" s="1623"/>
      <c r="L42" s="2099"/>
      <c r="M42" s="2099"/>
      <c r="N42" s="1623"/>
      <c r="O42" s="1623"/>
      <c r="P42" s="1623"/>
      <c r="Q42" s="1623"/>
      <c r="R42" s="2099"/>
      <c r="S42" s="1623"/>
      <c r="T42" s="1623"/>
      <c r="U42" s="1007"/>
      <c r="V42" s="1623"/>
      <c r="W42" s="1623"/>
      <c r="X42" s="1623"/>
      <c r="Y42" s="1623"/>
      <c r="Z42" s="1623"/>
      <c r="AA42" s="2095"/>
      <c r="AB42" s="1029"/>
      <c r="AC42" s="1029"/>
      <c r="AD42" s="1029"/>
      <c r="AE42" s="1029"/>
      <c r="AF42" s="2104">
        <v>11</v>
      </c>
    </row>
    <row s="26694" customFormat="1" customHeight="1" ht="11.549999999999999">
      <c r="A43" s="1450"/>
      <c r="B43" s="2099"/>
      <c r="C43" s="2099"/>
      <c r="D43" s="814"/>
      <c r="H43" s="1029"/>
      <c r="I43" s="1029"/>
      <c r="K43" s="1623"/>
      <c r="L43" s="2099"/>
      <c r="M43" s="2099"/>
      <c r="N43" s="1623"/>
      <c r="O43" s="1623"/>
      <c r="P43" s="1623"/>
      <c r="Q43" s="1623"/>
      <c r="R43" s="2099"/>
      <c r="S43" s="1623"/>
      <c r="T43" s="1623"/>
      <c r="U43" s="1007"/>
      <c r="V43" s="1623"/>
      <c r="W43" s="1623"/>
      <c r="X43" s="1623"/>
      <c r="Y43" s="1623"/>
      <c r="Z43" s="1623"/>
      <c r="AA43" s="2095"/>
      <c r="AB43" s="1029"/>
      <c r="AC43" s="1029"/>
      <c r="AD43" s="1029"/>
      <c r="AE43" s="1029"/>
      <c r="AF43" s="2104">
        <v>11</v>
      </c>
    </row>
    <row s="26694" customFormat="1" customHeight="1" ht="11.549999999999999">
      <c r="A44" s="1450"/>
      <c r="B44" s="2099"/>
      <c r="C44" s="2099"/>
      <c r="D44" s="814"/>
      <c r="K44" s="1623"/>
      <c r="L44" s="2099"/>
      <c r="M44" s="2099"/>
      <c r="N44" s="1623"/>
      <c r="O44" s="1623"/>
      <c r="P44" s="1623"/>
      <c r="Q44" s="1623"/>
      <c r="R44" s="2099"/>
      <c r="S44" s="1623"/>
      <c r="T44" s="1623"/>
      <c r="U44" s="1007"/>
      <c r="V44" s="1623"/>
      <c r="W44" s="1623"/>
      <c r="X44" s="1623"/>
      <c r="Y44" s="1623"/>
      <c r="Z44" s="1623"/>
      <c r="AA44" s="2095"/>
      <c r="AB44" s="1029"/>
      <c r="AC44" s="1029"/>
      <c r="AD44" s="1029"/>
      <c r="AE44" s="1029"/>
      <c r="AF44" s="2104">
        <v>11</v>
      </c>
    </row>
    <row s="26694" customFormat="1" customHeight="1" ht="11.549999999999999">
      <c r="A45" s="1450"/>
      <c r="B45" s="2099"/>
      <c r="C45" s="2099"/>
      <c r="D45" s="814"/>
      <c r="K45" s="1623"/>
      <c r="L45" s="2099"/>
      <c r="M45" s="2099"/>
      <c r="N45" s="1623"/>
      <c r="O45" s="1623"/>
      <c r="P45" s="1623"/>
      <c r="Q45" s="1623"/>
      <c r="R45" s="2099"/>
      <c r="S45" s="1623"/>
      <c r="T45" s="1623"/>
      <c r="U45" s="1007"/>
      <c r="V45" s="1623"/>
      <c r="W45" s="1623"/>
      <c r="X45" s="1623"/>
      <c r="Y45" s="1623"/>
      <c r="Z45" s="1623"/>
      <c r="AA45" s="2095"/>
      <c r="AB45" s="1029"/>
      <c r="AC45" s="1029"/>
      <c r="AD45" s="1029"/>
      <c r="AE45" s="1029"/>
      <c r="AF45" s="2104">
        <v>11</v>
      </c>
    </row>
    <row s="26694" customFormat="1" customHeight="1" ht="11.549999999999999">
      <c r="A46" s="1450"/>
      <c r="B46" s="2099"/>
      <c r="C46" s="2099"/>
      <c r="D46" s="814"/>
      <c r="K46" s="1623"/>
      <c r="L46" s="2099"/>
      <c r="M46" s="2099"/>
      <c r="N46" s="1623"/>
      <c r="O46" s="1623"/>
      <c r="P46" s="1623"/>
      <c r="Q46" s="1623"/>
      <c r="R46" s="2099"/>
      <c r="S46" s="1623"/>
      <c r="T46" s="1623"/>
      <c r="U46" s="1007"/>
      <c r="V46" s="1623"/>
      <c r="W46" s="1623"/>
      <c r="X46" s="1623"/>
      <c r="Y46" s="1623"/>
      <c r="Z46" s="1623"/>
      <c r="AA46" s="2095"/>
      <c r="AB46" s="1029"/>
      <c r="AC46" s="1029"/>
      <c r="AD46" s="1029"/>
      <c r="AE46" s="1029"/>
      <c r="AF46" s="2104">
        <v>11</v>
      </c>
    </row>
    <row s="26694" customFormat="1" customHeight="1" ht="11.549999999999999">
      <c r="A47" s="1450"/>
      <c r="B47" s="2099"/>
      <c r="C47" s="2099"/>
      <c r="D47" s="814"/>
      <c r="K47" s="1623"/>
      <c r="L47" s="2099"/>
      <c r="M47" s="2099"/>
      <c r="N47" s="1623"/>
      <c r="O47" s="1623"/>
      <c r="P47" s="1623"/>
      <c r="Q47" s="1623"/>
      <c r="R47" s="2099"/>
      <c r="S47" s="1623"/>
      <c r="T47" s="1623"/>
      <c r="U47" s="1007"/>
      <c r="V47" s="1623"/>
      <c r="W47" s="1623"/>
      <c r="X47" s="1623"/>
      <c r="Y47" s="1623"/>
      <c r="Z47" s="1623"/>
      <c r="AA47" s="2095"/>
      <c r="AB47" s="1029"/>
      <c r="AC47" s="1029"/>
      <c r="AD47" s="1029"/>
      <c r="AE47" s="1029"/>
      <c r="AF47" s="2104">
        <v>11</v>
      </c>
    </row>
    <row s="26694" customFormat="1" customHeight="1" ht="11.549999999999999">
      <c r="A48" s="1450"/>
      <c r="B48" s="2099"/>
      <c r="C48" s="2099"/>
      <c r="D48" s="814"/>
      <c r="K48" s="1623"/>
      <c r="L48" s="2099"/>
      <c r="M48" s="2099"/>
      <c r="N48" s="1623"/>
      <c r="O48" s="1623"/>
      <c r="P48" s="1623"/>
      <c r="Q48" s="1623"/>
      <c r="R48" s="2099"/>
      <c r="S48" s="1623"/>
      <c r="T48" s="1623"/>
      <c r="U48" s="1007"/>
      <c r="V48" s="1623"/>
      <c r="W48" s="1623"/>
      <c r="X48" s="1623"/>
      <c r="Y48" s="1623"/>
      <c r="Z48" s="1623"/>
      <c r="AA48" s="2095"/>
      <c r="AB48" s="1029"/>
      <c r="AC48" s="1029"/>
      <c r="AD48" s="1029"/>
      <c r="AE48" s="1029"/>
      <c r="AF48" s="2104">
        <v>11</v>
      </c>
    </row>
    <row s="26694" customFormat="1" customHeight="1" ht="11.549999999999999">
      <c r="A49" s="1450"/>
      <c r="B49" s="2099"/>
      <c r="C49" s="2099"/>
      <c r="D49" s="814"/>
      <c r="K49" s="1623"/>
      <c r="L49" s="2099"/>
      <c r="M49" s="2099"/>
      <c r="N49" s="1623"/>
      <c r="O49" s="1623"/>
      <c r="P49" s="1623"/>
      <c r="Q49" s="1623"/>
      <c r="R49" s="2099"/>
      <c r="S49" s="1623"/>
      <c r="T49" s="1623"/>
      <c r="U49" s="1007"/>
      <c r="V49" s="1623"/>
      <c r="W49" s="1623"/>
      <c r="X49" s="1623"/>
      <c r="Y49" s="1623"/>
      <c r="Z49" s="1623"/>
      <c r="AA49" s="2095"/>
      <c r="AB49" s="1029"/>
      <c r="AC49" s="1029"/>
      <c r="AD49" s="1029"/>
      <c r="AE49" s="1029"/>
      <c r="AF49" s="2104">
        <v>11</v>
      </c>
    </row>
    <row s="26694" customFormat="1" customHeight="1" ht="11.549999999999999">
      <c r="A50" s="1450"/>
      <c r="B50" s="2099"/>
      <c r="C50" s="2099"/>
      <c r="D50" s="814"/>
      <c r="K50" s="1623"/>
      <c r="L50" s="2099"/>
      <c r="M50" s="2099"/>
      <c r="N50" s="1623"/>
      <c r="O50" s="1623"/>
      <c r="P50" s="1623"/>
      <c r="Q50" s="1623"/>
      <c r="R50" s="2099"/>
      <c r="S50" s="1623"/>
      <c r="T50" s="1623"/>
      <c r="U50" s="1007"/>
      <c r="V50" s="1623"/>
      <c r="W50" s="1623"/>
      <c r="X50" s="1623"/>
      <c r="Y50" s="1623"/>
      <c r="Z50" s="1623"/>
      <c r="AA50" s="2095"/>
      <c r="AB50" s="1029"/>
      <c r="AC50" s="1029"/>
      <c r="AD50" s="1029"/>
      <c r="AE50" s="1029"/>
      <c r="AF50" s="2104">
        <v>11</v>
      </c>
    </row>
    <row s="26694" customFormat="1" customHeight="1" ht="11.549999999999999">
      <c r="A51" s="1450"/>
      <c r="B51" s="2099"/>
      <c r="C51" s="2099"/>
      <c r="D51" s="814"/>
      <c r="K51" s="1623"/>
      <c r="L51" s="2099"/>
      <c r="M51" s="2099"/>
      <c r="N51" s="1623"/>
      <c r="O51" s="1623"/>
      <c r="P51" s="1623"/>
      <c r="Q51" s="1623"/>
      <c r="R51" s="2099"/>
      <c r="S51" s="1623"/>
      <c r="T51" s="1623"/>
      <c r="U51" s="1007"/>
      <c r="V51" s="1623"/>
      <c r="W51" s="1623"/>
      <c r="X51" s="1623"/>
      <c r="Y51" s="1623"/>
      <c r="Z51" s="1623"/>
      <c r="AA51" s="2095"/>
      <c r="AB51" s="1029"/>
      <c r="AC51" s="1029"/>
      <c r="AD51" s="1029"/>
      <c r="AE51" s="1029"/>
      <c r="AF51" s="2104">
        <v>11</v>
      </c>
    </row>
    <row s="26694" customFormat="1" customHeight="1" ht="11.549999999999999">
      <c r="A52" s="1450"/>
      <c r="B52" s="2099"/>
      <c r="C52" s="2099"/>
      <c r="D52" s="814"/>
      <c r="K52" s="1623"/>
      <c r="L52" s="2099"/>
      <c r="M52" s="2099"/>
      <c r="N52" s="1623"/>
      <c r="O52" s="1623"/>
      <c r="P52" s="1623"/>
      <c r="Q52" s="1623"/>
      <c r="R52" s="2099"/>
      <c r="S52" s="1623"/>
      <c r="T52" s="1623"/>
      <c r="U52" s="1007"/>
      <c r="V52" s="1623"/>
      <c r="W52" s="1623"/>
      <c r="X52" s="1623"/>
      <c r="Y52" s="1623"/>
      <c r="Z52" s="1623"/>
      <c r="AA52" s="2095"/>
      <c r="AB52" s="1029"/>
      <c r="AC52" s="1029"/>
      <c r="AD52" s="1029"/>
      <c r="AE52" s="1029"/>
      <c r="AF52" s="2104">
        <v>11</v>
      </c>
    </row>
    <row s="26694" customFormat="1" customHeight="1" ht="11.549999999999999">
      <c r="A53" s="1450"/>
      <c r="B53" s="2099"/>
      <c r="C53" s="2099"/>
      <c r="D53" s="814"/>
      <c r="K53" s="1623"/>
      <c r="L53" s="2099"/>
      <c r="M53" s="2099"/>
      <c r="N53" s="1623"/>
      <c r="O53" s="1623"/>
      <c r="P53" s="1623"/>
      <c r="Q53" s="1623"/>
      <c r="R53" s="2099"/>
      <c r="S53" s="1623"/>
      <c r="T53" s="1623"/>
      <c r="U53" s="1007"/>
      <c r="V53" s="1623"/>
      <c r="W53" s="1623"/>
      <c r="X53" s="1623"/>
      <c r="Y53" s="1623"/>
      <c r="Z53" s="1623"/>
      <c r="AA53" s="2095"/>
      <c r="AB53" s="1029"/>
      <c r="AC53" s="1029"/>
      <c r="AD53" s="1029"/>
      <c r="AE53" s="1029"/>
      <c r="AF53" s="2104">
        <v>11</v>
      </c>
    </row>
    <row s="26694" customFormat="1" customHeight="1" ht="11.549999999999999">
      <c r="A54" s="1450"/>
      <c r="B54" s="2099"/>
      <c r="C54" s="2099"/>
      <c r="D54" s="814"/>
      <c r="K54" s="1623"/>
      <c r="L54" s="2099"/>
      <c r="M54" s="2099"/>
      <c r="N54" s="1623"/>
      <c r="O54" s="1623"/>
      <c r="P54" s="1623"/>
      <c r="Q54" s="1623"/>
      <c r="R54" s="2099"/>
      <c r="S54" s="1623"/>
      <c r="T54" s="1623"/>
      <c r="U54" s="1007"/>
      <c r="V54" s="1623"/>
      <c r="W54" s="1623"/>
      <c r="X54" s="1623"/>
      <c r="Y54" s="1623"/>
      <c r="Z54" s="1623"/>
      <c r="AA54" s="2095"/>
      <c r="AB54" s="1029"/>
      <c r="AC54" s="1029"/>
      <c r="AD54" s="1029"/>
      <c r="AE54" s="1029"/>
      <c r="AF54" s="2104">
        <v>11</v>
      </c>
    </row>
    <row s="26694" customFormat="1" customHeight="1" ht="11.549999999999999">
      <c r="A55" s="1450"/>
      <c r="B55" s="2099"/>
      <c r="C55" s="2099"/>
      <c r="D55" s="814"/>
      <c r="K55" s="1623"/>
      <c r="L55" s="2099"/>
      <c r="M55" s="2099"/>
      <c r="N55" s="1623"/>
      <c r="O55" s="1623"/>
      <c r="P55" s="1623"/>
      <c r="Q55" s="1623"/>
      <c r="R55" s="2099"/>
      <c r="S55" s="1623"/>
      <c r="T55" s="1623"/>
      <c r="U55" s="1007"/>
      <c r="V55" s="1623"/>
      <c r="W55" s="1623"/>
      <c r="X55" s="1623"/>
      <c r="Y55" s="1623"/>
      <c r="Z55" s="1623"/>
      <c r="AA55" s="2095"/>
      <c r="AB55" s="1029"/>
      <c r="AC55" s="1029"/>
      <c r="AD55" s="1029"/>
      <c r="AE55" s="1029"/>
      <c r="AF55" s="2104">
        <v>11</v>
      </c>
    </row>
    <row s="26694" customFormat="1" customHeight="1" ht="11.549999999999999">
      <c r="A56" s="1450"/>
      <c r="B56" s="2099"/>
      <c r="C56" s="2099"/>
      <c r="D56" s="814"/>
      <c r="K56" s="1623"/>
      <c r="L56" s="2099"/>
      <c r="M56" s="2099"/>
      <c r="N56" s="1623"/>
      <c r="O56" s="1623"/>
      <c r="P56" s="1623"/>
      <c r="Q56" s="1623"/>
      <c r="R56" s="2099"/>
      <c r="S56" s="1623"/>
      <c r="T56" s="1623"/>
      <c r="U56" s="1007"/>
      <c r="V56" s="1623"/>
      <c r="W56" s="1623"/>
      <c r="X56" s="1623"/>
      <c r="Y56" s="1623"/>
      <c r="Z56" s="1623"/>
      <c r="AA56" s="2095"/>
      <c r="AB56" s="1029"/>
      <c r="AC56" s="1029"/>
      <c r="AD56" s="1029"/>
      <c r="AE56" s="1029"/>
      <c r="AF56" s="2104">
        <v>11</v>
      </c>
    </row>
    <row s="26694" customFormat="1" customHeight="1" ht="11.549999999999999">
      <c r="A57" s="1450"/>
      <c r="B57" s="2099"/>
      <c r="C57" s="2099"/>
      <c r="D57" s="814"/>
      <c r="K57" s="1623"/>
      <c r="L57" s="2099"/>
      <c r="M57" s="2099"/>
      <c r="N57" s="1623"/>
      <c r="O57" s="1623"/>
      <c r="P57" s="1623"/>
      <c r="Q57" s="1623"/>
      <c r="R57" s="2099"/>
      <c r="S57" s="1623"/>
      <c r="T57" s="1623"/>
      <c r="U57" s="1007"/>
      <c r="V57" s="1623"/>
      <c r="W57" s="1623"/>
      <c r="X57" s="1623"/>
      <c r="Y57" s="1623"/>
      <c r="Z57" s="1623"/>
      <c r="AA57" s="2095"/>
      <c r="AB57" s="1029"/>
      <c r="AC57" s="1029"/>
      <c r="AD57" s="1029"/>
      <c r="AE57" s="1029"/>
      <c r="AF57" s="2104">
        <v>11</v>
      </c>
    </row>
    <row s="26694" customFormat="1" customHeight="1" ht="11.549999999999999">
      <c r="A58" s="1450"/>
      <c r="B58" s="2099"/>
      <c r="C58" s="2099"/>
      <c r="D58" s="814"/>
      <c r="K58" s="1623"/>
      <c r="L58" s="2099"/>
      <c r="M58" s="2099"/>
      <c r="N58" s="1623"/>
      <c r="O58" s="1623"/>
      <c r="P58" s="1623"/>
      <c r="Q58" s="1623"/>
      <c r="R58" s="2099"/>
      <c r="S58" s="1623"/>
      <c r="T58" s="1623"/>
      <c r="U58" s="1007"/>
      <c r="V58" s="1623"/>
      <c r="W58" s="1623"/>
      <c r="X58" s="1623"/>
      <c r="Y58" s="1623"/>
      <c r="Z58" s="1623"/>
      <c r="AA58" s="2095"/>
      <c r="AB58" s="1029"/>
      <c r="AC58" s="1029"/>
      <c r="AD58" s="1029"/>
      <c r="AE58" s="1029"/>
      <c r="AF58" s="2104">
        <v>11</v>
      </c>
    </row>
    <row s="26694" customFormat="1" customHeight="1" ht="11.549999999999999">
      <c r="A59" s="1450"/>
      <c r="B59" s="2099"/>
      <c r="C59" s="2099"/>
      <c r="D59" s="814"/>
      <c r="K59" s="1623"/>
      <c r="L59" s="2099"/>
      <c r="M59" s="2099"/>
      <c r="N59" s="1623"/>
      <c r="O59" s="1623"/>
      <c r="P59" s="1623"/>
      <c r="Q59" s="1623"/>
      <c r="R59" s="2099"/>
      <c r="S59" s="1623"/>
      <c r="T59" s="1623"/>
      <c r="U59" s="1007"/>
      <c r="V59" s="1623"/>
      <c r="W59" s="1623"/>
      <c r="X59" s="1623"/>
      <c r="Y59" s="1623"/>
      <c r="Z59" s="1623"/>
      <c r="AA59" s="2095"/>
      <c r="AB59" s="1029"/>
      <c r="AC59" s="1029"/>
      <c r="AD59" s="1029"/>
      <c r="AE59" s="1029"/>
      <c r="AF59" s="2104">
        <v>11</v>
      </c>
    </row>
    <row s="26694" customFormat="1" customHeight="1" ht="11.549999999999999">
      <c r="A60" s="1450"/>
      <c r="B60" s="2099"/>
      <c r="C60" s="2099"/>
      <c r="D60" s="814"/>
      <c r="K60" s="1623"/>
      <c r="L60" s="2099"/>
      <c r="M60" s="2099"/>
      <c r="N60" s="1623"/>
      <c r="O60" s="1623"/>
      <c r="P60" s="1623"/>
      <c r="Q60" s="1623"/>
      <c r="R60" s="2099"/>
      <c r="S60" s="1623"/>
      <c r="T60" s="1623"/>
      <c r="U60" s="1007"/>
      <c r="V60" s="1623"/>
      <c r="W60" s="1623"/>
      <c r="X60" s="1623"/>
      <c r="Y60" s="1623"/>
      <c r="Z60" s="1623"/>
      <c r="AA60" s="2095"/>
      <c r="AB60" s="1029"/>
      <c r="AC60" s="1029"/>
      <c r="AD60" s="1029"/>
      <c r="AE60" s="1029"/>
      <c r="AF60" s="2104">
        <v>11</v>
      </c>
    </row>
    <row s="26694" customFormat="1" customHeight="1" ht="11.549999999999999">
      <c r="A61" s="1450"/>
      <c r="B61" s="2099"/>
      <c r="C61" s="2099"/>
      <c r="D61" s="814"/>
      <c r="K61" s="1623"/>
      <c r="L61" s="2099"/>
      <c r="M61" s="2099"/>
      <c r="N61" s="1623"/>
      <c r="O61" s="1623"/>
      <c r="P61" s="1623"/>
      <c r="Q61" s="1623"/>
      <c r="R61" s="2099"/>
      <c r="S61" s="1623"/>
      <c r="T61" s="1623"/>
      <c r="U61" s="1007"/>
      <c r="V61" s="1623"/>
      <c r="W61" s="1623"/>
      <c r="X61" s="1623"/>
      <c r="Y61" s="1623"/>
      <c r="Z61" s="1623"/>
      <c r="AA61" s="2095"/>
      <c r="AB61" s="1029"/>
      <c r="AC61" s="1029"/>
      <c r="AD61" s="1029"/>
      <c r="AE61" s="1029"/>
      <c r="AF61" s="2104">
        <v>11</v>
      </c>
    </row>
    <row s="26694" customFormat="1" customHeight="1" ht="11.549999999999999">
      <c r="A62" s="1450"/>
      <c r="B62" s="2099"/>
      <c r="C62" s="2099"/>
      <c r="D62" s="814"/>
      <c r="K62" s="1623"/>
      <c r="L62" s="2099"/>
      <c r="M62" s="2099"/>
      <c r="N62" s="1623"/>
      <c r="O62" s="1623"/>
      <c r="P62" s="1623"/>
      <c r="Q62" s="1623"/>
      <c r="R62" s="2099"/>
      <c r="S62" s="1623"/>
      <c r="T62" s="1623"/>
      <c r="U62" s="1007"/>
      <c r="V62" s="1623"/>
      <c r="W62" s="1623"/>
      <c r="X62" s="1623"/>
      <c r="Y62" s="1623"/>
      <c r="Z62" s="1623"/>
      <c r="AA62" s="2095"/>
      <c r="AB62" s="1029"/>
      <c r="AC62" s="1029"/>
      <c r="AD62" s="1029"/>
      <c r="AE62" s="1029"/>
      <c r="AF62" s="2104">
        <v>11</v>
      </c>
    </row>
    <row s="26694" customFormat="1" customHeight="1" ht="11.549999999999999">
      <c r="A63" s="1450"/>
      <c r="B63" s="2099"/>
      <c r="C63" s="2099"/>
      <c r="D63" s="814"/>
      <c r="K63" s="1623"/>
      <c r="L63" s="2099"/>
      <c r="M63" s="2099"/>
      <c r="N63" s="1623"/>
      <c r="O63" s="1623"/>
      <c r="P63" s="1623"/>
      <c r="Q63" s="1623"/>
      <c r="R63" s="2099"/>
      <c r="S63" s="1623"/>
      <c r="T63" s="1623"/>
      <c r="U63" s="1007"/>
      <c r="V63" s="1623"/>
      <c r="W63" s="1623"/>
      <c r="X63" s="1623"/>
      <c r="Y63" s="1623"/>
      <c r="Z63" s="1623"/>
      <c r="AA63" s="2095"/>
      <c r="AB63" s="1029"/>
      <c r="AC63" s="1029"/>
      <c r="AD63" s="1029"/>
      <c r="AE63" s="1029"/>
      <c r="AF63" s="2104">
        <v>11</v>
      </c>
    </row>
    <row s="26694" customFormat="1" customHeight="1" ht="11.549999999999999">
      <c r="A64" s="1450"/>
      <c r="B64" s="2099"/>
      <c r="C64" s="2099"/>
      <c r="D64" s="814"/>
      <c r="K64" s="1623"/>
      <c r="L64" s="2099"/>
      <c r="M64" s="2099"/>
      <c r="N64" s="1623"/>
      <c r="O64" s="1623"/>
      <c r="P64" s="1623"/>
      <c r="Q64" s="1623"/>
      <c r="R64" s="2099"/>
      <c r="S64" s="1623"/>
      <c r="T64" s="1623"/>
      <c r="U64" s="1007"/>
      <c r="V64" s="1623"/>
      <c r="W64" s="1623"/>
      <c r="X64" s="1623"/>
      <c r="Y64" s="1623"/>
      <c r="Z64" s="1623"/>
      <c r="AA64" s="2095"/>
      <c r="AB64" s="1029"/>
      <c r="AC64" s="1029"/>
      <c r="AD64" s="1029"/>
      <c r="AE64" s="1029"/>
      <c r="AF64" s="2104">
        <v>11</v>
      </c>
    </row>
    <row s="26694" customFormat="1" customHeight="1" ht="11.549999999999999">
      <c r="A65" s="1450"/>
      <c r="B65" s="2099"/>
      <c r="C65" s="2099"/>
      <c r="D65" s="814"/>
      <c r="K65" s="1623"/>
      <c r="L65" s="2099"/>
      <c r="M65" s="2099"/>
      <c r="N65" s="1623"/>
      <c r="O65" s="1623"/>
      <c r="P65" s="1623"/>
      <c r="Q65" s="1623"/>
      <c r="R65" s="2099"/>
      <c r="S65" s="1623"/>
      <c r="T65" s="1623"/>
      <c r="U65" s="1007"/>
      <c r="V65" s="1623"/>
      <c r="W65" s="1623"/>
      <c r="X65" s="1623"/>
      <c r="Y65" s="1623"/>
      <c r="Z65" s="1623"/>
      <c r="AA65" s="2095"/>
      <c r="AB65" s="1029"/>
      <c r="AC65" s="1029"/>
      <c r="AD65" s="1029"/>
      <c r="AE65" s="1029"/>
      <c r="AF65" s="2104">
        <v>11</v>
      </c>
    </row>
    <row s="26694" customFormat="1" customHeight="1" ht="11.549999999999999">
      <c r="A66" s="1450"/>
      <c r="B66" s="2099"/>
      <c r="C66" s="2099"/>
      <c r="D66" s="814"/>
      <c r="K66" s="1623"/>
      <c r="L66" s="2099"/>
      <c r="M66" s="2099"/>
      <c r="N66" s="1623"/>
      <c r="O66" s="1623"/>
      <c r="P66" s="1623"/>
      <c r="Q66" s="1623"/>
      <c r="R66" s="2099"/>
      <c r="S66" s="1623"/>
      <c r="T66" s="1623"/>
      <c r="U66" s="1007"/>
      <c r="V66" s="1623"/>
      <c r="W66" s="1623"/>
      <c r="X66" s="1623"/>
      <c r="Y66" s="1623"/>
      <c r="Z66" s="1623"/>
      <c r="AA66" s="2095"/>
      <c r="AB66" s="1029"/>
      <c r="AC66" s="1029"/>
      <c r="AD66" s="1029"/>
      <c r="AE66" s="1029"/>
      <c r="AF66" s="2104">
        <v>11</v>
      </c>
    </row>
    <row s="26694" customFormat="1" customHeight="1" ht="11.549999999999999">
      <c r="A67" s="1450"/>
      <c r="B67" s="2099"/>
      <c r="C67" s="2099"/>
      <c r="D67" s="814"/>
      <c r="K67" s="1623"/>
      <c r="L67" s="2099"/>
      <c r="M67" s="2099"/>
      <c r="N67" s="1623"/>
      <c r="O67" s="1623"/>
      <c r="P67" s="1623"/>
      <c r="Q67" s="1623"/>
      <c r="R67" s="2099"/>
      <c r="S67" s="1623"/>
      <c r="T67" s="1623"/>
      <c r="U67" s="1007"/>
      <c r="V67" s="1623"/>
      <c r="W67" s="1623"/>
      <c r="X67" s="1623"/>
      <c r="Y67" s="1623"/>
      <c r="Z67" s="1623"/>
      <c r="AA67" s="2095"/>
      <c r="AB67" s="1029"/>
      <c r="AC67" s="1029"/>
      <c r="AD67" s="1029"/>
      <c r="AE67" s="1029"/>
      <c r="AF67" s="2104">
        <v>11</v>
      </c>
    </row>
    <row s="26694" customFormat="1" customHeight="1" ht="11.549999999999999">
      <c r="A68" s="1450"/>
      <c r="B68" s="2099"/>
      <c r="C68" s="2099"/>
      <c r="D68" s="814"/>
      <c r="K68" s="1623"/>
      <c r="L68" s="2099"/>
      <c r="M68" s="2099"/>
      <c r="N68" s="1623"/>
      <c r="O68" s="1623"/>
      <c r="P68" s="1623"/>
      <c r="Q68" s="1623"/>
      <c r="R68" s="2099"/>
      <c r="S68" s="1623"/>
      <c r="T68" s="1623"/>
      <c r="U68" s="1007"/>
      <c r="V68" s="1623"/>
      <c r="W68" s="1623"/>
      <c r="X68" s="1623"/>
      <c r="Y68" s="1623"/>
      <c r="Z68" s="1623"/>
      <c r="AA68" s="2095"/>
      <c r="AB68" s="1029"/>
      <c r="AC68" s="1029"/>
      <c r="AD68" s="1029"/>
      <c r="AE68" s="1029"/>
      <c r="AF68" s="2104">
        <v>11</v>
      </c>
    </row>
    <row s="26694" customFormat="1" customHeight="1" ht="11.549999999999999">
      <c r="A69" s="1450"/>
      <c r="B69" s="2099"/>
      <c r="C69" s="2099"/>
      <c r="D69" s="814"/>
      <c r="K69" s="1623"/>
      <c r="L69" s="2099"/>
      <c r="M69" s="2099"/>
      <c r="N69" s="1623"/>
      <c r="O69" s="1623"/>
      <c r="P69" s="1623"/>
      <c r="Q69" s="1623"/>
      <c r="R69" s="2099"/>
      <c r="S69" s="1623"/>
      <c r="T69" s="1623"/>
      <c r="U69" s="1007"/>
      <c r="V69" s="1623"/>
      <c r="W69" s="1623"/>
      <c r="X69" s="1623"/>
      <c r="Y69" s="1623"/>
      <c r="Z69" s="1623"/>
      <c r="AA69" s="2095"/>
      <c r="AB69" s="1029"/>
      <c r="AC69" s="1029"/>
      <c r="AD69" s="1029"/>
      <c r="AE69" s="1029"/>
      <c r="AF69" s="2104">
        <v>11</v>
      </c>
    </row>
    <row s="26694" customFormat="1" customHeight="1" ht="11.549999999999999">
      <c r="A70" s="1450"/>
      <c r="B70" s="2099"/>
      <c r="C70" s="2099"/>
      <c r="D70" s="814"/>
      <c r="K70" s="1623"/>
      <c r="L70" s="2099"/>
      <c r="M70" s="2099"/>
      <c r="N70" s="1623"/>
      <c r="O70" s="1623"/>
      <c r="P70" s="1623"/>
      <c r="Q70" s="1623"/>
      <c r="R70" s="2099"/>
      <c r="S70" s="1623"/>
      <c r="T70" s="1623"/>
      <c r="U70" s="1007"/>
      <c r="V70" s="1623"/>
      <c r="W70" s="1623"/>
      <c r="X70" s="1623"/>
      <c r="Y70" s="1623"/>
      <c r="Z70" s="1623"/>
      <c r="AA70" s="2095"/>
      <c r="AB70" s="1029"/>
      <c r="AC70" s="1029"/>
      <c r="AD70" s="1029"/>
      <c r="AE70" s="1029"/>
      <c r="AF70" s="2104">
        <v>11</v>
      </c>
    </row>
    <row s="26694" customFormat="1" customHeight="1" ht="11.549999999999999">
      <c r="A71" s="1450"/>
      <c r="B71" s="2099"/>
      <c r="C71" s="2099"/>
      <c r="D71" s="814"/>
      <c r="K71" s="1623"/>
      <c r="L71" s="2099"/>
      <c r="M71" s="2099"/>
      <c r="N71" s="1623"/>
      <c r="O71" s="1623"/>
      <c r="P71" s="1623"/>
      <c r="Q71" s="1623"/>
      <c r="R71" s="2099"/>
      <c r="S71" s="1623"/>
      <c r="T71" s="1623"/>
      <c r="U71" s="1007"/>
      <c r="V71" s="1623"/>
      <c r="W71" s="1623"/>
      <c r="X71" s="1623"/>
      <c r="Y71" s="1623"/>
      <c r="Z71" s="1623"/>
      <c r="AA71" s="2095"/>
      <c r="AB71" s="1029"/>
      <c r="AC71" s="1029"/>
      <c r="AD71" s="1029"/>
      <c r="AE71" s="1029"/>
      <c r="AF71" s="2104">
        <v>11</v>
      </c>
    </row>
    <row s="26694" customFormat="1" customHeight="1" ht="11.549999999999999">
      <c r="A72" s="1450"/>
      <c r="B72" s="2099"/>
      <c r="C72" s="2099"/>
      <c r="D72" s="814"/>
      <c r="K72" s="1623"/>
      <c r="L72" s="2099"/>
      <c r="M72" s="2099"/>
      <c r="N72" s="1623"/>
      <c r="O72" s="1623"/>
      <c r="P72" s="1623"/>
      <c r="Q72" s="1623"/>
      <c r="R72" s="2099"/>
      <c r="S72" s="1623"/>
      <c r="T72" s="1623"/>
      <c r="U72" s="1007"/>
      <c r="V72" s="1623"/>
      <c r="W72" s="1623"/>
      <c r="X72" s="1623"/>
      <c r="Y72" s="1623"/>
      <c r="Z72" s="1623"/>
      <c r="AA72" s="2095"/>
      <c r="AB72" s="1029"/>
      <c r="AC72" s="1029"/>
      <c r="AD72" s="1029"/>
      <c r="AE72" s="1029"/>
      <c r="AF72" s="2104">
        <v>11</v>
      </c>
    </row>
    <row s="26694" customFormat="1" customHeight="1" ht="11.549999999999999">
      <c r="A73" s="1450"/>
      <c r="B73" s="2099"/>
      <c r="C73" s="2099"/>
      <c r="D73" s="814"/>
      <c r="K73" s="1623"/>
      <c r="L73" s="2099"/>
      <c r="M73" s="2099"/>
      <c r="N73" s="1623"/>
      <c r="O73" s="1623"/>
      <c r="P73" s="1623"/>
      <c r="Q73" s="1623"/>
      <c r="R73" s="2099"/>
      <c r="S73" s="1623"/>
      <c r="T73" s="1623"/>
      <c r="U73" s="1007"/>
      <c r="V73" s="1623"/>
      <c r="W73" s="1623"/>
      <c r="X73" s="1623"/>
      <c r="Y73" s="1623"/>
      <c r="Z73" s="1623"/>
      <c r="AA73" s="2095"/>
      <c r="AB73" s="1029"/>
      <c r="AC73" s="1029"/>
      <c r="AD73" s="1029"/>
      <c r="AE73" s="1029"/>
      <c r="AF73" s="2104">
        <v>11</v>
      </c>
    </row>
    <row s="26694" customFormat="1" customHeight="1" ht="11.549999999999999">
      <c r="A74" s="1450"/>
      <c r="B74" s="2099"/>
      <c r="C74" s="2099"/>
      <c r="D74" s="814"/>
      <c r="K74" s="1623"/>
      <c r="L74" s="2099"/>
      <c r="M74" s="2099"/>
      <c r="N74" s="1623"/>
      <c r="O74" s="1623"/>
      <c r="P74" s="1623"/>
      <c r="Q74" s="1623"/>
      <c r="R74" s="2099"/>
      <c r="S74" s="1623"/>
      <c r="T74" s="1623"/>
      <c r="U74" s="1007"/>
      <c r="V74" s="1623"/>
      <c r="W74" s="1623"/>
      <c r="X74" s="1623"/>
      <c r="Y74" s="1623"/>
      <c r="Z74" s="1623"/>
      <c r="AA74" s="2095"/>
      <c r="AB74" s="1029"/>
      <c r="AC74" s="1029"/>
      <c r="AD74" s="1029"/>
      <c r="AE74" s="1029"/>
      <c r="AF74" s="2104">
        <v>11</v>
      </c>
    </row>
    <row s="26694" customFormat="1" customHeight="1" ht="11.549999999999999">
      <c r="A75" s="1450"/>
      <c r="B75" s="2099"/>
      <c r="C75" s="2099"/>
      <c r="D75" s="814"/>
      <c r="K75" s="1623"/>
      <c r="L75" s="2099"/>
      <c r="M75" s="2099"/>
      <c r="N75" s="1623"/>
      <c r="O75" s="1623"/>
      <c r="P75" s="1623"/>
      <c r="Q75" s="1623"/>
      <c r="R75" s="2099"/>
      <c r="S75" s="1623"/>
      <c r="T75" s="1623"/>
      <c r="U75" s="1007"/>
      <c r="V75" s="1623"/>
      <c r="W75" s="1623"/>
      <c r="X75" s="1623"/>
      <c r="Y75" s="1623"/>
      <c r="Z75" s="1623"/>
      <c r="AA75" s="2095"/>
      <c r="AB75" s="1029"/>
      <c r="AC75" s="1029"/>
      <c r="AD75" s="1029"/>
      <c r="AE75" s="1029"/>
      <c r="AF75" s="2104">
        <v>11</v>
      </c>
    </row>
    <row s="26694" customFormat="1" customHeight="1" ht="11.549999999999999">
      <c r="A76" s="1450"/>
      <c r="B76" s="2099"/>
      <c r="C76" s="2099"/>
      <c r="D76" s="814"/>
      <c r="K76" s="1623"/>
      <c r="L76" s="2099"/>
      <c r="M76" s="2099"/>
      <c r="N76" s="1623"/>
      <c r="O76" s="1623"/>
      <c r="P76" s="1623"/>
      <c r="Q76" s="1623"/>
      <c r="R76" s="2099"/>
      <c r="S76" s="1623"/>
      <c r="T76" s="1623"/>
      <c r="U76" s="1007"/>
      <c r="V76" s="1623"/>
      <c r="W76" s="1623"/>
      <c r="X76" s="1623"/>
      <c r="Y76" s="1623"/>
      <c r="Z76" s="1623"/>
      <c r="AA76" s="2095"/>
      <c r="AB76" s="1029"/>
      <c r="AC76" s="1029"/>
      <c r="AD76" s="1029"/>
      <c r="AE76" s="1029"/>
      <c r="AF76" s="2104">
        <v>11</v>
      </c>
    </row>
    <row s="26694" customFormat="1" customHeight="1" ht="11.549999999999999">
      <c r="A77" s="1450"/>
      <c r="B77" s="2099"/>
      <c r="C77" s="2099"/>
      <c r="D77" s="814"/>
      <c r="K77" s="1623"/>
      <c r="L77" s="2099"/>
      <c r="M77" s="2099"/>
      <c r="N77" s="1623"/>
      <c r="O77" s="1623"/>
      <c r="P77" s="1623"/>
      <c r="Q77" s="1623"/>
      <c r="R77" s="2099"/>
      <c r="S77" s="1623"/>
      <c r="T77" s="1623"/>
      <c r="U77" s="1007"/>
      <c r="V77" s="1623"/>
      <c r="W77" s="1623"/>
      <c r="X77" s="1623"/>
      <c r="Y77" s="1623"/>
      <c r="Z77" s="1623"/>
      <c r="AA77" s="2095"/>
      <c r="AB77" s="1029"/>
      <c r="AC77" s="1029"/>
      <c r="AD77" s="1029"/>
      <c r="AE77" s="1029"/>
      <c r="AF77" s="2104">
        <v>11</v>
      </c>
    </row>
    <row s="26694" customFormat="1" customHeight="1" ht="11.549999999999999">
      <c r="A78" s="1450"/>
      <c r="B78" s="2099"/>
      <c r="C78" s="2099"/>
      <c r="D78" s="814"/>
      <c r="K78" s="1623"/>
      <c r="L78" s="2099"/>
      <c r="M78" s="2099"/>
      <c r="N78" s="1623"/>
      <c r="O78" s="1623"/>
      <c r="P78" s="1623"/>
      <c r="Q78" s="1623"/>
      <c r="R78" s="2099"/>
      <c r="S78" s="1623"/>
      <c r="T78" s="1623"/>
      <c r="U78" s="1007"/>
      <c r="V78" s="1623"/>
      <c r="W78" s="1623"/>
      <c r="X78" s="1623"/>
      <c r="Y78" s="1623"/>
      <c r="Z78" s="1623"/>
      <c r="AA78" s="2095"/>
      <c r="AB78" s="1029"/>
      <c r="AC78" s="1029"/>
      <c r="AD78" s="1029"/>
      <c r="AE78" s="1029"/>
      <c r="AF78" s="2104">
        <v>11</v>
      </c>
    </row>
    <row s="26694" customFormat="1" customHeight="1" ht="11.549999999999999">
      <c r="A79" s="1450"/>
      <c r="B79" s="2099"/>
      <c r="C79" s="2099"/>
      <c r="D79" s="814"/>
      <c r="K79" s="1623"/>
      <c r="L79" s="2099"/>
      <c r="M79" s="2099"/>
      <c r="N79" s="1623"/>
      <c r="O79" s="1623"/>
      <c r="P79" s="1623"/>
      <c r="Q79" s="1623"/>
      <c r="R79" s="2099"/>
      <c r="S79" s="1623"/>
      <c r="T79" s="1623"/>
      <c r="U79" s="1007"/>
      <c r="V79" s="1623"/>
      <c r="W79" s="1623"/>
      <c r="X79" s="1623"/>
      <c r="Y79" s="1623"/>
      <c r="Z79" s="1623"/>
      <c r="AA79" s="2095"/>
      <c r="AB79" s="1029"/>
      <c r="AC79" s="1029"/>
      <c r="AD79" s="1029"/>
      <c r="AE79" s="1029"/>
      <c r="AF79" s="2104">
        <v>11</v>
      </c>
    </row>
    <row s="26694" customFormat="1" customHeight="1" ht="11.549999999999999">
      <c r="A80" s="1450"/>
      <c r="B80" s="2099"/>
      <c r="C80" s="2099"/>
      <c r="D80" s="814"/>
      <c r="K80" s="1623"/>
      <c r="L80" s="2099"/>
      <c r="M80" s="2099"/>
      <c r="N80" s="1623"/>
      <c r="O80" s="1623"/>
      <c r="P80" s="1623"/>
      <c r="Q80" s="1623"/>
      <c r="R80" s="2099"/>
      <c r="S80" s="1623"/>
      <c r="T80" s="1623"/>
      <c r="U80" s="1007"/>
      <c r="V80" s="1623"/>
      <c r="W80" s="1623"/>
      <c r="X80" s="1623"/>
      <c r="Y80" s="1623"/>
      <c r="Z80" s="1623"/>
      <c r="AA80" s="2095"/>
      <c r="AB80" s="1029"/>
      <c r="AC80" s="1029"/>
      <c r="AD80" s="1029"/>
      <c r="AE80" s="1029"/>
      <c r="AF80" s="2104">
        <v>11</v>
      </c>
    </row>
    <row s="26694" customFormat="1" customHeight="1" ht="11.549999999999999">
      <c r="A81" s="1450"/>
      <c r="B81" s="2099"/>
      <c r="C81" s="2099"/>
      <c r="D81" s="814"/>
      <c r="K81" s="1623"/>
      <c r="L81" s="2099"/>
      <c r="M81" s="2099"/>
      <c r="N81" s="1623"/>
      <c r="O81" s="1623"/>
      <c r="P81" s="1623"/>
      <c r="Q81" s="1623"/>
      <c r="R81" s="2099"/>
      <c r="S81" s="1623"/>
      <c r="T81" s="1623"/>
      <c r="U81" s="1007"/>
      <c r="V81" s="1623"/>
      <c r="W81" s="1623"/>
      <c r="X81" s="1623"/>
      <c r="Y81" s="1623"/>
      <c r="Z81" s="1623"/>
      <c r="AA81" s="2095"/>
      <c r="AB81" s="1029"/>
      <c r="AC81" s="1029"/>
      <c r="AD81" s="1029"/>
      <c r="AE81" s="1029"/>
      <c r="AF81" s="2104">
        <v>11</v>
      </c>
    </row>
    <row s="26694" customFormat="1" customHeight="1" ht="11.549999999999999">
      <c r="A82" s="1450"/>
      <c r="B82" s="2099"/>
      <c r="C82" s="2099"/>
      <c r="D82" s="814"/>
      <c r="K82" s="1623"/>
      <c r="L82" s="2099"/>
      <c r="M82" s="2099"/>
      <c r="N82" s="1623"/>
      <c r="O82" s="1623"/>
      <c r="P82" s="1623"/>
      <c r="Q82" s="1623"/>
      <c r="R82" s="2099"/>
      <c r="S82" s="1623"/>
      <c r="T82" s="1623"/>
      <c r="U82" s="1007"/>
      <c r="V82" s="1623"/>
      <c r="W82" s="1623"/>
      <c r="X82" s="1623"/>
      <c r="Y82" s="1623"/>
      <c r="Z82" s="1623"/>
      <c r="AA82" s="2095"/>
      <c r="AB82" s="1029"/>
      <c r="AC82" s="1029"/>
      <c r="AD82" s="1029"/>
      <c r="AE82" s="1029"/>
      <c r="AF82" s="2104">
        <v>11</v>
      </c>
    </row>
    <row s="26694" customFormat="1" customHeight="1" ht="11.549999999999999">
      <c r="A83" s="1450"/>
      <c r="B83" s="2099"/>
      <c r="C83" s="2099"/>
      <c r="D83" s="814"/>
      <c r="K83" s="1623"/>
      <c r="L83" s="2099"/>
      <c r="M83" s="2099"/>
      <c r="N83" s="1623"/>
      <c r="O83" s="1623"/>
      <c r="P83" s="1623"/>
      <c r="Q83" s="1623"/>
      <c r="R83" s="2099"/>
      <c r="S83" s="1623"/>
      <c r="T83" s="1623"/>
      <c r="U83" s="1007"/>
      <c r="V83" s="1623"/>
      <c r="W83" s="1623"/>
      <c r="X83" s="1623"/>
      <c r="Y83" s="1623"/>
      <c r="Z83" s="1623"/>
      <c r="AA83" s="2095"/>
      <c r="AB83" s="1029"/>
      <c r="AC83" s="1029"/>
      <c r="AD83" s="1029"/>
      <c r="AE83" s="1029"/>
      <c r="AF83" s="2104">
        <v>11</v>
      </c>
    </row>
    <row s="26694" customFormat="1" customHeight="1" ht="11.549999999999999">
      <c r="A84" s="1450"/>
      <c r="B84" s="2099"/>
      <c r="C84" s="2099"/>
      <c r="D84" s="814"/>
      <c r="K84" s="1623"/>
      <c r="L84" s="2099"/>
      <c r="M84" s="2099"/>
      <c r="N84" s="1623"/>
      <c r="O84" s="1623"/>
      <c r="P84" s="1623"/>
      <c r="Q84" s="1623"/>
      <c r="R84" s="2099"/>
      <c r="S84" s="1623"/>
      <c r="T84" s="1623"/>
      <c r="U84" s="1007"/>
      <c r="V84" s="1623"/>
      <c r="W84" s="1623"/>
      <c r="X84" s="1623"/>
      <c r="Y84" s="1623"/>
      <c r="Z84" s="1623"/>
      <c r="AA84" s="2095"/>
      <c r="AB84" s="1029"/>
      <c r="AC84" s="1029"/>
      <c r="AD84" s="1029"/>
      <c r="AE84" s="1029"/>
      <c r="AF84" s="2104">
        <v>11</v>
      </c>
    </row>
    <row s="26694" customFormat="1" customHeight="1" ht="11.549999999999999">
      <c r="A85" s="1450"/>
      <c r="B85" s="2099"/>
      <c r="C85" s="2099"/>
      <c r="D85" s="814"/>
      <c r="K85" s="1623"/>
      <c r="L85" s="2099"/>
      <c r="M85" s="2099"/>
      <c r="N85" s="1623"/>
      <c r="O85" s="1623"/>
      <c r="P85" s="1623"/>
      <c r="Q85" s="1623"/>
      <c r="R85" s="2099"/>
      <c r="S85" s="1623"/>
      <c r="T85" s="1623"/>
      <c r="U85" s="1007"/>
      <c r="V85" s="1623"/>
      <c r="W85" s="1623"/>
      <c r="X85" s="1623"/>
      <c r="Y85" s="1623"/>
      <c r="Z85" s="1623"/>
      <c r="AA85" s="2095"/>
      <c r="AB85" s="1029"/>
      <c r="AC85" s="1029"/>
      <c r="AD85" s="1029"/>
      <c r="AE85" s="1029"/>
      <c r="AF85" s="2104">
        <v>11</v>
      </c>
    </row>
    <row s="26694" customFormat="1" customHeight="1" ht="11.549999999999999">
      <c r="A86" s="1450"/>
      <c r="B86" s="2099"/>
      <c r="C86" s="2099"/>
      <c r="D86" s="814"/>
      <c r="K86" s="1623"/>
      <c r="L86" s="2099"/>
      <c r="M86" s="2099"/>
      <c r="N86" s="1623"/>
      <c r="O86" s="1623"/>
      <c r="P86" s="1623"/>
      <c r="Q86" s="1623"/>
      <c r="R86" s="2099"/>
      <c r="S86" s="1623"/>
      <c r="T86" s="1623"/>
      <c r="U86" s="1007"/>
      <c r="V86" s="1623"/>
      <c r="W86" s="1623"/>
      <c r="X86" s="1623"/>
      <c r="Y86" s="1623"/>
      <c r="Z86" s="1623"/>
      <c r="AA86" s="2095"/>
      <c r="AB86" s="1029"/>
      <c r="AC86" s="1029"/>
      <c r="AD86" s="1029"/>
      <c r="AE86" s="1029"/>
      <c r="AF86" s="2104">
        <v>11</v>
      </c>
    </row>
    <row s="26694" customFormat="1" customHeight="1" ht="11.549999999999999">
      <c r="A87" s="1450"/>
      <c r="B87" s="2099"/>
      <c r="C87" s="2099"/>
      <c r="D87" s="814"/>
      <c r="K87" s="1623"/>
      <c r="L87" s="2099"/>
      <c r="M87" s="2099"/>
      <c r="N87" s="1623"/>
      <c r="O87" s="1623"/>
      <c r="P87" s="1623"/>
      <c r="Q87" s="1623"/>
      <c r="R87" s="2099"/>
      <c r="S87" s="1623"/>
      <c r="T87" s="1623"/>
      <c r="U87" s="1007"/>
      <c r="V87" s="1623"/>
      <c r="W87" s="1623"/>
      <c r="X87" s="1623"/>
      <c r="Y87" s="1623"/>
      <c r="Z87" s="1623"/>
      <c r="AA87" s="2095"/>
      <c r="AB87" s="1029"/>
      <c r="AC87" s="1029"/>
      <c r="AD87" s="1029"/>
      <c r="AE87" s="1029"/>
      <c r="AF87" s="2104">
        <v>11</v>
      </c>
    </row>
    <row s="26694" customFormat="1" customHeight="1" ht="11.549999999999999">
      <c r="A88" s="1450"/>
      <c r="B88" s="2099"/>
      <c r="C88" s="2099"/>
      <c r="D88" s="814"/>
      <c r="K88" s="1623"/>
      <c r="L88" s="2099"/>
      <c r="M88" s="2099"/>
      <c r="N88" s="1623"/>
      <c r="O88" s="1623"/>
      <c r="P88" s="1623"/>
      <c r="Q88" s="1623"/>
      <c r="R88" s="2099"/>
      <c r="S88" s="1623"/>
      <c r="T88" s="1623"/>
      <c r="U88" s="1007"/>
      <c r="V88" s="1623"/>
      <c r="W88" s="1623"/>
      <c r="X88" s="1623"/>
      <c r="Y88" s="1623"/>
      <c r="Z88" s="1623"/>
      <c r="AA88" s="2095"/>
      <c r="AB88" s="1029"/>
      <c r="AC88" s="1029"/>
      <c r="AD88" s="1029"/>
      <c r="AE88" s="1029"/>
      <c r="AF88" s="2104">
        <v>11</v>
      </c>
    </row>
    <row s="26694" customFormat="1" customHeight="1" ht="11.549999999999999">
      <c r="A89" s="1450"/>
      <c r="B89" s="2099"/>
      <c r="C89" s="2099"/>
      <c r="D89" s="814"/>
      <c r="K89" s="1623"/>
      <c r="L89" s="2099"/>
      <c r="M89" s="2099"/>
      <c r="N89" s="1623"/>
      <c r="O89" s="1623"/>
      <c r="P89" s="1623"/>
      <c r="Q89" s="1623"/>
      <c r="R89" s="2099"/>
      <c r="S89" s="1623"/>
      <c r="T89" s="1623"/>
      <c r="U89" s="1007"/>
      <c r="V89" s="1623"/>
      <c r="W89" s="1623"/>
      <c r="X89" s="1623"/>
      <c r="Y89" s="1623"/>
      <c r="Z89" s="1623"/>
      <c r="AA89" s="2095"/>
      <c r="AB89" s="1029"/>
      <c r="AC89" s="1029"/>
      <c r="AD89" s="1029"/>
      <c r="AE89" s="1029"/>
      <c r="AF89" s="2104">
        <v>11</v>
      </c>
    </row>
    <row s="26694" customFormat="1" customHeight="1" ht="11.549999999999999">
      <c r="A90" s="1450"/>
      <c r="B90" s="2099"/>
      <c r="C90" s="2099"/>
      <c r="D90" s="814"/>
      <c r="K90" s="1623"/>
      <c r="L90" s="2099"/>
      <c r="M90" s="2099"/>
      <c r="N90" s="1623"/>
      <c r="O90" s="1623"/>
      <c r="P90" s="1623"/>
      <c r="Q90" s="1623"/>
      <c r="R90" s="2099"/>
      <c r="S90" s="1623"/>
      <c r="T90" s="1623"/>
      <c r="U90" s="1007"/>
      <c r="V90" s="1623"/>
      <c r="W90" s="1623"/>
      <c r="X90" s="1623"/>
      <c r="Y90" s="1623"/>
      <c r="Z90" s="1623"/>
      <c r="AA90" s="2095"/>
      <c r="AB90" s="1029"/>
      <c r="AC90" s="1029"/>
      <c r="AD90" s="1029"/>
      <c r="AE90" s="1029"/>
      <c r="AF90" s="2104">
        <v>11</v>
      </c>
    </row>
    <row s="26694" customFormat="1" customHeight="1" ht="11.549999999999999">
      <c r="A91" s="1450"/>
      <c r="B91" s="2099"/>
      <c r="C91" s="2099"/>
      <c r="D91" s="814"/>
      <c r="K91" s="1623"/>
      <c r="L91" s="2099"/>
      <c r="M91" s="2099"/>
      <c r="N91" s="1623"/>
      <c r="O91" s="1623"/>
      <c r="P91" s="1623"/>
      <c r="Q91" s="1623"/>
      <c r="R91" s="2099"/>
      <c r="S91" s="1623"/>
      <c r="T91" s="1623"/>
      <c r="U91" s="1007"/>
      <c r="V91" s="1623"/>
      <c r="W91" s="1623"/>
      <c r="X91" s="1623"/>
      <c r="Y91" s="1623"/>
      <c r="Z91" s="1623"/>
      <c r="AA91" s="2095"/>
      <c r="AB91" s="1029"/>
      <c r="AC91" s="1029"/>
      <c r="AD91" s="1029"/>
      <c r="AE91" s="1029"/>
      <c r="AF91" s="2104">
        <v>11</v>
      </c>
    </row>
    <row s="26694" customFormat="1" customHeight="1" ht="11.549999999999999">
      <c r="A92" s="1450"/>
      <c r="B92" s="2099"/>
      <c r="C92" s="2099"/>
      <c r="D92" s="814"/>
      <c r="K92" s="1623"/>
      <c r="L92" s="2099"/>
      <c r="M92" s="2099"/>
      <c r="N92" s="1623"/>
      <c r="O92" s="1623"/>
      <c r="P92" s="1623"/>
      <c r="Q92" s="1623"/>
      <c r="R92" s="2099"/>
      <c r="S92" s="1623"/>
      <c r="T92" s="1623"/>
      <c r="U92" s="1007"/>
      <c r="V92" s="1623"/>
      <c r="W92" s="1623"/>
      <c r="X92" s="1623"/>
      <c r="Y92" s="1623"/>
      <c r="Z92" s="1623"/>
      <c r="AA92" s="2095"/>
      <c r="AB92" s="1029"/>
      <c r="AC92" s="1029"/>
      <c r="AD92" s="1029"/>
      <c r="AE92" s="1029"/>
      <c r="AF92" s="2104">
        <v>11</v>
      </c>
    </row>
    <row s="26694" customFormat="1" customHeight="1" ht="11.549999999999999">
      <c r="A93" s="1450"/>
      <c r="B93" s="2099"/>
      <c r="C93" s="2099"/>
      <c r="D93" s="814"/>
      <c r="K93" s="1623"/>
      <c r="L93" s="2099"/>
      <c r="M93" s="2099"/>
      <c r="N93" s="1623"/>
      <c r="O93" s="1623"/>
      <c r="P93" s="1623"/>
      <c r="Q93" s="1623"/>
      <c r="R93" s="2099"/>
      <c r="S93" s="1623"/>
      <c r="T93" s="1623"/>
      <c r="U93" s="1007"/>
      <c r="V93" s="1623"/>
      <c r="W93" s="1623"/>
      <c r="X93" s="1623"/>
      <c r="Y93" s="1623"/>
      <c r="Z93" s="1623"/>
      <c r="AA93" s="2095"/>
      <c r="AB93" s="1029"/>
      <c r="AC93" s="1029"/>
      <c r="AD93" s="1029"/>
      <c r="AE93" s="1029"/>
      <c r="AF93" s="2104">
        <v>11</v>
      </c>
    </row>
    <row s="26694" customFormat="1" customHeight="1" ht="11.549999999999999">
      <c r="A94" s="1450"/>
      <c r="B94" s="2099"/>
      <c r="C94" s="2099"/>
      <c r="D94" s="814"/>
      <c r="K94" s="1623"/>
      <c r="L94" s="2099"/>
      <c r="M94" s="2099"/>
      <c r="N94" s="1623"/>
      <c r="O94" s="1623"/>
      <c r="P94" s="1623"/>
      <c r="Q94" s="1623"/>
      <c r="R94" s="2099"/>
      <c r="S94" s="1623"/>
      <c r="T94" s="1623"/>
      <c r="U94" s="1007"/>
      <c r="V94" s="1623"/>
      <c r="W94" s="1623"/>
      <c r="X94" s="1623"/>
      <c r="Y94" s="1623"/>
      <c r="Z94" s="1623"/>
      <c r="AA94" s="2095"/>
      <c r="AB94" s="1029"/>
      <c r="AC94" s="1029"/>
      <c r="AD94" s="1029"/>
      <c r="AE94" s="1029"/>
      <c r="AF94" s="2104">
        <v>11</v>
      </c>
    </row>
    <row s="26694" customFormat="1" customHeight="1" ht="11.549999999999999">
      <c r="A95" s="1450"/>
      <c r="B95" s="2099"/>
      <c r="C95" s="2099"/>
      <c r="D95" s="814"/>
      <c r="K95" s="1623"/>
      <c r="L95" s="2099"/>
      <c r="M95" s="2099"/>
      <c r="N95" s="1623"/>
      <c r="O95" s="1623"/>
      <c r="P95" s="1623"/>
      <c r="Q95" s="1623"/>
      <c r="R95" s="2099"/>
      <c r="S95" s="1623"/>
      <c r="T95" s="1623"/>
      <c r="U95" s="1007"/>
      <c r="V95" s="1623"/>
      <c r="W95" s="1623"/>
      <c r="X95" s="1623"/>
      <c r="Y95" s="1623"/>
      <c r="Z95" s="1623"/>
      <c r="AA95" s="2095"/>
      <c r="AB95" s="1029"/>
      <c r="AC95" s="1029"/>
      <c r="AD95" s="1029"/>
      <c r="AE95" s="1029"/>
      <c r="AF95" s="2104">
        <v>11</v>
      </c>
    </row>
    <row s="26694" customFormat="1" customHeight="1" ht="11.549999999999999">
      <c r="A96" s="1450"/>
      <c r="B96" s="2099"/>
      <c r="C96" s="2099"/>
      <c r="D96" s="814"/>
      <c r="K96" s="1623"/>
      <c r="L96" s="2099"/>
      <c r="M96" s="2099"/>
      <c r="N96" s="1623"/>
      <c r="O96" s="1623"/>
      <c r="P96" s="1623"/>
      <c r="Q96" s="1623"/>
      <c r="R96" s="2099"/>
      <c r="S96" s="1623"/>
      <c r="T96" s="1623"/>
      <c r="U96" s="1007"/>
      <c r="V96" s="1623"/>
      <c r="W96" s="1623"/>
      <c r="X96" s="1623"/>
      <c r="Y96" s="1623"/>
      <c r="Z96" s="1623"/>
      <c r="AA96" s="2095"/>
      <c r="AB96" s="1029"/>
      <c r="AC96" s="1029"/>
      <c r="AD96" s="1029"/>
      <c r="AE96" s="1029"/>
      <c r="AF96" s="2104">
        <v>11</v>
      </c>
    </row>
    <row s="26694" customFormat="1" customHeight="1" ht="11.549999999999999">
      <c r="A97" s="1450"/>
      <c r="B97" s="2099"/>
      <c r="C97" s="2099"/>
      <c r="D97" s="814"/>
      <c r="K97" s="1623"/>
      <c r="L97" s="2099"/>
      <c r="M97" s="2099"/>
      <c r="N97" s="1623"/>
      <c r="O97" s="1623"/>
      <c r="P97" s="1623"/>
      <c r="Q97" s="1623"/>
      <c r="R97" s="2099"/>
      <c r="S97" s="1623"/>
      <c r="T97" s="1623"/>
      <c r="U97" s="1007"/>
      <c r="V97" s="1623"/>
      <c r="W97" s="1623"/>
      <c r="X97" s="1623"/>
      <c r="Y97" s="1623"/>
      <c r="Z97" s="1623"/>
      <c r="AA97" s="2095"/>
      <c r="AB97" s="1029"/>
      <c r="AC97" s="1029"/>
      <c r="AD97" s="1029"/>
      <c r="AE97" s="1029"/>
      <c r="AF97" s="2104">
        <v>11</v>
      </c>
    </row>
    <row s="26694" customFormat="1" customHeight="1" ht="11.549999999999999">
      <c r="A98" s="1450"/>
      <c r="B98" s="2099"/>
      <c r="C98" s="2099"/>
      <c r="D98" s="814"/>
      <c r="K98" s="1623"/>
      <c r="L98" s="2099"/>
      <c r="M98" s="2099"/>
      <c r="N98" s="1623"/>
      <c r="O98" s="1623"/>
      <c r="P98" s="1623"/>
      <c r="Q98" s="1623"/>
      <c r="R98" s="2099"/>
      <c r="S98" s="1623"/>
      <c r="T98" s="1623"/>
      <c r="U98" s="1007"/>
      <c r="V98" s="1623"/>
      <c r="W98" s="1623"/>
      <c r="X98" s="1623"/>
      <c r="Y98" s="1623"/>
      <c r="Z98" s="1623"/>
      <c r="AA98" s="2095"/>
      <c r="AB98" s="1029"/>
      <c r="AC98" s="1029"/>
      <c r="AD98" s="1029"/>
      <c r="AE98" s="1029"/>
      <c r="AF98" s="2104">
        <v>11</v>
      </c>
    </row>
    <row s="26694" customFormat="1" customHeight="1" ht="11.549999999999999">
      <c r="A99" s="1450"/>
      <c r="B99" s="2099"/>
      <c r="C99" s="2099"/>
      <c r="D99" s="814"/>
      <c r="K99" s="1623"/>
      <c r="L99" s="2099"/>
      <c r="M99" s="2099"/>
      <c r="N99" s="1623"/>
      <c r="O99" s="1623"/>
      <c r="P99" s="1623"/>
      <c r="Q99" s="1623"/>
      <c r="R99" s="2099"/>
      <c r="S99" s="1623"/>
      <c r="T99" s="1623"/>
      <c r="U99" s="1007"/>
      <c r="V99" s="1623"/>
      <c r="W99" s="1623"/>
      <c r="X99" s="1623"/>
      <c r="Y99" s="1623"/>
      <c r="Z99" s="1623"/>
      <c r="AA99" s="2095"/>
      <c r="AB99" s="1029"/>
      <c r="AC99" s="1029"/>
      <c r="AD99" s="1029"/>
      <c r="AE99" s="1029"/>
      <c r="AF99" s="2104">
        <v>11</v>
      </c>
    </row>
    <row s="26694" customFormat="1" customHeight="1" ht="11.549999999999999">
      <c r="A100" s="1450"/>
      <c r="B100" s="2099"/>
      <c r="C100" s="2099"/>
      <c r="D100" s="814"/>
      <c r="K100" s="1623"/>
      <c r="L100" s="2099"/>
      <c r="M100" s="2099"/>
      <c r="N100" s="1623"/>
      <c r="O100" s="1623"/>
      <c r="P100" s="1623"/>
      <c r="Q100" s="1623"/>
      <c r="R100" s="2099"/>
      <c r="S100" s="1623"/>
      <c r="T100" s="1623"/>
      <c r="U100" s="1007"/>
      <c r="V100" s="1623"/>
      <c r="W100" s="1623"/>
      <c r="X100" s="1623"/>
      <c r="Y100" s="1623"/>
      <c r="Z100" s="1623"/>
      <c r="AA100" s="2095"/>
      <c r="AB100" s="1029"/>
      <c r="AC100" s="1029"/>
      <c r="AD100" s="1029"/>
      <c r="AE100" s="1029"/>
      <c r="AF100" s="2104">
        <v>11</v>
      </c>
    </row>
    <row s="26694" customFormat="1" customHeight="1" ht="11.549999999999999">
      <c r="A101" s="1450"/>
      <c r="B101" s="2099"/>
      <c r="C101" s="2099"/>
      <c r="D101" s="814"/>
      <c r="K101" s="1623"/>
      <c r="L101" s="2099"/>
      <c r="M101" s="2099"/>
      <c r="N101" s="1623"/>
      <c r="O101" s="1623"/>
      <c r="P101" s="1623"/>
      <c r="Q101" s="1623"/>
      <c r="R101" s="2099"/>
      <c r="S101" s="1623"/>
      <c r="T101" s="1623"/>
      <c r="U101" s="1007"/>
      <c r="V101" s="1623"/>
      <c r="W101" s="1623"/>
      <c r="X101" s="1623"/>
      <c r="Y101" s="1623"/>
      <c r="Z101" s="1623"/>
      <c r="AA101" s="2095"/>
      <c r="AB101" s="1029"/>
      <c r="AC101" s="1029"/>
      <c r="AD101" s="1029"/>
      <c r="AE101" s="1029"/>
      <c r="AF101" s="2104">
        <v>11</v>
      </c>
    </row>
    <row s="26694" customFormat="1" customHeight="1" ht="11.549999999999999">
      <c r="A102" s="1450"/>
      <c r="B102" s="2099"/>
      <c r="C102" s="2099"/>
      <c r="D102" s="814"/>
      <c r="K102" s="1623"/>
      <c r="L102" s="2099"/>
      <c r="M102" s="2099"/>
      <c r="N102" s="1623"/>
      <c r="O102" s="1623"/>
      <c r="P102" s="1623"/>
      <c r="Q102" s="1623"/>
      <c r="R102" s="2099"/>
      <c r="S102" s="1623"/>
      <c r="T102" s="1623"/>
      <c r="U102" s="1007"/>
      <c r="V102" s="1623"/>
      <c r="W102" s="1623"/>
      <c r="X102" s="1623"/>
      <c r="Y102" s="1623"/>
      <c r="Z102" s="1623"/>
      <c r="AA102" s="2095"/>
      <c r="AB102" s="1029"/>
      <c r="AC102" s="1029"/>
      <c r="AD102" s="1029"/>
      <c r="AE102" s="1029"/>
      <c r="AF102" s="2104">
        <v>11</v>
      </c>
    </row>
    <row s="26694" customFormat="1" customHeight="1" ht="11.549999999999999">
      <c r="A103" s="1450"/>
      <c r="B103" s="2099"/>
      <c r="C103" s="2099"/>
      <c r="D103" s="814"/>
      <c r="K103" s="1623"/>
      <c r="L103" s="2099"/>
      <c r="M103" s="2099"/>
      <c r="N103" s="1623"/>
      <c r="O103" s="1623"/>
      <c r="P103" s="1623"/>
      <c r="Q103" s="1623"/>
      <c r="R103" s="2099"/>
      <c r="S103" s="1623"/>
      <c r="T103" s="1623"/>
      <c r="U103" s="1007"/>
      <c r="V103" s="1623"/>
      <c r="W103" s="1623"/>
      <c r="X103" s="1623"/>
      <c r="Y103" s="1623"/>
      <c r="Z103" s="1623"/>
      <c r="AA103" s="2095"/>
      <c r="AB103" s="1029"/>
      <c r="AC103" s="1029"/>
      <c r="AD103" s="1029"/>
      <c r="AE103" s="1029"/>
      <c r="AF103" s="2104">
        <v>11</v>
      </c>
    </row>
    <row s="26694" customFormat="1" customHeight="1" ht="11.549999999999999">
      <c r="A104" s="1450"/>
      <c r="B104" s="2099"/>
      <c r="C104" s="2099"/>
      <c r="D104" s="814"/>
      <c r="K104" s="1623"/>
      <c r="L104" s="2099"/>
      <c r="M104" s="2099"/>
      <c r="N104" s="1623"/>
      <c r="O104" s="1623"/>
      <c r="P104" s="1623"/>
      <c r="Q104" s="1623"/>
      <c r="R104" s="2099"/>
      <c r="S104" s="1623"/>
      <c r="T104" s="1623"/>
      <c r="U104" s="1007"/>
      <c r="V104" s="1623"/>
      <c r="W104" s="1623"/>
      <c r="X104" s="1623"/>
      <c r="Y104" s="1623"/>
      <c r="Z104" s="1623"/>
      <c r="AA104" s="2095"/>
      <c r="AB104" s="1029"/>
      <c r="AC104" s="1029"/>
      <c r="AD104" s="1029"/>
      <c r="AE104" s="1029"/>
      <c r="AF104" s="2104">
        <v>11</v>
      </c>
    </row>
    <row s="26694" customFormat="1" customHeight="1" ht="11.549999999999999">
      <c r="A105" s="1450"/>
      <c r="B105" s="2099"/>
      <c r="C105" s="2099"/>
      <c r="D105" s="814"/>
      <c r="K105" s="1623"/>
      <c r="L105" s="2099"/>
      <c r="M105" s="2099"/>
      <c r="N105" s="1623"/>
      <c r="O105" s="1623"/>
      <c r="P105" s="1623"/>
      <c r="Q105" s="1623"/>
      <c r="R105" s="2099"/>
      <c r="S105" s="1623"/>
      <c r="T105" s="1623"/>
      <c r="U105" s="1007"/>
      <c r="V105" s="1623"/>
      <c r="W105" s="1623"/>
      <c r="X105" s="1623"/>
      <c r="Y105" s="1623"/>
      <c r="Z105" s="1623"/>
      <c r="AA105" s="2095"/>
      <c r="AB105" s="1029"/>
      <c r="AC105" s="1029"/>
      <c r="AD105" s="1029"/>
      <c r="AE105" s="1029"/>
      <c r="AF105" s="2104">
        <v>11</v>
      </c>
    </row>
    <row s="26694" customFormat="1" customHeight="1" ht="11.549999999999999">
      <c r="A106" s="1450"/>
      <c r="B106" s="2099"/>
      <c r="C106" s="2099"/>
      <c r="D106" s="814"/>
      <c r="K106" s="1623"/>
      <c r="L106" s="2099"/>
      <c r="M106" s="2099"/>
      <c r="N106" s="1623"/>
      <c r="O106" s="1623"/>
      <c r="P106" s="1623"/>
      <c r="Q106" s="1623"/>
      <c r="R106" s="2099"/>
      <c r="S106" s="1623"/>
      <c r="T106" s="1623"/>
      <c r="U106" s="1007"/>
      <c r="V106" s="1623"/>
      <c r="W106" s="1623"/>
      <c r="X106" s="1623"/>
      <c r="Y106" s="1623"/>
      <c r="Z106" s="1623"/>
      <c r="AA106" s="2095"/>
      <c r="AB106" s="1029"/>
      <c r="AC106" s="1029"/>
      <c r="AD106" s="1029"/>
      <c r="AE106" s="1029"/>
      <c r="AF106" s="2104">
        <v>11</v>
      </c>
    </row>
    <row s="26694" customFormat="1" customHeight="1" ht="11.549999999999999">
      <c r="A107" s="1450"/>
      <c r="B107" s="2099"/>
      <c r="C107" s="2099"/>
      <c r="D107" s="814"/>
      <c r="K107" s="1623"/>
      <c r="L107" s="2099"/>
      <c r="M107" s="2099"/>
      <c r="N107" s="1623"/>
      <c r="O107" s="1623"/>
      <c r="P107" s="1623"/>
      <c r="Q107" s="1623"/>
      <c r="R107" s="2099"/>
      <c r="S107" s="1623"/>
      <c r="T107" s="1623"/>
      <c r="U107" s="1007"/>
      <c r="V107" s="1623"/>
      <c r="W107" s="1623"/>
      <c r="X107" s="1623"/>
      <c r="Y107" s="1623"/>
      <c r="Z107" s="1623"/>
      <c r="AA107" s="2095"/>
      <c r="AB107" s="1029"/>
      <c r="AC107" s="1029"/>
      <c r="AD107" s="1029"/>
      <c r="AE107" s="1029"/>
      <c r="AF107" s="2104">
        <v>11</v>
      </c>
    </row>
    <row s="26694" customFormat="1" customHeight="1" ht="11.549999999999999">
      <c r="A108" s="1450"/>
      <c r="B108" s="2099"/>
      <c r="C108" s="2099"/>
      <c r="D108" s="814"/>
      <c r="K108" s="1623"/>
      <c r="L108" s="2099"/>
      <c r="M108" s="2099"/>
      <c r="N108" s="1623"/>
      <c r="O108" s="1623"/>
      <c r="P108" s="1623"/>
      <c r="Q108" s="1623"/>
      <c r="R108" s="2099"/>
      <c r="S108" s="1623"/>
      <c r="T108" s="1623"/>
      <c r="U108" s="1007"/>
      <c r="V108" s="1623"/>
      <c r="W108" s="1623"/>
      <c r="X108" s="1623"/>
      <c r="Y108" s="1623"/>
      <c r="Z108" s="1623"/>
      <c r="AA108" s="2095"/>
      <c r="AB108" s="1029"/>
      <c r="AC108" s="1029"/>
      <c r="AD108" s="1029"/>
      <c r="AE108" s="1029"/>
      <c r="AF108" s="2104">
        <v>11</v>
      </c>
    </row>
    <row s="26694" customFormat="1" customHeight="1" ht="11.549999999999999">
      <c r="A109" s="1450"/>
      <c r="B109" s="2099"/>
      <c r="C109" s="2099"/>
      <c r="D109" s="814"/>
      <c r="K109" s="1623"/>
      <c r="L109" s="2099"/>
      <c r="M109" s="2099"/>
      <c r="N109" s="1623"/>
      <c r="O109" s="1623"/>
      <c r="P109" s="1623"/>
      <c r="Q109" s="1623"/>
      <c r="R109" s="2099"/>
      <c r="S109" s="1623"/>
      <c r="T109" s="1623"/>
      <c r="U109" s="1007"/>
      <c r="V109" s="1623"/>
      <c r="W109" s="1623"/>
      <c r="X109" s="1623"/>
      <c r="Y109" s="1623"/>
      <c r="Z109" s="1623"/>
      <c r="AA109" s="2095"/>
      <c r="AB109" s="1029"/>
      <c r="AC109" s="1029"/>
      <c r="AD109" s="1029"/>
      <c r="AE109" s="1029"/>
      <c r="AF109" s="2104">
        <v>11</v>
      </c>
    </row>
    <row s="26694" customFormat="1" customHeight="1" ht="11.549999999999999">
      <c r="A110" s="1450"/>
      <c r="B110" s="2099"/>
      <c r="C110" s="2099"/>
      <c r="D110" s="814"/>
      <c r="K110" s="1623"/>
      <c r="L110" s="2099"/>
      <c r="M110" s="2099"/>
      <c r="N110" s="1623"/>
      <c r="O110" s="1623"/>
      <c r="P110" s="1623"/>
      <c r="Q110" s="1623"/>
      <c r="R110" s="2099"/>
      <c r="S110" s="1623"/>
      <c r="T110" s="1623"/>
      <c r="U110" s="1007"/>
      <c r="V110" s="1623"/>
      <c r="W110" s="1623"/>
      <c r="X110" s="1623"/>
      <c r="Y110" s="1623"/>
      <c r="Z110" s="1623"/>
      <c r="AA110" s="2095"/>
      <c r="AB110" s="1029"/>
      <c r="AC110" s="1029"/>
      <c r="AD110" s="1029"/>
      <c r="AE110" s="1029"/>
      <c r="AF110" s="2104">
        <v>11</v>
      </c>
    </row>
    <row s="26694" customFormat="1" customHeight="1" ht="11.549999999999999">
      <c r="A111" s="1450"/>
      <c r="B111" s="2099"/>
      <c r="C111" s="2099"/>
      <c r="D111" s="814"/>
      <c r="K111" s="1623"/>
      <c r="L111" s="2099"/>
      <c r="M111" s="2099"/>
      <c r="N111" s="1623"/>
      <c r="O111" s="1623"/>
      <c r="P111" s="1623"/>
      <c r="Q111" s="1623"/>
      <c r="R111" s="2099"/>
      <c r="S111" s="1623"/>
      <c r="T111" s="1623"/>
      <c r="U111" s="1007"/>
      <c r="V111" s="1623"/>
      <c r="W111" s="1623"/>
      <c r="X111" s="1623"/>
      <c r="Y111" s="1623"/>
      <c r="Z111" s="1623"/>
      <c r="AA111" s="2095"/>
      <c r="AB111" s="1029"/>
      <c r="AC111" s="1029"/>
      <c r="AD111" s="1029"/>
      <c r="AE111" s="1029"/>
      <c r="AF111" s="2104">
        <v>11</v>
      </c>
    </row>
    <row s="26694" customFormat="1" customHeight="1" ht="11.549999999999999">
      <c r="A112" s="1450"/>
      <c r="B112" s="2099"/>
      <c r="C112" s="2099"/>
      <c r="D112" s="814"/>
      <c r="K112" s="1623"/>
      <c r="L112" s="2099"/>
      <c r="M112" s="2099"/>
      <c r="N112" s="1623"/>
      <c r="O112" s="1623"/>
      <c r="P112" s="1623"/>
      <c r="Q112" s="1623"/>
      <c r="R112" s="2099"/>
      <c r="S112" s="1623"/>
      <c r="T112" s="1623"/>
      <c r="U112" s="1007"/>
      <c r="V112" s="1623"/>
      <c r="W112" s="1623"/>
      <c r="X112" s="1623"/>
      <c r="Y112" s="1623"/>
      <c r="Z112" s="1623"/>
      <c r="AA112" s="2095"/>
      <c r="AB112" s="1029"/>
      <c r="AC112" s="1029"/>
      <c r="AD112" s="1029"/>
      <c r="AE112" s="1029"/>
      <c r="AF112" s="2104">
        <v>11</v>
      </c>
    </row>
    <row s="26694" customFormat="1" customHeight="1" ht="11.549999999999999">
      <c r="A113" s="1450"/>
      <c r="B113" s="2099"/>
      <c r="C113" s="2099"/>
      <c r="D113" s="814"/>
      <c r="K113" s="1623"/>
      <c r="L113" s="2099"/>
      <c r="M113" s="2099"/>
      <c r="N113" s="1623"/>
      <c r="O113" s="1623"/>
      <c r="P113" s="1623"/>
      <c r="Q113" s="1623"/>
      <c r="R113" s="2099"/>
      <c r="S113" s="1623"/>
      <c r="T113" s="1623"/>
      <c r="U113" s="1007"/>
      <c r="V113" s="1623"/>
      <c r="W113" s="1623"/>
      <c r="X113" s="1623"/>
      <c r="Y113" s="1623"/>
      <c r="Z113" s="1623"/>
      <c r="AA113" s="2095"/>
      <c r="AB113" s="1029"/>
      <c r="AC113" s="1029"/>
      <c r="AD113" s="1029"/>
      <c r="AE113" s="1029"/>
      <c r="AF113" s="2104">
        <v>11</v>
      </c>
    </row>
    <row s="26694" customFormat="1" customHeight="1" ht="11.549999999999999">
      <c r="A114" s="1450"/>
      <c r="B114" s="2099"/>
      <c r="C114" s="2099"/>
      <c r="D114" s="814"/>
      <c r="K114" s="1623"/>
      <c r="L114" s="2099"/>
      <c r="M114" s="2099"/>
      <c r="N114" s="1623"/>
      <c r="O114" s="1623"/>
      <c r="P114" s="1623"/>
      <c r="Q114" s="1623"/>
      <c r="R114" s="2099"/>
      <c r="S114" s="1623"/>
      <c r="T114" s="1623"/>
      <c r="U114" s="1007"/>
      <c r="V114" s="1623"/>
      <c r="W114" s="1623"/>
      <c r="X114" s="1623"/>
      <c r="Y114" s="1623"/>
      <c r="Z114" s="1623"/>
      <c r="AA114" s="2095"/>
      <c r="AB114" s="1029"/>
      <c r="AC114" s="1029"/>
      <c r="AD114" s="1029"/>
      <c r="AE114" s="1029"/>
      <c r="AF114" s="2104">
        <v>11</v>
      </c>
    </row>
    <row s="26694" customFormat="1" customHeight="1" ht="11.549999999999999">
      <c r="A115" s="1450"/>
      <c r="B115" s="2099"/>
      <c r="C115" s="2099"/>
      <c r="D115" s="814"/>
      <c r="K115" s="1623"/>
      <c r="L115" s="2099"/>
      <c r="M115" s="2099"/>
      <c r="N115" s="1623"/>
      <c r="O115" s="1623"/>
      <c r="P115" s="1623"/>
      <c r="Q115" s="1623"/>
      <c r="R115" s="2099"/>
      <c r="S115" s="1623"/>
      <c r="T115" s="1623"/>
      <c r="U115" s="1007"/>
      <c r="V115" s="1623"/>
      <c r="W115" s="1623"/>
      <c r="X115" s="1623"/>
      <c r="Y115" s="1623"/>
      <c r="Z115" s="1623"/>
      <c r="AA115" s="2095"/>
      <c r="AB115" s="1029"/>
      <c r="AC115" s="1029"/>
      <c r="AD115" s="1029"/>
      <c r="AE115" s="1029"/>
      <c r="AF115" s="2104">
        <v>11</v>
      </c>
    </row>
    <row s="26694" customFormat="1" customHeight="1" ht="11.549999999999999">
      <c r="A116" s="1450"/>
      <c r="B116" s="2099"/>
      <c r="C116" s="2099"/>
      <c r="D116" s="814"/>
      <c r="K116" s="1623"/>
      <c r="L116" s="2099"/>
      <c r="M116" s="2099"/>
      <c r="N116" s="1623"/>
      <c r="O116" s="1623"/>
      <c r="P116" s="1623"/>
      <c r="Q116" s="1623"/>
      <c r="R116" s="2099"/>
      <c r="S116" s="1623"/>
      <c r="T116" s="1623"/>
      <c r="U116" s="1007"/>
      <c r="V116" s="1623"/>
      <c r="W116" s="1623"/>
      <c r="X116" s="1623"/>
      <c r="Y116" s="1623"/>
      <c r="Z116" s="1623"/>
      <c r="AA116" s="2095"/>
      <c r="AB116" s="1029"/>
      <c r="AC116" s="1029"/>
      <c r="AD116" s="1029"/>
      <c r="AE116" s="1029"/>
      <c r="AF116" s="2104">
        <v>11</v>
      </c>
    </row>
    <row s="26694" customFormat="1" customHeight="1" ht="11.549999999999999">
      <c r="A117" s="1450"/>
      <c r="B117" s="2099"/>
      <c r="C117" s="2099"/>
      <c r="D117" s="814"/>
      <c r="K117" s="1623"/>
      <c r="L117" s="2099"/>
      <c r="M117" s="2099"/>
      <c r="N117" s="1623"/>
      <c r="O117" s="1623"/>
      <c r="P117" s="1623"/>
      <c r="Q117" s="1623"/>
      <c r="R117" s="2099"/>
      <c r="S117" s="1623"/>
      <c r="T117" s="1623"/>
      <c r="U117" s="1007"/>
      <c r="V117" s="1623"/>
      <c r="W117" s="1623"/>
      <c r="X117" s="1623"/>
      <c r="Y117" s="1623"/>
      <c r="Z117" s="1623"/>
      <c r="AA117" s="2095"/>
      <c r="AB117" s="1029"/>
      <c r="AC117" s="1029"/>
      <c r="AD117" s="1029"/>
      <c r="AE117" s="1029"/>
      <c r="AF117" s="2104">
        <v>11</v>
      </c>
    </row>
    <row s="26694" customFormat="1" customHeight="1" ht="11.549999999999999">
      <c r="A118" s="1450"/>
      <c r="B118" s="2099"/>
      <c r="C118" s="2099"/>
      <c r="D118" s="814"/>
      <c r="K118" s="1623"/>
      <c r="L118" s="2099"/>
      <c r="M118" s="2099"/>
      <c r="N118" s="1623"/>
      <c r="O118" s="1623"/>
      <c r="P118" s="1623"/>
      <c r="Q118" s="1623"/>
      <c r="R118" s="2099"/>
      <c r="S118" s="1623"/>
      <c r="T118" s="1623"/>
      <c r="U118" s="1007"/>
      <c r="V118" s="1623"/>
      <c r="W118" s="1623"/>
      <c r="X118" s="1623"/>
      <c r="Y118" s="1623"/>
      <c r="Z118" s="1623"/>
      <c r="AA118" s="2095"/>
      <c r="AB118" s="1029"/>
      <c r="AC118" s="1029"/>
      <c r="AD118" s="1029"/>
      <c r="AE118" s="1029"/>
      <c r="AF118" s="2104">
        <v>11</v>
      </c>
    </row>
    <row s="26694" customFormat="1" customHeight="1" ht="11.549999999999999">
      <c r="A119" s="1450"/>
      <c r="B119" s="2099"/>
      <c r="C119" s="2099"/>
      <c r="D119" s="814"/>
      <c r="K119" s="1623"/>
      <c r="L119" s="2099"/>
      <c r="M119" s="2099"/>
      <c r="N119" s="1623"/>
      <c r="O119" s="1623"/>
      <c r="P119" s="1623"/>
      <c r="Q119" s="1623"/>
      <c r="R119" s="2099"/>
      <c r="S119" s="1623"/>
      <c r="T119" s="1623"/>
      <c r="U119" s="1007"/>
      <c r="V119" s="1623"/>
      <c r="W119" s="1623"/>
      <c r="X119" s="1623"/>
      <c r="Y119" s="1623"/>
      <c r="Z119" s="1623"/>
      <c r="AA119" s="2095"/>
      <c r="AB119" s="1029"/>
      <c r="AC119" s="1029"/>
      <c r="AD119" s="1029"/>
      <c r="AE119" s="1029"/>
      <c r="AF119" s="2104">
        <v>11</v>
      </c>
    </row>
    <row s="26694" customFormat="1" customHeight="1" ht="11.549999999999999">
      <c r="A120" s="1450"/>
      <c r="B120" s="2099"/>
      <c r="C120" s="2099"/>
      <c r="D120" s="814"/>
      <c r="K120" s="1623"/>
      <c r="L120" s="2099"/>
      <c r="M120" s="2099"/>
      <c r="N120" s="1623"/>
      <c r="O120" s="1623"/>
      <c r="P120" s="1623"/>
      <c r="Q120" s="1623"/>
      <c r="R120" s="2099"/>
      <c r="S120" s="1623"/>
      <c r="T120" s="1623"/>
      <c r="U120" s="1007"/>
      <c r="V120" s="1623"/>
      <c r="W120" s="1623"/>
      <c r="X120" s="1623"/>
      <c r="Y120" s="1623"/>
      <c r="Z120" s="1623"/>
      <c r="AA120" s="2095"/>
      <c r="AB120" s="1029"/>
      <c r="AC120" s="1029"/>
      <c r="AD120" s="1029"/>
      <c r="AE120" s="1029"/>
      <c r="AF120" s="2104">
        <v>11</v>
      </c>
    </row>
    <row s="26694" customFormat="1" customHeight="1" ht="11.549999999999999">
      <c r="A121" s="1450"/>
      <c r="B121" s="2099"/>
      <c r="C121" s="2099"/>
      <c r="D121" s="814"/>
      <c r="K121" s="1623"/>
      <c r="L121" s="2099"/>
      <c r="M121" s="2099"/>
      <c r="N121" s="1623"/>
      <c r="O121" s="1623"/>
      <c r="P121" s="1623"/>
      <c r="Q121" s="1623"/>
      <c r="R121" s="2099"/>
      <c r="S121" s="1623"/>
      <c r="T121" s="1623"/>
      <c r="U121" s="1007"/>
      <c r="V121" s="1623"/>
      <c r="W121" s="1623"/>
      <c r="X121" s="1623"/>
      <c r="Y121" s="1623"/>
      <c r="Z121" s="1623"/>
      <c r="AA121" s="2095"/>
      <c r="AB121" s="1029"/>
      <c r="AC121" s="1029"/>
      <c r="AD121" s="1029"/>
      <c r="AE121" s="1029"/>
      <c r="AF121" s="2104">
        <v>11</v>
      </c>
    </row>
    <row s="26694" customFormat="1" customHeight="1" ht="11.549999999999999">
      <c r="A122" s="1450"/>
      <c r="B122" s="2099"/>
      <c r="C122" s="2099"/>
      <c r="D122" s="814"/>
      <c r="K122" s="1623"/>
      <c r="L122" s="2099"/>
      <c r="M122" s="2099"/>
      <c r="N122" s="1623"/>
      <c r="O122" s="1623"/>
      <c r="P122" s="1623"/>
      <c r="Q122" s="1623"/>
      <c r="R122" s="2099"/>
      <c r="S122" s="1623"/>
      <c r="T122" s="1623"/>
      <c r="U122" s="1007"/>
      <c r="V122" s="1623"/>
      <c r="W122" s="1623"/>
      <c r="X122" s="1623"/>
      <c r="Y122" s="1623"/>
      <c r="Z122" s="1623"/>
      <c r="AA122" s="2095"/>
      <c r="AB122" s="1029"/>
      <c r="AC122" s="1029"/>
      <c r="AD122" s="1029"/>
      <c r="AE122" s="1029"/>
      <c r="AF122" s="2104">
        <v>11</v>
      </c>
    </row>
    <row s="26694" customFormat="1" customHeight="1" ht="11.549999999999999">
      <c r="A123" s="1450"/>
      <c r="B123" s="2099"/>
      <c r="C123" s="2099"/>
      <c r="D123" s="814"/>
      <c r="K123" s="1623"/>
      <c r="L123" s="2099"/>
      <c r="M123" s="2099"/>
      <c r="N123" s="1623"/>
      <c r="O123" s="1623"/>
      <c r="P123" s="1623"/>
      <c r="Q123" s="1623"/>
      <c r="R123" s="2099"/>
      <c r="S123" s="1623"/>
      <c r="T123" s="1623"/>
      <c r="U123" s="1007"/>
      <c r="V123" s="1623"/>
      <c r="W123" s="1623"/>
      <c r="X123" s="1623"/>
      <c r="Y123" s="1623"/>
      <c r="Z123" s="1623"/>
      <c r="AA123" s="2095"/>
      <c r="AB123" s="1029"/>
      <c r="AC123" s="1029"/>
      <c r="AD123" s="1029"/>
      <c r="AE123" s="1029"/>
      <c r="AF123" s="2104">
        <v>11</v>
      </c>
    </row>
    <row s="26694" customFormat="1" customHeight="1" ht="11.549999999999999">
      <c r="A124" s="1450"/>
      <c r="B124" s="2099"/>
      <c r="C124" s="2099"/>
      <c r="D124" s="814"/>
      <c r="K124" s="1623"/>
      <c r="L124" s="2099"/>
      <c r="M124" s="2099"/>
      <c r="N124" s="1623"/>
      <c r="O124" s="1623"/>
      <c r="P124" s="1623"/>
      <c r="Q124" s="1623"/>
      <c r="R124" s="2099"/>
      <c r="S124" s="1623"/>
      <c r="T124" s="1623"/>
      <c r="U124" s="1007"/>
      <c r="V124" s="1623"/>
      <c r="W124" s="1623"/>
      <c r="X124" s="1623"/>
      <c r="Y124" s="1623"/>
      <c r="Z124" s="1623"/>
      <c r="AA124" s="2095"/>
      <c r="AB124" s="1029"/>
      <c r="AC124" s="1029"/>
      <c r="AD124" s="1029"/>
      <c r="AE124" s="1029"/>
      <c r="AF124" s="2104">
        <v>11</v>
      </c>
    </row>
    <row s="26694" customFormat="1" customHeight="1" ht="11.549999999999999">
      <c r="A125" s="1450"/>
      <c r="B125" s="2099"/>
      <c r="C125" s="2099"/>
      <c r="D125" s="814"/>
      <c r="K125" s="1623"/>
      <c r="L125" s="2099"/>
      <c r="M125" s="2099"/>
      <c r="N125" s="1623"/>
      <c r="O125" s="1623"/>
      <c r="P125" s="1623"/>
      <c r="Q125" s="1623"/>
      <c r="R125" s="2099"/>
      <c r="S125" s="1623"/>
      <c r="T125" s="1623"/>
      <c r="U125" s="1007"/>
      <c r="V125" s="1623"/>
      <c r="W125" s="1623"/>
      <c r="X125" s="1623"/>
      <c r="Y125" s="1623"/>
      <c r="Z125" s="1623"/>
      <c r="AA125" s="2095"/>
      <c r="AB125" s="1029"/>
      <c r="AC125" s="1029"/>
      <c r="AD125" s="1029"/>
      <c r="AE125" s="1029"/>
      <c r="AF125" s="2104">
        <v>11</v>
      </c>
    </row>
    <row s="26694" customFormat="1" customHeight="1" ht="11.549999999999999">
      <c r="A126" s="1450"/>
      <c r="B126" s="2099"/>
      <c r="C126" s="2099"/>
      <c r="D126" s="814"/>
      <c r="K126" s="1623"/>
      <c r="L126" s="2099"/>
      <c r="M126" s="2099"/>
      <c r="N126" s="1623"/>
      <c r="O126" s="1623"/>
      <c r="P126" s="1623"/>
      <c r="Q126" s="1623"/>
      <c r="R126" s="2099"/>
      <c r="S126" s="1623"/>
      <c r="T126" s="1623"/>
      <c r="U126" s="1007"/>
      <c r="V126" s="1623"/>
      <c r="W126" s="1623"/>
      <c r="X126" s="1623"/>
      <c r="Y126" s="1623"/>
      <c r="Z126" s="1623"/>
      <c r="AA126" s="2095"/>
      <c r="AB126" s="1029"/>
      <c r="AC126" s="1029"/>
      <c r="AD126" s="1029"/>
      <c r="AE126" s="1029"/>
      <c r="AF126" s="2104">
        <v>11</v>
      </c>
    </row>
    <row s="26694" customFormat="1" customHeight="1" ht="11.549999999999999">
      <c r="A127" s="1450"/>
      <c r="B127" s="2099"/>
      <c r="C127" s="2099"/>
      <c r="D127" s="814"/>
      <c r="K127" s="1623"/>
      <c r="L127" s="2099"/>
      <c r="M127" s="2099"/>
      <c r="N127" s="1623"/>
      <c r="O127" s="1623"/>
      <c r="P127" s="1623"/>
      <c r="Q127" s="1623"/>
      <c r="R127" s="2099"/>
      <c r="S127" s="1623"/>
      <c r="T127" s="1623"/>
      <c r="U127" s="1007"/>
      <c r="V127" s="1623"/>
      <c r="W127" s="1623"/>
      <c r="X127" s="1623"/>
      <c r="Y127" s="1623"/>
      <c r="Z127" s="1623"/>
      <c r="AA127" s="2095"/>
      <c r="AB127" s="1029"/>
      <c r="AC127" s="1029"/>
      <c r="AD127" s="1029"/>
      <c r="AE127" s="1029"/>
      <c r="AF127" s="2104">
        <v>11</v>
      </c>
    </row>
    <row s="26694" customFormat="1" customHeight="1" ht="11.549999999999999">
      <c r="A128" s="1450"/>
      <c r="B128" s="2099"/>
      <c r="C128" s="2099"/>
      <c r="D128" s="814"/>
      <c r="K128" s="1623"/>
      <c r="L128" s="2099"/>
      <c r="M128" s="2099"/>
      <c r="N128" s="1623"/>
      <c r="O128" s="1623"/>
      <c r="P128" s="1623"/>
      <c r="Q128" s="1623"/>
      <c r="R128" s="2099"/>
      <c r="S128" s="1623"/>
      <c r="T128" s="1623"/>
      <c r="U128" s="1007"/>
      <c r="V128" s="1623"/>
      <c r="W128" s="1623"/>
      <c r="X128" s="1623"/>
      <c r="Y128" s="1623"/>
      <c r="Z128" s="1623"/>
      <c r="AA128" s="2095"/>
      <c r="AB128" s="1029"/>
      <c r="AC128" s="1029"/>
      <c r="AD128" s="1029"/>
      <c r="AE128" s="1029"/>
      <c r="AF128" s="2104">
        <v>11</v>
      </c>
    </row>
    <row s="26694" customFormat="1" customHeight="1" ht="11.549999999999999">
      <c r="A129" s="1450"/>
      <c r="B129" s="2099"/>
      <c r="C129" s="2099"/>
      <c r="D129" s="814"/>
      <c r="K129" s="1623"/>
      <c r="L129" s="2099"/>
      <c r="M129" s="2099"/>
      <c r="N129" s="1623"/>
      <c r="O129" s="1623"/>
      <c r="P129" s="1623"/>
      <c r="Q129" s="1623"/>
      <c r="R129" s="2099"/>
      <c r="S129" s="1623"/>
      <c r="T129" s="1623"/>
      <c r="U129" s="1007"/>
      <c r="V129" s="1623"/>
      <c r="W129" s="1623"/>
      <c r="X129" s="1623"/>
      <c r="Y129" s="1623"/>
      <c r="Z129" s="1623"/>
      <c r="AA129" s="2095"/>
      <c r="AB129" s="1029"/>
      <c r="AC129" s="1029"/>
      <c r="AD129" s="1029"/>
      <c r="AE129" s="1029"/>
      <c r="AF129" s="2104">
        <v>11</v>
      </c>
    </row>
    <row s="26694" customFormat="1" customHeight="1" ht="11.549999999999999">
      <c r="A130" s="1450"/>
      <c r="B130" s="2099"/>
      <c r="C130" s="2099"/>
      <c r="D130" s="814"/>
      <c r="K130" s="1623"/>
      <c r="L130" s="2099"/>
      <c r="M130" s="2099"/>
      <c r="N130" s="1623"/>
      <c r="O130" s="1623"/>
      <c r="P130" s="1623"/>
      <c r="Q130" s="1623"/>
      <c r="R130" s="2099"/>
      <c r="S130" s="1623"/>
      <c r="T130" s="1623"/>
      <c r="U130" s="1007"/>
      <c r="V130" s="1623"/>
      <c r="W130" s="1623"/>
      <c r="X130" s="1623"/>
      <c r="Y130" s="1623"/>
      <c r="Z130" s="1623"/>
      <c r="AA130" s="2095"/>
      <c r="AB130" s="1029"/>
      <c r="AC130" s="1029"/>
      <c r="AD130" s="1029"/>
      <c r="AE130" s="1029"/>
      <c r="AF130" s="2104">
        <v>11</v>
      </c>
    </row>
    <row s="26694" customFormat="1" customHeight="1" ht="11.549999999999999">
      <c r="A131" s="1450"/>
      <c r="B131" s="2099"/>
      <c r="C131" s="2099"/>
      <c r="D131" s="814"/>
      <c r="K131" s="1623"/>
      <c r="L131" s="2099"/>
      <c r="M131" s="2099"/>
      <c r="N131" s="1623"/>
      <c r="O131" s="1623"/>
      <c r="P131" s="1623"/>
      <c r="Q131" s="1623"/>
      <c r="R131" s="2099"/>
      <c r="S131" s="1623"/>
      <c r="T131" s="1623"/>
      <c r="U131" s="1007"/>
      <c r="V131" s="1623"/>
      <c r="W131" s="1623"/>
      <c r="X131" s="1623"/>
      <c r="Y131" s="1623"/>
      <c r="Z131" s="1623"/>
      <c r="AA131" s="2095"/>
      <c r="AB131" s="1029"/>
      <c r="AC131" s="1029"/>
      <c r="AD131" s="1029"/>
      <c r="AE131" s="1029"/>
      <c r="AF131" s="2104">
        <v>11</v>
      </c>
    </row>
    <row s="26694" customFormat="1" customHeight="1" ht="11.549999999999999">
      <c r="A132" s="1450"/>
      <c r="B132" s="2099"/>
      <c r="C132" s="2099"/>
      <c r="D132" s="814"/>
      <c r="K132" s="1623"/>
      <c r="L132" s="2099"/>
      <c r="M132" s="2099"/>
      <c r="N132" s="1623"/>
      <c r="O132" s="1623"/>
      <c r="P132" s="1623"/>
      <c r="Q132" s="1623"/>
      <c r="R132" s="2099"/>
      <c r="S132" s="1623"/>
      <c r="T132" s="1623"/>
      <c r="U132" s="1007"/>
      <c r="V132" s="1623"/>
      <c r="W132" s="1623"/>
      <c r="X132" s="1623"/>
      <c r="Y132" s="1623"/>
      <c r="Z132" s="1623"/>
      <c r="AA132" s="2095"/>
      <c r="AB132" s="1029"/>
      <c r="AC132" s="1029"/>
      <c r="AD132" s="1029"/>
      <c r="AE132" s="1029"/>
      <c r="AF132" s="2104">
        <v>11</v>
      </c>
    </row>
    <row s="26694" customFormat="1" customHeight="1" ht="11.549999999999999">
      <c r="A133" s="1450"/>
      <c r="B133" s="2099"/>
      <c r="C133" s="2099"/>
      <c r="D133" s="814"/>
      <c r="K133" s="1623"/>
      <c r="L133" s="2099"/>
      <c r="M133" s="2099"/>
      <c r="N133" s="1623"/>
      <c r="O133" s="1623"/>
      <c r="P133" s="1623"/>
      <c r="Q133" s="1623"/>
      <c r="R133" s="2099"/>
      <c r="S133" s="1623"/>
      <c r="T133" s="1623"/>
      <c r="U133" s="1007"/>
      <c r="V133" s="1623"/>
      <c r="W133" s="1623"/>
      <c r="X133" s="1623"/>
      <c r="Y133" s="1623"/>
      <c r="Z133" s="1623"/>
      <c r="AA133" s="2095"/>
      <c r="AB133" s="1029"/>
      <c r="AC133" s="1029"/>
      <c r="AD133" s="1029"/>
      <c r="AE133" s="1029"/>
      <c r="AF133" s="2104">
        <v>11</v>
      </c>
    </row>
    <row s="26694" customFormat="1" customHeight="1" ht="11.549999999999999">
      <c r="A134" s="1450"/>
      <c r="B134" s="2099"/>
      <c r="C134" s="2099"/>
      <c r="D134" s="814"/>
      <c r="K134" s="1623"/>
      <c r="L134" s="2099"/>
      <c r="M134" s="2099"/>
      <c r="N134" s="1623"/>
      <c r="O134" s="1623"/>
      <c r="P134" s="1623"/>
      <c r="Q134" s="1623"/>
      <c r="R134" s="2099"/>
      <c r="S134" s="1623"/>
      <c r="T134" s="1623"/>
      <c r="U134" s="1007"/>
      <c r="V134" s="1623"/>
      <c r="W134" s="1623"/>
      <c r="X134" s="1623"/>
      <c r="Y134" s="1623"/>
      <c r="Z134" s="1623"/>
      <c r="AA134" s="2095"/>
      <c r="AB134" s="1029"/>
      <c r="AC134" s="1029"/>
      <c r="AD134" s="1029"/>
      <c r="AE134" s="1029"/>
      <c r="AF134" s="2104">
        <v>11</v>
      </c>
    </row>
    <row s="26694" customFormat="1" customHeight="1" ht="11.549999999999999">
      <c r="A135" s="1450"/>
      <c r="B135" s="2099"/>
      <c r="C135" s="2099"/>
      <c r="D135" s="814"/>
      <c r="K135" s="1623"/>
      <c r="L135" s="2099"/>
      <c r="M135" s="2099"/>
      <c r="N135" s="1623"/>
      <c r="O135" s="1623"/>
      <c r="P135" s="1623"/>
      <c r="Q135" s="1623"/>
      <c r="R135" s="2099"/>
      <c r="S135" s="1623"/>
      <c r="T135" s="1623"/>
      <c r="U135" s="1007"/>
      <c r="V135" s="1623"/>
      <c r="W135" s="1623"/>
      <c r="X135" s="1623"/>
      <c r="Y135" s="1623"/>
      <c r="Z135" s="1623"/>
      <c r="AA135" s="2095"/>
      <c r="AB135" s="1029"/>
      <c r="AC135" s="1029"/>
      <c r="AD135" s="1029"/>
      <c r="AE135" s="1029"/>
      <c r="AF135" s="2104">
        <v>11</v>
      </c>
    </row>
    <row s="26694" customFormat="1" customHeight="1" ht="11.549999999999999">
      <c r="A136" s="1450"/>
      <c r="B136" s="2099"/>
      <c r="C136" s="2099"/>
      <c r="D136" s="814"/>
      <c r="K136" s="1623"/>
      <c r="L136" s="2099"/>
      <c r="M136" s="2099"/>
      <c r="N136" s="1623"/>
      <c r="O136" s="1623"/>
      <c r="P136" s="1623"/>
      <c r="Q136" s="1623"/>
      <c r="R136" s="2099"/>
      <c r="S136" s="1623"/>
      <c r="T136" s="1623"/>
      <c r="U136" s="1007"/>
      <c r="V136" s="1623"/>
      <c r="W136" s="1623"/>
      <c r="X136" s="1623"/>
      <c r="Y136" s="1623"/>
      <c r="Z136" s="1623"/>
      <c r="AA136" s="2095"/>
      <c r="AB136" s="1029"/>
      <c r="AC136" s="1029"/>
      <c r="AD136" s="1029"/>
      <c r="AE136" s="1029"/>
      <c r="AF136" s="2104">
        <v>11</v>
      </c>
    </row>
    <row s="26694" customFormat="1" customHeight="1" ht="11.549999999999999">
      <c r="A137" s="1450"/>
      <c r="B137" s="2099"/>
      <c r="C137" s="2099"/>
      <c r="D137" s="814"/>
      <c r="K137" s="1623"/>
      <c r="L137" s="2099"/>
      <c r="M137" s="2099"/>
      <c r="N137" s="1623"/>
      <c r="O137" s="1623"/>
      <c r="P137" s="1623"/>
      <c r="Q137" s="1623"/>
      <c r="R137" s="2099"/>
      <c r="S137" s="1623"/>
      <c r="T137" s="1623"/>
      <c r="U137" s="1007"/>
      <c r="V137" s="1623"/>
      <c r="W137" s="1623"/>
      <c r="X137" s="1623"/>
      <c r="Y137" s="1623"/>
      <c r="Z137" s="1623"/>
      <c r="AA137" s="2095"/>
      <c r="AB137" s="1029"/>
      <c r="AC137" s="1029"/>
      <c r="AD137" s="1029"/>
      <c r="AE137" s="1029"/>
      <c r="AF137" s="2104">
        <v>11</v>
      </c>
    </row>
    <row s="26694" customFormat="1" customHeight="1" ht="11.549999999999999">
      <c r="A138" s="1450"/>
      <c r="B138" s="2099"/>
      <c r="C138" s="2099"/>
      <c r="D138" s="814"/>
      <c r="K138" s="1623"/>
      <c r="L138" s="2099"/>
      <c r="M138" s="2099"/>
      <c r="N138" s="1623"/>
      <c r="O138" s="1623"/>
      <c r="P138" s="1623"/>
      <c r="Q138" s="1623"/>
      <c r="R138" s="2099"/>
      <c r="S138" s="1623"/>
      <c r="T138" s="1623"/>
      <c r="U138" s="1007"/>
      <c r="V138" s="1623"/>
      <c r="W138" s="1623"/>
      <c r="X138" s="1623"/>
      <c r="Y138" s="1623"/>
      <c r="Z138" s="1623"/>
      <c r="AA138" s="2095"/>
      <c r="AB138" s="1029"/>
      <c r="AC138" s="1029"/>
      <c r="AD138" s="1029"/>
      <c r="AE138" s="1029"/>
      <c r="AF138" s="2104">
        <v>11</v>
      </c>
    </row>
    <row s="26694" customFormat="1" customHeight="1" ht="11.549999999999999">
      <c r="A139" s="1450"/>
      <c r="B139" s="2099"/>
      <c r="C139" s="2099"/>
      <c r="D139" s="814"/>
      <c r="K139" s="1623"/>
      <c r="L139" s="2099"/>
      <c r="M139" s="2099"/>
      <c r="N139" s="1623"/>
      <c r="O139" s="1623"/>
      <c r="P139" s="1623"/>
      <c r="Q139" s="1623"/>
      <c r="R139" s="2099"/>
      <c r="S139" s="1623"/>
      <c r="T139" s="1623"/>
      <c r="U139" s="1007"/>
      <c r="V139" s="1623"/>
      <c r="W139" s="1623"/>
      <c r="X139" s="1623"/>
      <c r="Y139" s="1623"/>
      <c r="Z139" s="1623"/>
      <c r="AA139" s="2095"/>
      <c r="AB139" s="1029"/>
      <c r="AC139" s="1029"/>
      <c r="AD139" s="1029"/>
      <c r="AE139" s="1029"/>
      <c r="AF139" s="2104">
        <v>11</v>
      </c>
    </row>
    <row s="26694" customFormat="1" customHeight="1" ht="11.549999999999999">
      <c r="A140" s="1450"/>
      <c r="B140" s="2099"/>
      <c r="C140" s="2099"/>
      <c r="D140" s="814"/>
      <c r="K140" s="1623"/>
      <c r="L140" s="2099"/>
      <c r="M140" s="2099"/>
      <c r="N140" s="1623"/>
      <c r="O140" s="1623"/>
      <c r="P140" s="1623"/>
      <c r="Q140" s="1623"/>
      <c r="R140" s="2099"/>
      <c r="S140" s="1623"/>
      <c r="T140" s="1623"/>
      <c r="U140" s="1007"/>
      <c r="V140" s="1623"/>
      <c r="W140" s="1623"/>
      <c r="X140" s="1623"/>
      <c r="Y140" s="1623"/>
      <c r="Z140" s="1623"/>
      <c r="AA140" s="2095"/>
      <c r="AB140" s="1029"/>
      <c r="AC140" s="1029"/>
      <c r="AD140" s="1029"/>
      <c r="AE140" s="1029"/>
      <c r="AF140" s="2104">
        <v>11</v>
      </c>
    </row>
    <row s="26694" customFormat="1" customHeight="1" ht="11.549999999999999">
      <c r="A141" s="1450"/>
      <c r="B141" s="2099"/>
      <c r="C141" s="2099"/>
      <c r="D141" s="814"/>
      <c r="K141" s="1623"/>
      <c r="L141" s="2099"/>
      <c r="M141" s="2099"/>
      <c r="N141" s="1623"/>
      <c r="O141" s="1623"/>
      <c r="P141" s="1623"/>
      <c r="Q141" s="1623"/>
      <c r="R141" s="2099"/>
      <c r="S141" s="1623"/>
      <c r="T141" s="1623"/>
      <c r="U141" s="1007"/>
      <c r="V141" s="1623"/>
      <c r="W141" s="1623"/>
      <c r="X141" s="1623"/>
      <c r="Y141" s="1623"/>
      <c r="Z141" s="1623"/>
      <c r="AA141" s="2095"/>
      <c r="AB141" s="1029"/>
      <c r="AC141" s="1029"/>
      <c r="AD141" s="1029"/>
      <c r="AE141" s="1029"/>
      <c r="AF141" s="2104">
        <v>11</v>
      </c>
    </row>
    <row s="26694" customFormat="1" customHeight="1" ht="11.549999999999999">
      <c r="A142" s="1450"/>
      <c r="B142" s="2099"/>
      <c r="C142" s="2099"/>
      <c r="D142" s="814"/>
      <c r="K142" s="1623"/>
      <c r="L142" s="2099"/>
      <c r="M142" s="2099"/>
      <c r="N142" s="1623"/>
      <c r="O142" s="1623"/>
      <c r="P142" s="1623"/>
      <c r="Q142" s="1623"/>
      <c r="R142" s="2099"/>
      <c r="S142" s="1623"/>
      <c r="T142" s="1623"/>
      <c r="U142" s="1007"/>
      <c r="V142" s="1623"/>
      <c r="W142" s="1623"/>
      <c r="X142" s="1623"/>
      <c r="Y142" s="1623"/>
      <c r="Z142" s="1623"/>
      <c r="AA142" s="2095"/>
      <c r="AB142" s="1029"/>
      <c r="AC142" s="1029"/>
      <c r="AD142" s="1029"/>
      <c r="AE142" s="1029"/>
      <c r="AF142" s="2104">
        <v>11</v>
      </c>
    </row>
    <row s="26694" customFormat="1" customHeight="1" ht="11.549999999999999">
      <c r="A143" s="1450"/>
      <c r="B143" s="2099"/>
      <c r="C143" s="2099"/>
      <c r="D143" s="814"/>
      <c r="K143" s="1623"/>
      <c r="L143" s="2099"/>
      <c r="M143" s="2099"/>
      <c r="N143" s="1623"/>
      <c r="O143" s="1623"/>
      <c r="P143" s="1623"/>
      <c r="Q143" s="1623"/>
      <c r="R143" s="2099"/>
      <c r="S143" s="1623"/>
      <c r="T143" s="1623"/>
      <c r="U143" s="1007"/>
      <c r="V143" s="1623"/>
      <c r="W143" s="1623"/>
      <c r="X143" s="1623"/>
      <c r="Y143" s="1623"/>
      <c r="Z143" s="1623"/>
      <c r="AA143" s="2095"/>
      <c r="AB143" s="1029"/>
      <c r="AC143" s="1029"/>
      <c r="AD143" s="1029"/>
      <c r="AE143" s="1029"/>
      <c r="AF143" s="2104">
        <v>11</v>
      </c>
    </row>
    <row s="26694" customFormat="1" customHeight="1" ht="11.549999999999999">
      <c r="A144" s="1450"/>
      <c r="B144" s="2099"/>
      <c r="C144" s="2099"/>
      <c r="D144" s="814"/>
      <c r="K144" s="1623"/>
      <c r="L144" s="2099"/>
      <c r="M144" s="2099"/>
      <c r="N144" s="1623"/>
      <c r="O144" s="1623"/>
      <c r="P144" s="1623"/>
      <c r="Q144" s="1623"/>
      <c r="R144" s="2099"/>
      <c r="S144" s="1623"/>
      <c r="T144" s="1623"/>
      <c r="U144" s="1007"/>
      <c r="V144" s="1623"/>
      <c r="W144" s="1623"/>
      <c r="X144" s="1623"/>
      <c r="Y144" s="1623"/>
      <c r="Z144" s="1623"/>
      <c r="AA144" s="2095"/>
      <c r="AB144" s="1029"/>
      <c r="AC144" s="1029"/>
      <c r="AD144" s="1029"/>
      <c r="AE144" s="1029"/>
      <c r="AF144" s="2104">
        <v>11</v>
      </c>
    </row>
    <row s="26694" customFormat="1" customHeight="1" ht="11.549999999999999">
      <c r="A145" s="1450"/>
      <c r="B145" s="2099"/>
      <c r="C145" s="2099"/>
      <c r="D145" s="814"/>
      <c r="K145" s="1623"/>
      <c r="L145" s="2099"/>
      <c r="M145" s="2099"/>
      <c r="N145" s="1623"/>
      <c r="O145" s="1623"/>
      <c r="P145" s="1623"/>
      <c r="Q145" s="1623"/>
      <c r="R145" s="2099"/>
      <c r="S145" s="1623"/>
      <c r="T145" s="1623"/>
      <c r="U145" s="1007"/>
      <c r="V145" s="1623"/>
      <c r="W145" s="1623"/>
      <c r="X145" s="1623"/>
      <c r="Y145" s="1623"/>
      <c r="Z145" s="1623"/>
      <c r="AA145" s="2095"/>
      <c r="AB145" s="1029"/>
      <c r="AC145" s="1029"/>
      <c r="AD145" s="1029"/>
      <c r="AE145" s="1029"/>
      <c r="AF145" s="2104">
        <v>11</v>
      </c>
    </row>
    <row s="26694" customFormat="1" customHeight="1" ht="11.549999999999999">
      <c r="A146" s="1450"/>
      <c r="B146" s="2099"/>
      <c r="C146" s="2099"/>
      <c r="D146" s="814"/>
      <c r="K146" s="1623"/>
      <c r="L146" s="2099"/>
      <c r="M146" s="2099"/>
      <c r="N146" s="1623"/>
      <c r="O146" s="1623"/>
      <c r="P146" s="1623"/>
      <c r="Q146" s="1623"/>
      <c r="R146" s="2099"/>
      <c r="S146" s="1623"/>
      <c r="T146" s="1623"/>
      <c r="U146" s="1007"/>
      <c r="V146" s="1623"/>
      <c r="W146" s="1623"/>
      <c r="X146" s="1623"/>
      <c r="Y146" s="1623"/>
      <c r="Z146" s="1623"/>
      <c r="AA146" s="2095"/>
      <c r="AB146" s="1029"/>
      <c r="AC146" s="1029"/>
      <c r="AD146" s="1029"/>
      <c r="AE146" s="1029"/>
      <c r="AF146" s="2104">
        <v>11</v>
      </c>
    </row>
    <row s="26694" customFormat="1" customHeight="1" ht="11.549999999999999">
      <c r="A147" s="1450"/>
      <c r="B147" s="2099"/>
      <c r="C147" s="2099"/>
      <c r="D147" s="814"/>
      <c r="K147" s="1623"/>
      <c r="L147" s="2099"/>
      <c r="M147" s="2099"/>
      <c r="N147" s="1623"/>
      <c r="O147" s="1623"/>
      <c r="P147" s="1623"/>
      <c r="Q147" s="1623"/>
      <c r="R147" s="2099"/>
      <c r="S147" s="1623"/>
      <c r="T147" s="1623"/>
      <c r="U147" s="1007"/>
      <c r="V147" s="1623"/>
      <c r="W147" s="1623"/>
      <c r="X147" s="1623"/>
      <c r="Y147" s="1623"/>
      <c r="Z147" s="1623"/>
      <c r="AA147" s="2095"/>
      <c r="AB147" s="1029"/>
      <c r="AC147" s="1029"/>
      <c r="AD147" s="1029"/>
      <c r="AE147" s="1029"/>
      <c r="AF147" s="2104">
        <v>11</v>
      </c>
    </row>
    <row s="26694" customFormat="1" customHeight="1" ht="11.549999999999999">
      <c r="A148" s="1450"/>
      <c r="B148" s="2099"/>
      <c r="C148" s="2099"/>
      <c r="D148" s="814"/>
      <c r="K148" s="1623"/>
      <c r="L148" s="2099"/>
      <c r="M148" s="2099"/>
      <c r="N148" s="1623"/>
      <c r="O148" s="1623"/>
      <c r="P148" s="1623"/>
      <c r="Q148" s="1623"/>
      <c r="R148" s="2099"/>
      <c r="S148" s="1623"/>
      <c r="T148" s="1623"/>
      <c r="U148" s="1007"/>
      <c r="V148" s="1623"/>
      <c r="W148" s="1623"/>
      <c r="X148" s="1623"/>
      <c r="Y148" s="1623"/>
      <c r="Z148" s="1623"/>
      <c r="AA148" s="2095"/>
      <c r="AB148" s="1029"/>
      <c r="AC148" s="1029"/>
      <c r="AD148" s="1029"/>
      <c r="AE148" s="1029"/>
      <c r="AF148" s="2104">
        <v>11</v>
      </c>
    </row>
    <row s="26694" customFormat="1" customHeight="1" ht="11.549999999999999">
      <c r="A149" s="1450"/>
      <c r="B149" s="2099"/>
      <c r="C149" s="2099"/>
      <c r="D149" s="814"/>
      <c r="K149" s="1623"/>
      <c r="L149" s="2099"/>
      <c r="M149" s="2099"/>
      <c r="N149" s="1623"/>
      <c r="O149" s="1623"/>
      <c r="P149" s="1623"/>
      <c r="Q149" s="1623"/>
      <c r="R149" s="2099"/>
      <c r="S149" s="1623"/>
      <c r="T149" s="1623"/>
      <c r="U149" s="1007"/>
      <c r="V149" s="1623"/>
      <c r="W149" s="1623"/>
      <c r="X149" s="1623"/>
      <c r="Y149" s="1623"/>
      <c r="Z149" s="1623"/>
      <c r="AA149" s="2095"/>
      <c r="AB149" s="1029"/>
      <c r="AC149" s="1029"/>
      <c r="AD149" s="1029"/>
      <c r="AE149" s="1029"/>
      <c r="AF149" s="2104">
        <v>11</v>
      </c>
    </row>
    <row s="26694" customFormat="1" customHeight="1" ht="11.549999999999999">
      <c r="A150" s="1450"/>
      <c r="B150" s="2099"/>
      <c r="C150" s="2099"/>
      <c r="D150" s="814"/>
      <c r="K150" s="1623"/>
      <c r="L150" s="2099"/>
      <c r="M150" s="2099"/>
      <c r="N150" s="1623"/>
      <c r="O150" s="1623"/>
      <c r="P150" s="1623"/>
      <c r="Q150" s="1623"/>
      <c r="R150" s="2099"/>
      <c r="S150" s="1623"/>
      <c r="T150" s="1623"/>
      <c r="U150" s="1007"/>
      <c r="V150" s="1623"/>
      <c r="W150" s="1623"/>
      <c r="X150" s="1623"/>
      <c r="Y150" s="1623"/>
      <c r="Z150" s="1623"/>
      <c r="AA150" s="2095"/>
      <c r="AB150" s="1029"/>
      <c r="AC150" s="1029"/>
      <c r="AD150" s="1029"/>
      <c r="AE150" s="1029"/>
      <c r="AF150" s="2104">
        <v>11</v>
      </c>
    </row>
    <row s="26694" customFormat="1" customHeight="1" ht="11.549999999999999">
      <c r="A151" s="1450"/>
      <c r="B151" s="2099"/>
      <c r="C151" s="2099"/>
      <c r="D151" s="814"/>
      <c r="K151" s="1623"/>
      <c r="L151" s="2099"/>
      <c r="M151" s="2099"/>
      <c r="N151" s="1623"/>
      <c r="O151" s="1623"/>
      <c r="P151" s="1623"/>
      <c r="Q151" s="1623"/>
      <c r="R151" s="2099"/>
      <c r="S151" s="1623"/>
      <c r="T151" s="1623"/>
      <c r="U151" s="1007"/>
      <c r="V151" s="1623"/>
      <c r="W151" s="1623"/>
      <c r="X151" s="1623"/>
      <c r="Y151" s="1623"/>
      <c r="Z151" s="1623"/>
      <c r="AA151" s="2095"/>
      <c r="AB151" s="1029"/>
      <c r="AC151" s="1029"/>
      <c r="AD151" s="1029"/>
      <c r="AE151" s="1029"/>
      <c r="AF151" s="2104">
        <v>11</v>
      </c>
    </row>
    <row s="26694" customFormat="1" customHeight="1" ht="11.549999999999999">
      <c r="A152" s="1450"/>
      <c r="B152" s="2099"/>
      <c r="C152" s="2099"/>
      <c r="D152" s="814"/>
      <c r="K152" s="1623"/>
      <c r="L152" s="2099"/>
      <c r="M152" s="2099"/>
      <c r="N152" s="1623"/>
      <c r="O152" s="1623"/>
      <c r="P152" s="1623"/>
      <c r="Q152" s="1623"/>
      <c r="R152" s="2099"/>
      <c r="S152" s="1623"/>
      <c r="T152" s="1623"/>
      <c r="U152" s="1007"/>
      <c r="V152" s="1623"/>
      <c r="W152" s="1623"/>
      <c r="X152" s="1623"/>
      <c r="Y152" s="1623"/>
      <c r="Z152" s="1623"/>
      <c r="AA152" s="2095"/>
      <c r="AB152" s="1029"/>
      <c r="AC152" s="1029"/>
      <c r="AD152" s="1029"/>
      <c r="AE152" s="1029"/>
      <c r="AF152" s="2104">
        <v>11</v>
      </c>
    </row>
    <row s="26694" customFormat="1" customHeight="1" ht="11.549999999999999">
      <c r="A153" s="1450"/>
      <c r="B153" s="2099"/>
      <c r="C153" s="2099"/>
      <c r="D153" s="814"/>
      <c r="K153" s="1623"/>
      <c r="L153" s="2099"/>
      <c r="M153" s="2099"/>
      <c r="N153" s="1623"/>
      <c r="O153" s="1623"/>
      <c r="P153" s="1623"/>
      <c r="Q153" s="1623"/>
      <c r="R153" s="2099"/>
      <c r="S153" s="1623"/>
      <c r="T153" s="1623"/>
      <c r="U153" s="1007"/>
      <c r="V153" s="1623"/>
      <c r="W153" s="1623"/>
      <c r="X153" s="1623"/>
      <c r="Y153" s="1623"/>
      <c r="Z153" s="1623"/>
      <c r="AA153" s="2095"/>
      <c r="AB153" s="1029"/>
      <c r="AC153" s="1029"/>
      <c r="AD153" s="1029"/>
      <c r="AE153" s="1029"/>
      <c r="AF153" s="2104">
        <v>11</v>
      </c>
    </row>
    <row s="26694" customFormat="1" customHeight="1" ht="11.549999999999999">
      <c r="A154" s="1450"/>
      <c r="B154" s="2099"/>
      <c r="C154" s="2099"/>
      <c r="D154" s="814"/>
      <c r="K154" s="1623"/>
      <c r="L154" s="2099"/>
      <c r="M154" s="2099"/>
      <c r="N154" s="1623"/>
      <c r="O154" s="1623"/>
      <c r="P154" s="1623"/>
      <c r="Q154" s="1623"/>
      <c r="R154" s="2099"/>
      <c r="S154" s="1623"/>
      <c r="T154" s="1623"/>
      <c r="U154" s="1007"/>
      <c r="V154" s="1623"/>
      <c r="W154" s="1623"/>
      <c r="X154" s="1623"/>
      <c r="Y154" s="1623"/>
      <c r="Z154" s="1623"/>
      <c r="AA154" s="2095"/>
      <c r="AB154" s="1029"/>
      <c r="AC154" s="1029"/>
      <c r="AD154" s="1029"/>
      <c r="AE154" s="1029"/>
      <c r="AF154" s="2104">
        <v>11</v>
      </c>
    </row>
    <row s="26694" customFormat="1" customHeight="1" ht="11.549999999999999">
      <c r="A155" s="1450"/>
      <c r="B155" s="2099"/>
      <c r="C155" s="2099"/>
      <c r="D155" s="814"/>
      <c r="K155" s="1623"/>
      <c r="L155" s="2099"/>
      <c r="M155" s="2099"/>
      <c r="N155" s="1623"/>
      <c r="O155" s="1623"/>
      <c r="P155" s="1623"/>
      <c r="Q155" s="1623"/>
      <c r="R155" s="2099"/>
      <c r="S155" s="1623"/>
      <c r="T155" s="1623"/>
      <c r="U155" s="1007"/>
      <c r="V155" s="1623"/>
      <c r="W155" s="1623"/>
      <c r="X155" s="1623"/>
      <c r="Y155" s="1623"/>
      <c r="Z155" s="1623"/>
      <c r="AA155" s="2095"/>
      <c r="AB155" s="1029"/>
      <c r="AC155" s="1029"/>
      <c r="AD155" s="1029"/>
      <c r="AE155" s="1029"/>
      <c r="AF155" s="2104">
        <v>11</v>
      </c>
    </row>
    <row s="26694" customFormat="1" customHeight="1" ht="11.549999999999999">
      <c r="A156" s="1450"/>
      <c r="B156" s="2099"/>
      <c r="C156" s="2099"/>
      <c r="D156" s="814"/>
      <c r="K156" s="1623"/>
      <c r="L156" s="2099"/>
      <c r="M156" s="2099"/>
      <c r="N156" s="1623"/>
      <c r="O156" s="1623"/>
      <c r="P156" s="1623"/>
      <c r="Q156" s="1623"/>
      <c r="R156" s="2099"/>
      <c r="S156" s="1623"/>
      <c r="T156" s="1623"/>
      <c r="U156" s="1007"/>
      <c r="V156" s="1623"/>
      <c r="W156" s="1623"/>
      <c r="X156" s="1623"/>
      <c r="Y156" s="1623"/>
      <c r="Z156" s="1623"/>
      <c r="AA156" s="2095"/>
      <c r="AB156" s="1029"/>
      <c r="AC156" s="1029"/>
      <c r="AD156" s="1029"/>
      <c r="AE156" s="1029"/>
      <c r="AF156" s="2104">
        <v>11</v>
      </c>
    </row>
    <row s="26694" customFormat="1" customHeight="1" ht="11.549999999999999">
      <c r="A157" s="1450"/>
      <c r="B157" s="2099"/>
      <c r="C157" s="2099"/>
      <c r="D157" s="814"/>
      <c r="K157" s="1623"/>
      <c r="L157" s="2099"/>
      <c r="M157" s="2099"/>
      <c r="N157" s="1623"/>
      <c r="O157" s="1623"/>
      <c r="P157" s="1623"/>
      <c r="Q157" s="1623"/>
      <c r="R157" s="2099"/>
      <c r="S157" s="1623"/>
      <c r="T157" s="1623"/>
      <c r="U157" s="1007"/>
      <c r="V157" s="1623"/>
      <c r="W157" s="1623"/>
      <c r="X157" s="1623"/>
      <c r="Y157" s="1623"/>
      <c r="Z157" s="1623"/>
      <c r="AA157" s="2095"/>
      <c r="AB157" s="1029"/>
      <c r="AC157" s="1029"/>
      <c r="AD157" s="1029"/>
      <c r="AE157" s="1029"/>
      <c r="AF157" s="2104">
        <v>11</v>
      </c>
    </row>
    <row s="26694" customFormat="1" customHeight="1" ht="11.549999999999999">
      <c r="A158" s="1450"/>
      <c r="B158" s="2099"/>
      <c r="C158" s="2099"/>
      <c r="D158" s="814"/>
      <c r="K158" s="1623"/>
      <c r="L158" s="2099"/>
      <c r="M158" s="2099"/>
      <c r="N158" s="1623"/>
      <c r="O158" s="1623"/>
      <c r="P158" s="1623"/>
      <c r="Q158" s="1623"/>
      <c r="R158" s="2099"/>
      <c r="S158" s="1623"/>
      <c r="T158" s="1623"/>
      <c r="U158" s="1007"/>
      <c r="V158" s="1623"/>
      <c r="W158" s="1623"/>
      <c r="X158" s="1623"/>
      <c r="Y158" s="1623"/>
      <c r="Z158" s="1623"/>
      <c r="AA158" s="2095"/>
      <c r="AB158" s="1029"/>
      <c r="AC158" s="1029"/>
      <c r="AD158" s="1029"/>
      <c r="AE158" s="1029"/>
      <c r="AF158" s="2104">
        <v>11</v>
      </c>
    </row>
    <row s="26694" customFormat="1" customHeight="1" ht="11.549999999999999">
      <c r="A159" s="1450"/>
      <c r="B159" s="2099"/>
      <c r="C159" s="2099"/>
      <c r="D159" s="814"/>
      <c r="K159" s="1623"/>
      <c r="L159" s="2099"/>
      <c r="M159" s="2099"/>
      <c r="N159" s="1623"/>
      <c r="O159" s="1623"/>
      <c r="P159" s="1623"/>
      <c r="Q159" s="1623"/>
      <c r="R159" s="2099"/>
      <c r="S159" s="1623"/>
      <c r="T159" s="1623"/>
      <c r="U159" s="1007"/>
      <c r="V159" s="1623"/>
      <c r="W159" s="1623"/>
      <c r="X159" s="1623"/>
      <c r="Y159" s="1623"/>
      <c r="Z159" s="1623"/>
      <c r="AA159" s="2095"/>
      <c r="AB159" s="1029"/>
      <c r="AC159" s="1029"/>
      <c r="AD159" s="1029"/>
      <c r="AE159" s="1029"/>
      <c r="AF159" s="2104">
        <v>11</v>
      </c>
    </row>
    <row s="26694" customFormat="1" customHeight="1" ht="11.549999999999999">
      <c r="A160" s="1450"/>
      <c r="B160" s="2099"/>
      <c r="C160" s="2099"/>
      <c r="D160" s="814"/>
      <c r="K160" s="1623"/>
      <c r="L160" s="2099"/>
      <c r="M160" s="2099"/>
      <c r="N160" s="1623"/>
      <c r="O160" s="1623"/>
      <c r="P160" s="1623"/>
      <c r="Q160" s="1623"/>
      <c r="R160" s="2099"/>
      <c r="S160" s="1623"/>
      <c r="T160" s="1623"/>
      <c r="U160" s="1007"/>
      <c r="V160" s="1623"/>
      <c r="W160" s="1623"/>
      <c r="X160" s="1623"/>
      <c r="Y160" s="1623"/>
      <c r="Z160" s="1623"/>
      <c r="AA160" s="2095"/>
      <c r="AB160" s="1029"/>
      <c r="AC160" s="1029"/>
      <c r="AD160" s="1029"/>
      <c r="AE160" s="1029"/>
      <c r="AF160" s="2104">
        <v>11</v>
      </c>
    </row>
    <row s="26694" customFormat="1" customHeight="1" ht="11.549999999999999">
      <c r="A161" s="1450"/>
      <c r="B161" s="2099"/>
      <c r="C161" s="2099"/>
      <c r="D161" s="814"/>
      <c r="K161" s="1623"/>
      <c r="L161" s="2099"/>
      <c r="M161" s="2099"/>
      <c r="N161" s="1623"/>
      <c r="O161" s="1623"/>
      <c r="P161" s="1623"/>
      <c r="Q161" s="1623"/>
      <c r="R161" s="2099"/>
      <c r="S161" s="1623"/>
      <c r="T161" s="1623"/>
      <c r="U161" s="1007"/>
      <c r="V161" s="1623"/>
      <c r="W161" s="1623"/>
      <c r="X161" s="1623"/>
      <c r="Y161" s="1623"/>
      <c r="Z161" s="1623"/>
      <c r="AA161" s="2095"/>
      <c r="AB161" s="1029"/>
      <c r="AC161" s="1029"/>
      <c r="AD161" s="1029"/>
      <c r="AE161" s="1029"/>
      <c r="AF161" s="2104">
        <v>11</v>
      </c>
    </row>
    <row s="26694" customFormat="1" customHeight="1" ht="11.549999999999999">
      <c r="A162" s="1450"/>
      <c r="B162" s="2099"/>
      <c r="C162" s="2099"/>
      <c r="D162" s="814"/>
      <c r="K162" s="1623"/>
      <c r="L162" s="2099"/>
      <c r="M162" s="2099"/>
      <c r="N162" s="1623"/>
      <c r="O162" s="1623"/>
      <c r="P162" s="1623"/>
      <c r="Q162" s="1623"/>
      <c r="R162" s="2099"/>
      <c r="S162" s="1623"/>
      <c r="T162" s="1623"/>
      <c r="U162" s="1007"/>
      <c r="V162" s="1623"/>
      <c r="W162" s="1623"/>
      <c r="X162" s="1623"/>
      <c r="Y162" s="1623"/>
      <c r="Z162" s="1623"/>
      <c r="AA162" s="2095"/>
      <c r="AB162" s="1029"/>
      <c r="AC162" s="1029"/>
      <c r="AD162" s="1029"/>
      <c r="AE162" s="1029"/>
      <c r="AF162" s="2104">
        <v>11</v>
      </c>
    </row>
    <row s="26694" customFormat="1" customHeight="1" ht="11.549999999999999">
      <c r="A163" s="1450"/>
      <c r="B163" s="2099"/>
      <c r="C163" s="2099"/>
      <c r="D163" s="814"/>
      <c r="K163" s="1623"/>
      <c r="L163" s="2099"/>
      <c r="M163" s="2099"/>
      <c r="N163" s="1623"/>
      <c r="O163" s="1623"/>
      <c r="P163" s="1623"/>
      <c r="Q163" s="1623"/>
      <c r="R163" s="2099"/>
      <c r="S163" s="1623"/>
      <c r="T163" s="1623"/>
      <c r="U163" s="1007"/>
      <c r="V163" s="1623"/>
      <c r="W163" s="1623"/>
      <c r="X163" s="1623"/>
      <c r="Y163" s="1623"/>
      <c r="Z163" s="1623"/>
      <c r="AA163" s="2095"/>
      <c r="AB163" s="1029"/>
      <c r="AC163" s="1029"/>
      <c r="AD163" s="1029"/>
      <c r="AE163" s="1029"/>
      <c r="AF163" s="2104">
        <v>11</v>
      </c>
    </row>
    <row s="26694" customFormat="1" customHeight="1" ht="11.549999999999999">
      <c r="A164" s="1450"/>
      <c r="B164" s="2099"/>
      <c r="C164" s="2099"/>
      <c r="D164" s="814"/>
      <c r="K164" s="1623"/>
      <c r="L164" s="2099"/>
      <c r="M164" s="2099"/>
      <c r="N164" s="1623"/>
      <c r="O164" s="1623"/>
      <c r="P164" s="1623"/>
      <c r="Q164" s="1623"/>
      <c r="R164" s="2099"/>
      <c r="S164" s="1623"/>
      <c r="T164" s="1623"/>
      <c r="U164" s="1007"/>
      <c r="V164" s="1623"/>
      <c r="W164" s="1623"/>
      <c r="X164" s="1623"/>
      <c r="Y164" s="1623"/>
      <c r="Z164" s="1623"/>
      <c r="AA164" s="2095"/>
      <c r="AB164" s="1029"/>
      <c r="AC164" s="1029"/>
      <c r="AD164" s="1029"/>
      <c r="AE164" s="1029"/>
      <c r="AF164" s="2104">
        <v>11</v>
      </c>
    </row>
    <row s="26694" customFormat="1" customHeight="1" ht="11.549999999999999">
      <c r="A165" s="1450"/>
      <c r="B165" s="2099"/>
      <c r="C165" s="2099"/>
      <c r="D165" s="814"/>
      <c r="K165" s="1623"/>
      <c r="L165" s="2099"/>
      <c r="M165" s="2099"/>
      <c r="N165" s="1623"/>
      <c r="O165" s="1623"/>
      <c r="P165" s="1623"/>
      <c r="Q165" s="1623"/>
      <c r="R165" s="2099"/>
      <c r="S165" s="1623"/>
      <c r="T165" s="1623"/>
      <c r="U165" s="1007"/>
      <c r="V165" s="1623"/>
      <c r="W165" s="1623"/>
      <c r="X165" s="1623"/>
      <c r="Y165" s="1623"/>
      <c r="Z165" s="1623"/>
      <c r="AA165" s="2095"/>
      <c r="AB165" s="1029"/>
      <c r="AC165" s="1029"/>
      <c r="AD165" s="1029"/>
      <c r="AE165" s="1029"/>
      <c r="AF165" s="2104">
        <v>11</v>
      </c>
    </row>
    <row s="26694" customFormat="1" customHeight="1" ht="11.549999999999999">
      <c r="A166" s="1450"/>
      <c r="B166" s="2099"/>
      <c r="C166" s="2099"/>
      <c r="D166" s="814"/>
      <c r="K166" s="1623"/>
      <c r="L166" s="2099"/>
      <c r="M166" s="2099"/>
      <c r="N166" s="1623"/>
      <c r="O166" s="1623"/>
      <c r="P166" s="1623"/>
      <c r="Q166" s="1623"/>
      <c r="R166" s="2099"/>
      <c r="S166" s="1623"/>
      <c r="T166" s="1623"/>
      <c r="U166" s="1007"/>
      <c r="V166" s="1623"/>
      <c r="W166" s="1623"/>
      <c r="X166" s="1623"/>
      <c r="Y166" s="1623"/>
      <c r="Z166" s="1623"/>
      <c r="AA166" s="2095"/>
      <c r="AB166" s="1029"/>
      <c r="AC166" s="1029"/>
      <c r="AD166" s="1029"/>
      <c r="AE166" s="1029"/>
      <c r="AF166" s="2104">
        <v>11</v>
      </c>
    </row>
    <row s="26694" customFormat="1" customHeight="1" ht="11.549999999999999">
      <c r="A167" s="1450"/>
      <c r="B167" s="2099"/>
      <c r="C167" s="2099"/>
      <c r="D167" s="814"/>
      <c r="K167" s="1623"/>
      <c r="L167" s="2099"/>
      <c r="M167" s="2099"/>
      <c r="N167" s="1623"/>
      <c r="O167" s="1623"/>
      <c r="P167" s="1623"/>
      <c r="Q167" s="1623"/>
      <c r="R167" s="2099"/>
      <c r="S167" s="1623"/>
      <c r="T167" s="1623"/>
      <c r="U167" s="1007"/>
      <c r="V167" s="1623"/>
      <c r="W167" s="1623"/>
      <c r="X167" s="1623"/>
      <c r="Y167" s="1623"/>
      <c r="Z167" s="1623"/>
      <c r="AA167" s="2095"/>
      <c r="AB167" s="1029"/>
      <c r="AC167" s="1029"/>
      <c r="AD167" s="1029"/>
      <c r="AE167" s="1029"/>
      <c r="AF167" s="2104">
        <v>11</v>
      </c>
    </row>
    <row s="26694" customFormat="1" customHeight="1" ht="11.549999999999999">
      <c r="A168" s="1450"/>
      <c r="B168" s="2099"/>
      <c r="C168" s="2099"/>
      <c r="D168" s="814"/>
      <c r="K168" s="1623"/>
      <c r="L168" s="2099"/>
      <c r="M168" s="2099"/>
      <c r="N168" s="1623"/>
      <c r="O168" s="1623"/>
      <c r="P168" s="1623"/>
      <c r="Q168" s="1623"/>
      <c r="R168" s="2099"/>
      <c r="S168" s="1623"/>
      <c r="T168" s="1623"/>
      <c r="U168" s="1007"/>
      <c r="V168" s="1623"/>
      <c r="W168" s="1623"/>
      <c r="X168" s="1623"/>
      <c r="Y168" s="1623"/>
      <c r="Z168" s="1623"/>
      <c r="AA168" s="2095"/>
      <c r="AB168" s="1029"/>
      <c r="AC168" s="1029"/>
      <c r="AD168" s="1029"/>
      <c r="AE168" s="1029"/>
      <c r="AF168" s="2104">
        <v>11</v>
      </c>
    </row>
    <row s="26694" customFormat="1" customHeight="1" ht="11.549999999999999">
      <c r="A169" s="1450"/>
      <c r="B169" s="2099"/>
      <c r="C169" s="2099"/>
      <c r="D169" s="814"/>
      <c r="K169" s="1623"/>
      <c r="L169" s="2099"/>
      <c r="M169" s="2099"/>
      <c r="N169" s="1623"/>
      <c r="O169" s="1623"/>
      <c r="P169" s="1623"/>
      <c r="Q169" s="1623"/>
      <c r="R169" s="2099"/>
      <c r="S169" s="1623"/>
      <c r="T169" s="1623"/>
      <c r="U169" s="1007"/>
      <c r="V169" s="1623"/>
      <c r="W169" s="1623"/>
      <c r="X169" s="1623"/>
      <c r="Y169" s="1623"/>
      <c r="Z169" s="1623"/>
      <c r="AA169" s="2095"/>
      <c r="AB169" s="1029"/>
      <c r="AC169" s="1029"/>
      <c r="AD169" s="1029"/>
      <c r="AE169" s="1029"/>
      <c r="AF169" s="2104">
        <v>11</v>
      </c>
    </row>
    <row s="26694" customFormat="1" customHeight="1" ht="11.549999999999999">
      <c r="A170" s="1450"/>
      <c r="B170" s="2099"/>
      <c r="C170" s="2099"/>
      <c r="D170" s="814"/>
      <c r="K170" s="1623"/>
      <c r="L170" s="2099"/>
      <c r="M170" s="2099"/>
      <c r="N170" s="1623"/>
      <c r="O170" s="1623"/>
      <c r="P170" s="1623"/>
      <c r="Q170" s="1623"/>
      <c r="R170" s="2099"/>
      <c r="S170" s="1623"/>
      <c r="T170" s="1623"/>
      <c r="U170" s="1007"/>
      <c r="V170" s="1623"/>
      <c r="W170" s="1623"/>
      <c r="X170" s="1623"/>
      <c r="Y170" s="1623"/>
      <c r="Z170" s="1623"/>
      <c r="AA170" s="2095"/>
      <c r="AB170" s="1029"/>
      <c r="AC170" s="1029"/>
      <c r="AD170" s="1029"/>
      <c r="AE170" s="1029"/>
      <c r="AF170" s="2104">
        <v>11</v>
      </c>
    </row>
    <row s="26694" customFormat="1" customHeight="1" ht="11.549999999999999">
      <c r="A171" s="1450"/>
      <c r="B171" s="2099"/>
      <c r="C171" s="2099"/>
      <c r="D171" s="814"/>
      <c r="K171" s="1623"/>
      <c r="L171" s="2099"/>
      <c r="M171" s="2099"/>
      <c r="N171" s="1623"/>
      <c r="O171" s="1623"/>
      <c r="P171" s="1623"/>
      <c r="Q171" s="1623"/>
      <c r="R171" s="2099"/>
      <c r="S171" s="1623"/>
      <c r="T171" s="1623"/>
      <c r="U171" s="1007"/>
      <c r="V171" s="1623"/>
      <c r="W171" s="1623"/>
      <c r="X171" s="1623"/>
      <c r="Y171" s="1623"/>
      <c r="Z171" s="1623"/>
      <c r="AA171" s="2095"/>
      <c r="AB171" s="1029"/>
      <c r="AC171" s="1029"/>
      <c r="AD171" s="1029"/>
      <c r="AE171" s="1029"/>
      <c r="AF171" s="2104">
        <v>11</v>
      </c>
    </row>
    <row s="26694" customFormat="1" customHeight="1" ht="11.549999999999999">
      <c r="A172" s="1450"/>
      <c r="B172" s="2099"/>
      <c r="C172" s="2099"/>
      <c r="D172" s="814"/>
      <c r="K172" s="1623"/>
      <c r="L172" s="2099"/>
      <c r="M172" s="2099"/>
      <c r="N172" s="1623"/>
      <c r="O172" s="1623"/>
      <c r="P172" s="1623"/>
      <c r="Q172" s="1623"/>
      <c r="R172" s="2099"/>
      <c r="S172" s="1623"/>
      <c r="T172" s="1623"/>
      <c r="U172" s="1007"/>
      <c r="V172" s="1623"/>
      <c r="W172" s="1623"/>
      <c r="X172" s="1623"/>
      <c r="Y172" s="1623"/>
      <c r="Z172" s="1623"/>
      <c r="AA172" s="2095"/>
      <c r="AB172" s="1029"/>
      <c r="AC172" s="1029"/>
      <c r="AD172" s="1029"/>
      <c r="AE172" s="1029"/>
      <c r="AF172" s="2104">
        <v>11</v>
      </c>
    </row>
    <row s="26694" customFormat="1" customHeight="1" ht="11.549999999999999">
      <c r="A173" s="1450"/>
      <c r="B173" s="2099"/>
      <c r="C173" s="2099"/>
      <c r="D173" s="814"/>
      <c r="K173" s="1623"/>
      <c r="L173" s="2099"/>
      <c r="M173" s="2099"/>
      <c r="N173" s="1623"/>
      <c r="O173" s="1623"/>
      <c r="P173" s="1623"/>
      <c r="Q173" s="1623"/>
      <c r="R173" s="2099"/>
      <c r="S173" s="1623"/>
      <c r="T173" s="1623"/>
      <c r="U173" s="1007"/>
      <c r="V173" s="1623"/>
      <c r="W173" s="1623"/>
      <c r="X173" s="1623"/>
      <c r="Y173" s="1623"/>
      <c r="Z173" s="1623"/>
      <c r="AA173" s="2095"/>
      <c r="AB173" s="1029"/>
      <c r="AC173" s="1029"/>
      <c r="AD173" s="1029"/>
      <c r="AE173" s="1029"/>
      <c r="AF173" s="2104">
        <v>11</v>
      </c>
    </row>
    <row s="26694" customFormat="1" customHeight="1" ht="11.549999999999999">
      <c r="A174" s="1450"/>
      <c r="B174" s="2099"/>
      <c r="C174" s="2099"/>
      <c r="D174" s="814"/>
      <c r="K174" s="1623"/>
      <c r="L174" s="2099"/>
      <c r="M174" s="2099"/>
      <c r="N174" s="1623"/>
      <c r="O174" s="1623"/>
      <c r="P174" s="1623"/>
      <c r="Q174" s="1623"/>
      <c r="R174" s="2099"/>
      <c r="S174" s="1623"/>
      <c r="T174" s="1623"/>
      <c r="U174" s="1007"/>
      <c r="V174" s="1623"/>
      <c r="W174" s="1623"/>
      <c r="X174" s="1623"/>
      <c r="Y174" s="1623"/>
      <c r="Z174" s="1623"/>
      <c r="AA174" s="2095"/>
      <c r="AB174" s="1029"/>
      <c r="AC174" s="1029"/>
      <c r="AD174" s="1029"/>
      <c r="AE174" s="1029"/>
      <c r="AF174" s="2104">
        <v>11</v>
      </c>
    </row>
    <row s="26694" customFormat="1" customHeight="1" ht="11.549999999999999">
      <c r="A175" s="1450"/>
      <c r="B175" s="2099"/>
      <c r="C175" s="2099"/>
      <c r="D175" s="814"/>
      <c r="K175" s="1623"/>
      <c r="L175" s="2099"/>
      <c r="M175" s="2099"/>
      <c r="N175" s="1623"/>
      <c r="O175" s="1623"/>
      <c r="P175" s="1623"/>
      <c r="Q175" s="1623"/>
      <c r="R175" s="2099"/>
      <c r="S175" s="1623"/>
      <c r="T175" s="1623"/>
      <c r="U175" s="1007"/>
      <c r="V175" s="1623"/>
      <c r="W175" s="1623"/>
      <c r="X175" s="1623"/>
      <c r="Y175" s="1623"/>
      <c r="Z175" s="1623"/>
      <c r="AA175" s="2095"/>
      <c r="AB175" s="1029"/>
      <c r="AC175" s="1029"/>
      <c r="AD175" s="1029"/>
      <c r="AE175" s="1029"/>
      <c r="AF175" s="2104">
        <v>11</v>
      </c>
    </row>
    <row s="26694" customFormat="1" customHeight="1" ht="11.549999999999999">
      <c r="A176" s="1450"/>
      <c r="B176" s="2099"/>
      <c r="C176" s="2099"/>
      <c r="D176" s="814"/>
      <c r="K176" s="1623"/>
      <c r="L176" s="2099"/>
      <c r="M176" s="2099"/>
      <c r="N176" s="1623"/>
      <c r="O176" s="1623"/>
      <c r="P176" s="1623"/>
      <c r="Q176" s="1623"/>
      <c r="R176" s="2099"/>
      <c r="S176" s="1623"/>
      <c r="T176" s="1623"/>
      <c r="U176" s="1007"/>
      <c r="V176" s="1623"/>
      <c r="W176" s="1623"/>
      <c r="X176" s="1623"/>
      <c r="Y176" s="1623"/>
      <c r="Z176" s="1623"/>
      <c r="AA176" s="2095"/>
      <c r="AB176" s="1029"/>
      <c r="AC176" s="1029"/>
      <c r="AD176" s="1029"/>
      <c r="AE176" s="1029"/>
      <c r="AF176" s="2104">
        <v>11</v>
      </c>
    </row>
    <row s="26694" customFormat="1" customHeight="1" ht="11.549999999999999">
      <c r="A177" s="1450"/>
      <c r="B177" s="2099"/>
      <c r="C177" s="2099"/>
      <c r="D177" s="814"/>
      <c r="K177" s="1623"/>
      <c r="L177" s="2099"/>
      <c r="M177" s="2099"/>
      <c r="N177" s="1623"/>
      <c r="O177" s="1623"/>
      <c r="P177" s="1623"/>
      <c r="Q177" s="1623"/>
      <c r="R177" s="2099"/>
      <c r="S177" s="1623"/>
      <c r="T177" s="1623"/>
      <c r="U177" s="1007"/>
      <c r="V177" s="1623"/>
      <c r="W177" s="1623"/>
      <c r="X177" s="1623"/>
      <c r="Y177" s="1623"/>
      <c r="Z177" s="1623"/>
      <c r="AA177" s="2095"/>
      <c r="AB177" s="1029"/>
      <c r="AC177" s="1029"/>
      <c r="AD177" s="1029"/>
      <c r="AE177" s="1029"/>
      <c r="AF177" s="2104">
        <v>11</v>
      </c>
    </row>
    <row s="26694" customFormat="1" customHeight="1" ht="11.549999999999999">
      <c r="A178" s="1450"/>
      <c r="B178" s="2099"/>
      <c r="C178" s="2099"/>
      <c r="D178" s="814"/>
      <c r="K178" s="1623"/>
      <c r="L178" s="2099"/>
      <c r="M178" s="2099"/>
      <c r="N178" s="1623"/>
      <c r="O178" s="1623"/>
      <c r="P178" s="1623"/>
      <c r="Q178" s="1623"/>
      <c r="R178" s="2099"/>
      <c r="S178" s="1623"/>
      <c r="T178" s="1623"/>
      <c r="U178" s="1007"/>
      <c r="V178" s="1623"/>
      <c r="W178" s="1623"/>
      <c r="X178" s="1623"/>
      <c r="Y178" s="1623"/>
      <c r="Z178" s="1623"/>
      <c r="AA178" s="2095"/>
      <c r="AB178" s="1029"/>
      <c r="AC178" s="1029"/>
      <c r="AD178" s="1029"/>
      <c r="AE178" s="1029"/>
      <c r="AF178" s="2104">
        <v>11</v>
      </c>
    </row>
    <row s="26694" customFormat="1" customHeight="1" ht="11.549999999999999">
      <c r="A179" s="1450"/>
      <c r="B179" s="2099"/>
      <c r="C179" s="2099"/>
      <c r="D179" s="814"/>
      <c r="K179" s="1623"/>
      <c r="L179" s="2099"/>
      <c r="M179" s="2099"/>
      <c r="N179" s="1623"/>
      <c r="O179" s="1623"/>
      <c r="P179" s="1623"/>
      <c r="Q179" s="1623"/>
      <c r="R179" s="2099"/>
      <c r="S179" s="1623"/>
      <c r="T179" s="1623"/>
      <c r="U179" s="1007"/>
      <c r="V179" s="1623"/>
      <c r="W179" s="1623"/>
      <c r="X179" s="1623"/>
      <c r="Y179" s="1623"/>
      <c r="Z179" s="1623"/>
      <c r="AA179" s="2095"/>
      <c r="AB179" s="1029"/>
      <c r="AC179" s="1029"/>
      <c r="AD179" s="1029"/>
      <c r="AE179" s="1029"/>
      <c r="AF179" s="2104">
        <v>11</v>
      </c>
    </row>
    <row s="26694" customFormat="1" customHeight="1" ht="11.549999999999999">
      <c r="A180" s="1450"/>
      <c r="B180" s="2099"/>
      <c r="C180" s="2099"/>
      <c r="D180" s="814"/>
      <c r="K180" s="1623"/>
      <c r="L180" s="2099"/>
      <c r="M180" s="2099"/>
      <c r="N180" s="1623"/>
      <c r="O180" s="1623"/>
      <c r="P180" s="1623"/>
      <c r="Q180" s="1623"/>
      <c r="R180" s="2099"/>
      <c r="S180" s="1623"/>
      <c r="T180" s="1623"/>
      <c r="U180" s="1007"/>
      <c r="V180" s="1623"/>
      <c r="W180" s="1623"/>
      <c r="X180" s="1623"/>
      <c r="Y180" s="1623"/>
      <c r="Z180" s="1623"/>
      <c r="AA180" s="2095"/>
      <c r="AB180" s="1029"/>
      <c r="AC180" s="1029"/>
      <c r="AD180" s="1029"/>
      <c r="AE180" s="1029"/>
      <c r="AF180" s="2104">
        <v>11</v>
      </c>
    </row>
    <row s="26694" customFormat="1" customHeight="1" ht="11.549999999999999">
      <c r="A181" s="1450"/>
      <c r="B181" s="2099"/>
      <c r="C181" s="2099"/>
      <c r="D181" s="814"/>
      <c r="K181" s="1623"/>
      <c r="L181" s="2099"/>
      <c r="M181" s="2099"/>
      <c r="N181" s="1623"/>
      <c r="O181" s="1623"/>
      <c r="P181" s="1623"/>
      <c r="Q181" s="1623"/>
      <c r="R181" s="2099"/>
      <c r="S181" s="1623"/>
      <c r="T181" s="1623"/>
      <c r="U181" s="1007"/>
      <c r="V181" s="1623"/>
      <c r="W181" s="1623"/>
      <c r="X181" s="1623"/>
      <c r="Y181" s="1623"/>
      <c r="Z181" s="1623"/>
      <c r="AA181" s="2095"/>
      <c r="AB181" s="1029"/>
      <c r="AC181" s="1029"/>
      <c r="AD181" s="1029"/>
      <c r="AE181" s="1029"/>
      <c r="AF181" s="2104">
        <v>11</v>
      </c>
    </row>
    <row s="26694" customFormat="1" customHeight="1" ht="11.549999999999999">
      <c r="A182" s="1450"/>
      <c r="B182" s="2099"/>
      <c r="C182" s="2099"/>
      <c r="D182" s="814"/>
      <c r="K182" s="1623"/>
      <c r="L182" s="2099"/>
      <c r="M182" s="2099"/>
      <c r="N182" s="1623"/>
      <c r="O182" s="1623"/>
      <c r="P182" s="1623"/>
      <c r="Q182" s="1623"/>
      <c r="R182" s="2099"/>
      <c r="S182" s="1623"/>
      <c r="T182" s="1623"/>
      <c r="U182" s="1007"/>
      <c r="V182" s="1623"/>
      <c r="W182" s="1623"/>
      <c r="X182" s="1623"/>
      <c r="Y182" s="1623"/>
      <c r="Z182" s="1623"/>
      <c r="AA182" s="2095"/>
      <c r="AB182" s="1029"/>
      <c r="AC182" s="1029"/>
      <c r="AD182" s="1029"/>
      <c r="AE182" s="1029"/>
      <c r="AF182" s="2104">
        <v>11</v>
      </c>
    </row>
    <row s="26694" customFormat="1" customHeight="1" ht="11.549999999999999">
      <c r="A183" s="1450"/>
      <c r="B183" s="2099"/>
      <c r="C183" s="2099"/>
      <c r="D183" s="814"/>
      <c r="K183" s="1623"/>
      <c r="L183" s="2099"/>
      <c r="M183" s="2099"/>
      <c r="N183" s="1623"/>
      <c r="O183" s="1623"/>
      <c r="P183" s="1623"/>
      <c r="Q183" s="1623"/>
      <c r="R183" s="2099"/>
      <c r="S183" s="1623"/>
      <c r="T183" s="1623"/>
      <c r="U183" s="1007"/>
      <c r="V183" s="1623"/>
      <c r="W183" s="1623"/>
      <c r="X183" s="1623"/>
      <c r="Y183" s="1623"/>
      <c r="Z183" s="1623"/>
      <c r="AA183" s="2095"/>
      <c r="AB183" s="1029"/>
      <c r="AC183" s="1029"/>
      <c r="AD183" s="1029"/>
      <c r="AE183" s="1029"/>
      <c r="AF183" s="2104">
        <v>11</v>
      </c>
    </row>
    <row s="26694" customFormat="1" customHeight="1" ht="11.549999999999999">
      <c r="A184" s="1450"/>
      <c r="B184" s="2099"/>
      <c r="C184" s="2099"/>
      <c r="D184" s="814"/>
      <c r="K184" s="1623"/>
      <c r="L184" s="2099"/>
      <c r="M184" s="2099"/>
      <c r="N184" s="1623"/>
      <c r="O184" s="1623"/>
      <c r="P184" s="1623"/>
      <c r="Q184" s="1623"/>
      <c r="R184" s="2099"/>
      <c r="S184" s="1623"/>
      <c r="T184" s="1623"/>
      <c r="U184" s="1007"/>
      <c r="V184" s="1623"/>
      <c r="W184" s="1623"/>
      <c r="X184" s="1623"/>
      <c r="Y184" s="1623"/>
      <c r="Z184" s="1623"/>
      <c r="AA184" s="2095"/>
      <c r="AB184" s="1029"/>
      <c r="AC184" s="1029"/>
      <c r="AD184" s="1029"/>
      <c r="AE184" s="1029"/>
      <c r="AF184" s="2104">
        <v>11</v>
      </c>
    </row>
    <row s="26694" customFormat="1" customHeight="1" ht="11.549999999999999">
      <c r="A185" s="1450"/>
      <c r="B185" s="2099"/>
      <c r="C185" s="2099"/>
      <c r="D185" s="814"/>
      <c r="K185" s="1623"/>
      <c r="L185" s="2099"/>
      <c r="M185" s="2099"/>
      <c r="N185" s="1623"/>
      <c r="O185" s="1623"/>
      <c r="P185" s="1623"/>
      <c r="Q185" s="1623"/>
      <c r="R185" s="2099"/>
      <c r="S185" s="1623"/>
      <c r="T185" s="1623"/>
      <c r="U185" s="1007"/>
      <c r="V185" s="1623"/>
      <c r="W185" s="1623"/>
      <c r="X185" s="1623"/>
      <c r="Y185" s="1623"/>
      <c r="Z185" s="1623"/>
      <c r="AA185" s="2095"/>
      <c r="AB185" s="1029"/>
      <c r="AC185" s="1029"/>
      <c r="AD185" s="1029"/>
      <c r="AE185" s="1029"/>
      <c r="AF185" s="2104">
        <v>11</v>
      </c>
    </row>
    <row s="26694" customFormat="1" customHeight="1" ht="11.549999999999999">
      <c r="A186" s="1450"/>
      <c r="B186" s="2099"/>
      <c r="C186" s="2099"/>
      <c r="D186" s="814"/>
      <c r="K186" s="1623"/>
      <c r="L186" s="2099"/>
      <c r="M186" s="2099"/>
      <c r="N186" s="1623"/>
      <c r="O186" s="1623"/>
      <c r="P186" s="1623"/>
      <c r="Q186" s="1623"/>
      <c r="R186" s="2099"/>
      <c r="S186" s="1623"/>
      <c r="T186" s="1623"/>
      <c r="U186" s="1007"/>
      <c r="V186" s="1623"/>
      <c r="W186" s="1623"/>
      <c r="X186" s="1623"/>
      <c r="Y186" s="1623"/>
      <c r="Z186" s="1623"/>
      <c r="AA186" s="2095"/>
      <c r="AB186" s="1029"/>
      <c r="AC186" s="1029"/>
      <c r="AD186" s="1029"/>
      <c r="AE186" s="1029"/>
      <c r="AF186" s="2104">
        <v>11</v>
      </c>
    </row>
    <row s="26694" customFormat="1" customHeight="1" ht="11.549999999999999">
      <c r="A187" s="1450"/>
      <c r="B187" s="2099"/>
      <c r="C187" s="2099"/>
      <c r="D187" s="814"/>
      <c r="K187" s="1623"/>
      <c r="L187" s="2099"/>
      <c r="M187" s="2099"/>
      <c r="N187" s="1623"/>
      <c r="O187" s="1623"/>
      <c r="P187" s="1623"/>
      <c r="Q187" s="1623"/>
      <c r="R187" s="2099"/>
      <c r="S187" s="1623"/>
      <c r="T187" s="1623"/>
      <c r="U187" s="1007"/>
      <c r="V187" s="1623"/>
      <c r="W187" s="1623"/>
      <c r="X187" s="1623"/>
      <c r="Y187" s="1623"/>
      <c r="Z187" s="1623"/>
      <c r="AA187" s="2095"/>
      <c r="AB187" s="1029"/>
      <c r="AC187" s="1029"/>
      <c r="AD187" s="1029"/>
      <c r="AE187" s="1029"/>
      <c r="AF187" s="2104">
        <v>11</v>
      </c>
    </row>
    <row s="26694" customFormat="1" customHeight="1" ht="11.549999999999999">
      <c r="A188" s="1450"/>
      <c r="B188" s="2099"/>
      <c r="C188" s="2099"/>
      <c r="D188" s="814"/>
      <c r="K188" s="1623"/>
      <c r="L188" s="2099"/>
      <c r="M188" s="2099"/>
      <c r="N188" s="1623"/>
      <c r="O188" s="1623"/>
      <c r="P188" s="1623"/>
      <c r="Q188" s="1623"/>
      <c r="R188" s="2099"/>
      <c r="S188" s="1623"/>
      <c r="T188" s="1623"/>
      <c r="U188" s="1007"/>
      <c r="V188" s="1623"/>
      <c r="W188" s="1623"/>
      <c r="X188" s="1623"/>
      <c r="Y188" s="1623"/>
      <c r="Z188" s="1623"/>
      <c r="AA188" s="2095"/>
      <c r="AB188" s="1029"/>
      <c r="AC188" s="1029"/>
      <c r="AD188" s="1029"/>
      <c r="AE188" s="1029"/>
      <c r="AF188" s="2104">
        <v>11</v>
      </c>
    </row>
    <row s="26694" customFormat="1" customHeight="1" ht="11.549999999999999">
      <c r="A189" s="1450"/>
      <c r="B189" s="2099"/>
      <c r="C189" s="2099"/>
      <c r="D189" s="814"/>
      <c r="K189" s="1623"/>
      <c r="L189" s="2099"/>
      <c r="M189" s="2099"/>
      <c r="N189" s="1623"/>
      <c r="O189" s="1623"/>
      <c r="P189" s="1623"/>
      <c r="Q189" s="1623"/>
      <c r="R189" s="2099"/>
      <c r="S189" s="1623"/>
      <c r="T189" s="1623"/>
      <c r="U189" s="1007"/>
      <c r="V189" s="1623"/>
      <c r="W189" s="1623"/>
      <c r="X189" s="1623"/>
      <c r="Y189" s="1623"/>
      <c r="Z189" s="1623"/>
      <c r="AA189" s="2095"/>
      <c r="AB189" s="1029"/>
      <c r="AC189" s="1029"/>
      <c r="AD189" s="1029"/>
      <c r="AE189" s="1029"/>
      <c r="AF189" s="2104">
        <v>11</v>
      </c>
    </row>
    <row s="26694" customFormat="1" customHeight="1" ht="11.549999999999999">
      <c r="A190" s="1450"/>
      <c r="B190" s="2099"/>
      <c r="C190" s="2099"/>
      <c r="D190" s="814"/>
      <c r="K190" s="1623"/>
      <c r="L190" s="2099"/>
      <c r="M190" s="2099"/>
      <c r="N190" s="1623"/>
      <c r="O190" s="1623"/>
      <c r="P190" s="1623"/>
      <c r="Q190" s="1623"/>
      <c r="R190" s="2099"/>
      <c r="S190" s="1623"/>
      <c r="T190" s="1623"/>
      <c r="U190" s="1007"/>
      <c r="V190" s="1623"/>
      <c r="W190" s="1623"/>
      <c r="X190" s="1623"/>
      <c r="Y190" s="1623"/>
      <c r="Z190" s="1623"/>
      <c r="AA190" s="2095"/>
      <c r="AB190" s="1029"/>
      <c r="AC190" s="1029"/>
      <c r="AD190" s="1029"/>
      <c r="AE190" s="1029"/>
      <c r="AF190" s="2104">
        <v>11</v>
      </c>
    </row>
    <row s="26694" customFormat="1" customHeight="1" ht="11.549999999999999">
      <c r="A191" s="1450"/>
      <c r="B191" s="2099"/>
      <c r="C191" s="2099"/>
      <c r="D191" s="814"/>
      <c r="K191" s="1623"/>
      <c r="L191" s="2099"/>
      <c r="M191" s="2099"/>
      <c r="N191" s="1623"/>
      <c r="O191" s="1623"/>
      <c r="P191" s="1623"/>
      <c r="Q191" s="1623"/>
      <c r="R191" s="2099"/>
      <c r="S191" s="1623"/>
      <c r="T191" s="1623"/>
      <c r="U191" s="1007"/>
      <c r="V191" s="1623"/>
      <c r="W191" s="1623"/>
      <c r="X191" s="1623"/>
      <c r="Y191" s="1623"/>
      <c r="Z191" s="1623"/>
      <c r="AA191" s="2095"/>
      <c r="AB191" s="1029"/>
      <c r="AC191" s="1029"/>
      <c r="AD191" s="1029"/>
      <c r="AE191" s="1029"/>
      <c r="AF191" s="2104">
        <v>11</v>
      </c>
    </row>
    <row s="26694" customFormat="1" customHeight="1" ht="11.549999999999999">
      <c r="A192" s="1450"/>
      <c r="B192" s="2099"/>
      <c r="C192" s="2099"/>
      <c r="D192" s="814"/>
      <c r="K192" s="1623"/>
      <c r="L192" s="2099"/>
      <c r="M192" s="2099"/>
      <c r="N192" s="1623"/>
      <c r="O192" s="1623"/>
      <c r="P192" s="1623"/>
      <c r="Q192" s="1623"/>
      <c r="R192" s="2099"/>
      <c r="S192" s="1623"/>
      <c r="T192" s="1623"/>
      <c r="U192" s="1007"/>
      <c r="V192" s="1623"/>
      <c r="W192" s="1623"/>
      <c r="X192" s="1623"/>
      <c r="Y192" s="1623"/>
      <c r="Z192" s="1623"/>
      <c r="AA192" s="2095"/>
      <c r="AB192" s="1029"/>
      <c r="AC192" s="1029"/>
      <c r="AD192" s="1029"/>
      <c r="AE192" s="1029"/>
      <c r="AF192" s="2104">
        <v>11</v>
      </c>
    </row>
    <row s="26694" customFormat="1" customHeight="1" ht="11.549999999999999">
      <c r="A193" s="1450"/>
      <c r="B193" s="2099"/>
      <c r="C193" s="2099"/>
      <c r="D193" s="814"/>
      <c r="K193" s="1623"/>
      <c r="L193" s="2099"/>
      <c r="M193" s="2099"/>
      <c r="N193" s="1623"/>
      <c r="O193" s="1623"/>
      <c r="P193" s="1623"/>
      <c r="Q193" s="1623"/>
      <c r="R193" s="2099"/>
      <c r="S193" s="1623"/>
      <c r="T193" s="1623"/>
      <c r="U193" s="1007"/>
      <c r="V193" s="1623"/>
      <c r="W193" s="1623"/>
      <c r="X193" s="1623"/>
      <c r="Y193" s="1623"/>
      <c r="Z193" s="1623"/>
      <c r="AA193" s="2095"/>
      <c r="AB193" s="1029"/>
      <c r="AC193" s="1029"/>
      <c r="AD193" s="1029"/>
      <c r="AE193" s="1029"/>
      <c r="AF193" s="2104">
        <v>11</v>
      </c>
    </row>
    <row s="26694" customFormat="1" customHeight="1" ht="11.549999999999999">
      <c r="A194" s="1450"/>
      <c r="B194" s="2099"/>
      <c r="C194" s="2099"/>
      <c r="D194" s="814"/>
      <c r="K194" s="1623"/>
      <c r="L194" s="2099"/>
      <c r="M194" s="2099"/>
      <c r="N194" s="1623"/>
      <c r="O194" s="1623"/>
      <c r="P194" s="1623"/>
      <c r="Q194" s="1623"/>
      <c r="R194" s="2099"/>
      <c r="S194" s="1623"/>
      <c r="T194" s="1623"/>
      <c r="U194" s="1007"/>
      <c r="V194" s="1623"/>
      <c r="W194" s="1623"/>
      <c r="X194" s="1623"/>
      <c r="Y194" s="1623"/>
      <c r="Z194" s="1623"/>
      <c r="AA194" s="2095"/>
      <c r="AB194" s="1029"/>
      <c r="AC194" s="1029"/>
      <c r="AD194" s="1029"/>
      <c r="AE194" s="1029"/>
      <c r="AF194" s="2104">
        <v>11</v>
      </c>
    </row>
    <row s="26694" customFormat="1" customHeight="1" ht="11.549999999999999">
      <c r="A195" s="1450"/>
      <c r="B195" s="2099"/>
      <c r="C195" s="2099"/>
      <c r="D195" s="814"/>
      <c r="K195" s="1623"/>
      <c r="L195" s="2099"/>
      <c r="M195" s="2099"/>
      <c r="N195" s="1623"/>
      <c r="O195" s="1623"/>
      <c r="P195" s="1623"/>
      <c r="Q195" s="1623"/>
      <c r="R195" s="2099"/>
      <c r="S195" s="1623"/>
      <c r="T195" s="1623"/>
      <c r="U195" s="1007"/>
      <c r="V195" s="1623"/>
      <c r="W195" s="1623"/>
      <c r="X195" s="1623"/>
      <c r="Y195" s="1623"/>
      <c r="Z195" s="1623"/>
      <c r="AA195" s="2095"/>
      <c r="AB195" s="1029"/>
      <c r="AC195" s="1029"/>
      <c r="AD195" s="1029"/>
      <c r="AE195" s="1029"/>
      <c r="AF195" s="2104">
        <v>11</v>
      </c>
    </row>
    <row customHeight="1" ht="11.549999999999999">
      <c r="AF196" s="2094">
        <v>11</v>
      </c>
    </row>
    <row customHeight="1" ht="11.549999999999999">
      <c r="AF197" s="2094">
        <v>11</v>
      </c>
    </row>
    <row customHeight="1" ht="11.549999999999999">
      <c r="AF198" s="2094">
        <v>11</v>
      </c>
    </row>
    <row customHeight="1" ht="11.549999999999999">
      <c r="A199" s="1453"/>
      <c r="B199" s="2094"/>
      <c r="D199" s="2094"/>
      <c r="K199" s="2094"/>
      <c r="N199" s="2094"/>
      <c r="O199" s="2094"/>
      <c r="P199" s="2094"/>
      <c r="Q199" s="2094"/>
      <c r="S199" s="2094"/>
      <c r="T199" s="2094"/>
      <c r="U199" s="2094"/>
      <c r="V199" s="2094"/>
      <c r="W199" s="2094"/>
      <c r="X199" s="2094"/>
      <c r="Y199" s="2094"/>
      <c r="Z199" s="2094"/>
      <c r="AA199" s="2094"/>
      <c r="AB199" s="2094"/>
      <c r="AC199" s="2094"/>
      <c r="AD199" s="2094"/>
      <c r="AE199" s="2094"/>
      <c r="AF199" s="2094">
        <v>11</v>
      </c>
    </row>
    <row customHeight="1" ht="11.549999999999999">
      <c r="A200" s="1453"/>
      <c r="B200" s="2094"/>
      <c r="D200" s="2094"/>
      <c r="K200" s="2094"/>
      <c r="N200" s="2094"/>
      <c r="O200" s="2094"/>
      <c r="P200" s="2094"/>
      <c r="Q200" s="2094"/>
      <c r="S200" s="2094"/>
      <c r="T200" s="2094"/>
      <c r="U200" s="2094"/>
      <c r="V200" s="2094"/>
      <c r="W200" s="2094"/>
      <c r="X200" s="2094"/>
      <c r="Y200" s="2094"/>
      <c r="Z200" s="2094"/>
      <c r="AA200" s="2094"/>
      <c r="AB200" s="2094"/>
      <c r="AC200" s="2094"/>
      <c r="AD200" s="2094"/>
      <c r="AE200" s="2094"/>
      <c r="AF200" s="2094">
        <v>11</v>
      </c>
    </row>
    <row customHeight="1" ht="11.549999999999999">
      <c r="A201" s="1453"/>
      <c r="B201" s="2094"/>
      <c r="D201" s="2094"/>
      <c r="K201" s="2094"/>
      <c r="N201" s="2094"/>
      <c r="O201" s="2094"/>
      <c r="P201" s="2094"/>
      <c r="Q201" s="2094"/>
      <c r="S201" s="2094"/>
      <c r="T201" s="2094"/>
      <c r="U201" s="2094"/>
      <c r="V201" s="2094"/>
      <c r="W201" s="2094"/>
      <c r="X201" s="2094"/>
      <c r="Y201" s="2094"/>
      <c r="Z201" s="2094"/>
      <c r="AA201" s="2094"/>
      <c r="AB201" s="2094"/>
      <c r="AC201" s="2094"/>
      <c r="AD201" s="2094"/>
      <c r="AE201" s="2094"/>
      <c r="AF201" s="2094">
        <v>11</v>
      </c>
    </row>
    <row customHeight="1" ht="11.549999999999999">
      <c r="A202" s="1453"/>
      <c r="B202" s="2094"/>
      <c r="D202" s="2094"/>
      <c r="K202" s="2094"/>
      <c r="N202" s="2094"/>
      <c r="O202" s="2094"/>
      <c r="P202" s="2094"/>
      <c r="Q202" s="2094"/>
      <c r="S202" s="2094"/>
      <c r="T202" s="2094"/>
      <c r="U202" s="2094"/>
      <c r="V202" s="2094"/>
      <c r="W202" s="2094"/>
      <c r="X202" s="2094"/>
      <c r="Y202" s="2094"/>
      <c r="Z202" s="2094"/>
      <c r="AA202" s="2094"/>
      <c r="AB202" s="2094"/>
      <c r="AC202" s="2094"/>
      <c r="AD202" s="2094"/>
      <c r="AE202" s="2094"/>
      <c r="AF202" s="2094">
        <v>11</v>
      </c>
    </row>
    <row customHeight="1" ht="11.549999999999999">
      <c r="A203" s="1453"/>
      <c r="B203" s="2094"/>
      <c r="D203" s="2094"/>
      <c r="K203" s="2094"/>
      <c r="N203" s="2094"/>
      <c r="O203" s="2094"/>
      <c r="P203" s="2094"/>
      <c r="Q203" s="2094"/>
      <c r="S203" s="2094"/>
      <c r="T203" s="2094"/>
      <c r="U203" s="2094"/>
      <c r="V203" s="2094"/>
      <c r="W203" s="2094"/>
      <c r="X203" s="2094"/>
      <c r="Y203" s="2094"/>
      <c r="Z203" s="2094"/>
      <c r="AA203" s="2094"/>
      <c r="AB203" s="2094"/>
      <c r="AC203" s="2094"/>
      <c r="AD203" s="2094"/>
      <c r="AE203" s="2094"/>
      <c r="AF203" s="2094">
        <v>11</v>
      </c>
    </row>
    <row customHeight="1" ht="11.549999999999999">
      <c r="A204" s="1453"/>
      <c r="B204" s="2094"/>
      <c r="D204" s="2094"/>
      <c r="K204" s="2094"/>
      <c r="N204" s="2094"/>
      <c r="O204" s="2094"/>
      <c r="P204" s="2094"/>
      <c r="Q204" s="2094"/>
      <c r="S204" s="2094"/>
      <c r="T204" s="2094"/>
      <c r="U204" s="2094"/>
      <c r="V204" s="2094"/>
      <c r="W204" s="2094"/>
      <c r="X204" s="2094"/>
      <c r="Y204" s="2094"/>
      <c r="Z204" s="2094"/>
      <c r="AA204" s="2094"/>
      <c r="AB204" s="2094"/>
      <c r="AC204" s="2094"/>
      <c r="AD204" s="2094"/>
      <c r="AE204" s="2094"/>
      <c r="AF204" s="2094">
        <v>11</v>
      </c>
    </row>
    <row customHeight="1" ht="11.549999999999999">
      <c r="A205" s="1453"/>
      <c r="B205" s="2094"/>
      <c r="D205" s="2094"/>
      <c r="K205" s="2094"/>
      <c r="N205" s="2094"/>
      <c r="O205" s="2094"/>
      <c r="P205" s="2094"/>
      <c r="Q205" s="2094"/>
      <c r="S205" s="2094"/>
      <c r="T205" s="2094"/>
      <c r="U205" s="2094"/>
      <c r="V205" s="2094"/>
      <c r="W205" s="2094"/>
      <c r="X205" s="2094"/>
      <c r="Y205" s="2094"/>
      <c r="Z205" s="2094"/>
      <c r="AA205" s="2094"/>
      <c r="AB205" s="2094"/>
      <c r="AC205" s="2094"/>
      <c r="AD205" s="2094"/>
      <c r="AE205" s="2094"/>
      <c r="AF205" s="2094">
        <v>11</v>
      </c>
    </row>
    <row customHeight="1" ht="11.549999999999999">
      <c r="A206" s="1453"/>
      <c r="B206" s="2094"/>
      <c r="D206" s="2094"/>
      <c r="K206" s="2094"/>
      <c r="N206" s="2094"/>
      <c r="O206" s="2094"/>
      <c r="P206" s="2094"/>
      <c r="Q206" s="2094"/>
      <c r="S206" s="2094"/>
      <c r="T206" s="2094"/>
      <c r="U206" s="2094"/>
      <c r="V206" s="2094"/>
      <c r="W206" s="2094"/>
      <c r="X206" s="2094"/>
      <c r="Y206" s="2094"/>
      <c r="Z206" s="2094"/>
      <c r="AA206" s="2094"/>
      <c r="AB206" s="2094"/>
      <c r="AC206" s="2094"/>
      <c r="AD206" s="2094"/>
      <c r="AE206" s="2094"/>
      <c r="AF206" s="2094">
        <v>11</v>
      </c>
    </row>
    <row customHeight="1" ht="11.549999999999999">
      <c r="A207" s="1453"/>
      <c r="B207" s="2094"/>
      <c r="D207" s="2094"/>
      <c r="K207" s="2094"/>
      <c r="N207" s="2094"/>
      <c r="O207" s="2094"/>
      <c r="P207" s="2094"/>
      <c r="Q207" s="2094"/>
      <c r="S207" s="2094"/>
      <c r="T207" s="2094"/>
      <c r="U207" s="2094"/>
      <c r="V207" s="2094"/>
      <c r="W207" s="2094"/>
      <c r="X207" s="2094"/>
      <c r="Y207" s="2094"/>
      <c r="Z207" s="2094"/>
      <c r="AA207" s="2094"/>
      <c r="AB207" s="2094"/>
      <c r="AC207" s="2094"/>
      <c r="AD207" s="2094"/>
      <c r="AE207" s="2094"/>
      <c r="AF207" s="2094">
        <v>11</v>
      </c>
    </row>
    <row customHeight="1" ht="11.549999999999999">
      <c r="A208" s="1453"/>
      <c r="B208" s="2094"/>
      <c r="D208" s="2094"/>
      <c r="K208" s="2094"/>
      <c r="N208" s="2094"/>
      <c r="O208" s="2094"/>
      <c r="P208" s="2094"/>
      <c r="Q208" s="2094"/>
      <c r="S208" s="2094"/>
      <c r="T208" s="2094"/>
      <c r="U208" s="2094"/>
      <c r="V208" s="2094"/>
      <c r="W208" s="2094"/>
      <c r="X208" s="2094"/>
      <c r="Y208" s="2094"/>
      <c r="Z208" s="2094"/>
      <c r="AA208" s="2094"/>
      <c r="AB208" s="2094"/>
      <c r="AC208" s="2094"/>
      <c r="AD208" s="2094"/>
      <c r="AE208" s="2094"/>
      <c r="AF208" s="2094">
        <v>11</v>
      </c>
    </row>
    <row customHeight="1" ht="11.549999999999999">
      <c r="A209" s="1453"/>
      <c r="B209" s="2094"/>
      <c r="D209" s="2094"/>
      <c r="K209" s="2094"/>
      <c r="N209" s="2094"/>
      <c r="O209" s="2094"/>
      <c r="P209" s="2094"/>
      <c r="Q209" s="2094"/>
      <c r="S209" s="2094"/>
      <c r="T209" s="2094"/>
      <c r="U209" s="2094"/>
      <c r="V209" s="2094"/>
      <c r="W209" s="2094"/>
      <c r="X209" s="2094"/>
      <c r="Y209" s="2094"/>
      <c r="Z209" s="2094"/>
      <c r="AA209" s="2094"/>
      <c r="AB209" s="2094"/>
      <c r="AC209" s="2094"/>
      <c r="AD209" s="2094"/>
      <c r="AE209" s="2094"/>
      <c r="AF209" s="2094">
        <v>11</v>
      </c>
    </row>
    <row customHeight="1" ht="11.25" hidden="1">
      <c r="A210" s="1450" t="s">
        <v>82</v>
      </c>
      <c r="B210" s="1623">
        <v>0</v>
      </c>
      <c r="C210" s="2099">
        <v>0</v>
      </c>
      <c r="D210" s="2098">
        <v>3</v>
      </c>
      <c r="E210" s="2094">
        <v>7</v>
      </c>
      <c r="F210" s="2094">
        <v>54</v>
      </c>
      <c r="G210" s="2094">
        <v>10</v>
      </c>
      <c r="H210" s="2094">
        <v>0</v>
      </c>
      <c r="I210" s="2094">
        <v>40</v>
      </c>
      <c r="J210" s="2094">
        <v>102</v>
      </c>
      <c r="K210" s="1623">
        <v>9</v>
      </c>
      <c r="L210" s="2099">
        <v>5</v>
      </c>
      <c r="M210" s="2099">
        <v>3</v>
      </c>
      <c r="N210" s="1623">
        <v>3</v>
      </c>
      <c r="O210" s="1623">
        <v>3</v>
      </c>
      <c r="P210" s="1623">
        <v>3</v>
      </c>
      <c r="Q210" s="1623">
        <v>3</v>
      </c>
      <c r="R210" s="2099">
        <v>10</v>
      </c>
      <c r="S210" s="1623">
        <v>34</v>
      </c>
      <c r="T210" s="1623">
        <v>9</v>
      </c>
      <c r="U210" s="1007">
        <v>8</v>
      </c>
      <c r="V210" s="1623">
        <v>8</v>
      </c>
      <c r="W210" s="1623">
        <v>8</v>
      </c>
      <c r="X210" s="1623">
        <v>8</v>
      </c>
      <c r="Y210" s="1623">
        <v>8</v>
      </c>
      <c r="Z210" s="1623">
        <v>8</v>
      </c>
      <c r="AA210" s="2095">
        <v>8</v>
      </c>
      <c r="AB210" s="2095">
        <v>8</v>
      </c>
      <c r="AC210" s="2095">
        <v>8</v>
      </c>
      <c r="AD210" s="2095">
        <v>8</v>
      </c>
      <c r="AE210" s="2095">
        <v>8</v>
      </c>
      <c r="AF210" s="2094">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15277A-A5FA-70E6-8A73-5F49DA1C374D}"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7361" width="9.140625" hidden="1" customWidth="1"/>
    <col min="2" max="2" style="27100" width="3.57421875" hidden="1" customWidth="1"/>
    <col min="3" max="3" style="28229" width="3.00390625" customWidth="1"/>
    <col min="4" max="4" style="28229" width="7.00390625" customWidth="1"/>
    <col min="5" max="5" style="28229" width="69.00390625" customWidth="1"/>
    <col min="6" max="6" style="28229" width="10.00390625" customWidth="1"/>
    <col min="7" max="8" style="28229" width="44.00390625" hidden="1" customWidth="1"/>
    <col min="9" max="9" style="28229" width="44.00390625" customWidth="1"/>
    <col min="10" max="10" style="28229" width="43.00390625" customWidth="1"/>
    <col min="11" max="11" style="28229" width="73.00390625" customWidth="1"/>
    <col min="12" max="12" style="28229" width="3.00390625" customWidth="1"/>
    <col min="13" max="23" style="28229" width="10.00390625" customWidth="1"/>
    <col min="24" max="24" style="28229" width="10.57421875" hidden="1"/>
  </cols>
  <sheetData>
    <row s="28178" customFormat="1" customHeight="1" ht="22.5" hidden="1">
      <c r="A1" s="999"/>
      <c r="B1" s="974"/>
      <c r="G1" s="880">
        <v>4</v>
      </c>
      <c r="I1" s="880">
        <v>4</v>
      </c>
      <c r="K1" s="880">
        <v>5</v>
      </c>
      <c r="X1" s="880" t="s">
        <v>14</v>
      </c>
    </row>
    <row customHeight="1" ht="3">
      <c r="X2" s="968">
        <v>3</v>
      </c>
    </row>
    <row customHeight="1" ht="78.75">
      <c r="D3" s="270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02"/>
      <c r="F3" s="2703"/>
      <c r="X3" s="968">
        <v>75</v>
      </c>
    </row>
    <row s="28229" customFormat="1" customHeight="1" ht="21">
      <c r="A4" s="1414"/>
      <c r="B4" s="974"/>
      <c r="D4" s="2677" t="str">
        <f>IF(org=0,"Не определено",org)</f>
        <v>КГУП "Примтеплоэнерго"</v>
      </c>
      <c r="E4" s="2678"/>
      <c r="F4" s="2679"/>
      <c r="X4" s="1221">
        <v>20</v>
      </c>
    </row>
    <row customHeight="1" ht="11.549999999999999">
      <c r="C5" s="972"/>
      <c r="D5" s="1051"/>
      <c r="E5" s="1051"/>
      <c r="F5" s="1051"/>
      <c r="G5" s="1051"/>
      <c r="H5" s="1215"/>
      <c r="I5" s="1051"/>
      <c r="J5" s="1215"/>
      <c r="K5" s="1051"/>
      <c r="X5" s="968">
        <v>11</v>
      </c>
    </row>
    <row customHeight="1" ht="1.05">
      <c r="C6" s="972"/>
      <c r="D6" s="972"/>
      <c r="E6" s="985"/>
      <c r="F6" s="1077"/>
      <c r="G6" s="1485"/>
      <c r="H6" s="1485"/>
      <c r="I6" s="1485" t="s">
        <v>248</v>
      </c>
      <c r="J6" s="1485"/>
      <c r="X6" s="968">
        <v>1</v>
      </c>
    </row>
    <row customHeight="1" ht="11.549999999999999">
      <c r="D7" s="1174"/>
      <c r="E7" s="2830" t="s">
        <v>240</v>
      </c>
      <c r="F7" s="2831"/>
      <c r="G7" s="2856" t="str">
        <f>IF(G6="","",INDEX(DIFFERENTIATION_UNMERGE_VD,MATCH(G6,DIFFERENTIATION_ID_DIFF,0)))</f>
        <v/>
      </c>
      <c r="H7" s="2857"/>
      <c r="I7" s="2856" t="str">
        <f>IF(I6="","",INDEX(DIFFERENTIATION_UNMERGE_VD,MATCH(I6,DIFFERENTIATION_ID_DIFF,0)))</f>
        <v>Производство тепловой энергии. Некомбинированная выработка; Подключение (технологическое присоединение) к системе теплоснабжения</v>
      </c>
      <c r="J7" s="2857"/>
      <c r="K7" s="2638"/>
      <c r="L7" s="972"/>
      <c r="X7" s="968">
        <v>11</v>
      </c>
    </row>
    <row customHeight="1" ht="11.549999999999999">
      <c r="A8" s="1167"/>
      <c r="D8" s="1174"/>
      <c r="E8" s="2830" t="s">
        <v>688</v>
      </c>
      <c r="F8" s="2831"/>
      <c r="G8" s="2856" t="str">
        <f>IF(G6="","",INDEX(DIFFERENTIATION_UNMERGE_AREA,MATCH(G6,DIFFERENTIATION_ID_DIFF,0)))</f>
        <v/>
      </c>
      <c r="H8" s="2857"/>
      <c r="I8" s="2856" t="str">
        <f>IF(I6="","",INDEX(DIFFERENTIATION_UNMERGE_AREA,MATCH(I6,DIFFERENTIATION_ID_DIFF,0)))</f>
        <v>без дифференциации</v>
      </c>
      <c r="J8" s="2857"/>
      <c r="K8" s="2662"/>
      <c r="L8" s="972"/>
      <c r="X8" s="968">
        <v>11</v>
      </c>
    </row>
    <row customHeight="1" ht="11.549999999999999">
      <c r="A9" s="1167"/>
      <c r="D9" s="1174"/>
      <c r="E9" s="2830" t="s">
        <v>689</v>
      </c>
      <c r="F9" s="2831"/>
      <c r="G9" s="2856" t="str">
        <f>IF(G6="","",INDEX(DIFFERENTIATION_UNMERGE_SYSTEM,MATCH(G6,DIFFERENTIATION_ID_DIFF,0)))</f>
        <v/>
      </c>
      <c r="H9" s="2857"/>
      <c r="I9" s="2856" t="str">
        <f>IF(I6="","",INDEX(DIFFERENTIATION_UNMERGE_SYSTEM,MATCH(I6,DIFFERENTIATION_ID_DIFF,0)))</f>
        <v>без дифференциации</v>
      </c>
      <c r="J9" s="2857"/>
      <c r="K9" s="2662"/>
      <c r="L9" s="972"/>
      <c r="X9" s="968">
        <v>11</v>
      </c>
    </row>
    <row s="28229" customFormat="1" customHeight="1" ht="11.549999999999999">
      <c r="A10" s="1484"/>
      <c r="B10" s="974"/>
      <c r="D10" s="2564" t="s">
        <v>424</v>
      </c>
      <c r="E10" s="2565"/>
      <c r="F10" s="2565"/>
      <c r="G10" s="2565"/>
      <c r="H10" s="2565"/>
      <c r="I10" s="2565"/>
      <c r="J10" s="2566"/>
      <c r="K10" s="2662"/>
      <c r="L10" s="972"/>
      <c r="X10" s="1221">
        <v>11</v>
      </c>
    </row>
    <row s="28229" customFormat="1" customHeight="1" ht="24">
      <c r="A11" s="2848"/>
      <c r="B11" s="2848"/>
      <c r="C11" s="1120"/>
      <c r="D11" s="1166" t="s">
        <v>88</v>
      </c>
      <c r="E11" s="1168" t="s">
        <v>930</v>
      </c>
      <c r="F11" s="1168" t="s">
        <v>690</v>
      </c>
      <c r="G11" s="928" t="s">
        <v>427</v>
      </c>
      <c r="H11" s="928" t="s">
        <v>514</v>
      </c>
      <c r="I11" s="1270" t="s">
        <v>427</v>
      </c>
      <c r="J11" s="1271" t="s">
        <v>514</v>
      </c>
      <c r="K11" s="2695"/>
      <c r="L11" s="1121"/>
      <c r="X11" s="972">
        <v>23</v>
      </c>
    </row>
    <row s="27100" customFormat="1" customHeight="1" ht="10.5">
      <c r="A12" s="1415"/>
      <c r="D12" s="1488" t="s">
        <v>132</v>
      </c>
      <c r="E12" s="1488" t="s">
        <v>102</v>
      </c>
      <c r="F12" s="1488" t="s">
        <v>90</v>
      </c>
      <c r="G12" s="1489" t="str">
        <f>G1&amp;".1"</f>
        <v>4.1</v>
      </c>
      <c r="H12" s="1489" t="str">
        <f>G1&amp;".2"</f>
        <v>4.2</v>
      </c>
      <c r="I12" s="1489" t="str">
        <f>I1&amp;".1"</f>
        <v>4.1</v>
      </c>
      <c r="J12" s="1489" t="str">
        <f>I1&amp;".2"</f>
        <v>4.2</v>
      </c>
      <c r="K12" s="1489"/>
      <c r="X12" s="974">
        <v>10</v>
      </c>
    </row>
    <row customHeight="1" ht="22.5">
      <c r="A13" s="2855" t="s">
        <v>931</v>
      </c>
      <c r="D13" s="1416" t="s">
        <v>132</v>
      </c>
      <c r="E13" s="742" t="s">
        <v>932</v>
      </c>
      <c r="F13" s="1123" t="s">
        <v>933</v>
      </c>
      <c r="G13" s="1020"/>
      <c r="H13" s="1124"/>
      <c r="I13" s="1020"/>
      <c r="J13" s="1124"/>
      <c r="K13" s="752" t="s">
        <v>934</v>
      </c>
      <c r="L13" s="1183"/>
      <c r="X13" s="968">
        <v>0</v>
      </c>
    </row>
    <row customHeight="1" ht="22.5">
      <c r="A14" s="2855"/>
      <c r="D14" s="1002" t="s">
        <v>102</v>
      </c>
      <c r="E14" s="742" t="s">
        <v>935</v>
      </c>
      <c r="F14" s="1123" t="s">
        <v>936</v>
      </c>
      <c r="G14" s="1020"/>
      <c r="H14" s="1125"/>
      <c r="I14" s="1020"/>
      <c r="J14" s="1125"/>
      <c r="K14" s="752" t="s">
        <v>937</v>
      </c>
      <c r="L14" s="1183"/>
      <c r="X14" s="968">
        <v>0</v>
      </c>
    </row>
    <row s="28229" customFormat="1" customHeight="1" ht="78.75">
      <c r="A15" s="2855"/>
      <c r="B15" s="974"/>
      <c r="D15" s="1416" t="s">
        <v>90</v>
      </c>
      <c r="E15" s="1170" t="s">
        <v>938</v>
      </c>
      <c r="F15" s="1413" t="s">
        <v>430</v>
      </c>
      <c r="G15" s="1413" t="s">
        <v>430</v>
      </c>
      <c r="H15" s="569"/>
      <c r="I15" s="1413" t="s">
        <v>430</v>
      </c>
      <c r="J15" s="569"/>
      <c r="K15" s="752" t="s">
        <v>939</v>
      </c>
      <c r="L15" s="1183"/>
      <c r="X15" s="1221">
        <v>0</v>
      </c>
    </row>
    <row s="28229" customFormat="1" customHeight="1" ht="22.5">
      <c r="A16" s="2855"/>
      <c r="B16" s="974"/>
      <c r="D16" s="1416" t="s">
        <v>448</v>
      </c>
      <c r="E16" s="1417" t="s">
        <v>940</v>
      </c>
      <c r="F16" s="1413" t="s">
        <v>941</v>
      </c>
      <c r="G16" s="1280"/>
      <c r="H16" s="569"/>
      <c r="I16" s="1280"/>
      <c r="J16" s="569"/>
      <c r="K16" s="752"/>
      <c r="L16" s="1183"/>
      <c r="X16" s="1221">
        <v>0</v>
      </c>
    </row>
    <row s="28229" customFormat="1" customHeight="1" ht="22.5">
      <c r="A17" s="2855"/>
      <c r="B17" s="974"/>
      <c r="D17" s="1416" t="s">
        <v>456</v>
      </c>
      <c r="E17" s="1417" t="s">
        <v>942</v>
      </c>
      <c r="F17" s="1413" t="s">
        <v>943</v>
      </c>
      <c r="G17" s="1280"/>
      <c r="H17" s="569"/>
      <c r="I17" s="1280"/>
      <c r="J17" s="569"/>
      <c r="K17" s="752"/>
      <c r="L17" s="1183"/>
      <c r="X17" s="1221">
        <v>0</v>
      </c>
    </row>
    <row s="28229" customFormat="1" customHeight="1" ht="33.75">
      <c r="A18" s="2855"/>
      <c r="B18" s="974"/>
      <c r="D18" s="1416" t="s">
        <v>458</v>
      </c>
      <c r="E18" s="1417" t="s">
        <v>944</v>
      </c>
      <c r="F18" s="1413" t="s">
        <v>695</v>
      </c>
      <c r="G18" s="1143"/>
      <c r="H18" s="569"/>
      <c r="I18" s="1143"/>
      <c r="J18" s="569"/>
      <c r="K18" s="752"/>
      <c r="L18" s="1183"/>
      <c r="X18" s="1221">
        <v>0</v>
      </c>
    </row>
    <row customHeight="1" ht="101.25">
      <c r="A19" s="2855"/>
      <c r="D19" s="1416" t="s">
        <v>91</v>
      </c>
      <c r="E19" s="742" t="s">
        <v>945</v>
      </c>
      <c r="F19" s="1123" t="s">
        <v>670</v>
      </c>
      <c r="G19" s="1126"/>
      <c r="H19" s="1125"/>
      <c r="I19" s="1418"/>
      <c r="J19" s="1125"/>
      <c r="K19" s="752" t="s">
        <v>946</v>
      </c>
      <c r="L19" s="1183"/>
      <c r="X19" s="968">
        <v>0</v>
      </c>
    </row>
    <row s="28229" customFormat="1" customHeight="1" ht="18.75">
      <c r="A20" s="2855"/>
      <c r="C20" s="1419"/>
      <c r="D20" s="1416" t="s">
        <v>877</v>
      </c>
      <c r="E20" s="1417" t="s">
        <v>947</v>
      </c>
      <c r="F20" s="1413" t="s">
        <v>430</v>
      </c>
      <c r="G20" s="1413" t="s">
        <v>430</v>
      </c>
      <c r="H20" s="1412" t="s">
        <v>430</v>
      </c>
      <c r="I20" s="1413" t="s">
        <v>430</v>
      </c>
      <c r="J20" s="1412" t="s">
        <v>430</v>
      </c>
      <c r="K20" s="1411"/>
      <c r="L20" s="1183"/>
      <c r="W20" s="1138"/>
      <c r="X20" s="1221">
        <v>0</v>
      </c>
    </row>
    <row s="28229" customFormat="1" customHeight="1" ht="33.75">
      <c r="A21" s="2855"/>
      <c r="C21" s="1419"/>
      <c r="D21" s="1416" t="s">
        <v>880</v>
      </c>
      <c r="E21" s="1039" t="s">
        <v>948</v>
      </c>
      <c r="F21" s="1413" t="s">
        <v>949</v>
      </c>
      <c r="G21" s="1143"/>
      <c r="H21" s="569"/>
      <c r="I21" s="1143"/>
      <c r="J21" s="569"/>
      <c r="K21" s="1411"/>
      <c r="L21" s="1183"/>
      <c r="W21" s="1138"/>
      <c r="X21" s="1221">
        <v>0</v>
      </c>
    </row>
    <row s="28229" customFormat="1" customHeight="1" ht="33.75">
      <c r="A22" s="2855"/>
      <c r="C22" s="1419"/>
      <c r="D22" s="1416" t="s">
        <v>883</v>
      </c>
      <c r="E22" s="1039" t="s">
        <v>950</v>
      </c>
      <c r="F22" s="1413" t="s">
        <v>951</v>
      </c>
      <c r="G22" s="1143"/>
      <c r="H22" s="569"/>
      <c r="I22" s="1143"/>
      <c r="J22" s="569"/>
      <c r="K22" s="1411"/>
      <c r="L22" s="1183"/>
      <c r="W22" s="1138"/>
      <c r="X22" s="1221">
        <v>0</v>
      </c>
    </row>
    <row s="28229" customFormat="1" customHeight="1" ht="22.5">
      <c r="A23" s="2855"/>
      <c r="C23" s="1419"/>
      <c r="D23" s="1416" t="s">
        <v>919</v>
      </c>
      <c r="E23" s="1417" t="s">
        <v>952</v>
      </c>
      <c r="F23" s="1413" t="s">
        <v>430</v>
      </c>
      <c r="G23" s="1413" t="s">
        <v>430</v>
      </c>
      <c r="H23" s="1412" t="s">
        <v>430</v>
      </c>
      <c r="I23" s="1413" t="s">
        <v>430</v>
      </c>
      <c r="J23" s="1412" t="s">
        <v>430</v>
      </c>
      <c r="K23" s="1411"/>
      <c r="L23" s="1183"/>
      <c r="W23" s="1138"/>
      <c r="X23" s="1221">
        <v>0</v>
      </c>
    </row>
    <row s="28229" customFormat="1" customHeight="1" ht="22.5">
      <c r="A24" s="2855"/>
      <c r="C24" s="1419"/>
      <c r="D24" s="1416" t="s">
        <v>953</v>
      </c>
      <c r="E24" s="1039" t="s">
        <v>954</v>
      </c>
      <c r="F24" s="1413" t="s">
        <v>955</v>
      </c>
      <c r="G24" s="1143"/>
      <c r="H24" s="1149"/>
      <c r="I24" s="1143"/>
      <c r="J24" s="1149"/>
      <c r="K24" s="1411"/>
      <c r="L24" s="1183"/>
      <c r="W24" s="1138"/>
      <c r="X24" s="1221">
        <v>0</v>
      </c>
    </row>
    <row s="28229" customFormat="1" customHeight="1" ht="22.5">
      <c r="A25" s="2855"/>
      <c r="C25" s="1419"/>
      <c r="D25" s="1416" t="s">
        <v>956</v>
      </c>
      <c r="E25" s="1039" t="s">
        <v>957</v>
      </c>
      <c r="F25" s="1413" t="s">
        <v>430</v>
      </c>
      <c r="G25" s="1413" t="s">
        <v>430</v>
      </c>
      <c r="H25" s="1412" t="s">
        <v>430</v>
      </c>
      <c r="I25" s="1413" t="s">
        <v>430</v>
      </c>
      <c r="J25" s="1412" t="s">
        <v>430</v>
      </c>
      <c r="K25" s="1411"/>
      <c r="L25" s="1183"/>
      <c r="W25" s="1138"/>
      <c r="X25" s="1221">
        <v>0</v>
      </c>
    </row>
    <row s="28229" customFormat="1" customHeight="1" ht="18.75">
      <c r="A26" s="2855"/>
      <c r="C26" s="1419"/>
      <c r="D26" s="1416" t="s">
        <v>958</v>
      </c>
      <c r="E26" s="1016" t="s">
        <v>959</v>
      </c>
      <c r="F26" s="1413" t="s">
        <v>960</v>
      </c>
      <c r="G26" s="1143"/>
      <c r="H26" s="1149"/>
      <c r="I26" s="1143"/>
      <c r="J26" s="1149"/>
      <c r="K26" s="1411"/>
      <c r="L26" s="1183"/>
      <c r="W26" s="1138"/>
      <c r="X26" s="1221">
        <v>0</v>
      </c>
    </row>
    <row s="28229" customFormat="1" customHeight="1" ht="18.75">
      <c r="A27" s="2855"/>
      <c r="C27" s="1419"/>
      <c r="D27" s="1416" t="s">
        <v>961</v>
      </c>
      <c r="E27" s="1016" t="s">
        <v>962</v>
      </c>
      <c r="F27" s="1413" t="s">
        <v>963</v>
      </c>
      <c r="G27" s="1143"/>
      <c r="H27" s="1149"/>
      <c r="I27" s="1143"/>
      <c r="J27" s="1149"/>
      <c r="K27" s="1411"/>
      <c r="L27" s="1183"/>
      <c r="W27" s="1138"/>
      <c r="X27" s="1221">
        <v>0</v>
      </c>
    </row>
    <row s="28229" customFormat="1" customHeight="1" ht="18.75">
      <c r="A28" s="2855"/>
      <c r="C28" s="1419"/>
      <c r="D28" s="1416" t="s">
        <v>964</v>
      </c>
      <c r="E28" s="1039" t="s">
        <v>965</v>
      </c>
      <c r="F28" s="1413" t="s">
        <v>430</v>
      </c>
      <c r="G28" s="1413" t="s">
        <v>430</v>
      </c>
      <c r="H28" s="1412" t="s">
        <v>430</v>
      </c>
      <c r="I28" s="1413" t="s">
        <v>430</v>
      </c>
      <c r="J28" s="1412" t="s">
        <v>430</v>
      </c>
      <c r="K28" s="1411"/>
      <c r="L28" s="1183"/>
      <c r="W28" s="1138"/>
      <c r="X28" s="1221">
        <v>0</v>
      </c>
    </row>
    <row s="28229" customFormat="1" customHeight="1" ht="18.75">
      <c r="A29" s="2855"/>
      <c r="C29" s="1419"/>
      <c r="D29" s="1416" t="s">
        <v>966</v>
      </c>
      <c r="E29" s="1016" t="s">
        <v>959</v>
      </c>
      <c r="F29" s="1413" t="s">
        <v>967</v>
      </c>
      <c r="G29" s="1143"/>
      <c r="H29" s="1149"/>
      <c r="I29" s="1143"/>
      <c r="J29" s="1149"/>
      <c r="K29" s="1411"/>
      <c r="L29" s="1183"/>
      <c r="W29" s="1138"/>
      <c r="X29" s="1221">
        <v>0</v>
      </c>
    </row>
    <row s="28229" customFormat="1" customHeight="1" ht="18.75">
      <c r="A30" s="2855"/>
      <c r="C30" s="1419"/>
      <c r="D30" s="1416" t="s">
        <v>968</v>
      </c>
      <c r="E30" s="1016" t="s">
        <v>969</v>
      </c>
      <c r="F30" s="1413" t="s">
        <v>970</v>
      </c>
      <c r="G30" s="1143"/>
      <c r="H30" s="1149"/>
      <c r="I30" s="1143"/>
      <c r="J30" s="1149"/>
      <c r="K30" s="1411"/>
      <c r="L30" s="1183"/>
      <c r="W30" s="1138"/>
      <c r="X30" s="1221">
        <v>0</v>
      </c>
    </row>
    <row customHeight="1" ht="126.75">
      <c r="A31" s="2855"/>
      <c r="D31" s="1416" t="s">
        <v>114</v>
      </c>
      <c r="E31" s="742" t="s">
        <v>971</v>
      </c>
      <c r="F31" s="1123" t="s">
        <v>682</v>
      </c>
      <c r="G31" s="1020"/>
      <c r="H31" s="1125"/>
      <c r="I31" s="1020"/>
      <c r="J31" s="1125"/>
      <c r="K31" s="752" t="s">
        <v>972</v>
      </c>
      <c r="L31" s="1183"/>
      <c r="X31" s="968">
        <v>0</v>
      </c>
    </row>
    <row customHeight="1" ht="56.25">
      <c r="A32" s="2855"/>
      <c r="D32" s="1416" t="s">
        <v>92</v>
      </c>
      <c r="E32" s="742" t="s">
        <v>973</v>
      </c>
      <c r="F32" s="1002" t="s">
        <v>943</v>
      </c>
      <c r="G32" s="1020"/>
      <c r="H32" s="1125"/>
      <c r="I32" s="1020"/>
      <c r="J32" s="1125"/>
      <c r="K32" s="752" t="s">
        <v>974</v>
      </c>
      <c r="L32" s="1183"/>
      <c r="X32" s="968">
        <v>0</v>
      </c>
    </row>
    <row customHeight="1" ht="11.25">
      <c r="A33" s="2855"/>
      <c r="E33" s="1127"/>
      <c r="F33" s="644"/>
      <c r="G33" s="644"/>
      <c r="H33" s="644"/>
      <c r="I33" s="644"/>
      <c r="J33" s="644"/>
      <c r="K33" s="644"/>
      <c r="X33" s="968">
        <v>0</v>
      </c>
    </row>
    <row customHeight="1" ht="12.75">
      <c r="A34" s="2855"/>
      <c r="D34" s="528">
        <v>1</v>
      </c>
      <c r="E34" s="798" t="s">
        <v>975</v>
      </c>
      <c r="X34" s="968">
        <v>0</v>
      </c>
    </row>
    <row customHeight="1" ht="11.25">
      <c r="A35" s="2855"/>
      <c r="D35" s="832"/>
      <c r="E35" s="798" t="s">
        <v>976</v>
      </c>
      <c r="X35" s="968">
        <v>0</v>
      </c>
    </row>
    <row s="28229" customFormat="1" customHeight="1" ht="11.549999999999999">
      <c r="A36" s="1496"/>
      <c r="B36" s="981"/>
      <c r="D36" s="1497"/>
      <c r="E36" s="1498"/>
      <c r="X36" s="972">
        <v>11</v>
      </c>
    </row>
    <row s="28229" customFormat="1" customHeight="1" ht="22.5" hidden="1">
      <c r="A37" s="2855" t="s">
        <v>977</v>
      </c>
      <c r="B37" s="974"/>
      <c r="D37" s="1416">
        <v>1</v>
      </c>
      <c r="E37" s="1170" t="s">
        <v>978</v>
      </c>
      <c r="F37" s="1123" t="s">
        <v>933</v>
      </c>
      <c r="G37" s="1020"/>
      <c r="H37" s="982"/>
      <c r="I37" s="1020"/>
      <c r="J37" s="982"/>
      <c r="K37" s="752" t="s">
        <v>979</v>
      </c>
      <c r="X37" s="1221">
        <v>0</v>
      </c>
    </row>
    <row s="28229" customFormat="1" customHeight="1" ht="22.5" hidden="1">
      <c r="A38" s="2855"/>
      <c r="B38" s="974"/>
      <c r="D38" s="1132" t="s">
        <v>102</v>
      </c>
      <c r="E38" s="1495" t="s">
        <v>980</v>
      </c>
      <c r="F38" s="1499" t="s">
        <v>670</v>
      </c>
      <c r="G38" s="1499" t="s">
        <v>670</v>
      </c>
      <c r="H38" s="1493"/>
      <c r="I38" s="1499" t="s">
        <v>670</v>
      </c>
      <c r="J38" s="1493"/>
      <c r="K38" s="1494"/>
      <c r="X38" s="1221">
        <v>0</v>
      </c>
    </row>
    <row s="28229" customFormat="1" customHeight="1" ht="33.75" hidden="1">
      <c r="A39" s="2855"/>
      <c r="B39" s="974"/>
      <c r="D39" s="1128" t="s">
        <v>835</v>
      </c>
      <c r="E39" s="1186" t="s">
        <v>981</v>
      </c>
      <c r="F39" s="1123" t="s">
        <v>982</v>
      </c>
      <c r="G39" s="1131"/>
      <c r="H39" s="1486"/>
      <c r="I39" s="1131"/>
      <c r="J39" s="1486"/>
      <c r="K39" s="752" t="s">
        <v>983</v>
      </c>
      <c r="X39" s="1221">
        <v>0</v>
      </c>
    </row>
    <row s="28229" customFormat="1" customHeight="1" ht="33.75" hidden="1">
      <c r="A40" s="2855"/>
      <c r="B40" s="974"/>
      <c r="D40" s="1128" t="s">
        <v>838</v>
      </c>
      <c r="E40" s="1186" t="s">
        <v>984</v>
      </c>
      <c r="F40" s="1490" t="s">
        <v>985</v>
      </c>
      <c r="G40" s="1204"/>
      <c r="H40" s="1486"/>
      <c r="I40" s="1204"/>
      <c r="J40" s="1486"/>
      <c r="K40" s="752" t="s">
        <v>986</v>
      </c>
      <c r="X40" s="1221">
        <v>0</v>
      </c>
    </row>
    <row s="28229" customFormat="1" customHeight="1" ht="22.5" hidden="1">
      <c r="A41" s="2855"/>
      <c r="B41" s="974"/>
      <c r="D41" s="1128" t="s">
        <v>90</v>
      </c>
      <c r="E41" s="1185" t="s">
        <v>987</v>
      </c>
      <c r="F41" s="1123" t="s">
        <v>670</v>
      </c>
      <c r="G41" s="1123" t="s">
        <v>670</v>
      </c>
      <c r="H41" s="1487"/>
      <c r="I41" s="1123" t="s">
        <v>670</v>
      </c>
      <c r="J41" s="1487"/>
      <c r="K41" s="765"/>
      <c r="X41" s="1221">
        <v>0</v>
      </c>
    </row>
    <row s="28229" customFormat="1" customHeight="1" ht="45" hidden="1">
      <c r="A42" s="2855"/>
      <c r="B42" s="974"/>
      <c r="D42" s="1128" t="s">
        <v>448</v>
      </c>
      <c r="E42" s="1186" t="s">
        <v>988</v>
      </c>
      <c r="F42" s="1123" t="s">
        <v>682</v>
      </c>
      <c r="G42" s="1020"/>
      <c r="H42" s="1487"/>
      <c r="I42" s="1020"/>
      <c r="J42" s="1487"/>
      <c r="K42" s="765" t="s">
        <v>989</v>
      </c>
      <c r="X42" s="1221">
        <v>0</v>
      </c>
    </row>
    <row s="28229" customFormat="1" customHeight="1" ht="45" hidden="1">
      <c r="A43" s="2855"/>
      <c r="B43" s="974"/>
      <c r="D43" s="1128" t="s">
        <v>456</v>
      </c>
      <c r="E43" s="1130" t="s">
        <v>990</v>
      </c>
      <c r="F43" s="1491" t="s">
        <v>682</v>
      </c>
      <c r="G43" s="1205"/>
      <c r="H43" s="1486"/>
      <c r="I43" s="1205"/>
      <c r="J43" s="1486"/>
      <c r="K43" s="765" t="s">
        <v>991</v>
      </c>
      <c r="X43" s="1221">
        <v>0</v>
      </c>
    </row>
    <row s="28229" customFormat="1" customHeight="1" ht="11.25" hidden="1">
      <c r="A44" s="2855"/>
      <c r="B44" s="974"/>
      <c r="D44" s="1128" t="s">
        <v>91</v>
      </c>
      <c r="E44" s="1129" t="s">
        <v>992</v>
      </c>
      <c r="F44" s="1123" t="s">
        <v>982</v>
      </c>
      <c r="G44" s="1131"/>
      <c r="H44" s="1486"/>
      <c r="I44" s="1131"/>
      <c r="J44" s="1486"/>
      <c r="K44" s="752"/>
      <c r="X44" s="1221">
        <v>0</v>
      </c>
    </row>
    <row s="28229" customFormat="1" customHeight="1" ht="11.25" hidden="1">
      <c r="A45" s="2855"/>
      <c r="B45" s="974"/>
      <c r="D45" s="1128" t="s">
        <v>877</v>
      </c>
      <c r="E45" s="1130" t="s">
        <v>993</v>
      </c>
      <c r="F45" s="1123" t="s">
        <v>982</v>
      </c>
      <c r="G45" s="1131"/>
      <c r="H45" s="1486"/>
      <c r="I45" s="1131"/>
      <c r="J45" s="1486"/>
      <c r="K45" s="752"/>
      <c r="X45" s="1221">
        <v>0</v>
      </c>
    </row>
    <row s="28229" customFormat="1" customHeight="1" ht="11.25" hidden="1">
      <c r="A46" s="2855"/>
      <c r="B46" s="974"/>
      <c r="D46" s="1128" t="s">
        <v>919</v>
      </c>
      <c r="E46" s="1130" t="s">
        <v>994</v>
      </c>
      <c r="F46" s="1123" t="s">
        <v>982</v>
      </c>
      <c r="G46" s="1131"/>
      <c r="H46" s="1486"/>
      <c r="I46" s="1131"/>
      <c r="J46" s="1486"/>
      <c r="K46" s="752"/>
      <c r="X46" s="1221">
        <v>0</v>
      </c>
    </row>
    <row s="28229" customFormat="1" customHeight="1" ht="11.25" hidden="1">
      <c r="A47" s="2855"/>
      <c r="B47" s="974"/>
      <c r="D47" s="1128" t="s">
        <v>922</v>
      </c>
      <c r="E47" s="1130" t="s">
        <v>995</v>
      </c>
      <c r="F47" s="1123" t="s">
        <v>982</v>
      </c>
      <c r="G47" s="1131"/>
      <c r="H47" s="1486"/>
      <c r="I47" s="1131"/>
      <c r="J47" s="1486"/>
      <c r="K47" s="752"/>
      <c r="X47" s="1221">
        <v>0</v>
      </c>
    </row>
    <row s="28229" customFormat="1" customHeight="1" ht="11.25" hidden="1">
      <c r="A48" s="2855"/>
      <c r="B48" s="974"/>
      <c r="D48" s="1128" t="s">
        <v>996</v>
      </c>
      <c r="E48" s="1134" t="s">
        <v>997</v>
      </c>
      <c r="F48" s="1123" t="s">
        <v>982</v>
      </c>
      <c r="G48" s="1131"/>
      <c r="H48" s="1486"/>
      <c r="I48" s="1131"/>
      <c r="J48" s="1486"/>
      <c r="K48" s="752"/>
      <c r="X48" s="1221">
        <v>0</v>
      </c>
    </row>
    <row s="28229" customFormat="1" customHeight="1" ht="11.25" hidden="1">
      <c r="A49" s="2855"/>
      <c r="B49" s="974"/>
      <c r="D49" s="1128" t="s">
        <v>998</v>
      </c>
      <c r="E49" s="1134" t="s">
        <v>999</v>
      </c>
      <c r="F49" s="1123" t="s">
        <v>982</v>
      </c>
      <c r="G49" s="1131"/>
      <c r="H49" s="1486"/>
      <c r="I49" s="1131"/>
      <c r="J49" s="1486"/>
      <c r="K49" s="752"/>
      <c r="X49" s="1221">
        <v>0</v>
      </c>
    </row>
    <row s="28229" customFormat="1" customHeight="1" ht="11.25" hidden="1">
      <c r="A50" s="2855"/>
      <c r="B50" s="974"/>
      <c r="D50" s="1128" t="s">
        <v>1000</v>
      </c>
      <c r="E50" s="1130" t="s">
        <v>1001</v>
      </c>
      <c r="F50" s="1123" t="s">
        <v>982</v>
      </c>
      <c r="G50" s="1131"/>
      <c r="H50" s="1486"/>
      <c r="I50" s="1131"/>
      <c r="J50" s="1486"/>
      <c r="K50" s="752"/>
      <c r="X50" s="1221">
        <v>0</v>
      </c>
    </row>
    <row s="28229" customFormat="1" customHeight="1" ht="11.25" hidden="1">
      <c r="A51" s="2855"/>
      <c r="B51" s="974"/>
      <c r="D51" s="1128" t="s">
        <v>1002</v>
      </c>
      <c r="E51" s="1130" t="s">
        <v>1003</v>
      </c>
      <c r="F51" s="1123" t="s">
        <v>982</v>
      </c>
      <c r="G51" s="1131"/>
      <c r="H51" s="1486"/>
      <c r="I51" s="1131"/>
      <c r="J51" s="1486"/>
      <c r="K51" s="752"/>
      <c r="X51" s="1221">
        <v>0</v>
      </c>
    </row>
    <row s="28229" customFormat="1" customHeight="1" ht="45" hidden="1">
      <c r="A52" s="2855"/>
      <c r="B52" s="974"/>
      <c r="D52" s="1128" t="s">
        <v>114</v>
      </c>
      <c r="E52" s="1129" t="s">
        <v>1004</v>
      </c>
      <c r="F52" s="1123" t="s">
        <v>982</v>
      </c>
      <c r="G52" s="1131"/>
      <c r="H52" s="1486"/>
      <c r="I52" s="1131"/>
      <c r="J52" s="1486"/>
      <c r="K52" s="752"/>
      <c r="X52" s="1221">
        <v>0</v>
      </c>
    </row>
    <row s="28229" customFormat="1" customHeight="1" ht="11.25" hidden="1">
      <c r="A53" s="2855"/>
      <c r="B53" s="974"/>
      <c r="D53" s="1128" t="s">
        <v>437</v>
      </c>
      <c r="E53" s="1130" t="s">
        <v>993</v>
      </c>
      <c r="F53" s="1123" t="s">
        <v>982</v>
      </c>
      <c r="G53" s="1131"/>
      <c r="H53" s="1486"/>
      <c r="I53" s="1131"/>
      <c r="J53" s="1486"/>
      <c r="K53" s="752"/>
      <c r="X53" s="1221">
        <v>0</v>
      </c>
    </row>
    <row s="28229" customFormat="1" customHeight="1" ht="11.25" hidden="1">
      <c r="A54" s="2855"/>
      <c r="B54" s="974"/>
      <c r="D54" s="1128" t="s">
        <v>1005</v>
      </c>
      <c r="E54" s="1130" t="s">
        <v>994</v>
      </c>
      <c r="F54" s="1123" t="s">
        <v>982</v>
      </c>
      <c r="G54" s="1131"/>
      <c r="H54" s="1486"/>
      <c r="I54" s="1131"/>
      <c r="J54" s="1486"/>
      <c r="K54" s="752"/>
      <c r="X54" s="1221">
        <v>0</v>
      </c>
    </row>
    <row s="28229" customFormat="1" customHeight="1" ht="11.25" hidden="1">
      <c r="A55" s="2855"/>
      <c r="B55" s="974"/>
      <c r="D55" s="1128" t="s">
        <v>1006</v>
      </c>
      <c r="E55" s="1130" t="s">
        <v>995</v>
      </c>
      <c r="F55" s="1123" t="s">
        <v>982</v>
      </c>
      <c r="G55" s="1131"/>
      <c r="H55" s="1486"/>
      <c r="I55" s="1131"/>
      <c r="J55" s="1486"/>
      <c r="K55" s="752"/>
      <c r="X55" s="1221">
        <v>0</v>
      </c>
    </row>
    <row s="28229" customFormat="1" customHeight="1" ht="11.25" hidden="1">
      <c r="A56" s="2855"/>
      <c r="B56" s="974"/>
      <c r="D56" s="1128" t="s">
        <v>1007</v>
      </c>
      <c r="E56" s="1134" t="s">
        <v>997</v>
      </c>
      <c r="F56" s="1123" t="s">
        <v>982</v>
      </c>
      <c r="G56" s="1131"/>
      <c r="H56" s="1486"/>
      <c r="I56" s="1131"/>
      <c r="J56" s="1486"/>
      <c r="K56" s="752"/>
      <c r="X56" s="1221">
        <v>0</v>
      </c>
    </row>
    <row s="28229" customFormat="1" customHeight="1" ht="11.25" hidden="1">
      <c r="A57" s="2855"/>
      <c r="B57" s="974"/>
      <c r="D57" s="1128" t="s">
        <v>1008</v>
      </c>
      <c r="E57" s="1134" t="s">
        <v>999</v>
      </c>
      <c r="F57" s="1123" t="s">
        <v>982</v>
      </c>
      <c r="G57" s="1131"/>
      <c r="H57" s="1486"/>
      <c r="I57" s="1131"/>
      <c r="J57" s="1486"/>
      <c r="K57" s="752"/>
      <c r="X57" s="1221">
        <v>0</v>
      </c>
    </row>
    <row s="28229" customFormat="1" customHeight="1" ht="11.25" hidden="1">
      <c r="A58" s="2855"/>
      <c r="B58" s="974"/>
      <c r="D58" s="1128" t="s">
        <v>1009</v>
      </c>
      <c r="E58" s="1130" t="s">
        <v>1001</v>
      </c>
      <c r="F58" s="1123" t="s">
        <v>982</v>
      </c>
      <c r="G58" s="1131"/>
      <c r="H58" s="1486"/>
      <c r="I58" s="1131"/>
      <c r="J58" s="1486"/>
      <c r="K58" s="752"/>
      <c r="X58" s="1221">
        <v>0</v>
      </c>
    </row>
    <row s="28229" customFormat="1" customHeight="1" ht="11.25" hidden="1">
      <c r="A59" s="2855"/>
      <c r="B59" s="974"/>
      <c r="D59" s="1128" t="s">
        <v>1010</v>
      </c>
      <c r="E59" s="1130" t="s">
        <v>1003</v>
      </c>
      <c r="F59" s="1123" t="s">
        <v>982</v>
      </c>
      <c r="G59" s="1131"/>
      <c r="H59" s="1486"/>
      <c r="I59" s="1131"/>
      <c r="J59" s="1486"/>
      <c r="K59" s="752"/>
      <c r="X59" s="1221">
        <v>0</v>
      </c>
    </row>
    <row s="28229" customFormat="1" customHeight="1" ht="33.75" hidden="1">
      <c r="A60" s="2855"/>
      <c r="B60" s="974"/>
      <c r="D60" s="1128" t="s">
        <v>92</v>
      </c>
      <c r="E60" s="1129" t="s">
        <v>1011</v>
      </c>
      <c r="F60" s="1184" t="s">
        <v>682</v>
      </c>
      <c r="G60" s="1205"/>
      <c r="H60" s="1486"/>
      <c r="I60" s="1205"/>
      <c r="J60" s="1486"/>
      <c r="K60" s="765" t="s">
        <v>1012</v>
      </c>
      <c r="X60" s="1221">
        <v>0</v>
      </c>
    </row>
    <row s="28229" customFormat="1" customHeight="1" ht="33.75" hidden="1">
      <c r="A61" s="2855"/>
      <c r="B61" s="974"/>
      <c r="D61" s="1128" t="s">
        <v>93</v>
      </c>
      <c r="E61" s="1129" t="s">
        <v>1013</v>
      </c>
      <c r="F61" s="1189" t="s">
        <v>943</v>
      </c>
      <c r="G61" s="1131"/>
      <c r="H61" s="1486"/>
      <c r="I61" s="1131"/>
      <c r="J61" s="1486"/>
      <c r="K61" s="752"/>
      <c r="X61" s="1221">
        <v>0</v>
      </c>
    </row>
    <row s="28229" customFormat="1" customHeight="1" ht="22.5" hidden="1">
      <c r="A62" s="2855"/>
      <c r="B62" s="974" t="s">
        <v>712</v>
      </c>
      <c r="D62" s="1128" t="s">
        <v>126</v>
      </c>
      <c r="E62" s="1129" t="s">
        <v>1014</v>
      </c>
      <c r="F62" s="1189" t="s">
        <v>430</v>
      </c>
      <c r="G62" s="845"/>
      <c r="H62" s="1486"/>
      <c r="I62" s="845"/>
      <c r="J62" s="1486"/>
      <c r="K62" s="752" t="s">
        <v>755</v>
      </c>
      <c r="X62" s="1221">
        <v>0</v>
      </c>
    </row>
    <row s="28229" customFormat="1" customHeight="1" ht="45" hidden="1">
      <c r="A63" s="2855"/>
      <c r="B63" s="974" t="s">
        <v>712</v>
      </c>
      <c r="D63" s="1128" t="s">
        <v>1015</v>
      </c>
      <c r="E63" s="1130" t="s">
        <v>1016</v>
      </c>
      <c r="F63" s="1184" t="s">
        <v>430</v>
      </c>
      <c r="G63" s="845"/>
      <c r="H63" s="1486"/>
      <c r="I63" s="845"/>
      <c r="J63" s="1486"/>
      <c r="K63" s="752" t="s">
        <v>755</v>
      </c>
      <c r="X63" s="1221">
        <v>0</v>
      </c>
    </row>
    <row s="28229" customFormat="1" customHeight="1" ht="11.549999999999999">
      <c r="A64" s="1496"/>
      <c r="B64" s="981"/>
      <c r="D64" s="1497"/>
      <c r="E64" s="1498"/>
      <c r="X64" s="972">
        <v>11</v>
      </c>
    </row>
    <row s="28229" customFormat="1" customHeight="1" ht="22.5" hidden="1">
      <c r="A65" s="2855" t="s">
        <v>1017</v>
      </c>
      <c r="B65" s="974"/>
      <c r="D65" s="1128">
        <v>1</v>
      </c>
      <c r="E65" s="1207" t="s">
        <v>1018</v>
      </c>
      <c r="F65" s="1203" t="s">
        <v>933</v>
      </c>
      <c r="G65" s="1204"/>
      <c r="H65" s="1492"/>
      <c r="I65" s="1204"/>
      <c r="J65" s="1492"/>
      <c r="K65" s="764" t="s">
        <v>1019</v>
      </c>
      <c r="X65" s="1221">
        <v>0</v>
      </c>
    </row>
    <row s="28229" customFormat="1" customHeight="1" ht="56.25" hidden="1">
      <c r="A66" s="2855"/>
      <c r="B66" s="974"/>
      <c r="D66" s="1206" t="s">
        <v>102</v>
      </c>
      <c r="E66" s="1170" t="s">
        <v>1020</v>
      </c>
      <c r="F66" s="1123" t="s">
        <v>670</v>
      </c>
      <c r="G66" s="1123" t="s">
        <v>670</v>
      </c>
      <c r="H66" s="982"/>
      <c r="I66" s="1123" t="s">
        <v>670</v>
      </c>
      <c r="J66" s="982"/>
      <c r="K66" s="752"/>
      <c r="X66" s="1221">
        <v>0</v>
      </c>
    </row>
    <row s="28229" customFormat="1" customHeight="1" ht="33.75" hidden="1">
      <c r="A67" s="2855"/>
      <c r="B67" s="974"/>
      <c r="D67" s="1206" t="s">
        <v>832</v>
      </c>
      <c r="E67" s="1417" t="s">
        <v>1021</v>
      </c>
      <c r="F67" s="1123" t="s">
        <v>985</v>
      </c>
      <c r="G67" s="1190"/>
      <c r="H67" s="982"/>
      <c r="I67" s="1190"/>
      <c r="J67" s="982"/>
      <c r="K67" s="752"/>
      <c r="X67" s="1221">
        <v>0</v>
      </c>
    </row>
    <row s="28229" customFormat="1" customHeight="1" ht="22.5" hidden="1">
      <c r="A68" s="2855"/>
      <c r="B68" s="974"/>
      <c r="D68" s="1206" t="s">
        <v>431</v>
      </c>
      <c r="E68" s="1417" t="s">
        <v>1022</v>
      </c>
      <c r="F68" s="1123" t="s">
        <v>985</v>
      </c>
      <c r="G68" s="1190"/>
      <c r="H68" s="982"/>
      <c r="I68" s="1190"/>
      <c r="J68" s="982"/>
      <c r="K68" s="752"/>
      <c r="X68" s="1221">
        <v>0</v>
      </c>
    </row>
    <row s="28229" customFormat="1" customHeight="1" ht="22.5" hidden="1">
      <c r="A69" s="2855"/>
      <c r="B69" s="974"/>
      <c r="D69" s="1206" t="s">
        <v>434</v>
      </c>
      <c r="E69" s="1417" t="s">
        <v>1023</v>
      </c>
      <c r="F69" s="1184" t="s">
        <v>682</v>
      </c>
      <c r="G69" s="1205"/>
      <c r="H69" s="982"/>
      <c r="I69" s="1205"/>
      <c r="J69" s="982"/>
      <c r="K69" s="752"/>
      <c r="X69" s="1221">
        <v>0</v>
      </c>
    </row>
    <row s="28229" customFormat="1" customHeight="1" ht="22.5" hidden="1">
      <c r="A70" s="2855"/>
      <c r="B70" s="974"/>
      <c r="D70" s="1206" t="s">
        <v>852</v>
      </c>
      <c r="E70" s="1417" t="s">
        <v>1024</v>
      </c>
      <c r="F70" s="1184" t="s">
        <v>682</v>
      </c>
      <c r="G70" s="1205"/>
      <c r="H70" s="982"/>
      <c r="I70" s="1205"/>
      <c r="J70" s="982"/>
      <c r="K70" s="752"/>
      <c r="X70" s="1221">
        <v>0</v>
      </c>
    </row>
    <row s="28229" customFormat="1" customHeight="1" ht="22.5" hidden="1">
      <c r="A71" s="2855"/>
      <c r="B71" s="974"/>
      <c r="D71" s="1128" t="s">
        <v>90</v>
      </c>
      <c r="E71" s="1129" t="s">
        <v>1025</v>
      </c>
      <c r="F71" s="1123" t="s">
        <v>985</v>
      </c>
      <c r="G71" s="1020"/>
      <c r="H71" s="1493"/>
      <c r="I71" s="1020"/>
      <c r="J71" s="1493"/>
      <c r="K71" s="765"/>
      <c r="X71" s="1221">
        <v>0</v>
      </c>
    </row>
    <row s="28229" customFormat="1" customHeight="1" ht="56.25" hidden="1">
      <c r="A72" s="2855"/>
      <c r="B72" s="974"/>
      <c r="D72" s="1128" t="s">
        <v>91</v>
      </c>
      <c r="E72" s="1129" t="s">
        <v>1026</v>
      </c>
      <c r="F72" s="1184" t="s">
        <v>682</v>
      </c>
      <c r="G72" s="1205"/>
      <c r="H72" s="1486"/>
      <c r="I72" s="1205"/>
      <c r="J72" s="1486"/>
      <c r="K72" s="765"/>
      <c r="X72" s="1221">
        <v>0</v>
      </c>
    </row>
    <row s="28229" customFormat="1" customHeight="1" ht="33.75" hidden="1">
      <c r="A73" s="2855"/>
      <c r="B73" s="974"/>
      <c r="D73" s="1128" t="s">
        <v>114</v>
      </c>
      <c r="E73" s="1129" t="s">
        <v>1027</v>
      </c>
      <c r="F73" s="1189" t="s">
        <v>943</v>
      </c>
      <c r="G73" s="1131"/>
      <c r="H73" s="1486"/>
      <c r="I73" s="1131"/>
      <c r="J73" s="1486"/>
      <c r="K73" s="752"/>
      <c r="X73" s="1221">
        <v>0</v>
      </c>
    </row>
    <row s="28229" customFormat="1" customHeight="1" ht="22.5" hidden="1">
      <c r="A74" s="2855"/>
      <c r="B74" s="974" t="s">
        <v>712</v>
      </c>
      <c r="D74" s="1128" t="s">
        <v>92</v>
      </c>
      <c r="E74" s="1129" t="s">
        <v>1028</v>
      </c>
      <c r="F74" s="1189" t="s">
        <v>430</v>
      </c>
      <c r="G74" s="845"/>
      <c r="H74" s="1486"/>
      <c r="I74" s="845"/>
      <c r="J74" s="1486"/>
      <c r="K74" s="752" t="s">
        <v>755</v>
      </c>
      <c r="X74" s="1221">
        <v>0</v>
      </c>
    </row>
    <row s="28229" customFormat="1" customHeight="1" ht="45" hidden="1">
      <c r="A75" s="2855"/>
      <c r="B75" s="974" t="s">
        <v>712</v>
      </c>
      <c r="D75" s="1128" t="s">
        <v>776</v>
      </c>
      <c r="E75" s="1130" t="s">
        <v>1029</v>
      </c>
      <c r="F75" s="1184" t="s">
        <v>430</v>
      </c>
      <c r="G75" s="845"/>
      <c r="H75" s="1486"/>
      <c r="I75" s="845"/>
      <c r="J75" s="1486"/>
      <c r="K75" s="752" t="s">
        <v>755</v>
      </c>
      <c r="X75" s="1221">
        <v>0</v>
      </c>
    </row>
    <row s="28229" customFormat="1" customHeight="1" ht="11.549999999999999">
      <c r="A76" s="1496"/>
      <c r="B76" s="981"/>
      <c r="D76" s="1497"/>
      <c r="E76" s="1498"/>
      <c r="X76" s="972">
        <v>11</v>
      </c>
    </row>
    <row s="28229" customFormat="1" customHeight="1" ht="11.25" hidden="1">
      <c r="A77" s="2855" t="s">
        <v>1030</v>
      </c>
      <c r="B77" s="974"/>
      <c r="D77" s="1128">
        <v>1</v>
      </c>
      <c r="E77" s="1129" t="s">
        <v>1031</v>
      </c>
      <c r="F77" s="1184" t="s">
        <v>933</v>
      </c>
      <c r="G77" s="1187"/>
      <c r="H77" s="1486"/>
      <c r="I77" s="1187"/>
      <c r="J77" s="1486"/>
      <c r="K77" s="752" t="s">
        <v>1032</v>
      </c>
      <c r="X77" s="1221">
        <v>0</v>
      </c>
    </row>
    <row s="28229" customFormat="1" customHeight="1" ht="11.25" hidden="1">
      <c r="A78" s="2855"/>
      <c r="B78" s="974"/>
      <c r="D78" s="1128" t="s">
        <v>102</v>
      </c>
      <c r="E78" s="1129" t="s">
        <v>1033</v>
      </c>
      <c r="F78" s="1184" t="s">
        <v>933</v>
      </c>
      <c r="G78" s="1187"/>
      <c r="H78" s="1486"/>
      <c r="I78" s="1187"/>
      <c r="J78" s="1486"/>
      <c r="K78" s="752" t="s">
        <v>1034</v>
      </c>
      <c r="X78" s="1221">
        <v>0</v>
      </c>
    </row>
    <row s="28229" customFormat="1" customHeight="1" ht="22.5" hidden="1">
      <c r="A79" s="2855"/>
      <c r="B79" s="974"/>
      <c r="D79" s="1128" t="s">
        <v>90</v>
      </c>
      <c r="E79" s="1185" t="s">
        <v>1035</v>
      </c>
      <c r="F79" s="1123" t="s">
        <v>982</v>
      </c>
      <c r="G79" s="1187"/>
      <c r="H79" s="1486"/>
      <c r="I79" s="1187"/>
      <c r="J79" s="1486"/>
      <c r="K79" s="752" t="s">
        <v>1036</v>
      </c>
      <c r="X79" s="1221">
        <v>0</v>
      </c>
    </row>
    <row s="28229" customFormat="1" customHeight="1" ht="11.25" hidden="1">
      <c r="A80" s="2855"/>
      <c r="B80" s="974"/>
      <c r="D80" s="1128" t="s">
        <v>448</v>
      </c>
      <c r="E80" s="1186" t="s">
        <v>1037</v>
      </c>
      <c r="F80" s="1123" t="s">
        <v>982</v>
      </c>
      <c r="G80" s="1187"/>
      <c r="H80" s="1486"/>
      <c r="I80" s="1187"/>
      <c r="J80" s="1486"/>
      <c r="K80" s="752"/>
      <c r="X80" s="1221">
        <v>0</v>
      </c>
    </row>
    <row s="28229" customFormat="1" customHeight="1" ht="11.25" hidden="1">
      <c r="A81" s="2855"/>
      <c r="B81" s="974"/>
      <c r="D81" s="1128" t="s">
        <v>456</v>
      </c>
      <c r="E81" s="1186" t="s">
        <v>1038</v>
      </c>
      <c r="F81" s="1123" t="s">
        <v>982</v>
      </c>
      <c r="G81" s="1187"/>
      <c r="H81" s="1486"/>
      <c r="I81" s="1187"/>
      <c r="J81" s="1486"/>
      <c r="K81" s="752"/>
      <c r="X81" s="1221">
        <v>0</v>
      </c>
    </row>
    <row s="28229" customFormat="1" customHeight="1" ht="11.25" hidden="1">
      <c r="A82" s="2855"/>
      <c r="B82" s="974"/>
      <c r="D82" s="1128" t="s">
        <v>458</v>
      </c>
      <c r="E82" s="1186" t="s">
        <v>1039</v>
      </c>
      <c r="F82" s="1123" t="s">
        <v>982</v>
      </c>
      <c r="G82" s="1187"/>
      <c r="H82" s="1486"/>
      <c r="I82" s="1187"/>
      <c r="J82" s="1486"/>
      <c r="K82" s="752"/>
      <c r="X82" s="1221">
        <v>0</v>
      </c>
    </row>
    <row s="28229" customFormat="1" customHeight="1" ht="11.25" hidden="1">
      <c r="A83" s="2855"/>
      <c r="B83" s="974"/>
      <c r="D83" s="1128" t="s">
        <v>460</v>
      </c>
      <c r="E83" s="1186" t="s">
        <v>1040</v>
      </c>
      <c r="F83" s="1123" t="s">
        <v>982</v>
      </c>
      <c r="G83" s="1187"/>
      <c r="H83" s="1486"/>
      <c r="I83" s="1187"/>
      <c r="J83" s="1486"/>
      <c r="K83" s="752"/>
      <c r="X83" s="1221">
        <v>0</v>
      </c>
    </row>
    <row s="28229" customFormat="1" customHeight="1" ht="11.25" hidden="1">
      <c r="A84" s="2855"/>
      <c r="B84" s="974"/>
      <c r="D84" s="1128" t="s">
        <v>1041</v>
      </c>
      <c r="E84" s="1186" t="s">
        <v>1042</v>
      </c>
      <c r="F84" s="1123" t="s">
        <v>982</v>
      </c>
      <c r="G84" s="1187"/>
      <c r="H84" s="1486"/>
      <c r="I84" s="1187"/>
      <c r="J84" s="1486"/>
      <c r="K84" s="752"/>
      <c r="X84" s="1221">
        <v>0</v>
      </c>
    </row>
    <row s="28229" customFormat="1" customHeight="1" ht="11.25" hidden="1">
      <c r="A85" s="2855"/>
      <c r="B85" s="974"/>
      <c r="D85" s="1128" t="s">
        <v>1043</v>
      </c>
      <c r="E85" s="1186" t="s">
        <v>1044</v>
      </c>
      <c r="F85" s="1123" t="s">
        <v>982</v>
      </c>
      <c r="G85" s="1187"/>
      <c r="H85" s="1486"/>
      <c r="I85" s="1187"/>
      <c r="J85" s="1486"/>
      <c r="K85" s="752"/>
      <c r="X85" s="1221">
        <v>0</v>
      </c>
    </row>
    <row s="28229" customFormat="1" customHeight="1" ht="11.25" hidden="1">
      <c r="A86" s="2855"/>
      <c r="B86" s="974"/>
      <c r="D86" s="1128" t="s">
        <v>1045</v>
      </c>
      <c r="E86" s="1186" t="s">
        <v>1046</v>
      </c>
      <c r="F86" s="1123" t="s">
        <v>982</v>
      </c>
      <c r="G86" s="1187"/>
      <c r="H86" s="1486"/>
      <c r="I86" s="1187"/>
      <c r="J86" s="1486"/>
      <c r="K86" s="752"/>
      <c r="X86" s="1221">
        <v>0</v>
      </c>
    </row>
    <row s="28229" customFormat="1" customHeight="1" ht="45" hidden="1">
      <c r="A87" s="2855"/>
      <c r="B87" s="974"/>
      <c r="D87" s="1128" t="s">
        <v>91</v>
      </c>
      <c r="E87" s="1129" t="s">
        <v>1047</v>
      </c>
      <c r="F87" s="1123" t="s">
        <v>982</v>
      </c>
      <c r="G87" s="1187"/>
      <c r="H87" s="1486"/>
      <c r="I87" s="1187"/>
      <c r="J87" s="1486"/>
      <c r="K87" s="752" t="s">
        <v>1048</v>
      </c>
      <c r="X87" s="1221">
        <v>0</v>
      </c>
    </row>
    <row s="28229" customFormat="1" customHeight="1" ht="11.25" hidden="1">
      <c r="A88" s="2855"/>
      <c r="B88" s="974"/>
      <c r="D88" s="1128" t="s">
        <v>877</v>
      </c>
      <c r="E88" s="1186" t="s">
        <v>1037</v>
      </c>
      <c r="F88" s="1123" t="s">
        <v>982</v>
      </c>
      <c r="G88" s="1187"/>
      <c r="H88" s="1486"/>
      <c r="I88" s="1187"/>
      <c r="J88" s="1486"/>
      <c r="K88" s="752"/>
      <c r="X88" s="1221">
        <v>0</v>
      </c>
    </row>
    <row s="28229" customFormat="1" customHeight="1" ht="11.25" hidden="1">
      <c r="A89" s="2855"/>
      <c r="B89" s="974"/>
      <c r="D89" s="1128" t="s">
        <v>919</v>
      </c>
      <c r="E89" s="1186" t="s">
        <v>1038</v>
      </c>
      <c r="F89" s="1123" t="s">
        <v>982</v>
      </c>
      <c r="G89" s="1187"/>
      <c r="H89" s="1486"/>
      <c r="I89" s="1187"/>
      <c r="J89" s="1486"/>
      <c r="K89" s="752"/>
      <c r="X89" s="1221">
        <v>0</v>
      </c>
    </row>
    <row s="28229" customFormat="1" customHeight="1" ht="11.25" hidden="1">
      <c r="A90" s="2855"/>
      <c r="B90" s="974"/>
      <c r="D90" s="1128" t="s">
        <v>922</v>
      </c>
      <c r="E90" s="1186" t="s">
        <v>1039</v>
      </c>
      <c r="F90" s="1123" t="s">
        <v>982</v>
      </c>
      <c r="G90" s="1187"/>
      <c r="H90" s="1486"/>
      <c r="I90" s="1187"/>
      <c r="J90" s="1486"/>
      <c r="K90" s="752"/>
      <c r="X90" s="1221">
        <v>0</v>
      </c>
    </row>
    <row s="28229" customFormat="1" customHeight="1" ht="11.25" hidden="1">
      <c r="A91" s="2855"/>
      <c r="B91" s="974"/>
      <c r="D91" s="1128" t="s">
        <v>1000</v>
      </c>
      <c r="E91" s="1186" t="s">
        <v>1040</v>
      </c>
      <c r="F91" s="1123" t="s">
        <v>982</v>
      </c>
      <c r="G91" s="1187"/>
      <c r="H91" s="1486"/>
      <c r="I91" s="1187"/>
      <c r="J91" s="1486"/>
      <c r="K91" s="752"/>
      <c r="X91" s="1221">
        <v>0</v>
      </c>
    </row>
    <row s="28229" customFormat="1" customHeight="1" ht="11.25" hidden="1">
      <c r="A92" s="2855"/>
      <c r="B92" s="974"/>
      <c r="D92" s="1128" t="s">
        <v>1002</v>
      </c>
      <c r="E92" s="1186" t="s">
        <v>1042</v>
      </c>
      <c r="F92" s="1123" t="s">
        <v>982</v>
      </c>
      <c r="G92" s="1187"/>
      <c r="H92" s="1486"/>
      <c r="I92" s="1187"/>
      <c r="J92" s="1486"/>
      <c r="K92" s="752"/>
      <c r="X92" s="1221">
        <v>0</v>
      </c>
    </row>
    <row s="28229" customFormat="1" customHeight="1" ht="11.25" hidden="1">
      <c r="A93" s="2855"/>
      <c r="B93" s="974"/>
      <c r="D93" s="1128" t="s">
        <v>1049</v>
      </c>
      <c r="E93" s="1186" t="s">
        <v>1044</v>
      </c>
      <c r="F93" s="1123" t="s">
        <v>982</v>
      </c>
      <c r="G93" s="1187"/>
      <c r="H93" s="1486"/>
      <c r="I93" s="1187"/>
      <c r="J93" s="1486"/>
      <c r="K93" s="752"/>
      <c r="X93" s="1221">
        <v>0</v>
      </c>
    </row>
    <row s="28229" customFormat="1" customHeight="1" ht="11.25" hidden="1">
      <c r="A94" s="2855"/>
      <c r="B94" s="974"/>
      <c r="D94" s="1128" t="s">
        <v>1050</v>
      </c>
      <c r="E94" s="1186" t="s">
        <v>1046</v>
      </c>
      <c r="F94" s="1123" t="s">
        <v>982</v>
      </c>
      <c r="G94" s="1187"/>
      <c r="H94" s="1486"/>
      <c r="I94" s="1187"/>
      <c r="J94" s="1486"/>
      <c r="K94" s="752"/>
      <c r="X94" s="1221">
        <v>0</v>
      </c>
    </row>
    <row s="28229" customFormat="1" customHeight="1" ht="24.75" hidden="1">
      <c r="A95" s="2855"/>
      <c r="B95" s="974"/>
      <c r="D95" s="1128" t="s">
        <v>114</v>
      </c>
      <c r="E95" s="1129" t="s">
        <v>1051</v>
      </c>
      <c r="F95" s="1188" t="s">
        <v>682</v>
      </c>
      <c r="G95" s="1190"/>
      <c r="H95" s="1486"/>
      <c r="I95" s="1190"/>
      <c r="J95" s="1486"/>
      <c r="K95" s="752" t="s">
        <v>1052</v>
      </c>
      <c r="X95" s="1221">
        <v>0</v>
      </c>
    </row>
    <row s="28229" customFormat="1" customHeight="1" ht="33.75" hidden="1">
      <c r="A96" s="2855"/>
      <c r="B96" s="974"/>
      <c r="D96" s="1128" t="s">
        <v>92</v>
      </c>
      <c r="E96" s="1129" t="s">
        <v>1053</v>
      </c>
      <c r="F96" s="1189" t="s">
        <v>943</v>
      </c>
      <c r="G96" s="1191"/>
      <c r="H96" s="1486"/>
      <c r="I96" s="1191"/>
      <c r="J96" s="1486"/>
      <c r="K96" s="752"/>
      <c r="X96" s="1221">
        <v>0</v>
      </c>
    </row>
    <row s="28229" customFormat="1" customHeight="1" ht="22.5" hidden="1">
      <c r="A97" s="2855"/>
      <c r="B97" s="974" t="s">
        <v>712</v>
      </c>
      <c r="D97" s="1128" t="s">
        <v>93</v>
      </c>
      <c r="E97" s="1129" t="s">
        <v>1054</v>
      </c>
      <c r="F97" s="1189" t="s">
        <v>430</v>
      </c>
      <c r="G97" s="848"/>
      <c r="H97" s="1486"/>
      <c r="I97" s="848"/>
      <c r="J97" s="1486"/>
      <c r="K97" s="752" t="s">
        <v>755</v>
      </c>
      <c r="X97" s="1221">
        <v>0</v>
      </c>
    </row>
    <row s="28229" customFormat="1" customHeight="1" ht="45" hidden="1">
      <c r="A98" s="2855"/>
      <c r="B98" s="974" t="s">
        <v>712</v>
      </c>
      <c r="D98" s="1128" t="s">
        <v>1055</v>
      </c>
      <c r="E98" s="1130" t="s">
        <v>1056</v>
      </c>
      <c r="F98" s="1184" t="s">
        <v>430</v>
      </c>
      <c r="G98" s="848"/>
      <c r="H98" s="1486"/>
      <c r="I98" s="848"/>
      <c r="J98" s="1486"/>
      <c r="K98" s="752" t="s">
        <v>755</v>
      </c>
      <c r="X98" s="1221">
        <v>0</v>
      </c>
    </row>
    <row s="28229" customFormat="1" customHeight="1" ht="95.25" hidden="1">
      <c r="A99" s="2855"/>
      <c r="B99" s="974" t="s">
        <v>712</v>
      </c>
      <c r="D99" s="1128" t="s">
        <v>126</v>
      </c>
      <c r="E99" s="1129" t="s">
        <v>1057</v>
      </c>
      <c r="F99" s="1184" t="s">
        <v>430</v>
      </c>
      <c r="G99" s="848"/>
      <c r="H99" s="1486"/>
      <c r="I99" s="848"/>
      <c r="J99" s="1486"/>
      <c r="K99" s="752" t="s">
        <v>755</v>
      </c>
      <c r="X99" s="1221">
        <v>0</v>
      </c>
    </row>
    <row s="28229" customFormat="1" customHeight="1" ht="22.5" hidden="1">
      <c r="A100" s="2855"/>
      <c r="B100" s="974" t="s">
        <v>712</v>
      </c>
      <c r="D100" s="1128" t="s">
        <v>130</v>
      </c>
      <c r="E100" s="1129" t="s">
        <v>1058</v>
      </c>
      <c r="F100" s="1184" t="s">
        <v>430</v>
      </c>
      <c r="G100" s="848"/>
      <c r="H100" s="1486"/>
      <c r="I100" s="848"/>
      <c r="J100" s="1486"/>
      <c r="K100" s="752" t="s">
        <v>755</v>
      </c>
      <c r="X100" s="1221">
        <v>0</v>
      </c>
    </row>
    <row s="28229" customFormat="1" customHeight="1" ht="11.549999999999999">
      <c r="A101" s="1496"/>
      <c r="B101" s="981"/>
      <c r="D101" s="1497"/>
      <c r="E101" s="1498"/>
      <c r="X101" s="972">
        <v>11</v>
      </c>
    </row>
    <row customHeight="1" ht="22.5" hidden="1">
      <c r="A102" s="999" t="s">
        <v>82</v>
      </c>
      <c r="B102" s="974">
        <v>0</v>
      </c>
      <c r="C102" s="968">
        <v>3</v>
      </c>
      <c r="D102" s="968">
        <v>7</v>
      </c>
      <c r="E102" s="968">
        <v>69</v>
      </c>
      <c r="F102" s="968">
        <v>10</v>
      </c>
      <c r="G102" s="968">
        <v>0</v>
      </c>
      <c r="H102" s="968">
        <v>0</v>
      </c>
      <c r="I102" s="1221">
        <v>43</v>
      </c>
      <c r="J102" s="1221">
        <v>43</v>
      </c>
      <c r="K102" s="968">
        <v>73</v>
      </c>
      <c r="L102" s="968">
        <v>3</v>
      </c>
      <c r="M102" s="968">
        <v>10</v>
      </c>
      <c r="N102" s="968">
        <v>10</v>
      </c>
      <c r="O102" s="968">
        <v>10</v>
      </c>
      <c r="P102" s="968">
        <v>10</v>
      </c>
      <c r="Q102" s="968">
        <v>10</v>
      </c>
      <c r="R102" s="968">
        <v>10</v>
      </c>
      <c r="S102" s="968">
        <v>10</v>
      </c>
      <c r="T102" s="968">
        <v>10</v>
      </c>
      <c r="U102" s="968">
        <v>10</v>
      </c>
      <c r="V102" s="968">
        <v>10</v>
      </c>
      <c r="W102" s="968">
        <v>10</v>
      </c>
      <c r="X102" s="968">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1A5DB-9D98-6A8B-D9C7-61C660291358}"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E13" sqref="E13:E15"/>
    </sheetView>
  </sheetViews>
  <sheetFormatPr defaultColWidth="9.140625" customHeight="1" defaultRowHeight="11.25"/>
  <cols>
    <col min="1" max="1" style="28795" width="6.421875" hidden="1" customWidth="1"/>
    <col min="2" max="2" style="28795" width="2.00390625" hidden="1" customWidth="1"/>
    <col min="3" max="3" style="28795" width="3.00390625" customWidth="1"/>
    <col min="4" max="4" style="28795" width="4.00390625" customWidth="1"/>
    <col min="5" max="5" style="28795" width="44.00390625" customWidth="1"/>
    <col min="6" max="6" style="28795" width="6.421875" customWidth="1"/>
    <col min="7" max="7" style="28795" width="4.00390625" customWidth="1"/>
    <col min="8" max="8" style="28795" width="5.00390625" customWidth="1"/>
    <col min="9" max="9" style="28795" width="52.00390625" customWidth="1"/>
    <col min="10" max="10" style="28795" width="7.00390625" customWidth="1"/>
    <col min="11" max="11" style="28795" width="3.00390625" customWidth="1"/>
    <col min="12" max="12" style="28795" width="6.00390625" customWidth="1"/>
    <col min="13" max="13" style="28795" width="56.00390625" customWidth="1"/>
    <col min="14" max="14" style="26618" width="8.00390625" customWidth="1"/>
    <col min="15" max="20" style="28181" width="9.140625" hidden="1"/>
    <col min="21" max="24" style="28308" width="9.140625" hidden="1"/>
    <col min="25" max="37" style="26618" width="9.140625" hidden="1"/>
    <col min="38" max="38" style="26618" width="8.00390625" customWidth="1"/>
    <col min="39" max="39" style="28795" width="9.140625" hidden="1"/>
  </cols>
  <sheetData>
    <row customHeight="1" ht="11.25" hidden="1">
      <c r="AM1" s="1046" t="s">
        <v>14</v>
      </c>
    </row>
    <row customHeight="1" ht="11.25" hidden="1">
      <c r="AM2" s="1046">
        <v>0</v>
      </c>
    </row>
    <row customHeight="1" ht="11.549999999999999">
      <c r="AM3" s="1046">
        <v>11</v>
      </c>
    </row>
    <row customHeight="1" ht="35.699999999999996">
      <c r="A4" s="1048"/>
      <c r="B4" s="1048"/>
      <c r="D4" s="258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583"/>
      <c r="F4" s="2583"/>
      <c r="G4" s="2583"/>
      <c r="H4" s="2583"/>
      <c r="I4" s="2584"/>
      <c r="J4" s="1047"/>
      <c r="K4" s="1047"/>
      <c r="L4" s="1047"/>
      <c r="M4" s="1047"/>
      <c r="AM4" s="1046">
        <v>34</v>
      </c>
    </row>
    <row s="26099" customFormat="1" customHeight="1" ht="14.699999999999998">
      <c r="A5" s="1048"/>
      <c r="B5" s="1048"/>
      <c r="C5" s="1048"/>
      <c r="D5" s="2585" t="str">
        <f>IF(org=0,"Не определено",org)</f>
        <v>КГУП "Примтеплоэнерго"</v>
      </c>
      <c r="E5" s="2586"/>
      <c r="F5" s="2586"/>
      <c r="G5" s="2586"/>
      <c r="H5" s="2586"/>
      <c r="I5" s="2587"/>
      <c r="J5" s="1049"/>
      <c r="K5" s="1049"/>
      <c r="L5" s="1049"/>
      <c r="M5" s="1049"/>
      <c r="N5" s="1049"/>
      <c r="O5" s="1333"/>
      <c r="P5" s="1333"/>
      <c r="Q5" s="1333"/>
      <c r="R5" s="1333"/>
      <c r="S5" s="1333"/>
      <c r="T5" s="1333"/>
      <c r="U5" s="1724"/>
      <c r="V5" s="1724"/>
      <c r="W5" s="1724"/>
      <c r="X5" s="1724"/>
      <c r="Y5" s="1049"/>
      <c r="Z5" s="1049"/>
      <c r="AA5" s="1049"/>
      <c r="AB5" s="1049"/>
      <c r="AC5" s="1049"/>
      <c r="AD5" s="1049"/>
      <c r="AE5" s="1049"/>
      <c r="AF5" s="1049"/>
      <c r="AG5" s="1049"/>
      <c r="AH5" s="1049"/>
      <c r="AI5" s="1049"/>
      <c r="AJ5" s="1049"/>
      <c r="AK5" s="1049"/>
      <c r="AL5" s="1049"/>
      <c r="AM5" s="1050">
        <v>14</v>
      </c>
    </row>
    <row s="26099" customFormat="1" customHeight="1" ht="6.3">
      <c r="A6" s="2588"/>
      <c r="B6" s="2588"/>
      <c r="C6" s="2588"/>
      <c r="D6" s="2588"/>
      <c r="E6" s="2588"/>
      <c r="F6" s="2588"/>
      <c r="G6" s="1051"/>
      <c r="H6" s="1051"/>
      <c r="I6" s="1051"/>
      <c r="J6" s="1051"/>
      <c r="K6" s="1051"/>
      <c r="N6" s="1053"/>
      <c r="O6" s="1877"/>
      <c r="P6" s="1877"/>
      <c r="Q6" s="1877"/>
      <c r="R6" s="1877"/>
      <c r="S6" s="1877"/>
      <c r="T6" s="1877"/>
      <c r="U6" s="1727"/>
      <c r="V6" s="1727"/>
      <c r="W6" s="1727"/>
      <c r="X6" s="1727"/>
      <c r="Y6" s="1053"/>
      <c r="Z6" s="1053"/>
      <c r="AA6" s="1053"/>
      <c r="AB6" s="1053"/>
      <c r="AC6" s="1053"/>
      <c r="AD6" s="1053"/>
      <c r="AE6" s="1053"/>
      <c r="AF6" s="1053"/>
      <c r="AG6" s="1053"/>
      <c r="AH6" s="1053"/>
      <c r="AI6" s="1053"/>
      <c r="AJ6" s="1053"/>
      <c r="AK6" s="1053"/>
      <c r="AL6" s="1053"/>
      <c r="AM6" s="1052">
        <v>6</v>
      </c>
    </row>
    <row customHeight="1" ht="45.75" hidden="1">
      <c r="E7" s="25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94"/>
      <c r="G7" s="2594"/>
      <c r="H7" s="2594"/>
      <c r="I7" s="2594"/>
      <c r="J7" s="2594"/>
      <c r="K7" s="2594"/>
      <c r="L7" s="2594"/>
      <c r="M7" s="2594"/>
      <c r="AM7" s="1046">
        <v>0</v>
      </c>
    </row>
    <row s="26099" customFormat="1" customHeight="1" ht="6.3">
      <c r="A8" s="1054"/>
      <c r="B8" s="1054"/>
      <c r="C8" s="1054"/>
      <c r="D8" s="1054"/>
      <c r="E8" s="1054"/>
      <c r="F8" s="1054"/>
      <c r="G8" s="1054"/>
      <c r="H8" s="1054"/>
      <c r="I8" s="1054"/>
      <c r="J8" s="1054"/>
      <c r="K8" s="1054"/>
      <c r="L8" s="1054"/>
      <c r="M8" s="1052"/>
      <c r="N8" s="1049"/>
      <c r="O8" s="1333"/>
      <c r="P8" s="1333"/>
      <c r="Q8" s="1333"/>
      <c r="R8" s="1333"/>
      <c r="S8" s="1333"/>
      <c r="T8" s="1333"/>
      <c r="U8" s="1724"/>
      <c r="V8" s="1724"/>
      <c r="W8" s="1724"/>
      <c r="X8" s="1724"/>
      <c r="Y8" s="1049"/>
      <c r="Z8" s="1049"/>
      <c r="AA8" s="1049"/>
      <c r="AB8" s="1049"/>
      <c r="AC8" s="1049"/>
      <c r="AD8" s="1049"/>
      <c r="AE8" s="1049"/>
      <c r="AF8" s="1049"/>
      <c r="AG8" s="1049"/>
      <c r="AH8" s="1049"/>
      <c r="AI8" s="1049"/>
      <c r="AJ8" s="1049"/>
      <c r="AK8" s="1049"/>
      <c r="AL8" s="1049"/>
      <c r="AM8" s="1050">
        <v>6</v>
      </c>
    </row>
    <row customHeight="1" ht="18.75">
      <c r="A9" s="2589"/>
      <c r="B9" s="786"/>
      <c r="C9" s="786"/>
      <c r="D9" s="2590" t="s">
        <v>240</v>
      </c>
      <c r="E9" s="2590"/>
      <c r="F9" s="2591" t="s">
        <v>241</v>
      </c>
      <c r="G9" s="2592"/>
      <c r="H9" s="2592"/>
      <c r="I9" s="2592"/>
      <c r="J9" s="2595" t="s">
        <v>242</v>
      </c>
      <c r="K9" s="2595"/>
      <c r="L9" s="2595"/>
      <c r="M9" s="2595"/>
      <c r="AM9" s="1046">
        <v>18</v>
      </c>
    </row>
    <row customHeight="1" ht="24">
      <c r="A10" s="2589"/>
      <c r="B10" s="1055"/>
      <c r="C10" s="988"/>
      <c r="D10" s="986" t="s">
        <v>88</v>
      </c>
      <c r="E10" s="986" t="s">
        <v>89</v>
      </c>
      <c r="F10" s="986" t="s">
        <v>243</v>
      </c>
      <c r="G10" s="2596" t="s">
        <v>88</v>
      </c>
      <c r="H10" s="2597"/>
      <c r="I10" s="986" t="s">
        <v>89</v>
      </c>
      <c r="J10" s="986" t="s">
        <v>243</v>
      </c>
      <c r="K10" s="2596" t="s">
        <v>88</v>
      </c>
      <c r="L10" s="2597"/>
      <c r="M10" s="986" t="s">
        <v>89</v>
      </c>
      <c r="N10" s="2090"/>
      <c r="AM10" s="1046">
        <v>23</v>
      </c>
    </row>
    <row s="28795" customFormat="1" customHeight="1" ht="11.25" hidden="1">
      <c r="A11" s="1056"/>
      <c r="B11" s="1056"/>
      <c r="C11" s="1056"/>
      <c r="D11" s="1057" t="s">
        <v>132</v>
      </c>
      <c r="E11" s="1057" t="s">
        <v>102</v>
      </c>
      <c r="F11" s="1057" t="s">
        <v>90</v>
      </c>
      <c r="G11" s="2578" t="s">
        <v>91</v>
      </c>
      <c r="H11" s="2579"/>
      <c r="I11" s="1057" t="s">
        <v>114</v>
      </c>
      <c r="J11" s="1057" t="s">
        <v>92</v>
      </c>
      <c r="K11" s="2580" t="s">
        <v>93</v>
      </c>
      <c r="L11" s="2581"/>
      <c r="M11" s="1057" t="s">
        <v>126</v>
      </c>
      <c r="N11" s="2089"/>
      <c r="O11" s="1876"/>
      <c r="P11" s="1878"/>
      <c r="Q11" s="1878"/>
      <c r="R11" s="1878"/>
      <c r="S11" s="1878"/>
      <c r="T11" s="1878"/>
      <c r="U11" s="1728"/>
      <c r="V11" s="1728"/>
      <c r="W11" s="1728"/>
      <c r="X11" s="1728"/>
      <c r="Y11" s="1058"/>
      <c r="Z11" s="1058"/>
      <c r="AA11" s="1058"/>
      <c r="AB11" s="1058"/>
      <c r="AC11" s="1058"/>
      <c r="AD11" s="1058"/>
      <c r="AE11" s="1058"/>
      <c r="AF11" s="1058"/>
      <c r="AG11" s="1058"/>
      <c r="AH11" s="1058"/>
      <c r="AI11" s="1058"/>
      <c r="AJ11" s="1058"/>
      <c r="AK11" s="1058"/>
      <c r="AL11" s="1058"/>
      <c r="AM11" s="1059">
        <v>0</v>
      </c>
    </row>
    <row customHeight="1" ht="1.05">
      <c r="A12" s="1060"/>
      <c r="B12" s="1061"/>
      <c r="C12" s="1061"/>
      <c r="D12" s="1062"/>
      <c r="E12" s="830"/>
      <c r="F12" s="1063"/>
      <c r="G12" s="1522"/>
      <c r="H12" s="1522"/>
      <c r="I12" s="1063"/>
      <c r="J12" s="1063"/>
      <c r="K12" s="637"/>
      <c r="L12" s="830"/>
      <c r="M12" s="1064"/>
      <c r="N12" s="2090"/>
      <c r="O12" s="1876" t="s">
        <v>244</v>
      </c>
      <c r="P12" s="1876" t="s">
        <v>245</v>
      </c>
      <c r="Q12" s="1876" t="s">
        <v>246</v>
      </c>
      <c r="R12" s="1876" t="s">
        <v>247</v>
      </c>
      <c r="AM12" s="1046">
        <v>1</v>
      </c>
    </row>
    <row s="28795" customFormat="1" customHeight="1" ht="15.75">
      <c r="A13" s="756"/>
      <c r="B13" s="756"/>
      <c r="C13" s="989"/>
      <c r="D13" s="2571" t="s">
        <v>132</v>
      </c>
      <c r="E13" s="2572" t="str">
        <f>INDEX(VD_NAME_LIST,MATCH("4190064",VD_ID_LIST,0))&amp;"; "&amp;INDEX(VD_NAME_LIST,MATCH("4190072",VD_ID_LIST,0))</f>
        <v>Производство тепловой энергии. Некомбинированная выработка; Подключение (технологическое присоединение) к системе теплоснабжения</v>
      </c>
      <c r="F13" s="2575" t="s">
        <v>19</v>
      </c>
      <c r="G13" s="2576"/>
      <c r="H13" s="2577">
        <v>1</v>
      </c>
      <c r="I13" s="3415" t="s">
        <v>22</v>
      </c>
      <c r="J13" s="2570" t="s">
        <v>19</v>
      </c>
      <c r="K13" s="1065"/>
      <c r="L13" s="990" t="s">
        <v>132</v>
      </c>
      <c r="M13" s="1066" t="s">
        <v>22</v>
      </c>
      <c r="N13" s="1275"/>
      <c r="O13" s="1879" t="s">
        <v>248</v>
      </c>
      <c r="P13" s="1876" t="str">
        <f>$E$13</f>
        <v>Производство тепловой энергии. Некомбинированная выработка; Подключение (технологическое присоединение) к системе теплоснабжения</v>
      </c>
      <c r="Q13" s="1876" t="str">
        <f>IF($F$13="нет","без дифференциации",$I$13)</f>
        <v>без дифференциации</v>
      </c>
      <c r="R13" s="1876" t="str">
        <f>IF($J$13="нет","без дифференциации",M13)</f>
        <v>без дифференциации</v>
      </c>
      <c r="S13" s="1879"/>
      <c r="T13" s="1879"/>
      <c r="U13" s="1729"/>
      <c r="V13" s="1729" t="s">
        <v>249</v>
      </c>
      <c r="W13" s="1729"/>
      <c r="X13" s="1729"/>
      <c r="Y13" s="1067" t="s">
        <v>250</v>
      </c>
      <c r="Z13" s="1067">
        <v>1705000</v>
      </c>
      <c r="AA13" s="1067"/>
      <c r="AB13" s="1067"/>
      <c r="AC13" s="1067"/>
      <c r="AD13" s="1067"/>
      <c r="AE13" s="1067"/>
      <c r="AF13" s="1067"/>
      <c r="AG13" s="1067"/>
      <c r="AH13" s="1067"/>
      <c r="AI13" s="1067"/>
      <c r="AJ13" s="1067"/>
      <c r="AK13" s="1067"/>
      <c r="AL13" s="1067"/>
      <c r="AM13" s="1069">
        <v>15</v>
      </c>
    </row>
    <row s="28795" customFormat="1" customHeight="1" ht="15.75">
      <c r="A14" s="756"/>
      <c r="B14" s="756"/>
      <c r="C14" s="639"/>
      <c r="D14" s="2571"/>
      <c r="E14" s="2573"/>
      <c r="F14" s="2570"/>
      <c r="G14" s="2576"/>
      <c r="H14" s="2577"/>
      <c r="I14" s="3426" t="s">
        <v>22</v>
      </c>
      <c r="J14" s="2570"/>
      <c r="K14" s="884"/>
      <c r="L14" s="640"/>
      <c r="M14" s="1070" t="s">
        <v>251</v>
      </c>
      <c r="N14" s="1275"/>
      <c r="O14" s="1879"/>
      <c r="P14" s="1876"/>
      <c r="Q14" s="1876"/>
      <c r="R14" s="1876"/>
      <c r="S14" s="1879"/>
      <c r="T14" s="1879"/>
      <c r="U14" s="1729"/>
      <c r="V14" s="1729"/>
      <c r="W14" s="1729"/>
      <c r="X14" s="1729"/>
      <c r="Y14" s="1067"/>
      <c r="Z14" s="1067"/>
      <c r="AA14" s="1067"/>
      <c r="AB14" s="1067"/>
      <c r="AC14" s="1067"/>
      <c r="AD14" s="1067"/>
      <c r="AE14" s="1067"/>
      <c r="AF14" s="1067"/>
      <c r="AG14" s="1067"/>
      <c r="AH14" s="1067"/>
      <c r="AI14" s="1067"/>
      <c r="AJ14" s="1067"/>
      <c r="AK14" s="1067"/>
      <c r="AL14" s="1067"/>
      <c r="AM14" s="1069">
        <v>15</v>
      </c>
    </row>
    <row s="28795" customFormat="1" customHeight="1" ht="15.75">
      <c r="A15" s="756"/>
      <c r="B15" s="756"/>
      <c r="C15" s="639"/>
      <c r="D15" s="2571"/>
      <c r="E15" s="2574"/>
      <c r="F15" s="2570"/>
      <c r="G15" s="1523"/>
      <c r="H15" s="1524"/>
      <c r="I15" s="1043" t="s">
        <v>252</v>
      </c>
      <c r="J15" s="640"/>
      <c r="K15" s="640"/>
      <c r="L15" s="640"/>
      <c r="M15" s="1071"/>
      <c r="N15" s="1275"/>
      <c r="O15" s="1879"/>
      <c r="P15" s="1876"/>
      <c r="Q15" s="1876"/>
      <c r="R15" s="1876"/>
      <c r="S15" s="1879"/>
      <c r="T15" s="1879"/>
      <c r="U15" s="1729"/>
      <c r="V15" s="1729"/>
      <c r="W15" s="1729"/>
      <c r="X15" s="1729"/>
      <c r="Y15" s="1067"/>
      <c r="Z15" s="1067"/>
      <c r="AA15" s="1067"/>
      <c r="AB15" s="1067"/>
      <c r="AC15" s="1067"/>
      <c r="AD15" s="1067"/>
      <c r="AE15" s="1067"/>
      <c r="AF15" s="1067"/>
      <c r="AG15" s="1067"/>
      <c r="AH15" s="1067"/>
      <c r="AI15" s="1067"/>
      <c r="AJ15" s="1067"/>
      <c r="AK15" s="1067"/>
      <c r="AL15" s="1067"/>
      <c r="AM15" s="1069">
        <v>15</v>
      </c>
    </row>
    <row customHeight="1" ht="15.75">
      <c r="A16" s="1072"/>
      <c r="B16" s="598"/>
      <c r="C16" s="1269"/>
      <c r="D16" s="884"/>
      <c r="E16" s="1034" t="s">
        <v>253</v>
      </c>
      <c r="F16" s="640"/>
      <c r="G16" s="640"/>
      <c r="H16" s="640"/>
      <c r="I16" s="640"/>
      <c r="J16" s="640"/>
      <c r="K16" s="640" t="s">
        <v>22</v>
      </c>
      <c r="L16" s="640"/>
      <c r="M16" s="1071"/>
      <c r="N16" s="2090"/>
      <c r="AM16" s="1046">
        <v>15</v>
      </c>
    </row>
    <row customHeight="1" ht="11.25" hidden="1">
      <c r="A17" s="1046" t="s">
        <v>82</v>
      </c>
      <c r="B17" s="1046">
        <v>0</v>
      </c>
      <c r="C17" s="1046">
        <v>3</v>
      </c>
      <c r="D17" s="1046">
        <v>4</v>
      </c>
      <c r="E17" s="1046">
        <v>44</v>
      </c>
      <c r="F17" s="1046">
        <v>6</v>
      </c>
      <c r="G17" s="1046">
        <v>4</v>
      </c>
      <c r="H17" s="1046">
        <v>5</v>
      </c>
      <c r="I17" s="1046">
        <v>52</v>
      </c>
      <c r="J17" s="1046">
        <v>6</v>
      </c>
      <c r="K17" s="1046">
        <v>3</v>
      </c>
      <c r="L17" s="1046">
        <v>6</v>
      </c>
      <c r="M17" s="1046">
        <v>56</v>
      </c>
      <c r="N17" s="1047">
        <v>8</v>
      </c>
      <c r="O17" s="1876">
        <v>0</v>
      </c>
      <c r="P17" s="1876">
        <v>0</v>
      </c>
      <c r="Q17" s="1876">
        <v>0</v>
      </c>
      <c r="R17" s="1876">
        <v>0</v>
      </c>
      <c r="S17" s="1876">
        <v>0</v>
      </c>
      <c r="T17" s="1876">
        <v>0</v>
      </c>
      <c r="U17" s="1726">
        <v>0</v>
      </c>
      <c r="V17" s="1726">
        <v>0</v>
      </c>
      <c r="W17" s="1726">
        <v>0</v>
      </c>
      <c r="X17" s="1726">
        <v>0</v>
      </c>
      <c r="Y17" s="1047">
        <v>0</v>
      </c>
      <c r="Z17" s="1047">
        <v>0</v>
      </c>
      <c r="AA17" s="1047">
        <v>0</v>
      </c>
      <c r="AB17" s="1047">
        <v>0</v>
      </c>
      <c r="AC17" s="1047">
        <v>0</v>
      </c>
      <c r="AD17" s="1047">
        <v>0</v>
      </c>
      <c r="AE17" s="1047">
        <v>0</v>
      </c>
      <c r="AF17" s="1047">
        <v>0</v>
      </c>
      <c r="AG17" s="1047">
        <v>0</v>
      </c>
      <c r="AH17" s="1047">
        <v>0</v>
      </c>
      <c r="AI17" s="1047">
        <v>0</v>
      </c>
      <c r="AJ17" s="1047">
        <v>0</v>
      </c>
      <c r="AK17" s="1047">
        <v>0</v>
      </c>
      <c r="AL17" s="1047">
        <v>8</v>
      </c>
      <c r="AM17" s="1046">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E30DA4-0D73-458F-F472-5032213C4A32}" mc:Ignorable="x14ac xr xr2 xr3">
  <sheetPr>
    <tabColor rgb="FFE26B0A"/>
  </sheetPr>
  <dimension ref="A1:V4243"/>
  <sheetViews>
    <sheetView showGridLines="0" zoomScale="90" workbookViewId="0" tabSelected="1">
      <pane xSplit="8" ySplit="31" topLeftCell="I4159" activePane="bottomRight" state="frozen"/>
      <selection pane="bottomLeft" activeCell="A32" sqref="A32"/>
      <selection pane="topRight" activeCell="I1" sqref="I1"/>
      <selection pane="bottomRight" activeCell="J4183" sqref="J4183"/>
    </sheetView>
  </sheetViews>
  <sheetFormatPr defaultColWidth="10.57421875" customHeight="1" defaultRowHeight="15"/>
  <cols>
    <col min="1" max="1" style="28479" width="9.140625" hidden="1" customWidth="1"/>
    <col min="2" max="2" style="28229" width="9.140625" hidden="1" customWidth="1"/>
    <col min="3" max="3" style="27554" width="4.00390625" customWidth="1"/>
    <col min="4" max="4" style="28229" width="6.00390625" customWidth="1"/>
    <col min="5" max="5" style="28229" width="36.00390625" customWidth="1"/>
    <col min="6" max="6" style="28229" width="9.00390625" customWidth="1"/>
    <col min="7" max="7" style="28229" width="25.7109375" hidden="1" customWidth="1"/>
    <col min="8" max="8" style="28229" width="33.7109375" hidden="1" customWidth="1"/>
    <col min="9" max="9" style="28229" width="25.7109375" customWidth="1"/>
    <col min="10" max="10" style="28229" width="33.00390625" customWidth="1"/>
    <col min="11" max="11" style="28178" width="93.00390625" customWidth="1"/>
    <col min="12" max="20" style="28229" width="10.00390625" customWidth="1"/>
    <col min="21" max="21" style="28265" width="10.00390625" customWidth="1"/>
    <col min="22" max="22" style="28229" width="10.57421875" hidden="1"/>
  </cols>
  <sheetData>
    <row s="28178" customFormat="1" customHeight="1" ht="22.5" hidden="1">
      <c r="C1" s="1135"/>
      <c r="G1" s="880">
        <v>4</v>
      </c>
      <c r="I1" s="880">
        <v>4</v>
      </c>
      <c r="U1" s="883"/>
      <c r="V1" s="880" t="s">
        <v>14</v>
      </c>
    </row>
    <row s="28178" customFormat="1" customHeight="1" ht="15" hidden="1">
      <c r="C2" s="1135"/>
      <c r="U2" s="883"/>
      <c r="V2" s="880">
        <v>0</v>
      </c>
    </row>
    <row customHeight="1" ht="22.5" hidden="1">
      <c r="A3" s="968"/>
      <c r="B3" s="2860"/>
      <c r="C3" s="2861" t="s">
        <v>103</v>
      </c>
      <c r="D3" s="1152" t="str">
        <f>B3&amp;".1"</f>
        <v>.1</v>
      </c>
      <c r="E3" s="1153" t="s">
        <v>1059</v>
      </c>
      <c r="F3" s="1154" t="s">
        <v>430</v>
      </c>
      <c r="G3" s="1149"/>
      <c r="H3" s="864"/>
      <c r="I3" s="1149"/>
      <c r="J3" s="864"/>
      <c r="K3" s="752" t="s">
        <v>1060</v>
      </c>
      <c r="V3" s="968">
        <v>0</v>
      </c>
    </row>
    <row customHeight="1" ht="15" hidden="1">
      <c r="A4" s="968"/>
      <c r="B4" s="2860"/>
      <c r="C4" s="2861"/>
      <c r="D4" s="1152" t="str">
        <f>B3&amp;".2"</f>
        <v>.2</v>
      </c>
      <c r="E4" s="1153" t="s">
        <v>1061</v>
      </c>
      <c r="F4" s="1154" t="s">
        <v>430</v>
      </c>
      <c r="G4" s="2201" t="s">
        <v>22</v>
      </c>
      <c r="H4" s="864"/>
      <c r="I4" s="2201" t="s">
        <v>22</v>
      </c>
      <c r="J4" s="864"/>
      <c r="K4" s="752" t="s">
        <v>1062</v>
      </c>
      <c r="V4" s="968">
        <v>0</v>
      </c>
    </row>
    <row s="28178" customFormat="1" customHeight="1" ht="15" hidden="1">
      <c r="C5" s="1135"/>
      <c r="U5" s="883"/>
      <c r="V5" s="880">
        <v>0</v>
      </c>
    </row>
    <row customHeight="1" ht="22.5" hidden="1">
      <c r="A6" s="968"/>
      <c r="B6" s="2860"/>
      <c r="C6" s="2861" t="s">
        <v>103</v>
      </c>
      <c r="D6" s="1152" t="str">
        <f>B6&amp;".1"</f>
        <v>.1</v>
      </c>
      <c r="E6" s="1153" t="s">
        <v>1063</v>
      </c>
      <c r="F6" s="1154" t="s">
        <v>430</v>
      </c>
      <c r="G6" s="1149"/>
      <c r="H6" s="864"/>
      <c r="I6" s="1149"/>
      <c r="J6" s="864"/>
      <c r="K6" s="752" t="s">
        <v>1064</v>
      </c>
      <c r="V6" s="968">
        <v>0</v>
      </c>
    </row>
    <row customHeight="1" ht="15" hidden="1">
      <c r="A7" s="968"/>
      <c r="B7" s="2860"/>
      <c r="C7" s="2861"/>
      <c r="D7" s="1152" t="str">
        <f>B6&amp;".2"</f>
        <v>.2</v>
      </c>
      <c r="E7" s="1153" t="s">
        <v>1061</v>
      </c>
      <c r="F7" s="1154" t="s">
        <v>430</v>
      </c>
      <c r="G7" s="2201" t="s">
        <v>22</v>
      </c>
      <c r="H7" s="864"/>
      <c r="I7" s="2201" t="s">
        <v>22</v>
      </c>
      <c r="J7" s="864"/>
      <c r="K7" s="752" t="s">
        <v>1062</v>
      </c>
      <c r="V7" s="968">
        <v>0</v>
      </c>
    </row>
    <row s="28178" customFormat="1" customHeight="1" ht="15" hidden="1">
      <c r="C8" s="1135"/>
      <c r="U8" s="883"/>
      <c r="V8" s="880">
        <v>0</v>
      </c>
    </row>
    <row customHeight="1" ht="22.5" hidden="1">
      <c r="A9" s="968"/>
      <c r="B9" s="2860"/>
      <c r="C9" s="2861" t="s">
        <v>103</v>
      </c>
      <c r="D9" s="1152" t="str">
        <f>B9&amp;".1"</f>
        <v>.1</v>
      </c>
      <c r="E9" s="1153" t="s">
        <v>1065</v>
      </c>
      <c r="F9" s="1154" t="s">
        <v>430</v>
      </c>
      <c r="G9" s="1160" t="s">
        <v>22</v>
      </c>
      <c r="H9" s="864" t="s">
        <v>22</v>
      </c>
      <c r="I9" s="27312" t="s">
        <v>22</v>
      </c>
      <c r="J9" s="27313" t="s">
        <v>22</v>
      </c>
      <c r="K9" s="752"/>
      <c r="V9" s="968">
        <v>0</v>
      </c>
    </row>
    <row customHeight="1" ht="15" hidden="1">
      <c r="A10" s="968"/>
      <c r="B10" s="2860"/>
      <c r="C10" s="2861"/>
      <c r="D10" s="1152" t="str">
        <f>B9&amp;".2"</f>
        <v>.2</v>
      </c>
      <c r="E10" s="1153" t="s">
        <v>1066</v>
      </c>
      <c r="F10" s="1154" t="s">
        <v>430</v>
      </c>
      <c r="G10" s="2195" t="s">
        <v>22</v>
      </c>
      <c r="H10" s="864" t="s">
        <v>22</v>
      </c>
      <c r="I10" s="27314" t="s">
        <v>22</v>
      </c>
      <c r="J10" s="27313" t="s">
        <v>22</v>
      </c>
      <c r="K10" s="752" t="s">
        <v>1067</v>
      </c>
      <c r="V10" s="968">
        <v>0</v>
      </c>
    </row>
    <row customHeight="1" ht="15" hidden="1">
      <c r="A11" s="968"/>
      <c r="B11" s="2860"/>
      <c r="C11" s="2861"/>
      <c r="D11" s="1152" t="str">
        <f>B9&amp;".3"</f>
        <v>.3</v>
      </c>
      <c r="E11" s="1153" t="s">
        <v>1068</v>
      </c>
      <c r="F11" s="1154" t="s">
        <v>430</v>
      </c>
      <c r="G11" s="2195" t="s">
        <v>22</v>
      </c>
      <c r="H11" s="864" t="s">
        <v>22</v>
      </c>
      <c r="I11" s="27314" t="s">
        <v>22</v>
      </c>
      <c r="J11" s="27313" t="s">
        <v>22</v>
      </c>
      <c r="K11" s="752" t="s">
        <v>1069</v>
      </c>
      <c r="V11" s="968">
        <v>0</v>
      </c>
    </row>
    <row s="28178" customFormat="1" customHeight="1" ht="15" hidden="1">
      <c r="C12" s="1135"/>
      <c r="U12" s="883"/>
      <c r="V12" s="880">
        <v>0</v>
      </c>
    </row>
    <row customHeight="1" ht="33.75" hidden="1">
      <c r="A13" s="968"/>
      <c r="B13" s="2860"/>
      <c r="C13" s="2861" t="s">
        <v>103</v>
      </c>
      <c r="D13" s="1152" t="str">
        <f>B13&amp;".1"</f>
        <v>.1</v>
      </c>
      <c r="E13" s="1153" t="s">
        <v>1070</v>
      </c>
      <c r="F13" s="1154" t="s">
        <v>430</v>
      </c>
      <c r="G13" s="1160" t="s">
        <v>22</v>
      </c>
      <c r="H13" s="864" t="s">
        <v>22</v>
      </c>
      <c r="I13" s="4644" t="s">
        <v>22</v>
      </c>
      <c r="J13" s="4645" t="s">
        <v>22</v>
      </c>
      <c r="K13" s="752" t="s">
        <v>1071</v>
      </c>
      <c r="V13" s="968">
        <v>0</v>
      </c>
    </row>
    <row customHeight="1" ht="15" hidden="1">
      <c r="B14" s="2860"/>
      <c r="C14" s="2861"/>
      <c r="D14" s="1152" t="str">
        <f>B13&amp;".2"</f>
        <v>.2</v>
      </c>
      <c r="E14" s="1153" t="s">
        <v>1072</v>
      </c>
      <c r="F14" s="1154" t="s">
        <v>430</v>
      </c>
      <c r="G14" s="2195" t="s">
        <v>22</v>
      </c>
      <c r="H14" s="864" t="s">
        <v>22</v>
      </c>
      <c r="I14" s="4646" t="s">
        <v>22</v>
      </c>
      <c r="J14" s="4645" t="s">
        <v>22</v>
      </c>
      <c r="K14" s="752" t="s">
        <v>1073</v>
      </c>
      <c r="V14" s="968">
        <v>0</v>
      </c>
    </row>
    <row s="28178" customFormat="1" customHeight="1" ht="15" hidden="1">
      <c r="C15" s="1135"/>
      <c r="U15" s="883"/>
      <c r="V15" s="880">
        <v>0</v>
      </c>
    </row>
    <row s="28178" customFormat="1" customHeight="1" ht="15" hidden="1">
      <c r="C16" s="1135"/>
      <c r="U16" s="883"/>
      <c r="V16" s="880">
        <v>0</v>
      </c>
    </row>
    <row s="28178" customFormat="1" customHeight="1" ht="15" hidden="1">
      <c r="C17" s="1135"/>
      <c r="U17" s="883"/>
      <c r="V17" s="880">
        <v>0</v>
      </c>
    </row>
    <row s="28178" customFormat="1" customHeight="1" ht="15" hidden="1">
      <c r="C18" s="1135"/>
      <c r="U18" s="883"/>
      <c r="V18" s="880">
        <v>0</v>
      </c>
    </row>
    <row s="28178" customFormat="1" customHeight="1" ht="15" hidden="1">
      <c r="C19" s="1135"/>
      <c r="U19" s="883"/>
      <c r="V19" s="880">
        <v>0</v>
      </c>
    </row>
    <row s="28178" customFormat="1" customHeight="1" ht="15" hidden="1">
      <c r="C20" s="1135"/>
      <c r="U20" s="883"/>
      <c r="V20" s="880">
        <v>0</v>
      </c>
    </row>
    <row customHeight="1" ht="15.75">
      <c r="C21" s="639"/>
      <c r="D21" s="972"/>
      <c r="E21" s="972"/>
      <c r="F21" s="972"/>
      <c r="G21" s="972"/>
      <c r="H21" s="972"/>
      <c r="I21" s="972"/>
      <c r="J21" s="972"/>
      <c r="V21" s="968">
        <v>15</v>
      </c>
    </row>
    <row customHeight="1" ht="23.25">
      <c r="C22" s="639"/>
      <c r="D22" s="270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00"/>
      <c r="F22" s="2700"/>
      <c r="G22" s="2700"/>
      <c r="H22" s="2700"/>
      <c r="I22" s="2700"/>
      <c r="J22" s="1139"/>
      <c r="K22" s="1000"/>
      <c r="V22" s="968">
        <v>22</v>
      </c>
    </row>
    <row customHeight="1" ht="15.75">
      <c r="C23" s="639"/>
      <c r="D23" s="2639" t="str">
        <f>IF(org=0,"Не определено",org)</f>
        <v>КГУП "Примтеплоэнерго"</v>
      </c>
      <c r="E23" s="2639"/>
      <c r="F23" s="2639"/>
      <c r="G23" s="2639"/>
      <c r="H23" s="2639"/>
      <c r="I23" s="2639"/>
      <c r="J23" s="1139"/>
      <c r="K23" s="1000"/>
      <c r="V23" s="968">
        <v>15</v>
      </c>
    </row>
    <row customHeight="1" ht="15.75">
      <c r="C24" s="639"/>
      <c r="D24" s="972"/>
      <c r="E24" s="972"/>
      <c r="F24" s="972"/>
      <c r="G24" s="1000">
        <v>22</v>
      </c>
      <c r="H24" s="1215"/>
      <c r="I24" s="1000">
        <v>22</v>
      </c>
      <c r="J24" s="1215"/>
      <c r="V24" s="968">
        <v>15</v>
      </c>
    </row>
    <row s="28229" customFormat="1" customHeight="1" ht="1.05">
      <c r="A25" s="1222"/>
      <c r="C25" s="639"/>
      <c r="D25" s="972"/>
      <c r="E25" s="972"/>
      <c r="F25" s="972"/>
      <c r="G25" s="1000"/>
      <c r="H25" s="1215"/>
      <c r="I25" s="1000" t="s">
        <v>248</v>
      </c>
      <c r="J25" s="1215"/>
      <c r="K25" s="880"/>
      <c r="U25" s="1138"/>
      <c r="V25" s="1221">
        <v>1</v>
      </c>
    </row>
    <row customHeight="1" ht="35.25">
      <c r="C26" s="639"/>
      <c r="D26" s="1174"/>
      <c r="E26" s="2830" t="s">
        <v>240</v>
      </c>
      <c r="F26" s="2831"/>
      <c r="G26" s="2858" t="str">
        <f>IF(G25="","",INDEX(DIFFERENTIATION_UNMERGE_VD,MATCH(G25,DIFFERENTIATION_ID_DIFF,0)))</f>
        <v/>
      </c>
      <c r="H26" s="2859"/>
      <c r="I26" s="2858" t="str">
        <f>IF(I25="","",INDEX(DIFFERENTIATION_UNMERGE_VD,MATCH(I25,DIFFERENTIATION_ID_DIFF,0)))</f>
        <v>Производство тепловой энергии. Некомбинированная выработка; Подключение (технологическое присоединение) к системе теплоснабжения</v>
      </c>
      <c r="J26" s="2859"/>
      <c r="K26" s="2638" t="s">
        <v>425</v>
      </c>
      <c r="V26" s="968">
        <v>15</v>
      </c>
    </row>
    <row s="28229" customFormat="1" customHeight="1" ht="15.75">
      <c r="A27" s="1222"/>
      <c r="C27" s="639"/>
      <c r="D27" s="1174"/>
      <c r="E27" s="2830" t="s">
        <v>688</v>
      </c>
      <c r="F27" s="2831"/>
      <c r="G27" s="2858" t="str">
        <f>IF(G25="","",INDEX(DIFFERENTIATION_UNMERGE_AREA,MATCH(G25,DIFFERENTIATION_ID_DIFF,0)))</f>
        <v/>
      </c>
      <c r="H27" s="2859"/>
      <c r="I27" s="2858" t="str">
        <f>IF(I25="","",INDEX(DIFFERENTIATION_UNMERGE_AREA,MATCH(I25,DIFFERENTIATION_ID_DIFF,0)))</f>
        <v>без дифференциации</v>
      </c>
      <c r="J27" s="2859"/>
      <c r="K27" s="2658"/>
      <c r="U27" s="1138"/>
      <c r="V27" s="1221">
        <v>15</v>
      </c>
    </row>
    <row s="28229" customFormat="1" customHeight="1" ht="15.75">
      <c r="A28" s="1222"/>
      <c r="C28" s="639"/>
      <c r="D28" s="1174"/>
      <c r="E28" s="2830" t="s">
        <v>689</v>
      </c>
      <c r="F28" s="2831"/>
      <c r="G28" s="2858" t="str">
        <f>IF(G25="","",INDEX(DIFFERENTIATION_UNMERGE_SYSTEM,MATCH(G25,DIFFERENTIATION_ID_DIFF,0)))</f>
        <v/>
      </c>
      <c r="H28" s="2859"/>
      <c r="I28" s="2858" t="str">
        <f>IF(I25="","",INDEX(DIFFERENTIATION_UNMERGE_SYSTEM,MATCH(I25,DIFFERENTIATION_ID_DIFF,0)))</f>
        <v>без дифференциации</v>
      </c>
      <c r="J28" s="2859"/>
      <c r="K28" s="2658"/>
      <c r="U28" s="1138"/>
      <c r="V28" s="1221">
        <v>15</v>
      </c>
    </row>
    <row s="28229" customFormat="1" customHeight="1" ht="15.75">
      <c r="A29" s="1222"/>
      <c r="C29" s="639"/>
      <c r="D29" s="2832" t="s">
        <v>424</v>
      </c>
      <c r="E29" s="2833"/>
      <c r="F29" s="2833"/>
      <c r="G29" s="1350"/>
      <c r="H29" s="1350"/>
      <c r="I29" s="1350"/>
      <c r="J29" s="1351"/>
      <c r="K29" s="2658"/>
      <c r="U29" s="1138"/>
      <c r="V29" s="1221">
        <v>15</v>
      </c>
    </row>
    <row customHeight="1" ht="35.699999999999996">
      <c r="C30" s="639"/>
      <c r="D30" s="1224" t="s">
        <v>88</v>
      </c>
      <c r="E30" s="1223" t="s">
        <v>426</v>
      </c>
      <c r="F30" s="1223" t="s">
        <v>690</v>
      </c>
      <c r="G30" s="1271" t="s">
        <v>427</v>
      </c>
      <c r="H30" s="1270" t="s">
        <v>514</v>
      </c>
      <c r="I30" s="1147" t="s">
        <v>427</v>
      </c>
      <c r="J30" s="928" t="s">
        <v>514</v>
      </c>
      <c r="K30" s="2664"/>
      <c r="V30" s="968">
        <v>34</v>
      </c>
    </row>
    <row customHeight="1" ht="15" hidden="1">
      <c r="C31" s="639"/>
      <c r="D31" s="1056"/>
      <c r="E31" s="1056"/>
      <c r="F31" s="1056"/>
      <c r="G31" s="1122"/>
      <c r="H31" s="1122"/>
      <c r="I31" s="1122"/>
      <c r="J31" s="1122"/>
      <c r="K31" s="752"/>
      <c r="V31" s="968">
        <v>0</v>
      </c>
    </row>
    <row customHeight="1" ht="24">
      <c r="A32" s="968"/>
      <c r="B32" s="968" t="s">
        <v>1074</v>
      </c>
      <c r="C32" s="989"/>
      <c r="D32" s="1155">
        <v>1</v>
      </c>
      <c r="E32" s="1156" t="s">
        <v>1075</v>
      </c>
      <c r="F32" s="1154" t="s">
        <v>430</v>
      </c>
      <c r="G32" s="1276" t="s">
        <v>430</v>
      </c>
      <c r="H32" s="1276" t="s">
        <v>430</v>
      </c>
      <c r="I32" s="1154" t="s">
        <v>430</v>
      </c>
      <c r="J32" s="1154" t="s">
        <v>430</v>
      </c>
      <c r="K32" s="752"/>
      <c r="V32" s="968">
        <v>23</v>
      </c>
    </row>
    <row customHeight="1" ht="11.549999999999999">
      <c r="A33" s="968"/>
      <c r="C33" s="968"/>
      <c r="D33" s="810"/>
      <c r="E33" s="1043" t="s">
        <v>710</v>
      </c>
      <c r="F33" s="1035"/>
      <c r="G33" s="1035"/>
      <c r="H33" s="1035"/>
      <c r="I33" s="1035"/>
      <c r="J33" s="1035"/>
      <c r="K33" s="1036"/>
      <c r="U33" s="968"/>
      <c r="V33" s="968">
        <v>11</v>
      </c>
    </row>
    <row customHeight="1" ht="24">
      <c r="A34" s="968"/>
      <c r="B34" s="1044" t="s">
        <v>760</v>
      </c>
      <c r="C34" s="989"/>
      <c r="D34" s="1155">
        <v>2</v>
      </c>
      <c r="E34" s="1156" t="s">
        <v>1076</v>
      </c>
      <c r="F34" s="1283" t="s">
        <v>430</v>
      </c>
      <c r="G34" s="1283" t="s">
        <v>430</v>
      </c>
      <c r="H34" s="1283" t="s">
        <v>430</v>
      </c>
      <c r="I34" s="1154"/>
      <c r="J34" s="1154"/>
      <c r="K34" s="752"/>
      <c r="V34" s="968">
        <v>23</v>
      </c>
    </row>
    <row customHeight="1" ht="11.549999999999999">
      <c r="A35" s="968"/>
      <c r="C35" s="968"/>
      <c r="D35" s="810"/>
      <c r="E35" s="1043" t="s">
        <v>1077</v>
      </c>
      <c r="F35" s="1035"/>
      <c r="G35" s="1157"/>
      <c r="H35" s="1035"/>
      <c r="I35" s="1157"/>
      <c r="J35" s="1035"/>
      <c r="K35" s="1036"/>
      <c r="U35" s="968"/>
      <c r="V35" s="968">
        <v>11</v>
      </c>
    </row>
    <row customHeight="1" ht="71.25">
      <c r="A36" s="968"/>
      <c r="B36" s="968" t="s">
        <v>1078</v>
      </c>
      <c r="C36" s="989"/>
      <c r="D36" s="1155">
        <v>3</v>
      </c>
      <c r="E36" s="1156" t="s">
        <v>1079</v>
      </c>
      <c r="F36" s="1158" t="s">
        <v>430</v>
      </c>
      <c r="G36" s="1277" t="s">
        <v>1080</v>
      </c>
      <c r="H36" s="1276" t="s">
        <v>430</v>
      </c>
      <c r="I36" s="987" t="s">
        <v>1080</v>
      </c>
      <c r="J36" s="1154" t="s">
        <v>430</v>
      </c>
      <c r="K36" s="752" t="s">
        <v>1081</v>
      </c>
      <c r="V36" s="968">
        <v>68</v>
      </c>
    </row>
    <row s="28966" customFormat="1" customHeight="1" ht="99.75">
      <c r="A37" s="7862"/>
      <c r="B37" s="7863" t="s">
        <v>448</v>
      </c>
      <c r="C37" s="7864" t="s">
        <v>103</v>
      </c>
      <c r="D37" s="7865" t="str">
        <f>B37&amp;".1"</f>
        <v>3.1.1</v>
      </c>
      <c r="E37" s="7866" t="s">
        <v>1065</v>
      </c>
      <c r="F37" s="7867" t="s">
        <v>430</v>
      </c>
      <c r="G37" s="7868" t="s">
        <v>22</v>
      </c>
      <c r="H37" s="7869" t="s">
        <v>22</v>
      </c>
      <c r="I37" s="27342" t="s">
        <v>1082</v>
      </c>
      <c r="J37" s="27344"/>
      <c r="K37" s="7871"/>
      <c r="L37" s="7862"/>
      <c r="M37" s="7862"/>
      <c r="N37" s="7862"/>
      <c r="O37" s="7862"/>
      <c r="P37" s="7862"/>
      <c r="Q37" s="7862"/>
      <c r="R37" s="7862"/>
      <c r="S37" s="7862"/>
      <c r="T37" s="7862"/>
      <c r="U37" s="7872"/>
      <c r="V37" s="7862">
        <v>0</v>
      </c>
    </row>
    <row s="28966" customFormat="1" customHeight="1" ht="15">
      <c r="A38" s="7862"/>
      <c r="B38" s="7863"/>
      <c r="C38" s="7864"/>
      <c r="D38" s="7865" t="str">
        <f>B37&amp;".2"</f>
        <v>3.1.2</v>
      </c>
      <c r="E38" s="7866" t="s">
        <v>1066</v>
      </c>
      <c r="F38" s="7867" t="s">
        <v>430</v>
      </c>
      <c r="G38" s="7874" t="s">
        <v>22</v>
      </c>
      <c r="H38" s="7869" t="s">
        <v>22</v>
      </c>
      <c r="I38" s="27349" t="s">
        <v>1083</v>
      </c>
      <c r="J38" s="27313" t="s">
        <v>22</v>
      </c>
      <c r="K38" s="7871" t="s">
        <v>1067</v>
      </c>
      <c r="L38" s="7862"/>
      <c r="M38" s="7862"/>
      <c r="N38" s="7862"/>
      <c r="O38" s="7862"/>
      <c r="P38" s="7862"/>
      <c r="Q38" s="7862"/>
      <c r="R38" s="7862"/>
      <c r="S38" s="7862"/>
      <c r="T38" s="7862"/>
      <c r="U38" s="7872"/>
      <c r="V38" s="7862">
        <v>0</v>
      </c>
    </row>
    <row s="28966" customFormat="1" customHeight="1" ht="15">
      <c r="A39" s="7862"/>
      <c r="B39" s="7863"/>
      <c r="C39" s="7864"/>
      <c r="D39" s="7865" t="str">
        <f>B37&amp;".3"</f>
        <v>3.1.3</v>
      </c>
      <c r="E39" s="7866" t="s">
        <v>1068</v>
      </c>
      <c r="F39" s="7867" t="s">
        <v>430</v>
      </c>
      <c r="G39" s="7874" t="s">
        <v>22</v>
      </c>
      <c r="H39" s="7869" t="s">
        <v>22</v>
      </c>
      <c r="I39" s="27349" t="s">
        <v>1083</v>
      </c>
      <c r="J39" s="27313" t="s">
        <v>22</v>
      </c>
      <c r="K39" s="7871" t="s">
        <v>1069</v>
      </c>
      <c r="L39" s="7862"/>
      <c r="M39" s="7862"/>
      <c r="N39" s="7862"/>
      <c r="O39" s="7862"/>
      <c r="P39" s="7862"/>
      <c r="Q39" s="7862"/>
      <c r="R39" s="7862"/>
      <c r="S39" s="7862"/>
      <c r="T39" s="7862"/>
      <c r="U39" s="7872"/>
      <c r="V39" s="7862">
        <v>0</v>
      </c>
    </row>
    <row s="28966" customFormat="1" customHeight="1" ht="22.5">
      <c r="A40" s="28229"/>
      <c r="B40" s="28924" t="s">
        <v>456</v>
      </c>
      <c r="C40" s="28540" t="s">
        <v>103</v>
      </c>
      <c r="D40" s="27339" t="str">
        <f>B40&amp;".1"</f>
        <v>3.2.1</v>
      </c>
      <c r="E40" s="27340" t="s">
        <v>1065</v>
      </c>
      <c r="F40" s="27341" t="s">
        <v>430</v>
      </c>
      <c r="G40" s="27545" t="s">
        <v>22</v>
      </c>
      <c r="H40" s="27343" t="s">
        <v>22</v>
      </c>
      <c r="I40" s="27545" t="s">
        <v>1084</v>
      </c>
      <c r="J40" s="27343" t="s">
        <v>22</v>
      </c>
      <c r="K40" s="28195"/>
      <c r="L40" s="28229"/>
      <c r="M40" s="28229"/>
      <c r="N40" s="28229"/>
      <c r="O40" s="28229"/>
      <c r="P40" s="28229"/>
      <c r="Q40" s="28229"/>
      <c r="R40" s="28229"/>
      <c r="S40" s="28229"/>
      <c r="T40" s="28229"/>
      <c r="U40" s="28265"/>
      <c r="V40" s="28229">
        <v>0</v>
      </c>
    </row>
    <row s="28966" customFormat="1" customHeight="1" ht="15">
      <c r="A41" s="28229"/>
      <c r="B41" s="28924"/>
      <c r="C41" s="28540"/>
      <c r="D41" s="27339" t="str">
        <f>B40&amp;".2"</f>
        <v>3.2.2</v>
      </c>
      <c r="E41" s="27340" t="s">
        <v>1066</v>
      </c>
      <c r="F41" s="27341" t="s">
        <v>430</v>
      </c>
      <c r="G41" s="27310" t="s">
        <v>22</v>
      </c>
      <c r="H41" s="27343" t="s">
        <v>22</v>
      </c>
      <c r="I41" s="27310" t="s">
        <v>1083</v>
      </c>
      <c r="J41" s="27343" t="s">
        <v>22</v>
      </c>
      <c r="K41" s="28195" t="s">
        <v>1067</v>
      </c>
      <c r="L41" s="28229"/>
      <c r="M41" s="28229"/>
      <c r="N41" s="28229"/>
      <c r="O41" s="28229"/>
      <c r="P41" s="28229"/>
      <c r="Q41" s="28229"/>
      <c r="R41" s="28229"/>
      <c r="S41" s="28229"/>
      <c r="T41" s="28229"/>
      <c r="U41" s="28265"/>
      <c r="V41" s="28229">
        <v>0</v>
      </c>
    </row>
    <row s="28966" customFormat="1" customHeight="1" ht="15">
      <c r="A42" s="28229"/>
      <c r="B42" s="28924"/>
      <c r="C42" s="28540"/>
      <c r="D42" s="27339" t="str">
        <f>B40&amp;".3"</f>
        <v>3.2.3</v>
      </c>
      <c r="E42" s="27340" t="s">
        <v>1068</v>
      </c>
      <c r="F42" s="27341" t="s">
        <v>430</v>
      </c>
      <c r="G42" s="27310" t="s">
        <v>22</v>
      </c>
      <c r="H42" s="27343" t="s">
        <v>22</v>
      </c>
      <c r="I42" s="27310" t="s">
        <v>1083</v>
      </c>
      <c r="J42" s="27343" t="s">
        <v>22</v>
      </c>
      <c r="K42" s="28195" t="s">
        <v>1069</v>
      </c>
      <c r="L42" s="28229"/>
      <c r="M42" s="28229"/>
      <c r="N42" s="28229"/>
      <c r="O42" s="28229"/>
      <c r="P42" s="28229"/>
      <c r="Q42" s="28229"/>
      <c r="R42" s="28229"/>
      <c r="S42" s="28229"/>
      <c r="T42" s="28229"/>
      <c r="U42" s="28265"/>
      <c r="V42" s="28229">
        <v>0</v>
      </c>
    </row>
    <row s="28966" customFormat="1" customHeight="1" ht="22.5">
      <c r="A43" s="28229"/>
      <c r="B43" s="28924" t="s">
        <v>458</v>
      </c>
      <c r="C43" s="28540" t="s">
        <v>103</v>
      </c>
      <c r="D43" s="27339" t="str">
        <f>B43&amp;".1"</f>
        <v>3.3.1</v>
      </c>
      <c r="E43" s="27340" t="s">
        <v>1065</v>
      </c>
      <c r="F43" s="27341" t="s">
        <v>430</v>
      </c>
      <c r="G43" s="27545" t="s">
        <v>22</v>
      </c>
      <c r="H43" s="27343" t="s">
        <v>22</v>
      </c>
      <c r="I43" s="27545" t="s">
        <v>1085</v>
      </c>
      <c r="J43" s="27343" t="s">
        <v>22</v>
      </c>
      <c r="K43" s="28195"/>
      <c r="L43" s="28229"/>
      <c r="M43" s="28229"/>
      <c r="N43" s="28229"/>
      <c r="O43" s="28229"/>
      <c r="P43" s="28229"/>
      <c r="Q43" s="28229"/>
      <c r="R43" s="28229"/>
      <c r="S43" s="28229"/>
      <c r="T43" s="28229"/>
      <c r="U43" s="28265"/>
      <c r="V43" s="28229">
        <v>0</v>
      </c>
    </row>
    <row s="28966" customFormat="1" customHeight="1" ht="15">
      <c r="A44" s="28229"/>
      <c r="B44" s="28924"/>
      <c r="C44" s="28540"/>
      <c r="D44" s="27339" t="str">
        <f>B43&amp;".2"</f>
        <v>3.3.2</v>
      </c>
      <c r="E44" s="27340" t="s">
        <v>1066</v>
      </c>
      <c r="F44" s="27341" t="s">
        <v>430</v>
      </c>
      <c r="G44" s="27310" t="s">
        <v>22</v>
      </c>
      <c r="H44" s="27343" t="s">
        <v>22</v>
      </c>
      <c r="I44" s="27310" t="s">
        <v>1083</v>
      </c>
      <c r="J44" s="27343" t="s">
        <v>22</v>
      </c>
      <c r="K44" s="28195" t="s">
        <v>1067</v>
      </c>
      <c r="L44" s="28229"/>
      <c r="M44" s="28229"/>
      <c r="N44" s="28229"/>
      <c r="O44" s="28229"/>
      <c r="P44" s="28229"/>
      <c r="Q44" s="28229"/>
      <c r="R44" s="28229"/>
      <c r="S44" s="28229"/>
      <c r="T44" s="28229"/>
      <c r="U44" s="28265"/>
      <c r="V44" s="28229">
        <v>0</v>
      </c>
    </row>
    <row s="28966" customFormat="1" customHeight="1" ht="15">
      <c r="A45" s="28229"/>
      <c r="B45" s="28924"/>
      <c r="C45" s="28540"/>
      <c r="D45" s="27339" t="str">
        <f>B43&amp;".3"</f>
        <v>3.3.3</v>
      </c>
      <c r="E45" s="27340" t="s">
        <v>1068</v>
      </c>
      <c r="F45" s="27341" t="s">
        <v>430</v>
      </c>
      <c r="G45" s="27310" t="s">
        <v>22</v>
      </c>
      <c r="H45" s="27343" t="s">
        <v>22</v>
      </c>
      <c r="I45" s="27310" t="s">
        <v>1083</v>
      </c>
      <c r="J45" s="27343" t="s">
        <v>22</v>
      </c>
      <c r="K45" s="28195" t="s">
        <v>1069</v>
      </c>
      <c r="L45" s="28229"/>
      <c r="M45" s="28229"/>
      <c r="N45" s="28229"/>
      <c r="O45" s="28229"/>
      <c r="P45" s="28229"/>
      <c r="Q45" s="28229"/>
      <c r="R45" s="28229"/>
      <c r="S45" s="28229"/>
      <c r="T45" s="28229"/>
      <c r="U45" s="28265"/>
      <c r="V45" s="28229">
        <v>0</v>
      </c>
    </row>
    <row s="28966" customFormat="1" customHeight="1" ht="22.5">
      <c r="A46" s="28229"/>
      <c r="B46" s="28924" t="s">
        <v>460</v>
      </c>
      <c r="C46" s="28540" t="s">
        <v>103</v>
      </c>
      <c r="D46" s="27339" t="str">
        <f>B46&amp;".1"</f>
        <v>3.4.1</v>
      </c>
      <c r="E46" s="27340" t="s">
        <v>1065</v>
      </c>
      <c r="F46" s="27341" t="s">
        <v>430</v>
      </c>
      <c r="G46" s="27545" t="s">
        <v>22</v>
      </c>
      <c r="H46" s="27343" t="s">
        <v>22</v>
      </c>
      <c r="I46" s="27545" t="s">
        <v>1086</v>
      </c>
      <c r="J46" s="27343" t="s">
        <v>22</v>
      </c>
      <c r="K46" s="28195"/>
      <c r="L46" s="28229"/>
      <c r="M46" s="28229"/>
      <c r="N46" s="28229"/>
      <c r="O46" s="28229"/>
      <c r="P46" s="28229"/>
      <c r="Q46" s="28229"/>
      <c r="R46" s="28229"/>
      <c r="S46" s="28229"/>
      <c r="T46" s="28229"/>
      <c r="U46" s="28265"/>
      <c r="V46" s="28229">
        <v>0</v>
      </c>
    </row>
    <row s="28966" customFormat="1" customHeight="1" ht="15">
      <c r="A47" s="28229"/>
      <c r="B47" s="28924"/>
      <c r="C47" s="28540"/>
      <c r="D47" s="27339" t="str">
        <f>B46&amp;".2"</f>
        <v>3.4.2</v>
      </c>
      <c r="E47" s="27340" t="s">
        <v>1066</v>
      </c>
      <c r="F47" s="27341" t="s">
        <v>430</v>
      </c>
      <c r="G47" s="27310" t="s">
        <v>22</v>
      </c>
      <c r="H47" s="27343" t="s">
        <v>22</v>
      </c>
      <c r="I47" s="27310" t="s">
        <v>1087</v>
      </c>
      <c r="J47" s="27343" t="s">
        <v>22</v>
      </c>
      <c r="K47" s="28195" t="s">
        <v>1067</v>
      </c>
      <c r="L47" s="28229"/>
      <c r="M47" s="28229"/>
      <c r="N47" s="28229"/>
      <c r="O47" s="28229"/>
      <c r="P47" s="28229"/>
      <c r="Q47" s="28229"/>
      <c r="R47" s="28229"/>
      <c r="S47" s="28229"/>
      <c r="T47" s="28229"/>
      <c r="U47" s="28265"/>
      <c r="V47" s="28229">
        <v>0</v>
      </c>
    </row>
    <row s="28966" customFormat="1" customHeight="1" ht="15">
      <c r="A48" s="28229"/>
      <c r="B48" s="28924"/>
      <c r="C48" s="28540"/>
      <c r="D48" s="27339" t="str">
        <f>B46&amp;".3"</f>
        <v>3.4.3</v>
      </c>
      <c r="E48" s="27340" t="s">
        <v>1068</v>
      </c>
      <c r="F48" s="27341" t="s">
        <v>430</v>
      </c>
      <c r="G48" s="27310" t="s">
        <v>22</v>
      </c>
      <c r="H48" s="27343" t="s">
        <v>22</v>
      </c>
      <c r="I48" s="27310" t="s">
        <v>1087</v>
      </c>
      <c r="J48" s="27343" t="s">
        <v>22</v>
      </c>
      <c r="K48" s="28195" t="s">
        <v>1069</v>
      </c>
      <c r="L48" s="28229"/>
      <c r="M48" s="28229"/>
      <c r="N48" s="28229"/>
      <c r="O48" s="28229"/>
      <c r="P48" s="28229"/>
      <c r="Q48" s="28229"/>
      <c r="R48" s="28229"/>
      <c r="S48" s="28229"/>
      <c r="T48" s="28229"/>
      <c r="U48" s="28265"/>
      <c r="V48" s="28229">
        <v>0</v>
      </c>
    </row>
    <row s="28966" customFormat="1" customHeight="1" ht="22.5">
      <c r="A49" s="28229"/>
      <c r="B49" s="28924" t="s">
        <v>1041</v>
      </c>
      <c r="C49" s="28540" t="s">
        <v>103</v>
      </c>
      <c r="D49" s="27339" t="str">
        <f>B49&amp;".1"</f>
        <v>3.5.1</v>
      </c>
      <c r="E49" s="27340" t="s">
        <v>1065</v>
      </c>
      <c r="F49" s="27341" t="s">
        <v>430</v>
      </c>
      <c r="G49" s="27545" t="s">
        <v>22</v>
      </c>
      <c r="H49" s="27343" t="s">
        <v>22</v>
      </c>
      <c r="I49" s="27545" t="s">
        <v>1088</v>
      </c>
      <c r="J49" s="27343" t="s">
        <v>22</v>
      </c>
      <c r="K49" s="28195"/>
      <c r="L49" s="28229"/>
      <c r="M49" s="28229"/>
      <c r="N49" s="28229"/>
      <c r="O49" s="28229"/>
      <c r="P49" s="28229"/>
      <c r="Q49" s="28229"/>
      <c r="R49" s="28229"/>
      <c r="S49" s="28229"/>
      <c r="T49" s="28229"/>
      <c r="U49" s="28265"/>
      <c r="V49" s="28229">
        <v>0</v>
      </c>
    </row>
    <row s="28966" customFormat="1" customHeight="1" ht="15">
      <c r="A50" s="28229"/>
      <c r="B50" s="28924"/>
      <c r="C50" s="28540"/>
      <c r="D50" s="27339" t="str">
        <f>B49&amp;".2"</f>
        <v>3.5.2</v>
      </c>
      <c r="E50" s="27340" t="s">
        <v>1066</v>
      </c>
      <c r="F50" s="27341" t="s">
        <v>430</v>
      </c>
      <c r="G50" s="27310" t="s">
        <v>22</v>
      </c>
      <c r="H50" s="27343" t="s">
        <v>22</v>
      </c>
      <c r="I50" s="27310" t="s">
        <v>1087</v>
      </c>
      <c r="J50" s="27343" t="s">
        <v>22</v>
      </c>
      <c r="K50" s="28195" t="s">
        <v>1067</v>
      </c>
      <c r="L50" s="28229"/>
      <c r="M50" s="28229"/>
      <c r="N50" s="28229"/>
      <c r="O50" s="28229"/>
      <c r="P50" s="28229"/>
      <c r="Q50" s="28229"/>
      <c r="R50" s="28229"/>
      <c r="S50" s="28229"/>
      <c r="T50" s="28229"/>
      <c r="U50" s="28265"/>
      <c r="V50" s="28229">
        <v>0</v>
      </c>
    </row>
    <row s="28966" customFormat="1" customHeight="1" ht="15">
      <c r="A51" s="28229"/>
      <c r="B51" s="28924"/>
      <c r="C51" s="28540"/>
      <c r="D51" s="27339" t="str">
        <f>B49&amp;".3"</f>
        <v>3.5.3</v>
      </c>
      <c r="E51" s="27340" t="s">
        <v>1068</v>
      </c>
      <c r="F51" s="27341" t="s">
        <v>430</v>
      </c>
      <c r="G51" s="27310" t="s">
        <v>22</v>
      </c>
      <c r="H51" s="27343" t="s">
        <v>22</v>
      </c>
      <c r="I51" s="27310" t="s">
        <v>1087</v>
      </c>
      <c r="J51" s="27343" t="s">
        <v>22</v>
      </c>
      <c r="K51" s="28195" t="s">
        <v>1069</v>
      </c>
      <c r="L51" s="28229"/>
      <c r="M51" s="28229"/>
      <c r="N51" s="28229"/>
      <c r="O51" s="28229"/>
      <c r="P51" s="28229"/>
      <c r="Q51" s="28229"/>
      <c r="R51" s="28229"/>
      <c r="S51" s="28229"/>
      <c r="T51" s="28229"/>
      <c r="U51" s="28265"/>
      <c r="V51" s="28229">
        <v>0</v>
      </c>
    </row>
    <row s="28966" customFormat="1" customHeight="1" ht="22.5">
      <c r="A52" s="28229"/>
      <c r="B52" s="28924" t="s">
        <v>1043</v>
      </c>
      <c r="C52" s="28540" t="s">
        <v>103</v>
      </c>
      <c r="D52" s="27339" t="str">
        <f>B52&amp;".1"</f>
        <v>3.6.1</v>
      </c>
      <c r="E52" s="27340" t="s">
        <v>1065</v>
      </c>
      <c r="F52" s="27341" t="s">
        <v>430</v>
      </c>
      <c r="G52" s="27545" t="s">
        <v>22</v>
      </c>
      <c r="H52" s="27343" t="s">
        <v>22</v>
      </c>
      <c r="I52" s="27545" t="s">
        <v>1089</v>
      </c>
      <c r="J52" s="27343" t="s">
        <v>22</v>
      </c>
      <c r="K52" s="28195"/>
      <c r="L52" s="28229"/>
      <c r="M52" s="28229"/>
      <c r="N52" s="28229"/>
      <c r="O52" s="28229"/>
      <c r="P52" s="28229"/>
      <c r="Q52" s="28229"/>
      <c r="R52" s="28229"/>
      <c r="S52" s="28229"/>
      <c r="T52" s="28229"/>
      <c r="U52" s="28265"/>
      <c r="V52" s="28229">
        <v>0</v>
      </c>
    </row>
    <row s="28966" customFormat="1" customHeight="1" ht="15">
      <c r="A53" s="28229"/>
      <c r="B53" s="28924"/>
      <c r="C53" s="28540"/>
      <c r="D53" s="27339" t="str">
        <f>B52&amp;".2"</f>
        <v>3.6.2</v>
      </c>
      <c r="E53" s="27340" t="s">
        <v>1066</v>
      </c>
      <c r="F53" s="27341" t="s">
        <v>430</v>
      </c>
      <c r="G53" s="27310" t="s">
        <v>22</v>
      </c>
      <c r="H53" s="27343" t="s">
        <v>22</v>
      </c>
      <c r="I53" s="27310" t="s">
        <v>1087</v>
      </c>
      <c r="J53" s="27343" t="s">
        <v>22</v>
      </c>
      <c r="K53" s="28195" t="s">
        <v>1067</v>
      </c>
      <c r="L53" s="28229"/>
      <c r="M53" s="28229"/>
      <c r="N53" s="28229"/>
      <c r="O53" s="28229"/>
      <c r="P53" s="28229"/>
      <c r="Q53" s="28229"/>
      <c r="R53" s="28229"/>
      <c r="S53" s="28229"/>
      <c r="T53" s="28229"/>
      <c r="U53" s="28265"/>
      <c r="V53" s="28229">
        <v>0</v>
      </c>
    </row>
    <row s="28966" customFormat="1" customHeight="1" ht="15">
      <c r="A54" s="28229"/>
      <c r="B54" s="28924"/>
      <c r="C54" s="28540"/>
      <c r="D54" s="27339" t="str">
        <f>B52&amp;".3"</f>
        <v>3.6.3</v>
      </c>
      <c r="E54" s="27340" t="s">
        <v>1068</v>
      </c>
      <c r="F54" s="27341" t="s">
        <v>430</v>
      </c>
      <c r="G54" s="27310" t="s">
        <v>22</v>
      </c>
      <c r="H54" s="27343" t="s">
        <v>22</v>
      </c>
      <c r="I54" s="27310" t="s">
        <v>1087</v>
      </c>
      <c r="J54" s="27343" t="s">
        <v>22</v>
      </c>
      <c r="K54" s="28195" t="s">
        <v>1069</v>
      </c>
      <c r="L54" s="28229"/>
      <c r="M54" s="28229"/>
      <c r="N54" s="28229"/>
      <c r="O54" s="28229"/>
      <c r="P54" s="28229"/>
      <c r="Q54" s="28229"/>
      <c r="R54" s="28229"/>
      <c r="S54" s="28229"/>
      <c r="T54" s="28229"/>
      <c r="U54" s="28265"/>
      <c r="V54" s="28229">
        <v>0</v>
      </c>
    </row>
    <row s="28966" customFormat="1" customHeight="1" ht="22.5">
      <c r="A55" s="28229"/>
      <c r="B55" s="28924" t="s">
        <v>1045</v>
      </c>
      <c r="C55" s="28540" t="s">
        <v>103</v>
      </c>
      <c r="D55" s="27339" t="str">
        <f>B55&amp;".1"</f>
        <v>3.7.1</v>
      </c>
      <c r="E55" s="27340" t="s">
        <v>1065</v>
      </c>
      <c r="F55" s="27341" t="s">
        <v>430</v>
      </c>
      <c r="G55" s="27545" t="s">
        <v>22</v>
      </c>
      <c r="H55" s="27343" t="s">
        <v>22</v>
      </c>
      <c r="I55" s="27545" t="s">
        <v>1090</v>
      </c>
      <c r="J55" s="27343" t="s">
        <v>22</v>
      </c>
      <c r="K55" s="28195"/>
      <c r="L55" s="28229"/>
      <c r="M55" s="28229"/>
      <c r="N55" s="28229"/>
      <c r="O55" s="28229"/>
      <c r="P55" s="28229"/>
      <c r="Q55" s="28229"/>
      <c r="R55" s="28229"/>
      <c r="S55" s="28229"/>
      <c r="T55" s="28229"/>
      <c r="U55" s="28265"/>
      <c r="V55" s="28229">
        <v>0</v>
      </c>
    </row>
    <row s="28966" customFormat="1" customHeight="1" ht="15">
      <c r="A56" s="28229"/>
      <c r="B56" s="28924"/>
      <c r="C56" s="28540"/>
      <c r="D56" s="27339" t="str">
        <f>B55&amp;".2"</f>
        <v>3.7.2</v>
      </c>
      <c r="E56" s="27340" t="s">
        <v>1066</v>
      </c>
      <c r="F56" s="27341" t="s">
        <v>430</v>
      </c>
      <c r="G56" s="27310" t="s">
        <v>22</v>
      </c>
      <c r="H56" s="27343" t="s">
        <v>22</v>
      </c>
      <c r="I56" s="27310" t="s">
        <v>1087</v>
      </c>
      <c r="J56" s="27343" t="s">
        <v>22</v>
      </c>
      <c r="K56" s="28195" t="s">
        <v>1067</v>
      </c>
      <c r="L56" s="28229"/>
      <c r="M56" s="28229"/>
      <c r="N56" s="28229"/>
      <c r="O56" s="28229"/>
      <c r="P56" s="28229"/>
      <c r="Q56" s="28229"/>
      <c r="R56" s="28229"/>
      <c r="S56" s="28229"/>
      <c r="T56" s="28229"/>
      <c r="U56" s="28265"/>
      <c r="V56" s="28229">
        <v>0</v>
      </c>
    </row>
    <row s="28966" customFormat="1" customHeight="1" ht="15">
      <c r="A57" s="28229"/>
      <c r="B57" s="28924"/>
      <c r="C57" s="28540"/>
      <c r="D57" s="27339" t="str">
        <f>B55&amp;".3"</f>
        <v>3.7.3</v>
      </c>
      <c r="E57" s="27340" t="s">
        <v>1068</v>
      </c>
      <c r="F57" s="27341" t="s">
        <v>430</v>
      </c>
      <c r="G57" s="27310" t="s">
        <v>22</v>
      </c>
      <c r="H57" s="27343" t="s">
        <v>22</v>
      </c>
      <c r="I57" s="27310" t="s">
        <v>1087</v>
      </c>
      <c r="J57" s="27343" t="s">
        <v>22</v>
      </c>
      <c r="K57" s="28195" t="s">
        <v>1069</v>
      </c>
      <c r="L57" s="28229"/>
      <c r="M57" s="28229"/>
      <c r="N57" s="28229"/>
      <c r="O57" s="28229"/>
      <c r="P57" s="28229"/>
      <c r="Q57" s="28229"/>
      <c r="R57" s="28229"/>
      <c r="S57" s="28229"/>
      <c r="T57" s="28229"/>
      <c r="U57" s="28265"/>
      <c r="V57" s="28229">
        <v>0</v>
      </c>
    </row>
    <row s="28966" customFormat="1" customHeight="1" ht="22.5">
      <c r="A58" s="28229"/>
      <c r="B58" s="28924" t="s">
        <v>1091</v>
      </c>
      <c r="C58" s="28540" t="s">
        <v>103</v>
      </c>
      <c r="D58" s="27339" t="str">
        <f>B58&amp;".1"</f>
        <v>3.8.1</v>
      </c>
      <c r="E58" s="27340" t="s">
        <v>1065</v>
      </c>
      <c r="F58" s="27341" t="s">
        <v>430</v>
      </c>
      <c r="G58" s="27545" t="s">
        <v>22</v>
      </c>
      <c r="H58" s="27343" t="s">
        <v>22</v>
      </c>
      <c r="I58" s="27545" t="s">
        <v>1092</v>
      </c>
      <c r="J58" s="27343" t="s">
        <v>22</v>
      </c>
      <c r="K58" s="28195"/>
      <c r="L58" s="28229"/>
      <c r="M58" s="28229"/>
      <c r="N58" s="28229"/>
      <c r="O58" s="28229"/>
      <c r="P58" s="28229"/>
      <c r="Q58" s="28229"/>
      <c r="R58" s="28229"/>
      <c r="S58" s="28229"/>
      <c r="T58" s="28229"/>
      <c r="U58" s="28265"/>
      <c r="V58" s="28229">
        <v>0</v>
      </c>
    </row>
    <row s="28966" customFormat="1" customHeight="1" ht="15">
      <c r="A59" s="28229"/>
      <c r="B59" s="28924"/>
      <c r="C59" s="28540"/>
      <c r="D59" s="27339" t="str">
        <f>B58&amp;".2"</f>
        <v>3.8.2</v>
      </c>
      <c r="E59" s="27340" t="s">
        <v>1066</v>
      </c>
      <c r="F59" s="27341" t="s">
        <v>430</v>
      </c>
      <c r="G59" s="27310" t="s">
        <v>22</v>
      </c>
      <c r="H59" s="27343" t="s">
        <v>22</v>
      </c>
      <c r="I59" s="27310" t="s">
        <v>1087</v>
      </c>
      <c r="J59" s="27343" t="s">
        <v>22</v>
      </c>
      <c r="K59" s="28195" t="s">
        <v>1067</v>
      </c>
      <c r="L59" s="28229"/>
      <c r="M59" s="28229"/>
      <c r="N59" s="28229"/>
      <c r="O59" s="28229"/>
      <c r="P59" s="28229"/>
      <c r="Q59" s="28229"/>
      <c r="R59" s="28229"/>
      <c r="S59" s="28229"/>
      <c r="T59" s="28229"/>
      <c r="U59" s="28265"/>
      <c r="V59" s="28229">
        <v>0</v>
      </c>
    </row>
    <row s="28966" customFormat="1" customHeight="1" ht="15">
      <c r="A60" s="28229"/>
      <c r="B60" s="28924"/>
      <c r="C60" s="28540"/>
      <c r="D60" s="27339" t="str">
        <f>B58&amp;".3"</f>
        <v>3.8.3</v>
      </c>
      <c r="E60" s="27340" t="s">
        <v>1068</v>
      </c>
      <c r="F60" s="27341" t="s">
        <v>430</v>
      </c>
      <c r="G60" s="27310" t="s">
        <v>22</v>
      </c>
      <c r="H60" s="27343" t="s">
        <v>22</v>
      </c>
      <c r="I60" s="27310" t="s">
        <v>1087</v>
      </c>
      <c r="J60" s="27343" t="s">
        <v>22</v>
      </c>
      <c r="K60" s="28195" t="s">
        <v>1069</v>
      </c>
      <c r="L60" s="28229"/>
      <c r="M60" s="28229"/>
      <c r="N60" s="28229"/>
      <c r="O60" s="28229"/>
      <c r="P60" s="28229"/>
      <c r="Q60" s="28229"/>
      <c r="R60" s="28229"/>
      <c r="S60" s="28229"/>
      <c r="T60" s="28229"/>
      <c r="U60" s="28265"/>
      <c r="V60" s="28229">
        <v>0</v>
      </c>
    </row>
    <row s="28966" customFormat="1" customHeight="1" ht="22.5">
      <c r="A61" s="28229"/>
      <c r="B61" s="28924" t="s">
        <v>1093</v>
      </c>
      <c r="C61" s="28540" t="s">
        <v>103</v>
      </c>
      <c r="D61" s="27339" t="str">
        <f>B61&amp;".1"</f>
        <v>3.9.1</v>
      </c>
      <c r="E61" s="27340" t="s">
        <v>1065</v>
      </c>
      <c r="F61" s="27341" t="s">
        <v>430</v>
      </c>
      <c r="G61" s="27545" t="s">
        <v>22</v>
      </c>
      <c r="H61" s="27343" t="s">
        <v>22</v>
      </c>
      <c r="I61" s="27545" t="s">
        <v>1094</v>
      </c>
      <c r="J61" s="27343" t="s">
        <v>22</v>
      </c>
      <c r="K61" s="28195"/>
      <c r="L61" s="28229"/>
      <c r="M61" s="28229"/>
      <c r="N61" s="28229"/>
      <c r="O61" s="28229"/>
      <c r="P61" s="28229"/>
      <c r="Q61" s="28229"/>
      <c r="R61" s="28229"/>
      <c r="S61" s="28229"/>
      <c r="T61" s="28229"/>
      <c r="U61" s="28265"/>
      <c r="V61" s="28229">
        <v>0</v>
      </c>
    </row>
    <row s="28966" customFormat="1" customHeight="1" ht="15">
      <c r="A62" s="28229"/>
      <c r="B62" s="28924"/>
      <c r="C62" s="28540"/>
      <c r="D62" s="27339" t="str">
        <f>B61&amp;".2"</f>
        <v>3.9.2</v>
      </c>
      <c r="E62" s="27340" t="s">
        <v>1066</v>
      </c>
      <c r="F62" s="27341" t="s">
        <v>430</v>
      </c>
      <c r="G62" s="27310" t="s">
        <v>22</v>
      </c>
      <c r="H62" s="27343" t="s">
        <v>22</v>
      </c>
      <c r="I62" s="27310" t="s">
        <v>1095</v>
      </c>
      <c r="J62" s="27343" t="s">
        <v>22</v>
      </c>
      <c r="K62" s="28195" t="s">
        <v>1067</v>
      </c>
      <c r="L62" s="28229"/>
      <c r="M62" s="28229"/>
      <c r="N62" s="28229"/>
      <c r="O62" s="28229"/>
      <c r="P62" s="28229"/>
      <c r="Q62" s="28229"/>
      <c r="R62" s="28229"/>
      <c r="S62" s="28229"/>
      <c r="T62" s="28229"/>
      <c r="U62" s="28265"/>
      <c r="V62" s="28229">
        <v>0</v>
      </c>
    </row>
    <row s="28966" customFormat="1" customHeight="1" ht="15">
      <c r="A63" s="28229"/>
      <c r="B63" s="28924"/>
      <c r="C63" s="28540"/>
      <c r="D63" s="27339" t="str">
        <f>B61&amp;".3"</f>
        <v>3.9.3</v>
      </c>
      <c r="E63" s="27340" t="s">
        <v>1068</v>
      </c>
      <c r="F63" s="27341" t="s">
        <v>430</v>
      </c>
      <c r="G63" s="27310" t="s">
        <v>22</v>
      </c>
      <c r="H63" s="27343" t="s">
        <v>22</v>
      </c>
      <c r="I63" s="27310" t="s">
        <v>1095</v>
      </c>
      <c r="J63" s="27343" t="s">
        <v>22</v>
      </c>
      <c r="K63" s="28195" t="s">
        <v>1069</v>
      </c>
      <c r="L63" s="28229"/>
      <c r="M63" s="28229"/>
      <c r="N63" s="28229"/>
      <c r="O63" s="28229"/>
      <c r="P63" s="28229"/>
      <c r="Q63" s="28229"/>
      <c r="R63" s="28229"/>
      <c r="S63" s="28229"/>
      <c r="T63" s="28229"/>
      <c r="U63" s="28265"/>
      <c r="V63" s="28229">
        <v>0</v>
      </c>
    </row>
    <row s="28966" customFormat="1" customHeight="1" ht="22.5">
      <c r="A64" s="28229"/>
      <c r="B64" s="28924" t="s">
        <v>1096</v>
      </c>
      <c r="C64" s="28540" t="s">
        <v>103</v>
      </c>
      <c r="D64" s="27339" t="str">
        <f>B64&amp;".1"</f>
        <v>3.10.1</v>
      </c>
      <c r="E64" s="27340" t="s">
        <v>1065</v>
      </c>
      <c r="F64" s="27341" t="s">
        <v>430</v>
      </c>
      <c r="G64" s="27545" t="s">
        <v>22</v>
      </c>
      <c r="H64" s="27343" t="s">
        <v>22</v>
      </c>
      <c r="I64" s="27545" t="s">
        <v>1097</v>
      </c>
      <c r="J64" s="27343" t="s">
        <v>22</v>
      </c>
      <c r="K64" s="28195"/>
      <c r="L64" s="28229"/>
      <c r="M64" s="28229"/>
      <c r="N64" s="28229"/>
      <c r="O64" s="28229"/>
      <c r="P64" s="28229"/>
      <c r="Q64" s="28229"/>
      <c r="R64" s="28229"/>
      <c r="S64" s="28229"/>
      <c r="T64" s="28229"/>
      <c r="U64" s="28265"/>
      <c r="V64" s="28229">
        <v>0</v>
      </c>
    </row>
    <row s="28966" customFormat="1" customHeight="1" ht="15">
      <c r="A65" s="28229"/>
      <c r="B65" s="28924"/>
      <c r="C65" s="28540"/>
      <c r="D65" s="27339" t="str">
        <f>B64&amp;".2"</f>
        <v>3.10.2</v>
      </c>
      <c r="E65" s="27340" t="s">
        <v>1066</v>
      </c>
      <c r="F65" s="27341" t="s">
        <v>430</v>
      </c>
      <c r="G65" s="27310" t="s">
        <v>22</v>
      </c>
      <c r="H65" s="27343" t="s">
        <v>22</v>
      </c>
      <c r="I65" s="27310" t="s">
        <v>1095</v>
      </c>
      <c r="J65" s="27343" t="s">
        <v>22</v>
      </c>
      <c r="K65" s="28195" t="s">
        <v>1067</v>
      </c>
      <c r="L65" s="28229"/>
      <c r="M65" s="28229"/>
      <c r="N65" s="28229"/>
      <c r="O65" s="28229"/>
      <c r="P65" s="28229"/>
      <c r="Q65" s="28229"/>
      <c r="R65" s="28229"/>
      <c r="S65" s="28229"/>
      <c r="T65" s="28229"/>
      <c r="U65" s="28265"/>
      <c r="V65" s="28229">
        <v>0</v>
      </c>
    </row>
    <row s="28966" customFormat="1" customHeight="1" ht="15">
      <c r="A66" s="28229"/>
      <c r="B66" s="28924"/>
      <c r="C66" s="28540"/>
      <c r="D66" s="27339" t="str">
        <f>B64&amp;".3"</f>
        <v>3.10.3</v>
      </c>
      <c r="E66" s="27340" t="s">
        <v>1068</v>
      </c>
      <c r="F66" s="27341" t="s">
        <v>430</v>
      </c>
      <c r="G66" s="27310" t="s">
        <v>22</v>
      </c>
      <c r="H66" s="27343" t="s">
        <v>22</v>
      </c>
      <c r="I66" s="27310" t="s">
        <v>1095</v>
      </c>
      <c r="J66" s="27343" t="s">
        <v>22</v>
      </c>
      <c r="K66" s="28195" t="s">
        <v>1069</v>
      </c>
      <c r="L66" s="28229"/>
      <c r="M66" s="28229"/>
      <c r="N66" s="28229"/>
      <c r="O66" s="28229"/>
      <c r="P66" s="28229"/>
      <c r="Q66" s="28229"/>
      <c r="R66" s="28229"/>
      <c r="S66" s="28229"/>
      <c r="T66" s="28229"/>
      <c r="U66" s="28265"/>
      <c r="V66" s="28229">
        <v>0</v>
      </c>
    </row>
    <row s="28966" customFormat="1" customHeight="1" ht="22.5">
      <c r="A67" s="28229"/>
      <c r="B67" s="28924" t="s">
        <v>1098</v>
      </c>
      <c r="C67" s="28540" t="s">
        <v>103</v>
      </c>
      <c r="D67" s="27339" t="str">
        <f>B67&amp;".1"</f>
        <v>3.11.1</v>
      </c>
      <c r="E67" s="27340" t="s">
        <v>1065</v>
      </c>
      <c r="F67" s="27341" t="s">
        <v>430</v>
      </c>
      <c r="G67" s="27545" t="s">
        <v>22</v>
      </c>
      <c r="H67" s="27343" t="s">
        <v>22</v>
      </c>
      <c r="I67" s="27545" t="s">
        <v>1099</v>
      </c>
      <c r="J67" s="27343" t="s">
        <v>22</v>
      </c>
      <c r="K67" s="28195"/>
      <c r="L67" s="28229"/>
      <c r="M67" s="28229"/>
      <c r="N67" s="28229"/>
      <c r="O67" s="28229"/>
      <c r="P67" s="28229"/>
      <c r="Q67" s="28229"/>
      <c r="R67" s="28229"/>
      <c r="S67" s="28229"/>
      <c r="T67" s="28229"/>
      <c r="U67" s="28265"/>
      <c r="V67" s="28229">
        <v>0</v>
      </c>
    </row>
    <row s="28966" customFormat="1" customHeight="1" ht="15">
      <c r="A68" s="28229"/>
      <c r="B68" s="28924"/>
      <c r="C68" s="28540"/>
      <c r="D68" s="27339" t="str">
        <f>B67&amp;".2"</f>
        <v>3.11.2</v>
      </c>
      <c r="E68" s="27340" t="s">
        <v>1066</v>
      </c>
      <c r="F68" s="27341" t="s">
        <v>430</v>
      </c>
      <c r="G68" s="27310" t="s">
        <v>22</v>
      </c>
      <c r="H68" s="27343" t="s">
        <v>22</v>
      </c>
      <c r="I68" s="27310" t="s">
        <v>1095</v>
      </c>
      <c r="J68" s="27343" t="s">
        <v>22</v>
      </c>
      <c r="K68" s="28195" t="s">
        <v>1067</v>
      </c>
      <c r="L68" s="28229"/>
      <c r="M68" s="28229"/>
      <c r="N68" s="28229"/>
      <c r="O68" s="28229"/>
      <c r="P68" s="28229"/>
      <c r="Q68" s="28229"/>
      <c r="R68" s="28229"/>
      <c r="S68" s="28229"/>
      <c r="T68" s="28229"/>
      <c r="U68" s="28265"/>
      <c r="V68" s="28229">
        <v>0</v>
      </c>
    </row>
    <row s="28966" customFormat="1" customHeight="1" ht="15">
      <c r="A69" s="28229"/>
      <c r="B69" s="28924"/>
      <c r="C69" s="28540"/>
      <c r="D69" s="27339" t="str">
        <f>B67&amp;".3"</f>
        <v>3.11.3</v>
      </c>
      <c r="E69" s="27340" t="s">
        <v>1068</v>
      </c>
      <c r="F69" s="27341" t="s">
        <v>430</v>
      </c>
      <c r="G69" s="27310" t="s">
        <v>22</v>
      </c>
      <c r="H69" s="27343" t="s">
        <v>22</v>
      </c>
      <c r="I69" s="27310" t="s">
        <v>1095</v>
      </c>
      <c r="J69" s="27343" t="s">
        <v>22</v>
      </c>
      <c r="K69" s="28195" t="s">
        <v>1069</v>
      </c>
      <c r="L69" s="28229"/>
      <c r="M69" s="28229"/>
      <c r="N69" s="28229"/>
      <c r="O69" s="28229"/>
      <c r="P69" s="28229"/>
      <c r="Q69" s="28229"/>
      <c r="R69" s="28229"/>
      <c r="S69" s="28229"/>
      <c r="T69" s="28229"/>
      <c r="U69" s="28265"/>
      <c r="V69" s="28229">
        <v>0</v>
      </c>
    </row>
    <row s="28966" customFormat="1" customHeight="1" ht="22.5">
      <c r="A70" s="28229"/>
      <c r="B70" s="28924" t="s">
        <v>1100</v>
      </c>
      <c r="C70" s="28540" t="s">
        <v>103</v>
      </c>
      <c r="D70" s="27339" t="str">
        <f>B70&amp;".1"</f>
        <v>3.12.1</v>
      </c>
      <c r="E70" s="27340" t="s">
        <v>1065</v>
      </c>
      <c r="F70" s="27341" t="s">
        <v>430</v>
      </c>
      <c r="G70" s="27545" t="s">
        <v>22</v>
      </c>
      <c r="H70" s="27343" t="s">
        <v>22</v>
      </c>
      <c r="I70" s="27545" t="s">
        <v>1101</v>
      </c>
      <c r="J70" s="27343" t="s">
        <v>22</v>
      </c>
      <c r="K70" s="28195"/>
      <c r="L70" s="28229"/>
      <c r="M70" s="28229"/>
      <c r="N70" s="28229"/>
      <c r="O70" s="28229"/>
      <c r="P70" s="28229"/>
      <c r="Q70" s="28229"/>
      <c r="R70" s="28229"/>
      <c r="S70" s="28229"/>
      <c r="T70" s="28229"/>
      <c r="U70" s="28265"/>
      <c r="V70" s="28229">
        <v>0</v>
      </c>
    </row>
    <row s="28966" customFormat="1" customHeight="1" ht="15">
      <c r="A71" s="28229"/>
      <c r="B71" s="28924"/>
      <c r="C71" s="28540"/>
      <c r="D71" s="27339" t="str">
        <f>B70&amp;".2"</f>
        <v>3.12.2</v>
      </c>
      <c r="E71" s="27340" t="s">
        <v>1066</v>
      </c>
      <c r="F71" s="27341" t="s">
        <v>430</v>
      </c>
      <c r="G71" s="27310" t="s">
        <v>22</v>
      </c>
      <c r="H71" s="27343" t="s">
        <v>22</v>
      </c>
      <c r="I71" s="27310" t="s">
        <v>1095</v>
      </c>
      <c r="J71" s="27343" t="s">
        <v>22</v>
      </c>
      <c r="K71" s="28195" t="s">
        <v>1067</v>
      </c>
      <c r="L71" s="28229"/>
      <c r="M71" s="28229"/>
      <c r="N71" s="28229"/>
      <c r="O71" s="28229"/>
      <c r="P71" s="28229"/>
      <c r="Q71" s="28229"/>
      <c r="R71" s="28229"/>
      <c r="S71" s="28229"/>
      <c r="T71" s="28229"/>
      <c r="U71" s="28265"/>
      <c r="V71" s="28229">
        <v>0</v>
      </c>
    </row>
    <row s="28966" customFormat="1" customHeight="1" ht="15">
      <c r="A72" s="28229"/>
      <c r="B72" s="28924"/>
      <c r="C72" s="28540"/>
      <c r="D72" s="27339" t="str">
        <f>B70&amp;".3"</f>
        <v>3.12.3</v>
      </c>
      <c r="E72" s="27340" t="s">
        <v>1068</v>
      </c>
      <c r="F72" s="27341" t="s">
        <v>430</v>
      </c>
      <c r="G72" s="27310" t="s">
        <v>22</v>
      </c>
      <c r="H72" s="27343" t="s">
        <v>22</v>
      </c>
      <c r="I72" s="27310" t="s">
        <v>1095</v>
      </c>
      <c r="J72" s="27343" t="s">
        <v>22</v>
      </c>
      <c r="K72" s="28195" t="s">
        <v>1069</v>
      </c>
      <c r="L72" s="28229"/>
      <c r="M72" s="28229"/>
      <c r="N72" s="28229"/>
      <c r="O72" s="28229"/>
      <c r="P72" s="28229"/>
      <c r="Q72" s="28229"/>
      <c r="R72" s="28229"/>
      <c r="S72" s="28229"/>
      <c r="T72" s="28229"/>
      <c r="U72" s="28265"/>
      <c r="V72" s="28229">
        <v>0</v>
      </c>
    </row>
    <row s="28966" customFormat="1" customHeight="1" ht="22.5">
      <c r="A73" s="28229"/>
      <c r="B73" s="28924" t="s">
        <v>1102</v>
      </c>
      <c r="C73" s="28540" t="s">
        <v>103</v>
      </c>
      <c r="D73" s="27339" t="str">
        <f>B73&amp;".1"</f>
        <v>3.13.1</v>
      </c>
      <c r="E73" s="27340" t="s">
        <v>1065</v>
      </c>
      <c r="F73" s="27341" t="s">
        <v>430</v>
      </c>
      <c r="G73" s="27545" t="s">
        <v>22</v>
      </c>
      <c r="H73" s="27343" t="s">
        <v>22</v>
      </c>
      <c r="I73" s="27545" t="s">
        <v>1103</v>
      </c>
      <c r="J73" s="27343" t="s">
        <v>22</v>
      </c>
      <c r="K73" s="28195"/>
      <c r="L73" s="28229"/>
      <c r="M73" s="28229"/>
      <c r="N73" s="28229"/>
      <c r="O73" s="28229"/>
      <c r="P73" s="28229"/>
      <c r="Q73" s="28229"/>
      <c r="R73" s="28229"/>
      <c r="S73" s="28229"/>
      <c r="T73" s="28229"/>
      <c r="U73" s="28265"/>
      <c r="V73" s="28229">
        <v>0</v>
      </c>
    </row>
    <row s="28966" customFormat="1" customHeight="1" ht="15">
      <c r="A74" s="28229"/>
      <c r="B74" s="28924"/>
      <c r="C74" s="28540"/>
      <c r="D74" s="27339" t="str">
        <f>B73&amp;".2"</f>
        <v>3.13.2</v>
      </c>
      <c r="E74" s="27340" t="s">
        <v>1066</v>
      </c>
      <c r="F74" s="27341" t="s">
        <v>430</v>
      </c>
      <c r="G74" s="27310" t="s">
        <v>22</v>
      </c>
      <c r="H74" s="27343" t="s">
        <v>22</v>
      </c>
      <c r="I74" s="27310" t="s">
        <v>1095</v>
      </c>
      <c r="J74" s="27343" t="s">
        <v>22</v>
      </c>
      <c r="K74" s="28195" t="s">
        <v>1067</v>
      </c>
      <c r="L74" s="28229"/>
      <c r="M74" s="28229"/>
      <c r="N74" s="28229"/>
      <c r="O74" s="28229"/>
      <c r="P74" s="28229"/>
      <c r="Q74" s="28229"/>
      <c r="R74" s="28229"/>
      <c r="S74" s="28229"/>
      <c r="T74" s="28229"/>
      <c r="U74" s="28265"/>
      <c r="V74" s="28229">
        <v>0</v>
      </c>
    </row>
    <row s="28966" customFormat="1" customHeight="1" ht="15">
      <c r="A75" s="28229"/>
      <c r="B75" s="28924"/>
      <c r="C75" s="28540"/>
      <c r="D75" s="27339" t="str">
        <f>B73&amp;".3"</f>
        <v>3.13.3</v>
      </c>
      <c r="E75" s="27340" t="s">
        <v>1068</v>
      </c>
      <c r="F75" s="27341" t="s">
        <v>430</v>
      </c>
      <c r="G75" s="27310" t="s">
        <v>22</v>
      </c>
      <c r="H75" s="27343" t="s">
        <v>22</v>
      </c>
      <c r="I75" s="27310" t="s">
        <v>1087</v>
      </c>
      <c r="J75" s="27343" t="s">
        <v>22</v>
      </c>
      <c r="K75" s="28195" t="s">
        <v>1069</v>
      </c>
      <c r="L75" s="28229"/>
      <c r="M75" s="28229"/>
      <c r="N75" s="28229"/>
      <c r="O75" s="28229"/>
      <c r="P75" s="28229"/>
      <c r="Q75" s="28229"/>
      <c r="R75" s="28229"/>
      <c r="S75" s="28229"/>
      <c r="T75" s="28229"/>
      <c r="U75" s="28265"/>
      <c r="V75" s="28229">
        <v>0</v>
      </c>
    </row>
    <row s="28966" customFormat="1" customHeight="1" ht="22.5">
      <c r="A76" s="28229"/>
      <c r="B76" s="28924" t="s">
        <v>1104</v>
      </c>
      <c r="C76" s="28540" t="s">
        <v>103</v>
      </c>
      <c r="D76" s="27339" t="str">
        <f>B76&amp;".1"</f>
        <v>3.14.1</v>
      </c>
      <c r="E76" s="27340" t="s">
        <v>1065</v>
      </c>
      <c r="F76" s="27341" t="s">
        <v>430</v>
      </c>
      <c r="G76" s="27545" t="s">
        <v>22</v>
      </c>
      <c r="H76" s="27343" t="s">
        <v>22</v>
      </c>
      <c r="I76" s="27545" t="s">
        <v>1105</v>
      </c>
      <c r="J76" s="27343" t="s">
        <v>22</v>
      </c>
      <c r="K76" s="28195"/>
      <c r="L76" s="28229"/>
      <c r="M76" s="28229"/>
      <c r="N76" s="28229"/>
      <c r="O76" s="28229"/>
      <c r="P76" s="28229"/>
      <c r="Q76" s="28229"/>
      <c r="R76" s="28229"/>
      <c r="S76" s="28229"/>
      <c r="T76" s="28229"/>
      <c r="U76" s="28265"/>
      <c r="V76" s="28229">
        <v>0</v>
      </c>
    </row>
    <row s="28966" customFormat="1" customHeight="1" ht="15">
      <c r="A77" s="28229"/>
      <c r="B77" s="28924"/>
      <c r="C77" s="28540"/>
      <c r="D77" s="27339" t="str">
        <f>B76&amp;".2"</f>
        <v>3.14.2</v>
      </c>
      <c r="E77" s="27340" t="s">
        <v>1066</v>
      </c>
      <c r="F77" s="27341" t="s">
        <v>430</v>
      </c>
      <c r="G77" s="27310" t="s">
        <v>22</v>
      </c>
      <c r="H77" s="27343" t="s">
        <v>22</v>
      </c>
      <c r="I77" s="27310" t="s">
        <v>1095</v>
      </c>
      <c r="J77" s="27343" t="s">
        <v>22</v>
      </c>
      <c r="K77" s="28195" t="s">
        <v>1067</v>
      </c>
      <c r="L77" s="28229"/>
      <c r="M77" s="28229"/>
      <c r="N77" s="28229"/>
      <c r="O77" s="28229"/>
      <c r="P77" s="28229"/>
      <c r="Q77" s="28229"/>
      <c r="R77" s="28229"/>
      <c r="S77" s="28229"/>
      <c r="T77" s="28229"/>
      <c r="U77" s="28265"/>
      <c r="V77" s="28229">
        <v>0</v>
      </c>
    </row>
    <row s="28966" customFormat="1" customHeight="1" ht="15">
      <c r="A78" s="28229"/>
      <c r="B78" s="28924"/>
      <c r="C78" s="28540"/>
      <c r="D78" s="27339" t="str">
        <f>B76&amp;".3"</f>
        <v>3.14.3</v>
      </c>
      <c r="E78" s="27340" t="s">
        <v>1068</v>
      </c>
      <c r="F78" s="27341" t="s">
        <v>430</v>
      </c>
      <c r="G78" s="27310" t="s">
        <v>22</v>
      </c>
      <c r="H78" s="27343" t="s">
        <v>22</v>
      </c>
      <c r="I78" s="27310" t="s">
        <v>1095</v>
      </c>
      <c r="J78" s="27343" t="s">
        <v>22</v>
      </c>
      <c r="K78" s="28195" t="s">
        <v>1069</v>
      </c>
      <c r="L78" s="28229"/>
      <c r="M78" s="28229"/>
      <c r="N78" s="28229"/>
      <c r="O78" s="28229"/>
      <c r="P78" s="28229"/>
      <c r="Q78" s="28229"/>
      <c r="R78" s="28229"/>
      <c r="S78" s="28229"/>
      <c r="T78" s="28229"/>
      <c r="U78" s="28265"/>
      <c r="V78" s="28229">
        <v>0</v>
      </c>
    </row>
    <row s="28966" customFormat="1" customHeight="1" ht="22.5">
      <c r="A79" s="28229"/>
      <c r="B79" s="28924" t="s">
        <v>1106</v>
      </c>
      <c r="C79" s="28540" t="s">
        <v>103</v>
      </c>
      <c r="D79" s="27339" t="str">
        <f>B79&amp;".1"</f>
        <v>3.15.1</v>
      </c>
      <c r="E79" s="27340" t="s">
        <v>1065</v>
      </c>
      <c r="F79" s="27341" t="s">
        <v>430</v>
      </c>
      <c r="G79" s="27545" t="s">
        <v>22</v>
      </c>
      <c r="H79" s="27343" t="s">
        <v>22</v>
      </c>
      <c r="I79" s="27545" t="s">
        <v>1107</v>
      </c>
      <c r="J79" s="27343" t="s">
        <v>22</v>
      </c>
      <c r="K79" s="28195"/>
      <c r="L79" s="28229"/>
      <c r="M79" s="28229"/>
      <c r="N79" s="28229"/>
      <c r="O79" s="28229"/>
      <c r="P79" s="28229"/>
      <c r="Q79" s="28229"/>
      <c r="R79" s="28229"/>
      <c r="S79" s="28229"/>
      <c r="T79" s="28229"/>
      <c r="U79" s="28265"/>
      <c r="V79" s="28229">
        <v>0</v>
      </c>
    </row>
    <row s="28966" customFormat="1" customHeight="1" ht="15">
      <c r="A80" s="28229"/>
      <c r="B80" s="28924"/>
      <c r="C80" s="28540"/>
      <c r="D80" s="27339" t="str">
        <f>B79&amp;".2"</f>
        <v>3.15.2</v>
      </c>
      <c r="E80" s="27340" t="s">
        <v>1066</v>
      </c>
      <c r="F80" s="27341" t="s">
        <v>430</v>
      </c>
      <c r="G80" s="27310" t="s">
        <v>22</v>
      </c>
      <c r="H80" s="27343" t="s">
        <v>22</v>
      </c>
      <c r="I80" s="27310" t="s">
        <v>1108</v>
      </c>
      <c r="J80" s="27343" t="s">
        <v>22</v>
      </c>
      <c r="K80" s="28195" t="s">
        <v>1067</v>
      </c>
      <c r="L80" s="28229"/>
      <c r="M80" s="28229"/>
      <c r="N80" s="28229"/>
      <c r="O80" s="28229"/>
      <c r="P80" s="28229"/>
      <c r="Q80" s="28229"/>
      <c r="R80" s="28229"/>
      <c r="S80" s="28229"/>
      <c r="T80" s="28229"/>
      <c r="U80" s="28265"/>
      <c r="V80" s="28229">
        <v>0</v>
      </c>
    </row>
    <row s="28966" customFormat="1" customHeight="1" ht="15">
      <c r="A81" s="28229"/>
      <c r="B81" s="28924"/>
      <c r="C81" s="28540"/>
      <c r="D81" s="27339" t="str">
        <f>B79&amp;".3"</f>
        <v>3.15.3</v>
      </c>
      <c r="E81" s="27340" t="s">
        <v>1068</v>
      </c>
      <c r="F81" s="27341" t="s">
        <v>430</v>
      </c>
      <c r="G81" s="27310" t="s">
        <v>22</v>
      </c>
      <c r="H81" s="27343" t="s">
        <v>22</v>
      </c>
      <c r="I81" s="27310" t="s">
        <v>1095</v>
      </c>
      <c r="J81" s="27343" t="s">
        <v>22</v>
      </c>
      <c r="K81" s="28195" t="s">
        <v>1069</v>
      </c>
      <c r="L81" s="28229"/>
      <c r="M81" s="28229"/>
      <c r="N81" s="28229"/>
      <c r="O81" s="28229"/>
      <c r="P81" s="28229"/>
      <c r="Q81" s="28229"/>
      <c r="R81" s="28229"/>
      <c r="S81" s="28229"/>
      <c r="T81" s="28229"/>
      <c r="U81" s="28265"/>
      <c r="V81" s="28229">
        <v>0</v>
      </c>
    </row>
    <row s="28966" customFormat="1" customHeight="1" ht="22.5">
      <c r="A82" s="28229"/>
      <c r="B82" s="28924" t="s">
        <v>1109</v>
      </c>
      <c r="C82" s="28540" t="s">
        <v>103</v>
      </c>
      <c r="D82" s="27339" t="str">
        <f>B82&amp;".1"</f>
        <v>3.16.1</v>
      </c>
      <c r="E82" s="27340" t="s">
        <v>1065</v>
      </c>
      <c r="F82" s="27341" t="s">
        <v>430</v>
      </c>
      <c r="G82" s="27545" t="s">
        <v>22</v>
      </c>
      <c r="H82" s="27343" t="s">
        <v>22</v>
      </c>
      <c r="I82" s="27545" t="s">
        <v>1110</v>
      </c>
      <c r="J82" s="27343" t="s">
        <v>22</v>
      </c>
      <c r="K82" s="28195"/>
      <c r="L82" s="28229"/>
      <c r="M82" s="28229"/>
      <c r="N82" s="28229"/>
      <c r="O82" s="28229"/>
      <c r="P82" s="28229"/>
      <c r="Q82" s="28229"/>
      <c r="R82" s="28229"/>
      <c r="S82" s="28229"/>
      <c r="T82" s="28229"/>
      <c r="U82" s="28265"/>
      <c r="V82" s="28229">
        <v>0</v>
      </c>
    </row>
    <row s="28966" customFormat="1" customHeight="1" ht="15">
      <c r="A83" s="28229"/>
      <c r="B83" s="28924"/>
      <c r="C83" s="28540"/>
      <c r="D83" s="27339" t="str">
        <f>B82&amp;".2"</f>
        <v>3.16.2</v>
      </c>
      <c r="E83" s="27340" t="s">
        <v>1066</v>
      </c>
      <c r="F83" s="27341" t="s">
        <v>430</v>
      </c>
      <c r="G83" s="27310" t="s">
        <v>22</v>
      </c>
      <c r="H83" s="27343" t="s">
        <v>22</v>
      </c>
      <c r="I83" s="27310" t="s">
        <v>1108</v>
      </c>
      <c r="J83" s="27343" t="s">
        <v>22</v>
      </c>
      <c r="K83" s="28195" t="s">
        <v>1067</v>
      </c>
      <c r="L83" s="28229"/>
      <c r="M83" s="28229"/>
      <c r="N83" s="28229"/>
      <c r="O83" s="28229"/>
      <c r="P83" s="28229"/>
      <c r="Q83" s="28229"/>
      <c r="R83" s="28229"/>
      <c r="S83" s="28229"/>
      <c r="T83" s="28229"/>
      <c r="U83" s="28265"/>
      <c r="V83" s="28229">
        <v>0</v>
      </c>
    </row>
    <row s="28966" customFormat="1" customHeight="1" ht="15">
      <c r="A84" s="28229"/>
      <c r="B84" s="28924"/>
      <c r="C84" s="28540"/>
      <c r="D84" s="27339" t="str">
        <f>B82&amp;".3"</f>
        <v>3.16.3</v>
      </c>
      <c r="E84" s="27340" t="s">
        <v>1068</v>
      </c>
      <c r="F84" s="27341" t="s">
        <v>430</v>
      </c>
      <c r="G84" s="27310" t="s">
        <v>22</v>
      </c>
      <c r="H84" s="27343" t="s">
        <v>22</v>
      </c>
      <c r="I84" s="27310" t="s">
        <v>1095</v>
      </c>
      <c r="J84" s="27343" t="s">
        <v>22</v>
      </c>
      <c r="K84" s="28195" t="s">
        <v>1069</v>
      </c>
      <c r="L84" s="28229"/>
      <c r="M84" s="28229"/>
      <c r="N84" s="28229"/>
      <c r="O84" s="28229"/>
      <c r="P84" s="28229"/>
      <c r="Q84" s="28229"/>
      <c r="R84" s="28229"/>
      <c r="S84" s="28229"/>
      <c r="T84" s="28229"/>
      <c r="U84" s="28265"/>
      <c r="V84" s="28229">
        <v>0</v>
      </c>
    </row>
    <row s="28966" customFormat="1" customHeight="1" ht="22.5">
      <c r="A85" s="28229"/>
      <c r="B85" s="28924" t="s">
        <v>1111</v>
      </c>
      <c r="C85" s="28540" t="s">
        <v>103</v>
      </c>
      <c r="D85" s="27339" t="str">
        <f>B85&amp;".1"</f>
        <v>3.17.1</v>
      </c>
      <c r="E85" s="27340" t="s">
        <v>1065</v>
      </c>
      <c r="F85" s="27341" t="s">
        <v>430</v>
      </c>
      <c r="G85" s="27545" t="s">
        <v>22</v>
      </c>
      <c r="H85" s="27343" t="s">
        <v>22</v>
      </c>
      <c r="I85" s="27545" t="s">
        <v>1112</v>
      </c>
      <c r="J85" s="27343" t="s">
        <v>22</v>
      </c>
      <c r="K85" s="28195"/>
      <c r="L85" s="28229"/>
      <c r="M85" s="28229"/>
      <c r="N85" s="28229"/>
      <c r="O85" s="28229"/>
      <c r="P85" s="28229"/>
      <c r="Q85" s="28229"/>
      <c r="R85" s="28229"/>
      <c r="S85" s="28229"/>
      <c r="T85" s="28229"/>
      <c r="U85" s="28265"/>
      <c r="V85" s="28229">
        <v>0</v>
      </c>
    </row>
    <row s="28966" customFormat="1" customHeight="1" ht="15">
      <c r="A86" s="28229"/>
      <c r="B86" s="28924"/>
      <c r="C86" s="28540"/>
      <c r="D86" s="27339" t="str">
        <f>B85&amp;".2"</f>
        <v>3.17.2</v>
      </c>
      <c r="E86" s="27340" t="s">
        <v>1066</v>
      </c>
      <c r="F86" s="27341" t="s">
        <v>430</v>
      </c>
      <c r="G86" s="27310" t="s">
        <v>22</v>
      </c>
      <c r="H86" s="27343" t="s">
        <v>22</v>
      </c>
      <c r="I86" s="27310" t="s">
        <v>1108</v>
      </c>
      <c r="J86" s="27343" t="s">
        <v>22</v>
      </c>
      <c r="K86" s="28195" t="s">
        <v>1067</v>
      </c>
      <c r="L86" s="28229"/>
      <c r="M86" s="28229"/>
      <c r="N86" s="28229"/>
      <c r="O86" s="28229"/>
      <c r="P86" s="28229"/>
      <c r="Q86" s="28229"/>
      <c r="R86" s="28229"/>
      <c r="S86" s="28229"/>
      <c r="T86" s="28229"/>
      <c r="U86" s="28265"/>
      <c r="V86" s="28229">
        <v>0</v>
      </c>
    </row>
    <row s="28966" customFormat="1" customHeight="1" ht="15">
      <c r="A87" s="28229"/>
      <c r="B87" s="28924"/>
      <c r="C87" s="28540"/>
      <c r="D87" s="27339" t="str">
        <f>B85&amp;".3"</f>
        <v>3.17.3</v>
      </c>
      <c r="E87" s="27340" t="s">
        <v>1068</v>
      </c>
      <c r="F87" s="27341" t="s">
        <v>430</v>
      </c>
      <c r="G87" s="27310" t="s">
        <v>22</v>
      </c>
      <c r="H87" s="27343" t="s">
        <v>22</v>
      </c>
      <c r="I87" s="27310" t="s">
        <v>1108</v>
      </c>
      <c r="J87" s="27343" t="s">
        <v>22</v>
      </c>
      <c r="K87" s="28195" t="s">
        <v>1069</v>
      </c>
      <c r="L87" s="28229"/>
      <c r="M87" s="28229"/>
      <c r="N87" s="28229"/>
      <c r="O87" s="28229"/>
      <c r="P87" s="28229"/>
      <c r="Q87" s="28229"/>
      <c r="R87" s="28229"/>
      <c r="S87" s="28229"/>
      <c r="T87" s="28229"/>
      <c r="U87" s="28265"/>
      <c r="V87" s="28229">
        <v>0</v>
      </c>
    </row>
    <row s="28966" customFormat="1" customHeight="1" ht="22.5">
      <c r="A88" s="28229"/>
      <c r="B88" s="28924" t="s">
        <v>1113</v>
      </c>
      <c r="C88" s="28540" t="s">
        <v>103</v>
      </c>
      <c r="D88" s="27339" t="str">
        <f>B88&amp;".1"</f>
        <v>3.18.1</v>
      </c>
      <c r="E88" s="27340" t="s">
        <v>1065</v>
      </c>
      <c r="F88" s="27341" t="s">
        <v>430</v>
      </c>
      <c r="G88" s="27545" t="s">
        <v>22</v>
      </c>
      <c r="H88" s="27343" t="s">
        <v>22</v>
      </c>
      <c r="I88" s="27545" t="s">
        <v>1114</v>
      </c>
      <c r="J88" s="27343" t="s">
        <v>22</v>
      </c>
      <c r="K88" s="28195"/>
      <c r="L88" s="28229"/>
      <c r="M88" s="28229"/>
      <c r="N88" s="28229"/>
      <c r="O88" s="28229"/>
      <c r="P88" s="28229"/>
      <c r="Q88" s="28229"/>
      <c r="R88" s="28229"/>
      <c r="S88" s="28229"/>
      <c r="T88" s="28229"/>
      <c r="U88" s="28265"/>
      <c r="V88" s="28229">
        <v>0</v>
      </c>
    </row>
    <row s="28966" customFormat="1" customHeight="1" ht="15">
      <c r="A89" s="28229"/>
      <c r="B89" s="28924"/>
      <c r="C89" s="28540"/>
      <c r="D89" s="27339" t="str">
        <f>B88&amp;".2"</f>
        <v>3.18.2</v>
      </c>
      <c r="E89" s="27340" t="s">
        <v>1066</v>
      </c>
      <c r="F89" s="27341" t="s">
        <v>430</v>
      </c>
      <c r="G89" s="27310" t="s">
        <v>22</v>
      </c>
      <c r="H89" s="27343" t="s">
        <v>22</v>
      </c>
      <c r="I89" s="27310" t="s">
        <v>1108</v>
      </c>
      <c r="J89" s="27343" t="s">
        <v>22</v>
      </c>
      <c r="K89" s="28195" t="s">
        <v>1067</v>
      </c>
      <c r="L89" s="28229"/>
      <c r="M89" s="28229"/>
      <c r="N89" s="28229"/>
      <c r="O89" s="28229"/>
      <c r="P89" s="28229"/>
      <c r="Q89" s="28229"/>
      <c r="R89" s="28229"/>
      <c r="S89" s="28229"/>
      <c r="T89" s="28229"/>
      <c r="U89" s="28265"/>
      <c r="V89" s="28229">
        <v>0</v>
      </c>
    </row>
    <row s="28966" customFormat="1" customHeight="1" ht="15">
      <c r="A90" s="28229"/>
      <c r="B90" s="28924"/>
      <c r="C90" s="28540"/>
      <c r="D90" s="27339" t="str">
        <f>B88&amp;".3"</f>
        <v>3.18.3</v>
      </c>
      <c r="E90" s="27340" t="s">
        <v>1068</v>
      </c>
      <c r="F90" s="27341" t="s">
        <v>430</v>
      </c>
      <c r="G90" s="27310" t="s">
        <v>22</v>
      </c>
      <c r="H90" s="27343" t="s">
        <v>22</v>
      </c>
      <c r="I90" s="27310" t="s">
        <v>1108</v>
      </c>
      <c r="J90" s="27343" t="s">
        <v>22</v>
      </c>
      <c r="K90" s="28195" t="s">
        <v>1069</v>
      </c>
      <c r="L90" s="28229"/>
      <c r="M90" s="28229"/>
      <c r="N90" s="28229"/>
      <c r="O90" s="28229"/>
      <c r="P90" s="28229"/>
      <c r="Q90" s="28229"/>
      <c r="R90" s="28229"/>
      <c r="S90" s="28229"/>
      <c r="T90" s="28229"/>
      <c r="U90" s="28265"/>
      <c r="V90" s="28229">
        <v>0</v>
      </c>
    </row>
    <row s="28966" customFormat="1" customHeight="1" ht="22.5">
      <c r="A91" s="28229"/>
      <c r="B91" s="28924" t="s">
        <v>1115</v>
      </c>
      <c r="C91" s="28540" t="s">
        <v>103</v>
      </c>
      <c r="D91" s="27339" t="str">
        <f>B91&amp;".1"</f>
        <v>3.19.1</v>
      </c>
      <c r="E91" s="27340" t="s">
        <v>1065</v>
      </c>
      <c r="F91" s="27341" t="s">
        <v>430</v>
      </c>
      <c r="G91" s="27545" t="s">
        <v>22</v>
      </c>
      <c r="H91" s="27343" t="s">
        <v>22</v>
      </c>
      <c r="I91" s="27545" t="s">
        <v>1116</v>
      </c>
      <c r="J91" s="27343" t="s">
        <v>22</v>
      </c>
      <c r="K91" s="28195"/>
      <c r="L91" s="28229"/>
      <c r="M91" s="28229"/>
      <c r="N91" s="28229"/>
      <c r="O91" s="28229"/>
      <c r="P91" s="28229"/>
      <c r="Q91" s="28229"/>
      <c r="R91" s="28229"/>
      <c r="S91" s="28229"/>
      <c r="T91" s="28229"/>
      <c r="U91" s="28265"/>
      <c r="V91" s="28229">
        <v>0</v>
      </c>
    </row>
    <row s="28966" customFormat="1" customHeight="1" ht="15">
      <c r="A92" s="28229"/>
      <c r="B92" s="28924"/>
      <c r="C92" s="28540"/>
      <c r="D92" s="27339" t="str">
        <f>B91&amp;".2"</f>
        <v>3.19.2</v>
      </c>
      <c r="E92" s="27340" t="s">
        <v>1066</v>
      </c>
      <c r="F92" s="27341" t="s">
        <v>430</v>
      </c>
      <c r="G92" s="27310" t="s">
        <v>22</v>
      </c>
      <c r="H92" s="27343" t="s">
        <v>22</v>
      </c>
      <c r="I92" s="27310" t="s">
        <v>1108</v>
      </c>
      <c r="J92" s="27343" t="s">
        <v>22</v>
      </c>
      <c r="K92" s="28195" t="s">
        <v>1067</v>
      </c>
      <c r="L92" s="28229"/>
      <c r="M92" s="28229"/>
      <c r="N92" s="28229"/>
      <c r="O92" s="28229"/>
      <c r="P92" s="28229"/>
      <c r="Q92" s="28229"/>
      <c r="R92" s="28229"/>
      <c r="S92" s="28229"/>
      <c r="T92" s="28229"/>
      <c r="U92" s="28265"/>
      <c r="V92" s="28229">
        <v>0</v>
      </c>
    </row>
    <row s="28966" customFormat="1" customHeight="1" ht="15">
      <c r="A93" s="28229"/>
      <c r="B93" s="28924"/>
      <c r="C93" s="28540"/>
      <c r="D93" s="27339" t="str">
        <f>B91&amp;".3"</f>
        <v>3.19.3</v>
      </c>
      <c r="E93" s="27340" t="s">
        <v>1068</v>
      </c>
      <c r="F93" s="27341" t="s">
        <v>430</v>
      </c>
      <c r="G93" s="27310" t="s">
        <v>22</v>
      </c>
      <c r="H93" s="27343" t="s">
        <v>22</v>
      </c>
      <c r="I93" s="27310" t="s">
        <v>1108</v>
      </c>
      <c r="J93" s="27343" t="s">
        <v>22</v>
      </c>
      <c r="K93" s="28195" t="s">
        <v>1069</v>
      </c>
      <c r="L93" s="28229"/>
      <c r="M93" s="28229"/>
      <c r="N93" s="28229"/>
      <c r="O93" s="28229"/>
      <c r="P93" s="28229"/>
      <c r="Q93" s="28229"/>
      <c r="R93" s="28229"/>
      <c r="S93" s="28229"/>
      <c r="T93" s="28229"/>
      <c r="U93" s="28265"/>
      <c r="V93" s="28229">
        <v>0</v>
      </c>
    </row>
    <row s="28966" customFormat="1" customHeight="1" ht="22.5">
      <c r="A94" s="28229"/>
      <c r="B94" s="28924" t="s">
        <v>1117</v>
      </c>
      <c r="C94" s="28540" t="s">
        <v>103</v>
      </c>
      <c r="D94" s="27339" t="str">
        <f>B94&amp;".1"</f>
        <v>3.20.1</v>
      </c>
      <c r="E94" s="27340" t="s">
        <v>1065</v>
      </c>
      <c r="F94" s="27341" t="s">
        <v>430</v>
      </c>
      <c r="G94" s="27545" t="s">
        <v>22</v>
      </c>
      <c r="H94" s="27343" t="s">
        <v>22</v>
      </c>
      <c r="I94" s="27545" t="s">
        <v>1118</v>
      </c>
      <c r="J94" s="27343" t="s">
        <v>22</v>
      </c>
      <c r="K94" s="28195"/>
      <c r="L94" s="28229"/>
      <c r="M94" s="28229"/>
      <c r="N94" s="28229"/>
      <c r="O94" s="28229"/>
      <c r="P94" s="28229"/>
      <c r="Q94" s="28229"/>
      <c r="R94" s="28229"/>
      <c r="S94" s="28229"/>
      <c r="T94" s="28229"/>
      <c r="U94" s="28265"/>
      <c r="V94" s="28229">
        <v>0</v>
      </c>
    </row>
    <row s="28966" customFormat="1" customHeight="1" ht="15">
      <c r="A95" s="28229"/>
      <c r="B95" s="28924"/>
      <c r="C95" s="28540"/>
      <c r="D95" s="27339" t="str">
        <f>B94&amp;".2"</f>
        <v>3.20.2</v>
      </c>
      <c r="E95" s="27340" t="s">
        <v>1066</v>
      </c>
      <c r="F95" s="27341" t="s">
        <v>430</v>
      </c>
      <c r="G95" s="27310" t="s">
        <v>22</v>
      </c>
      <c r="H95" s="27343" t="s">
        <v>22</v>
      </c>
      <c r="I95" s="27310" t="s">
        <v>1108</v>
      </c>
      <c r="J95" s="27343" t="s">
        <v>22</v>
      </c>
      <c r="K95" s="28195" t="s">
        <v>1067</v>
      </c>
      <c r="L95" s="28229"/>
      <c r="M95" s="28229"/>
      <c r="N95" s="28229"/>
      <c r="O95" s="28229"/>
      <c r="P95" s="28229"/>
      <c r="Q95" s="28229"/>
      <c r="R95" s="28229"/>
      <c r="S95" s="28229"/>
      <c r="T95" s="28229"/>
      <c r="U95" s="28265"/>
      <c r="V95" s="28229">
        <v>0</v>
      </c>
    </row>
    <row s="28966" customFormat="1" customHeight="1" ht="15">
      <c r="A96" s="28229"/>
      <c r="B96" s="28924"/>
      <c r="C96" s="28540"/>
      <c r="D96" s="27339" t="str">
        <f>B94&amp;".3"</f>
        <v>3.20.3</v>
      </c>
      <c r="E96" s="27340" t="s">
        <v>1068</v>
      </c>
      <c r="F96" s="27341" t="s">
        <v>430</v>
      </c>
      <c r="G96" s="27310" t="s">
        <v>22</v>
      </c>
      <c r="H96" s="27343" t="s">
        <v>22</v>
      </c>
      <c r="I96" s="27310" t="s">
        <v>1108</v>
      </c>
      <c r="J96" s="27343" t="s">
        <v>22</v>
      </c>
      <c r="K96" s="28195" t="s">
        <v>1069</v>
      </c>
      <c r="L96" s="28229"/>
      <c r="M96" s="28229"/>
      <c r="N96" s="28229"/>
      <c r="O96" s="28229"/>
      <c r="P96" s="28229"/>
      <c r="Q96" s="28229"/>
      <c r="R96" s="28229"/>
      <c r="S96" s="28229"/>
      <c r="T96" s="28229"/>
      <c r="U96" s="28265"/>
      <c r="V96" s="28229">
        <v>0</v>
      </c>
    </row>
    <row s="28966" customFormat="1" customHeight="1" ht="22.5">
      <c r="A97" s="28229"/>
      <c r="B97" s="28924" t="s">
        <v>1119</v>
      </c>
      <c r="C97" s="28540" t="s">
        <v>103</v>
      </c>
      <c r="D97" s="27339" t="str">
        <f>B97&amp;".1"</f>
        <v>3.21.1</v>
      </c>
      <c r="E97" s="27340" t="s">
        <v>1065</v>
      </c>
      <c r="F97" s="27341" t="s">
        <v>430</v>
      </c>
      <c r="G97" s="27545" t="s">
        <v>22</v>
      </c>
      <c r="H97" s="27343" t="s">
        <v>22</v>
      </c>
      <c r="I97" s="27545" t="s">
        <v>1120</v>
      </c>
      <c r="J97" s="27343" t="s">
        <v>22</v>
      </c>
      <c r="K97" s="28195"/>
      <c r="L97" s="28229"/>
      <c r="M97" s="28229"/>
      <c r="N97" s="28229"/>
      <c r="O97" s="28229"/>
      <c r="P97" s="28229"/>
      <c r="Q97" s="28229"/>
      <c r="R97" s="28229"/>
      <c r="S97" s="28229"/>
      <c r="T97" s="28229"/>
      <c r="U97" s="28265"/>
      <c r="V97" s="28229">
        <v>0</v>
      </c>
    </row>
    <row s="28966" customFormat="1" customHeight="1" ht="15">
      <c r="A98" s="28229"/>
      <c r="B98" s="28924"/>
      <c r="C98" s="28540"/>
      <c r="D98" s="27339" t="str">
        <f>B97&amp;".2"</f>
        <v>3.21.2</v>
      </c>
      <c r="E98" s="27340" t="s">
        <v>1066</v>
      </c>
      <c r="F98" s="27341" t="s">
        <v>430</v>
      </c>
      <c r="G98" s="27310" t="s">
        <v>22</v>
      </c>
      <c r="H98" s="27343" t="s">
        <v>22</v>
      </c>
      <c r="I98" s="27310" t="s">
        <v>1108</v>
      </c>
      <c r="J98" s="27343" t="s">
        <v>22</v>
      </c>
      <c r="K98" s="28195" t="s">
        <v>1067</v>
      </c>
      <c r="L98" s="28229"/>
      <c r="M98" s="28229"/>
      <c r="N98" s="28229"/>
      <c r="O98" s="28229"/>
      <c r="P98" s="28229"/>
      <c r="Q98" s="28229"/>
      <c r="R98" s="28229"/>
      <c r="S98" s="28229"/>
      <c r="T98" s="28229"/>
      <c r="U98" s="28265"/>
      <c r="V98" s="28229">
        <v>0</v>
      </c>
    </row>
    <row s="28966" customFormat="1" customHeight="1" ht="15">
      <c r="A99" s="28229"/>
      <c r="B99" s="28924"/>
      <c r="C99" s="28540"/>
      <c r="D99" s="27339" t="str">
        <f>B97&amp;".3"</f>
        <v>3.21.3</v>
      </c>
      <c r="E99" s="27340" t="s">
        <v>1068</v>
      </c>
      <c r="F99" s="27341" t="s">
        <v>430</v>
      </c>
      <c r="G99" s="27310" t="s">
        <v>22</v>
      </c>
      <c r="H99" s="27343" t="s">
        <v>22</v>
      </c>
      <c r="I99" s="27310" t="s">
        <v>1108</v>
      </c>
      <c r="J99" s="27343" t="s">
        <v>22</v>
      </c>
      <c r="K99" s="28195" t="s">
        <v>1069</v>
      </c>
      <c r="L99" s="28229"/>
      <c r="M99" s="28229"/>
      <c r="N99" s="28229"/>
      <c r="O99" s="28229"/>
      <c r="P99" s="28229"/>
      <c r="Q99" s="28229"/>
      <c r="R99" s="28229"/>
      <c r="S99" s="28229"/>
      <c r="T99" s="28229"/>
      <c r="U99" s="28265"/>
      <c r="V99" s="28229">
        <v>0</v>
      </c>
    </row>
    <row s="28966" customFormat="1" customHeight="1" ht="22.5">
      <c r="A100" s="28229"/>
      <c r="B100" s="28924" t="s">
        <v>1121</v>
      </c>
      <c r="C100" s="28540" t="s">
        <v>103</v>
      </c>
      <c r="D100" s="27339" t="str">
        <f>B100&amp;".1"</f>
        <v>3.22.1</v>
      </c>
      <c r="E100" s="27340" t="s">
        <v>1065</v>
      </c>
      <c r="F100" s="27341" t="s">
        <v>430</v>
      </c>
      <c r="G100" s="27545" t="s">
        <v>22</v>
      </c>
      <c r="H100" s="27343" t="s">
        <v>22</v>
      </c>
      <c r="I100" s="27545" t="s">
        <v>1122</v>
      </c>
      <c r="J100" s="27343" t="s">
        <v>22</v>
      </c>
      <c r="K100" s="28195"/>
      <c r="L100" s="28229"/>
      <c r="M100" s="28229"/>
      <c r="N100" s="28229"/>
      <c r="O100" s="28229"/>
      <c r="P100" s="28229"/>
      <c r="Q100" s="28229"/>
      <c r="R100" s="28229"/>
      <c r="S100" s="28229"/>
      <c r="T100" s="28229"/>
      <c r="U100" s="28265"/>
      <c r="V100" s="28229">
        <v>0</v>
      </c>
    </row>
    <row s="28966" customFormat="1" customHeight="1" ht="15">
      <c r="A101" s="28229"/>
      <c r="B101" s="28924"/>
      <c r="C101" s="28540"/>
      <c r="D101" s="27339" t="str">
        <f>B100&amp;".2"</f>
        <v>3.22.2</v>
      </c>
      <c r="E101" s="27340" t="s">
        <v>1066</v>
      </c>
      <c r="F101" s="27341" t="s">
        <v>430</v>
      </c>
      <c r="G101" s="27310" t="s">
        <v>22</v>
      </c>
      <c r="H101" s="27343" t="s">
        <v>22</v>
      </c>
      <c r="I101" s="27310" t="s">
        <v>1108</v>
      </c>
      <c r="J101" s="27343" t="s">
        <v>22</v>
      </c>
      <c r="K101" s="28195" t="s">
        <v>1067</v>
      </c>
      <c r="L101" s="28229"/>
      <c r="M101" s="28229"/>
      <c r="N101" s="28229"/>
      <c r="O101" s="28229"/>
      <c r="P101" s="28229"/>
      <c r="Q101" s="28229"/>
      <c r="R101" s="28229"/>
      <c r="S101" s="28229"/>
      <c r="T101" s="28229"/>
      <c r="U101" s="28265"/>
      <c r="V101" s="28229">
        <v>0</v>
      </c>
    </row>
    <row s="28966" customFormat="1" customHeight="1" ht="15">
      <c r="A102" s="28229"/>
      <c r="B102" s="28924"/>
      <c r="C102" s="28540"/>
      <c r="D102" s="27339" t="str">
        <f>B100&amp;".3"</f>
        <v>3.22.3</v>
      </c>
      <c r="E102" s="27340" t="s">
        <v>1068</v>
      </c>
      <c r="F102" s="27341" t="s">
        <v>430</v>
      </c>
      <c r="G102" s="27310" t="s">
        <v>22</v>
      </c>
      <c r="H102" s="27343" t="s">
        <v>22</v>
      </c>
      <c r="I102" s="27310" t="s">
        <v>1108</v>
      </c>
      <c r="J102" s="27343" t="s">
        <v>22</v>
      </c>
      <c r="K102" s="28195" t="s">
        <v>1069</v>
      </c>
      <c r="L102" s="28229"/>
      <c r="M102" s="28229"/>
      <c r="N102" s="28229"/>
      <c r="O102" s="28229"/>
      <c r="P102" s="28229"/>
      <c r="Q102" s="28229"/>
      <c r="R102" s="28229"/>
      <c r="S102" s="28229"/>
      <c r="T102" s="28229"/>
      <c r="U102" s="28265"/>
      <c r="V102" s="28229">
        <v>0</v>
      </c>
    </row>
    <row s="28966" customFormat="1" customHeight="1" ht="22.5">
      <c r="A103" s="28229"/>
      <c r="B103" s="28924" t="s">
        <v>1123</v>
      </c>
      <c r="C103" s="28540" t="s">
        <v>103</v>
      </c>
      <c r="D103" s="27339" t="str">
        <f>B103&amp;".1"</f>
        <v>3.23.1</v>
      </c>
      <c r="E103" s="27340" t="s">
        <v>1065</v>
      </c>
      <c r="F103" s="27341" t="s">
        <v>430</v>
      </c>
      <c r="G103" s="27545" t="s">
        <v>22</v>
      </c>
      <c r="H103" s="27343" t="s">
        <v>22</v>
      </c>
      <c r="I103" s="27545" t="s">
        <v>1124</v>
      </c>
      <c r="J103" s="27343" t="s">
        <v>22</v>
      </c>
      <c r="K103" s="28195"/>
      <c r="L103" s="28229"/>
      <c r="M103" s="28229"/>
      <c r="N103" s="28229"/>
      <c r="O103" s="28229"/>
      <c r="P103" s="28229"/>
      <c r="Q103" s="28229"/>
      <c r="R103" s="28229"/>
      <c r="S103" s="28229"/>
      <c r="T103" s="28229"/>
      <c r="U103" s="28265"/>
      <c r="V103" s="28229">
        <v>0</v>
      </c>
    </row>
    <row s="28966" customFormat="1" customHeight="1" ht="15">
      <c r="A104" s="28229"/>
      <c r="B104" s="28924"/>
      <c r="C104" s="28540"/>
      <c r="D104" s="27339" t="str">
        <f>B103&amp;".2"</f>
        <v>3.23.2</v>
      </c>
      <c r="E104" s="27340" t="s">
        <v>1066</v>
      </c>
      <c r="F104" s="27341" t="s">
        <v>430</v>
      </c>
      <c r="G104" s="27310" t="s">
        <v>22</v>
      </c>
      <c r="H104" s="27343" t="s">
        <v>22</v>
      </c>
      <c r="I104" s="27310" t="s">
        <v>1108</v>
      </c>
      <c r="J104" s="27343" t="s">
        <v>22</v>
      </c>
      <c r="K104" s="28195" t="s">
        <v>1067</v>
      </c>
      <c r="L104" s="28229"/>
      <c r="M104" s="28229"/>
      <c r="N104" s="28229"/>
      <c r="O104" s="28229"/>
      <c r="P104" s="28229"/>
      <c r="Q104" s="28229"/>
      <c r="R104" s="28229"/>
      <c r="S104" s="28229"/>
      <c r="T104" s="28229"/>
      <c r="U104" s="28265"/>
      <c r="V104" s="28229">
        <v>0</v>
      </c>
    </row>
    <row s="28966" customFormat="1" customHeight="1" ht="15">
      <c r="A105" s="28229"/>
      <c r="B105" s="28924"/>
      <c r="C105" s="28540"/>
      <c r="D105" s="27339" t="str">
        <f>B103&amp;".3"</f>
        <v>3.23.3</v>
      </c>
      <c r="E105" s="27340" t="s">
        <v>1068</v>
      </c>
      <c r="F105" s="27341" t="s">
        <v>430</v>
      </c>
      <c r="G105" s="27310" t="s">
        <v>22</v>
      </c>
      <c r="H105" s="27343" t="s">
        <v>22</v>
      </c>
      <c r="I105" s="27310" t="s">
        <v>1108</v>
      </c>
      <c r="J105" s="27343" t="s">
        <v>22</v>
      </c>
      <c r="K105" s="28195" t="s">
        <v>1069</v>
      </c>
      <c r="L105" s="28229"/>
      <c r="M105" s="28229"/>
      <c r="N105" s="28229"/>
      <c r="O105" s="28229"/>
      <c r="P105" s="28229"/>
      <c r="Q105" s="28229"/>
      <c r="R105" s="28229"/>
      <c r="S105" s="28229"/>
      <c r="T105" s="28229"/>
      <c r="U105" s="28265"/>
      <c r="V105" s="28229">
        <v>0</v>
      </c>
    </row>
    <row s="28966" customFormat="1" customHeight="1" ht="22.5">
      <c r="A106" s="28229"/>
      <c r="B106" s="28924" t="s">
        <v>1125</v>
      </c>
      <c r="C106" s="28540" t="s">
        <v>103</v>
      </c>
      <c r="D106" s="27339" t="str">
        <f>B106&amp;".1"</f>
        <v>3.24.1</v>
      </c>
      <c r="E106" s="27340" t="s">
        <v>1065</v>
      </c>
      <c r="F106" s="27341" t="s">
        <v>430</v>
      </c>
      <c r="G106" s="27545" t="s">
        <v>22</v>
      </c>
      <c r="H106" s="27343" t="s">
        <v>22</v>
      </c>
      <c r="I106" s="27545" t="s">
        <v>1126</v>
      </c>
      <c r="J106" s="27343" t="s">
        <v>22</v>
      </c>
      <c r="K106" s="28195"/>
      <c r="L106" s="28229"/>
      <c r="M106" s="28229"/>
      <c r="N106" s="28229"/>
      <c r="O106" s="28229"/>
      <c r="P106" s="28229"/>
      <c r="Q106" s="28229"/>
      <c r="R106" s="28229"/>
      <c r="S106" s="28229"/>
      <c r="T106" s="28229"/>
      <c r="U106" s="28265"/>
      <c r="V106" s="28229">
        <v>0</v>
      </c>
    </row>
    <row s="28966" customFormat="1" customHeight="1" ht="15">
      <c r="A107" s="28229"/>
      <c r="B107" s="28924"/>
      <c r="C107" s="28540"/>
      <c r="D107" s="27339" t="str">
        <f>B106&amp;".2"</f>
        <v>3.24.2</v>
      </c>
      <c r="E107" s="27340" t="s">
        <v>1066</v>
      </c>
      <c r="F107" s="27341" t="s">
        <v>430</v>
      </c>
      <c r="G107" s="27310" t="s">
        <v>22</v>
      </c>
      <c r="H107" s="27343" t="s">
        <v>22</v>
      </c>
      <c r="I107" s="27310" t="s">
        <v>1108</v>
      </c>
      <c r="J107" s="27343" t="s">
        <v>22</v>
      </c>
      <c r="K107" s="28195" t="s">
        <v>1067</v>
      </c>
      <c r="L107" s="28229"/>
      <c r="M107" s="28229"/>
      <c r="N107" s="28229"/>
      <c r="O107" s="28229"/>
      <c r="P107" s="28229"/>
      <c r="Q107" s="28229"/>
      <c r="R107" s="28229"/>
      <c r="S107" s="28229"/>
      <c r="T107" s="28229"/>
      <c r="U107" s="28265"/>
      <c r="V107" s="28229">
        <v>0</v>
      </c>
    </row>
    <row s="28966" customFormat="1" customHeight="1" ht="15">
      <c r="A108" s="28229"/>
      <c r="B108" s="28924"/>
      <c r="C108" s="28540"/>
      <c r="D108" s="27339" t="str">
        <f>B106&amp;".3"</f>
        <v>3.24.3</v>
      </c>
      <c r="E108" s="27340" t="s">
        <v>1068</v>
      </c>
      <c r="F108" s="27341" t="s">
        <v>430</v>
      </c>
      <c r="G108" s="27310" t="s">
        <v>22</v>
      </c>
      <c r="H108" s="27343" t="s">
        <v>22</v>
      </c>
      <c r="I108" s="27310" t="s">
        <v>1108</v>
      </c>
      <c r="J108" s="27343" t="s">
        <v>22</v>
      </c>
      <c r="K108" s="28195" t="s">
        <v>1069</v>
      </c>
      <c r="L108" s="28229"/>
      <c r="M108" s="28229"/>
      <c r="N108" s="28229"/>
      <c r="O108" s="28229"/>
      <c r="P108" s="28229"/>
      <c r="Q108" s="28229"/>
      <c r="R108" s="28229"/>
      <c r="S108" s="28229"/>
      <c r="T108" s="28229"/>
      <c r="U108" s="28265"/>
      <c r="V108" s="28229">
        <v>0</v>
      </c>
    </row>
    <row s="28966" customFormat="1" customHeight="1" ht="22.5">
      <c r="A109" s="28229"/>
      <c r="B109" s="28924" t="s">
        <v>1127</v>
      </c>
      <c r="C109" s="28540" t="s">
        <v>103</v>
      </c>
      <c r="D109" s="27339" t="str">
        <f>B109&amp;".1"</f>
        <v>3.25.1</v>
      </c>
      <c r="E109" s="27340" t="s">
        <v>1065</v>
      </c>
      <c r="F109" s="27341" t="s">
        <v>430</v>
      </c>
      <c r="G109" s="27545" t="s">
        <v>22</v>
      </c>
      <c r="H109" s="27343" t="s">
        <v>22</v>
      </c>
      <c r="I109" s="27545" t="s">
        <v>1128</v>
      </c>
      <c r="J109" s="27343" t="s">
        <v>22</v>
      </c>
      <c r="K109" s="28195"/>
      <c r="L109" s="28229"/>
      <c r="M109" s="28229"/>
      <c r="N109" s="28229"/>
      <c r="O109" s="28229"/>
      <c r="P109" s="28229"/>
      <c r="Q109" s="28229"/>
      <c r="R109" s="28229"/>
      <c r="S109" s="28229"/>
      <c r="T109" s="28229"/>
      <c r="U109" s="28265"/>
      <c r="V109" s="28229">
        <v>0</v>
      </c>
    </row>
    <row s="28966" customFormat="1" customHeight="1" ht="15">
      <c r="A110" s="28229"/>
      <c r="B110" s="28924"/>
      <c r="C110" s="28540"/>
      <c r="D110" s="27339" t="str">
        <f>B109&amp;".2"</f>
        <v>3.25.2</v>
      </c>
      <c r="E110" s="27340" t="s">
        <v>1066</v>
      </c>
      <c r="F110" s="27341" t="s">
        <v>430</v>
      </c>
      <c r="G110" s="27310" t="s">
        <v>22</v>
      </c>
      <c r="H110" s="27343" t="s">
        <v>22</v>
      </c>
      <c r="I110" s="27310" t="s">
        <v>1108</v>
      </c>
      <c r="J110" s="27343" t="s">
        <v>22</v>
      </c>
      <c r="K110" s="28195" t="s">
        <v>1067</v>
      </c>
      <c r="L110" s="28229"/>
      <c r="M110" s="28229"/>
      <c r="N110" s="28229"/>
      <c r="O110" s="28229"/>
      <c r="P110" s="28229"/>
      <c r="Q110" s="28229"/>
      <c r="R110" s="28229"/>
      <c r="S110" s="28229"/>
      <c r="T110" s="28229"/>
      <c r="U110" s="28265"/>
      <c r="V110" s="28229">
        <v>0</v>
      </c>
    </row>
    <row s="28966" customFormat="1" customHeight="1" ht="15">
      <c r="A111" s="28229"/>
      <c r="B111" s="28924"/>
      <c r="C111" s="28540"/>
      <c r="D111" s="27339" t="str">
        <f>B109&amp;".3"</f>
        <v>3.25.3</v>
      </c>
      <c r="E111" s="27340" t="s">
        <v>1068</v>
      </c>
      <c r="F111" s="27341" t="s">
        <v>430</v>
      </c>
      <c r="G111" s="27310" t="s">
        <v>22</v>
      </c>
      <c r="H111" s="27343" t="s">
        <v>22</v>
      </c>
      <c r="I111" s="27310" t="s">
        <v>1108</v>
      </c>
      <c r="J111" s="27343" t="s">
        <v>22</v>
      </c>
      <c r="K111" s="28195" t="s">
        <v>1069</v>
      </c>
      <c r="L111" s="28229"/>
      <c r="M111" s="28229"/>
      <c r="N111" s="28229"/>
      <c r="O111" s="28229"/>
      <c r="P111" s="28229"/>
      <c r="Q111" s="28229"/>
      <c r="R111" s="28229"/>
      <c r="S111" s="28229"/>
      <c r="T111" s="28229"/>
      <c r="U111" s="28265"/>
      <c r="V111" s="28229">
        <v>0</v>
      </c>
    </row>
    <row s="28966" customFormat="1" customHeight="1" ht="22.5">
      <c r="A112" s="28229"/>
      <c r="B112" s="28924" t="s">
        <v>1129</v>
      </c>
      <c r="C112" s="28540" t="s">
        <v>103</v>
      </c>
      <c r="D112" s="27339" t="str">
        <f>B112&amp;".1"</f>
        <v>3.26.1</v>
      </c>
      <c r="E112" s="27340" t="s">
        <v>1065</v>
      </c>
      <c r="F112" s="27341" t="s">
        <v>430</v>
      </c>
      <c r="G112" s="27545" t="s">
        <v>22</v>
      </c>
      <c r="H112" s="27343" t="s">
        <v>22</v>
      </c>
      <c r="I112" s="27545" t="s">
        <v>1130</v>
      </c>
      <c r="J112" s="27343" t="s">
        <v>22</v>
      </c>
      <c r="K112" s="28195"/>
      <c r="L112" s="28229"/>
      <c r="M112" s="28229"/>
      <c r="N112" s="28229"/>
      <c r="O112" s="28229"/>
      <c r="P112" s="28229"/>
      <c r="Q112" s="28229"/>
      <c r="R112" s="28229"/>
      <c r="S112" s="28229"/>
      <c r="T112" s="28229"/>
      <c r="U112" s="28265"/>
      <c r="V112" s="28229">
        <v>0</v>
      </c>
    </row>
    <row s="28966" customFormat="1" customHeight="1" ht="15">
      <c r="A113" s="28229"/>
      <c r="B113" s="28924"/>
      <c r="C113" s="28540"/>
      <c r="D113" s="27339" t="str">
        <f>B112&amp;".2"</f>
        <v>3.26.2</v>
      </c>
      <c r="E113" s="27340" t="s">
        <v>1066</v>
      </c>
      <c r="F113" s="27341" t="s">
        <v>430</v>
      </c>
      <c r="G113" s="27310" t="s">
        <v>22</v>
      </c>
      <c r="H113" s="27343" t="s">
        <v>22</v>
      </c>
      <c r="I113" s="27310" t="s">
        <v>1108</v>
      </c>
      <c r="J113" s="27343" t="s">
        <v>22</v>
      </c>
      <c r="K113" s="28195" t="s">
        <v>1067</v>
      </c>
      <c r="L113" s="28229"/>
      <c r="M113" s="28229"/>
      <c r="N113" s="28229"/>
      <c r="O113" s="28229"/>
      <c r="P113" s="28229"/>
      <c r="Q113" s="28229"/>
      <c r="R113" s="28229"/>
      <c r="S113" s="28229"/>
      <c r="T113" s="28229"/>
      <c r="U113" s="28265"/>
      <c r="V113" s="28229">
        <v>0</v>
      </c>
    </row>
    <row s="28966" customFormat="1" customHeight="1" ht="15">
      <c r="A114" s="28229"/>
      <c r="B114" s="28924"/>
      <c r="C114" s="28540"/>
      <c r="D114" s="27339" t="str">
        <f>B112&amp;".3"</f>
        <v>3.26.3</v>
      </c>
      <c r="E114" s="27340" t="s">
        <v>1068</v>
      </c>
      <c r="F114" s="27341" t="s">
        <v>430</v>
      </c>
      <c r="G114" s="27310" t="s">
        <v>22</v>
      </c>
      <c r="H114" s="27343" t="s">
        <v>22</v>
      </c>
      <c r="I114" s="27310" t="s">
        <v>1108</v>
      </c>
      <c r="J114" s="27343" t="s">
        <v>22</v>
      </c>
      <c r="K114" s="28195" t="s">
        <v>1069</v>
      </c>
      <c r="L114" s="28229"/>
      <c r="M114" s="28229"/>
      <c r="N114" s="28229"/>
      <c r="O114" s="28229"/>
      <c r="P114" s="28229"/>
      <c r="Q114" s="28229"/>
      <c r="R114" s="28229"/>
      <c r="S114" s="28229"/>
      <c r="T114" s="28229"/>
      <c r="U114" s="28265"/>
      <c r="V114" s="28229">
        <v>0</v>
      </c>
    </row>
    <row s="28966" customFormat="1" customHeight="1" ht="22.5">
      <c r="A115" s="28229"/>
      <c r="B115" s="28924" t="s">
        <v>1131</v>
      </c>
      <c r="C115" s="28540" t="s">
        <v>103</v>
      </c>
      <c r="D115" s="27339" t="str">
        <f>B115&amp;".1"</f>
        <v>3.27.1</v>
      </c>
      <c r="E115" s="27340" t="s">
        <v>1065</v>
      </c>
      <c r="F115" s="27341" t="s">
        <v>430</v>
      </c>
      <c r="G115" s="27545" t="s">
        <v>22</v>
      </c>
      <c r="H115" s="27343" t="s">
        <v>22</v>
      </c>
      <c r="I115" s="27545" t="s">
        <v>1132</v>
      </c>
      <c r="J115" s="27343" t="s">
        <v>22</v>
      </c>
      <c r="K115" s="28195"/>
      <c r="L115" s="28229"/>
      <c r="M115" s="28229"/>
      <c r="N115" s="28229"/>
      <c r="O115" s="28229"/>
      <c r="P115" s="28229"/>
      <c r="Q115" s="28229"/>
      <c r="R115" s="28229"/>
      <c r="S115" s="28229"/>
      <c r="T115" s="28229"/>
      <c r="U115" s="28265"/>
      <c r="V115" s="28229">
        <v>0</v>
      </c>
    </row>
    <row s="28966" customFormat="1" customHeight="1" ht="15">
      <c r="A116" s="28229"/>
      <c r="B116" s="28924"/>
      <c r="C116" s="28540"/>
      <c r="D116" s="27339" t="str">
        <f>B115&amp;".2"</f>
        <v>3.27.2</v>
      </c>
      <c r="E116" s="27340" t="s">
        <v>1066</v>
      </c>
      <c r="F116" s="27341" t="s">
        <v>430</v>
      </c>
      <c r="G116" s="27310" t="s">
        <v>22</v>
      </c>
      <c r="H116" s="27343" t="s">
        <v>22</v>
      </c>
      <c r="I116" s="27310" t="s">
        <v>1108</v>
      </c>
      <c r="J116" s="27343" t="s">
        <v>22</v>
      </c>
      <c r="K116" s="28195" t="s">
        <v>1067</v>
      </c>
      <c r="L116" s="28229"/>
      <c r="M116" s="28229"/>
      <c r="N116" s="28229"/>
      <c r="O116" s="28229"/>
      <c r="P116" s="28229"/>
      <c r="Q116" s="28229"/>
      <c r="R116" s="28229"/>
      <c r="S116" s="28229"/>
      <c r="T116" s="28229"/>
      <c r="U116" s="28265"/>
      <c r="V116" s="28229">
        <v>0</v>
      </c>
    </row>
    <row s="28966" customFormat="1" customHeight="1" ht="15">
      <c r="A117" s="28229"/>
      <c r="B117" s="28924"/>
      <c r="C117" s="28540"/>
      <c r="D117" s="27339" t="str">
        <f>B115&amp;".3"</f>
        <v>3.27.3</v>
      </c>
      <c r="E117" s="27340" t="s">
        <v>1068</v>
      </c>
      <c r="F117" s="27341" t="s">
        <v>430</v>
      </c>
      <c r="G117" s="27310" t="s">
        <v>22</v>
      </c>
      <c r="H117" s="27343" t="s">
        <v>22</v>
      </c>
      <c r="I117" s="27310" t="s">
        <v>1108</v>
      </c>
      <c r="J117" s="27343" t="s">
        <v>22</v>
      </c>
      <c r="K117" s="28195" t="s">
        <v>1069</v>
      </c>
      <c r="L117" s="28229"/>
      <c r="M117" s="28229"/>
      <c r="N117" s="28229"/>
      <c r="O117" s="28229"/>
      <c r="P117" s="28229"/>
      <c r="Q117" s="28229"/>
      <c r="R117" s="28229"/>
      <c r="S117" s="28229"/>
      <c r="T117" s="28229"/>
      <c r="U117" s="28265"/>
      <c r="V117" s="28229">
        <v>0</v>
      </c>
    </row>
    <row s="28966" customFormat="1" customHeight="1" ht="22.5">
      <c r="A118" s="28229"/>
      <c r="B118" s="28924" t="s">
        <v>1133</v>
      </c>
      <c r="C118" s="28540" t="s">
        <v>103</v>
      </c>
      <c r="D118" s="27339" t="str">
        <f>B118&amp;".1"</f>
        <v>3.28.1</v>
      </c>
      <c r="E118" s="27340" t="s">
        <v>1065</v>
      </c>
      <c r="F118" s="27341" t="s">
        <v>430</v>
      </c>
      <c r="G118" s="27545" t="s">
        <v>22</v>
      </c>
      <c r="H118" s="27343" t="s">
        <v>22</v>
      </c>
      <c r="I118" s="27545" t="s">
        <v>1134</v>
      </c>
      <c r="J118" s="27343" t="s">
        <v>22</v>
      </c>
      <c r="K118" s="28195"/>
      <c r="L118" s="28229"/>
      <c r="M118" s="28229"/>
      <c r="N118" s="28229"/>
      <c r="O118" s="28229"/>
      <c r="P118" s="28229"/>
      <c r="Q118" s="28229"/>
      <c r="R118" s="28229"/>
      <c r="S118" s="28229"/>
      <c r="T118" s="28229"/>
      <c r="U118" s="28265"/>
      <c r="V118" s="28229">
        <v>0</v>
      </c>
    </row>
    <row s="28966" customFormat="1" customHeight="1" ht="15">
      <c r="A119" s="28229"/>
      <c r="B119" s="28924"/>
      <c r="C119" s="28540"/>
      <c r="D119" s="27339" t="str">
        <f>B118&amp;".2"</f>
        <v>3.28.2</v>
      </c>
      <c r="E119" s="27340" t="s">
        <v>1066</v>
      </c>
      <c r="F119" s="27341" t="s">
        <v>430</v>
      </c>
      <c r="G119" s="27310" t="s">
        <v>22</v>
      </c>
      <c r="H119" s="27343" t="s">
        <v>22</v>
      </c>
      <c r="I119" s="27310" t="s">
        <v>1108</v>
      </c>
      <c r="J119" s="27343" t="s">
        <v>22</v>
      </c>
      <c r="K119" s="28195" t="s">
        <v>1067</v>
      </c>
      <c r="L119" s="28229"/>
      <c r="M119" s="28229"/>
      <c r="N119" s="28229"/>
      <c r="O119" s="28229"/>
      <c r="P119" s="28229"/>
      <c r="Q119" s="28229"/>
      <c r="R119" s="28229"/>
      <c r="S119" s="28229"/>
      <c r="T119" s="28229"/>
      <c r="U119" s="28265"/>
      <c r="V119" s="28229">
        <v>0</v>
      </c>
    </row>
    <row s="28966" customFormat="1" customHeight="1" ht="15">
      <c r="A120" s="28229"/>
      <c r="B120" s="28924"/>
      <c r="C120" s="28540"/>
      <c r="D120" s="27339" t="str">
        <f>B118&amp;".3"</f>
        <v>3.28.3</v>
      </c>
      <c r="E120" s="27340" t="s">
        <v>1068</v>
      </c>
      <c r="F120" s="27341" t="s">
        <v>430</v>
      </c>
      <c r="G120" s="27310" t="s">
        <v>22</v>
      </c>
      <c r="H120" s="27343" t="s">
        <v>22</v>
      </c>
      <c r="I120" s="27310" t="s">
        <v>1108</v>
      </c>
      <c r="J120" s="27343" t="s">
        <v>22</v>
      </c>
      <c r="K120" s="28195" t="s">
        <v>1069</v>
      </c>
      <c r="L120" s="28229"/>
      <c r="M120" s="28229"/>
      <c r="N120" s="28229"/>
      <c r="O120" s="28229"/>
      <c r="P120" s="28229"/>
      <c r="Q120" s="28229"/>
      <c r="R120" s="28229"/>
      <c r="S120" s="28229"/>
      <c r="T120" s="28229"/>
      <c r="U120" s="28265"/>
      <c r="V120" s="28229">
        <v>0</v>
      </c>
    </row>
    <row s="28966" customFormat="1" customHeight="1" ht="22.5">
      <c r="A121" s="28229"/>
      <c r="B121" s="28924" t="s">
        <v>1135</v>
      </c>
      <c r="C121" s="28540" t="s">
        <v>103</v>
      </c>
      <c r="D121" s="27339" t="str">
        <f>B121&amp;".1"</f>
        <v>3.29.1</v>
      </c>
      <c r="E121" s="27340" t="s">
        <v>1065</v>
      </c>
      <c r="F121" s="27341" t="s">
        <v>430</v>
      </c>
      <c r="G121" s="27545" t="s">
        <v>22</v>
      </c>
      <c r="H121" s="27343" t="s">
        <v>22</v>
      </c>
      <c r="I121" s="27545" t="s">
        <v>1136</v>
      </c>
      <c r="J121" s="27343" t="s">
        <v>22</v>
      </c>
      <c r="K121" s="28195"/>
      <c r="L121" s="28229"/>
      <c r="M121" s="28229"/>
      <c r="N121" s="28229"/>
      <c r="O121" s="28229"/>
      <c r="P121" s="28229"/>
      <c r="Q121" s="28229"/>
      <c r="R121" s="28229"/>
      <c r="S121" s="28229"/>
      <c r="T121" s="28229"/>
      <c r="U121" s="28265"/>
      <c r="V121" s="28229">
        <v>0</v>
      </c>
    </row>
    <row s="28966" customFormat="1" customHeight="1" ht="15">
      <c r="A122" s="28229"/>
      <c r="B122" s="28924"/>
      <c r="C122" s="28540"/>
      <c r="D122" s="27339" t="str">
        <f>B121&amp;".2"</f>
        <v>3.29.2</v>
      </c>
      <c r="E122" s="27340" t="s">
        <v>1066</v>
      </c>
      <c r="F122" s="27341" t="s">
        <v>430</v>
      </c>
      <c r="G122" s="27310" t="s">
        <v>22</v>
      </c>
      <c r="H122" s="27343" t="s">
        <v>22</v>
      </c>
      <c r="I122" s="27310" t="s">
        <v>1108</v>
      </c>
      <c r="J122" s="27343" t="s">
        <v>22</v>
      </c>
      <c r="K122" s="28195" t="s">
        <v>1067</v>
      </c>
      <c r="L122" s="28229"/>
      <c r="M122" s="28229"/>
      <c r="N122" s="28229"/>
      <c r="O122" s="28229"/>
      <c r="P122" s="28229"/>
      <c r="Q122" s="28229"/>
      <c r="R122" s="28229"/>
      <c r="S122" s="28229"/>
      <c r="T122" s="28229"/>
      <c r="U122" s="28265"/>
      <c r="V122" s="28229">
        <v>0</v>
      </c>
    </row>
    <row s="28966" customFormat="1" customHeight="1" ht="15">
      <c r="A123" s="28229"/>
      <c r="B123" s="28924"/>
      <c r="C123" s="28540"/>
      <c r="D123" s="27339" t="str">
        <f>B121&amp;".3"</f>
        <v>3.29.3</v>
      </c>
      <c r="E123" s="27340" t="s">
        <v>1068</v>
      </c>
      <c r="F123" s="27341" t="s">
        <v>430</v>
      </c>
      <c r="G123" s="27310" t="s">
        <v>22</v>
      </c>
      <c r="H123" s="27343" t="s">
        <v>22</v>
      </c>
      <c r="I123" s="27310" t="s">
        <v>1108</v>
      </c>
      <c r="J123" s="27343" t="s">
        <v>22</v>
      </c>
      <c r="K123" s="28195" t="s">
        <v>1069</v>
      </c>
      <c r="L123" s="28229"/>
      <c r="M123" s="28229"/>
      <c r="N123" s="28229"/>
      <c r="O123" s="28229"/>
      <c r="P123" s="28229"/>
      <c r="Q123" s="28229"/>
      <c r="R123" s="28229"/>
      <c r="S123" s="28229"/>
      <c r="T123" s="28229"/>
      <c r="U123" s="28265"/>
      <c r="V123" s="28229">
        <v>0</v>
      </c>
    </row>
    <row s="28966" customFormat="1" customHeight="1" ht="22.5">
      <c r="A124" s="28229"/>
      <c r="B124" s="28924" t="s">
        <v>1137</v>
      </c>
      <c r="C124" s="28540" t="s">
        <v>103</v>
      </c>
      <c r="D124" s="27339" t="str">
        <f>B124&amp;".1"</f>
        <v>3.30.1</v>
      </c>
      <c r="E124" s="27340" t="s">
        <v>1065</v>
      </c>
      <c r="F124" s="27341" t="s">
        <v>430</v>
      </c>
      <c r="G124" s="27545" t="s">
        <v>22</v>
      </c>
      <c r="H124" s="27343" t="s">
        <v>22</v>
      </c>
      <c r="I124" s="27545" t="s">
        <v>1138</v>
      </c>
      <c r="J124" s="27343" t="s">
        <v>22</v>
      </c>
      <c r="K124" s="28195"/>
      <c r="L124" s="28229"/>
      <c r="M124" s="28229"/>
      <c r="N124" s="28229"/>
      <c r="O124" s="28229"/>
      <c r="P124" s="28229"/>
      <c r="Q124" s="28229"/>
      <c r="R124" s="28229"/>
      <c r="S124" s="28229"/>
      <c r="T124" s="28229"/>
      <c r="U124" s="28265"/>
      <c r="V124" s="28229">
        <v>0</v>
      </c>
    </row>
    <row s="28966" customFormat="1" customHeight="1" ht="15">
      <c r="A125" s="28229"/>
      <c r="B125" s="28924"/>
      <c r="C125" s="28540"/>
      <c r="D125" s="27339" t="str">
        <f>B124&amp;".2"</f>
        <v>3.30.2</v>
      </c>
      <c r="E125" s="27340" t="s">
        <v>1066</v>
      </c>
      <c r="F125" s="27341" t="s">
        <v>430</v>
      </c>
      <c r="G125" s="27310" t="s">
        <v>22</v>
      </c>
      <c r="H125" s="27343" t="s">
        <v>22</v>
      </c>
      <c r="I125" s="27310" t="s">
        <v>1108</v>
      </c>
      <c r="J125" s="27343" t="s">
        <v>22</v>
      </c>
      <c r="K125" s="28195" t="s">
        <v>1067</v>
      </c>
      <c r="L125" s="28229"/>
      <c r="M125" s="28229"/>
      <c r="N125" s="28229"/>
      <c r="O125" s="28229"/>
      <c r="P125" s="28229"/>
      <c r="Q125" s="28229"/>
      <c r="R125" s="28229"/>
      <c r="S125" s="28229"/>
      <c r="T125" s="28229"/>
      <c r="U125" s="28265"/>
      <c r="V125" s="28229">
        <v>0</v>
      </c>
    </row>
    <row s="28966" customFormat="1" customHeight="1" ht="15">
      <c r="A126" s="28229"/>
      <c r="B126" s="28924"/>
      <c r="C126" s="28540"/>
      <c r="D126" s="27339" t="str">
        <f>B124&amp;".3"</f>
        <v>3.30.3</v>
      </c>
      <c r="E126" s="27340" t="s">
        <v>1068</v>
      </c>
      <c r="F126" s="27341" t="s">
        <v>430</v>
      </c>
      <c r="G126" s="27310" t="s">
        <v>22</v>
      </c>
      <c r="H126" s="27343" t="s">
        <v>22</v>
      </c>
      <c r="I126" s="27310" t="s">
        <v>1108</v>
      </c>
      <c r="J126" s="27343" t="s">
        <v>22</v>
      </c>
      <c r="K126" s="28195" t="s">
        <v>1069</v>
      </c>
      <c r="L126" s="28229"/>
      <c r="M126" s="28229"/>
      <c r="N126" s="28229"/>
      <c r="O126" s="28229"/>
      <c r="P126" s="28229"/>
      <c r="Q126" s="28229"/>
      <c r="R126" s="28229"/>
      <c r="S126" s="28229"/>
      <c r="T126" s="28229"/>
      <c r="U126" s="28265"/>
      <c r="V126" s="28229">
        <v>0</v>
      </c>
    </row>
    <row s="28966" customFormat="1" customHeight="1" ht="22.5">
      <c r="A127" s="28229"/>
      <c r="B127" s="28924" t="s">
        <v>1139</v>
      </c>
      <c r="C127" s="28540" t="s">
        <v>103</v>
      </c>
      <c r="D127" s="27339" t="str">
        <f>B127&amp;".1"</f>
        <v>3.31.1</v>
      </c>
      <c r="E127" s="27340" t="s">
        <v>1065</v>
      </c>
      <c r="F127" s="27341" t="s">
        <v>430</v>
      </c>
      <c r="G127" s="27545" t="s">
        <v>22</v>
      </c>
      <c r="H127" s="27343" t="s">
        <v>22</v>
      </c>
      <c r="I127" s="27545" t="s">
        <v>1140</v>
      </c>
      <c r="J127" s="27343" t="s">
        <v>22</v>
      </c>
      <c r="K127" s="28195"/>
      <c r="L127" s="28229"/>
      <c r="M127" s="28229"/>
      <c r="N127" s="28229"/>
      <c r="O127" s="28229"/>
      <c r="P127" s="28229"/>
      <c r="Q127" s="28229"/>
      <c r="R127" s="28229"/>
      <c r="S127" s="28229"/>
      <c r="T127" s="28229"/>
      <c r="U127" s="28265"/>
      <c r="V127" s="28229">
        <v>0</v>
      </c>
    </row>
    <row s="28966" customFormat="1" customHeight="1" ht="15">
      <c r="A128" s="28229"/>
      <c r="B128" s="28924"/>
      <c r="C128" s="28540"/>
      <c r="D128" s="27339" t="str">
        <f>B127&amp;".2"</f>
        <v>3.31.2</v>
      </c>
      <c r="E128" s="27340" t="s">
        <v>1066</v>
      </c>
      <c r="F128" s="27341" t="s">
        <v>430</v>
      </c>
      <c r="G128" s="27310" t="s">
        <v>22</v>
      </c>
      <c r="H128" s="27343" t="s">
        <v>22</v>
      </c>
      <c r="I128" s="27310" t="s">
        <v>1108</v>
      </c>
      <c r="J128" s="27343" t="s">
        <v>22</v>
      </c>
      <c r="K128" s="28195" t="s">
        <v>1067</v>
      </c>
      <c r="L128" s="28229"/>
      <c r="M128" s="28229"/>
      <c r="N128" s="28229"/>
      <c r="O128" s="28229"/>
      <c r="P128" s="28229"/>
      <c r="Q128" s="28229"/>
      <c r="R128" s="28229"/>
      <c r="S128" s="28229"/>
      <c r="T128" s="28229"/>
      <c r="U128" s="28265"/>
      <c r="V128" s="28229">
        <v>0</v>
      </c>
    </row>
    <row s="28966" customFormat="1" customHeight="1" ht="15">
      <c r="A129" s="28229"/>
      <c r="B129" s="28924"/>
      <c r="C129" s="28540"/>
      <c r="D129" s="27339" t="str">
        <f>B127&amp;".3"</f>
        <v>3.31.3</v>
      </c>
      <c r="E129" s="27340" t="s">
        <v>1068</v>
      </c>
      <c r="F129" s="27341" t="s">
        <v>430</v>
      </c>
      <c r="G129" s="27310" t="s">
        <v>22</v>
      </c>
      <c r="H129" s="27343" t="s">
        <v>22</v>
      </c>
      <c r="I129" s="27310" t="s">
        <v>1108</v>
      </c>
      <c r="J129" s="27343" t="s">
        <v>22</v>
      </c>
      <c r="K129" s="28195" t="s">
        <v>1069</v>
      </c>
      <c r="L129" s="28229"/>
      <c r="M129" s="28229"/>
      <c r="N129" s="28229"/>
      <c r="O129" s="28229"/>
      <c r="P129" s="28229"/>
      <c r="Q129" s="28229"/>
      <c r="R129" s="28229"/>
      <c r="S129" s="28229"/>
      <c r="T129" s="28229"/>
      <c r="U129" s="28265"/>
      <c r="V129" s="28229">
        <v>0</v>
      </c>
    </row>
    <row s="28966" customFormat="1" customHeight="1" ht="22.5">
      <c r="A130" s="28229"/>
      <c r="B130" s="28924" t="s">
        <v>1141</v>
      </c>
      <c r="C130" s="28540" t="s">
        <v>103</v>
      </c>
      <c r="D130" s="27339" t="str">
        <f>B130&amp;".1"</f>
        <v>3.32.1</v>
      </c>
      <c r="E130" s="27340" t="s">
        <v>1065</v>
      </c>
      <c r="F130" s="27341" t="s">
        <v>430</v>
      </c>
      <c r="G130" s="27545" t="s">
        <v>22</v>
      </c>
      <c r="H130" s="27343" t="s">
        <v>22</v>
      </c>
      <c r="I130" s="27545" t="s">
        <v>1142</v>
      </c>
      <c r="J130" s="27343" t="s">
        <v>22</v>
      </c>
      <c r="K130" s="28195"/>
      <c r="L130" s="28229"/>
      <c r="M130" s="28229"/>
      <c r="N130" s="28229"/>
      <c r="O130" s="28229"/>
      <c r="P130" s="28229"/>
      <c r="Q130" s="28229"/>
      <c r="R130" s="28229"/>
      <c r="S130" s="28229"/>
      <c r="T130" s="28229"/>
      <c r="U130" s="28265"/>
      <c r="V130" s="28229">
        <v>0</v>
      </c>
    </row>
    <row s="28966" customFormat="1" customHeight="1" ht="15">
      <c r="A131" s="28229"/>
      <c r="B131" s="28924"/>
      <c r="C131" s="28540"/>
      <c r="D131" s="27339" t="str">
        <f>B130&amp;".2"</f>
        <v>3.32.2</v>
      </c>
      <c r="E131" s="27340" t="s">
        <v>1066</v>
      </c>
      <c r="F131" s="27341" t="s">
        <v>430</v>
      </c>
      <c r="G131" s="27310" t="s">
        <v>22</v>
      </c>
      <c r="H131" s="27343" t="s">
        <v>22</v>
      </c>
      <c r="I131" s="27310" t="s">
        <v>1108</v>
      </c>
      <c r="J131" s="27343" t="s">
        <v>22</v>
      </c>
      <c r="K131" s="28195" t="s">
        <v>1067</v>
      </c>
      <c r="L131" s="28229"/>
      <c r="M131" s="28229"/>
      <c r="N131" s="28229"/>
      <c r="O131" s="28229"/>
      <c r="P131" s="28229"/>
      <c r="Q131" s="28229"/>
      <c r="R131" s="28229"/>
      <c r="S131" s="28229"/>
      <c r="T131" s="28229"/>
      <c r="U131" s="28265"/>
      <c r="V131" s="28229">
        <v>0</v>
      </c>
    </row>
    <row s="28966" customFormat="1" customHeight="1" ht="15">
      <c r="A132" s="28229"/>
      <c r="B132" s="28924"/>
      <c r="C132" s="28540"/>
      <c r="D132" s="27339" t="str">
        <f>B130&amp;".3"</f>
        <v>3.32.3</v>
      </c>
      <c r="E132" s="27340" t="s">
        <v>1068</v>
      </c>
      <c r="F132" s="27341" t="s">
        <v>430</v>
      </c>
      <c r="G132" s="27310" t="s">
        <v>22</v>
      </c>
      <c r="H132" s="27343" t="s">
        <v>22</v>
      </c>
      <c r="I132" s="27310" t="s">
        <v>1108</v>
      </c>
      <c r="J132" s="27343" t="s">
        <v>22</v>
      </c>
      <c r="K132" s="28195" t="s">
        <v>1069</v>
      </c>
      <c r="L132" s="28229"/>
      <c r="M132" s="28229"/>
      <c r="N132" s="28229"/>
      <c r="O132" s="28229"/>
      <c r="P132" s="28229"/>
      <c r="Q132" s="28229"/>
      <c r="R132" s="28229"/>
      <c r="S132" s="28229"/>
      <c r="T132" s="28229"/>
      <c r="U132" s="28265"/>
      <c r="V132" s="28229">
        <v>0</v>
      </c>
    </row>
    <row s="28966" customFormat="1" customHeight="1" ht="22.5">
      <c r="A133" s="28229"/>
      <c r="B133" s="28924" t="s">
        <v>1143</v>
      </c>
      <c r="C133" s="28540" t="s">
        <v>103</v>
      </c>
      <c r="D133" s="27339" t="str">
        <f>B133&amp;".1"</f>
        <v>3.33.1</v>
      </c>
      <c r="E133" s="27340" t="s">
        <v>1065</v>
      </c>
      <c r="F133" s="27341" t="s">
        <v>430</v>
      </c>
      <c r="G133" s="27545" t="s">
        <v>22</v>
      </c>
      <c r="H133" s="27343" t="s">
        <v>22</v>
      </c>
      <c r="I133" s="27545" t="s">
        <v>1144</v>
      </c>
      <c r="J133" s="27343" t="s">
        <v>22</v>
      </c>
      <c r="K133" s="28195"/>
      <c r="L133" s="28229"/>
      <c r="M133" s="28229"/>
      <c r="N133" s="28229"/>
      <c r="O133" s="28229"/>
      <c r="P133" s="28229"/>
      <c r="Q133" s="28229"/>
      <c r="R133" s="28229"/>
      <c r="S133" s="28229"/>
      <c r="T133" s="28229"/>
      <c r="U133" s="28265"/>
      <c r="V133" s="28229">
        <v>0</v>
      </c>
    </row>
    <row s="28966" customFormat="1" customHeight="1" ht="15">
      <c r="A134" s="28229"/>
      <c r="B134" s="28924"/>
      <c r="C134" s="28540"/>
      <c r="D134" s="27339" t="str">
        <f>B133&amp;".2"</f>
        <v>3.33.2</v>
      </c>
      <c r="E134" s="27340" t="s">
        <v>1066</v>
      </c>
      <c r="F134" s="27341" t="s">
        <v>430</v>
      </c>
      <c r="G134" s="27310" t="s">
        <v>22</v>
      </c>
      <c r="H134" s="27343" t="s">
        <v>22</v>
      </c>
      <c r="I134" s="27310" t="s">
        <v>1108</v>
      </c>
      <c r="J134" s="27343" t="s">
        <v>22</v>
      </c>
      <c r="K134" s="28195" t="s">
        <v>1067</v>
      </c>
      <c r="L134" s="28229"/>
      <c r="M134" s="28229"/>
      <c r="N134" s="28229"/>
      <c r="O134" s="28229"/>
      <c r="P134" s="28229"/>
      <c r="Q134" s="28229"/>
      <c r="R134" s="28229"/>
      <c r="S134" s="28229"/>
      <c r="T134" s="28229"/>
      <c r="U134" s="28265"/>
      <c r="V134" s="28229">
        <v>0</v>
      </c>
    </row>
    <row s="28966" customFormat="1" customHeight="1" ht="15">
      <c r="A135" s="28229"/>
      <c r="B135" s="28924"/>
      <c r="C135" s="28540"/>
      <c r="D135" s="27339" t="str">
        <f>B133&amp;".3"</f>
        <v>3.33.3</v>
      </c>
      <c r="E135" s="27340" t="s">
        <v>1068</v>
      </c>
      <c r="F135" s="27341" t="s">
        <v>430</v>
      </c>
      <c r="G135" s="27310" t="s">
        <v>22</v>
      </c>
      <c r="H135" s="27343" t="s">
        <v>22</v>
      </c>
      <c r="I135" s="27310" t="s">
        <v>1108</v>
      </c>
      <c r="J135" s="27343" t="s">
        <v>22</v>
      </c>
      <c r="K135" s="28195" t="s">
        <v>1069</v>
      </c>
      <c r="L135" s="28229"/>
      <c r="M135" s="28229"/>
      <c r="N135" s="28229"/>
      <c r="O135" s="28229"/>
      <c r="P135" s="28229"/>
      <c r="Q135" s="28229"/>
      <c r="R135" s="28229"/>
      <c r="S135" s="28229"/>
      <c r="T135" s="28229"/>
      <c r="U135" s="28265"/>
      <c r="V135" s="28229">
        <v>0</v>
      </c>
    </row>
    <row s="28966" customFormat="1" customHeight="1" ht="22.5">
      <c r="A136" s="28229"/>
      <c r="B136" s="28924" t="s">
        <v>1145</v>
      </c>
      <c r="C136" s="28540" t="s">
        <v>103</v>
      </c>
      <c r="D136" s="27339" t="str">
        <f>B136&amp;".1"</f>
        <v>3.34.1</v>
      </c>
      <c r="E136" s="27340" t="s">
        <v>1065</v>
      </c>
      <c r="F136" s="27341" t="s">
        <v>430</v>
      </c>
      <c r="G136" s="27545" t="s">
        <v>22</v>
      </c>
      <c r="H136" s="27343" t="s">
        <v>22</v>
      </c>
      <c r="I136" s="27545" t="s">
        <v>1144</v>
      </c>
      <c r="J136" s="27343" t="s">
        <v>22</v>
      </c>
      <c r="K136" s="28195"/>
      <c r="L136" s="28229"/>
      <c r="M136" s="28229"/>
      <c r="N136" s="28229"/>
      <c r="O136" s="28229"/>
      <c r="P136" s="28229"/>
      <c r="Q136" s="28229"/>
      <c r="R136" s="28229"/>
      <c r="S136" s="28229"/>
      <c r="T136" s="28229"/>
      <c r="U136" s="28265"/>
      <c r="V136" s="28229">
        <v>0</v>
      </c>
    </row>
    <row s="28966" customFormat="1" customHeight="1" ht="15">
      <c r="A137" s="28229"/>
      <c r="B137" s="28924"/>
      <c r="C137" s="28540"/>
      <c r="D137" s="27339" t="str">
        <f>B136&amp;".2"</f>
        <v>3.34.2</v>
      </c>
      <c r="E137" s="27340" t="s">
        <v>1066</v>
      </c>
      <c r="F137" s="27341" t="s">
        <v>430</v>
      </c>
      <c r="G137" s="27310" t="s">
        <v>22</v>
      </c>
      <c r="H137" s="27343" t="s">
        <v>22</v>
      </c>
      <c r="I137" s="27310" t="s">
        <v>1108</v>
      </c>
      <c r="J137" s="27343" t="s">
        <v>22</v>
      </c>
      <c r="K137" s="28195" t="s">
        <v>1067</v>
      </c>
      <c r="L137" s="28229"/>
      <c r="M137" s="28229"/>
      <c r="N137" s="28229"/>
      <c r="O137" s="28229"/>
      <c r="P137" s="28229"/>
      <c r="Q137" s="28229"/>
      <c r="R137" s="28229"/>
      <c r="S137" s="28229"/>
      <c r="T137" s="28229"/>
      <c r="U137" s="28265"/>
      <c r="V137" s="28229">
        <v>0</v>
      </c>
    </row>
    <row s="28966" customFormat="1" customHeight="1" ht="15">
      <c r="A138" s="28229"/>
      <c r="B138" s="28924"/>
      <c r="C138" s="28540"/>
      <c r="D138" s="27339" t="str">
        <f>B136&amp;".3"</f>
        <v>3.34.3</v>
      </c>
      <c r="E138" s="27340" t="s">
        <v>1068</v>
      </c>
      <c r="F138" s="27341" t="s">
        <v>430</v>
      </c>
      <c r="G138" s="27310" t="s">
        <v>22</v>
      </c>
      <c r="H138" s="27343" t="s">
        <v>22</v>
      </c>
      <c r="I138" s="27310" t="s">
        <v>1108</v>
      </c>
      <c r="J138" s="27343" t="s">
        <v>22</v>
      </c>
      <c r="K138" s="28195" t="s">
        <v>1069</v>
      </c>
      <c r="L138" s="28229"/>
      <c r="M138" s="28229"/>
      <c r="N138" s="28229"/>
      <c r="O138" s="28229"/>
      <c r="P138" s="28229"/>
      <c r="Q138" s="28229"/>
      <c r="R138" s="28229"/>
      <c r="S138" s="28229"/>
      <c r="T138" s="28229"/>
      <c r="U138" s="28265"/>
      <c r="V138" s="28229">
        <v>0</v>
      </c>
    </row>
    <row s="28966" customFormat="1" customHeight="1" ht="22.5">
      <c r="A139" s="28229"/>
      <c r="B139" s="28924" t="s">
        <v>1146</v>
      </c>
      <c r="C139" s="28540" t="s">
        <v>103</v>
      </c>
      <c r="D139" s="27339" t="str">
        <f>B139&amp;".1"</f>
        <v>3.35.1</v>
      </c>
      <c r="E139" s="27340" t="s">
        <v>1065</v>
      </c>
      <c r="F139" s="27341" t="s">
        <v>430</v>
      </c>
      <c r="G139" s="27545" t="s">
        <v>22</v>
      </c>
      <c r="H139" s="27343" t="s">
        <v>22</v>
      </c>
      <c r="I139" s="27545" t="s">
        <v>1147</v>
      </c>
      <c r="J139" s="27343" t="s">
        <v>22</v>
      </c>
      <c r="K139" s="28195"/>
      <c r="L139" s="28229"/>
      <c r="M139" s="28229"/>
      <c r="N139" s="28229"/>
      <c r="O139" s="28229"/>
      <c r="P139" s="28229"/>
      <c r="Q139" s="28229"/>
      <c r="R139" s="28229"/>
      <c r="S139" s="28229"/>
      <c r="T139" s="28229"/>
      <c r="U139" s="28265"/>
      <c r="V139" s="28229">
        <v>0</v>
      </c>
    </row>
    <row s="28966" customFormat="1" customHeight="1" ht="15">
      <c r="A140" s="28229"/>
      <c r="B140" s="28924"/>
      <c r="C140" s="28540"/>
      <c r="D140" s="27339" t="str">
        <f>B139&amp;".2"</f>
        <v>3.35.2</v>
      </c>
      <c r="E140" s="27340" t="s">
        <v>1066</v>
      </c>
      <c r="F140" s="27341" t="s">
        <v>430</v>
      </c>
      <c r="G140" s="27310" t="s">
        <v>22</v>
      </c>
      <c r="H140" s="27343" t="s">
        <v>22</v>
      </c>
      <c r="I140" s="27310" t="s">
        <v>1148</v>
      </c>
      <c r="J140" s="27343" t="s">
        <v>22</v>
      </c>
      <c r="K140" s="28195" t="s">
        <v>1067</v>
      </c>
      <c r="L140" s="28229"/>
      <c r="M140" s="28229"/>
      <c r="N140" s="28229"/>
      <c r="O140" s="28229"/>
      <c r="P140" s="28229"/>
      <c r="Q140" s="28229"/>
      <c r="R140" s="28229"/>
      <c r="S140" s="28229"/>
      <c r="T140" s="28229"/>
      <c r="U140" s="28265"/>
      <c r="V140" s="28229">
        <v>0</v>
      </c>
    </row>
    <row s="28966" customFormat="1" customHeight="1" ht="15">
      <c r="A141" s="28229"/>
      <c r="B141" s="28924"/>
      <c r="C141" s="28540"/>
      <c r="D141" s="27339" t="str">
        <f>B139&amp;".3"</f>
        <v>3.35.3</v>
      </c>
      <c r="E141" s="27340" t="s">
        <v>1068</v>
      </c>
      <c r="F141" s="27341" t="s">
        <v>430</v>
      </c>
      <c r="G141" s="27310" t="s">
        <v>22</v>
      </c>
      <c r="H141" s="27343" t="s">
        <v>22</v>
      </c>
      <c r="I141" s="27310" t="s">
        <v>1108</v>
      </c>
      <c r="J141" s="27343" t="s">
        <v>22</v>
      </c>
      <c r="K141" s="28195" t="s">
        <v>1069</v>
      </c>
      <c r="L141" s="28229"/>
      <c r="M141" s="28229"/>
      <c r="N141" s="28229"/>
      <c r="O141" s="28229"/>
      <c r="P141" s="28229"/>
      <c r="Q141" s="28229"/>
      <c r="R141" s="28229"/>
      <c r="S141" s="28229"/>
      <c r="T141" s="28229"/>
      <c r="U141" s="28265"/>
      <c r="V141" s="28229">
        <v>0</v>
      </c>
    </row>
    <row s="28966" customFormat="1" customHeight="1" ht="22.5">
      <c r="A142" s="28229"/>
      <c r="B142" s="28924" t="s">
        <v>1149</v>
      </c>
      <c r="C142" s="28540" t="s">
        <v>103</v>
      </c>
      <c r="D142" s="27339" t="str">
        <f>B142&amp;".1"</f>
        <v>3.36.1</v>
      </c>
      <c r="E142" s="27340" t="s">
        <v>1065</v>
      </c>
      <c r="F142" s="27341" t="s">
        <v>430</v>
      </c>
      <c r="G142" s="27545" t="s">
        <v>22</v>
      </c>
      <c r="H142" s="27343" t="s">
        <v>22</v>
      </c>
      <c r="I142" s="27545" t="s">
        <v>1150</v>
      </c>
      <c r="J142" s="27343" t="s">
        <v>22</v>
      </c>
      <c r="K142" s="28195"/>
      <c r="L142" s="28229"/>
      <c r="M142" s="28229"/>
      <c r="N142" s="28229"/>
      <c r="O142" s="28229"/>
      <c r="P142" s="28229"/>
      <c r="Q142" s="28229"/>
      <c r="R142" s="28229"/>
      <c r="S142" s="28229"/>
      <c r="T142" s="28229"/>
      <c r="U142" s="28265"/>
      <c r="V142" s="28229">
        <v>0</v>
      </c>
    </row>
    <row s="28966" customFormat="1" customHeight="1" ht="15">
      <c r="A143" s="28229"/>
      <c r="B143" s="28924"/>
      <c r="C143" s="28540"/>
      <c r="D143" s="27339" t="str">
        <f>B142&amp;".2"</f>
        <v>3.36.2</v>
      </c>
      <c r="E143" s="27340" t="s">
        <v>1066</v>
      </c>
      <c r="F143" s="27341" t="s">
        <v>430</v>
      </c>
      <c r="G143" s="27310" t="s">
        <v>22</v>
      </c>
      <c r="H143" s="27343" t="s">
        <v>22</v>
      </c>
      <c r="I143" s="27310" t="s">
        <v>1148</v>
      </c>
      <c r="J143" s="27343" t="s">
        <v>22</v>
      </c>
      <c r="K143" s="28195" t="s">
        <v>1067</v>
      </c>
      <c r="L143" s="28229"/>
      <c r="M143" s="28229"/>
      <c r="N143" s="28229"/>
      <c r="O143" s="28229"/>
      <c r="P143" s="28229"/>
      <c r="Q143" s="28229"/>
      <c r="R143" s="28229"/>
      <c r="S143" s="28229"/>
      <c r="T143" s="28229"/>
      <c r="U143" s="28265"/>
      <c r="V143" s="28229">
        <v>0</v>
      </c>
    </row>
    <row s="28966" customFormat="1" customHeight="1" ht="15">
      <c r="A144" s="28229"/>
      <c r="B144" s="28924"/>
      <c r="C144" s="28540"/>
      <c r="D144" s="27339" t="str">
        <f>B142&amp;".3"</f>
        <v>3.36.3</v>
      </c>
      <c r="E144" s="27340" t="s">
        <v>1068</v>
      </c>
      <c r="F144" s="27341" t="s">
        <v>430</v>
      </c>
      <c r="G144" s="27310" t="s">
        <v>22</v>
      </c>
      <c r="H144" s="27343" t="s">
        <v>22</v>
      </c>
      <c r="I144" s="27310" t="s">
        <v>1148</v>
      </c>
      <c r="J144" s="27343" t="s">
        <v>22</v>
      </c>
      <c r="K144" s="28195" t="s">
        <v>1069</v>
      </c>
      <c r="L144" s="28229"/>
      <c r="M144" s="28229"/>
      <c r="N144" s="28229"/>
      <c r="O144" s="28229"/>
      <c r="P144" s="28229"/>
      <c r="Q144" s="28229"/>
      <c r="R144" s="28229"/>
      <c r="S144" s="28229"/>
      <c r="T144" s="28229"/>
      <c r="U144" s="28265"/>
      <c r="V144" s="28229">
        <v>0</v>
      </c>
    </row>
    <row s="28966" customFormat="1" customHeight="1" ht="22.5">
      <c r="A145" s="28229"/>
      <c r="B145" s="28924" t="s">
        <v>1151</v>
      </c>
      <c r="C145" s="28540" t="s">
        <v>103</v>
      </c>
      <c r="D145" s="27339" t="str">
        <f>B145&amp;".1"</f>
        <v>3.37.1</v>
      </c>
      <c r="E145" s="27340" t="s">
        <v>1065</v>
      </c>
      <c r="F145" s="27341" t="s">
        <v>430</v>
      </c>
      <c r="G145" s="27545" t="s">
        <v>22</v>
      </c>
      <c r="H145" s="27343" t="s">
        <v>22</v>
      </c>
      <c r="I145" s="27545" t="s">
        <v>1152</v>
      </c>
      <c r="J145" s="27343" t="s">
        <v>22</v>
      </c>
      <c r="K145" s="28195"/>
      <c r="L145" s="28229"/>
      <c r="M145" s="28229"/>
      <c r="N145" s="28229"/>
      <c r="O145" s="28229"/>
      <c r="P145" s="28229"/>
      <c r="Q145" s="28229"/>
      <c r="R145" s="28229"/>
      <c r="S145" s="28229"/>
      <c r="T145" s="28229"/>
      <c r="U145" s="28265"/>
      <c r="V145" s="28229">
        <v>0</v>
      </c>
    </row>
    <row s="28966" customFormat="1" customHeight="1" ht="15">
      <c r="A146" s="28229"/>
      <c r="B146" s="28924"/>
      <c r="C146" s="28540"/>
      <c r="D146" s="27339" t="str">
        <f>B145&amp;".2"</f>
        <v>3.37.2</v>
      </c>
      <c r="E146" s="27340" t="s">
        <v>1066</v>
      </c>
      <c r="F146" s="27341" t="s">
        <v>430</v>
      </c>
      <c r="G146" s="27310" t="s">
        <v>22</v>
      </c>
      <c r="H146" s="27343" t="s">
        <v>22</v>
      </c>
      <c r="I146" s="27310" t="s">
        <v>1148</v>
      </c>
      <c r="J146" s="27343" t="s">
        <v>22</v>
      </c>
      <c r="K146" s="28195" t="s">
        <v>1067</v>
      </c>
      <c r="L146" s="28229"/>
      <c r="M146" s="28229"/>
      <c r="N146" s="28229"/>
      <c r="O146" s="28229"/>
      <c r="P146" s="28229"/>
      <c r="Q146" s="28229"/>
      <c r="R146" s="28229"/>
      <c r="S146" s="28229"/>
      <c r="T146" s="28229"/>
      <c r="U146" s="28265"/>
      <c r="V146" s="28229">
        <v>0</v>
      </c>
    </row>
    <row s="28966" customFormat="1" customHeight="1" ht="15">
      <c r="A147" s="28229"/>
      <c r="B147" s="28924"/>
      <c r="C147" s="28540"/>
      <c r="D147" s="27339" t="str">
        <f>B145&amp;".3"</f>
        <v>3.37.3</v>
      </c>
      <c r="E147" s="27340" t="s">
        <v>1068</v>
      </c>
      <c r="F147" s="27341" t="s">
        <v>430</v>
      </c>
      <c r="G147" s="27310" t="s">
        <v>22</v>
      </c>
      <c r="H147" s="27343" t="s">
        <v>22</v>
      </c>
      <c r="I147" s="27310" t="s">
        <v>1108</v>
      </c>
      <c r="J147" s="27343" t="s">
        <v>22</v>
      </c>
      <c r="K147" s="28195" t="s">
        <v>1069</v>
      </c>
      <c r="L147" s="28229"/>
      <c r="M147" s="28229"/>
      <c r="N147" s="28229"/>
      <c r="O147" s="28229"/>
      <c r="P147" s="28229"/>
      <c r="Q147" s="28229"/>
      <c r="R147" s="28229"/>
      <c r="S147" s="28229"/>
      <c r="T147" s="28229"/>
      <c r="U147" s="28265"/>
      <c r="V147" s="28229">
        <v>0</v>
      </c>
    </row>
    <row s="28966" customFormat="1" customHeight="1" ht="22.5">
      <c r="A148" s="28229"/>
      <c r="B148" s="28924" t="s">
        <v>1153</v>
      </c>
      <c r="C148" s="28540" t="s">
        <v>103</v>
      </c>
      <c r="D148" s="27339" t="str">
        <f>B148&amp;".1"</f>
        <v>3.38.1</v>
      </c>
      <c r="E148" s="27340" t="s">
        <v>1065</v>
      </c>
      <c r="F148" s="27341" t="s">
        <v>430</v>
      </c>
      <c r="G148" s="27545" t="s">
        <v>22</v>
      </c>
      <c r="H148" s="27343" t="s">
        <v>22</v>
      </c>
      <c r="I148" s="27545" t="s">
        <v>1154</v>
      </c>
      <c r="J148" s="27343" t="s">
        <v>22</v>
      </c>
      <c r="K148" s="28195"/>
      <c r="L148" s="28229"/>
      <c r="M148" s="28229"/>
      <c r="N148" s="28229"/>
      <c r="O148" s="28229"/>
      <c r="P148" s="28229"/>
      <c r="Q148" s="28229"/>
      <c r="R148" s="28229"/>
      <c r="S148" s="28229"/>
      <c r="T148" s="28229"/>
      <c r="U148" s="28265"/>
      <c r="V148" s="28229">
        <v>0</v>
      </c>
    </row>
    <row s="28966" customFormat="1" customHeight="1" ht="15">
      <c r="A149" s="28229"/>
      <c r="B149" s="28924"/>
      <c r="C149" s="28540"/>
      <c r="D149" s="27339" t="str">
        <f>B148&amp;".2"</f>
        <v>3.38.2</v>
      </c>
      <c r="E149" s="27340" t="s">
        <v>1066</v>
      </c>
      <c r="F149" s="27341" t="s">
        <v>430</v>
      </c>
      <c r="G149" s="27310" t="s">
        <v>22</v>
      </c>
      <c r="H149" s="27343" t="s">
        <v>22</v>
      </c>
      <c r="I149" s="27310" t="s">
        <v>1148</v>
      </c>
      <c r="J149" s="27343" t="s">
        <v>22</v>
      </c>
      <c r="K149" s="28195" t="s">
        <v>1067</v>
      </c>
      <c r="L149" s="28229"/>
      <c r="M149" s="28229"/>
      <c r="N149" s="28229"/>
      <c r="O149" s="28229"/>
      <c r="P149" s="28229"/>
      <c r="Q149" s="28229"/>
      <c r="R149" s="28229"/>
      <c r="S149" s="28229"/>
      <c r="T149" s="28229"/>
      <c r="U149" s="28265"/>
      <c r="V149" s="28229">
        <v>0</v>
      </c>
    </row>
    <row s="28966" customFormat="1" customHeight="1" ht="15">
      <c r="A150" s="28229"/>
      <c r="B150" s="28924"/>
      <c r="C150" s="28540"/>
      <c r="D150" s="27339" t="str">
        <f>B148&amp;".3"</f>
        <v>3.38.3</v>
      </c>
      <c r="E150" s="27340" t="s">
        <v>1068</v>
      </c>
      <c r="F150" s="27341" t="s">
        <v>430</v>
      </c>
      <c r="G150" s="27310" t="s">
        <v>22</v>
      </c>
      <c r="H150" s="27343" t="s">
        <v>22</v>
      </c>
      <c r="I150" s="27310" t="s">
        <v>1148</v>
      </c>
      <c r="J150" s="27343" t="s">
        <v>22</v>
      </c>
      <c r="K150" s="28195" t="s">
        <v>1069</v>
      </c>
      <c r="L150" s="28229"/>
      <c r="M150" s="28229"/>
      <c r="N150" s="28229"/>
      <c r="O150" s="28229"/>
      <c r="P150" s="28229"/>
      <c r="Q150" s="28229"/>
      <c r="R150" s="28229"/>
      <c r="S150" s="28229"/>
      <c r="T150" s="28229"/>
      <c r="U150" s="28265"/>
      <c r="V150" s="28229">
        <v>0</v>
      </c>
    </row>
    <row s="28966" customFormat="1" customHeight="1" ht="22.5">
      <c r="A151" s="28229"/>
      <c r="B151" s="28924" t="s">
        <v>1155</v>
      </c>
      <c r="C151" s="28540" t="s">
        <v>103</v>
      </c>
      <c r="D151" s="27339" t="str">
        <f>B151&amp;".1"</f>
        <v>3.39.1</v>
      </c>
      <c r="E151" s="27340" t="s">
        <v>1065</v>
      </c>
      <c r="F151" s="27341" t="s">
        <v>430</v>
      </c>
      <c r="G151" s="27545" t="s">
        <v>22</v>
      </c>
      <c r="H151" s="27343" t="s">
        <v>22</v>
      </c>
      <c r="I151" s="27545" t="s">
        <v>1156</v>
      </c>
      <c r="J151" s="27343" t="s">
        <v>22</v>
      </c>
      <c r="K151" s="28195"/>
      <c r="L151" s="28229"/>
      <c r="M151" s="28229"/>
      <c r="N151" s="28229"/>
      <c r="O151" s="28229"/>
      <c r="P151" s="28229"/>
      <c r="Q151" s="28229"/>
      <c r="R151" s="28229"/>
      <c r="S151" s="28229"/>
      <c r="T151" s="28229"/>
      <c r="U151" s="28265"/>
      <c r="V151" s="28229">
        <v>0</v>
      </c>
    </row>
    <row s="28966" customFormat="1" customHeight="1" ht="15">
      <c r="A152" s="28229"/>
      <c r="B152" s="28924"/>
      <c r="C152" s="28540"/>
      <c r="D152" s="27339" t="str">
        <f>B151&amp;".2"</f>
        <v>3.39.2</v>
      </c>
      <c r="E152" s="27340" t="s">
        <v>1066</v>
      </c>
      <c r="F152" s="27341" t="s">
        <v>430</v>
      </c>
      <c r="G152" s="27310" t="s">
        <v>22</v>
      </c>
      <c r="H152" s="27343" t="s">
        <v>22</v>
      </c>
      <c r="I152" s="27310" t="s">
        <v>1148</v>
      </c>
      <c r="J152" s="27343" t="s">
        <v>22</v>
      </c>
      <c r="K152" s="28195" t="s">
        <v>1067</v>
      </c>
      <c r="L152" s="28229"/>
      <c r="M152" s="28229"/>
      <c r="N152" s="28229"/>
      <c r="O152" s="28229"/>
      <c r="P152" s="28229"/>
      <c r="Q152" s="28229"/>
      <c r="R152" s="28229"/>
      <c r="S152" s="28229"/>
      <c r="T152" s="28229"/>
      <c r="U152" s="28265"/>
      <c r="V152" s="28229">
        <v>0</v>
      </c>
    </row>
    <row s="28966" customFormat="1" customHeight="1" ht="15">
      <c r="A153" s="28229"/>
      <c r="B153" s="28924"/>
      <c r="C153" s="28540"/>
      <c r="D153" s="27339" t="str">
        <f>B151&amp;".3"</f>
        <v>3.39.3</v>
      </c>
      <c r="E153" s="27340" t="s">
        <v>1068</v>
      </c>
      <c r="F153" s="27341" t="s">
        <v>430</v>
      </c>
      <c r="G153" s="27310" t="s">
        <v>22</v>
      </c>
      <c r="H153" s="27343" t="s">
        <v>22</v>
      </c>
      <c r="I153" s="27310" t="s">
        <v>1148</v>
      </c>
      <c r="J153" s="27343" t="s">
        <v>22</v>
      </c>
      <c r="K153" s="28195" t="s">
        <v>1069</v>
      </c>
      <c r="L153" s="28229"/>
      <c r="M153" s="28229"/>
      <c r="N153" s="28229"/>
      <c r="O153" s="28229"/>
      <c r="P153" s="28229"/>
      <c r="Q153" s="28229"/>
      <c r="R153" s="28229"/>
      <c r="S153" s="28229"/>
      <c r="T153" s="28229"/>
      <c r="U153" s="28265"/>
      <c r="V153" s="28229">
        <v>0</v>
      </c>
    </row>
    <row s="28966" customFormat="1" customHeight="1" ht="22.5">
      <c r="A154" s="28229"/>
      <c r="B154" s="28924" t="s">
        <v>1157</v>
      </c>
      <c r="C154" s="28540" t="s">
        <v>103</v>
      </c>
      <c r="D154" s="27339" t="str">
        <f>B154&amp;".1"</f>
        <v>3.40.1</v>
      </c>
      <c r="E154" s="27340" t="s">
        <v>1065</v>
      </c>
      <c r="F154" s="27341" t="s">
        <v>430</v>
      </c>
      <c r="G154" s="27545" t="s">
        <v>22</v>
      </c>
      <c r="H154" s="27343" t="s">
        <v>22</v>
      </c>
      <c r="I154" s="27545" t="s">
        <v>1158</v>
      </c>
      <c r="J154" s="27343" t="s">
        <v>22</v>
      </c>
      <c r="K154" s="28195"/>
      <c r="L154" s="28229"/>
      <c r="M154" s="28229"/>
      <c r="N154" s="28229"/>
      <c r="O154" s="28229"/>
      <c r="P154" s="28229"/>
      <c r="Q154" s="28229"/>
      <c r="R154" s="28229"/>
      <c r="S154" s="28229"/>
      <c r="T154" s="28229"/>
      <c r="U154" s="28265"/>
      <c r="V154" s="28229">
        <v>0</v>
      </c>
    </row>
    <row s="28966" customFormat="1" customHeight="1" ht="15">
      <c r="A155" s="28229"/>
      <c r="B155" s="28924"/>
      <c r="C155" s="28540"/>
      <c r="D155" s="27339" t="str">
        <f>B154&amp;".2"</f>
        <v>3.40.2</v>
      </c>
      <c r="E155" s="27340" t="s">
        <v>1066</v>
      </c>
      <c r="F155" s="27341" t="s">
        <v>430</v>
      </c>
      <c r="G155" s="27310" t="s">
        <v>22</v>
      </c>
      <c r="H155" s="27343" t="s">
        <v>22</v>
      </c>
      <c r="I155" s="27310" t="s">
        <v>1148</v>
      </c>
      <c r="J155" s="27343" t="s">
        <v>22</v>
      </c>
      <c r="K155" s="28195" t="s">
        <v>1067</v>
      </c>
      <c r="L155" s="28229"/>
      <c r="M155" s="28229"/>
      <c r="N155" s="28229"/>
      <c r="O155" s="28229"/>
      <c r="P155" s="28229"/>
      <c r="Q155" s="28229"/>
      <c r="R155" s="28229"/>
      <c r="S155" s="28229"/>
      <c r="T155" s="28229"/>
      <c r="U155" s="28265"/>
      <c r="V155" s="28229">
        <v>0</v>
      </c>
    </row>
    <row s="28966" customFormat="1" customHeight="1" ht="15">
      <c r="A156" s="28229"/>
      <c r="B156" s="28924"/>
      <c r="C156" s="28540"/>
      <c r="D156" s="27339" t="str">
        <f>B154&amp;".3"</f>
        <v>3.40.3</v>
      </c>
      <c r="E156" s="27340" t="s">
        <v>1068</v>
      </c>
      <c r="F156" s="27341" t="s">
        <v>430</v>
      </c>
      <c r="G156" s="27310" t="s">
        <v>22</v>
      </c>
      <c r="H156" s="27343" t="s">
        <v>22</v>
      </c>
      <c r="I156" s="27310" t="s">
        <v>1148</v>
      </c>
      <c r="J156" s="27343" t="s">
        <v>22</v>
      </c>
      <c r="K156" s="28195" t="s">
        <v>1069</v>
      </c>
      <c r="L156" s="28229"/>
      <c r="M156" s="28229"/>
      <c r="N156" s="28229"/>
      <c r="O156" s="28229"/>
      <c r="P156" s="28229"/>
      <c r="Q156" s="28229"/>
      <c r="R156" s="28229"/>
      <c r="S156" s="28229"/>
      <c r="T156" s="28229"/>
      <c r="U156" s="28265"/>
      <c r="V156" s="28229">
        <v>0</v>
      </c>
    </row>
    <row s="28966" customFormat="1" customHeight="1" ht="22.5">
      <c r="A157" s="28229"/>
      <c r="B157" s="28924" t="s">
        <v>1159</v>
      </c>
      <c r="C157" s="28540" t="s">
        <v>103</v>
      </c>
      <c r="D157" s="27339" t="str">
        <f>B157&amp;".1"</f>
        <v>3.41.1</v>
      </c>
      <c r="E157" s="27340" t="s">
        <v>1065</v>
      </c>
      <c r="F157" s="27341" t="s">
        <v>430</v>
      </c>
      <c r="G157" s="27545" t="s">
        <v>22</v>
      </c>
      <c r="H157" s="27343" t="s">
        <v>22</v>
      </c>
      <c r="I157" s="27545" t="s">
        <v>1160</v>
      </c>
      <c r="J157" s="27343" t="s">
        <v>22</v>
      </c>
      <c r="K157" s="28195"/>
      <c r="L157" s="28229"/>
      <c r="M157" s="28229"/>
      <c r="N157" s="28229"/>
      <c r="O157" s="28229"/>
      <c r="P157" s="28229"/>
      <c r="Q157" s="28229"/>
      <c r="R157" s="28229"/>
      <c r="S157" s="28229"/>
      <c r="T157" s="28229"/>
      <c r="U157" s="28265"/>
      <c r="V157" s="28229">
        <v>0</v>
      </c>
    </row>
    <row s="28966" customFormat="1" customHeight="1" ht="15">
      <c r="A158" s="28229"/>
      <c r="B158" s="28924"/>
      <c r="C158" s="28540"/>
      <c r="D158" s="27339" t="str">
        <f>B157&amp;".2"</f>
        <v>3.41.2</v>
      </c>
      <c r="E158" s="27340" t="s">
        <v>1066</v>
      </c>
      <c r="F158" s="27341" t="s">
        <v>430</v>
      </c>
      <c r="G158" s="27310" t="s">
        <v>22</v>
      </c>
      <c r="H158" s="27343" t="s">
        <v>22</v>
      </c>
      <c r="I158" s="27310" t="s">
        <v>1148</v>
      </c>
      <c r="J158" s="27343" t="s">
        <v>22</v>
      </c>
      <c r="K158" s="28195" t="s">
        <v>1067</v>
      </c>
      <c r="L158" s="28229"/>
      <c r="M158" s="28229"/>
      <c r="N158" s="28229"/>
      <c r="O158" s="28229"/>
      <c r="P158" s="28229"/>
      <c r="Q158" s="28229"/>
      <c r="R158" s="28229"/>
      <c r="S158" s="28229"/>
      <c r="T158" s="28229"/>
      <c r="U158" s="28265"/>
      <c r="V158" s="28229">
        <v>0</v>
      </c>
    </row>
    <row s="28966" customFormat="1" customHeight="1" ht="15">
      <c r="A159" s="28229"/>
      <c r="B159" s="28924"/>
      <c r="C159" s="28540"/>
      <c r="D159" s="27339" t="str">
        <f>B157&amp;".3"</f>
        <v>3.41.3</v>
      </c>
      <c r="E159" s="27340" t="s">
        <v>1068</v>
      </c>
      <c r="F159" s="27341" t="s">
        <v>430</v>
      </c>
      <c r="G159" s="27310" t="s">
        <v>22</v>
      </c>
      <c r="H159" s="27343" t="s">
        <v>22</v>
      </c>
      <c r="I159" s="27310" t="s">
        <v>1148</v>
      </c>
      <c r="J159" s="27343" t="s">
        <v>22</v>
      </c>
      <c r="K159" s="28195" t="s">
        <v>1069</v>
      </c>
      <c r="L159" s="28229"/>
      <c r="M159" s="28229"/>
      <c r="N159" s="28229"/>
      <c r="O159" s="28229"/>
      <c r="P159" s="28229"/>
      <c r="Q159" s="28229"/>
      <c r="R159" s="28229"/>
      <c r="S159" s="28229"/>
      <c r="T159" s="28229"/>
      <c r="U159" s="28265"/>
      <c r="V159" s="28229">
        <v>0</v>
      </c>
    </row>
    <row s="28966" customFormat="1" customHeight="1" ht="22.5">
      <c r="A160" s="28229"/>
      <c r="B160" s="28924" t="s">
        <v>1161</v>
      </c>
      <c r="C160" s="28540" t="s">
        <v>103</v>
      </c>
      <c r="D160" s="27339" t="str">
        <f>B160&amp;".1"</f>
        <v>3.42.1</v>
      </c>
      <c r="E160" s="27340" t="s">
        <v>1065</v>
      </c>
      <c r="F160" s="27341" t="s">
        <v>430</v>
      </c>
      <c r="G160" s="27545" t="s">
        <v>22</v>
      </c>
      <c r="H160" s="27343" t="s">
        <v>22</v>
      </c>
      <c r="I160" s="27545" t="s">
        <v>1162</v>
      </c>
      <c r="J160" s="27343" t="s">
        <v>22</v>
      </c>
      <c r="K160" s="28195"/>
      <c r="L160" s="28229"/>
      <c r="M160" s="28229"/>
      <c r="N160" s="28229"/>
      <c r="O160" s="28229"/>
      <c r="P160" s="28229"/>
      <c r="Q160" s="28229"/>
      <c r="R160" s="28229"/>
      <c r="S160" s="28229"/>
      <c r="T160" s="28229"/>
      <c r="U160" s="28265"/>
      <c r="V160" s="28229">
        <v>0</v>
      </c>
    </row>
    <row s="28966" customFormat="1" customHeight="1" ht="15">
      <c r="A161" s="28229"/>
      <c r="B161" s="28924"/>
      <c r="C161" s="28540"/>
      <c r="D161" s="27339" t="str">
        <f>B160&amp;".2"</f>
        <v>3.42.2</v>
      </c>
      <c r="E161" s="27340" t="s">
        <v>1066</v>
      </c>
      <c r="F161" s="27341" t="s">
        <v>430</v>
      </c>
      <c r="G161" s="27310" t="s">
        <v>22</v>
      </c>
      <c r="H161" s="27343" t="s">
        <v>22</v>
      </c>
      <c r="I161" s="27310" t="s">
        <v>1148</v>
      </c>
      <c r="J161" s="27343" t="s">
        <v>22</v>
      </c>
      <c r="K161" s="28195" t="s">
        <v>1067</v>
      </c>
      <c r="L161" s="28229"/>
      <c r="M161" s="28229"/>
      <c r="N161" s="28229"/>
      <c r="O161" s="28229"/>
      <c r="P161" s="28229"/>
      <c r="Q161" s="28229"/>
      <c r="R161" s="28229"/>
      <c r="S161" s="28229"/>
      <c r="T161" s="28229"/>
      <c r="U161" s="28265"/>
      <c r="V161" s="28229">
        <v>0</v>
      </c>
    </row>
    <row s="28966" customFormat="1" customHeight="1" ht="15">
      <c r="A162" s="28229"/>
      <c r="B162" s="28924"/>
      <c r="C162" s="28540"/>
      <c r="D162" s="27339" t="str">
        <f>B160&amp;".3"</f>
        <v>3.42.3</v>
      </c>
      <c r="E162" s="27340" t="s">
        <v>1068</v>
      </c>
      <c r="F162" s="27341" t="s">
        <v>430</v>
      </c>
      <c r="G162" s="27310" t="s">
        <v>22</v>
      </c>
      <c r="H162" s="27343" t="s">
        <v>22</v>
      </c>
      <c r="I162" s="27310" t="s">
        <v>1148</v>
      </c>
      <c r="J162" s="27343" t="s">
        <v>22</v>
      </c>
      <c r="K162" s="28195" t="s">
        <v>1069</v>
      </c>
      <c r="L162" s="28229"/>
      <c r="M162" s="28229"/>
      <c r="N162" s="28229"/>
      <c r="O162" s="28229"/>
      <c r="P162" s="28229"/>
      <c r="Q162" s="28229"/>
      <c r="R162" s="28229"/>
      <c r="S162" s="28229"/>
      <c r="T162" s="28229"/>
      <c r="U162" s="28265"/>
      <c r="V162" s="28229">
        <v>0</v>
      </c>
    </row>
    <row s="28966" customFormat="1" customHeight="1" ht="22.5">
      <c r="A163" s="28229"/>
      <c r="B163" s="28924" t="s">
        <v>1163</v>
      </c>
      <c r="C163" s="28540" t="s">
        <v>103</v>
      </c>
      <c r="D163" s="27339" t="str">
        <f>B163&amp;".1"</f>
        <v>3.43.1</v>
      </c>
      <c r="E163" s="27340" t="s">
        <v>1065</v>
      </c>
      <c r="F163" s="27341" t="s">
        <v>430</v>
      </c>
      <c r="G163" s="27545" t="s">
        <v>22</v>
      </c>
      <c r="H163" s="27343" t="s">
        <v>22</v>
      </c>
      <c r="I163" s="27545" t="s">
        <v>1164</v>
      </c>
      <c r="J163" s="27343" t="s">
        <v>22</v>
      </c>
      <c r="K163" s="28195"/>
      <c r="L163" s="28229"/>
      <c r="M163" s="28229"/>
      <c r="N163" s="28229"/>
      <c r="O163" s="28229"/>
      <c r="P163" s="28229"/>
      <c r="Q163" s="28229"/>
      <c r="R163" s="28229"/>
      <c r="S163" s="28229"/>
      <c r="T163" s="28229"/>
      <c r="U163" s="28265"/>
      <c r="V163" s="28229">
        <v>0</v>
      </c>
    </row>
    <row s="28966" customFormat="1" customHeight="1" ht="15">
      <c r="A164" s="28229"/>
      <c r="B164" s="28924"/>
      <c r="C164" s="28540"/>
      <c r="D164" s="27339" t="str">
        <f>B163&amp;".2"</f>
        <v>3.43.2</v>
      </c>
      <c r="E164" s="27340" t="s">
        <v>1066</v>
      </c>
      <c r="F164" s="27341" t="s">
        <v>430</v>
      </c>
      <c r="G164" s="27310" t="s">
        <v>22</v>
      </c>
      <c r="H164" s="27343" t="s">
        <v>22</v>
      </c>
      <c r="I164" s="27310" t="s">
        <v>1148</v>
      </c>
      <c r="J164" s="27343" t="s">
        <v>22</v>
      </c>
      <c r="K164" s="28195" t="s">
        <v>1067</v>
      </c>
      <c r="L164" s="28229"/>
      <c r="M164" s="28229"/>
      <c r="N164" s="28229"/>
      <c r="O164" s="28229"/>
      <c r="P164" s="28229"/>
      <c r="Q164" s="28229"/>
      <c r="R164" s="28229"/>
      <c r="S164" s="28229"/>
      <c r="T164" s="28229"/>
      <c r="U164" s="28265"/>
      <c r="V164" s="28229">
        <v>0</v>
      </c>
    </row>
    <row s="28966" customFormat="1" customHeight="1" ht="15">
      <c r="A165" s="28229"/>
      <c r="B165" s="28924"/>
      <c r="C165" s="28540"/>
      <c r="D165" s="27339" t="str">
        <f>B163&amp;".3"</f>
        <v>3.43.3</v>
      </c>
      <c r="E165" s="27340" t="s">
        <v>1068</v>
      </c>
      <c r="F165" s="27341" t="s">
        <v>430</v>
      </c>
      <c r="G165" s="27310" t="s">
        <v>22</v>
      </c>
      <c r="H165" s="27343" t="s">
        <v>22</v>
      </c>
      <c r="I165" s="27310" t="s">
        <v>1148</v>
      </c>
      <c r="J165" s="27343" t="s">
        <v>22</v>
      </c>
      <c r="K165" s="28195" t="s">
        <v>1069</v>
      </c>
      <c r="L165" s="28229"/>
      <c r="M165" s="28229"/>
      <c r="N165" s="28229"/>
      <c r="O165" s="28229"/>
      <c r="P165" s="28229"/>
      <c r="Q165" s="28229"/>
      <c r="R165" s="28229"/>
      <c r="S165" s="28229"/>
      <c r="T165" s="28229"/>
      <c r="U165" s="28265"/>
      <c r="V165" s="28229">
        <v>0</v>
      </c>
    </row>
    <row s="28966" customFormat="1" customHeight="1" ht="22.5">
      <c r="A166" s="28229"/>
      <c r="B166" s="28924" t="s">
        <v>1165</v>
      </c>
      <c r="C166" s="28540" t="s">
        <v>103</v>
      </c>
      <c r="D166" s="27339" t="str">
        <f>B166&amp;".1"</f>
        <v>3.44.1</v>
      </c>
      <c r="E166" s="27340" t="s">
        <v>1065</v>
      </c>
      <c r="F166" s="27341" t="s">
        <v>430</v>
      </c>
      <c r="G166" s="27545" t="s">
        <v>22</v>
      </c>
      <c r="H166" s="27343" t="s">
        <v>22</v>
      </c>
      <c r="I166" s="27545" t="s">
        <v>1166</v>
      </c>
      <c r="J166" s="27343" t="s">
        <v>22</v>
      </c>
      <c r="K166" s="28195"/>
      <c r="L166" s="28229"/>
      <c r="M166" s="28229"/>
      <c r="N166" s="28229"/>
      <c r="O166" s="28229"/>
      <c r="P166" s="28229"/>
      <c r="Q166" s="28229"/>
      <c r="R166" s="28229"/>
      <c r="S166" s="28229"/>
      <c r="T166" s="28229"/>
      <c r="U166" s="28265"/>
      <c r="V166" s="28229">
        <v>0</v>
      </c>
    </row>
    <row s="28966" customFormat="1" customHeight="1" ht="15">
      <c r="A167" s="28229"/>
      <c r="B167" s="28924"/>
      <c r="C167" s="28540"/>
      <c r="D167" s="27339" t="str">
        <f>B166&amp;".2"</f>
        <v>3.44.2</v>
      </c>
      <c r="E167" s="27340" t="s">
        <v>1066</v>
      </c>
      <c r="F167" s="27341" t="s">
        <v>430</v>
      </c>
      <c r="G167" s="27310" t="s">
        <v>22</v>
      </c>
      <c r="H167" s="27343" t="s">
        <v>22</v>
      </c>
      <c r="I167" s="27310" t="s">
        <v>1148</v>
      </c>
      <c r="J167" s="27343" t="s">
        <v>22</v>
      </c>
      <c r="K167" s="28195" t="s">
        <v>1067</v>
      </c>
      <c r="L167" s="28229"/>
      <c r="M167" s="28229"/>
      <c r="N167" s="28229"/>
      <c r="O167" s="28229"/>
      <c r="P167" s="28229"/>
      <c r="Q167" s="28229"/>
      <c r="R167" s="28229"/>
      <c r="S167" s="28229"/>
      <c r="T167" s="28229"/>
      <c r="U167" s="28265"/>
      <c r="V167" s="28229">
        <v>0</v>
      </c>
    </row>
    <row s="28966" customFormat="1" customHeight="1" ht="15">
      <c r="A168" s="28229"/>
      <c r="B168" s="28924"/>
      <c r="C168" s="28540"/>
      <c r="D168" s="27339" t="str">
        <f>B166&amp;".3"</f>
        <v>3.44.3</v>
      </c>
      <c r="E168" s="27340" t="s">
        <v>1068</v>
      </c>
      <c r="F168" s="27341" t="s">
        <v>430</v>
      </c>
      <c r="G168" s="27310" t="s">
        <v>22</v>
      </c>
      <c r="H168" s="27343" t="s">
        <v>22</v>
      </c>
      <c r="I168" s="27310" t="s">
        <v>1148</v>
      </c>
      <c r="J168" s="27343" t="s">
        <v>22</v>
      </c>
      <c r="K168" s="28195" t="s">
        <v>1069</v>
      </c>
      <c r="L168" s="28229"/>
      <c r="M168" s="28229"/>
      <c r="N168" s="28229"/>
      <c r="O168" s="28229"/>
      <c r="P168" s="28229"/>
      <c r="Q168" s="28229"/>
      <c r="R168" s="28229"/>
      <c r="S168" s="28229"/>
      <c r="T168" s="28229"/>
      <c r="U168" s="28265"/>
      <c r="V168" s="28229">
        <v>0</v>
      </c>
    </row>
    <row s="28966" customFormat="1" customHeight="1" ht="22.5">
      <c r="A169" s="28229"/>
      <c r="B169" s="28924" t="s">
        <v>1167</v>
      </c>
      <c r="C169" s="28540" t="s">
        <v>103</v>
      </c>
      <c r="D169" s="27339" t="str">
        <f>B169&amp;".1"</f>
        <v>3.45.1</v>
      </c>
      <c r="E169" s="27340" t="s">
        <v>1065</v>
      </c>
      <c r="F169" s="27341" t="s">
        <v>430</v>
      </c>
      <c r="G169" s="27545" t="s">
        <v>22</v>
      </c>
      <c r="H169" s="27343" t="s">
        <v>22</v>
      </c>
      <c r="I169" s="27545" t="s">
        <v>1168</v>
      </c>
      <c r="J169" s="27343" t="s">
        <v>22</v>
      </c>
      <c r="K169" s="28195"/>
      <c r="L169" s="28229"/>
      <c r="M169" s="28229"/>
      <c r="N169" s="28229"/>
      <c r="O169" s="28229"/>
      <c r="P169" s="28229"/>
      <c r="Q169" s="28229"/>
      <c r="R169" s="28229"/>
      <c r="S169" s="28229"/>
      <c r="T169" s="28229"/>
      <c r="U169" s="28265"/>
      <c r="V169" s="28229">
        <v>0</v>
      </c>
    </row>
    <row s="28966" customFormat="1" customHeight="1" ht="15">
      <c r="A170" s="28229"/>
      <c r="B170" s="28924"/>
      <c r="C170" s="28540"/>
      <c r="D170" s="27339" t="str">
        <f>B169&amp;".2"</f>
        <v>3.45.2</v>
      </c>
      <c r="E170" s="27340" t="s">
        <v>1066</v>
      </c>
      <c r="F170" s="27341" t="s">
        <v>430</v>
      </c>
      <c r="G170" s="27310" t="s">
        <v>22</v>
      </c>
      <c r="H170" s="27343" t="s">
        <v>22</v>
      </c>
      <c r="I170" s="27310" t="s">
        <v>1148</v>
      </c>
      <c r="J170" s="27343" t="s">
        <v>22</v>
      </c>
      <c r="K170" s="28195" t="s">
        <v>1067</v>
      </c>
      <c r="L170" s="28229"/>
      <c r="M170" s="28229"/>
      <c r="N170" s="28229"/>
      <c r="O170" s="28229"/>
      <c r="P170" s="28229"/>
      <c r="Q170" s="28229"/>
      <c r="R170" s="28229"/>
      <c r="S170" s="28229"/>
      <c r="T170" s="28229"/>
      <c r="U170" s="28265"/>
      <c r="V170" s="28229">
        <v>0</v>
      </c>
    </row>
    <row s="28966" customFormat="1" customHeight="1" ht="15">
      <c r="A171" s="28229"/>
      <c r="B171" s="28924"/>
      <c r="C171" s="28540"/>
      <c r="D171" s="27339" t="str">
        <f>B169&amp;".3"</f>
        <v>3.45.3</v>
      </c>
      <c r="E171" s="27340" t="s">
        <v>1068</v>
      </c>
      <c r="F171" s="27341" t="s">
        <v>430</v>
      </c>
      <c r="G171" s="27310" t="s">
        <v>22</v>
      </c>
      <c r="H171" s="27343" t="s">
        <v>22</v>
      </c>
      <c r="I171" s="27310" t="s">
        <v>1148</v>
      </c>
      <c r="J171" s="27343" t="s">
        <v>22</v>
      </c>
      <c r="K171" s="28195" t="s">
        <v>1069</v>
      </c>
      <c r="L171" s="28229"/>
      <c r="M171" s="28229"/>
      <c r="N171" s="28229"/>
      <c r="O171" s="28229"/>
      <c r="P171" s="28229"/>
      <c r="Q171" s="28229"/>
      <c r="R171" s="28229"/>
      <c r="S171" s="28229"/>
      <c r="T171" s="28229"/>
      <c r="U171" s="28265"/>
      <c r="V171" s="28229">
        <v>0</v>
      </c>
    </row>
    <row s="28966" customFormat="1" customHeight="1" ht="22.5">
      <c r="A172" s="28229"/>
      <c r="B172" s="28924" t="s">
        <v>1169</v>
      </c>
      <c r="C172" s="28540" t="s">
        <v>103</v>
      </c>
      <c r="D172" s="27339" t="str">
        <f>B172&amp;".1"</f>
        <v>3.46.1</v>
      </c>
      <c r="E172" s="27340" t="s">
        <v>1065</v>
      </c>
      <c r="F172" s="27341" t="s">
        <v>430</v>
      </c>
      <c r="G172" s="27545" t="s">
        <v>22</v>
      </c>
      <c r="H172" s="27343" t="s">
        <v>22</v>
      </c>
      <c r="I172" s="27545" t="s">
        <v>1170</v>
      </c>
      <c r="J172" s="27343" t="s">
        <v>22</v>
      </c>
      <c r="K172" s="28195"/>
      <c r="L172" s="28229"/>
      <c r="M172" s="28229"/>
      <c r="N172" s="28229"/>
      <c r="O172" s="28229"/>
      <c r="P172" s="28229"/>
      <c r="Q172" s="28229"/>
      <c r="R172" s="28229"/>
      <c r="S172" s="28229"/>
      <c r="T172" s="28229"/>
      <c r="U172" s="28265"/>
      <c r="V172" s="28229">
        <v>0</v>
      </c>
    </row>
    <row s="28966" customFormat="1" customHeight="1" ht="15">
      <c r="A173" s="28229"/>
      <c r="B173" s="28924"/>
      <c r="C173" s="28540"/>
      <c r="D173" s="27339" t="str">
        <f>B172&amp;".2"</f>
        <v>3.46.2</v>
      </c>
      <c r="E173" s="27340" t="s">
        <v>1066</v>
      </c>
      <c r="F173" s="27341" t="s">
        <v>430</v>
      </c>
      <c r="G173" s="27310" t="s">
        <v>22</v>
      </c>
      <c r="H173" s="27343" t="s">
        <v>22</v>
      </c>
      <c r="I173" s="27310" t="s">
        <v>1148</v>
      </c>
      <c r="J173" s="27343" t="s">
        <v>22</v>
      </c>
      <c r="K173" s="28195" t="s">
        <v>1067</v>
      </c>
      <c r="L173" s="28229"/>
      <c r="M173" s="28229"/>
      <c r="N173" s="28229"/>
      <c r="O173" s="28229"/>
      <c r="P173" s="28229"/>
      <c r="Q173" s="28229"/>
      <c r="R173" s="28229"/>
      <c r="S173" s="28229"/>
      <c r="T173" s="28229"/>
      <c r="U173" s="28265"/>
      <c r="V173" s="28229">
        <v>0</v>
      </c>
    </row>
    <row s="28966" customFormat="1" customHeight="1" ht="15">
      <c r="A174" s="28229"/>
      <c r="B174" s="28924"/>
      <c r="C174" s="28540"/>
      <c r="D174" s="27339" t="str">
        <f>B172&amp;".3"</f>
        <v>3.46.3</v>
      </c>
      <c r="E174" s="27340" t="s">
        <v>1068</v>
      </c>
      <c r="F174" s="27341" t="s">
        <v>430</v>
      </c>
      <c r="G174" s="27310" t="s">
        <v>22</v>
      </c>
      <c r="H174" s="27343" t="s">
        <v>22</v>
      </c>
      <c r="I174" s="27310" t="s">
        <v>1148</v>
      </c>
      <c r="J174" s="27343" t="s">
        <v>22</v>
      </c>
      <c r="K174" s="28195" t="s">
        <v>1069</v>
      </c>
      <c r="L174" s="28229"/>
      <c r="M174" s="28229"/>
      <c r="N174" s="28229"/>
      <c r="O174" s="28229"/>
      <c r="P174" s="28229"/>
      <c r="Q174" s="28229"/>
      <c r="R174" s="28229"/>
      <c r="S174" s="28229"/>
      <c r="T174" s="28229"/>
      <c r="U174" s="28265"/>
      <c r="V174" s="28229">
        <v>0</v>
      </c>
    </row>
    <row s="28966" customFormat="1" customHeight="1" ht="22.5">
      <c r="A175" s="28229"/>
      <c r="B175" s="28924" t="s">
        <v>1171</v>
      </c>
      <c r="C175" s="28540" t="s">
        <v>103</v>
      </c>
      <c r="D175" s="27339" t="str">
        <f>B175&amp;".1"</f>
        <v>3.47.1</v>
      </c>
      <c r="E175" s="27340" t="s">
        <v>1065</v>
      </c>
      <c r="F175" s="27341" t="s">
        <v>430</v>
      </c>
      <c r="G175" s="27545" t="s">
        <v>22</v>
      </c>
      <c r="H175" s="27343" t="s">
        <v>22</v>
      </c>
      <c r="I175" s="27545" t="s">
        <v>1172</v>
      </c>
      <c r="J175" s="27343" t="s">
        <v>22</v>
      </c>
      <c r="K175" s="28195"/>
      <c r="L175" s="28229"/>
      <c r="M175" s="28229"/>
      <c r="N175" s="28229"/>
      <c r="O175" s="28229"/>
      <c r="P175" s="28229"/>
      <c r="Q175" s="28229"/>
      <c r="R175" s="28229"/>
      <c r="S175" s="28229"/>
      <c r="T175" s="28229"/>
      <c r="U175" s="28265"/>
      <c r="V175" s="28229">
        <v>0</v>
      </c>
    </row>
    <row s="28966" customFormat="1" customHeight="1" ht="15">
      <c r="A176" s="28229"/>
      <c r="B176" s="28924"/>
      <c r="C176" s="28540"/>
      <c r="D176" s="27339" t="str">
        <f>B175&amp;".2"</f>
        <v>3.47.2</v>
      </c>
      <c r="E176" s="27340" t="s">
        <v>1066</v>
      </c>
      <c r="F176" s="27341" t="s">
        <v>430</v>
      </c>
      <c r="G176" s="27310" t="s">
        <v>22</v>
      </c>
      <c r="H176" s="27343" t="s">
        <v>22</v>
      </c>
      <c r="I176" s="27310" t="s">
        <v>1148</v>
      </c>
      <c r="J176" s="27343" t="s">
        <v>22</v>
      </c>
      <c r="K176" s="28195" t="s">
        <v>1067</v>
      </c>
      <c r="L176" s="28229"/>
      <c r="M176" s="28229"/>
      <c r="N176" s="28229"/>
      <c r="O176" s="28229"/>
      <c r="P176" s="28229"/>
      <c r="Q176" s="28229"/>
      <c r="R176" s="28229"/>
      <c r="S176" s="28229"/>
      <c r="T176" s="28229"/>
      <c r="U176" s="28265"/>
      <c r="V176" s="28229">
        <v>0</v>
      </c>
    </row>
    <row s="28966" customFormat="1" customHeight="1" ht="15">
      <c r="A177" s="28229"/>
      <c r="B177" s="28924"/>
      <c r="C177" s="28540"/>
      <c r="D177" s="27339" t="str">
        <f>B175&amp;".3"</f>
        <v>3.47.3</v>
      </c>
      <c r="E177" s="27340" t="s">
        <v>1068</v>
      </c>
      <c r="F177" s="27341" t="s">
        <v>430</v>
      </c>
      <c r="G177" s="27310" t="s">
        <v>22</v>
      </c>
      <c r="H177" s="27343" t="s">
        <v>22</v>
      </c>
      <c r="I177" s="27310" t="s">
        <v>1148</v>
      </c>
      <c r="J177" s="27343" t="s">
        <v>22</v>
      </c>
      <c r="K177" s="28195" t="s">
        <v>1069</v>
      </c>
      <c r="L177" s="28229"/>
      <c r="M177" s="28229"/>
      <c r="N177" s="28229"/>
      <c r="O177" s="28229"/>
      <c r="P177" s="28229"/>
      <c r="Q177" s="28229"/>
      <c r="R177" s="28229"/>
      <c r="S177" s="28229"/>
      <c r="T177" s="28229"/>
      <c r="U177" s="28265"/>
      <c r="V177" s="28229">
        <v>0</v>
      </c>
    </row>
    <row s="28966" customFormat="1" customHeight="1" ht="22.5">
      <c r="A178" s="28229"/>
      <c r="B178" s="28924" t="s">
        <v>1173</v>
      </c>
      <c r="C178" s="28540" t="s">
        <v>103</v>
      </c>
      <c r="D178" s="27339" t="str">
        <f>B178&amp;".1"</f>
        <v>3.48.1</v>
      </c>
      <c r="E178" s="27340" t="s">
        <v>1065</v>
      </c>
      <c r="F178" s="27341" t="s">
        <v>430</v>
      </c>
      <c r="G178" s="27545" t="s">
        <v>22</v>
      </c>
      <c r="H178" s="27343" t="s">
        <v>22</v>
      </c>
      <c r="I178" s="27545" t="s">
        <v>1174</v>
      </c>
      <c r="J178" s="27343" t="s">
        <v>22</v>
      </c>
      <c r="K178" s="28195"/>
      <c r="L178" s="28229"/>
      <c r="M178" s="28229"/>
      <c r="N178" s="28229"/>
      <c r="O178" s="28229"/>
      <c r="P178" s="28229"/>
      <c r="Q178" s="28229"/>
      <c r="R178" s="28229"/>
      <c r="S178" s="28229"/>
      <c r="T178" s="28229"/>
      <c r="U178" s="28265"/>
      <c r="V178" s="28229">
        <v>0</v>
      </c>
    </row>
    <row s="28966" customFormat="1" customHeight="1" ht="15">
      <c r="A179" s="28229"/>
      <c r="B179" s="28924"/>
      <c r="C179" s="28540"/>
      <c r="D179" s="27339" t="str">
        <f>B178&amp;".2"</f>
        <v>3.48.2</v>
      </c>
      <c r="E179" s="27340" t="s">
        <v>1066</v>
      </c>
      <c r="F179" s="27341" t="s">
        <v>430</v>
      </c>
      <c r="G179" s="27310" t="s">
        <v>22</v>
      </c>
      <c r="H179" s="27343" t="s">
        <v>22</v>
      </c>
      <c r="I179" s="27310" t="s">
        <v>1148</v>
      </c>
      <c r="J179" s="27343" t="s">
        <v>22</v>
      </c>
      <c r="K179" s="28195" t="s">
        <v>1067</v>
      </c>
      <c r="L179" s="28229"/>
      <c r="M179" s="28229"/>
      <c r="N179" s="28229"/>
      <c r="O179" s="28229"/>
      <c r="P179" s="28229"/>
      <c r="Q179" s="28229"/>
      <c r="R179" s="28229"/>
      <c r="S179" s="28229"/>
      <c r="T179" s="28229"/>
      <c r="U179" s="28265"/>
      <c r="V179" s="28229">
        <v>0</v>
      </c>
    </row>
    <row s="28966" customFormat="1" customHeight="1" ht="15">
      <c r="A180" s="28229"/>
      <c r="B180" s="28924"/>
      <c r="C180" s="28540"/>
      <c r="D180" s="27339" t="str">
        <f>B178&amp;".3"</f>
        <v>3.48.3</v>
      </c>
      <c r="E180" s="27340" t="s">
        <v>1068</v>
      </c>
      <c r="F180" s="27341" t="s">
        <v>430</v>
      </c>
      <c r="G180" s="27310" t="s">
        <v>22</v>
      </c>
      <c r="H180" s="27343" t="s">
        <v>22</v>
      </c>
      <c r="I180" s="27310" t="s">
        <v>1148</v>
      </c>
      <c r="J180" s="27343" t="s">
        <v>22</v>
      </c>
      <c r="K180" s="28195" t="s">
        <v>1069</v>
      </c>
      <c r="L180" s="28229"/>
      <c r="M180" s="28229"/>
      <c r="N180" s="28229"/>
      <c r="O180" s="28229"/>
      <c r="P180" s="28229"/>
      <c r="Q180" s="28229"/>
      <c r="R180" s="28229"/>
      <c r="S180" s="28229"/>
      <c r="T180" s="28229"/>
      <c r="U180" s="28265"/>
      <c r="V180" s="28229">
        <v>0</v>
      </c>
    </row>
    <row s="28966" customFormat="1" customHeight="1" ht="22.5">
      <c r="A181" s="28229"/>
      <c r="B181" s="28924" t="s">
        <v>1175</v>
      </c>
      <c r="C181" s="28540" t="s">
        <v>103</v>
      </c>
      <c r="D181" s="27339" t="str">
        <f>B181&amp;".1"</f>
        <v>3.49.1</v>
      </c>
      <c r="E181" s="27340" t="s">
        <v>1065</v>
      </c>
      <c r="F181" s="27341" t="s">
        <v>430</v>
      </c>
      <c r="G181" s="27545" t="s">
        <v>22</v>
      </c>
      <c r="H181" s="27343" t="s">
        <v>22</v>
      </c>
      <c r="I181" s="27545" t="s">
        <v>1176</v>
      </c>
      <c r="J181" s="27343" t="s">
        <v>22</v>
      </c>
      <c r="K181" s="28195"/>
      <c r="L181" s="28229"/>
      <c r="M181" s="28229"/>
      <c r="N181" s="28229"/>
      <c r="O181" s="28229"/>
      <c r="P181" s="28229"/>
      <c r="Q181" s="28229"/>
      <c r="R181" s="28229"/>
      <c r="S181" s="28229"/>
      <c r="T181" s="28229"/>
      <c r="U181" s="28265"/>
      <c r="V181" s="28229">
        <v>0</v>
      </c>
    </row>
    <row s="28966" customFormat="1" customHeight="1" ht="15">
      <c r="A182" s="28229"/>
      <c r="B182" s="28924"/>
      <c r="C182" s="28540"/>
      <c r="D182" s="27339" t="str">
        <f>B181&amp;".2"</f>
        <v>3.49.2</v>
      </c>
      <c r="E182" s="27340" t="s">
        <v>1066</v>
      </c>
      <c r="F182" s="27341" t="s">
        <v>430</v>
      </c>
      <c r="G182" s="27310" t="s">
        <v>22</v>
      </c>
      <c r="H182" s="27343" t="s">
        <v>22</v>
      </c>
      <c r="I182" s="27310" t="s">
        <v>1148</v>
      </c>
      <c r="J182" s="27343" t="s">
        <v>22</v>
      </c>
      <c r="K182" s="28195" t="s">
        <v>1067</v>
      </c>
      <c r="L182" s="28229"/>
      <c r="M182" s="28229"/>
      <c r="N182" s="28229"/>
      <c r="O182" s="28229"/>
      <c r="P182" s="28229"/>
      <c r="Q182" s="28229"/>
      <c r="R182" s="28229"/>
      <c r="S182" s="28229"/>
      <c r="T182" s="28229"/>
      <c r="U182" s="28265"/>
      <c r="V182" s="28229">
        <v>0</v>
      </c>
    </row>
    <row s="28966" customFormat="1" customHeight="1" ht="15">
      <c r="A183" s="28229"/>
      <c r="B183" s="28924"/>
      <c r="C183" s="28540"/>
      <c r="D183" s="27339" t="str">
        <f>B181&amp;".3"</f>
        <v>3.49.3</v>
      </c>
      <c r="E183" s="27340" t="s">
        <v>1068</v>
      </c>
      <c r="F183" s="27341" t="s">
        <v>430</v>
      </c>
      <c r="G183" s="27310" t="s">
        <v>22</v>
      </c>
      <c r="H183" s="27343" t="s">
        <v>22</v>
      </c>
      <c r="I183" s="27310" t="s">
        <v>1148</v>
      </c>
      <c r="J183" s="27343" t="s">
        <v>22</v>
      </c>
      <c r="K183" s="28195" t="s">
        <v>1069</v>
      </c>
      <c r="L183" s="28229"/>
      <c r="M183" s="28229"/>
      <c r="N183" s="28229"/>
      <c r="O183" s="28229"/>
      <c r="P183" s="28229"/>
      <c r="Q183" s="28229"/>
      <c r="R183" s="28229"/>
      <c r="S183" s="28229"/>
      <c r="T183" s="28229"/>
      <c r="U183" s="28265"/>
      <c r="V183" s="28229">
        <v>0</v>
      </c>
    </row>
    <row s="28966" customFormat="1" customHeight="1" ht="22.5">
      <c r="A184" s="28229"/>
      <c r="B184" s="28924" t="s">
        <v>1177</v>
      </c>
      <c r="C184" s="28540" t="s">
        <v>103</v>
      </c>
      <c r="D184" s="27339" t="str">
        <f>B184&amp;".1"</f>
        <v>3.50.1</v>
      </c>
      <c r="E184" s="27340" t="s">
        <v>1065</v>
      </c>
      <c r="F184" s="27341" t="s">
        <v>430</v>
      </c>
      <c r="G184" s="27545" t="s">
        <v>22</v>
      </c>
      <c r="H184" s="27343" t="s">
        <v>22</v>
      </c>
      <c r="I184" s="27545" t="s">
        <v>1178</v>
      </c>
      <c r="J184" s="27343" t="s">
        <v>22</v>
      </c>
      <c r="K184" s="28195"/>
      <c r="L184" s="28229"/>
      <c r="M184" s="28229"/>
      <c r="N184" s="28229"/>
      <c r="O184" s="28229"/>
      <c r="P184" s="28229"/>
      <c r="Q184" s="28229"/>
      <c r="R184" s="28229"/>
      <c r="S184" s="28229"/>
      <c r="T184" s="28229"/>
      <c r="U184" s="28265"/>
      <c r="V184" s="28229">
        <v>0</v>
      </c>
    </row>
    <row s="28966" customFormat="1" customHeight="1" ht="15">
      <c r="A185" s="28229"/>
      <c r="B185" s="28924"/>
      <c r="C185" s="28540"/>
      <c r="D185" s="27339" t="str">
        <f>B184&amp;".2"</f>
        <v>3.50.2</v>
      </c>
      <c r="E185" s="27340" t="s">
        <v>1066</v>
      </c>
      <c r="F185" s="27341" t="s">
        <v>430</v>
      </c>
      <c r="G185" s="27310" t="s">
        <v>22</v>
      </c>
      <c r="H185" s="27343" t="s">
        <v>22</v>
      </c>
      <c r="I185" s="27310" t="s">
        <v>1148</v>
      </c>
      <c r="J185" s="27343" t="s">
        <v>22</v>
      </c>
      <c r="K185" s="28195" t="s">
        <v>1067</v>
      </c>
      <c r="L185" s="28229"/>
      <c r="M185" s="28229"/>
      <c r="N185" s="28229"/>
      <c r="O185" s="28229"/>
      <c r="P185" s="28229"/>
      <c r="Q185" s="28229"/>
      <c r="R185" s="28229"/>
      <c r="S185" s="28229"/>
      <c r="T185" s="28229"/>
      <c r="U185" s="28265"/>
      <c r="V185" s="28229">
        <v>0</v>
      </c>
    </row>
    <row s="28966" customFormat="1" customHeight="1" ht="15">
      <c r="A186" s="28229"/>
      <c r="B186" s="28924"/>
      <c r="C186" s="28540"/>
      <c r="D186" s="27339" t="str">
        <f>B184&amp;".3"</f>
        <v>3.50.3</v>
      </c>
      <c r="E186" s="27340" t="s">
        <v>1068</v>
      </c>
      <c r="F186" s="27341" t="s">
        <v>430</v>
      </c>
      <c r="G186" s="27310" t="s">
        <v>22</v>
      </c>
      <c r="H186" s="27343" t="s">
        <v>22</v>
      </c>
      <c r="I186" s="27310" t="s">
        <v>1148</v>
      </c>
      <c r="J186" s="27343" t="s">
        <v>22</v>
      </c>
      <c r="K186" s="28195" t="s">
        <v>1069</v>
      </c>
      <c r="L186" s="28229"/>
      <c r="M186" s="28229"/>
      <c r="N186" s="28229"/>
      <c r="O186" s="28229"/>
      <c r="P186" s="28229"/>
      <c r="Q186" s="28229"/>
      <c r="R186" s="28229"/>
      <c r="S186" s="28229"/>
      <c r="T186" s="28229"/>
      <c r="U186" s="28265"/>
      <c r="V186" s="28229">
        <v>0</v>
      </c>
    </row>
    <row s="28966" customFormat="1" customHeight="1" ht="22.5">
      <c r="A187" s="28229"/>
      <c r="B187" s="28924" t="s">
        <v>1179</v>
      </c>
      <c r="C187" s="28540" t="s">
        <v>103</v>
      </c>
      <c r="D187" s="27339" t="str">
        <f>B187&amp;".1"</f>
        <v>3.51.1</v>
      </c>
      <c r="E187" s="27340" t="s">
        <v>1065</v>
      </c>
      <c r="F187" s="27341" t="s">
        <v>430</v>
      </c>
      <c r="G187" s="27545" t="s">
        <v>22</v>
      </c>
      <c r="H187" s="27343" t="s">
        <v>22</v>
      </c>
      <c r="I187" s="27545" t="s">
        <v>1180</v>
      </c>
      <c r="J187" s="27343" t="s">
        <v>22</v>
      </c>
      <c r="K187" s="28195"/>
      <c r="L187" s="28229"/>
      <c r="M187" s="28229"/>
      <c r="N187" s="28229"/>
      <c r="O187" s="28229"/>
      <c r="P187" s="28229"/>
      <c r="Q187" s="28229"/>
      <c r="R187" s="28229"/>
      <c r="S187" s="28229"/>
      <c r="T187" s="28229"/>
      <c r="U187" s="28265"/>
      <c r="V187" s="28229">
        <v>0</v>
      </c>
    </row>
    <row s="28966" customFormat="1" customHeight="1" ht="15">
      <c r="A188" s="28229"/>
      <c r="B188" s="28924"/>
      <c r="C188" s="28540"/>
      <c r="D188" s="27339" t="str">
        <f>B187&amp;".2"</f>
        <v>3.51.2</v>
      </c>
      <c r="E188" s="27340" t="s">
        <v>1066</v>
      </c>
      <c r="F188" s="27341" t="s">
        <v>430</v>
      </c>
      <c r="G188" s="27310" t="s">
        <v>22</v>
      </c>
      <c r="H188" s="27343" t="s">
        <v>22</v>
      </c>
      <c r="I188" s="27310" t="s">
        <v>1148</v>
      </c>
      <c r="J188" s="27343" t="s">
        <v>22</v>
      </c>
      <c r="K188" s="28195" t="s">
        <v>1067</v>
      </c>
      <c r="L188" s="28229"/>
      <c r="M188" s="28229"/>
      <c r="N188" s="28229"/>
      <c r="O188" s="28229"/>
      <c r="P188" s="28229"/>
      <c r="Q188" s="28229"/>
      <c r="R188" s="28229"/>
      <c r="S188" s="28229"/>
      <c r="T188" s="28229"/>
      <c r="U188" s="28265"/>
      <c r="V188" s="28229">
        <v>0</v>
      </c>
    </row>
    <row s="28966" customFormat="1" customHeight="1" ht="15">
      <c r="A189" s="28229"/>
      <c r="B189" s="28924"/>
      <c r="C189" s="28540"/>
      <c r="D189" s="27339" t="str">
        <f>B187&amp;".3"</f>
        <v>3.51.3</v>
      </c>
      <c r="E189" s="27340" t="s">
        <v>1068</v>
      </c>
      <c r="F189" s="27341" t="s">
        <v>430</v>
      </c>
      <c r="G189" s="27310" t="s">
        <v>22</v>
      </c>
      <c r="H189" s="27343" t="s">
        <v>22</v>
      </c>
      <c r="I189" s="27310" t="s">
        <v>1148</v>
      </c>
      <c r="J189" s="27343" t="s">
        <v>22</v>
      </c>
      <c r="K189" s="28195" t="s">
        <v>1069</v>
      </c>
      <c r="L189" s="28229"/>
      <c r="M189" s="28229"/>
      <c r="N189" s="28229"/>
      <c r="O189" s="28229"/>
      <c r="P189" s="28229"/>
      <c r="Q189" s="28229"/>
      <c r="R189" s="28229"/>
      <c r="S189" s="28229"/>
      <c r="T189" s="28229"/>
      <c r="U189" s="28265"/>
      <c r="V189" s="28229">
        <v>0</v>
      </c>
    </row>
    <row s="28966" customFormat="1" customHeight="1" ht="22.5">
      <c r="A190" s="28229"/>
      <c r="B190" s="28924" t="s">
        <v>1181</v>
      </c>
      <c r="C190" s="28540" t="s">
        <v>103</v>
      </c>
      <c r="D190" s="27339" t="str">
        <f>B190&amp;".1"</f>
        <v>3.52.1</v>
      </c>
      <c r="E190" s="27340" t="s">
        <v>1065</v>
      </c>
      <c r="F190" s="27341" t="s">
        <v>430</v>
      </c>
      <c r="G190" s="27545" t="s">
        <v>22</v>
      </c>
      <c r="H190" s="27343" t="s">
        <v>22</v>
      </c>
      <c r="I190" s="27545" t="s">
        <v>1182</v>
      </c>
      <c r="J190" s="27343" t="s">
        <v>22</v>
      </c>
      <c r="K190" s="28195"/>
      <c r="L190" s="28229"/>
      <c r="M190" s="28229"/>
      <c r="N190" s="28229"/>
      <c r="O190" s="28229"/>
      <c r="P190" s="28229"/>
      <c r="Q190" s="28229"/>
      <c r="R190" s="28229"/>
      <c r="S190" s="28229"/>
      <c r="T190" s="28229"/>
      <c r="U190" s="28265"/>
      <c r="V190" s="28229">
        <v>0</v>
      </c>
    </row>
    <row s="28966" customFormat="1" customHeight="1" ht="15">
      <c r="A191" s="28229"/>
      <c r="B191" s="28924"/>
      <c r="C191" s="28540"/>
      <c r="D191" s="27339" t="str">
        <f>B190&amp;".2"</f>
        <v>3.52.2</v>
      </c>
      <c r="E191" s="27340" t="s">
        <v>1066</v>
      </c>
      <c r="F191" s="27341" t="s">
        <v>430</v>
      </c>
      <c r="G191" s="27310" t="s">
        <v>22</v>
      </c>
      <c r="H191" s="27343" t="s">
        <v>22</v>
      </c>
      <c r="I191" s="27310" t="s">
        <v>1148</v>
      </c>
      <c r="J191" s="27343" t="s">
        <v>22</v>
      </c>
      <c r="K191" s="28195" t="s">
        <v>1067</v>
      </c>
      <c r="L191" s="28229"/>
      <c r="M191" s="28229"/>
      <c r="N191" s="28229"/>
      <c r="O191" s="28229"/>
      <c r="P191" s="28229"/>
      <c r="Q191" s="28229"/>
      <c r="R191" s="28229"/>
      <c r="S191" s="28229"/>
      <c r="T191" s="28229"/>
      <c r="U191" s="28265"/>
      <c r="V191" s="28229">
        <v>0</v>
      </c>
    </row>
    <row s="28966" customFormat="1" customHeight="1" ht="15">
      <c r="A192" s="28229"/>
      <c r="B192" s="28924"/>
      <c r="C192" s="28540"/>
      <c r="D192" s="27339" t="str">
        <f>B190&amp;".3"</f>
        <v>3.52.3</v>
      </c>
      <c r="E192" s="27340" t="s">
        <v>1068</v>
      </c>
      <c r="F192" s="27341" t="s">
        <v>430</v>
      </c>
      <c r="G192" s="27310" t="s">
        <v>22</v>
      </c>
      <c r="H192" s="27343" t="s">
        <v>22</v>
      </c>
      <c r="I192" s="27310" t="s">
        <v>1148</v>
      </c>
      <c r="J192" s="27343" t="s">
        <v>22</v>
      </c>
      <c r="K192" s="28195" t="s">
        <v>1069</v>
      </c>
      <c r="L192" s="28229"/>
      <c r="M192" s="28229"/>
      <c r="N192" s="28229"/>
      <c r="O192" s="28229"/>
      <c r="P192" s="28229"/>
      <c r="Q192" s="28229"/>
      <c r="R192" s="28229"/>
      <c r="S192" s="28229"/>
      <c r="T192" s="28229"/>
      <c r="U192" s="28265"/>
      <c r="V192" s="28229">
        <v>0</v>
      </c>
    </row>
    <row s="28966" customFormat="1" customHeight="1" ht="22.5">
      <c r="A193" s="28229"/>
      <c r="B193" s="28924" t="s">
        <v>1183</v>
      </c>
      <c r="C193" s="28540" t="s">
        <v>103</v>
      </c>
      <c r="D193" s="27339" t="str">
        <f>B193&amp;".1"</f>
        <v>3.53.1</v>
      </c>
      <c r="E193" s="27340" t="s">
        <v>1065</v>
      </c>
      <c r="F193" s="27341" t="s">
        <v>430</v>
      </c>
      <c r="G193" s="27545" t="s">
        <v>22</v>
      </c>
      <c r="H193" s="27343" t="s">
        <v>22</v>
      </c>
      <c r="I193" s="27545" t="s">
        <v>1184</v>
      </c>
      <c r="J193" s="27343" t="s">
        <v>22</v>
      </c>
      <c r="K193" s="28195"/>
      <c r="L193" s="28229"/>
      <c r="M193" s="28229"/>
      <c r="N193" s="28229"/>
      <c r="O193" s="28229"/>
      <c r="P193" s="28229"/>
      <c r="Q193" s="28229"/>
      <c r="R193" s="28229"/>
      <c r="S193" s="28229"/>
      <c r="T193" s="28229"/>
      <c r="U193" s="28265"/>
      <c r="V193" s="28229">
        <v>0</v>
      </c>
    </row>
    <row s="28966" customFormat="1" customHeight="1" ht="15">
      <c r="A194" s="28229"/>
      <c r="B194" s="28924"/>
      <c r="C194" s="28540"/>
      <c r="D194" s="27339" t="str">
        <f>B193&amp;".2"</f>
        <v>3.53.2</v>
      </c>
      <c r="E194" s="27340" t="s">
        <v>1066</v>
      </c>
      <c r="F194" s="27341" t="s">
        <v>430</v>
      </c>
      <c r="G194" s="27310" t="s">
        <v>22</v>
      </c>
      <c r="H194" s="27343" t="s">
        <v>22</v>
      </c>
      <c r="I194" s="27310" t="s">
        <v>1148</v>
      </c>
      <c r="J194" s="27343" t="s">
        <v>22</v>
      </c>
      <c r="K194" s="28195" t="s">
        <v>1067</v>
      </c>
      <c r="L194" s="28229"/>
      <c r="M194" s="28229"/>
      <c r="N194" s="28229"/>
      <c r="O194" s="28229"/>
      <c r="P194" s="28229"/>
      <c r="Q194" s="28229"/>
      <c r="R194" s="28229"/>
      <c r="S194" s="28229"/>
      <c r="T194" s="28229"/>
      <c r="U194" s="28265"/>
      <c r="V194" s="28229">
        <v>0</v>
      </c>
    </row>
    <row s="28966" customFormat="1" customHeight="1" ht="15">
      <c r="A195" s="28229"/>
      <c r="B195" s="28924"/>
      <c r="C195" s="28540"/>
      <c r="D195" s="27339" t="str">
        <f>B193&amp;".3"</f>
        <v>3.53.3</v>
      </c>
      <c r="E195" s="27340" t="s">
        <v>1068</v>
      </c>
      <c r="F195" s="27341" t="s">
        <v>430</v>
      </c>
      <c r="G195" s="27310" t="s">
        <v>22</v>
      </c>
      <c r="H195" s="27343" t="s">
        <v>22</v>
      </c>
      <c r="I195" s="27310" t="s">
        <v>1148</v>
      </c>
      <c r="J195" s="27343" t="s">
        <v>22</v>
      </c>
      <c r="K195" s="28195" t="s">
        <v>1069</v>
      </c>
      <c r="L195" s="28229"/>
      <c r="M195" s="28229"/>
      <c r="N195" s="28229"/>
      <c r="O195" s="28229"/>
      <c r="P195" s="28229"/>
      <c r="Q195" s="28229"/>
      <c r="R195" s="28229"/>
      <c r="S195" s="28229"/>
      <c r="T195" s="28229"/>
      <c r="U195" s="28265"/>
      <c r="V195" s="28229">
        <v>0</v>
      </c>
    </row>
    <row s="28966" customFormat="1" customHeight="1" ht="22.5">
      <c r="A196" s="28229"/>
      <c r="B196" s="28924" t="s">
        <v>1185</v>
      </c>
      <c r="C196" s="28540" t="s">
        <v>103</v>
      </c>
      <c r="D196" s="27339" t="str">
        <f>B196&amp;".1"</f>
        <v>3.54.1</v>
      </c>
      <c r="E196" s="27340" t="s">
        <v>1065</v>
      </c>
      <c r="F196" s="27341" t="s">
        <v>430</v>
      </c>
      <c r="G196" s="27545" t="s">
        <v>22</v>
      </c>
      <c r="H196" s="27343" t="s">
        <v>22</v>
      </c>
      <c r="I196" s="27545" t="s">
        <v>1186</v>
      </c>
      <c r="J196" s="27343" t="s">
        <v>22</v>
      </c>
      <c r="K196" s="28195"/>
      <c r="L196" s="28229"/>
      <c r="M196" s="28229"/>
      <c r="N196" s="28229"/>
      <c r="O196" s="28229"/>
      <c r="P196" s="28229"/>
      <c r="Q196" s="28229"/>
      <c r="R196" s="28229"/>
      <c r="S196" s="28229"/>
      <c r="T196" s="28229"/>
      <c r="U196" s="28265"/>
      <c r="V196" s="28229">
        <v>0</v>
      </c>
    </row>
    <row s="28966" customFormat="1" customHeight="1" ht="15">
      <c r="A197" s="28229"/>
      <c r="B197" s="28924"/>
      <c r="C197" s="28540"/>
      <c r="D197" s="27339" t="str">
        <f>B196&amp;".2"</f>
        <v>3.54.2</v>
      </c>
      <c r="E197" s="27340" t="s">
        <v>1066</v>
      </c>
      <c r="F197" s="27341" t="s">
        <v>430</v>
      </c>
      <c r="G197" s="27310" t="s">
        <v>22</v>
      </c>
      <c r="H197" s="27343" t="s">
        <v>22</v>
      </c>
      <c r="I197" s="27310" t="s">
        <v>1148</v>
      </c>
      <c r="J197" s="27343" t="s">
        <v>22</v>
      </c>
      <c r="K197" s="28195" t="s">
        <v>1067</v>
      </c>
      <c r="L197" s="28229"/>
      <c r="M197" s="28229"/>
      <c r="N197" s="28229"/>
      <c r="O197" s="28229"/>
      <c r="P197" s="28229"/>
      <c r="Q197" s="28229"/>
      <c r="R197" s="28229"/>
      <c r="S197" s="28229"/>
      <c r="T197" s="28229"/>
      <c r="U197" s="28265"/>
      <c r="V197" s="28229">
        <v>0</v>
      </c>
    </row>
    <row s="28966" customFormat="1" customHeight="1" ht="15">
      <c r="A198" s="28229"/>
      <c r="B198" s="28924"/>
      <c r="C198" s="28540"/>
      <c r="D198" s="27339" t="str">
        <f>B196&amp;".3"</f>
        <v>3.54.3</v>
      </c>
      <c r="E198" s="27340" t="s">
        <v>1068</v>
      </c>
      <c r="F198" s="27341" t="s">
        <v>430</v>
      </c>
      <c r="G198" s="27310" t="s">
        <v>22</v>
      </c>
      <c r="H198" s="27343" t="s">
        <v>22</v>
      </c>
      <c r="I198" s="27310" t="s">
        <v>1148</v>
      </c>
      <c r="J198" s="27343" t="s">
        <v>22</v>
      </c>
      <c r="K198" s="28195" t="s">
        <v>1069</v>
      </c>
      <c r="L198" s="28229"/>
      <c r="M198" s="28229"/>
      <c r="N198" s="28229"/>
      <c r="O198" s="28229"/>
      <c r="P198" s="28229"/>
      <c r="Q198" s="28229"/>
      <c r="R198" s="28229"/>
      <c r="S198" s="28229"/>
      <c r="T198" s="28229"/>
      <c r="U198" s="28265"/>
      <c r="V198" s="28229">
        <v>0</v>
      </c>
    </row>
    <row s="28966" customFormat="1" customHeight="1" ht="22.5">
      <c r="A199" s="28229"/>
      <c r="B199" s="28924" t="s">
        <v>1187</v>
      </c>
      <c r="C199" s="28540" t="s">
        <v>103</v>
      </c>
      <c r="D199" s="27339" t="str">
        <f>B199&amp;".1"</f>
        <v>3.55.1</v>
      </c>
      <c r="E199" s="27340" t="s">
        <v>1065</v>
      </c>
      <c r="F199" s="27341" t="s">
        <v>430</v>
      </c>
      <c r="G199" s="27545" t="s">
        <v>22</v>
      </c>
      <c r="H199" s="27343" t="s">
        <v>22</v>
      </c>
      <c r="I199" s="27545" t="s">
        <v>1188</v>
      </c>
      <c r="J199" s="27343" t="s">
        <v>22</v>
      </c>
      <c r="K199" s="28195"/>
      <c r="L199" s="28229"/>
      <c r="M199" s="28229"/>
      <c r="N199" s="28229"/>
      <c r="O199" s="28229"/>
      <c r="P199" s="28229"/>
      <c r="Q199" s="28229"/>
      <c r="R199" s="28229"/>
      <c r="S199" s="28229"/>
      <c r="T199" s="28229"/>
      <c r="U199" s="28265"/>
      <c r="V199" s="28229">
        <v>0</v>
      </c>
    </row>
    <row s="28966" customFormat="1" customHeight="1" ht="15">
      <c r="A200" s="28229"/>
      <c r="B200" s="28924"/>
      <c r="C200" s="28540"/>
      <c r="D200" s="27339" t="str">
        <f>B199&amp;".2"</f>
        <v>3.55.2</v>
      </c>
      <c r="E200" s="27340" t="s">
        <v>1066</v>
      </c>
      <c r="F200" s="27341" t="s">
        <v>430</v>
      </c>
      <c r="G200" s="27310" t="s">
        <v>22</v>
      </c>
      <c r="H200" s="27343" t="s">
        <v>22</v>
      </c>
      <c r="I200" s="27310" t="s">
        <v>1148</v>
      </c>
      <c r="J200" s="27343" t="s">
        <v>22</v>
      </c>
      <c r="K200" s="28195" t="s">
        <v>1067</v>
      </c>
      <c r="L200" s="28229"/>
      <c r="M200" s="28229"/>
      <c r="N200" s="28229"/>
      <c r="O200" s="28229"/>
      <c r="P200" s="28229"/>
      <c r="Q200" s="28229"/>
      <c r="R200" s="28229"/>
      <c r="S200" s="28229"/>
      <c r="T200" s="28229"/>
      <c r="U200" s="28265"/>
      <c r="V200" s="28229">
        <v>0</v>
      </c>
    </row>
    <row s="28966" customFormat="1" customHeight="1" ht="15">
      <c r="A201" s="28229"/>
      <c r="B201" s="28924"/>
      <c r="C201" s="28540"/>
      <c r="D201" s="27339" t="str">
        <f>B199&amp;".3"</f>
        <v>3.55.3</v>
      </c>
      <c r="E201" s="27340" t="s">
        <v>1068</v>
      </c>
      <c r="F201" s="27341" t="s">
        <v>430</v>
      </c>
      <c r="G201" s="27310" t="s">
        <v>22</v>
      </c>
      <c r="H201" s="27343" t="s">
        <v>22</v>
      </c>
      <c r="I201" s="27310" t="s">
        <v>1148</v>
      </c>
      <c r="J201" s="27343" t="s">
        <v>22</v>
      </c>
      <c r="K201" s="28195" t="s">
        <v>1069</v>
      </c>
      <c r="L201" s="28229"/>
      <c r="M201" s="28229"/>
      <c r="N201" s="28229"/>
      <c r="O201" s="28229"/>
      <c r="P201" s="28229"/>
      <c r="Q201" s="28229"/>
      <c r="R201" s="28229"/>
      <c r="S201" s="28229"/>
      <c r="T201" s="28229"/>
      <c r="U201" s="28265"/>
      <c r="V201" s="28229">
        <v>0</v>
      </c>
    </row>
    <row s="28966" customFormat="1" customHeight="1" ht="22.5">
      <c r="A202" s="28229"/>
      <c r="B202" s="28924" t="s">
        <v>1189</v>
      </c>
      <c r="C202" s="28540" t="s">
        <v>103</v>
      </c>
      <c r="D202" s="27339" t="str">
        <f>B202&amp;".1"</f>
        <v>3.56.1</v>
      </c>
      <c r="E202" s="27340" t="s">
        <v>1065</v>
      </c>
      <c r="F202" s="27341" t="s">
        <v>430</v>
      </c>
      <c r="G202" s="27545" t="s">
        <v>22</v>
      </c>
      <c r="H202" s="27343" t="s">
        <v>22</v>
      </c>
      <c r="I202" s="27545" t="s">
        <v>1190</v>
      </c>
      <c r="J202" s="27343" t="s">
        <v>22</v>
      </c>
      <c r="K202" s="28195"/>
      <c r="L202" s="28229"/>
      <c r="M202" s="28229"/>
      <c r="N202" s="28229"/>
      <c r="O202" s="28229"/>
      <c r="P202" s="28229"/>
      <c r="Q202" s="28229"/>
      <c r="R202" s="28229"/>
      <c r="S202" s="28229"/>
      <c r="T202" s="28229"/>
      <c r="U202" s="28265"/>
      <c r="V202" s="28229">
        <v>0</v>
      </c>
    </row>
    <row s="28966" customFormat="1" customHeight="1" ht="15">
      <c r="A203" s="28229"/>
      <c r="B203" s="28924"/>
      <c r="C203" s="28540"/>
      <c r="D203" s="27339" t="str">
        <f>B202&amp;".2"</f>
        <v>3.56.2</v>
      </c>
      <c r="E203" s="27340" t="s">
        <v>1066</v>
      </c>
      <c r="F203" s="27341" t="s">
        <v>430</v>
      </c>
      <c r="G203" s="27310" t="s">
        <v>22</v>
      </c>
      <c r="H203" s="27343" t="s">
        <v>22</v>
      </c>
      <c r="I203" s="27310" t="s">
        <v>1148</v>
      </c>
      <c r="J203" s="27343" t="s">
        <v>22</v>
      </c>
      <c r="K203" s="28195" t="s">
        <v>1067</v>
      </c>
      <c r="L203" s="28229"/>
      <c r="M203" s="28229"/>
      <c r="N203" s="28229"/>
      <c r="O203" s="28229"/>
      <c r="P203" s="28229"/>
      <c r="Q203" s="28229"/>
      <c r="R203" s="28229"/>
      <c r="S203" s="28229"/>
      <c r="T203" s="28229"/>
      <c r="U203" s="28265"/>
      <c r="V203" s="28229">
        <v>0</v>
      </c>
    </row>
    <row s="28966" customFormat="1" customHeight="1" ht="15">
      <c r="A204" s="28229"/>
      <c r="B204" s="28924"/>
      <c r="C204" s="28540"/>
      <c r="D204" s="27339" t="str">
        <f>B202&amp;".3"</f>
        <v>3.56.3</v>
      </c>
      <c r="E204" s="27340" t="s">
        <v>1068</v>
      </c>
      <c r="F204" s="27341" t="s">
        <v>430</v>
      </c>
      <c r="G204" s="27310" t="s">
        <v>22</v>
      </c>
      <c r="H204" s="27343" t="s">
        <v>22</v>
      </c>
      <c r="I204" s="27310" t="s">
        <v>1148</v>
      </c>
      <c r="J204" s="27343" t="s">
        <v>22</v>
      </c>
      <c r="K204" s="28195" t="s">
        <v>1069</v>
      </c>
      <c r="L204" s="28229"/>
      <c r="M204" s="28229"/>
      <c r="N204" s="28229"/>
      <c r="O204" s="28229"/>
      <c r="P204" s="28229"/>
      <c r="Q204" s="28229"/>
      <c r="R204" s="28229"/>
      <c r="S204" s="28229"/>
      <c r="T204" s="28229"/>
      <c r="U204" s="28265"/>
      <c r="V204" s="28229">
        <v>0</v>
      </c>
    </row>
    <row s="28966" customFormat="1" customHeight="1" ht="22.5">
      <c r="A205" s="28229"/>
      <c r="B205" s="28924" t="s">
        <v>1191</v>
      </c>
      <c r="C205" s="28540" t="s">
        <v>103</v>
      </c>
      <c r="D205" s="27339" t="str">
        <f>B205&amp;".1"</f>
        <v>3.57.1</v>
      </c>
      <c r="E205" s="27340" t="s">
        <v>1065</v>
      </c>
      <c r="F205" s="27341" t="s">
        <v>430</v>
      </c>
      <c r="G205" s="27545" t="s">
        <v>22</v>
      </c>
      <c r="H205" s="27343" t="s">
        <v>22</v>
      </c>
      <c r="I205" s="27545" t="s">
        <v>1192</v>
      </c>
      <c r="J205" s="27343" t="s">
        <v>22</v>
      </c>
      <c r="K205" s="28195"/>
      <c r="L205" s="28229"/>
      <c r="M205" s="28229"/>
      <c r="N205" s="28229"/>
      <c r="O205" s="28229"/>
      <c r="P205" s="28229"/>
      <c r="Q205" s="28229"/>
      <c r="R205" s="28229"/>
      <c r="S205" s="28229"/>
      <c r="T205" s="28229"/>
      <c r="U205" s="28265"/>
      <c r="V205" s="28229">
        <v>0</v>
      </c>
    </row>
    <row s="28966" customFormat="1" customHeight="1" ht="15">
      <c r="A206" s="28229"/>
      <c r="B206" s="28924"/>
      <c r="C206" s="28540"/>
      <c r="D206" s="27339" t="str">
        <f>B205&amp;".2"</f>
        <v>3.57.2</v>
      </c>
      <c r="E206" s="27340" t="s">
        <v>1066</v>
      </c>
      <c r="F206" s="27341" t="s">
        <v>430</v>
      </c>
      <c r="G206" s="27310" t="s">
        <v>22</v>
      </c>
      <c r="H206" s="27343" t="s">
        <v>22</v>
      </c>
      <c r="I206" s="27310" t="s">
        <v>1193</v>
      </c>
      <c r="J206" s="27343" t="s">
        <v>22</v>
      </c>
      <c r="K206" s="28195" t="s">
        <v>1067</v>
      </c>
      <c r="L206" s="28229"/>
      <c r="M206" s="28229"/>
      <c r="N206" s="28229"/>
      <c r="O206" s="28229"/>
      <c r="P206" s="28229"/>
      <c r="Q206" s="28229"/>
      <c r="R206" s="28229"/>
      <c r="S206" s="28229"/>
      <c r="T206" s="28229"/>
      <c r="U206" s="28265"/>
      <c r="V206" s="28229">
        <v>0</v>
      </c>
    </row>
    <row s="28966" customFormat="1" customHeight="1" ht="15">
      <c r="A207" s="28229"/>
      <c r="B207" s="28924"/>
      <c r="C207" s="28540"/>
      <c r="D207" s="27339" t="str">
        <f>B205&amp;".3"</f>
        <v>3.57.3</v>
      </c>
      <c r="E207" s="27340" t="s">
        <v>1068</v>
      </c>
      <c r="F207" s="27341" t="s">
        <v>430</v>
      </c>
      <c r="G207" s="27310" t="s">
        <v>22</v>
      </c>
      <c r="H207" s="27343" t="s">
        <v>22</v>
      </c>
      <c r="I207" s="27310" t="s">
        <v>1193</v>
      </c>
      <c r="J207" s="27343" t="s">
        <v>22</v>
      </c>
      <c r="K207" s="28195" t="s">
        <v>1069</v>
      </c>
      <c r="L207" s="28229"/>
      <c r="M207" s="28229"/>
      <c r="N207" s="28229"/>
      <c r="O207" s="28229"/>
      <c r="P207" s="28229"/>
      <c r="Q207" s="28229"/>
      <c r="R207" s="28229"/>
      <c r="S207" s="28229"/>
      <c r="T207" s="28229"/>
      <c r="U207" s="28265"/>
      <c r="V207" s="28229">
        <v>0</v>
      </c>
    </row>
    <row s="28966" customFormat="1" customHeight="1" ht="22.5">
      <c r="A208" s="28229"/>
      <c r="B208" s="28924" t="s">
        <v>1194</v>
      </c>
      <c r="C208" s="28540" t="s">
        <v>103</v>
      </c>
      <c r="D208" s="27339" t="str">
        <f>B208&amp;".1"</f>
        <v>3.58.1</v>
      </c>
      <c r="E208" s="27340" t="s">
        <v>1065</v>
      </c>
      <c r="F208" s="27341" t="s">
        <v>430</v>
      </c>
      <c r="G208" s="27545" t="s">
        <v>22</v>
      </c>
      <c r="H208" s="27343" t="s">
        <v>22</v>
      </c>
      <c r="I208" s="27545" t="s">
        <v>1195</v>
      </c>
      <c r="J208" s="27343" t="s">
        <v>22</v>
      </c>
      <c r="K208" s="28195"/>
      <c r="L208" s="28229"/>
      <c r="M208" s="28229"/>
      <c r="N208" s="28229"/>
      <c r="O208" s="28229"/>
      <c r="P208" s="28229"/>
      <c r="Q208" s="28229"/>
      <c r="R208" s="28229"/>
      <c r="S208" s="28229"/>
      <c r="T208" s="28229"/>
      <c r="U208" s="28265"/>
      <c r="V208" s="28229">
        <v>0</v>
      </c>
    </row>
    <row s="28966" customFormat="1" customHeight="1" ht="15">
      <c r="A209" s="28229"/>
      <c r="B209" s="28924"/>
      <c r="C209" s="28540"/>
      <c r="D209" s="27339" t="str">
        <f>B208&amp;".2"</f>
        <v>3.58.2</v>
      </c>
      <c r="E209" s="27340" t="s">
        <v>1066</v>
      </c>
      <c r="F209" s="27341" t="s">
        <v>430</v>
      </c>
      <c r="G209" s="27310" t="s">
        <v>22</v>
      </c>
      <c r="H209" s="27343" t="s">
        <v>22</v>
      </c>
      <c r="I209" s="27310" t="s">
        <v>1193</v>
      </c>
      <c r="J209" s="27343" t="s">
        <v>22</v>
      </c>
      <c r="K209" s="28195" t="s">
        <v>1067</v>
      </c>
      <c r="L209" s="28229"/>
      <c r="M209" s="28229"/>
      <c r="N209" s="28229"/>
      <c r="O209" s="28229"/>
      <c r="P209" s="28229"/>
      <c r="Q209" s="28229"/>
      <c r="R209" s="28229"/>
      <c r="S209" s="28229"/>
      <c r="T209" s="28229"/>
      <c r="U209" s="28265"/>
      <c r="V209" s="28229">
        <v>0</v>
      </c>
    </row>
    <row s="28966" customFormat="1" customHeight="1" ht="15">
      <c r="A210" s="28229"/>
      <c r="B210" s="28924"/>
      <c r="C210" s="28540"/>
      <c r="D210" s="27339" t="str">
        <f>B208&amp;".3"</f>
        <v>3.58.3</v>
      </c>
      <c r="E210" s="27340" t="s">
        <v>1068</v>
      </c>
      <c r="F210" s="27341" t="s">
        <v>430</v>
      </c>
      <c r="G210" s="27310" t="s">
        <v>22</v>
      </c>
      <c r="H210" s="27343" t="s">
        <v>22</v>
      </c>
      <c r="I210" s="27310" t="s">
        <v>1193</v>
      </c>
      <c r="J210" s="27343" t="s">
        <v>22</v>
      </c>
      <c r="K210" s="28195" t="s">
        <v>1069</v>
      </c>
      <c r="L210" s="28229"/>
      <c r="M210" s="28229"/>
      <c r="N210" s="28229"/>
      <c r="O210" s="28229"/>
      <c r="P210" s="28229"/>
      <c r="Q210" s="28229"/>
      <c r="R210" s="28229"/>
      <c r="S210" s="28229"/>
      <c r="T210" s="28229"/>
      <c r="U210" s="28265"/>
      <c r="V210" s="28229">
        <v>0</v>
      </c>
    </row>
    <row s="28966" customFormat="1" customHeight="1" ht="22.5">
      <c r="A211" s="28229"/>
      <c r="B211" s="28924" t="s">
        <v>1196</v>
      </c>
      <c r="C211" s="28540" t="s">
        <v>103</v>
      </c>
      <c r="D211" s="27339" t="str">
        <f>B211&amp;".1"</f>
        <v>3.59.1</v>
      </c>
      <c r="E211" s="27340" t="s">
        <v>1065</v>
      </c>
      <c r="F211" s="27341" t="s">
        <v>430</v>
      </c>
      <c r="G211" s="27545" t="s">
        <v>22</v>
      </c>
      <c r="H211" s="27343" t="s">
        <v>22</v>
      </c>
      <c r="I211" s="27545" t="s">
        <v>1197</v>
      </c>
      <c r="J211" s="27343" t="s">
        <v>22</v>
      </c>
      <c r="K211" s="28195"/>
      <c r="L211" s="28229"/>
      <c r="M211" s="28229"/>
      <c r="N211" s="28229"/>
      <c r="O211" s="28229"/>
      <c r="P211" s="28229"/>
      <c r="Q211" s="28229"/>
      <c r="R211" s="28229"/>
      <c r="S211" s="28229"/>
      <c r="T211" s="28229"/>
      <c r="U211" s="28265"/>
      <c r="V211" s="28229">
        <v>0</v>
      </c>
    </row>
    <row s="28966" customFormat="1" customHeight="1" ht="15">
      <c r="A212" s="28229"/>
      <c r="B212" s="28924"/>
      <c r="C212" s="28540"/>
      <c r="D212" s="27339" t="str">
        <f>B211&amp;".2"</f>
        <v>3.59.2</v>
      </c>
      <c r="E212" s="27340" t="s">
        <v>1066</v>
      </c>
      <c r="F212" s="27341" t="s">
        <v>430</v>
      </c>
      <c r="G212" s="27310" t="s">
        <v>22</v>
      </c>
      <c r="H212" s="27343" t="s">
        <v>22</v>
      </c>
      <c r="I212" s="27310" t="s">
        <v>1193</v>
      </c>
      <c r="J212" s="27343" t="s">
        <v>22</v>
      </c>
      <c r="K212" s="28195" t="s">
        <v>1067</v>
      </c>
      <c r="L212" s="28229"/>
      <c r="M212" s="28229"/>
      <c r="N212" s="28229"/>
      <c r="O212" s="28229"/>
      <c r="P212" s="28229"/>
      <c r="Q212" s="28229"/>
      <c r="R212" s="28229"/>
      <c r="S212" s="28229"/>
      <c r="T212" s="28229"/>
      <c r="U212" s="28265"/>
      <c r="V212" s="28229">
        <v>0</v>
      </c>
    </row>
    <row s="28966" customFormat="1" customHeight="1" ht="15">
      <c r="A213" s="28229"/>
      <c r="B213" s="28924"/>
      <c r="C213" s="28540"/>
      <c r="D213" s="27339" t="str">
        <f>B211&amp;".3"</f>
        <v>3.59.3</v>
      </c>
      <c r="E213" s="27340" t="s">
        <v>1068</v>
      </c>
      <c r="F213" s="27341" t="s">
        <v>430</v>
      </c>
      <c r="G213" s="27310" t="s">
        <v>22</v>
      </c>
      <c r="H213" s="27343" t="s">
        <v>22</v>
      </c>
      <c r="I213" s="27310" t="s">
        <v>1193</v>
      </c>
      <c r="J213" s="27343" t="s">
        <v>22</v>
      </c>
      <c r="K213" s="28195" t="s">
        <v>1069</v>
      </c>
      <c r="L213" s="28229"/>
      <c r="M213" s="28229"/>
      <c r="N213" s="28229"/>
      <c r="O213" s="28229"/>
      <c r="P213" s="28229"/>
      <c r="Q213" s="28229"/>
      <c r="R213" s="28229"/>
      <c r="S213" s="28229"/>
      <c r="T213" s="28229"/>
      <c r="U213" s="28265"/>
      <c r="V213" s="28229">
        <v>0</v>
      </c>
    </row>
    <row s="28966" customFormat="1" customHeight="1" ht="22.5">
      <c r="A214" s="28229"/>
      <c r="B214" s="28924" t="s">
        <v>1198</v>
      </c>
      <c r="C214" s="28540" t="s">
        <v>103</v>
      </c>
      <c r="D214" s="27339" t="str">
        <f>B214&amp;".1"</f>
        <v>3.60.1</v>
      </c>
      <c r="E214" s="27340" t="s">
        <v>1065</v>
      </c>
      <c r="F214" s="27341" t="s">
        <v>430</v>
      </c>
      <c r="G214" s="27545" t="s">
        <v>22</v>
      </c>
      <c r="H214" s="27343" t="s">
        <v>22</v>
      </c>
      <c r="I214" s="27545" t="s">
        <v>1199</v>
      </c>
      <c r="J214" s="27343" t="s">
        <v>22</v>
      </c>
      <c r="K214" s="28195"/>
      <c r="L214" s="28229"/>
      <c r="M214" s="28229"/>
      <c r="N214" s="28229"/>
      <c r="O214" s="28229"/>
      <c r="P214" s="28229"/>
      <c r="Q214" s="28229"/>
      <c r="R214" s="28229"/>
      <c r="S214" s="28229"/>
      <c r="T214" s="28229"/>
      <c r="U214" s="28265"/>
      <c r="V214" s="28229">
        <v>0</v>
      </c>
    </row>
    <row s="28966" customFormat="1" customHeight="1" ht="15">
      <c r="A215" s="28229"/>
      <c r="B215" s="28924"/>
      <c r="C215" s="28540"/>
      <c r="D215" s="27339" t="str">
        <f>B214&amp;".2"</f>
        <v>3.60.2</v>
      </c>
      <c r="E215" s="27340" t="s">
        <v>1066</v>
      </c>
      <c r="F215" s="27341" t="s">
        <v>430</v>
      </c>
      <c r="G215" s="27310" t="s">
        <v>22</v>
      </c>
      <c r="H215" s="27343" t="s">
        <v>22</v>
      </c>
      <c r="I215" s="27310" t="s">
        <v>1193</v>
      </c>
      <c r="J215" s="27343" t="s">
        <v>22</v>
      </c>
      <c r="K215" s="28195" t="s">
        <v>1067</v>
      </c>
      <c r="L215" s="28229"/>
      <c r="M215" s="28229"/>
      <c r="N215" s="28229"/>
      <c r="O215" s="28229"/>
      <c r="P215" s="28229"/>
      <c r="Q215" s="28229"/>
      <c r="R215" s="28229"/>
      <c r="S215" s="28229"/>
      <c r="T215" s="28229"/>
      <c r="U215" s="28265"/>
      <c r="V215" s="28229">
        <v>0</v>
      </c>
    </row>
    <row s="28966" customFormat="1" customHeight="1" ht="15">
      <c r="A216" s="28229"/>
      <c r="B216" s="28924"/>
      <c r="C216" s="28540"/>
      <c r="D216" s="27339" t="str">
        <f>B214&amp;".3"</f>
        <v>3.60.3</v>
      </c>
      <c r="E216" s="27340" t="s">
        <v>1068</v>
      </c>
      <c r="F216" s="27341" t="s">
        <v>430</v>
      </c>
      <c r="G216" s="27310" t="s">
        <v>22</v>
      </c>
      <c r="H216" s="27343" t="s">
        <v>22</v>
      </c>
      <c r="I216" s="27310" t="s">
        <v>1193</v>
      </c>
      <c r="J216" s="27343" t="s">
        <v>22</v>
      </c>
      <c r="K216" s="28195" t="s">
        <v>1069</v>
      </c>
      <c r="L216" s="28229"/>
      <c r="M216" s="28229"/>
      <c r="N216" s="28229"/>
      <c r="O216" s="28229"/>
      <c r="P216" s="28229"/>
      <c r="Q216" s="28229"/>
      <c r="R216" s="28229"/>
      <c r="S216" s="28229"/>
      <c r="T216" s="28229"/>
      <c r="U216" s="28265"/>
      <c r="V216" s="28229">
        <v>0</v>
      </c>
    </row>
    <row s="28966" customFormat="1" customHeight="1" ht="22.5">
      <c r="A217" s="28229"/>
      <c r="B217" s="28924" t="s">
        <v>1200</v>
      </c>
      <c r="C217" s="28540" t="s">
        <v>103</v>
      </c>
      <c r="D217" s="27339" t="str">
        <f>B217&amp;".1"</f>
        <v>3.61.1</v>
      </c>
      <c r="E217" s="27340" t="s">
        <v>1065</v>
      </c>
      <c r="F217" s="27341" t="s">
        <v>430</v>
      </c>
      <c r="G217" s="27545" t="s">
        <v>22</v>
      </c>
      <c r="H217" s="27343" t="s">
        <v>22</v>
      </c>
      <c r="I217" s="27545" t="s">
        <v>1201</v>
      </c>
      <c r="J217" s="27343" t="s">
        <v>22</v>
      </c>
      <c r="K217" s="28195"/>
      <c r="L217" s="28229"/>
      <c r="M217" s="28229"/>
      <c r="N217" s="28229"/>
      <c r="O217" s="28229"/>
      <c r="P217" s="28229"/>
      <c r="Q217" s="28229"/>
      <c r="R217" s="28229"/>
      <c r="S217" s="28229"/>
      <c r="T217" s="28229"/>
      <c r="U217" s="28265"/>
      <c r="V217" s="28229">
        <v>0</v>
      </c>
    </row>
    <row s="28966" customFormat="1" customHeight="1" ht="15">
      <c r="A218" s="28229"/>
      <c r="B218" s="28924"/>
      <c r="C218" s="28540"/>
      <c r="D218" s="27339" t="str">
        <f>B217&amp;".2"</f>
        <v>3.61.2</v>
      </c>
      <c r="E218" s="27340" t="s">
        <v>1066</v>
      </c>
      <c r="F218" s="27341" t="s">
        <v>430</v>
      </c>
      <c r="G218" s="27310" t="s">
        <v>22</v>
      </c>
      <c r="H218" s="27343" t="s">
        <v>22</v>
      </c>
      <c r="I218" s="27310" t="s">
        <v>1193</v>
      </c>
      <c r="J218" s="27343" t="s">
        <v>22</v>
      </c>
      <c r="K218" s="28195" t="s">
        <v>1067</v>
      </c>
      <c r="L218" s="28229"/>
      <c r="M218" s="28229"/>
      <c r="N218" s="28229"/>
      <c r="O218" s="28229"/>
      <c r="P218" s="28229"/>
      <c r="Q218" s="28229"/>
      <c r="R218" s="28229"/>
      <c r="S218" s="28229"/>
      <c r="T218" s="28229"/>
      <c r="U218" s="28265"/>
      <c r="V218" s="28229">
        <v>0</v>
      </c>
    </row>
    <row s="28966" customFormat="1" customHeight="1" ht="15">
      <c r="A219" s="28229"/>
      <c r="B219" s="28924"/>
      <c r="C219" s="28540"/>
      <c r="D219" s="27339" t="str">
        <f>B217&amp;".3"</f>
        <v>3.61.3</v>
      </c>
      <c r="E219" s="27340" t="s">
        <v>1068</v>
      </c>
      <c r="F219" s="27341" t="s">
        <v>430</v>
      </c>
      <c r="G219" s="27310" t="s">
        <v>22</v>
      </c>
      <c r="H219" s="27343" t="s">
        <v>22</v>
      </c>
      <c r="I219" s="27310" t="s">
        <v>1193</v>
      </c>
      <c r="J219" s="27343" t="s">
        <v>22</v>
      </c>
      <c r="K219" s="28195" t="s">
        <v>1069</v>
      </c>
      <c r="L219" s="28229"/>
      <c r="M219" s="28229"/>
      <c r="N219" s="28229"/>
      <c r="O219" s="28229"/>
      <c r="P219" s="28229"/>
      <c r="Q219" s="28229"/>
      <c r="R219" s="28229"/>
      <c r="S219" s="28229"/>
      <c r="T219" s="28229"/>
      <c r="U219" s="28265"/>
      <c r="V219" s="28229">
        <v>0</v>
      </c>
    </row>
    <row s="28966" customFormat="1" customHeight="1" ht="22.5">
      <c r="A220" s="28229"/>
      <c r="B220" s="28924" t="s">
        <v>1202</v>
      </c>
      <c r="C220" s="28540" t="s">
        <v>103</v>
      </c>
      <c r="D220" s="27339" t="str">
        <f>B220&amp;".1"</f>
        <v>3.62.1</v>
      </c>
      <c r="E220" s="27340" t="s">
        <v>1065</v>
      </c>
      <c r="F220" s="27341" t="s">
        <v>430</v>
      </c>
      <c r="G220" s="27545" t="s">
        <v>22</v>
      </c>
      <c r="H220" s="27343" t="s">
        <v>22</v>
      </c>
      <c r="I220" s="27545" t="s">
        <v>1203</v>
      </c>
      <c r="J220" s="27343" t="s">
        <v>22</v>
      </c>
      <c r="K220" s="28195"/>
      <c r="L220" s="28229"/>
      <c r="M220" s="28229"/>
      <c r="N220" s="28229"/>
      <c r="O220" s="28229"/>
      <c r="P220" s="28229"/>
      <c r="Q220" s="28229"/>
      <c r="R220" s="28229"/>
      <c r="S220" s="28229"/>
      <c r="T220" s="28229"/>
      <c r="U220" s="28265"/>
      <c r="V220" s="28229">
        <v>0</v>
      </c>
    </row>
    <row s="28966" customFormat="1" customHeight="1" ht="15">
      <c r="A221" s="28229"/>
      <c r="B221" s="28924"/>
      <c r="C221" s="28540"/>
      <c r="D221" s="27339" t="str">
        <f>B220&amp;".2"</f>
        <v>3.62.2</v>
      </c>
      <c r="E221" s="27340" t="s">
        <v>1066</v>
      </c>
      <c r="F221" s="27341" t="s">
        <v>430</v>
      </c>
      <c r="G221" s="27310" t="s">
        <v>22</v>
      </c>
      <c r="H221" s="27343" t="s">
        <v>22</v>
      </c>
      <c r="I221" s="27310" t="s">
        <v>1193</v>
      </c>
      <c r="J221" s="27343" t="s">
        <v>22</v>
      </c>
      <c r="K221" s="28195" t="s">
        <v>1067</v>
      </c>
      <c r="L221" s="28229"/>
      <c r="M221" s="28229"/>
      <c r="N221" s="28229"/>
      <c r="O221" s="28229"/>
      <c r="P221" s="28229"/>
      <c r="Q221" s="28229"/>
      <c r="R221" s="28229"/>
      <c r="S221" s="28229"/>
      <c r="T221" s="28229"/>
      <c r="U221" s="28265"/>
      <c r="V221" s="28229">
        <v>0</v>
      </c>
    </row>
    <row s="28966" customFormat="1" customHeight="1" ht="15">
      <c r="A222" s="28229"/>
      <c r="B222" s="28924"/>
      <c r="C222" s="28540"/>
      <c r="D222" s="27339" t="str">
        <f>B220&amp;".3"</f>
        <v>3.62.3</v>
      </c>
      <c r="E222" s="27340" t="s">
        <v>1068</v>
      </c>
      <c r="F222" s="27341" t="s">
        <v>430</v>
      </c>
      <c r="G222" s="27310" t="s">
        <v>22</v>
      </c>
      <c r="H222" s="27343" t="s">
        <v>22</v>
      </c>
      <c r="I222" s="27310" t="s">
        <v>1193</v>
      </c>
      <c r="J222" s="27343" t="s">
        <v>22</v>
      </c>
      <c r="K222" s="28195" t="s">
        <v>1069</v>
      </c>
      <c r="L222" s="28229"/>
      <c r="M222" s="28229"/>
      <c r="N222" s="28229"/>
      <c r="O222" s="28229"/>
      <c r="P222" s="28229"/>
      <c r="Q222" s="28229"/>
      <c r="R222" s="28229"/>
      <c r="S222" s="28229"/>
      <c r="T222" s="28229"/>
      <c r="U222" s="28265"/>
      <c r="V222" s="28229">
        <v>0</v>
      </c>
    </row>
    <row s="28966" customFormat="1" customHeight="1" ht="22.5">
      <c r="A223" s="28229"/>
      <c r="B223" s="28924" t="s">
        <v>1204</v>
      </c>
      <c r="C223" s="28540" t="s">
        <v>103</v>
      </c>
      <c r="D223" s="27339" t="str">
        <f>B223&amp;".1"</f>
        <v>3.63.1</v>
      </c>
      <c r="E223" s="27340" t="s">
        <v>1065</v>
      </c>
      <c r="F223" s="27341" t="s">
        <v>430</v>
      </c>
      <c r="G223" s="27545" t="s">
        <v>22</v>
      </c>
      <c r="H223" s="27343" t="s">
        <v>22</v>
      </c>
      <c r="I223" s="27545" t="s">
        <v>1205</v>
      </c>
      <c r="J223" s="27343" t="s">
        <v>22</v>
      </c>
      <c r="K223" s="28195"/>
      <c r="L223" s="28229"/>
      <c r="M223" s="28229"/>
      <c r="N223" s="28229"/>
      <c r="O223" s="28229"/>
      <c r="P223" s="28229"/>
      <c r="Q223" s="28229"/>
      <c r="R223" s="28229"/>
      <c r="S223" s="28229"/>
      <c r="T223" s="28229"/>
      <c r="U223" s="28265"/>
      <c r="V223" s="28229">
        <v>0</v>
      </c>
    </row>
    <row s="28966" customFormat="1" customHeight="1" ht="15">
      <c r="A224" s="28229"/>
      <c r="B224" s="28924"/>
      <c r="C224" s="28540"/>
      <c r="D224" s="27339" t="str">
        <f>B223&amp;".2"</f>
        <v>3.63.2</v>
      </c>
      <c r="E224" s="27340" t="s">
        <v>1066</v>
      </c>
      <c r="F224" s="27341" t="s">
        <v>430</v>
      </c>
      <c r="G224" s="27310" t="s">
        <v>22</v>
      </c>
      <c r="H224" s="27343" t="s">
        <v>22</v>
      </c>
      <c r="I224" s="27310" t="s">
        <v>1193</v>
      </c>
      <c r="J224" s="27343" t="s">
        <v>22</v>
      </c>
      <c r="K224" s="28195" t="s">
        <v>1067</v>
      </c>
      <c r="L224" s="28229"/>
      <c r="M224" s="28229"/>
      <c r="N224" s="28229"/>
      <c r="O224" s="28229"/>
      <c r="P224" s="28229"/>
      <c r="Q224" s="28229"/>
      <c r="R224" s="28229"/>
      <c r="S224" s="28229"/>
      <c r="T224" s="28229"/>
      <c r="U224" s="28265"/>
      <c r="V224" s="28229">
        <v>0</v>
      </c>
    </row>
    <row s="28966" customFormat="1" customHeight="1" ht="15">
      <c r="A225" s="28229"/>
      <c r="B225" s="28924"/>
      <c r="C225" s="28540"/>
      <c r="D225" s="27339" t="str">
        <f>B223&amp;".3"</f>
        <v>3.63.3</v>
      </c>
      <c r="E225" s="27340" t="s">
        <v>1068</v>
      </c>
      <c r="F225" s="27341" t="s">
        <v>430</v>
      </c>
      <c r="G225" s="27310" t="s">
        <v>22</v>
      </c>
      <c r="H225" s="27343" t="s">
        <v>22</v>
      </c>
      <c r="I225" s="27310" t="s">
        <v>1193</v>
      </c>
      <c r="J225" s="27343" t="s">
        <v>22</v>
      </c>
      <c r="K225" s="28195" t="s">
        <v>1069</v>
      </c>
      <c r="L225" s="28229"/>
      <c r="M225" s="28229"/>
      <c r="N225" s="28229"/>
      <c r="O225" s="28229"/>
      <c r="P225" s="28229"/>
      <c r="Q225" s="28229"/>
      <c r="R225" s="28229"/>
      <c r="S225" s="28229"/>
      <c r="T225" s="28229"/>
      <c r="U225" s="28265"/>
      <c r="V225" s="28229">
        <v>0</v>
      </c>
    </row>
    <row s="28966" customFormat="1" customHeight="1" ht="22.5">
      <c r="A226" s="28229"/>
      <c r="B226" s="28924" t="s">
        <v>1206</v>
      </c>
      <c r="C226" s="28540" t="s">
        <v>103</v>
      </c>
      <c r="D226" s="27339" t="str">
        <f>B226&amp;".1"</f>
        <v>3.64.1</v>
      </c>
      <c r="E226" s="27340" t="s">
        <v>1065</v>
      </c>
      <c r="F226" s="27341" t="s">
        <v>430</v>
      </c>
      <c r="G226" s="27545" t="s">
        <v>22</v>
      </c>
      <c r="H226" s="27343" t="s">
        <v>22</v>
      </c>
      <c r="I226" s="27545" t="s">
        <v>1207</v>
      </c>
      <c r="J226" s="27343" t="s">
        <v>22</v>
      </c>
      <c r="K226" s="28195"/>
      <c r="L226" s="28229"/>
      <c r="M226" s="28229"/>
      <c r="N226" s="28229"/>
      <c r="O226" s="28229"/>
      <c r="P226" s="28229"/>
      <c r="Q226" s="28229"/>
      <c r="R226" s="28229"/>
      <c r="S226" s="28229"/>
      <c r="T226" s="28229"/>
      <c r="U226" s="28265"/>
      <c r="V226" s="28229">
        <v>0</v>
      </c>
    </row>
    <row s="28966" customFormat="1" customHeight="1" ht="15">
      <c r="A227" s="28229"/>
      <c r="B227" s="28924"/>
      <c r="C227" s="28540"/>
      <c r="D227" s="27339" t="str">
        <f>B226&amp;".2"</f>
        <v>3.64.2</v>
      </c>
      <c r="E227" s="27340" t="s">
        <v>1066</v>
      </c>
      <c r="F227" s="27341" t="s">
        <v>430</v>
      </c>
      <c r="G227" s="27310" t="s">
        <v>22</v>
      </c>
      <c r="H227" s="27343" t="s">
        <v>22</v>
      </c>
      <c r="I227" s="27310" t="s">
        <v>1193</v>
      </c>
      <c r="J227" s="27343" t="s">
        <v>22</v>
      </c>
      <c r="K227" s="28195" t="s">
        <v>1067</v>
      </c>
      <c r="L227" s="28229"/>
      <c r="M227" s="28229"/>
      <c r="N227" s="28229"/>
      <c r="O227" s="28229"/>
      <c r="P227" s="28229"/>
      <c r="Q227" s="28229"/>
      <c r="R227" s="28229"/>
      <c r="S227" s="28229"/>
      <c r="T227" s="28229"/>
      <c r="U227" s="28265"/>
      <c r="V227" s="28229">
        <v>0</v>
      </c>
    </row>
    <row s="28966" customFormat="1" customHeight="1" ht="15">
      <c r="A228" s="28229"/>
      <c r="B228" s="28924"/>
      <c r="C228" s="28540"/>
      <c r="D228" s="27339" t="str">
        <f>B226&amp;".3"</f>
        <v>3.64.3</v>
      </c>
      <c r="E228" s="27340" t="s">
        <v>1068</v>
      </c>
      <c r="F228" s="27341" t="s">
        <v>430</v>
      </c>
      <c r="G228" s="27310" t="s">
        <v>22</v>
      </c>
      <c r="H228" s="27343" t="s">
        <v>22</v>
      </c>
      <c r="I228" s="27310" t="s">
        <v>1193</v>
      </c>
      <c r="J228" s="27343" t="s">
        <v>22</v>
      </c>
      <c r="K228" s="28195" t="s">
        <v>1069</v>
      </c>
      <c r="L228" s="28229"/>
      <c r="M228" s="28229"/>
      <c r="N228" s="28229"/>
      <c r="O228" s="28229"/>
      <c r="P228" s="28229"/>
      <c r="Q228" s="28229"/>
      <c r="R228" s="28229"/>
      <c r="S228" s="28229"/>
      <c r="T228" s="28229"/>
      <c r="U228" s="28265"/>
      <c r="V228" s="28229">
        <v>0</v>
      </c>
    </row>
    <row s="28966" customFormat="1" customHeight="1" ht="22.5">
      <c r="A229" s="28229"/>
      <c r="B229" s="28924" t="s">
        <v>1208</v>
      </c>
      <c r="C229" s="28540" t="s">
        <v>103</v>
      </c>
      <c r="D229" s="27339" t="str">
        <f>B229&amp;".1"</f>
        <v>3.65.1</v>
      </c>
      <c r="E229" s="27340" t="s">
        <v>1065</v>
      </c>
      <c r="F229" s="27341" t="s">
        <v>430</v>
      </c>
      <c r="G229" s="27545" t="s">
        <v>22</v>
      </c>
      <c r="H229" s="27343" t="s">
        <v>22</v>
      </c>
      <c r="I229" s="27545" t="s">
        <v>1209</v>
      </c>
      <c r="J229" s="27343" t="s">
        <v>22</v>
      </c>
      <c r="K229" s="28195"/>
      <c r="L229" s="28229"/>
      <c r="M229" s="28229"/>
      <c r="N229" s="28229"/>
      <c r="O229" s="28229"/>
      <c r="P229" s="28229"/>
      <c r="Q229" s="28229"/>
      <c r="R229" s="28229"/>
      <c r="S229" s="28229"/>
      <c r="T229" s="28229"/>
      <c r="U229" s="28265"/>
      <c r="V229" s="28229">
        <v>0</v>
      </c>
    </row>
    <row s="28966" customFormat="1" customHeight="1" ht="15">
      <c r="A230" s="28229"/>
      <c r="B230" s="28924"/>
      <c r="C230" s="28540"/>
      <c r="D230" s="27339" t="str">
        <f>B229&amp;".2"</f>
        <v>3.65.2</v>
      </c>
      <c r="E230" s="27340" t="s">
        <v>1066</v>
      </c>
      <c r="F230" s="27341" t="s">
        <v>430</v>
      </c>
      <c r="G230" s="27310" t="s">
        <v>22</v>
      </c>
      <c r="H230" s="27343" t="s">
        <v>22</v>
      </c>
      <c r="I230" s="27310" t="s">
        <v>1193</v>
      </c>
      <c r="J230" s="27343" t="s">
        <v>22</v>
      </c>
      <c r="K230" s="28195" t="s">
        <v>1067</v>
      </c>
      <c r="L230" s="28229"/>
      <c r="M230" s="28229"/>
      <c r="N230" s="28229"/>
      <c r="O230" s="28229"/>
      <c r="P230" s="28229"/>
      <c r="Q230" s="28229"/>
      <c r="R230" s="28229"/>
      <c r="S230" s="28229"/>
      <c r="T230" s="28229"/>
      <c r="U230" s="28265"/>
      <c r="V230" s="28229">
        <v>0</v>
      </c>
    </row>
    <row s="28966" customFormat="1" customHeight="1" ht="15">
      <c r="A231" s="28229"/>
      <c r="B231" s="28924"/>
      <c r="C231" s="28540"/>
      <c r="D231" s="27339" t="str">
        <f>B229&amp;".3"</f>
        <v>3.65.3</v>
      </c>
      <c r="E231" s="27340" t="s">
        <v>1068</v>
      </c>
      <c r="F231" s="27341" t="s">
        <v>430</v>
      </c>
      <c r="G231" s="27310" t="s">
        <v>22</v>
      </c>
      <c r="H231" s="27343" t="s">
        <v>22</v>
      </c>
      <c r="I231" s="27310" t="s">
        <v>1193</v>
      </c>
      <c r="J231" s="27343" t="s">
        <v>22</v>
      </c>
      <c r="K231" s="28195" t="s">
        <v>1069</v>
      </c>
      <c r="L231" s="28229"/>
      <c r="M231" s="28229"/>
      <c r="N231" s="28229"/>
      <c r="O231" s="28229"/>
      <c r="P231" s="28229"/>
      <c r="Q231" s="28229"/>
      <c r="R231" s="28229"/>
      <c r="S231" s="28229"/>
      <c r="T231" s="28229"/>
      <c r="U231" s="28265"/>
      <c r="V231" s="28229">
        <v>0</v>
      </c>
    </row>
    <row s="28966" customFormat="1" customHeight="1" ht="22.5">
      <c r="A232" s="28229"/>
      <c r="B232" s="28924" t="s">
        <v>1210</v>
      </c>
      <c r="C232" s="28540" t="s">
        <v>103</v>
      </c>
      <c r="D232" s="27339" t="str">
        <f>B232&amp;".1"</f>
        <v>3.66.1</v>
      </c>
      <c r="E232" s="27340" t="s">
        <v>1065</v>
      </c>
      <c r="F232" s="27341" t="s">
        <v>430</v>
      </c>
      <c r="G232" s="27545" t="s">
        <v>22</v>
      </c>
      <c r="H232" s="27343" t="s">
        <v>22</v>
      </c>
      <c r="I232" s="27545" t="s">
        <v>1211</v>
      </c>
      <c r="J232" s="27343" t="s">
        <v>22</v>
      </c>
      <c r="K232" s="28195"/>
      <c r="L232" s="28229"/>
      <c r="M232" s="28229"/>
      <c r="N232" s="28229"/>
      <c r="O232" s="28229"/>
      <c r="P232" s="28229"/>
      <c r="Q232" s="28229"/>
      <c r="R232" s="28229"/>
      <c r="S232" s="28229"/>
      <c r="T232" s="28229"/>
      <c r="U232" s="28265"/>
      <c r="V232" s="28229">
        <v>0</v>
      </c>
    </row>
    <row s="28966" customFormat="1" customHeight="1" ht="15">
      <c r="A233" s="28229"/>
      <c r="B233" s="28924"/>
      <c r="C233" s="28540"/>
      <c r="D233" s="27339" t="str">
        <f>B232&amp;".2"</f>
        <v>3.66.2</v>
      </c>
      <c r="E233" s="27340" t="s">
        <v>1066</v>
      </c>
      <c r="F233" s="27341" t="s">
        <v>430</v>
      </c>
      <c r="G233" s="27310" t="s">
        <v>22</v>
      </c>
      <c r="H233" s="27343" t="s">
        <v>22</v>
      </c>
      <c r="I233" s="27310" t="s">
        <v>1193</v>
      </c>
      <c r="J233" s="27343" t="s">
        <v>22</v>
      </c>
      <c r="K233" s="28195" t="s">
        <v>1067</v>
      </c>
      <c r="L233" s="28229"/>
      <c r="M233" s="28229"/>
      <c r="N233" s="28229"/>
      <c r="O233" s="28229"/>
      <c r="P233" s="28229"/>
      <c r="Q233" s="28229"/>
      <c r="R233" s="28229"/>
      <c r="S233" s="28229"/>
      <c r="T233" s="28229"/>
      <c r="U233" s="28265"/>
      <c r="V233" s="28229">
        <v>0</v>
      </c>
    </row>
    <row s="28966" customFormat="1" customHeight="1" ht="15">
      <c r="A234" s="28229"/>
      <c r="B234" s="28924"/>
      <c r="C234" s="28540"/>
      <c r="D234" s="27339" t="str">
        <f>B232&amp;".3"</f>
        <v>3.66.3</v>
      </c>
      <c r="E234" s="27340" t="s">
        <v>1068</v>
      </c>
      <c r="F234" s="27341" t="s">
        <v>430</v>
      </c>
      <c r="G234" s="27310" t="s">
        <v>22</v>
      </c>
      <c r="H234" s="27343" t="s">
        <v>22</v>
      </c>
      <c r="I234" s="27310" t="s">
        <v>1193</v>
      </c>
      <c r="J234" s="27343" t="s">
        <v>22</v>
      </c>
      <c r="K234" s="28195" t="s">
        <v>1069</v>
      </c>
      <c r="L234" s="28229"/>
      <c r="M234" s="28229"/>
      <c r="N234" s="28229"/>
      <c r="O234" s="28229"/>
      <c r="P234" s="28229"/>
      <c r="Q234" s="28229"/>
      <c r="R234" s="28229"/>
      <c r="S234" s="28229"/>
      <c r="T234" s="28229"/>
      <c r="U234" s="28265"/>
      <c r="V234" s="28229">
        <v>0</v>
      </c>
    </row>
    <row s="28966" customFormat="1" customHeight="1" ht="22.5">
      <c r="A235" s="28229"/>
      <c r="B235" s="28924" t="s">
        <v>1212</v>
      </c>
      <c r="C235" s="28540" t="s">
        <v>103</v>
      </c>
      <c r="D235" s="27339" t="str">
        <f>B235&amp;".1"</f>
        <v>3.67.1</v>
      </c>
      <c r="E235" s="27340" t="s">
        <v>1065</v>
      </c>
      <c r="F235" s="27341" t="s">
        <v>430</v>
      </c>
      <c r="G235" s="27545" t="s">
        <v>22</v>
      </c>
      <c r="H235" s="27343" t="s">
        <v>22</v>
      </c>
      <c r="I235" s="27545" t="s">
        <v>1213</v>
      </c>
      <c r="J235" s="27343" t="s">
        <v>22</v>
      </c>
      <c r="K235" s="28195"/>
      <c r="L235" s="28229"/>
      <c r="M235" s="28229"/>
      <c r="N235" s="28229"/>
      <c r="O235" s="28229"/>
      <c r="P235" s="28229"/>
      <c r="Q235" s="28229"/>
      <c r="R235" s="28229"/>
      <c r="S235" s="28229"/>
      <c r="T235" s="28229"/>
      <c r="U235" s="28265"/>
      <c r="V235" s="28229">
        <v>0</v>
      </c>
    </row>
    <row s="28966" customFormat="1" customHeight="1" ht="15">
      <c r="A236" s="28229"/>
      <c r="B236" s="28924"/>
      <c r="C236" s="28540"/>
      <c r="D236" s="27339" t="str">
        <f>B235&amp;".2"</f>
        <v>3.67.2</v>
      </c>
      <c r="E236" s="27340" t="s">
        <v>1066</v>
      </c>
      <c r="F236" s="27341" t="s">
        <v>430</v>
      </c>
      <c r="G236" s="27310" t="s">
        <v>22</v>
      </c>
      <c r="H236" s="27343" t="s">
        <v>22</v>
      </c>
      <c r="I236" s="27310" t="s">
        <v>1193</v>
      </c>
      <c r="J236" s="27343" t="s">
        <v>22</v>
      </c>
      <c r="K236" s="28195" t="s">
        <v>1067</v>
      </c>
      <c r="L236" s="28229"/>
      <c r="M236" s="28229"/>
      <c r="N236" s="28229"/>
      <c r="O236" s="28229"/>
      <c r="P236" s="28229"/>
      <c r="Q236" s="28229"/>
      <c r="R236" s="28229"/>
      <c r="S236" s="28229"/>
      <c r="T236" s="28229"/>
      <c r="U236" s="28265"/>
      <c r="V236" s="28229">
        <v>0</v>
      </c>
    </row>
    <row s="28966" customFormat="1" customHeight="1" ht="15">
      <c r="A237" s="28229"/>
      <c r="B237" s="28924"/>
      <c r="C237" s="28540"/>
      <c r="D237" s="27339" t="str">
        <f>B235&amp;".3"</f>
        <v>3.67.3</v>
      </c>
      <c r="E237" s="27340" t="s">
        <v>1068</v>
      </c>
      <c r="F237" s="27341" t="s">
        <v>430</v>
      </c>
      <c r="G237" s="27310" t="s">
        <v>22</v>
      </c>
      <c r="H237" s="27343" t="s">
        <v>22</v>
      </c>
      <c r="I237" s="27310" t="s">
        <v>1193</v>
      </c>
      <c r="J237" s="27343" t="s">
        <v>22</v>
      </c>
      <c r="K237" s="28195" t="s">
        <v>1069</v>
      </c>
      <c r="L237" s="28229"/>
      <c r="M237" s="28229"/>
      <c r="N237" s="28229"/>
      <c r="O237" s="28229"/>
      <c r="P237" s="28229"/>
      <c r="Q237" s="28229"/>
      <c r="R237" s="28229"/>
      <c r="S237" s="28229"/>
      <c r="T237" s="28229"/>
      <c r="U237" s="28265"/>
      <c r="V237" s="28229">
        <v>0</v>
      </c>
    </row>
    <row s="28966" customFormat="1" customHeight="1" ht="22.5">
      <c r="A238" s="28229"/>
      <c r="B238" s="28924" t="s">
        <v>1214</v>
      </c>
      <c r="C238" s="28540" t="s">
        <v>103</v>
      </c>
      <c r="D238" s="27339" t="str">
        <f>B238&amp;".1"</f>
        <v>3.68.1</v>
      </c>
      <c r="E238" s="27340" t="s">
        <v>1065</v>
      </c>
      <c r="F238" s="27341" t="s">
        <v>430</v>
      </c>
      <c r="G238" s="27545" t="s">
        <v>22</v>
      </c>
      <c r="H238" s="27343" t="s">
        <v>22</v>
      </c>
      <c r="I238" s="27545" t="s">
        <v>1215</v>
      </c>
      <c r="J238" s="27343" t="s">
        <v>22</v>
      </c>
      <c r="K238" s="28195"/>
      <c r="L238" s="28229"/>
      <c r="M238" s="28229"/>
      <c r="N238" s="28229"/>
      <c r="O238" s="28229"/>
      <c r="P238" s="28229"/>
      <c r="Q238" s="28229"/>
      <c r="R238" s="28229"/>
      <c r="S238" s="28229"/>
      <c r="T238" s="28229"/>
      <c r="U238" s="28265"/>
      <c r="V238" s="28229">
        <v>0</v>
      </c>
    </row>
    <row s="28966" customFormat="1" customHeight="1" ht="15">
      <c r="A239" s="28229"/>
      <c r="B239" s="28924"/>
      <c r="C239" s="28540"/>
      <c r="D239" s="27339" t="str">
        <f>B238&amp;".2"</f>
        <v>3.68.2</v>
      </c>
      <c r="E239" s="27340" t="s">
        <v>1066</v>
      </c>
      <c r="F239" s="27341" t="s">
        <v>430</v>
      </c>
      <c r="G239" s="27310" t="s">
        <v>22</v>
      </c>
      <c r="H239" s="27343" t="s">
        <v>22</v>
      </c>
      <c r="I239" s="27310" t="s">
        <v>1193</v>
      </c>
      <c r="J239" s="27343" t="s">
        <v>22</v>
      </c>
      <c r="K239" s="28195" t="s">
        <v>1067</v>
      </c>
      <c r="L239" s="28229"/>
      <c r="M239" s="28229"/>
      <c r="N239" s="28229"/>
      <c r="O239" s="28229"/>
      <c r="P239" s="28229"/>
      <c r="Q239" s="28229"/>
      <c r="R239" s="28229"/>
      <c r="S239" s="28229"/>
      <c r="T239" s="28229"/>
      <c r="U239" s="28265"/>
      <c r="V239" s="28229">
        <v>0</v>
      </c>
    </row>
    <row s="28966" customFormat="1" customHeight="1" ht="15">
      <c r="A240" s="28229"/>
      <c r="B240" s="28924"/>
      <c r="C240" s="28540"/>
      <c r="D240" s="27339" t="str">
        <f>B238&amp;".3"</f>
        <v>3.68.3</v>
      </c>
      <c r="E240" s="27340" t="s">
        <v>1068</v>
      </c>
      <c r="F240" s="27341" t="s">
        <v>430</v>
      </c>
      <c r="G240" s="27310" t="s">
        <v>22</v>
      </c>
      <c r="H240" s="27343" t="s">
        <v>22</v>
      </c>
      <c r="I240" s="27310" t="s">
        <v>1193</v>
      </c>
      <c r="J240" s="27343" t="s">
        <v>22</v>
      </c>
      <c r="K240" s="28195" t="s">
        <v>1069</v>
      </c>
      <c r="L240" s="28229"/>
      <c r="M240" s="28229"/>
      <c r="N240" s="28229"/>
      <c r="O240" s="28229"/>
      <c r="P240" s="28229"/>
      <c r="Q240" s="28229"/>
      <c r="R240" s="28229"/>
      <c r="S240" s="28229"/>
      <c r="T240" s="28229"/>
      <c r="U240" s="28265"/>
      <c r="V240" s="28229">
        <v>0</v>
      </c>
    </row>
    <row s="28966" customFormat="1" customHeight="1" ht="22.5">
      <c r="A241" s="28229"/>
      <c r="B241" s="28924" t="s">
        <v>1216</v>
      </c>
      <c r="C241" s="28540" t="s">
        <v>103</v>
      </c>
      <c r="D241" s="27339" t="str">
        <f>B241&amp;".1"</f>
        <v>3.69.1</v>
      </c>
      <c r="E241" s="27340" t="s">
        <v>1065</v>
      </c>
      <c r="F241" s="27341" t="s">
        <v>430</v>
      </c>
      <c r="G241" s="27545" t="s">
        <v>22</v>
      </c>
      <c r="H241" s="27343" t="s">
        <v>22</v>
      </c>
      <c r="I241" s="27545" t="s">
        <v>1217</v>
      </c>
      <c r="J241" s="27343" t="s">
        <v>22</v>
      </c>
      <c r="K241" s="28195"/>
      <c r="L241" s="28229"/>
      <c r="M241" s="28229"/>
      <c r="N241" s="28229"/>
      <c r="O241" s="28229"/>
      <c r="P241" s="28229"/>
      <c r="Q241" s="28229"/>
      <c r="R241" s="28229"/>
      <c r="S241" s="28229"/>
      <c r="T241" s="28229"/>
      <c r="U241" s="28265"/>
      <c r="V241" s="28229">
        <v>0</v>
      </c>
    </row>
    <row s="28966" customFormat="1" customHeight="1" ht="15">
      <c r="A242" s="28229"/>
      <c r="B242" s="28924"/>
      <c r="C242" s="28540"/>
      <c r="D242" s="27339" t="str">
        <f>B241&amp;".2"</f>
        <v>3.69.2</v>
      </c>
      <c r="E242" s="27340" t="s">
        <v>1066</v>
      </c>
      <c r="F242" s="27341" t="s">
        <v>430</v>
      </c>
      <c r="G242" s="27310" t="s">
        <v>22</v>
      </c>
      <c r="H242" s="27343" t="s">
        <v>22</v>
      </c>
      <c r="I242" s="27310" t="s">
        <v>1218</v>
      </c>
      <c r="J242" s="27343" t="s">
        <v>22</v>
      </c>
      <c r="K242" s="28195" t="s">
        <v>1067</v>
      </c>
      <c r="L242" s="28229"/>
      <c r="M242" s="28229"/>
      <c r="N242" s="28229"/>
      <c r="O242" s="28229"/>
      <c r="P242" s="28229"/>
      <c r="Q242" s="28229"/>
      <c r="R242" s="28229"/>
      <c r="S242" s="28229"/>
      <c r="T242" s="28229"/>
      <c r="U242" s="28265"/>
      <c r="V242" s="28229">
        <v>0</v>
      </c>
    </row>
    <row s="28966" customFormat="1" customHeight="1" ht="15">
      <c r="A243" s="28229"/>
      <c r="B243" s="28924"/>
      <c r="C243" s="28540"/>
      <c r="D243" s="27339" t="str">
        <f>B241&amp;".3"</f>
        <v>3.69.3</v>
      </c>
      <c r="E243" s="27340" t="s">
        <v>1068</v>
      </c>
      <c r="F243" s="27341" t="s">
        <v>430</v>
      </c>
      <c r="G243" s="27310" t="s">
        <v>22</v>
      </c>
      <c r="H243" s="27343" t="s">
        <v>22</v>
      </c>
      <c r="I243" s="27310" t="s">
        <v>1218</v>
      </c>
      <c r="J243" s="27343" t="s">
        <v>22</v>
      </c>
      <c r="K243" s="28195" t="s">
        <v>1069</v>
      </c>
      <c r="L243" s="28229"/>
      <c r="M243" s="28229"/>
      <c r="N243" s="28229"/>
      <c r="O243" s="28229"/>
      <c r="P243" s="28229"/>
      <c r="Q243" s="28229"/>
      <c r="R243" s="28229"/>
      <c r="S243" s="28229"/>
      <c r="T243" s="28229"/>
      <c r="U243" s="28265"/>
      <c r="V243" s="28229">
        <v>0</v>
      </c>
    </row>
    <row s="28966" customFormat="1" customHeight="1" ht="22.5">
      <c r="A244" s="28229"/>
      <c r="B244" s="28924" t="s">
        <v>1219</v>
      </c>
      <c r="C244" s="28540" t="s">
        <v>103</v>
      </c>
      <c r="D244" s="27339" t="str">
        <f>B244&amp;".1"</f>
        <v>3.70.1</v>
      </c>
      <c r="E244" s="27340" t="s">
        <v>1065</v>
      </c>
      <c r="F244" s="27341" t="s">
        <v>430</v>
      </c>
      <c r="G244" s="27545" t="s">
        <v>22</v>
      </c>
      <c r="H244" s="27343" t="s">
        <v>22</v>
      </c>
      <c r="I244" s="27545" t="s">
        <v>1220</v>
      </c>
      <c r="J244" s="27343" t="s">
        <v>22</v>
      </c>
      <c r="K244" s="28195"/>
      <c r="L244" s="28229"/>
      <c r="M244" s="28229"/>
      <c r="N244" s="28229"/>
      <c r="O244" s="28229"/>
      <c r="P244" s="28229"/>
      <c r="Q244" s="28229"/>
      <c r="R244" s="28229"/>
      <c r="S244" s="28229"/>
      <c r="T244" s="28229"/>
      <c r="U244" s="28265"/>
      <c r="V244" s="28229">
        <v>0</v>
      </c>
    </row>
    <row s="28966" customFormat="1" customHeight="1" ht="15">
      <c r="A245" s="28229"/>
      <c r="B245" s="28924"/>
      <c r="C245" s="28540"/>
      <c r="D245" s="27339" t="str">
        <f>B244&amp;".2"</f>
        <v>3.70.2</v>
      </c>
      <c r="E245" s="27340" t="s">
        <v>1066</v>
      </c>
      <c r="F245" s="27341" t="s">
        <v>430</v>
      </c>
      <c r="G245" s="27310" t="s">
        <v>22</v>
      </c>
      <c r="H245" s="27343" t="s">
        <v>22</v>
      </c>
      <c r="I245" s="27310" t="s">
        <v>1218</v>
      </c>
      <c r="J245" s="27343" t="s">
        <v>22</v>
      </c>
      <c r="K245" s="28195" t="s">
        <v>1067</v>
      </c>
      <c r="L245" s="28229"/>
      <c r="M245" s="28229"/>
      <c r="N245" s="28229"/>
      <c r="O245" s="28229"/>
      <c r="P245" s="28229"/>
      <c r="Q245" s="28229"/>
      <c r="R245" s="28229"/>
      <c r="S245" s="28229"/>
      <c r="T245" s="28229"/>
      <c r="U245" s="28265"/>
      <c r="V245" s="28229">
        <v>0</v>
      </c>
    </row>
    <row s="28966" customFormat="1" customHeight="1" ht="15">
      <c r="A246" s="28229"/>
      <c r="B246" s="28924"/>
      <c r="C246" s="28540"/>
      <c r="D246" s="27339" t="str">
        <f>B244&amp;".3"</f>
        <v>3.70.3</v>
      </c>
      <c r="E246" s="27340" t="s">
        <v>1068</v>
      </c>
      <c r="F246" s="27341" t="s">
        <v>430</v>
      </c>
      <c r="G246" s="27310" t="s">
        <v>22</v>
      </c>
      <c r="H246" s="27343" t="s">
        <v>22</v>
      </c>
      <c r="I246" s="27310" t="s">
        <v>1218</v>
      </c>
      <c r="J246" s="27343" t="s">
        <v>22</v>
      </c>
      <c r="K246" s="28195" t="s">
        <v>1069</v>
      </c>
      <c r="L246" s="28229"/>
      <c r="M246" s="28229"/>
      <c r="N246" s="28229"/>
      <c r="O246" s="28229"/>
      <c r="P246" s="28229"/>
      <c r="Q246" s="28229"/>
      <c r="R246" s="28229"/>
      <c r="S246" s="28229"/>
      <c r="T246" s="28229"/>
      <c r="U246" s="28265"/>
      <c r="V246" s="28229">
        <v>0</v>
      </c>
    </row>
    <row s="28966" customFormat="1" customHeight="1" ht="22.5">
      <c r="A247" s="28229"/>
      <c r="B247" s="28924" t="s">
        <v>1221</v>
      </c>
      <c r="C247" s="28540" t="s">
        <v>103</v>
      </c>
      <c r="D247" s="27339" t="str">
        <f>B247&amp;".1"</f>
        <v>3.71.1</v>
      </c>
      <c r="E247" s="27340" t="s">
        <v>1065</v>
      </c>
      <c r="F247" s="27341" t="s">
        <v>430</v>
      </c>
      <c r="G247" s="27545" t="s">
        <v>22</v>
      </c>
      <c r="H247" s="27343" t="s">
        <v>22</v>
      </c>
      <c r="I247" s="27545" t="s">
        <v>1222</v>
      </c>
      <c r="J247" s="27343" t="s">
        <v>22</v>
      </c>
      <c r="K247" s="28195"/>
      <c r="L247" s="28229"/>
      <c r="M247" s="28229"/>
      <c r="N247" s="28229"/>
      <c r="O247" s="28229"/>
      <c r="P247" s="28229"/>
      <c r="Q247" s="28229"/>
      <c r="R247" s="28229"/>
      <c r="S247" s="28229"/>
      <c r="T247" s="28229"/>
      <c r="U247" s="28265"/>
      <c r="V247" s="28229">
        <v>0</v>
      </c>
    </row>
    <row s="28966" customFormat="1" customHeight="1" ht="15">
      <c r="A248" s="28229"/>
      <c r="B248" s="28924"/>
      <c r="C248" s="28540"/>
      <c r="D248" s="27339" t="str">
        <f>B247&amp;".2"</f>
        <v>3.71.2</v>
      </c>
      <c r="E248" s="27340" t="s">
        <v>1066</v>
      </c>
      <c r="F248" s="27341" t="s">
        <v>430</v>
      </c>
      <c r="G248" s="27310" t="s">
        <v>22</v>
      </c>
      <c r="H248" s="27343" t="s">
        <v>22</v>
      </c>
      <c r="I248" s="27310" t="s">
        <v>1218</v>
      </c>
      <c r="J248" s="27343" t="s">
        <v>22</v>
      </c>
      <c r="K248" s="28195" t="s">
        <v>1067</v>
      </c>
      <c r="L248" s="28229"/>
      <c r="M248" s="28229"/>
      <c r="N248" s="28229"/>
      <c r="O248" s="28229"/>
      <c r="P248" s="28229"/>
      <c r="Q248" s="28229"/>
      <c r="R248" s="28229"/>
      <c r="S248" s="28229"/>
      <c r="T248" s="28229"/>
      <c r="U248" s="28265"/>
      <c r="V248" s="28229">
        <v>0</v>
      </c>
    </row>
    <row s="28966" customFormat="1" customHeight="1" ht="15">
      <c r="A249" s="28229"/>
      <c r="B249" s="28924"/>
      <c r="C249" s="28540"/>
      <c r="D249" s="27339" t="str">
        <f>B247&amp;".3"</f>
        <v>3.71.3</v>
      </c>
      <c r="E249" s="27340" t="s">
        <v>1068</v>
      </c>
      <c r="F249" s="27341" t="s">
        <v>430</v>
      </c>
      <c r="G249" s="27310" t="s">
        <v>22</v>
      </c>
      <c r="H249" s="27343" t="s">
        <v>22</v>
      </c>
      <c r="I249" s="27310" t="s">
        <v>1223</v>
      </c>
      <c r="J249" s="27343" t="s">
        <v>22</v>
      </c>
      <c r="K249" s="28195" t="s">
        <v>1069</v>
      </c>
      <c r="L249" s="28229"/>
      <c r="M249" s="28229"/>
      <c r="N249" s="28229"/>
      <c r="O249" s="28229"/>
      <c r="P249" s="28229"/>
      <c r="Q249" s="28229"/>
      <c r="R249" s="28229"/>
      <c r="S249" s="28229"/>
      <c r="T249" s="28229"/>
      <c r="U249" s="28265"/>
      <c r="V249" s="28229">
        <v>0</v>
      </c>
    </row>
    <row s="28966" customFormat="1" customHeight="1" ht="22.5">
      <c r="A250" s="28229"/>
      <c r="B250" s="28924" t="s">
        <v>1224</v>
      </c>
      <c r="C250" s="28540" t="s">
        <v>103</v>
      </c>
      <c r="D250" s="27339" t="str">
        <f>B250&amp;".1"</f>
        <v>3.72.1</v>
      </c>
      <c r="E250" s="27340" t="s">
        <v>1065</v>
      </c>
      <c r="F250" s="27341" t="s">
        <v>430</v>
      </c>
      <c r="G250" s="27545" t="s">
        <v>22</v>
      </c>
      <c r="H250" s="27343" t="s">
        <v>22</v>
      </c>
      <c r="I250" s="27545" t="s">
        <v>1225</v>
      </c>
      <c r="J250" s="27343" t="s">
        <v>22</v>
      </c>
      <c r="K250" s="28195"/>
      <c r="L250" s="28229"/>
      <c r="M250" s="28229"/>
      <c r="N250" s="28229"/>
      <c r="O250" s="28229"/>
      <c r="P250" s="28229"/>
      <c r="Q250" s="28229"/>
      <c r="R250" s="28229"/>
      <c r="S250" s="28229"/>
      <c r="T250" s="28229"/>
      <c r="U250" s="28265"/>
      <c r="V250" s="28229">
        <v>0</v>
      </c>
    </row>
    <row s="28966" customFormat="1" customHeight="1" ht="15">
      <c r="A251" s="28229"/>
      <c r="B251" s="28924"/>
      <c r="C251" s="28540"/>
      <c r="D251" s="27339" t="str">
        <f>B250&amp;".2"</f>
        <v>3.72.2</v>
      </c>
      <c r="E251" s="27340" t="s">
        <v>1066</v>
      </c>
      <c r="F251" s="27341" t="s">
        <v>430</v>
      </c>
      <c r="G251" s="27310" t="s">
        <v>22</v>
      </c>
      <c r="H251" s="27343" t="s">
        <v>22</v>
      </c>
      <c r="I251" s="27310" t="s">
        <v>1218</v>
      </c>
      <c r="J251" s="27343" t="s">
        <v>22</v>
      </c>
      <c r="K251" s="28195" t="s">
        <v>1067</v>
      </c>
      <c r="L251" s="28229"/>
      <c r="M251" s="28229"/>
      <c r="N251" s="28229"/>
      <c r="O251" s="28229"/>
      <c r="P251" s="28229"/>
      <c r="Q251" s="28229"/>
      <c r="R251" s="28229"/>
      <c r="S251" s="28229"/>
      <c r="T251" s="28229"/>
      <c r="U251" s="28265"/>
      <c r="V251" s="28229">
        <v>0</v>
      </c>
    </row>
    <row s="28966" customFormat="1" customHeight="1" ht="15">
      <c r="A252" s="28229"/>
      <c r="B252" s="28924"/>
      <c r="C252" s="28540"/>
      <c r="D252" s="27339" t="str">
        <f>B250&amp;".3"</f>
        <v>3.72.3</v>
      </c>
      <c r="E252" s="27340" t="s">
        <v>1068</v>
      </c>
      <c r="F252" s="27341" t="s">
        <v>430</v>
      </c>
      <c r="G252" s="27310" t="s">
        <v>22</v>
      </c>
      <c r="H252" s="27343" t="s">
        <v>22</v>
      </c>
      <c r="I252" s="27310" t="s">
        <v>1218</v>
      </c>
      <c r="J252" s="27343" t="s">
        <v>22</v>
      </c>
      <c r="K252" s="28195" t="s">
        <v>1069</v>
      </c>
      <c r="L252" s="28229"/>
      <c r="M252" s="28229"/>
      <c r="N252" s="28229"/>
      <c r="O252" s="28229"/>
      <c r="P252" s="28229"/>
      <c r="Q252" s="28229"/>
      <c r="R252" s="28229"/>
      <c r="S252" s="28229"/>
      <c r="T252" s="28229"/>
      <c r="U252" s="28265"/>
      <c r="V252" s="28229">
        <v>0</v>
      </c>
    </row>
    <row s="28966" customFormat="1" customHeight="1" ht="22.5">
      <c r="A253" s="28229"/>
      <c r="B253" s="28924" t="s">
        <v>1226</v>
      </c>
      <c r="C253" s="28540" t="s">
        <v>103</v>
      </c>
      <c r="D253" s="27339" t="str">
        <f>B253&amp;".1"</f>
        <v>3.73.1</v>
      </c>
      <c r="E253" s="27340" t="s">
        <v>1065</v>
      </c>
      <c r="F253" s="27341" t="s">
        <v>430</v>
      </c>
      <c r="G253" s="27545" t="s">
        <v>22</v>
      </c>
      <c r="H253" s="27343" t="s">
        <v>22</v>
      </c>
      <c r="I253" s="27545" t="s">
        <v>1227</v>
      </c>
      <c r="J253" s="27343" t="s">
        <v>22</v>
      </c>
      <c r="K253" s="28195"/>
      <c r="L253" s="28229"/>
      <c r="M253" s="28229"/>
      <c r="N253" s="28229"/>
      <c r="O253" s="28229"/>
      <c r="P253" s="28229"/>
      <c r="Q253" s="28229"/>
      <c r="R253" s="28229"/>
      <c r="S253" s="28229"/>
      <c r="T253" s="28229"/>
      <c r="U253" s="28265"/>
      <c r="V253" s="28229">
        <v>0</v>
      </c>
    </row>
    <row s="28966" customFormat="1" customHeight="1" ht="15">
      <c r="A254" s="28229"/>
      <c r="B254" s="28924"/>
      <c r="C254" s="28540"/>
      <c r="D254" s="27339" t="str">
        <f>B253&amp;".2"</f>
        <v>3.73.2</v>
      </c>
      <c r="E254" s="27340" t="s">
        <v>1066</v>
      </c>
      <c r="F254" s="27341" t="s">
        <v>430</v>
      </c>
      <c r="G254" s="27310" t="s">
        <v>22</v>
      </c>
      <c r="H254" s="27343" t="s">
        <v>22</v>
      </c>
      <c r="I254" s="27310" t="s">
        <v>1218</v>
      </c>
      <c r="J254" s="27343" t="s">
        <v>22</v>
      </c>
      <c r="K254" s="28195" t="s">
        <v>1067</v>
      </c>
      <c r="L254" s="28229"/>
      <c r="M254" s="28229"/>
      <c r="N254" s="28229"/>
      <c r="O254" s="28229"/>
      <c r="P254" s="28229"/>
      <c r="Q254" s="28229"/>
      <c r="R254" s="28229"/>
      <c r="S254" s="28229"/>
      <c r="T254" s="28229"/>
      <c r="U254" s="28265"/>
      <c r="V254" s="28229">
        <v>0</v>
      </c>
    </row>
    <row s="28966" customFormat="1" customHeight="1" ht="15">
      <c r="A255" s="28229"/>
      <c r="B255" s="28924"/>
      <c r="C255" s="28540"/>
      <c r="D255" s="27339" t="str">
        <f>B253&amp;".3"</f>
        <v>3.73.3</v>
      </c>
      <c r="E255" s="27340" t="s">
        <v>1068</v>
      </c>
      <c r="F255" s="27341" t="s">
        <v>430</v>
      </c>
      <c r="G255" s="27310" t="s">
        <v>22</v>
      </c>
      <c r="H255" s="27343" t="s">
        <v>22</v>
      </c>
      <c r="I255" s="27310" t="s">
        <v>1218</v>
      </c>
      <c r="J255" s="27343" t="s">
        <v>22</v>
      </c>
      <c r="K255" s="28195" t="s">
        <v>1069</v>
      </c>
      <c r="L255" s="28229"/>
      <c r="M255" s="28229"/>
      <c r="N255" s="28229"/>
      <c r="O255" s="28229"/>
      <c r="P255" s="28229"/>
      <c r="Q255" s="28229"/>
      <c r="R255" s="28229"/>
      <c r="S255" s="28229"/>
      <c r="T255" s="28229"/>
      <c r="U255" s="28265"/>
      <c r="V255" s="28229">
        <v>0</v>
      </c>
    </row>
    <row s="28966" customFormat="1" customHeight="1" ht="22.5">
      <c r="A256" s="28229"/>
      <c r="B256" s="28924" t="s">
        <v>1228</v>
      </c>
      <c r="C256" s="28540" t="s">
        <v>103</v>
      </c>
      <c r="D256" s="27339" t="str">
        <f>B256&amp;".1"</f>
        <v>3.74.1</v>
      </c>
      <c r="E256" s="27340" t="s">
        <v>1065</v>
      </c>
      <c r="F256" s="27341" t="s">
        <v>430</v>
      </c>
      <c r="G256" s="27545" t="s">
        <v>22</v>
      </c>
      <c r="H256" s="27343" t="s">
        <v>22</v>
      </c>
      <c r="I256" s="27545" t="s">
        <v>1229</v>
      </c>
      <c r="J256" s="27343" t="s">
        <v>22</v>
      </c>
      <c r="K256" s="28195"/>
      <c r="L256" s="28229"/>
      <c r="M256" s="28229"/>
      <c r="N256" s="28229"/>
      <c r="O256" s="28229"/>
      <c r="P256" s="28229"/>
      <c r="Q256" s="28229"/>
      <c r="R256" s="28229"/>
      <c r="S256" s="28229"/>
      <c r="T256" s="28229"/>
      <c r="U256" s="28265"/>
      <c r="V256" s="28229">
        <v>0</v>
      </c>
    </row>
    <row s="28966" customFormat="1" customHeight="1" ht="15">
      <c r="A257" s="28229"/>
      <c r="B257" s="28924"/>
      <c r="C257" s="28540"/>
      <c r="D257" s="27339" t="str">
        <f>B256&amp;".2"</f>
        <v>3.74.2</v>
      </c>
      <c r="E257" s="27340" t="s">
        <v>1066</v>
      </c>
      <c r="F257" s="27341" t="s">
        <v>430</v>
      </c>
      <c r="G257" s="27310" t="s">
        <v>22</v>
      </c>
      <c r="H257" s="27343" t="s">
        <v>22</v>
      </c>
      <c r="I257" s="27310" t="s">
        <v>1218</v>
      </c>
      <c r="J257" s="27343" t="s">
        <v>22</v>
      </c>
      <c r="K257" s="28195" t="s">
        <v>1067</v>
      </c>
      <c r="L257" s="28229"/>
      <c r="M257" s="28229"/>
      <c r="N257" s="28229"/>
      <c r="O257" s="28229"/>
      <c r="P257" s="28229"/>
      <c r="Q257" s="28229"/>
      <c r="R257" s="28229"/>
      <c r="S257" s="28229"/>
      <c r="T257" s="28229"/>
      <c r="U257" s="28265"/>
      <c r="V257" s="28229">
        <v>0</v>
      </c>
    </row>
    <row s="28966" customFormat="1" customHeight="1" ht="15">
      <c r="A258" s="28229"/>
      <c r="B258" s="28924"/>
      <c r="C258" s="28540"/>
      <c r="D258" s="27339" t="str">
        <f>B256&amp;".3"</f>
        <v>3.74.3</v>
      </c>
      <c r="E258" s="27340" t="s">
        <v>1068</v>
      </c>
      <c r="F258" s="27341" t="s">
        <v>430</v>
      </c>
      <c r="G258" s="27310" t="s">
        <v>22</v>
      </c>
      <c r="H258" s="27343" t="s">
        <v>22</v>
      </c>
      <c r="I258" s="27310" t="s">
        <v>1218</v>
      </c>
      <c r="J258" s="27343" t="s">
        <v>22</v>
      </c>
      <c r="K258" s="28195" t="s">
        <v>1069</v>
      </c>
      <c r="L258" s="28229"/>
      <c r="M258" s="28229"/>
      <c r="N258" s="28229"/>
      <c r="O258" s="28229"/>
      <c r="P258" s="28229"/>
      <c r="Q258" s="28229"/>
      <c r="R258" s="28229"/>
      <c r="S258" s="28229"/>
      <c r="T258" s="28229"/>
      <c r="U258" s="28265"/>
      <c r="V258" s="28229">
        <v>0</v>
      </c>
    </row>
    <row s="28966" customFormat="1" customHeight="1" ht="22.5">
      <c r="A259" s="28229"/>
      <c r="B259" s="28924" t="s">
        <v>1230</v>
      </c>
      <c r="C259" s="28540" t="s">
        <v>103</v>
      </c>
      <c r="D259" s="27339" t="str">
        <f>B259&amp;".1"</f>
        <v>3.75.1</v>
      </c>
      <c r="E259" s="27340" t="s">
        <v>1065</v>
      </c>
      <c r="F259" s="27341" t="s">
        <v>430</v>
      </c>
      <c r="G259" s="27545" t="s">
        <v>22</v>
      </c>
      <c r="H259" s="27343" t="s">
        <v>22</v>
      </c>
      <c r="I259" s="27545" t="s">
        <v>1231</v>
      </c>
      <c r="J259" s="27343" t="s">
        <v>22</v>
      </c>
      <c r="K259" s="28195"/>
      <c r="L259" s="28229"/>
      <c r="M259" s="28229"/>
      <c r="N259" s="28229"/>
      <c r="O259" s="28229"/>
      <c r="P259" s="28229"/>
      <c r="Q259" s="28229"/>
      <c r="R259" s="28229"/>
      <c r="S259" s="28229"/>
      <c r="T259" s="28229"/>
      <c r="U259" s="28265"/>
      <c r="V259" s="28229">
        <v>0</v>
      </c>
    </row>
    <row s="28966" customFormat="1" customHeight="1" ht="15">
      <c r="A260" s="28229"/>
      <c r="B260" s="28924"/>
      <c r="C260" s="28540"/>
      <c r="D260" s="27339" t="str">
        <f>B259&amp;".2"</f>
        <v>3.75.2</v>
      </c>
      <c r="E260" s="27340" t="s">
        <v>1066</v>
      </c>
      <c r="F260" s="27341" t="s">
        <v>430</v>
      </c>
      <c r="G260" s="27310" t="s">
        <v>22</v>
      </c>
      <c r="H260" s="27343" t="s">
        <v>22</v>
      </c>
      <c r="I260" s="27310" t="s">
        <v>1218</v>
      </c>
      <c r="J260" s="27343" t="s">
        <v>22</v>
      </c>
      <c r="K260" s="28195" t="s">
        <v>1067</v>
      </c>
      <c r="L260" s="28229"/>
      <c r="M260" s="28229"/>
      <c r="N260" s="28229"/>
      <c r="O260" s="28229"/>
      <c r="P260" s="28229"/>
      <c r="Q260" s="28229"/>
      <c r="R260" s="28229"/>
      <c r="S260" s="28229"/>
      <c r="T260" s="28229"/>
      <c r="U260" s="28265"/>
      <c r="V260" s="28229">
        <v>0</v>
      </c>
    </row>
    <row s="28966" customFormat="1" customHeight="1" ht="15">
      <c r="A261" s="28229"/>
      <c r="B261" s="28924"/>
      <c r="C261" s="28540"/>
      <c r="D261" s="27339" t="str">
        <f>B259&amp;".3"</f>
        <v>3.75.3</v>
      </c>
      <c r="E261" s="27340" t="s">
        <v>1068</v>
      </c>
      <c r="F261" s="27341" t="s">
        <v>430</v>
      </c>
      <c r="G261" s="27310" t="s">
        <v>22</v>
      </c>
      <c r="H261" s="27343" t="s">
        <v>22</v>
      </c>
      <c r="I261" s="27310" t="s">
        <v>1218</v>
      </c>
      <c r="J261" s="27343" t="s">
        <v>22</v>
      </c>
      <c r="K261" s="28195" t="s">
        <v>1069</v>
      </c>
      <c r="L261" s="28229"/>
      <c r="M261" s="28229"/>
      <c r="N261" s="28229"/>
      <c r="O261" s="28229"/>
      <c r="P261" s="28229"/>
      <c r="Q261" s="28229"/>
      <c r="R261" s="28229"/>
      <c r="S261" s="28229"/>
      <c r="T261" s="28229"/>
      <c r="U261" s="28265"/>
      <c r="V261" s="28229">
        <v>0</v>
      </c>
    </row>
    <row s="28966" customFormat="1" customHeight="1" ht="22.5">
      <c r="A262" s="28229"/>
      <c r="B262" s="28924" t="s">
        <v>1232</v>
      </c>
      <c r="C262" s="28540" t="s">
        <v>103</v>
      </c>
      <c r="D262" s="27339" t="str">
        <f>B262&amp;".1"</f>
        <v>3.76.1</v>
      </c>
      <c r="E262" s="27340" t="s">
        <v>1065</v>
      </c>
      <c r="F262" s="27341" t="s">
        <v>430</v>
      </c>
      <c r="G262" s="27545" t="s">
        <v>22</v>
      </c>
      <c r="H262" s="27343" t="s">
        <v>22</v>
      </c>
      <c r="I262" s="27545" t="s">
        <v>1233</v>
      </c>
      <c r="J262" s="27343" t="s">
        <v>22</v>
      </c>
      <c r="K262" s="28195"/>
      <c r="L262" s="28229"/>
      <c r="M262" s="28229"/>
      <c r="N262" s="28229"/>
      <c r="O262" s="28229"/>
      <c r="P262" s="28229"/>
      <c r="Q262" s="28229"/>
      <c r="R262" s="28229"/>
      <c r="S262" s="28229"/>
      <c r="T262" s="28229"/>
      <c r="U262" s="28265"/>
      <c r="V262" s="28229">
        <v>0</v>
      </c>
    </row>
    <row s="28966" customFormat="1" customHeight="1" ht="15">
      <c r="A263" s="28229"/>
      <c r="B263" s="28924"/>
      <c r="C263" s="28540"/>
      <c r="D263" s="27339" t="str">
        <f>B262&amp;".2"</f>
        <v>3.76.2</v>
      </c>
      <c r="E263" s="27340" t="s">
        <v>1066</v>
      </c>
      <c r="F263" s="27341" t="s">
        <v>430</v>
      </c>
      <c r="G263" s="27310" t="s">
        <v>22</v>
      </c>
      <c r="H263" s="27343" t="s">
        <v>22</v>
      </c>
      <c r="I263" s="27310" t="s">
        <v>1218</v>
      </c>
      <c r="J263" s="27343" t="s">
        <v>22</v>
      </c>
      <c r="K263" s="28195" t="s">
        <v>1067</v>
      </c>
      <c r="L263" s="28229"/>
      <c r="M263" s="28229"/>
      <c r="N263" s="28229"/>
      <c r="O263" s="28229"/>
      <c r="P263" s="28229"/>
      <c r="Q263" s="28229"/>
      <c r="R263" s="28229"/>
      <c r="S263" s="28229"/>
      <c r="T263" s="28229"/>
      <c r="U263" s="28265"/>
      <c r="V263" s="28229">
        <v>0</v>
      </c>
    </row>
    <row s="28966" customFormat="1" customHeight="1" ht="15">
      <c r="A264" s="28229"/>
      <c r="B264" s="28924"/>
      <c r="C264" s="28540"/>
      <c r="D264" s="27339" t="str">
        <f>B262&amp;".3"</f>
        <v>3.76.3</v>
      </c>
      <c r="E264" s="27340" t="s">
        <v>1068</v>
      </c>
      <c r="F264" s="27341" t="s">
        <v>430</v>
      </c>
      <c r="G264" s="27310" t="s">
        <v>22</v>
      </c>
      <c r="H264" s="27343" t="s">
        <v>22</v>
      </c>
      <c r="I264" s="27310" t="s">
        <v>1218</v>
      </c>
      <c r="J264" s="27343" t="s">
        <v>22</v>
      </c>
      <c r="K264" s="28195" t="s">
        <v>1069</v>
      </c>
      <c r="L264" s="28229"/>
      <c r="M264" s="28229"/>
      <c r="N264" s="28229"/>
      <c r="O264" s="28229"/>
      <c r="P264" s="28229"/>
      <c r="Q264" s="28229"/>
      <c r="R264" s="28229"/>
      <c r="S264" s="28229"/>
      <c r="T264" s="28229"/>
      <c r="U264" s="28265"/>
      <c r="V264" s="28229">
        <v>0</v>
      </c>
    </row>
    <row s="28966" customFormat="1" customHeight="1" ht="22.5">
      <c r="A265" s="28229"/>
      <c r="B265" s="28924" t="s">
        <v>1234</v>
      </c>
      <c r="C265" s="28540" t="s">
        <v>103</v>
      </c>
      <c r="D265" s="27339" t="str">
        <f>B265&amp;".1"</f>
        <v>3.77.1</v>
      </c>
      <c r="E265" s="27340" t="s">
        <v>1065</v>
      </c>
      <c r="F265" s="27341" t="s">
        <v>430</v>
      </c>
      <c r="G265" s="27545" t="s">
        <v>22</v>
      </c>
      <c r="H265" s="27343" t="s">
        <v>22</v>
      </c>
      <c r="I265" s="27545" t="s">
        <v>1235</v>
      </c>
      <c r="J265" s="27343" t="s">
        <v>22</v>
      </c>
      <c r="K265" s="28195"/>
      <c r="L265" s="28229"/>
      <c r="M265" s="28229"/>
      <c r="N265" s="28229"/>
      <c r="O265" s="28229"/>
      <c r="P265" s="28229"/>
      <c r="Q265" s="28229"/>
      <c r="R265" s="28229"/>
      <c r="S265" s="28229"/>
      <c r="T265" s="28229"/>
      <c r="U265" s="28265"/>
      <c r="V265" s="28229">
        <v>0</v>
      </c>
    </row>
    <row s="28966" customFormat="1" customHeight="1" ht="15">
      <c r="A266" s="28229"/>
      <c r="B266" s="28924"/>
      <c r="C266" s="28540"/>
      <c r="D266" s="27339" t="str">
        <f>B265&amp;".2"</f>
        <v>3.77.2</v>
      </c>
      <c r="E266" s="27340" t="s">
        <v>1066</v>
      </c>
      <c r="F266" s="27341" t="s">
        <v>430</v>
      </c>
      <c r="G266" s="27310" t="s">
        <v>22</v>
      </c>
      <c r="H266" s="27343" t="s">
        <v>22</v>
      </c>
      <c r="I266" s="27310" t="s">
        <v>1218</v>
      </c>
      <c r="J266" s="27343" t="s">
        <v>22</v>
      </c>
      <c r="K266" s="28195" t="s">
        <v>1067</v>
      </c>
      <c r="L266" s="28229"/>
      <c r="M266" s="28229"/>
      <c r="N266" s="28229"/>
      <c r="O266" s="28229"/>
      <c r="P266" s="28229"/>
      <c r="Q266" s="28229"/>
      <c r="R266" s="28229"/>
      <c r="S266" s="28229"/>
      <c r="T266" s="28229"/>
      <c r="U266" s="28265"/>
      <c r="V266" s="28229">
        <v>0</v>
      </c>
    </row>
    <row s="28966" customFormat="1" customHeight="1" ht="15">
      <c r="A267" s="28229"/>
      <c r="B267" s="28924"/>
      <c r="C267" s="28540"/>
      <c r="D267" s="27339" t="str">
        <f>B265&amp;".3"</f>
        <v>3.77.3</v>
      </c>
      <c r="E267" s="27340" t="s">
        <v>1068</v>
      </c>
      <c r="F267" s="27341" t="s">
        <v>430</v>
      </c>
      <c r="G267" s="27310" t="s">
        <v>22</v>
      </c>
      <c r="H267" s="27343" t="s">
        <v>22</v>
      </c>
      <c r="I267" s="27310" t="s">
        <v>1218</v>
      </c>
      <c r="J267" s="27343" t="s">
        <v>22</v>
      </c>
      <c r="K267" s="28195" t="s">
        <v>1069</v>
      </c>
      <c r="L267" s="28229"/>
      <c r="M267" s="28229"/>
      <c r="N267" s="28229"/>
      <c r="O267" s="28229"/>
      <c r="P267" s="28229"/>
      <c r="Q267" s="28229"/>
      <c r="R267" s="28229"/>
      <c r="S267" s="28229"/>
      <c r="T267" s="28229"/>
      <c r="U267" s="28265"/>
      <c r="V267" s="28229">
        <v>0</v>
      </c>
    </row>
    <row s="28966" customFormat="1" customHeight="1" ht="22.5">
      <c r="A268" s="28229"/>
      <c r="B268" s="28924" t="s">
        <v>1236</v>
      </c>
      <c r="C268" s="28540" t="s">
        <v>103</v>
      </c>
      <c r="D268" s="27339" t="str">
        <f>B268&amp;".1"</f>
        <v>3.78.1</v>
      </c>
      <c r="E268" s="27340" t="s">
        <v>1065</v>
      </c>
      <c r="F268" s="27341" t="s">
        <v>430</v>
      </c>
      <c r="G268" s="27545" t="s">
        <v>22</v>
      </c>
      <c r="H268" s="27343" t="s">
        <v>22</v>
      </c>
      <c r="I268" s="27545" t="s">
        <v>1237</v>
      </c>
      <c r="J268" s="27343" t="s">
        <v>22</v>
      </c>
      <c r="K268" s="28195"/>
      <c r="L268" s="28229"/>
      <c r="M268" s="28229"/>
      <c r="N268" s="28229"/>
      <c r="O268" s="28229"/>
      <c r="P268" s="28229"/>
      <c r="Q268" s="28229"/>
      <c r="R268" s="28229"/>
      <c r="S268" s="28229"/>
      <c r="T268" s="28229"/>
      <c r="U268" s="28265"/>
      <c r="V268" s="28229">
        <v>0</v>
      </c>
    </row>
    <row s="28966" customFormat="1" customHeight="1" ht="15">
      <c r="A269" s="28229"/>
      <c r="B269" s="28924"/>
      <c r="C269" s="28540"/>
      <c r="D269" s="27339" t="str">
        <f>B268&amp;".2"</f>
        <v>3.78.2</v>
      </c>
      <c r="E269" s="27340" t="s">
        <v>1066</v>
      </c>
      <c r="F269" s="27341" t="s">
        <v>430</v>
      </c>
      <c r="G269" s="27310" t="s">
        <v>22</v>
      </c>
      <c r="H269" s="27343" t="s">
        <v>22</v>
      </c>
      <c r="I269" s="27310" t="s">
        <v>1218</v>
      </c>
      <c r="J269" s="27343" t="s">
        <v>22</v>
      </c>
      <c r="K269" s="28195" t="s">
        <v>1067</v>
      </c>
      <c r="L269" s="28229"/>
      <c r="M269" s="28229"/>
      <c r="N269" s="28229"/>
      <c r="O269" s="28229"/>
      <c r="P269" s="28229"/>
      <c r="Q269" s="28229"/>
      <c r="R269" s="28229"/>
      <c r="S269" s="28229"/>
      <c r="T269" s="28229"/>
      <c r="U269" s="28265"/>
      <c r="V269" s="28229">
        <v>0</v>
      </c>
    </row>
    <row s="28966" customFormat="1" customHeight="1" ht="15">
      <c r="A270" s="28229"/>
      <c r="B270" s="28924"/>
      <c r="C270" s="28540"/>
      <c r="D270" s="27339" t="str">
        <f>B268&amp;".3"</f>
        <v>3.78.3</v>
      </c>
      <c r="E270" s="27340" t="s">
        <v>1068</v>
      </c>
      <c r="F270" s="27341" t="s">
        <v>430</v>
      </c>
      <c r="G270" s="27310" t="s">
        <v>22</v>
      </c>
      <c r="H270" s="27343" t="s">
        <v>22</v>
      </c>
      <c r="I270" s="27310" t="s">
        <v>1218</v>
      </c>
      <c r="J270" s="27343" t="s">
        <v>22</v>
      </c>
      <c r="K270" s="28195" t="s">
        <v>1069</v>
      </c>
      <c r="L270" s="28229"/>
      <c r="M270" s="28229"/>
      <c r="N270" s="28229"/>
      <c r="O270" s="28229"/>
      <c r="P270" s="28229"/>
      <c r="Q270" s="28229"/>
      <c r="R270" s="28229"/>
      <c r="S270" s="28229"/>
      <c r="T270" s="28229"/>
      <c r="U270" s="28265"/>
      <c r="V270" s="28229">
        <v>0</v>
      </c>
    </row>
    <row s="28966" customFormat="1" customHeight="1" ht="22.5">
      <c r="A271" s="28229"/>
      <c r="B271" s="28924" t="s">
        <v>1238</v>
      </c>
      <c r="C271" s="28540" t="s">
        <v>103</v>
      </c>
      <c r="D271" s="27339" t="str">
        <f>B271&amp;".1"</f>
        <v>3.79.1</v>
      </c>
      <c r="E271" s="27340" t="s">
        <v>1065</v>
      </c>
      <c r="F271" s="27341" t="s">
        <v>430</v>
      </c>
      <c r="G271" s="27545" t="s">
        <v>22</v>
      </c>
      <c r="H271" s="27343" t="s">
        <v>22</v>
      </c>
      <c r="I271" s="27545" t="s">
        <v>1239</v>
      </c>
      <c r="J271" s="27343" t="s">
        <v>22</v>
      </c>
      <c r="K271" s="28195"/>
      <c r="L271" s="28229"/>
      <c r="M271" s="28229"/>
      <c r="N271" s="28229"/>
      <c r="O271" s="28229"/>
      <c r="P271" s="28229"/>
      <c r="Q271" s="28229"/>
      <c r="R271" s="28229"/>
      <c r="S271" s="28229"/>
      <c r="T271" s="28229"/>
      <c r="U271" s="28265"/>
      <c r="V271" s="28229">
        <v>0</v>
      </c>
    </row>
    <row s="28966" customFormat="1" customHeight="1" ht="15">
      <c r="A272" s="28229"/>
      <c r="B272" s="28924"/>
      <c r="C272" s="28540"/>
      <c r="D272" s="27339" t="str">
        <f>B271&amp;".2"</f>
        <v>3.79.2</v>
      </c>
      <c r="E272" s="27340" t="s">
        <v>1066</v>
      </c>
      <c r="F272" s="27341" t="s">
        <v>430</v>
      </c>
      <c r="G272" s="27310" t="s">
        <v>22</v>
      </c>
      <c r="H272" s="27343" t="s">
        <v>22</v>
      </c>
      <c r="I272" s="27310" t="s">
        <v>1218</v>
      </c>
      <c r="J272" s="27343" t="s">
        <v>22</v>
      </c>
      <c r="K272" s="28195" t="s">
        <v>1067</v>
      </c>
      <c r="L272" s="28229"/>
      <c r="M272" s="28229"/>
      <c r="N272" s="28229"/>
      <c r="O272" s="28229"/>
      <c r="P272" s="28229"/>
      <c r="Q272" s="28229"/>
      <c r="R272" s="28229"/>
      <c r="S272" s="28229"/>
      <c r="T272" s="28229"/>
      <c r="U272" s="28265"/>
      <c r="V272" s="28229">
        <v>0</v>
      </c>
    </row>
    <row s="28966" customFormat="1" customHeight="1" ht="15">
      <c r="A273" s="28229"/>
      <c r="B273" s="28924"/>
      <c r="C273" s="28540"/>
      <c r="D273" s="27339" t="str">
        <f>B271&amp;".3"</f>
        <v>3.79.3</v>
      </c>
      <c r="E273" s="27340" t="s">
        <v>1068</v>
      </c>
      <c r="F273" s="27341" t="s">
        <v>430</v>
      </c>
      <c r="G273" s="27310" t="s">
        <v>22</v>
      </c>
      <c r="H273" s="27343" t="s">
        <v>22</v>
      </c>
      <c r="I273" s="27310" t="s">
        <v>1218</v>
      </c>
      <c r="J273" s="27343" t="s">
        <v>22</v>
      </c>
      <c r="K273" s="28195" t="s">
        <v>1069</v>
      </c>
      <c r="L273" s="28229"/>
      <c r="M273" s="28229"/>
      <c r="N273" s="28229"/>
      <c r="O273" s="28229"/>
      <c r="P273" s="28229"/>
      <c r="Q273" s="28229"/>
      <c r="R273" s="28229"/>
      <c r="S273" s="28229"/>
      <c r="T273" s="28229"/>
      <c r="U273" s="28265"/>
      <c r="V273" s="28229">
        <v>0</v>
      </c>
    </row>
    <row s="28966" customFormat="1" customHeight="1" ht="22.5">
      <c r="A274" s="28229"/>
      <c r="B274" s="28924" t="s">
        <v>1240</v>
      </c>
      <c r="C274" s="28540" t="s">
        <v>103</v>
      </c>
      <c r="D274" s="27339" t="str">
        <f>B274&amp;".1"</f>
        <v>3.80.1</v>
      </c>
      <c r="E274" s="27340" t="s">
        <v>1065</v>
      </c>
      <c r="F274" s="27341" t="s">
        <v>430</v>
      </c>
      <c r="G274" s="27545" t="s">
        <v>22</v>
      </c>
      <c r="H274" s="27343" t="s">
        <v>22</v>
      </c>
      <c r="I274" s="27545" t="s">
        <v>1241</v>
      </c>
      <c r="J274" s="27343" t="s">
        <v>22</v>
      </c>
      <c r="K274" s="28195"/>
      <c r="L274" s="28229"/>
      <c r="M274" s="28229"/>
      <c r="N274" s="28229"/>
      <c r="O274" s="28229"/>
      <c r="P274" s="28229"/>
      <c r="Q274" s="28229"/>
      <c r="R274" s="28229"/>
      <c r="S274" s="28229"/>
      <c r="T274" s="28229"/>
      <c r="U274" s="28265"/>
      <c r="V274" s="28229">
        <v>0</v>
      </c>
    </row>
    <row s="28966" customFormat="1" customHeight="1" ht="15">
      <c r="A275" s="28229"/>
      <c r="B275" s="28924"/>
      <c r="C275" s="28540"/>
      <c r="D275" s="27339" t="str">
        <f>B274&amp;".2"</f>
        <v>3.80.2</v>
      </c>
      <c r="E275" s="27340" t="s">
        <v>1066</v>
      </c>
      <c r="F275" s="27341" t="s">
        <v>430</v>
      </c>
      <c r="G275" s="27310" t="s">
        <v>22</v>
      </c>
      <c r="H275" s="27343" t="s">
        <v>22</v>
      </c>
      <c r="I275" s="27310" t="s">
        <v>1218</v>
      </c>
      <c r="J275" s="27343" t="s">
        <v>22</v>
      </c>
      <c r="K275" s="28195" t="s">
        <v>1067</v>
      </c>
      <c r="L275" s="28229"/>
      <c r="M275" s="28229"/>
      <c r="N275" s="28229"/>
      <c r="O275" s="28229"/>
      <c r="P275" s="28229"/>
      <c r="Q275" s="28229"/>
      <c r="R275" s="28229"/>
      <c r="S275" s="28229"/>
      <c r="T275" s="28229"/>
      <c r="U275" s="28265"/>
      <c r="V275" s="28229">
        <v>0</v>
      </c>
    </row>
    <row s="28966" customFormat="1" customHeight="1" ht="15">
      <c r="A276" s="28229"/>
      <c r="B276" s="28924"/>
      <c r="C276" s="28540"/>
      <c r="D276" s="27339" t="str">
        <f>B274&amp;".3"</f>
        <v>3.80.3</v>
      </c>
      <c r="E276" s="27340" t="s">
        <v>1068</v>
      </c>
      <c r="F276" s="27341" t="s">
        <v>430</v>
      </c>
      <c r="G276" s="27310" t="s">
        <v>22</v>
      </c>
      <c r="H276" s="27343" t="s">
        <v>22</v>
      </c>
      <c r="I276" s="27310" t="s">
        <v>1218</v>
      </c>
      <c r="J276" s="27343" t="s">
        <v>22</v>
      </c>
      <c r="K276" s="28195" t="s">
        <v>1069</v>
      </c>
      <c r="L276" s="28229"/>
      <c r="M276" s="28229"/>
      <c r="N276" s="28229"/>
      <c r="O276" s="28229"/>
      <c r="P276" s="28229"/>
      <c r="Q276" s="28229"/>
      <c r="R276" s="28229"/>
      <c r="S276" s="28229"/>
      <c r="T276" s="28229"/>
      <c r="U276" s="28265"/>
      <c r="V276" s="28229">
        <v>0</v>
      </c>
    </row>
    <row s="28966" customFormat="1" customHeight="1" ht="22.5">
      <c r="A277" s="28229"/>
      <c r="B277" s="28924" t="s">
        <v>1242</v>
      </c>
      <c r="C277" s="28540" t="s">
        <v>103</v>
      </c>
      <c r="D277" s="27339" t="str">
        <f>B277&amp;".1"</f>
        <v>3.81.1</v>
      </c>
      <c r="E277" s="27340" t="s">
        <v>1065</v>
      </c>
      <c r="F277" s="27341" t="s">
        <v>430</v>
      </c>
      <c r="G277" s="27545" t="s">
        <v>22</v>
      </c>
      <c r="H277" s="27343" t="s">
        <v>22</v>
      </c>
      <c r="I277" s="27545" t="s">
        <v>1243</v>
      </c>
      <c r="J277" s="27343" t="s">
        <v>22</v>
      </c>
      <c r="K277" s="28195"/>
      <c r="L277" s="28229"/>
      <c r="M277" s="28229"/>
      <c r="N277" s="28229"/>
      <c r="O277" s="28229"/>
      <c r="P277" s="28229"/>
      <c r="Q277" s="28229"/>
      <c r="R277" s="28229"/>
      <c r="S277" s="28229"/>
      <c r="T277" s="28229"/>
      <c r="U277" s="28265"/>
      <c r="V277" s="28229">
        <v>0</v>
      </c>
    </row>
    <row s="28966" customFormat="1" customHeight="1" ht="15">
      <c r="A278" s="28229"/>
      <c r="B278" s="28924"/>
      <c r="C278" s="28540"/>
      <c r="D278" s="27339" t="str">
        <f>B277&amp;".2"</f>
        <v>3.81.2</v>
      </c>
      <c r="E278" s="27340" t="s">
        <v>1066</v>
      </c>
      <c r="F278" s="27341" t="s">
        <v>430</v>
      </c>
      <c r="G278" s="27310" t="s">
        <v>22</v>
      </c>
      <c r="H278" s="27343" t="s">
        <v>22</v>
      </c>
      <c r="I278" s="27310" t="s">
        <v>1218</v>
      </c>
      <c r="J278" s="27343" t="s">
        <v>22</v>
      </c>
      <c r="K278" s="28195" t="s">
        <v>1067</v>
      </c>
      <c r="L278" s="28229"/>
      <c r="M278" s="28229"/>
      <c r="N278" s="28229"/>
      <c r="O278" s="28229"/>
      <c r="P278" s="28229"/>
      <c r="Q278" s="28229"/>
      <c r="R278" s="28229"/>
      <c r="S278" s="28229"/>
      <c r="T278" s="28229"/>
      <c r="U278" s="28265"/>
      <c r="V278" s="28229">
        <v>0</v>
      </c>
    </row>
    <row s="28966" customFormat="1" customHeight="1" ht="15">
      <c r="A279" s="28229"/>
      <c r="B279" s="28924"/>
      <c r="C279" s="28540"/>
      <c r="D279" s="27339" t="str">
        <f>B277&amp;".3"</f>
        <v>3.81.3</v>
      </c>
      <c r="E279" s="27340" t="s">
        <v>1068</v>
      </c>
      <c r="F279" s="27341" t="s">
        <v>430</v>
      </c>
      <c r="G279" s="27310" t="s">
        <v>22</v>
      </c>
      <c r="H279" s="27343" t="s">
        <v>22</v>
      </c>
      <c r="I279" s="27310" t="s">
        <v>1218</v>
      </c>
      <c r="J279" s="27343" t="s">
        <v>22</v>
      </c>
      <c r="K279" s="28195" t="s">
        <v>1069</v>
      </c>
      <c r="L279" s="28229"/>
      <c r="M279" s="28229"/>
      <c r="N279" s="28229"/>
      <c r="O279" s="28229"/>
      <c r="P279" s="28229"/>
      <c r="Q279" s="28229"/>
      <c r="R279" s="28229"/>
      <c r="S279" s="28229"/>
      <c r="T279" s="28229"/>
      <c r="U279" s="28265"/>
      <c r="V279" s="28229">
        <v>0</v>
      </c>
    </row>
    <row s="28966" customFormat="1" customHeight="1" ht="22.5">
      <c r="A280" s="28229"/>
      <c r="B280" s="28924" t="s">
        <v>1244</v>
      </c>
      <c r="C280" s="28540" t="s">
        <v>103</v>
      </c>
      <c r="D280" s="27339" t="str">
        <f>B280&amp;".1"</f>
        <v>3.82.1</v>
      </c>
      <c r="E280" s="27340" t="s">
        <v>1065</v>
      </c>
      <c r="F280" s="27341" t="s">
        <v>430</v>
      </c>
      <c r="G280" s="27545" t="s">
        <v>22</v>
      </c>
      <c r="H280" s="27343" t="s">
        <v>22</v>
      </c>
      <c r="I280" s="27545" t="s">
        <v>1245</v>
      </c>
      <c r="J280" s="27343" t="s">
        <v>22</v>
      </c>
      <c r="K280" s="28195"/>
      <c r="L280" s="28229"/>
      <c r="M280" s="28229"/>
      <c r="N280" s="28229"/>
      <c r="O280" s="28229"/>
      <c r="P280" s="28229"/>
      <c r="Q280" s="28229"/>
      <c r="R280" s="28229"/>
      <c r="S280" s="28229"/>
      <c r="T280" s="28229"/>
      <c r="U280" s="28265"/>
      <c r="V280" s="28229">
        <v>0</v>
      </c>
    </row>
    <row s="28966" customFormat="1" customHeight="1" ht="15">
      <c r="A281" s="28229"/>
      <c r="B281" s="28924"/>
      <c r="C281" s="28540"/>
      <c r="D281" s="27339" t="str">
        <f>B280&amp;".2"</f>
        <v>3.82.2</v>
      </c>
      <c r="E281" s="27340" t="s">
        <v>1066</v>
      </c>
      <c r="F281" s="27341" t="s">
        <v>430</v>
      </c>
      <c r="G281" s="27310" t="s">
        <v>22</v>
      </c>
      <c r="H281" s="27343" t="s">
        <v>22</v>
      </c>
      <c r="I281" s="27310" t="s">
        <v>1218</v>
      </c>
      <c r="J281" s="27343" t="s">
        <v>22</v>
      </c>
      <c r="K281" s="28195" t="s">
        <v>1067</v>
      </c>
      <c r="L281" s="28229"/>
      <c r="M281" s="28229"/>
      <c r="N281" s="28229"/>
      <c r="O281" s="28229"/>
      <c r="P281" s="28229"/>
      <c r="Q281" s="28229"/>
      <c r="R281" s="28229"/>
      <c r="S281" s="28229"/>
      <c r="T281" s="28229"/>
      <c r="U281" s="28265"/>
      <c r="V281" s="28229">
        <v>0</v>
      </c>
    </row>
    <row s="28966" customFormat="1" customHeight="1" ht="15">
      <c r="A282" s="28229"/>
      <c r="B282" s="28924"/>
      <c r="C282" s="28540"/>
      <c r="D282" s="27339" t="str">
        <f>B280&amp;".3"</f>
        <v>3.82.3</v>
      </c>
      <c r="E282" s="27340" t="s">
        <v>1068</v>
      </c>
      <c r="F282" s="27341" t="s">
        <v>430</v>
      </c>
      <c r="G282" s="27310" t="s">
        <v>22</v>
      </c>
      <c r="H282" s="27343" t="s">
        <v>22</v>
      </c>
      <c r="I282" s="27310" t="s">
        <v>1218</v>
      </c>
      <c r="J282" s="27343" t="s">
        <v>22</v>
      </c>
      <c r="K282" s="28195" t="s">
        <v>1069</v>
      </c>
      <c r="L282" s="28229"/>
      <c r="M282" s="28229"/>
      <c r="N282" s="28229"/>
      <c r="O282" s="28229"/>
      <c r="P282" s="28229"/>
      <c r="Q282" s="28229"/>
      <c r="R282" s="28229"/>
      <c r="S282" s="28229"/>
      <c r="T282" s="28229"/>
      <c r="U282" s="28265"/>
      <c r="V282" s="28229">
        <v>0</v>
      </c>
    </row>
    <row s="28966" customFormat="1" customHeight="1" ht="22.5">
      <c r="A283" s="28229"/>
      <c r="B283" s="28924" t="s">
        <v>1246</v>
      </c>
      <c r="C283" s="28540" t="s">
        <v>103</v>
      </c>
      <c r="D283" s="27339" t="str">
        <f>B283&amp;".1"</f>
        <v>3.83.1</v>
      </c>
      <c r="E283" s="27340" t="s">
        <v>1065</v>
      </c>
      <c r="F283" s="27341" t="s">
        <v>430</v>
      </c>
      <c r="G283" s="27545" t="s">
        <v>22</v>
      </c>
      <c r="H283" s="27343" t="s">
        <v>22</v>
      </c>
      <c r="I283" s="27545" t="s">
        <v>1247</v>
      </c>
      <c r="J283" s="27343" t="s">
        <v>22</v>
      </c>
      <c r="K283" s="28195"/>
      <c r="L283" s="28229"/>
      <c r="M283" s="28229"/>
      <c r="N283" s="28229"/>
      <c r="O283" s="28229"/>
      <c r="P283" s="28229"/>
      <c r="Q283" s="28229"/>
      <c r="R283" s="28229"/>
      <c r="S283" s="28229"/>
      <c r="T283" s="28229"/>
      <c r="U283" s="28265"/>
      <c r="V283" s="28229">
        <v>0</v>
      </c>
    </row>
    <row s="28966" customFormat="1" customHeight="1" ht="15">
      <c r="A284" s="28229"/>
      <c r="B284" s="28924"/>
      <c r="C284" s="28540"/>
      <c r="D284" s="27339" t="str">
        <f>B283&amp;".2"</f>
        <v>3.83.2</v>
      </c>
      <c r="E284" s="27340" t="s">
        <v>1066</v>
      </c>
      <c r="F284" s="27341" t="s">
        <v>430</v>
      </c>
      <c r="G284" s="27310" t="s">
        <v>22</v>
      </c>
      <c r="H284" s="27343" t="s">
        <v>22</v>
      </c>
      <c r="I284" s="27310" t="s">
        <v>1218</v>
      </c>
      <c r="J284" s="27343" t="s">
        <v>22</v>
      </c>
      <c r="K284" s="28195" t="s">
        <v>1067</v>
      </c>
      <c r="L284" s="28229"/>
      <c r="M284" s="28229"/>
      <c r="N284" s="28229"/>
      <c r="O284" s="28229"/>
      <c r="P284" s="28229"/>
      <c r="Q284" s="28229"/>
      <c r="R284" s="28229"/>
      <c r="S284" s="28229"/>
      <c r="T284" s="28229"/>
      <c r="U284" s="28265"/>
      <c r="V284" s="28229">
        <v>0</v>
      </c>
    </row>
    <row s="28966" customFormat="1" customHeight="1" ht="15">
      <c r="A285" s="28229"/>
      <c r="B285" s="28924"/>
      <c r="C285" s="28540"/>
      <c r="D285" s="27339" t="str">
        <f>B283&amp;".3"</f>
        <v>3.83.3</v>
      </c>
      <c r="E285" s="27340" t="s">
        <v>1068</v>
      </c>
      <c r="F285" s="27341" t="s">
        <v>430</v>
      </c>
      <c r="G285" s="27310" t="s">
        <v>22</v>
      </c>
      <c r="H285" s="27343" t="s">
        <v>22</v>
      </c>
      <c r="I285" s="27310" t="s">
        <v>1218</v>
      </c>
      <c r="J285" s="27343" t="s">
        <v>22</v>
      </c>
      <c r="K285" s="28195" t="s">
        <v>1069</v>
      </c>
      <c r="L285" s="28229"/>
      <c r="M285" s="28229"/>
      <c r="N285" s="28229"/>
      <c r="O285" s="28229"/>
      <c r="P285" s="28229"/>
      <c r="Q285" s="28229"/>
      <c r="R285" s="28229"/>
      <c r="S285" s="28229"/>
      <c r="T285" s="28229"/>
      <c r="U285" s="28265"/>
      <c r="V285" s="28229">
        <v>0</v>
      </c>
    </row>
    <row s="28966" customFormat="1" customHeight="1" ht="22.5">
      <c r="A286" s="28229"/>
      <c r="B286" s="28924" t="s">
        <v>1248</v>
      </c>
      <c r="C286" s="28540" t="s">
        <v>103</v>
      </c>
      <c r="D286" s="27339" t="str">
        <f>B286&amp;".1"</f>
        <v>3.84.1</v>
      </c>
      <c r="E286" s="27340" t="s">
        <v>1065</v>
      </c>
      <c r="F286" s="27341" t="s">
        <v>430</v>
      </c>
      <c r="G286" s="27545" t="s">
        <v>22</v>
      </c>
      <c r="H286" s="27343" t="s">
        <v>22</v>
      </c>
      <c r="I286" s="27545" t="s">
        <v>1249</v>
      </c>
      <c r="J286" s="27343" t="s">
        <v>22</v>
      </c>
      <c r="K286" s="28195"/>
      <c r="L286" s="28229"/>
      <c r="M286" s="28229"/>
      <c r="N286" s="28229"/>
      <c r="O286" s="28229"/>
      <c r="P286" s="28229"/>
      <c r="Q286" s="28229"/>
      <c r="R286" s="28229"/>
      <c r="S286" s="28229"/>
      <c r="T286" s="28229"/>
      <c r="U286" s="28265"/>
      <c r="V286" s="28229">
        <v>0</v>
      </c>
    </row>
    <row s="28966" customFormat="1" customHeight="1" ht="15">
      <c r="A287" s="28229"/>
      <c r="B287" s="28924"/>
      <c r="C287" s="28540"/>
      <c r="D287" s="27339" t="str">
        <f>B286&amp;".2"</f>
        <v>3.84.2</v>
      </c>
      <c r="E287" s="27340" t="s">
        <v>1066</v>
      </c>
      <c r="F287" s="27341" t="s">
        <v>430</v>
      </c>
      <c r="G287" s="27310" t="s">
        <v>22</v>
      </c>
      <c r="H287" s="27343" t="s">
        <v>22</v>
      </c>
      <c r="I287" s="27310" t="s">
        <v>1218</v>
      </c>
      <c r="J287" s="27343" t="s">
        <v>22</v>
      </c>
      <c r="K287" s="28195" t="s">
        <v>1067</v>
      </c>
      <c r="L287" s="28229"/>
      <c r="M287" s="28229"/>
      <c r="N287" s="28229"/>
      <c r="O287" s="28229"/>
      <c r="P287" s="28229"/>
      <c r="Q287" s="28229"/>
      <c r="R287" s="28229"/>
      <c r="S287" s="28229"/>
      <c r="T287" s="28229"/>
      <c r="U287" s="28265"/>
      <c r="V287" s="28229">
        <v>0</v>
      </c>
    </row>
    <row s="28966" customFormat="1" customHeight="1" ht="15">
      <c r="A288" s="28229"/>
      <c r="B288" s="28924"/>
      <c r="C288" s="28540"/>
      <c r="D288" s="27339" t="str">
        <f>B286&amp;".3"</f>
        <v>3.84.3</v>
      </c>
      <c r="E288" s="27340" t="s">
        <v>1068</v>
      </c>
      <c r="F288" s="27341" t="s">
        <v>430</v>
      </c>
      <c r="G288" s="27310" t="s">
        <v>22</v>
      </c>
      <c r="H288" s="27343" t="s">
        <v>22</v>
      </c>
      <c r="I288" s="27310" t="s">
        <v>1218</v>
      </c>
      <c r="J288" s="27343" t="s">
        <v>22</v>
      </c>
      <c r="K288" s="28195" t="s">
        <v>1069</v>
      </c>
      <c r="L288" s="28229"/>
      <c r="M288" s="28229"/>
      <c r="N288" s="28229"/>
      <c r="O288" s="28229"/>
      <c r="P288" s="28229"/>
      <c r="Q288" s="28229"/>
      <c r="R288" s="28229"/>
      <c r="S288" s="28229"/>
      <c r="T288" s="28229"/>
      <c r="U288" s="28265"/>
      <c r="V288" s="28229">
        <v>0</v>
      </c>
    </row>
    <row s="28966" customFormat="1" customHeight="1" ht="22.5">
      <c r="A289" s="28229"/>
      <c r="B289" s="28924" t="s">
        <v>1250</v>
      </c>
      <c r="C289" s="28540" t="s">
        <v>103</v>
      </c>
      <c r="D289" s="27339" t="str">
        <f>B289&amp;".1"</f>
        <v>3.85.1</v>
      </c>
      <c r="E289" s="27340" t="s">
        <v>1065</v>
      </c>
      <c r="F289" s="27341" t="s">
        <v>430</v>
      </c>
      <c r="G289" s="27545" t="s">
        <v>22</v>
      </c>
      <c r="H289" s="27343" t="s">
        <v>22</v>
      </c>
      <c r="I289" s="27545" t="s">
        <v>1251</v>
      </c>
      <c r="J289" s="27343" t="s">
        <v>22</v>
      </c>
      <c r="K289" s="28195"/>
      <c r="L289" s="28229"/>
      <c r="M289" s="28229"/>
      <c r="N289" s="28229"/>
      <c r="O289" s="28229"/>
      <c r="P289" s="28229"/>
      <c r="Q289" s="28229"/>
      <c r="R289" s="28229"/>
      <c r="S289" s="28229"/>
      <c r="T289" s="28229"/>
      <c r="U289" s="28265"/>
      <c r="V289" s="28229">
        <v>0</v>
      </c>
    </row>
    <row s="28966" customFormat="1" customHeight="1" ht="15">
      <c r="A290" s="28229"/>
      <c r="B290" s="28924"/>
      <c r="C290" s="28540"/>
      <c r="D290" s="27339" t="str">
        <f>B289&amp;".2"</f>
        <v>3.85.2</v>
      </c>
      <c r="E290" s="27340" t="s">
        <v>1066</v>
      </c>
      <c r="F290" s="27341" t="s">
        <v>430</v>
      </c>
      <c r="G290" s="27310" t="s">
        <v>22</v>
      </c>
      <c r="H290" s="27343" t="s">
        <v>22</v>
      </c>
      <c r="I290" s="27310" t="s">
        <v>1218</v>
      </c>
      <c r="J290" s="27343" t="s">
        <v>22</v>
      </c>
      <c r="K290" s="28195" t="s">
        <v>1067</v>
      </c>
      <c r="L290" s="28229"/>
      <c r="M290" s="28229"/>
      <c r="N290" s="28229"/>
      <c r="O290" s="28229"/>
      <c r="P290" s="28229"/>
      <c r="Q290" s="28229"/>
      <c r="R290" s="28229"/>
      <c r="S290" s="28229"/>
      <c r="T290" s="28229"/>
      <c r="U290" s="28265"/>
      <c r="V290" s="28229">
        <v>0</v>
      </c>
    </row>
    <row s="28966" customFormat="1" customHeight="1" ht="15">
      <c r="A291" s="28229"/>
      <c r="B291" s="28924"/>
      <c r="C291" s="28540"/>
      <c r="D291" s="27339" t="str">
        <f>B289&amp;".3"</f>
        <v>3.85.3</v>
      </c>
      <c r="E291" s="27340" t="s">
        <v>1068</v>
      </c>
      <c r="F291" s="27341" t="s">
        <v>430</v>
      </c>
      <c r="G291" s="27310" t="s">
        <v>22</v>
      </c>
      <c r="H291" s="27343" t="s">
        <v>22</v>
      </c>
      <c r="I291" s="27310" t="s">
        <v>1218</v>
      </c>
      <c r="J291" s="27343" t="s">
        <v>22</v>
      </c>
      <c r="K291" s="28195" t="s">
        <v>1069</v>
      </c>
      <c r="L291" s="28229"/>
      <c r="M291" s="28229"/>
      <c r="N291" s="28229"/>
      <c r="O291" s="28229"/>
      <c r="P291" s="28229"/>
      <c r="Q291" s="28229"/>
      <c r="R291" s="28229"/>
      <c r="S291" s="28229"/>
      <c r="T291" s="28229"/>
      <c r="U291" s="28265"/>
      <c r="V291" s="28229">
        <v>0</v>
      </c>
    </row>
    <row s="28966" customFormat="1" customHeight="1" ht="22.5">
      <c r="A292" s="28229"/>
      <c r="B292" s="28924" t="s">
        <v>1252</v>
      </c>
      <c r="C292" s="28540" t="s">
        <v>103</v>
      </c>
      <c r="D292" s="27339" t="str">
        <f>B292&amp;".1"</f>
        <v>3.86.1</v>
      </c>
      <c r="E292" s="27340" t="s">
        <v>1065</v>
      </c>
      <c r="F292" s="27341" t="s">
        <v>430</v>
      </c>
      <c r="G292" s="27545" t="s">
        <v>22</v>
      </c>
      <c r="H292" s="27343" t="s">
        <v>22</v>
      </c>
      <c r="I292" s="27545" t="s">
        <v>1253</v>
      </c>
      <c r="J292" s="27343" t="s">
        <v>22</v>
      </c>
      <c r="K292" s="28195"/>
      <c r="L292" s="28229"/>
      <c r="M292" s="28229"/>
      <c r="N292" s="28229"/>
      <c r="O292" s="28229"/>
      <c r="P292" s="28229"/>
      <c r="Q292" s="28229"/>
      <c r="R292" s="28229"/>
      <c r="S292" s="28229"/>
      <c r="T292" s="28229"/>
      <c r="U292" s="28265"/>
      <c r="V292" s="28229">
        <v>0</v>
      </c>
    </row>
    <row s="28966" customFormat="1" customHeight="1" ht="15">
      <c r="A293" s="28229"/>
      <c r="B293" s="28924"/>
      <c r="C293" s="28540"/>
      <c r="D293" s="27339" t="str">
        <f>B292&amp;".2"</f>
        <v>3.86.2</v>
      </c>
      <c r="E293" s="27340" t="s">
        <v>1066</v>
      </c>
      <c r="F293" s="27341" t="s">
        <v>430</v>
      </c>
      <c r="G293" s="27310" t="s">
        <v>22</v>
      </c>
      <c r="H293" s="27343" t="s">
        <v>22</v>
      </c>
      <c r="I293" s="27310" t="s">
        <v>1218</v>
      </c>
      <c r="J293" s="27343" t="s">
        <v>22</v>
      </c>
      <c r="K293" s="28195" t="s">
        <v>1067</v>
      </c>
      <c r="L293" s="28229"/>
      <c r="M293" s="28229"/>
      <c r="N293" s="28229"/>
      <c r="O293" s="28229"/>
      <c r="P293" s="28229"/>
      <c r="Q293" s="28229"/>
      <c r="R293" s="28229"/>
      <c r="S293" s="28229"/>
      <c r="T293" s="28229"/>
      <c r="U293" s="28265"/>
      <c r="V293" s="28229">
        <v>0</v>
      </c>
    </row>
    <row s="28966" customFormat="1" customHeight="1" ht="15">
      <c r="A294" s="28229"/>
      <c r="B294" s="28924"/>
      <c r="C294" s="28540"/>
      <c r="D294" s="27339" t="str">
        <f>B292&amp;".3"</f>
        <v>3.86.3</v>
      </c>
      <c r="E294" s="27340" t="s">
        <v>1068</v>
      </c>
      <c r="F294" s="27341" t="s">
        <v>430</v>
      </c>
      <c r="G294" s="27310" t="s">
        <v>22</v>
      </c>
      <c r="H294" s="27343" t="s">
        <v>22</v>
      </c>
      <c r="I294" s="27310" t="s">
        <v>1218</v>
      </c>
      <c r="J294" s="27343" t="s">
        <v>22</v>
      </c>
      <c r="K294" s="28195" t="s">
        <v>1069</v>
      </c>
      <c r="L294" s="28229"/>
      <c r="M294" s="28229"/>
      <c r="N294" s="28229"/>
      <c r="O294" s="28229"/>
      <c r="P294" s="28229"/>
      <c r="Q294" s="28229"/>
      <c r="R294" s="28229"/>
      <c r="S294" s="28229"/>
      <c r="T294" s="28229"/>
      <c r="U294" s="28265"/>
      <c r="V294" s="28229">
        <v>0</v>
      </c>
    </row>
    <row s="28966" customFormat="1" customHeight="1" ht="22.5">
      <c r="A295" s="28229"/>
      <c r="B295" s="28924" t="s">
        <v>1254</v>
      </c>
      <c r="C295" s="28540" t="s">
        <v>103</v>
      </c>
      <c r="D295" s="27339" t="str">
        <f>B295&amp;".1"</f>
        <v>3.87.1</v>
      </c>
      <c r="E295" s="27340" t="s">
        <v>1065</v>
      </c>
      <c r="F295" s="27341" t="s">
        <v>430</v>
      </c>
      <c r="G295" s="27545" t="s">
        <v>22</v>
      </c>
      <c r="H295" s="27343" t="s">
        <v>22</v>
      </c>
      <c r="I295" s="27545" t="s">
        <v>1255</v>
      </c>
      <c r="J295" s="27343" t="s">
        <v>22</v>
      </c>
      <c r="K295" s="28195"/>
      <c r="L295" s="28229"/>
      <c r="M295" s="28229"/>
      <c r="N295" s="28229"/>
      <c r="O295" s="28229"/>
      <c r="P295" s="28229"/>
      <c r="Q295" s="28229"/>
      <c r="R295" s="28229"/>
      <c r="S295" s="28229"/>
      <c r="T295" s="28229"/>
      <c r="U295" s="28265"/>
      <c r="V295" s="28229">
        <v>0</v>
      </c>
    </row>
    <row s="28966" customFormat="1" customHeight="1" ht="15">
      <c r="A296" s="28229"/>
      <c r="B296" s="28924"/>
      <c r="C296" s="28540"/>
      <c r="D296" s="27339" t="str">
        <f>B295&amp;".2"</f>
        <v>3.87.2</v>
      </c>
      <c r="E296" s="27340" t="s">
        <v>1066</v>
      </c>
      <c r="F296" s="27341" t="s">
        <v>430</v>
      </c>
      <c r="G296" s="27310" t="s">
        <v>22</v>
      </c>
      <c r="H296" s="27343" t="s">
        <v>22</v>
      </c>
      <c r="I296" s="27310" t="s">
        <v>1218</v>
      </c>
      <c r="J296" s="27343" t="s">
        <v>22</v>
      </c>
      <c r="K296" s="28195" t="s">
        <v>1067</v>
      </c>
      <c r="L296" s="28229"/>
      <c r="M296" s="28229"/>
      <c r="N296" s="28229"/>
      <c r="O296" s="28229"/>
      <c r="P296" s="28229"/>
      <c r="Q296" s="28229"/>
      <c r="R296" s="28229"/>
      <c r="S296" s="28229"/>
      <c r="T296" s="28229"/>
      <c r="U296" s="28265"/>
      <c r="V296" s="28229">
        <v>0</v>
      </c>
    </row>
    <row s="28966" customFormat="1" customHeight="1" ht="15">
      <c r="A297" s="28229"/>
      <c r="B297" s="28924"/>
      <c r="C297" s="28540"/>
      <c r="D297" s="27339" t="str">
        <f>B295&amp;".3"</f>
        <v>3.87.3</v>
      </c>
      <c r="E297" s="27340" t="s">
        <v>1068</v>
      </c>
      <c r="F297" s="27341" t="s">
        <v>430</v>
      </c>
      <c r="G297" s="27310" t="s">
        <v>22</v>
      </c>
      <c r="H297" s="27343" t="s">
        <v>22</v>
      </c>
      <c r="I297" s="27310" t="s">
        <v>1218</v>
      </c>
      <c r="J297" s="27343" t="s">
        <v>22</v>
      </c>
      <c r="K297" s="28195" t="s">
        <v>1069</v>
      </c>
      <c r="L297" s="28229"/>
      <c r="M297" s="28229"/>
      <c r="N297" s="28229"/>
      <c r="O297" s="28229"/>
      <c r="P297" s="28229"/>
      <c r="Q297" s="28229"/>
      <c r="R297" s="28229"/>
      <c r="S297" s="28229"/>
      <c r="T297" s="28229"/>
      <c r="U297" s="28265"/>
      <c r="V297" s="28229">
        <v>0</v>
      </c>
    </row>
    <row s="28966" customFormat="1" customHeight="1" ht="22.5">
      <c r="A298" s="28229"/>
      <c r="B298" s="28924" t="s">
        <v>1256</v>
      </c>
      <c r="C298" s="28540" t="s">
        <v>103</v>
      </c>
      <c r="D298" s="27339" t="str">
        <f>B298&amp;".1"</f>
        <v>3.88.1</v>
      </c>
      <c r="E298" s="27340" t="s">
        <v>1065</v>
      </c>
      <c r="F298" s="27341" t="s">
        <v>430</v>
      </c>
      <c r="G298" s="27545" t="s">
        <v>22</v>
      </c>
      <c r="H298" s="27343" t="s">
        <v>22</v>
      </c>
      <c r="I298" s="27545" t="s">
        <v>1257</v>
      </c>
      <c r="J298" s="27343" t="s">
        <v>22</v>
      </c>
      <c r="K298" s="28195"/>
      <c r="L298" s="28229"/>
      <c r="M298" s="28229"/>
      <c r="N298" s="28229"/>
      <c r="O298" s="28229"/>
      <c r="P298" s="28229"/>
      <c r="Q298" s="28229"/>
      <c r="R298" s="28229"/>
      <c r="S298" s="28229"/>
      <c r="T298" s="28229"/>
      <c r="U298" s="28265"/>
      <c r="V298" s="28229">
        <v>0</v>
      </c>
    </row>
    <row s="28966" customFormat="1" customHeight="1" ht="15">
      <c r="A299" s="28229"/>
      <c r="B299" s="28924"/>
      <c r="C299" s="28540"/>
      <c r="D299" s="27339" t="str">
        <f>B298&amp;".2"</f>
        <v>3.88.2</v>
      </c>
      <c r="E299" s="27340" t="s">
        <v>1066</v>
      </c>
      <c r="F299" s="27341" t="s">
        <v>430</v>
      </c>
      <c r="G299" s="27310" t="s">
        <v>22</v>
      </c>
      <c r="H299" s="27343" t="s">
        <v>22</v>
      </c>
      <c r="I299" s="27310" t="s">
        <v>1218</v>
      </c>
      <c r="J299" s="27343" t="s">
        <v>22</v>
      </c>
      <c r="K299" s="28195" t="s">
        <v>1067</v>
      </c>
      <c r="L299" s="28229"/>
      <c r="M299" s="28229"/>
      <c r="N299" s="28229"/>
      <c r="O299" s="28229"/>
      <c r="P299" s="28229"/>
      <c r="Q299" s="28229"/>
      <c r="R299" s="28229"/>
      <c r="S299" s="28229"/>
      <c r="T299" s="28229"/>
      <c r="U299" s="28265"/>
      <c r="V299" s="28229">
        <v>0</v>
      </c>
    </row>
    <row s="28966" customFormat="1" customHeight="1" ht="15">
      <c r="A300" s="28229"/>
      <c r="B300" s="28924"/>
      <c r="C300" s="28540"/>
      <c r="D300" s="27339" t="str">
        <f>B298&amp;".3"</f>
        <v>3.88.3</v>
      </c>
      <c r="E300" s="27340" t="s">
        <v>1068</v>
      </c>
      <c r="F300" s="27341" t="s">
        <v>430</v>
      </c>
      <c r="G300" s="27310" t="s">
        <v>22</v>
      </c>
      <c r="H300" s="27343" t="s">
        <v>22</v>
      </c>
      <c r="I300" s="27310" t="s">
        <v>1218</v>
      </c>
      <c r="J300" s="27343" t="s">
        <v>22</v>
      </c>
      <c r="K300" s="28195" t="s">
        <v>1069</v>
      </c>
      <c r="L300" s="28229"/>
      <c r="M300" s="28229"/>
      <c r="N300" s="28229"/>
      <c r="O300" s="28229"/>
      <c r="P300" s="28229"/>
      <c r="Q300" s="28229"/>
      <c r="R300" s="28229"/>
      <c r="S300" s="28229"/>
      <c r="T300" s="28229"/>
      <c r="U300" s="28265"/>
      <c r="V300" s="28229">
        <v>0</v>
      </c>
    </row>
    <row s="28966" customFormat="1" customHeight="1" ht="22.5">
      <c r="A301" s="28229"/>
      <c r="B301" s="28924" t="s">
        <v>1258</v>
      </c>
      <c r="C301" s="28540" t="s">
        <v>103</v>
      </c>
      <c r="D301" s="27339" t="str">
        <f>B301&amp;".1"</f>
        <v>3.89.1</v>
      </c>
      <c r="E301" s="27340" t="s">
        <v>1065</v>
      </c>
      <c r="F301" s="27341" t="s">
        <v>430</v>
      </c>
      <c r="G301" s="27545" t="s">
        <v>22</v>
      </c>
      <c r="H301" s="27343" t="s">
        <v>22</v>
      </c>
      <c r="I301" s="27545" t="s">
        <v>1259</v>
      </c>
      <c r="J301" s="27343" t="s">
        <v>22</v>
      </c>
      <c r="K301" s="28195"/>
      <c r="L301" s="28229"/>
      <c r="M301" s="28229"/>
      <c r="N301" s="28229"/>
      <c r="O301" s="28229"/>
      <c r="P301" s="28229"/>
      <c r="Q301" s="28229"/>
      <c r="R301" s="28229"/>
      <c r="S301" s="28229"/>
      <c r="T301" s="28229"/>
      <c r="U301" s="28265"/>
      <c r="V301" s="28229">
        <v>0</v>
      </c>
    </row>
    <row s="28966" customFormat="1" customHeight="1" ht="15">
      <c r="A302" s="28229"/>
      <c r="B302" s="28924"/>
      <c r="C302" s="28540"/>
      <c r="D302" s="27339" t="str">
        <f>B301&amp;".2"</f>
        <v>3.89.2</v>
      </c>
      <c r="E302" s="27340" t="s">
        <v>1066</v>
      </c>
      <c r="F302" s="27341" t="s">
        <v>430</v>
      </c>
      <c r="G302" s="27310" t="s">
        <v>22</v>
      </c>
      <c r="H302" s="27343" t="s">
        <v>22</v>
      </c>
      <c r="I302" s="27310" t="s">
        <v>1218</v>
      </c>
      <c r="J302" s="27343" t="s">
        <v>22</v>
      </c>
      <c r="K302" s="28195" t="s">
        <v>1067</v>
      </c>
      <c r="L302" s="28229"/>
      <c r="M302" s="28229"/>
      <c r="N302" s="28229"/>
      <c r="O302" s="28229"/>
      <c r="P302" s="28229"/>
      <c r="Q302" s="28229"/>
      <c r="R302" s="28229"/>
      <c r="S302" s="28229"/>
      <c r="T302" s="28229"/>
      <c r="U302" s="28265"/>
      <c r="V302" s="28229">
        <v>0</v>
      </c>
    </row>
    <row s="28966" customFormat="1" customHeight="1" ht="15">
      <c r="A303" s="28229"/>
      <c r="B303" s="28924"/>
      <c r="C303" s="28540"/>
      <c r="D303" s="27339" t="str">
        <f>B301&amp;".3"</f>
        <v>3.89.3</v>
      </c>
      <c r="E303" s="27340" t="s">
        <v>1068</v>
      </c>
      <c r="F303" s="27341" t="s">
        <v>430</v>
      </c>
      <c r="G303" s="27310" t="s">
        <v>22</v>
      </c>
      <c r="H303" s="27343" t="s">
        <v>22</v>
      </c>
      <c r="I303" s="27310" t="s">
        <v>1218</v>
      </c>
      <c r="J303" s="27343" t="s">
        <v>22</v>
      </c>
      <c r="K303" s="28195" t="s">
        <v>1069</v>
      </c>
      <c r="L303" s="28229"/>
      <c r="M303" s="28229"/>
      <c r="N303" s="28229"/>
      <c r="O303" s="28229"/>
      <c r="P303" s="28229"/>
      <c r="Q303" s="28229"/>
      <c r="R303" s="28229"/>
      <c r="S303" s="28229"/>
      <c r="T303" s="28229"/>
      <c r="U303" s="28265"/>
      <c r="V303" s="28229">
        <v>0</v>
      </c>
    </row>
    <row s="28966" customFormat="1" customHeight="1" ht="22.5">
      <c r="A304" s="28229"/>
      <c r="B304" s="28924" t="s">
        <v>1260</v>
      </c>
      <c r="C304" s="28540" t="s">
        <v>103</v>
      </c>
      <c r="D304" s="27339" t="str">
        <f>B304&amp;".1"</f>
        <v>3.90.1</v>
      </c>
      <c r="E304" s="27340" t="s">
        <v>1065</v>
      </c>
      <c r="F304" s="27341" t="s">
        <v>430</v>
      </c>
      <c r="G304" s="27545" t="s">
        <v>22</v>
      </c>
      <c r="H304" s="27343" t="s">
        <v>22</v>
      </c>
      <c r="I304" s="27545" t="s">
        <v>1261</v>
      </c>
      <c r="J304" s="27343" t="s">
        <v>22</v>
      </c>
      <c r="K304" s="28195"/>
      <c r="L304" s="28229"/>
      <c r="M304" s="28229"/>
      <c r="N304" s="28229"/>
      <c r="O304" s="28229"/>
      <c r="P304" s="28229"/>
      <c r="Q304" s="28229"/>
      <c r="R304" s="28229"/>
      <c r="S304" s="28229"/>
      <c r="T304" s="28229"/>
      <c r="U304" s="28265"/>
      <c r="V304" s="28229">
        <v>0</v>
      </c>
    </row>
    <row s="28966" customFormat="1" customHeight="1" ht="15">
      <c r="A305" s="28229"/>
      <c r="B305" s="28924"/>
      <c r="C305" s="28540"/>
      <c r="D305" s="27339" t="str">
        <f>B304&amp;".2"</f>
        <v>3.90.2</v>
      </c>
      <c r="E305" s="27340" t="s">
        <v>1066</v>
      </c>
      <c r="F305" s="27341" t="s">
        <v>430</v>
      </c>
      <c r="G305" s="27310" t="s">
        <v>22</v>
      </c>
      <c r="H305" s="27343" t="s">
        <v>22</v>
      </c>
      <c r="I305" s="27310" t="s">
        <v>1262</v>
      </c>
      <c r="J305" s="27343" t="s">
        <v>22</v>
      </c>
      <c r="K305" s="28195" t="s">
        <v>1067</v>
      </c>
      <c r="L305" s="28229"/>
      <c r="M305" s="28229"/>
      <c r="N305" s="28229"/>
      <c r="O305" s="28229"/>
      <c r="P305" s="28229"/>
      <c r="Q305" s="28229"/>
      <c r="R305" s="28229"/>
      <c r="S305" s="28229"/>
      <c r="T305" s="28229"/>
      <c r="U305" s="28265"/>
      <c r="V305" s="28229">
        <v>0</v>
      </c>
    </row>
    <row s="28966" customFormat="1" customHeight="1" ht="15">
      <c r="A306" s="28229"/>
      <c r="B306" s="28924"/>
      <c r="C306" s="28540"/>
      <c r="D306" s="27339" t="str">
        <f>B304&amp;".3"</f>
        <v>3.90.3</v>
      </c>
      <c r="E306" s="27340" t="s">
        <v>1068</v>
      </c>
      <c r="F306" s="27341" t="s">
        <v>430</v>
      </c>
      <c r="G306" s="27310" t="s">
        <v>22</v>
      </c>
      <c r="H306" s="27343" t="s">
        <v>22</v>
      </c>
      <c r="I306" s="27310" t="s">
        <v>1218</v>
      </c>
      <c r="J306" s="27343" t="s">
        <v>22</v>
      </c>
      <c r="K306" s="28195" t="s">
        <v>1069</v>
      </c>
      <c r="L306" s="28229"/>
      <c r="M306" s="28229"/>
      <c r="N306" s="28229"/>
      <c r="O306" s="28229"/>
      <c r="P306" s="28229"/>
      <c r="Q306" s="28229"/>
      <c r="R306" s="28229"/>
      <c r="S306" s="28229"/>
      <c r="T306" s="28229"/>
      <c r="U306" s="28265"/>
      <c r="V306" s="28229">
        <v>0</v>
      </c>
    </row>
    <row s="28966" customFormat="1" customHeight="1" ht="22.5">
      <c r="A307" s="28229"/>
      <c r="B307" s="28924" t="s">
        <v>1263</v>
      </c>
      <c r="C307" s="28540" t="s">
        <v>103</v>
      </c>
      <c r="D307" s="27339" t="str">
        <f>B307&amp;".1"</f>
        <v>3.91.1</v>
      </c>
      <c r="E307" s="27340" t="s">
        <v>1065</v>
      </c>
      <c r="F307" s="27341" t="s">
        <v>430</v>
      </c>
      <c r="G307" s="27545" t="s">
        <v>22</v>
      </c>
      <c r="H307" s="27343" t="s">
        <v>22</v>
      </c>
      <c r="I307" s="27545" t="s">
        <v>1264</v>
      </c>
      <c r="J307" s="27343" t="s">
        <v>22</v>
      </c>
      <c r="K307" s="28195"/>
      <c r="L307" s="28229"/>
      <c r="M307" s="28229"/>
      <c r="N307" s="28229"/>
      <c r="O307" s="28229"/>
      <c r="P307" s="28229"/>
      <c r="Q307" s="28229"/>
      <c r="R307" s="28229"/>
      <c r="S307" s="28229"/>
      <c r="T307" s="28229"/>
      <c r="U307" s="28265"/>
      <c r="V307" s="28229">
        <v>0</v>
      </c>
    </row>
    <row s="28966" customFormat="1" customHeight="1" ht="15">
      <c r="A308" s="28229"/>
      <c r="B308" s="28924"/>
      <c r="C308" s="28540"/>
      <c r="D308" s="27339" t="str">
        <f>B307&amp;".2"</f>
        <v>3.91.2</v>
      </c>
      <c r="E308" s="27340" t="s">
        <v>1066</v>
      </c>
      <c r="F308" s="27341" t="s">
        <v>430</v>
      </c>
      <c r="G308" s="27310" t="s">
        <v>22</v>
      </c>
      <c r="H308" s="27343" t="s">
        <v>22</v>
      </c>
      <c r="I308" s="27310" t="s">
        <v>1262</v>
      </c>
      <c r="J308" s="27343" t="s">
        <v>22</v>
      </c>
      <c r="K308" s="28195" t="s">
        <v>1067</v>
      </c>
      <c r="L308" s="28229"/>
      <c r="M308" s="28229"/>
      <c r="N308" s="28229"/>
      <c r="O308" s="28229"/>
      <c r="P308" s="28229"/>
      <c r="Q308" s="28229"/>
      <c r="R308" s="28229"/>
      <c r="S308" s="28229"/>
      <c r="T308" s="28229"/>
      <c r="U308" s="28265"/>
      <c r="V308" s="28229">
        <v>0</v>
      </c>
    </row>
    <row s="28966" customFormat="1" customHeight="1" ht="15">
      <c r="A309" s="28229"/>
      <c r="B309" s="28924"/>
      <c r="C309" s="28540"/>
      <c r="D309" s="27339" t="str">
        <f>B307&amp;".3"</f>
        <v>3.91.3</v>
      </c>
      <c r="E309" s="27340" t="s">
        <v>1068</v>
      </c>
      <c r="F309" s="27341" t="s">
        <v>430</v>
      </c>
      <c r="G309" s="27310" t="s">
        <v>22</v>
      </c>
      <c r="H309" s="27343" t="s">
        <v>22</v>
      </c>
      <c r="I309" s="27310" t="s">
        <v>1262</v>
      </c>
      <c r="J309" s="27343" t="s">
        <v>22</v>
      </c>
      <c r="K309" s="28195" t="s">
        <v>1069</v>
      </c>
      <c r="L309" s="28229"/>
      <c r="M309" s="28229"/>
      <c r="N309" s="28229"/>
      <c r="O309" s="28229"/>
      <c r="P309" s="28229"/>
      <c r="Q309" s="28229"/>
      <c r="R309" s="28229"/>
      <c r="S309" s="28229"/>
      <c r="T309" s="28229"/>
      <c r="U309" s="28265"/>
      <c r="V309" s="28229">
        <v>0</v>
      </c>
    </row>
    <row s="28966" customFormat="1" customHeight="1" ht="22.5">
      <c r="A310" s="28229"/>
      <c r="B310" s="28924" t="s">
        <v>1265</v>
      </c>
      <c r="C310" s="28540" t="s">
        <v>103</v>
      </c>
      <c r="D310" s="27339" t="str">
        <f>B310&amp;".1"</f>
        <v>3.92.1</v>
      </c>
      <c r="E310" s="27340" t="s">
        <v>1065</v>
      </c>
      <c r="F310" s="27341" t="s">
        <v>430</v>
      </c>
      <c r="G310" s="27545" t="s">
        <v>22</v>
      </c>
      <c r="H310" s="27343" t="s">
        <v>22</v>
      </c>
      <c r="I310" s="27545" t="s">
        <v>1266</v>
      </c>
      <c r="J310" s="27343" t="s">
        <v>22</v>
      </c>
      <c r="K310" s="28195"/>
      <c r="L310" s="28229"/>
      <c r="M310" s="28229"/>
      <c r="N310" s="28229"/>
      <c r="O310" s="28229"/>
      <c r="P310" s="28229"/>
      <c r="Q310" s="28229"/>
      <c r="R310" s="28229"/>
      <c r="S310" s="28229"/>
      <c r="T310" s="28229"/>
      <c r="U310" s="28265"/>
      <c r="V310" s="28229">
        <v>0</v>
      </c>
    </row>
    <row s="28966" customFormat="1" customHeight="1" ht="15">
      <c r="A311" s="28229"/>
      <c r="B311" s="28924"/>
      <c r="C311" s="28540"/>
      <c r="D311" s="27339" t="str">
        <f>B310&amp;".2"</f>
        <v>3.92.2</v>
      </c>
      <c r="E311" s="27340" t="s">
        <v>1066</v>
      </c>
      <c r="F311" s="27341" t="s">
        <v>430</v>
      </c>
      <c r="G311" s="27310" t="s">
        <v>22</v>
      </c>
      <c r="H311" s="27343" t="s">
        <v>22</v>
      </c>
      <c r="I311" s="27310" t="s">
        <v>1262</v>
      </c>
      <c r="J311" s="27343" t="s">
        <v>22</v>
      </c>
      <c r="K311" s="28195" t="s">
        <v>1067</v>
      </c>
      <c r="L311" s="28229"/>
      <c r="M311" s="28229"/>
      <c r="N311" s="28229"/>
      <c r="O311" s="28229"/>
      <c r="P311" s="28229"/>
      <c r="Q311" s="28229"/>
      <c r="R311" s="28229"/>
      <c r="S311" s="28229"/>
      <c r="T311" s="28229"/>
      <c r="U311" s="28265"/>
      <c r="V311" s="28229">
        <v>0</v>
      </c>
    </row>
    <row s="28966" customFormat="1" customHeight="1" ht="15">
      <c r="A312" s="28229"/>
      <c r="B312" s="28924"/>
      <c r="C312" s="28540"/>
      <c r="D312" s="27339" t="str">
        <f>B310&amp;".3"</f>
        <v>3.92.3</v>
      </c>
      <c r="E312" s="27340" t="s">
        <v>1068</v>
      </c>
      <c r="F312" s="27341" t="s">
        <v>430</v>
      </c>
      <c r="G312" s="27310" t="s">
        <v>22</v>
      </c>
      <c r="H312" s="27343" t="s">
        <v>22</v>
      </c>
      <c r="I312" s="27310" t="s">
        <v>1262</v>
      </c>
      <c r="J312" s="27343" t="s">
        <v>22</v>
      </c>
      <c r="K312" s="28195" t="s">
        <v>1069</v>
      </c>
      <c r="L312" s="28229"/>
      <c r="M312" s="28229"/>
      <c r="N312" s="28229"/>
      <c r="O312" s="28229"/>
      <c r="P312" s="28229"/>
      <c r="Q312" s="28229"/>
      <c r="R312" s="28229"/>
      <c r="S312" s="28229"/>
      <c r="T312" s="28229"/>
      <c r="U312" s="28265"/>
      <c r="V312" s="28229">
        <v>0</v>
      </c>
    </row>
    <row s="28966" customFormat="1" customHeight="1" ht="22.5">
      <c r="A313" s="28229"/>
      <c r="B313" s="28924" t="s">
        <v>1267</v>
      </c>
      <c r="C313" s="28540" t="s">
        <v>103</v>
      </c>
      <c r="D313" s="27339" t="str">
        <f>B313&amp;".1"</f>
        <v>3.93.1</v>
      </c>
      <c r="E313" s="27340" t="s">
        <v>1065</v>
      </c>
      <c r="F313" s="27341" t="s">
        <v>430</v>
      </c>
      <c r="G313" s="27545" t="s">
        <v>22</v>
      </c>
      <c r="H313" s="27343" t="s">
        <v>22</v>
      </c>
      <c r="I313" s="27545" t="s">
        <v>1268</v>
      </c>
      <c r="J313" s="27343" t="s">
        <v>22</v>
      </c>
      <c r="K313" s="28195"/>
      <c r="L313" s="28229"/>
      <c r="M313" s="28229"/>
      <c r="N313" s="28229"/>
      <c r="O313" s="28229"/>
      <c r="P313" s="28229"/>
      <c r="Q313" s="28229"/>
      <c r="R313" s="28229"/>
      <c r="S313" s="28229"/>
      <c r="T313" s="28229"/>
      <c r="U313" s="28265"/>
      <c r="V313" s="28229">
        <v>0</v>
      </c>
    </row>
    <row s="28966" customFormat="1" customHeight="1" ht="15">
      <c r="A314" s="28229"/>
      <c r="B314" s="28924"/>
      <c r="C314" s="28540"/>
      <c r="D314" s="27339" t="str">
        <f>B313&amp;".2"</f>
        <v>3.93.2</v>
      </c>
      <c r="E314" s="27340" t="s">
        <v>1066</v>
      </c>
      <c r="F314" s="27341" t="s">
        <v>430</v>
      </c>
      <c r="G314" s="27310" t="s">
        <v>22</v>
      </c>
      <c r="H314" s="27343" t="s">
        <v>22</v>
      </c>
      <c r="I314" s="27310" t="s">
        <v>1262</v>
      </c>
      <c r="J314" s="27343" t="s">
        <v>22</v>
      </c>
      <c r="K314" s="28195" t="s">
        <v>1067</v>
      </c>
      <c r="L314" s="28229"/>
      <c r="M314" s="28229"/>
      <c r="N314" s="28229"/>
      <c r="O314" s="28229"/>
      <c r="P314" s="28229"/>
      <c r="Q314" s="28229"/>
      <c r="R314" s="28229"/>
      <c r="S314" s="28229"/>
      <c r="T314" s="28229"/>
      <c r="U314" s="28265"/>
      <c r="V314" s="28229">
        <v>0</v>
      </c>
    </row>
    <row s="28966" customFormat="1" customHeight="1" ht="15">
      <c r="A315" s="28229"/>
      <c r="B315" s="28924"/>
      <c r="C315" s="28540"/>
      <c r="D315" s="27339" t="str">
        <f>B313&amp;".3"</f>
        <v>3.93.3</v>
      </c>
      <c r="E315" s="27340" t="s">
        <v>1068</v>
      </c>
      <c r="F315" s="27341" t="s">
        <v>430</v>
      </c>
      <c r="G315" s="27310" t="s">
        <v>22</v>
      </c>
      <c r="H315" s="27343" t="s">
        <v>22</v>
      </c>
      <c r="I315" s="27310" t="s">
        <v>1262</v>
      </c>
      <c r="J315" s="27343" t="s">
        <v>22</v>
      </c>
      <c r="K315" s="28195" t="s">
        <v>1069</v>
      </c>
      <c r="L315" s="28229"/>
      <c r="M315" s="28229"/>
      <c r="N315" s="28229"/>
      <c r="O315" s="28229"/>
      <c r="P315" s="28229"/>
      <c r="Q315" s="28229"/>
      <c r="R315" s="28229"/>
      <c r="S315" s="28229"/>
      <c r="T315" s="28229"/>
      <c r="U315" s="28265"/>
      <c r="V315" s="28229">
        <v>0</v>
      </c>
    </row>
    <row s="28966" customFormat="1" customHeight="1" ht="22.5">
      <c r="A316" s="28229"/>
      <c r="B316" s="28924" t="s">
        <v>1269</v>
      </c>
      <c r="C316" s="28540" t="s">
        <v>103</v>
      </c>
      <c r="D316" s="27339" t="str">
        <f>B316&amp;".1"</f>
        <v>3.94.1</v>
      </c>
      <c r="E316" s="27340" t="s">
        <v>1065</v>
      </c>
      <c r="F316" s="27341" t="s">
        <v>430</v>
      </c>
      <c r="G316" s="27545" t="s">
        <v>22</v>
      </c>
      <c r="H316" s="27343" t="s">
        <v>22</v>
      </c>
      <c r="I316" s="27545" t="s">
        <v>1270</v>
      </c>
      <c r="J316" s="27343" t="s">
        <v>22</v>
      </c>
      <c r="K316" s="28195"/>
      <c r="L316" s="28229"/>
      <c r="M316" s="28229"/>
      <c r="N316" s="28229"/>
      <c r="O316" s="28229"/>
      <c r="P316" s="28229"/>
      <c r="Q316" s="28229"/>
      <c r="R316" s="28229"/>
      <c r="S316" s="28229"/>
      <c r="T316" s="28229"/>
      <c r="U316" s="28265"/>
      <c r="V316" s="28229">
        <v>0</v>
      </c>
    </row>
    <row s="28966" customFormat="1" customHeight="1" ht="15">
      <c r="A317" s="28229"/>
      <c r="B317" s="28924"/>
      <c r="C317" s="28540"/>
      <c r="D317" s="27339" t="str">
        <f>B316&amp;".2"</f>
        <v>3.94.2</v>
      </c>
      <c r="E317" s="27340" t="s">
        <v>1066</v>
      </c>
      <c r="F317" s="27341" t="s">
        <v>430</v>
      </c>
      <c r="G317" s="27310" t="s">
        <v>22</v>
      </c>
      <c r="H317" s="27343" t="s">
        <v>22</v>
      </c>
      <c r="I317" s="27310" t="s">
        <v>1262</v>
      </c>
      <c r="J317" s="27343" t="s">
        <v>22</v>
      </c>
      <c r="K317" s="28195" t="s">
        <v>1067</v>
      </c>
      <c r="L317" s="28229"/>
      <c r="M317" s="28229"/>
      <c r="N317" s="28229"/>
      <c r="O317" s="28229"/>
      <c r="P317" s="28229"/>
      <c r="Q317" s="28229"/>
      <c r="R317" s="28229"/>
      <c r="S317" s="28229"/>
      <c r="T317" s="28229"/>
      <c r="U317" s="28265"/>
      <c r="V317" s="28229">
        <v>0</v>
      </c>
    </row>
    <row s="28966" customFormat="1" customHeight="1" ht="15">
      <c r="A318" s="28229"/>
      <c r="B318" s="28924"/>
      <c r="C318" s="28540"/>
      <c r="D318" s="27339" t="str">
        <f>B316&amp;".3"</f>
        <v>3.94.3</v>
      </c>
      <c r="E318" s="27340" t="s">
        <v>1068</v>
      </c>
      <c r="F318" s="27341" t="s">
        <v>430</v>
      </c>
      <c r="G318" s="27310" t="s">
        <v>22</v>
      </c>
      <c r="H318" s="27343" t="s">
        <v>22</v>
      </c>
      <c r="I318" s="27310" t="s">
        <v>1262</v>
      </c>
      <c r="J318" s="27343" t="s">
        <v>22</v>
      </c>
      <c r="K318" s="28195" t="s">
        <v>1069</v>
      </c>
      <c r="L318" s="28229"/>
      <c r="M318" s="28229"/>
      <c r="N318" s="28229"/>
      <c r="O318" s="28229"/>
      <c r="P318" s="28229"/>
      <c r="Q318" s="28229"/>
      <c r="R318" s="28229"/>
      <c r="S318" s="28229"/>
      <c r="T318" s="28229"/>
      <c r="U318" s="28265"/>
      <c r="V318" s="28229">
        <v>0</v>
      </c>
    </row>
    <row s="28966" customFormat="1" customHeight="1" ht="22.5">
      <c r="A319" s="28229"/>
      <c r="B319" s="28924" t="s">
        <v>1271</v>
      </c>
      <c r="C319" s="28540" t="s">
        <v>103</v>
      </c>
      <c r="D319" s="27339" t="str">
        <f>B319&amp;".1"</f>
        <v>3.95.1</v>
      </c>
      <c r="E319" s="27340" t="s">
        <v>1065</v>
      </c>
      <c r="F319" s="27341" t="s">
        <v>430</v>
      </c>
      <c r="G319" s="27545" t="s">
        <v>22</v>
      </c>
      <c r="H319" s="27343" t="s">
        <v>22</v>
      </c>
      <c r="I319" s="27545" t="s">
        <v>1270</v>
      </c>
      <c r="J319" s="27343" t="s">
        <v>22</v>
      </c>
      <c r="K319" s="28195"/>
      <c r="L319" s="28229"/>
      <c r="M319" s="28229"/>
      <c r="N319" s="28229"/>
      <c r="O319" s="28229"/>
      <c r="P319" s="28229"/>
      <c r="Q319" s="28229"/>
      <c r="R319" s="28229"/>
      <c r="S319" s="28229"/>
      <c r="T319" s="28229"/>
      <c r="U319" s="28265"/>
      <c r="V319" s="28229">
        <v>0</v>
      </c>
    </row>
    <row s="28966" customFormat="1" customHeight="1" ht="15">
      <c r="A320" s="28229"/>
      <c r="B320" s="28924"/>
      <c r="C320" s="28540"/>
      <c r="D320" s="27339" t="str">
        <f>B319&amp;".2"</f>
        <v>3.95.2</v>
      </c>
      <c r="E320" s="27340" t="s">
        <v>1066</v>
      </c>
      <c r="F320" s="27341" t="s">
        <v>430</v>
      </c>
      <c r="G320" s="27310" t="s">
        <v>22</v>
      </c>
      <c r="H320" s="27343" t="s">
        <v>22</v>
      </c>
      <c r="I320" s="27310" t="s">
        <v>1262</v>
      </c>
      <c r="J320" s="27343" t="s">
        <v>22</v>
      </c>
      <c r="K320" s="28195" t="s">
        <v>1067</v>
      </c>
      <c r="L320" s="28229"/>
      <c r="M320" s="28229"/>
      <c r="N320" s="28229"/>
      <c r="O320" s="28229"/>
      <c r="P320" s="28229"/>
      <c r="Q320" s="28229"/>
      <c r="R320" s="28229"/>
      <c r="S320" s="28229"/>
      <c r="T320" s="28229"/>
      <c r="U320" s="28265"/>
      <c r="V320" s="28229">
        <v>0</v>
      </c>
    </row>
    <row s="28966" customFormat="1" customHeight="1" ht="15">
      <c r="A321" s="28229"/>
      <c r="B321" s="28924"/>
      <c r="C321" s="28540"/>
      <c r="D321" s="27339" t="str">
        <f>B319&amp;".3"</f>
        <v>3.95.3</v>
      </c>
      <c r="E321" s="27340" t="s">
        <v>1068</v>
      </c>
      <c r="F321" s="27341" t="s">
        <v>430</v>
      </c>
      <c r="G321" s="27310" t="s">
        <v>22</v>
      </c>
      <c r="H321" s="27343" t="s">
        <v>22</v>
      </c>
      <c r="I321" s="27310" t="s">
        <v>1262</v>
      </c>
      <c r="J321" s="27343" t="s">
        <v>22</v>
      </c>
      <c r="K321" s="28195" t="s">
        <v>1069</v>
      </c>
      <c r="L321" s="28229"/>
      <c r="M321" s="28229"/>
      <c r="N321" s="28229"/>
      <c r="O321" s="28229"/>
      <c r="P321" s="28229"/>
      <c r="Q321" s="28229"/>
      <c r="R321" s="28229"/>
      <c r="S321" s="28229"/>
      <c r="T321" s="28229"/>
      <c r="U321" s="28265"/>
      <c r="V321" s="28229">
        <v>0</v>
      </c>
    </row>
    <row s="28966" customFormat="1" customHeight="1" ht="22.5">
      <c r="A322" s="28229"/>
      <c r="B322" s="28924" t="s">
        <v>1272</v>
      </c>
      <c r="C322" s="28540" t="s">
        <v>103</v>
      </c>
      <c r="D322" s="27339" t="str">
        <f>B322&amp;".1"</f>
        <v>3.96.1</v>
      </c>
      <c r="E322" s="27340" t="s">
        <v>1065</v>
      </c>
      <c r="F322" s="27341" t="s">
        <v>430</v>
      </c>
      <c r="G322" s="27545" t="s">
        <v>22</v>
      </c>
      <c r="H322" s="27343" t="s">
        <v>22</v>
      </c>
      <c r="I322" s="27545" t="s">
        <v>1270</v>
      </c>
      <c r="J322" s="27343" t="s">
        <v>22</v>
      </c>
      <c r="K322" s="28195"/>
      <c r="L322" s="28229"/>
      <c r="M322" s="28229"/>
      <c r="N322" s="28229"/>
      <c r="O322" s="28229"/>
      <c r="P322" s="28229"/>
      <c r="Q322" s="28229"/>
      <c r="R322" s="28229"/>
      <c r="S322" s="28229"/>
      <c r="T322" s="28229"/>
      <c r="U322" s="28265"/>
      <c r="V322" s="28229">
        <v>0</v>
      </c>
    </row>
    <row s="28966" customFormat="1" customHeight="1" ht="15">
      <c r="A323" s="28229"/>
      <c r="B323" s="28924"/>
      <c r="C323" s="28540"/>
      <c r="D323" s="27339" t="str">
        <f>B322&amp;".2"</f>
        <v>3.96.2</v>
      </c>
      <c r="E323" s="27340" t="s">
        <v>1066</v>
      </c>
      <c r="F323" s="27341" t="s">
        <v>430</v>
      </c>
      <c r="G323" s="27310" t="s">
        <v>22</v>
      </c>
      <c r="H323" s="27343" t="s">
        <v>22</v>
      </c>
      <c r="I323" s="27310" t="s">
        <v>1262</v>
      </c>
      <c r="J323" s="27343" t="s">
        <v>22</v>
      </c>
      <c r="K323" s="28195" t="s">
        <v>1067</v>
      </c>
      <c r="L323" s="28229"/>
      <c r="M323" s="28229"/>
      <c r="N323" s="28229"/>
      <c r="O323" s="28229"/>
      <c r="P323" s="28229"/>
      <c r="Q323" s="28229"/>
      <c r="R323" s="28229"/>
      <c r="S323" s="28229"/>
      <c r="T323" s="28229"/>
      <c r="U323" s="28265"/>
      <c r="V323" s="28229">
        <v>0</v>
      </c>
    </row>
    <row s="28966" customFormat="1" customHeight="1" ht="15">
      <c r="A324" s="28229"/>
      <c r="B324" s="28924"/>
      <c r="C324" s="28540"/>
      <c r="D324" s="27339" t="str">
        <f>B322&amp;".3"</f>
        <v>3.96.3</v>
      </c>
      <c r="E324" s="27340" t="s">
        <v>1068</v>
      </c>
      <c r="F324" s="27341" t="s">
        <v>430</v>
      </c>
      <c r="G324" s="27310" t="s">
        <v>22</v>
      </c>
      <c r="H324" s="27343" t="s">
        <v>22</v>
      </c>
      <c r="I324" s="27310" t="s">
        <v>1262</v>
      </c>
      <c r="J324" s="27343" t="s">
        <v>22</v>
      </c>
      <c r="K324" s="28195" t="s">
        <v>1069</v>
      </c>
      <c r="L324" s="28229"/>
      <c r="M324" s="28229"/>
      <c r="N324" s="28229"/>
      <c r="O324" s="28229"/>
      <c r="P324" s="28229"/>
      <c r="Q324" s="28229"/>
      <c r="R324" s="28229"/>
      <c r="S324" s="28229"/>
      <c r="T324" s="28229"/>
      <c r="U324" s="28265"/>
      <c r="V324" s="28229">
        <v>0</v>
      </c>
    </row>
    <row s="28966" customFormat="1" customHeight="1" ht="22.5">
      <c r="A325" s="28229"/>
      <c r="B325" s="28924" t="s">
        <v>1273</v>
      </c>
      <c r="C325" s="28540" t="s">
        <v>103</v>
      </c>
      <c r="D325" s="27339" t="str">
        <f>B325&amp;".1"</f>
        <v>3.97.1</v>
      </c>
      <c r="E325" s="27340" t="s">
        <v>1065</v>
      </c>
      <c r="F325" s="27341" t="s">
        <v>430</v>
      </c>
      <c r="G325" s="27545" t="s">
        <v>22</v>
      </c>
      <c r="H325" s="27343" t="s">
        <v>22</v>
      </c>
      <c r="I325" s="27545" t="s">
        <v>1274</v>
      </c>
      <c r="J325" s="27343" t="s">
        <v>22</v>
      </c>
      <c r="K325" s="28195"/>
      <c r="L325" s="28229"/>
      <c r="M325" s="28229"/>
      <c r="N325" s="28229"/>
      <c r="O325" s="28229"/>
      <c r="P325" s="28229"/>
      <c r="Q325" s="28229"/>
      <c r="R325" s="28229"/>
      <c r="S325" s="28229"/>
      <c r="T325" s="28229"/>
      <c r="U325" s="28265"/>
      <c r="V325" s="28229">
        <v>0</v>
      </c>
    </row>
    <row s="28966" customFormat="1" customHeight="1" ht="15">
      <c r="A326" s="28229"/>
      <c r="B326" s="28924"/>
      <c r="C326" s="28540"/>
      <c r="D326" s="27339" t="str">
        <f>B325&amp;".2"</f>
        <v>3.97.2</v>
      </c>
      <c r="E326" s="27340" t="s">
        <v>1066</v>
      </c>
      <c r="F326" s="27341" t="s">
        <v>430</v>
      </c>
      <c r="G326" s="27310" t="s">
        <v>22</v>
      </c>
      <c r="H326" s="27343" t="s">
        <v>22</v>
      </c>
      <c r="I326" s="27310" t="s">
        <v>1262</v>
      </c>
      <c r="J326" s="27343" t="s">
        <v>22</v>
      </c>
      <c r="K326" s="28195" t="s">
        <v>1067</v>
      </c>
      <c r="L326" s="28229"/>
      <c r="M326" s="28229"/>
      <c r="N326" s="28229"/>
      <c r="O326" s="28229"/>
      <c r="P326" s="28229"/>
      <c r="Q326" s="28229"/>
      <c r="R326" s="28229"/>
      <c r="S326" s="28229"/>
      <c r="T326" s="28229"/>
      <c r="U326" s="28265"/>
      <c r="V326" s="28229">
        <v>0</v>
      </c>
    </row>
    <row s="28966" customFormat="1" customHeight="1" ht="15">
      <c r="A327" s="28229"/>
      <c r="B327" s="28924"/>
      <c r="C327" s="28540"/>
      <c r="D327" s="27339" t="str">
        <f>B325&amp;".3"</f>
        <v>3.97.3</v>
      </c>
      <c r="E327" s="27340" t="s">
        <v>1068</v>
      </c>
      <c r="F327" s="27341" t="s">
        <v>430</v>
      </c>
      <c r="G327" s="27310" t="s">
        <v>22</v>
      </c>
      <c r="H327" s="27343" t="s">
        <v>22</v>
      </c>
      <c r="I327" s="27310" t="s">
        <v>1262</v>
      </c>
      <c r="J327" s="27343" t="s">
        <v>22</v>
      </c>
      <c r="K327" s="28195" t="s">
        <v>1069</v>
      </c>
      <c r="L327" s="28229"/>
      <c r="M327" s="28229"/>
      <c r="N327" s="28229"/>
      <c r="O327" s="28229"/>
      <c r="P327" s="28229"/>
      <c r="Q327" s="28229"/>
      <c r="R327" s="28229"/>
      <c r="S327" s="28229"/>
      <c r="T327" s="28229"/>
      <c r="U327" s="28265"/>
      <c r="V327" s="28229">
        <v>0</v>
      </c>
    </row>
    <row s="28966" customFormat="1" customHeight="1" ht="22.5">
      <c r="A328" s="28229"/>
      <c r="B328" s="28924" t="s">
        <v>1275</v>
      </c>
      <c r="C328" s="28540" t="s">
        <v>103</v>
      </c>
      <c r="D328" s="27339" t="str">
        <f>B328&amp;".1"</f>
        <v>3.98.1</v>
      </c>
      <c r="E328" s="27340" t="s">
        <v>1065</v>
      </c>
      <c r="F328" s="27341" t="s">
        <v>430</v>
      </c>
      <c r="G328" s="27545" t="s">
        <v>22</v>
      </c>
      <c r="H328" s="27343" t="s">
        <v>22</v>
      </c>
      <c r="I328" s="27545" t="s">
        <v>1276</v>
      </c>
      <c r="J328" s="27343" t="s">
        <v>22</v>
      </c>
      <c r="K328" s="28195"/>
      <c r="L328" s="28229"/>
      <c r="M328" s="28229"/>
      <c r="N328" s="28229"/>
      <c r="O328" s="28229"/>
      <c r="P328" s="28229"/>
      <c r="Q328" s="28229"/>
      <c r="R328" s="28229"/>
      <c r="S328" s="28229"/>
      <c r="T328" s="28229"/>
      <c r="U328" s="28265"/>
      <c r="V328" s="28229">
        <v>0</v>
      </c>
    </row>
    <row s="28966" customFormat="1" customHeight="1" ht="15">
      <c r="A329" s="28229"/>
      <c r="B329" s="28924"/>
      <c r="C329" s="28540"/>
      <c r="D329" s="27339" t="str">
        <f>B328&amp;".2"</f>
        <v>3.98.2</v>
      </c>
      <c r="E329" s="27340" t="s">
        <v>1066</v>
      </c>
      <c r="F329" s="27341" t="s">
        <v>430</v>
      </c>
      <c r="G329" s="27310" t="s">
        <v>22</v>
      </c>
      <c r="H329" s="27343" t="s">
        <v>22</v>
      </c>
      <c r="I329" s="27310" t="s">
        <v>1262</v>
      </c>
      <c r="J329" s="27343" t="s">
        <v>22</v>
      </c>
      <c r="K329" s="28195" t="s">
        <v>1067</v>
      </c>
      <c r="L329" s="28229"/>
      <c r="M329" s="28229"/>
      <c r="N329" s="28229"/>
      <c r="O329" s="28229"/>
      <c r="P329" s="28229"/>
      <c r="Q329" s="28229"/>
      <c r="R329" s="28229"/>
      <c r="S329" s="28229"/>
      <c r="T329" s="28229"/>
      <c r="U329" s="28265"/>
      <c r="V329" s="28229">
        <v>0</v>
      </c>
    </row>
    <row s="28966" customFormat="1" customHeight="1" ht="15">
      <c r="A330" s="28229"/>
      <c r="B330" s="28924"/>
      <c r="C330" s="28540"/>
      <c r="D330" s="27339" t="str">
        <f>B328&amp;".3"</f>
        <v>3.98.3</v>
      </c>
      <c r="E330" s="27340" t="s">
        <v>1068</v>
      </c>
      <c r="F330" s="27341" t="s">
        <v>430</v>
      </c>
      <c r="G330" s="27310" t="s">
        <v>22</v>
      </c>
      <c r="H330" s="27343" t="s">
        <v>22</v>
      </c>
      <c r="I330" s="27310" t="s">
        <v>1262</v>
      </c>
      <c r="J330" s="27343" t="s">
        <v>22</v>
      </c>
      <c r="K330" s="28195" t="s">
        <v>1069</v>
      </c>
      <c r="L330" s="28229"/>
      <c r="M330" s="28229"/>
      <c r="N330" s="28229"/>
      <c r="O330" s="28229"/>
      <c r="P330" s="28229"/>
      <c r="Q330" s="28229"/>
      <c r="R330" s="28229"/>
      <c r="S330" s="28229"/>
      <c r="T330" s="28229"/>
      <c r="U330" s="28265"/>
      <c r="V330" s="28229">
        <v>0</v>
      </c>
    </row>
    <row s="28966" customFormat="1" customHeight="1" ht="22.5">
      <c r="A331" s="28229"/>
      <c r="B331" s="28924" t="s">
        <v>1277</v>
      </c>
      <c r="C331" s="28540" t="s">
        <v>103</v>
      </c>
      <c r="D331" s="27339" t="str">
        <f>B331&amp;".1"</f>
        <v>3.99.1</v>
      </c>
      <c r="E331" s="27340" t="s">
        <v>1065</v>
      </c>
      <c r="F331" s="27341" t="s">
        <v>430</v>
      </c>
      <c r="G331" s="27545" t="s">
        <v>22</v>
      </c>
      <c r="H331" s="27343" t="s">
        <v>22</v>
      </c>
      <c r="I331" s="27545" t="s">
        <v>1278</v>
      </c>
      <c r="J331" s="27343" t="s">
        <v>22</v>
      </c>
      <c r="K331" s="28195"/>
      <c r="L331" s="28229"/>
      <c r="M331" s="28229"/>
      <c r="N331" s="28229"/>
      <c r="O331" s="28229"/>
      <c r="P331" s="28229"/>
      <c r="Q331" s="28229"/>
      <c r="R331" s="28229"/>
      <c r="S331" s="28229"/>
      <c r="T331" s="28229"/>
      <c r="U331" s="28265"/>
      <c r="V331" s="28229">
        <v>0</v>
      </c>
    </row>
    <row s="28966" customFormat="1" customHeight="1" ht="15">
      <c r="A332" s="28229"/>
      <c r="B332" s="28924"/>
      <c r="C332" s="28540"/>
      <c r="D332" s="27339" t="str">
        <f>B331&amp;".2"</f>
        <v>3.99.2</v>
      </c>
      <c r="E332" s="27340" t="s">
        <v>1066</v>
      </c>
      <c r="F332" s="27341" t="s">
        <v>430</v>
      </c>
      <c r="G332" s="27310" t="s">
        <v>22</v>
      </c>
      <c r="H332" s="27343" t="s">
        <v>22</v>
      </c>
      <c r="I332" s="27310" t="s">
        <v>1262</v>
      </c>
      <c r="J332" s="27343" t="s">
        <v>22</v>
      </c>
      <c r="K332" s="28195" t="s">
        <v>1067</v>
      </c>
      <c r="L332" s="28229"/>
      <c r="M332" s="28229"/>
      <c r="N332" s="28229"/>
      <c r="O332" s="28229"/>
      <c r="P332" s="28229"/>
      <c r="Q332" s="28229"/>
      <c r="R332" s="28229"/>
      <c r="S332" s="28229"/>
      <c r="T332" s="28229"/>
      <c r="U332" s="28265"/>
      <c r="V332" s="28229">
        <v>0</v>
      </c>
    </row>
    <row s="28966" customFormat="1" customHeight="1" ht="15">
      <c r="A333" s="28229"/>
      <c r="B333" s="28924"/>
      <c r="C333" s="28540"/>
      <c r="D333" s="27339" t="str">
        <f>B331&amp;".3"</f>
        <v>3.99.3</v>
      </c>
      <c r="E333" s="27340" t="s">
        <v>1068</v>
      </c>
      <c r="F333" s="27341" t="s">
        <v>430</v>
      </c>
      <c r="G333" s="27310" t="s">
        <v>22</v>
      </c>
      <c r="H333" s="27343" t="s">
        <v>22</v>
      </c>
      <c r="I333" s="27310" t="s">
        <v>1262</v>
      </c>
      <c r="J333" s="27343" t="s">
        <v>22</v>
      </c>
      <c r="K333" s="28195" t="s">
        <v>1069</v>
      </c>
      <c r="L333" s="28229"/>
      <c r="M333" s="28229"/>
      <c r="N333" s="28229"/>
      <c r="O333" s="28229"/>
      <c r="P333" s="28229"/>
      <c r="Q333" s="28229"/>
      <c r="R333" s="28229"/>
      <c r="S333" s="28229"/>
      <c r="T333" s="28229"/>
      <c r="U333" s="28265"/>
      <c r="V333" s="28229">
        <v>0</v>
      </c>
    </row>
    <row s="28966" customFormat="1" customHeight="1" ht="22.5">
      <c r="A334" s="28229"/>
      <c r="B334" s="28924" t="s">
        <v>1279</v>
      </c>
      <c r="C334" s="28540" t="s">
        <v>103</v>
      </c>
      <c r="D334" s="27339" t="str">
        <f>B334&amp;".1"</f>
        <v>3.100.1</v>
      </c>
      <c r="E334" s="27340" t="s">
        <v>1065</v>
      </c>
      <c r="F334" s="27341" t="s">
        <v>430</v>
      </c>
      <c r="G334" s="27545" t="s">
        <v>22</v>
      </c>
      <c r="H334" s="27343" t="s">
        <v>22</v>
      </c>
      <c r="I334" s="27545" t="s">
        <v>1280</v>
      </c>
      <c r="J334" s="27343" t="s">
        <v>22</v>
      </c>
      <c r="K334" s="28195"/>
      <c r="L334" s="28229"/>
      <c r="M334" s="28229"/>
      <c r="N334" s="28229"/>
      <c r="O334" s="28229"/>
      <c r="P334" s="28229"/>
      <c r="Q334" s="28229"/>
      <c r="R334" s="28229"/>
      <c r="S334" s="28229"/>
      <c r="T334" s="28229"/>
      <c r="U334" s="28265"/>
      <c r="V334" s="28229">
        <v>0</v>
      </c>
    </row>
    <row s="28966" customFormat="1" customHeight="1" ht="15">
      <c r="A335" s="28229"/>
      <c r="B335" s="28924"/>
      <c r="C335" s="28540"/>
      <c r="D335" s="27339" t="str">
        <f>B334&amp;".2"</f>
        <v>3.100.2</v>
      </c>
      <c r="E335" s="27340" t="s">
        <v>1066</v>
      </c>
      <c r="F335" s="27341" t="s">
        <v>430</v>
      </c>
      <c r="G335" s="27310" t="s">
        <v>22</v>
      </c>
      <c r="H335" s="27343" t="s">
        <v>22</v>
      </c>
      <c r="I335" s="27310" t="s">
        <v>1262</v>
      </c>
      <c r="J335" s="27343" t="s">
        <v>22</v>
      </c>
      <c r="K335" s="28195" t="s">
        <v>1067</v>
      </c>
      <c r="L335" s="28229"/>
      <c r="M335" s="28229"/>
      <c r="N335" s="28229"/>
      <c r="O335" s="28229"/>
      <c r="P335" s="28229"/>
      <c r="Q335" s="28229"/>
      <c r="R335" s="28229"/>
      <c r="S335" s="28229"/>
      <c r="T335" s="28229"/>
      <c r="U335" s="28265"/>
      <c r="V335" s="28229">
        <v>0</v>
      </c>
    </row>
    <row s="28966" customFormat="1" customHeight="1" ht="15">
      <c r="A336" s="28229"/>
      <c r="B336" s="28924"/>
      <c r="C336" s="28540"/>
      <c r="D336" s="27339" t="str">
        <f>B334&amp;".3"</f>
        <v>3.100.3</v>
      </c>
      <c r="E336" s="27340" t="s">
        <v>1068</v>
      </c>
      <c r="F336" s="27341" t="s">
        <v>430</v>
      </c>
      <c r="G336" s="27310" t="s">
        <v>22</v>
      </c>
      <c r="H336" s="27343" t="s">
        <v>22</v>
      </c>
      <c r="I336" s="27310" t="s">
        <v>1262</v>
      </c>
      <c r="J336" s="27343" t="s">
        <v>22</v>
      </c>
      <c r="K336" s="28195" t="s">
        <v>1069</v>
      </c>
      <c r="L336" s="28229"/>
      <c r="M336" s="28229"/>
      <c r="N336" s="28229"/>
      <c r="O336" s="28229"/>
      <c r="P336" s="28229"/>
      <c r="Q336" s="28229"/>
      <c r="R336" s="28229"/>
      <c r="S336" s="28229"/>
      <c r="T336" s="28229"/>
      <c r="U336" s="28265"/>
      <c r="V336" s="28229">
        <v>0</v>
      </c>
    </row>
    <row s="28966" customFormat="1" customHeight="1" ht="22.5">
      <c r="A337" s="28229"/>
      <c r="B337" s="28924" t="s">
        <v>1281</v>
      </c>
      <c r="C337" s="28540" t="s">
        <v>103</v>
      </c>
      <c r="D337" s="27339" t="str">
        <f>B337&amp;".1"</f>
        <v>3.101.1</v>
      </c>
      <c r="E337" s="27340" t="s">
        <v>1065</v>
      </c>
      <c r="F337" s="27341" t="s">
        <v>430</v>
      </c>
      <c r="G337" s="27545" t="s">
        <v>22</v>
      </c>
      <c r="H337" s="27343" t="s">
        <v>22</v>
      </c>
      <c r="I337" s="27545" t="s">
        <v>1282</v>
      </c>
      <c r="J337" s="27343" t="s">
        <v>22</v>
      </c>
      <c r="K337" s="28195"/>
      <c r="L337" s="28229"/>
      <c r="M337" s="28229"/>
      <c r="N337" s="28229"/>
      <c r="O337" s="28229"/>
      <c r="P337" s="28229"/>
      <c r="Q337" s="28229"/>
      <c r="R337" s="28229"/>
      <c r="S337" s="28229"/>
      <c r="T337" s="28229"/>
      <c r="U337" s="28265"/>
      <c r="V337" s="28229">
        <v>0</v>
      </c>
    </row>
    <row s="28966" customFormat="1" customHeight="1" ht="15">
      <c r="A338" s="28229"/>
      <c r="B338" s="28924"/>
      <c r="C338" s="28540"/>
      <c r="D338" s="27339" t="str">
        <f>B337&amp;".2"</f>
        <v>3.101.2</v>
      </c>
      <c r="E338" s="27340" t="s">
        <v>1066</v>
      </c>
      <c r="F338" s="27341" t="s">
        <v>430</v>
      </c>
      <c r="G338" s="27310" t="s">
        <v>22</v>
      </c>
      <c r="H338" s="27343" t="s">
        <v>22</v>
      </c>
      <c r="I338" s="27310" t="s">
        <v>1262</v>
      </c>
      <c r="J338" s="27343" t="s">
        <v>22</v>
      </c>
      <c r="K338" s="28195" t="s">
        <v>1067</v>
      </c>
      <c r="L338" s="28229"/>
      <c r="M338" s="28229"/>
      <c r="N338" s="28229"/>
      <c r="O338" s="28229"/>
      <c r="P338" s="28229"/>
      <c r="Q338" s="28229"/>
      <c r="R338" s="28229"/>
      <c r="S338" s="28229"/>
      <c r="T338" s="28229"/>
      <c r="U338" s="28265"/>
      <c r="V338" s="28229">
        <v>0</v>
      </c>
    </row>
    <row s="28966" customFormat="1" customHeight="1" ht="15">
      <c r="A339" s="28229"/>
      <c r="B339" s="28924"/>
      <c r="C339" s="28540"/>
      <c r="D339" s="27339" t="str">
        <f>B337&amp;".3"</f>
        <v>3.101.3</v>
      </c>
      <c r="E339" s="27340" t="s">
        <v>1068</v>
      </c>
      <c r="F339" s="27341" t="s">
        <v>430</v>
      </c>
      <c r="G339" s="27310" t="s">
        <v>22</v>
      </c>
      <c r="H339" s="27343" t="s">
        <v>22</v>
      </c>
      <c r="I339" s="27310" t="s">
        <v>1262</v>
      </c>
      <c r="J339" s="27343" t="s">
        <v>22</v>
      </c>
      <c r="K339" s="28195" t="s">
        <v>1069</v>
      </c>
      <c r="L339" s="28229"/>
      <c r="M339" s="28229"/>
      <c r="N339" s="28229"/>
      <c r="O339" s="28229"/>
      <c r="P339" s="28229"/>
      <c r="Q339" s="28229"/>
      <c r="R339" s="28229"/>
      <c r="S339" s="28229"/>
      <c r="T339" s="28229"/>
      <c r="U339" s="28265"/>
      <c r="V339" s="28229">
        <v>0</v>
      </c>
    </row>
    <row s="28966" customFormat="1" customHeight="1" ht="22.5">
      <c r="A340" s="28229"/>
      <c r="B340" s="28924" t="s">
        <v>1283</v>
      </c>
      <c r="C340" s="28540" t="s">
        <v>103</v>
      </c>
      <c r="D340" s="27339" t="str">
        <f>B340&amp;".1"</f>
        <v>3.102.1</v>
      </c>
      <c r="E340" s="27340" t="s">
        <v>1065</v>
      </c>
      <c r="F340" s="27341" t="s">
        <v>430</v>
      </c>
      <c r="G340" s="27545" t="s">
        <v>22</v>
      </c>
      <c r="H340" s="27343" t="s">
        <v>22</v>
      </c>
      <c r="I340" s="27545" t="s">
        <v>1284</v>
      </c>
      <c r="J340" s="27343" t="s">
        <v>22</v>
      </c>
      <c r="K340" s="28195"/>
      <c r="L340" s="28229"/>
      <c r="M340" s="28229"/>
      <c r="N340" s="28229"/>
      <c r="O340" s="28229"/>
      <c r="P340" s="28229"/>
      <c r="Q340" s="28229"/>
      <c r="R340" s="28229"/>
      <c r="S340" s="28229"/>
      <c r="T340" s="28229"/>
      <c r="U340" s="28265"/>
      <c r="V340" s="28229">
        <v>0</v>
      </c>
    </row>
    <row s="28966" customFormat="1" customHeight="1" ht="15">
      <c r="A341" s="28229"/>
      <c r="B341" s="28924"/>
      <c r="C341" s="28540"/>
      <c r="D341" s="27339" t="str">
        <f>B340&amp;".2"</f>
        <v>3.102.2</v>
      </c>
      <c r="E341" s="27340" t="s">
        <v>1066</v>
      </c>
      <c r="F341" s="27341" t="s">
        <v>430</v>
      </c>
      <c r="G341" s="27310" t="s">
        <v>22</v>
      </c>
      <c r="H341" s="27343" t="s">
        <v>22</v>
      </c>
      <c r="I341" s="27310" t="s">
        <v>1262</v>
      </c>
      <c r="J341" s="27343" t="s">
        <v>22</v>
      </c>
      <c r="K341" s="28195" t="s">
        <v>1067</v>
      </c>
      <c r="L341" s="28229"/>
      <c r="M341" s="28229"/>
      <c r="N341" s="28229"/>
      <c r="O341" s="28229"/>
      <c r="P341" s="28229"/>
      <c r="Q341" s="28229"/>
      <c r="R341" s="28229"/>
      <c r="S341" s="28229"/>
      <c r="T341" s="28229"/>
      <c r="U341" s="28265"/>
      <c r="V341" s="28229">
        <v>0</v>
      </c>
    </row>
    <row s="28966" customFormat="1" customHeight="1" ht="15">
      <c r="A342" s="28229"/>
      <c r="B342" s="28924"/>
      <c r="C342" s="28540"/>
      <c r="D342" s="27339" t="str">
        <f>B340&amp;".3"</f>
        <v>3.102.3</v>
      </c>
      <c r="E342" s="27340" t="s">
        <v>1068</v>
      </c>
      <c r="F342" s="27341" t="s">
        <v>430</v>
      </c>
      <c r="G342" s="27310" t="s">
        <v>22</v>
      </c>
      <c r="H342" s="27343" t="s">
        <v>22</v>
      </c>
      <c r="I342" s="27310" t="s">
        <v>1262</v>
      </c>
      <c r="J342" s="27343" t="s">
        <v>22</v>
      </c>
      <c r="K342" s="28195" t="s">
        <v>1069</v>
      </c>
      <c r="L342" s="28229"/>
      <c r="M342" s="28229"/>
      <c r="N342" s="28229"/>
      <c r="O342" s="28229"/>
      <c r="P342" s="28229"/>
      <c r="Q342" s="28229"/>
      <c r="R342" s="28229"/>
      <c r="S342" s="28229"/>
      <c r="T342" s="28229"/>
      <c r="U342" s="28265"/>
      <c r="V342" s="28229">
        <v>0</v>
      </c>
    </row>
    <row s="28966" customFormat="1" customHeight="1" ht="22.5">
      <c r="A343" s="28229"/>
      <c r="B343" s="28924" t="s">
        <v>1285</v>
      </c>
      <c r="C343" s="28540" t="s">
        <v>103</v>
      </c>
      <c r="D343" s="27339" t="str">
        <f>B343&amp;".1"</f>
        <v>3.103.1</v>
      </c>
      <c r="E343" s="27340" t="s">
        <v>1065</v>
      </c>
      <c r="F343" s="27341" t="s">
        <v>430</v>
      </c>
      <c r="G343" s="27545" t="s">
        <v>22</v>
      </c>
      <c r="H343" s="27343" t="s">
        <v>22</v>
      </c>
      <c r="I343" s="27545" t="s">
        <v>1286</v>
      </c>
      <c r="J343" s="27343" t="s">
        <v>22</v>
      </c>
      <c r="K343" s="28195"/>
      <c r="L343" s="28229"/>
      <c r="M343" s="28229"/>
      <c r="N343" s="28229"/>
      <c r="O343" s="28229"/>
      <c r="P343" s="28229"/>
      <c r="Q343" s="28229"/>
      <c r="R343" s="28229"/>
      <c r="S343" s="28229"/>
      <c r="T343" s="28229"/>
      <c r="U343" s="28265"/>
      <c r="V343" s="28229">
        <v>0</v>
      </c>
    </row>
    <row s="28966" customFormat="1" customHeight="1" ht="15">
      <c r="A344" s="28229"/>
      <c r="B344" s="28924"/>
      <c r="C344" s="28540"/>
      <c r="D344" s="27339" t="str">
        <f>B343&amp;".2"</f>
        <v>3.103.2</v>
      </c>
      <c r="E344" s="27340" t="s">
        <v>1066</v>
      </c>
      <c r="F344" s="27341" t="s">
        <v>430</v>
      </c>
      <c r="G344" s="27310" t="s">
        <v>22</v>
      </c>
      <c r="H344" s="27343" t="s">
        <v>22</v>
      </c>
      <c r="I344" s="27310" t="s">
        <v>1262</v>
      </c>
      <c r="J344" s="27343" t="s">
        <v>22</v>
      </c>
      <c r="K344" s="28195" t="s">
        <v>1067</v>
      </c>
      <c r="L344" s="28229"/>
      <c r="M344" s="28229"/>
      <c r="N344" s="28229"/>
      <c r="O344" s="28229"/>
      <c r="P344" s="28229"/>
      <c r="Q344" s="28229"/>
      <c r="R344" s="28229"/>
      <c r="S344" s="28229"/>
      <c r="T344" s="28229"/>
      <c r="U344" s="28265"/>
      <c r="V344" s="28229">
        <v>0</v>
      </c>
    </row>
    <row s="28966" customFormat="1" customHeight="1" ht="15">
      <c r="A345" s="28229"/>
      <c r="B345" s="28924"/>
      <c r="C345" s="28540"/>
      <c r="D345" s="27339" t="str">
        <f>B343&amp;".3"</f>
        <v>3.103.3</v>
      </c>
      <c r="E345" s="27340" t="s">
        <v>1068</v>
      </c>
      <c r="F345" s="27341" t="s">
        <v>430</v>
      </c>
      <c r="G345" s="27310" t="s">
        <v>22</v>
      </c>
      <c r="H345" s="27343" t="s">
        <v>22</v>
      </c>
      <c r="I345" s="27310" t="s">
        <v>1262</v>
      </c>
      <c r="J345" s="27343" t="s">
        <v>22</v>
      </c>
      <c r="K345" s="28195" t="s">
        <v>1069</v>
      </c>
      <c r="L345" s="28229"/>
      <c r="M345" s="28229"/>
      <c r="N345" s="28229"/>
      <c r="O345" s="28229"/>
      <c r="P345" s="28229"/>
      <c r="Q345" s="28229"/>
      <c r="R345" s="28229"/>
      <c r="S345" s="28229"/>
      <c r="T345" s="28229"/>
      <c r="U345" s="28265"/>
      <c r="V345" s="28229">
        <v>0</v>
      </c>
    </row>
    <row s="28966" customFormat="1" customHeight="1" ht="22.5">
      <c r="A346" s="28229"/>
      <c r="B346" s="28924" t="s">
        <v>1287</v>
      </c>
      <c r="C346" s="28540" t="s">
        <v>103</v>
      </c>
      <c r="D346" s="27339" t="str">
        <f>B346&amp;".1"</f>
        <v>3.104.1</v>
      </c>
      <c r="E346" s="27340" t="s">
        <v>1065</v>
      </c>
      <c r="F346" s="27341" t="s">
        <v>430</v>
      </c>
      <c r="G346" s="27545" t="s">
        <v>22</v>
      </c>
      <c r="H346" s="27343" t="s">
        <v>22</v>
      </c>
      <c r="I346" s="27545" t="s">
        <v>1288</v>
      </c>
      <c r="J346" s="27343" t="s">
        <v>22</v>
      </c>
      <c r="K346" s="28195"/>
      <c r="L346" s="28229"/>
      <c r="M346" s="28229"/>
      <c r="N346" s="28229"/>
      <c r="O346" s="28229"/>
      <c r="P346" s="28229"/>
      <c r="Q346" s="28229"/>
      <c r="R346" s="28229"/>
      <c r="S346" s="28229"/>
      <c r="T346" s="28229"/>
      <c r="U346" s="28265"/>
      <c r="V346" s="28229">
        <v>0</v>
      </c>
    </row>
    <row s="28966" customFormat="1" customHeight="1" ht="15">
      <c r="A347" s="28229"/>
      <c r="B347" s="28924"/>
      <c r="C347" s="28540"/>
      <c r="D347" s="27339" t="str">
        <f>B346&amp;".2"</f>
        <v>3.104.2</v>
      </c>
      <c r="E347" s="27340" t="s">
        <v>1066</v>
      </c>
      <c r="F347" s="27341" t="s">
        <v>430</v>
      </c>
      <c r="G347" s="27310" t="s">
        <v>22</v>
      </c>
      <c r="H347" s="27343" t="s">
        <v>22</v>
      </c>
      <c r="I347" s="27310" t="s">
        <v>1262</v>
      </c>
      <c r="J347" s="27343" t="s">
        <v>22</v>
      </c>
      <c r="K347" s="28195" t="s">
        <v>1067</v>
      </c>
      <c r="L347" s="28229"/>
      <c r="M347" s="28229"/>
      <c r="N347" s="28229"/>
      <c r="O347" s="28229"/>
      <c r="P347" s="28229"/>
      <c r="Q347" s="28229"/>
      <c r="R347" s="28229"/>
      <c r="S347" s="28229"/>
      <c r="T347" s="28229"/>
      <c r="U347" s="28265"/>
      <c r="V347" s="28229">
        <v>0</v>
      </c>
    </row>
    <row s="28966" customFormat="1" customHeight="1" ht="15">
      <c r="A348" s="28229"/>
      <c r="B348" s="28924"/>
      <c r="C348" s="28540"/>
      <c r="D348" s="27339" t="str">
        <f>B346&amp;".3"</f>
        <v>3.104.3</v>
      </c>
      <c r="E348" s="27340" t="s">
        <v>1068</v>
      </c>
      <c r="F348" s="27341" t="s">
        <v>430</v>
      </c>
      <c r="G348" s="27310" t="s">
        <v>22</v>
      </c>
      <c r="H348" s="27343" t="s">
        <v>22</v>
      </c>
      <c r="I348" s="27310" t="s">
        <v>1262</v>
      </c>
      <c r="J348" s="27343" t="s">
        <v>22</v>
      </c>
      <c r="K348" s="28195" t="s">
        <v>1069</v>
      </c>
      <c r="L348" s="28229"/>
      <c r="M348" s="28229"/>
      <c r="N348" s="28229"/>
      <c r="O348" s="28229"/>
      <c r="P348" s="28229"/>
      <c r="Q348" s="28229"/>
      <c r="R348" s="28229"/>
      <c r="S348" s="28229"/>
      <c r="T348" s="28229"/>
      <c r="U348" s="28265"/>
      <c r="V348" s="28229">
        <v>0</v>
      </c>
    </row>
    <row s="28966" customFormat="1" customHeight="1" ht="22.5">
      <c r="A349" s="28229"/>
      <c r="B349" s="28924" t="s">
        <v>1289</v>
      </c>
      <c r="C349" s="28540" t="s">
        <v>103</v>
      </c>
      <c r="D349" s="27339" t="str">
        <f>B349&amp;".1"</f>
        <v>3.105.1</v>
      </c>
      <c r="E349" s="27340" t="s">
        <v>1065</v>
      </c>
      <c r="F349" s="27341" t="s">
        <v>430</v>
      </c>
      <c r="G349" s="27545" t="s">
        <v>22</v>
      </c>
      <c r="H349" s="27343" t="s">
        <v>22</v>
      </c>
      <c r="I349" s="27545" t="s">
        <v>1290</v>
      </c>
      <c r="J349" s="27343" t="s">
        <v>22</v>
      </c>
      <c r="K349" s="28195"/>
      <c r="L349" s="28229"/>
      <c r="M349" s="28229"/>
      <c r="N349" s="28229"/>
      <c r="O349" s="28229"/>
      <c r="P349" s="28229"/>
      <c r="Q349" s="28229"/>
      <c r="R349" s="28229"/>
      <c r="S349" s="28229"/>
      <c r="T349" s="28229"/>
      <c r="U349" s="28265"/>
      <c r="V349" s="28229">
        <v>0</v>
      </c>
    </row>
    <row s="28966" customFormat="1" customHeight="1" ht="15">
      <c r="A350" s="28229"/>
      <c r="B350" s="28924"/>
      <c r="C350" s="28540"/>
      <c r="D350" s="27339" t="str">
        <f>B349&amp;".2"</f>
        <v>3.105.2</v>
      </c>
      <c r="E350" s="27340" t="s">
        <v>1066</v>
      </c>
      <c r="F350" s="27341" t="s">
        <v>430</v>
      </c>
      <c r="G350" s="27310" t="s">
        <v>22</v>
      </c>
      <c r="H350" s="27343" t="s">
        <v>22</v>
      </c>
      <c r="I350" s="27310" t="s">
        <v>1262</v>
      </c>
      <c r="J350" s="27343" t="s">
        <v>22</v>
      </c>
      <c r="K350" s="28195" t="s">
        <v>1067</v>
      </c>
      <c r="L350" s="28229"/>
      <c r="M350" s="28229"/>
      <c r="N350" s="28229"/>
      <c r="O350" s="28229"/>
      <c r="P350" s="28229"/>
      <c r="Q350" s="28229"/>
      <c r="R350" s="28229"/>
      <c r="S350" s="28229"/>
      <c r="T350" s="28229"/>
      <c r="U350" s="28265"/>
      <c r="V350" s="28229">
        <v>0</v>
      </c>
    </row>
    <row s="28966" customFormat="1" customHeight="1" ht="15">
      <c r="A351" s="28229"/>
      <c r="B351" s="28924"/>
      <c r="C351" s="28540"/>
      <c r="D351" s="27339" t="str">
        <f>B349&amp;".3"</f>
        <v>3.105.3</v>
      </c>
      <c r="E351" s="27340" t="s">
        <v>1068</v>
      </c>
      <c r="F351" s="27341" t="s">
        <v>430</v>
      </c>
      <c r="G351" s="27310" t="s">
        <v>22</v>
      </c>
      <c r="H351" s="27343" t="s">
        <v>22</v>
      </c>
      <c r="I351" s="27310" t="s">
        <v>1262</v>
      </c>
      <c r="J351" s="27343" t="s">
        <v>22</v>
      </c>
      <c r="K351" s="28195" t="s">
        <v>1069</v>
      </c>
      <c r="L351" s="28229"/>
      <c r="M351" s="28229"/>
      <c r="N351" s="28229"/>
      <c r="O351" s="28229"/>
      <c r="P351" s="28229"/>
      <c r="Q351" s="28229"/>
      <c r="R351" s="28229"/>
      <c r="S351" s="28229"/>
      <c r="T351" s="28229"/>
      <c r="U351" s="28265"/>
      <c r="V351" s="28229">
        <v>0</v>
      </c>
    </row>
    <row s="28966" customFormat="1" customHeight="1" ht="22.5">
      <c r="A352" s="28229"/>
      <c r="B352" s="28924" t="s">
        <v>1291</v>
      </c>
      <c r="C352" s="28540" t="s">
        <v>103</v>
      </c>
      <c r="D352" s="27339" t="str">
        <f>B352&amp;".1"</f>
        <v>3.106.1</v>
      </c>
      <c r="E352" s="27340" t="s">
        <v>1065</v>
      </c>
      <c r="F352" s="27341" t="s">
        <v>430</v>
      </c>
      <c r="G352" s="27545" t="s">
        <v>22</v>
      </c>
      <c r="H352" s="27343" t="s">
        <v>22</v>
      </c>
      <c r="I352" s="27545" t="s">
        <v>1290</v>
      </c>
      <c r="J352" s="27343" t="s">
        <v>22</v>
      </c>
      <c r="K352" s="28195"/>
      <c r="L352" s="28229"/>
      <c r="M352" s="28229"/>
      <c r="N352" s="28229"/>
      <c r="O352" s="28229"/>
      <c r="P352" s="28229"/>
      <c r="Q352" s="28229"/>
      <c r="R352" s="28229"/>
      <c r="S352" s="28229"/>
      <c r="T352" s="28229"/>
      <c r="U352" s="28265"/>
      <c r="V352" s="28229">
        <v>0</v>
      </c>
    </row>
    <row s="28966" customFormat="1" customHeight="1" ht="15">
      <c r="A353" s="28229"/>
      <c r="B353" s="28924"/>
      <c r="C353" s="28540"/>
      <c r="D353" s="27339" t="str">
        <f>B352&amp;".2"</f>
        <v>3.106.2</v>
      </c>
      <c r="E353" s="27340" t="s">
        <v>1066</v>
      </c>
      <c r="F353" s="27341" t="s">
        <v>430</v>
      </c>
      <c r="G353" s="27310" t="s">
        <v>22</v>
      </c>
      <c r="H353" s="27343" t="s">
        <v>22</v>
      </c>
      <c r="I353" s="27310" t="s">
        <v>1262</v>
      </c>
      <c r="J353" s="27343" t="s">
        <v>22</v>
      </c>
      <c r="K353" s="28195" t="s">
        <v>1067</v>
      </c>
      <c r="L353" s="28229"/>
      <c r="M353" s="28229"/>
      <c r="N353" s="28229"/>
      <c r="O353" s="28229"/>
      <c r="P353" s="28229"/>
      <c r="Q353" s="28229"/>
      <c r="R353" s="28229"/>
      <c r="S353" s="28229"/>
      <c r="T353" s="28229"/>
      <c r="U353" s="28265"/>
      <c r="V353" s="28229">
        <v>0</v>
      </c>
    </row>
    <row s="28966" customFormat="1" customHeight="1" ht="15">
      <c r="A354" s="28229"/>
      <c r="B354" s="28924"/>
      <c r="C354" s="28540"/>
      <c r="D354" s="27339" t="str">
        <f>B352&amp;".3"</f>
        <v>3.106.3</v>
      </c>
      <c r="E354" s="27340" t="s">
        <v>1068</v>
      </c>
      <c r="F354" s="27341" t="s">
        <v>430</v>
      </c>
      <c r="G354" s="27310" t="s">
        <v>22</v>
      </c>
      <c r="H354" s="27343" t="s">
        <v>22</v>
      </c>
      <c r="I354" s="27310" t="s">
        <v>1262</v>
      </c>
      <c r="J354" s="27343" t="s">
        <v>22</v>
      </c>
      <c r="K354" s="28195" t="s">
        <v>1069</v>
      </c>
      <c r="L354" s="28229"/>
      <c r="M354" s="28229"/>
      <c r="N354" s="28229"/>
      <c r="O354" s="28229"/>
      <c r="P354" s="28229"/>
      <c r="Q354" s="28229"/>
      <c r="R354" s="28229"/>
      <c r="S354" s="28229"/>
      <c r="T354" s="28229"/>
      <c r="U354" s="28265"/>
      <c r="V354" s="28229">
        <v>0</v>
      </c>
    </row>
    <row s="28966" customFormat="1" customHeight="1" ht="22.5">
      <c r="A355" s="28229"/>
      <c r="B355" s="28924" t="s">
        <v>1292</v>
      </c>
      <c r="C355" s="28540" t="s">
        <v>103</v>
      </c>
      <c r="D355" s="27339" t="str">
        <f>B355&amp;".1"</f>
        <v>3.107.1</v>
      </c>
      <c r="E355" s="27340" t="s">
        <v>1065</v>
      </c>
      <c r="F355" s="27341" t="s">
        <v>430</v>
      </c>
      <c r="G355" s="27545" t="s">
        <v>22</v>
      </c>
      <c r="H355" s="27343" t="s">
        <v>22</v>
      </c>
      <c r="I355" s="27545" t="s">
        <v>1293</v>
      </c>
      <c r="J355" s="27343" t="s">
        <v>22</v>
      </c>
      <c r="K355" s="28195"/>
      <c r="L355" s="28229"/>
      <c r="M355" s="28229"/>
      <c r="N355" s="28229"/>
      <c r="O355" s="28229"/>
      <c r="P355" s="28229"/>
      <c r="Q355" s="28229"/>
      <c r="R355" s="28229"/>
      <c r="S355" s="28229"/>
      <c r="T355" s="28229"/>
      <c r="U355" s="28265"/>
      <c r="V355" s="28229">
        <v>0</v>
      </c>
    </row>
    <row s="28966" customFormat="1" customHeight="1" ht="15">
      <c r="A356" s="28229"/>
      <c r="B356" s="28924"/>
      <c r="C356" s="28540"/>
      <c r="D356" s="27339" t="str">
        <f>B355&amp;".2"</f>
        <v>3.107.2</v>
      </c>
      <c r="E356" s="27340" t="s">
        <v>1066</v>
      </c>
      <c r="F356" s="27341" t="s">
        <v>430</v>
      </c>
      <c r="G356" s="27310" t="s">
        <v>22</v>
      </c>
      <c r="H356" s="27343" t="s">
        <v>22</v>
      </c>
      <c r="I356" s="27310" t="s">
        <v>1262</v>
      </c>
      <c r="J356" s="27343" t="s">
        <v>22</v>
      </c>
      <c r="K356" s="28195" t="s">
        <v>1067</v>
      </c>
      <c r="L356" s="28229"/>
      <c r="M356" s="28229"/>
      <c r="N356" s="28229"/>
      <c r="O356" s="28229"/>
      <c r="P356" s="28229"/>
      <c r="Q356" s="28229"/>
      <c r="R356" s="28229"/>
      <c r="S356" s="28229"/>
      <c r="T356" s="28229"/>
      <c r="U356" s="28265"/>
      <c r="V356" s="28229">
        <v>0</v>
      </c>
    </row>
    <row s="28966" customFormat="1" customHeight="1" ht="15">
      <c r="A357" s="28229"/>
      <c r="B357" s="28924"/>
      <c r="C357" s="28540"/>
      <c r="D357" s="27339" t="str">
        <f>B355&amp;".3"</f>
        <v>3.107.3</v>
      </c>
      <c r="E357" s="27340" t="s">
        <v>1068</v>
      </c>
      <c r="F357" s="27341" t="s">
        <v>430</v>
      </c>
      <c r="G357" s="27310" t="s">
        <v>22</v>
      </c>
      <c r="H357" s="27343" t="s">
        <v>22</v>
      </c>
      <c r="I357" s="27310" t="s">
        <v>1262</v>
      </c>
      <c r="J357" s="27343" t="s">
        <v>22</v>
      </c>
      <c r="K357" s="28195" t="s">
        <v>1069</v>
      </c>
      <c r="L357" s="28229"/>
      <c r="M357" s="28229"/>
      <c r="N357" s="28229"/>
      <c r="O357" s="28229"/>
      <c r="P357" s="28229"/>
      <c r="Q357" s="28229"/>
      <c r="R357" s="28229"/>
      <c r="S357" s="28229"/>
      <c r="T357" s="28229"/>
      <c r="U357" s="28265"/>
      <c r="V357" s="28229">
        <v>0</v>
      </c>
    </row>
    <row s="28966" customFormat="1" customHeight="1" ht="22.5">
      <c r="A358" s="28229"/>
      <c r="B358" s="28924" t="s">
        <v>1294</v>
      </c>
      <c r="C358" s="28540" t="s">
        <v>103</v>
      </c>
      <c r="D358" s="27339" t="str">
        <f>B358&amp;".1"</f>
        <v>3.108.1</v>
      </c>
      <c r="E358" s="27340" t="s">
        <v>1065</v>
      </c>
      <c r="F358" s="27341" t="s">
        <v>430</v>
      </c>
      <c r="G358" s="27545" t="s">
        <v>22</v>
      </c>
      <c r="H358" s="27343" t="s">
        <v>22</v>
      </c>
      <c r="I358" s="27545" t="s">
        <v>1295</v>
      </c>
      <c r="J358" s="27343" t="s">
        <v>22</v>
      </c>
      <c r="K358" s="28195"/>
      <c r="L358" s="28229"/>
      <c r="M358" s="28229"/>
      <c r="N358" s="28229"/>
      <c r="O358" s="28229"/>
      <c r="P358" s="28229"/>
      <c r="Q358" s="28229"/>
      <c r="R358" s="28229"/>
      <c r="S358" s="28229"/>
      <c r="T358" s="28229"/>
      <c r="U358" s="28265"/>
      <c r="V358" s="28229">
        <v>0</v>
      </c>
    </row>
    <row s="28966" customFormat="1" customHeight="1" ht="15">
      <c r="A359" s="28229"/>
      <c r="B359" s="28924"/>
      <c r="C359" s="28540"/>
      <c r="D359" s="27339" t="str">
        <f>B358&amp;".2"</f>
        <v>3.108.2</v>
      </c>
      <c r="E359" s="27340" t="s">
        <v>1066</v>
      </c>
      <c r="F359" s="27341" t="s">
        <v>430</v>
      </c>
      <c r="G359" s="27310" t="s">
        <v>22</v>
      </c>
      <c r="H359" s="27343" t="s">
        <v>22</v>
      </c>
      <c r="I359" s="27310" t="s">
        <v>1262</v>
      </c>
      <c r="J359" s="27343" t="s">
        <v>22</v>
      </c>
      <c r="K359" s="28195" t="s">
        <v>1067</v>
      </c>
      <c r="L359" s="28229"/>
      <c r="M359" s="28229"/>
      <c r="N359" s="28229"/>
      <c r="O359" s="28229"/>
      <c r="P359" s="28229"/>
      <c r="Q359" s="28229"/>
      <c r="R359" s="28229"/>
      <c r="S359" s="28229"/>
      <c r="T359" s="28229"/>
      <c r="U359" s="28265"/>
      <c r="V359" s="28229">
        <v>0</v>
      </c>
    </row>
    <row s="28966" customFormat="1" customHeight="1" ht="15">
      <c r="A360" s="28229"/>
      <c r="B360" s="28924"/>
      <c r="C360" s="28540"/>
      <c r="D360" s="27339" t="str">
        <f>B358&amp;".3"</f>
        <v>3.108.3</v>
      </c>
      <c r="E360" s="27340" t="s">
        <v>1068</v>
      </c>
      <c r="F360" s="27341" t="s">
        <v>430</v>
      </c>
      <c r="G360" s="27310" t="s">
        <v>22</v>
      </c>
      <c r="H360" s="27343" t="s">
        <v>22</v>
      </c>
      <c r="I360" s="27310" t="s">
        <v>1262</v>
      </c>
      <c r="J360" s="27343" t="s">
        <v>22</v>
      </c>
      <c r="K360" s="28195" t="s">
        <v>1069</v>
      </c>
      <c r="L360" s="28229"/>
      <c r="M360" s="28229"/>
      <c r="N360" s="28229"/>
      <c r="O360" s="28229"/>
      <c r="P360" s="28229"/>
      <c r="Q360" s="28229"/>
      <c r="R360" s="28229"/>
      <c r="S360" s="28229"/>
      <c r="T360" s="28229"/>
      <c r="U360" s="28265"/>
      <c r="V360" s="28229">
        <v>0</v>
      </c>
    </row>
    <row s="28966" customFormat="1" customHeight="1" ht="22.5">
      <c r="A361" s="28229"/>
      <c r="B361" s="28924" t="s">
        <v>1296</v>
      </c>
      <c r="C361" s="28540" t="s">
        <v>103</v>
      </c>
      <c r="D361" s="27339" t="str">
        <f>B361&amp;".1"</f>
        <v>3.109.1</v>
      </c>
      <c r="E361" s="27340" t="s">
        <v>1065</v>
      </c>
      <c r="F361" s="27341" t="s">
        <v>430</v>
      </c>
      <c r="G361" s="27545" t="s">
        <v>22</v>
      </c>
      <c r="H361" s="27343" t="s">
        <v>22</v>
      </c>
      <c r="I361" s="27545" t="s">
        <v>1297</v>
      </c>
      <c r="J361" s="27343" t="s">
        <v>22</v>
      </c>
      <c r="K361" s="28195"/>
      <c r="L361" s="28229"/>
      <c r="M361" s="28229"/>
      <c r="N361" s="28229"/>
      <c r="O361" s="28229"/>
      <c r="P361" s="28229"/>
      <c r="Q361" s="28229"/>
      <c r="R361" s="28229"/>
      <c r="S361" s="28229"/>
      <c r="T361" s="28229"/>
      <c r="U361" s="28265"/>
      <c r="V361" s="28229">
        <v>0</v>
      </c>
    </row>
    <row s="28966" customFormat="1" customHeight="1" ht="15">
      <c r="A362" s="28229"/>
      <c r="B362" s="28924"/>
      <c r="C362" s="28540"/>
      <c r="D362" s="27339" t="str">
        <f>B361&amp;".2"</f>
        <v>3.109.2</v>
      </c>
      <c r="E362" s="27340" t="s">
        <v>1066</v>
      </c>
      <c r="F362" s="27341" t="s">
        <v>430</v>
      </c>
      <c r="G362" s="27310" t="s">
        <v>22</v>
      </c>
      <c r="H362" s="27343" t="s">
        <v>22</v>
      </c>
      <c r="I362" s="27310" t="s">
        <v>1262</v>
      </c>
      <c r="J362" s="27343" t="s">
        <v>22</v>
      </c>
      <c r="K362" s="28195" t="s">
        <v>1067</v>
      </c>
      <c r="L362" s="28229"/>
      <c r="M362" s="28229"/>
      <c r="N362" s="28229"/>
      <c r="O362" s="28229"/>
      <c r="P362" s="28229"/>
      <c r="Q362" s="28229"/>
      <c r="R362" s="28229"/>
      <c r="S362" s="28229"/>
      <c r="T362" s="28229"/>
      <c r="U362" s="28265"/>
      <c r="V362" s="28229">
        <v>0</v>
      </c>
    </row>
    <row s="28966" customFormat="1" customHeight="1" ht="15">
      <c r="A363" s="28229"/>
      <c r="B363" s="28924"/>
      <c r="C363" s="28540"/>
      <c r="D363" s="27339" t="str">
        <f>B361&amp;".3"</f>
        <v>3.109.3</v>
      </c>
      <c r="E363" s="27340" t="s">
        <v>1068</v>
      </c>
      <c r="F363" s="27341" t="s">
        <v>430</v>
      </c>
      <c r="G363" s="27310" t="s">
        <v>22</v>
      </c>
      <c r="H363" s="27343" t="s">
        <v>22</v>
      </c>
      <c r="I363" s="27310" t="s">
        <v>1262</v>
      </c>
      <c r="J363" s="27343" t="s">
        <v>22</v>
      </c>
      <c r="K363" s="28195" t="s">
        <v>1069</v>
      </c>
      <c r="L363" s="28229"/>
      <c r="M363" s="28229"/>
      <c r="N363" s="28229"/>
      <c r="O363" s="28229"/>
      <c r="P363" s="28229"/>
      <c r="Q363" s="28229"/>
      <c r="R363" s="28229"/>
      <c r="S363" s="28229"/>
      <c r="T363" s="28229"/>
      <c r="U363" s="28265"/>
      <c r="V363" s="28229">
        <v>0</v>
      </c>
    </row>
    <row s="28966" customFormat="1" customHeight="1" ht="22.5">
      <c r="A364" s="28229"/>
      <c r="B364" s="28924" t="s">
        <v>1298</v>
      </c>
      <c r="C364" s="28540" t="s">
        <v>103</v>
      </c>
      <c r="D364" s="27339" t="str">
        <f>B364&amp;".1"</f>
        <v>3.110.1</v>
      </c>
      <c r="E364" s="27340" t="s">
        <v>1065</v>
      </c>
      <c r="F364" s="27341" t="s">
        <v>430</v>
      </c>
      <c r="G364" s="27545" t="s">
        <v>22</v>
      </c>
      <c r="H364" s="27343" t="s">
        <v>22</v>
      </c>
      <c r="I364" s="27545" t="s">
        <v>1299</v>
      </c>
      <c r="J364" s="27343" t="s">
        <v>22</v>
      </c>
      <c r="K364" s="28195"/>
      <c r="L364" s="28229"/>
      <c r="M364" s="28229"/>
      <c r="N364" s="28229"/>
      <c r="O364" s="28229"/>
      <c r="P364" s="28229"/>
      <c r="Q364" s="28229"/>
      <c r="R364" s="28229"/>
      <c r="S364" s="28229"/>
      <c r="T364" s="28229"/>
      <c r="U364" s="28265"/>
      <c r="V364" s="28229">
        <v>0</v>
      </c>
    </row>
    <row s="28966" customFormat="1" customHeight="1" ht="15">
      <c r="A365" s="28229"/>
      <c r="B365" s="28924"/>
      <c r="C365" s="28540"/>
      <c r="D365" s="27339" t="str">
        <f>B364&amp;".2"</f>
        <v>3.110.2</v>
      </c>
      <c r="E365" s="27340" t="s">
        <v>1066</v>
      </c>
      <c r="F365" s="27341" t="s">
        <v>430</v>
      </c>
      <c r="G365" s="27310" t="s">
        <v>22</v>
      </c>
      <c r="H365" s="27343" t="s">
        <v>22</v>
      </c>
      <c r="I365" s="27310" t="s">
        <v>1262</v>
      </c>
      <c r="J365" s="27343" t="s">
        <v>22</v>
      </c>
      <c r="K365" s="28195" t="s">
        <v>1067</v>
      </c>
      <c r="L365" s="28229"/>
      <c r="M365" s="28229"/>
      <c r="N365" s="28229"/>
      <c r="O365" s="28229"/>
      <c r="P365" s="28229"/>
      <c r="Q365" s="28229"/>
      <c r="R365" s="28229"/>
      <c r="S365" s="28229"/>
      <c r="T365" s="28229"/>
      <c r="U365" s="28265"/>
      <c r="V365" s="28229">
        <v>0</v>
      </c>
    </row>
    <row s="28966" customFormat="1" customHeight="1" ht="15">
      <c r="A366" s="28229"/>
      <c r="B366" s="28924"/>
      <c r="C366" s="28540"/>
      <c r="D366" s="27339" t="str">
        <f>B364&amp;".3"</f>
        <v>3.110.3</v>
      </c>
      <c r="E366" s="27340" t="s">
        <v>1068</v>
      </c>
      <c r="F366" s="27341" t="s">
        <v>430</v>
      </c>
      <c r="G366" s="27310" t="s">
        <v>22</v>
      </c>
      <c r="H366" s="27343" t="s">
        <v>22</v>
      </c>
      <c r="I366" s="27310" t="s">
        <v>1262</v>
      </c>
      <c r="J366" s="27343" t="s">
        <v>22</v>
      </c>
      <c r="K366" s="28195" t="s">
        <v>1069</v>
      </c>
      <c r="L366" s="28229"/>
      <c r="M366" s="28229"/>
      <c r="N366" s="28229"/>
      <c r="O366" s="28229"/>
      <c r="P366" s="28229"/>
      <c r="Q366" s="28229"/>
      <c r="R366" s="28229"/>
      <c r="S366" s="28229"/>
      <c r="T366" s="28229"/>
      <c r="U366" s="28265"/>
      <c r="V366" s="28229">
        <v>0</v>
      </c>
    </row>
    <row s="28966" customFormat="1" customHeight="1" ht="22.5">
      <c r="A367" s="28229"/>
      <c r="B367" s="28924" t="s">
        <v>1300</v>
      </c>
      <c r="C367" s="28540" t="s">
        <v>103</v>
      </c>
      <c r="D367" s="27339" t="str">
        <f>B367&amp;".1"</f>
        <v>3.111.1</v>
      </c>
      <c r="E367" s="27340" t="s">
        <v>1065</v>
      </c>
      <c r="F367" s="27341" t="s">
        <v>430</v>
      </c>
      <c r="G367" s="27545" t="s">
        <v>22</v>
      </c>
      <c r="H367" s="27343" t="s">
        <v>22</v>
      </c>
      <c r="I367" s="27545" t="s">
        <v>1301</v>
      </c>
      <c r="J367" s="27343" t="s">
        <v>22</v>
      </c>
      <c r="K367" s="28195"/>
      <c r="L367" s="28229"/>
      <c r="M367" s="28229"/>
      <c r="N367" s="28229"/>
      <c r="O367" s="28229"/>
      <c r="P367" s="28229"/>
      <c r="Q367" s="28229"/>
      <c r="R367" s="28229"/>
      <c r="S367" s="28229"/>
      <c r="T367" s="28229"/>
      <c r="U367" s="28265"/>
      <c r="V367" s="28229">
        <v>0</v>
      </c>
    </row>
    <row s="28966" customFormat="1" customHeight="1" ht="15">
      <c r="A368" s="28229"/>
      <c r="B368" s="28924"/>
      <c r="C368" s="28540"/>
      <c r="D368" s="27339" t="str">
        <f>B367&amp;".2"</f>
        <v>3.111.2</v>
      </c>
      <c r="E368" s="27340" t="s">
        <v>1066</v>
      </c>
      <c r="F368" s="27341" t="s">
        <v>430</v>
      </c>
      <c r="G368" s="27310" t="s">
        <v>22</v>
      </c>
      <c r="H368" s="27343" t="s">
        <v>22</v>
      </c>
      <c r="I368" s="27310" t="s">
        <v>1262</v>
      </c>
      <c r="J368" s="27343" t="s">
        <v>22</v>
      </c>
      <c r="K368" s="28195" t="s">
        <v>1067</v>
      </c>
      <c r="L368" s="28229"/>
      <c r="M368" s="28229"/>
      <c r="N368" s="28229"/>
      <c r="O368" s="28229"/>
      <c r="P368" s="28229"/>
      <c r="Q368" s="28229"/>
      <c r="R368" s="28229"/>
      <c r="S368" s="28229"/>
      <c r="T368" s="28229"/>
      <c r="U368" s="28265"/>
      <c r="V368" s="28229">
        <v>0</v>
      </c>
    </row>
    <row s="28966" customFormat="1" customHeight="1" ht="15">
      <c r="A369" s="28229"/>
      <c r="B369" s="28924"/>
      <c r="C369" s="28540"/>
      <c r="D369" s="27339" t="str">
        <f>B367&amp;".3"</f>
        <v>3.111.3</v>
      </c>
      <c r="E369" s="27340" t="s">
        <v>1068</v>
      </c>
      <c r="F369" s="27341" t="s">
        <v>430</v>
      </c>
      <c r="G369" s="27310" t="s">
        <v>22</v>
      </c>
      <c r="H369" s="27343" t="s">
        <v>22</v>
      </c>
      <c r="I369" s="27310" t="s">
        <v>1262</v>
      </c>
      <c r="J369" s="27343" t="s">
        <v>22</v>
      </c>
      <c r="K369" s="28195" t="s">
        <v>1069</v>
      </c>
      <c r="L369" s="28229"/>
      <c r="M369" s="28229"/>
      <c r="N369" s="28229"/>
      <c r="O369" s="28229"/>
      <c r="P369" s="28229"/>
      <c r="Q369" s="28229"/>
      <c r="R369" s="28229"/>
      <c r="S369" s="28229"/>
      <c r="T369" s="28229"/>
      <c r="U369" s="28265"/>
      <c r="V369" s="28229">
        <v>0</v>
      </c>
    </row>
    <row s="28966" customFormat="1" customHeight="1" ht="22.5">
      <c r="A370" s="28229"/>
      <c r="B370" s="28924" t="s">
        <v>1302</v>
      </c>
      <c r="C370" s="28540" t="s">
        <v>103</v>
      </c>
      <c r="D370" s="27339" t="str">
        <f>B370&amp;".1"</f>
        <v>3.112.1</v>
      </c>
      <c r="E370" s="27340" t="s">
        <v>1065</v>
      </c>
      <c r="F370" s="27341" t="s">
        <v>430</v>
      </c>
      <c r="G370" s="27545" t="s">
        <v>22</v>
      </c>
      <c r="H370" s="27343" t="s">
        <v>22</v>
      </c>
      <c r="I370" s="27545" t="s">
        <v>1303</v>
      </c>
      <c r="J370" s="27343" t="s">
        <v>22</v>
      </c>
      <c r="K370" s="28195"/>
      <c r="L370" s="28229"/>
      <c r="M370" s="28229"/>
      <c r="N370" s="28229"/>
      <c r="O370" s="28229"/>
      <c r="P370" s="28229"/>
      <c r="Q370" s="28229"/>
      <c r="R370" s="28229"/>
      <c r="S370" s="28229"/>
      <c r="T370" s="28229"/>
      <c r="U370" s="28265"/>
      <c r="V370" s="28229">
        <v>0</v>
      </c>
    </row>
    <row s="28966" customFormat="1" customHeight="1" ht="15">
      <c r="A371" s="28229"/>
      <c r="B371" s="28924"/>
      <c r="C371" s="28540"/>
      <c r="D371" s="27339" t="str">
        <f>B370&amp;".2"</f>
        <v>3.112.2</v>
      </c>
      <c r="E371" s="27340" t="s">
        <v>1066</v>
      </c>
      <c r="F371" s="27341" t="s">
        <v>430</v>
      </c>
      <c r="G371" s="27310" t="s">
        <v>22</v>
      </c>
      <c r="H371" s="27343" t="s">
        <v>22</v>
      </c>
      <c r="I371" s="27310" t="s">
        <v>1262</v>
      </c>
      <c r="J371" s="27343" t="s">
        <v>22</v>
      </c>
      <c r="K371" s="28195" t="s">
        <v>1067</v>
      </c>
      <c r="L371" s="28229"/>
      <c r="M371" s="28229"/>
      <c r="N371" s="28229"/>
      <c r="O371" s="28229"/>
      <c r="P371" s="28229"/>
      <c r="Q371" s="28229"/>
      <c r="R371" s="28229"/>
      <c r="S371" s="28229"/>
      <c r="T371" s="28229"/>
      <c r="U371" s="28265"/>
      <c r="V371" s="28229">
        <v>0</v>
      </c>
    </row>
    <row s="28966" customFormat="1" customHeight="1" ht="15">
      <c r="A372" s="28229"/>
      <c r="B372" s="28924"/>
      <c r="C372" s="28540"/>
      <c r="D372" s="27339" t="str">
        <f>B370&amp;".3"</f>
        <v>3.112.3</v>
      </c>
      <c r="E372" s="27340" t="s">
        <v>1068</v>
      </c>
      <c r="F372" s="27341" t="s">
        <v>430</v>
      </c>
      <c r="G372" s="27310" t="s">
        <v>22</v>
      </c>
      <c r="H372" s="27343" t="s">
        <v>22</v>
      </c>
      <c r="I372" s="27310" t="s">
        <v>1262</v>
      </c>
      <c r="J372" s="27343" t="s">
        <v>22</v>
      </c>
      <c r="K372" s="28195" t="s">
        <v>1069</v>
      </c>
      <c r="L372" s="28229"/>
      <c r="M372" s="28229"/>
      <c r="N372" s="28229"/>
      <c r="O372" s="28229"/>
      <c r="P372" s="28229"/>
      <c r="Q372" s="28229"/>
      <c r="R372" s="28229"/>
      <c r="S372" s="28229"/>
      <c r="T372" s="28229"/>
      <c r="U372" s="28265"/>
      <c r="V372" s="28229">
        <v>0</v>
      </c>
    </row>
    <row s="28966" customFormat="1" customHeight="1" ht="22.5">
      <c r="A373" s="28229"/>
      <c r="B373" s="28924" t="s">
        <v>1304</v>
      </c>
      <c r="C373" s="28540" t="s">
        <v>103</v>
      </c>
      <c r="D373" s="27339" t="str">
        <f>B373&amp;".1"</f>
        <v>3.113.1</v>
      </c>
      <c r="E373" s="27340" t="s">
        <v>1065</v>
      </c>
      <c r="F373" s="27341" t="s">
        <v>430</v>
      </c>
      <c r="G373" s="27545" t="s">
        <v>22</v>
      </c>
      <c r="H373" s="27343" t="s">
        <v>22</v>
      </c>
      <c r="I373" s="27545" t="s">
        <v>1305</v>
      </c>
      <c r="J373" s="27343" t="s">
        <v>22</v>
      </c>
      <c r="K373" s="28195"/>
      <c r="L373" s="28229"/>
      <c r="M373" s="28229"/>
      <c r="N373" s="28229"/>
      <c r="O373" s="28229"/>
      <c r="P373" s="28229"/>
      <c r="Q373" s="28229"/>
      <c r="R373" s="28229"/>
      <c r="S373" s="28229"/>
      <c r="T373" s="28229"/>
      <c r="U373" s="28265"/>
      <c r="V373" s="28229">
        <v>0</v>
      </c>
    </row>
    <row s="28966" customFormat="1" customHeight="1" ht="15">
      <c r="A374" s="28229"/>
      <c r="B374" s="28924"/>
      <c r="C374" s="28540"/>
      <c r="D374" s="27339" t="str">
        <f>B373&amp;".2"</f>
        <v>3.113.2</v>
      </c>
      <c r="E374" s="27340" t="s">
        <v>1066</v>
      </c>
      <c r="F374" s="27341" t="s">
        <v>430</v>
      </c>
      <c r="G374" s="27310" t="s">
        <v>22</v>
      </c>
      <c r="H374" s="27343" t="s">
        <v>22</v>
      </c>
      <c r="I374" s="27310" t="s">
        <v>1262</v>
      </c>
      <c r="J374" s="27343" t="s">
        <v>22</v>
      </c>
      <c r="K374" s="28195" t="s">
        <v>1067</v>
      </c>
      <c r="L374" s="28229"/>
      <c r="M374" s="28229"/>
      <c r="N374" s="28229"/>
      <c r="O374" s="28229"/>
      <c r="P374" s="28229"/>
      <c r="Q374" s="28229"/>
      <c r="R374" s="28229"/>
      <c r="S374" s="28229"/>
      <c r="T374" s="28229"/>
      <c r="U374" s="28265"/>
      <c r="V374" s="28229">
        <v>0</v>
      </c>
    </row>
    <row s="28966" customFormat="1" customHeight="1" ht="15">
      <c r="A375" s="28229"/>
      <c r="B375" s="28924"/>
      <c r="C375" s="28540"/>
      <c r="D375" s="27339" t="str">
        <f>B373&amp;".3"</f>
        <v>3.113.3</v>
      </c>
      <c r="E375" s="27340" t="s">
        <v>1068</v>
      </c>
      <c r="F375" s="27341" t="s">
        <v>430</v>
      </c>
      <c r="G375" s="27310" t="s">
        <v>22</v>
      </c>
      <c r="H375" s="27343" t="s">
        <v>22</v>
      </c>
      <c r="I375" s="27310" t="s">
        <v>1262</v>
      </c>
      <c r="J375" s="27343" t="s">
        <v>22</v>
      </c>
      <c r="K375" s="28195" t="s">
        <v>1069</v>
      </c>
      <c r="L375" s="28229"/>
      <c r="M375" s="28229"/>
      <c r="N375" s="28229"/>
      <c r="O375" s="28229"/>
      <c r="P375" s="28229"/>
      <c r="Q375" s="28229"/>
      <c r="R375" s="28229"/>
      <c r="S375" s="28229"/>
      <c r="T375" s="28229"/>
      <c r="U375" s="28265"/>
      <c r="V375" s="28229">
        <v>0</v>
      </c>
    </row>
    <row s="28966" customFormat="1" customHeight="1" ht="22.5">
      <c r="A376" s="28229"/>
      <c r="B376" s="28924" t="s">
        <v>1306</v>
      </c>
      <c r="C376" s="28540" t="s">
        <v>103</v>
      </c>
      <c r="D376" s="27339" t="str">
        <f>B376&amp;".1"</f>
        <v>3.114.1</v>
      </c>
      <c r="E376" s="27340" t="s">
        <v>1065</v>
      </c>
      <c r="F376" s="27341" t="s">
        <v>430</v>
      </c>
      <c r="G376" s="27545" t="s">
        <v>22</v>
      </c>
      <c r="H376" s="27343" t="s">
        <v>22</v>
      </c>
      <c r="I376" s="27545" t="s">
        <v>1307</v>
      </c>
      <c r="J376" s="27343" t="s">
        <v>22</v>
      </c>
      <c r="K376" s="28195"/>
      <c r="L376" s="28229"/>
      <c r="M376" s="28229"/>
      <c r="N376" s="28229"/>
      <c r="O376" s="28229"/>
      <c r="P376" s="28229"/>
      <c r="Q376" s="28229"/>
      <c r="R376" s="28229"/>
      <c r="S376" s="28229"/>
      <c r="T376" s="28229"/>
      <c r="U376" s="28265"/>
      <c r="V376" s="28229">
        <v>0</v>
      </c>
    </row>
    <row s="28966" customFormat="1" customHeight="1" ht="15">
      <c r="A377" s="28229"/>
      <c r="B377" s="28924"/>
      <c r="C377" s="28540"/>
      <c r="D377" s="27339" t="str">
        <f>B376&amp;".2"</f>
        <v>3.114.2</v>
      </c>
      <c r="E377" s="27340" t="s">
        <v>1066</v>
      </c>
      <c r="F377" s="27341" t="s">
        <v>430</v>
      </c>
      <c r="G377" s="27310" t="s">
        <v>22</v>
      </c>
      <c r="H377" s="27343" t="s">
        <v>22</v>
      </c>
      <c r="I377" s="27310" t="s">
        <v>1262</v>
      </c>
      <c r="J377" s="27343" t="s">
        <v>22</v>
      </c>
      <c r="K377" s="28195" t="s">
        <v>1067</v>
      </c>
      <c r="L377" s="28229"/>
      <c r="M377" s="28229"/>
      <c r="N377" s="28229"/>
      <c r="O377" s="28229"/>
      <c r="P377" s="28229"/>
      <c r="Q377" s="28229"/>
      <c r="R377" s="28229"/>
      <c r="S377" s="28229"/>
      <c r="T377" s="28229"/>
      <c r="U377" s="28265"/>
      <c r="V377" s="28229">
        <v>0</v>
      </c>
    </row>
    <row s="28966" customFormat="1" customHeight="1" ht="15">
      <c r="A378" s="28229"/>
      <c r="B378" s="28924"/>
      <c r="C378" s="28540"/>
      <c r="D378" s="27339" t="str">
        <f>B376&amp;".3"</f>
        <v>3.114.3</v>
      </c>
      <c r="E378" s="27340" t="s">
        <v>1068</v>
      </c>
      <c r="F378" s="27341" t="s">
        <v>430</v>
      </c>
      <c r="G378" s="27310" t="s">
        <v>22</v>
      </c>
      <c r="H378" s="27343" t="s">
        <v>22</v>
      </c>
      <c r="I378" s="27310" t="s">
        <v>1262</v>
      </c>
      <c r="J378" s="27343" t="s">
        <v>22</v>
      </c>
      <c r="K378" s="28195" t="s">
        <v>1069</v>
      </c>
      <c r="L378" s="28229"/>
      <c r="M378" s="28229"/>
      <c r="N378" s="28229"/>
      <c r="O378" s="28229"/>
      <c r="P378" s="28229"/>
      <c r="Q378" s="28229"/>
      <c r="R378" s="28229"/>
      <c r="S378" s="28229"/>
      <c r="T378" s="28229"/>
      <c r="U378" s="28265"/>
      <c r="V378" s="28229">
        <v>0</v>
      </c>
    </row>
    <row s="28966" customFormat="1" customHeight="1" ht="22.5">
      <c r="A379" s="28229"/>
      <c r="B379" s="28924" t="s">
        <v>1308</v>
      </c>
      <c r="C379" s="28540" t="s">
        <v>103</v>
      </c>
      <c r="D379" s="27339" t="str">
        <f>B379&amp;".1"</f>
        <v>3.115.1</v>
      </c>
      <c r="E379" s="27340" t="s">
        <v>1065</v>
      </c>
      <c r="F379" s="27341" t="s">
        <v>430</v>
      </c>
      <c r="G379" s="27545" t="s">
        <v>22</v>
      </c>
      <c r="H379" s="27343" t="s">
        <v>22</v>
      </c>
      <c r="I379" s="27545" t="s">
        <v>1309</v>
      </c>
      <c r="J379" s="27343" t="s">
        <v>22</v>
      </c>
      <c r="K379" s="28195"/>
      <c r="L379" s="28229"/>
      <c r="M379" s="28229"/>
      <c r="N379" s="28229"/>
      <c r="O379" s="28229"/>
      <c r="P379" s="28229"/>
      <c r="Q379" s="28229"/>
      <c r="R379" s="28229"/>
      <c r="S379" s="28229"/>
      <c r="T379" s="28229"/>
      <c r="U379" s="28265"/>
      <c r="V379" s="28229">
        <v>0</v>
      </c>
    </row>
    <row s="28966" customFormat="1" customHeight="1" ht="15">
      <c r="A380" s="28229"/>
      <c r="B380" s="28924"/>
      <c r="C380" s="28540"/>
      <c r="D380" s="27339" t="str">
        <f>B379&amp;".2"</f>
        <v>3.115.2</v>
      </c>
      <c r="E380" s="27340" t="s">
        <v>1066</v>
      </c>
      <c r="F380" s="27341" t="s">
        <v>430</v>
      </c>
      <c r="G380" s="27310" t="s">
        <v>22</v>
      </c>
      <c r="H380" s="27343" t="s">
        <v>22</v>
      </c>
      <c r="I380" s="27310" t="s">
        <v>1262</v>
      </c>
      <c r="J380" s="27343" t="s">
        <v>22</v>
      </c>
      <c r="K380" s="28195" t="s">
        <v>1067</v>
      </c>
      <c r="L380" s="28229"/>
      <c r="M380" s="28229"/>
      <c r="N380" s="28229"/>
      <c r="O380" s="28229"/>
      <c r="P380" s="28229"/>
      <c r="Q380" s="28229"/>
      <c r="R380" s="28229"/>
      <c r="S380" s="28229"/>
      <c r="T380" s="28229"/>
      <c r="U380" s="28265"/>
      <c r="V380" s="28229">
        <v>0</v>
      </c>
    </row>
    <row s="28966" customFormat="1" customHeight="1" ht="15">
      <c r="A381" s="28229"/>
      <c r="B381" s="28924"/>
      <c r="C381" s="28540"/>
      <c r="D381" s="27339" t="str">
        <f>B379&amp;".3"</f>
        <v>3.115.3</v>
      </c>
      <c r="E381" s="27340" t="s">
        <v>1068</v>
      </c>
      <c r="F381" s="27341" t="s">
        <v>430</v>
      </c>
      <c r="G381" s="27310" t="s">
        <v>22</v>
      </c>
      <c r="H381" s="27343" t="s">
        <v>22</v>
      </c>
      <c r="I381" s="27310" t="s">
        <v>1218</v>
      </c>
      <c r="J381" s="27343" t="s">
        <v>22</v>
      </c>
      <c r="K381" s="28195" t="s">
        <v>1069</v>
      </c>
      <c r="L381" s="28229"/>
      <c r="M381" s="28229"/>
      <c r="N381" s="28229"/>
      <c r="O381" s="28229"/>
      <c r="P381" s="28229"/>
      <c r="Q381" s="28229"/>
      <c r="R381" s="28229"/>
      <c r="S381" s="28229"/>
      <c r="T381" s="28229"/>
      <c r="U381" s="28265"/>
      <c r="V381" s="28229">
        <v>0</v>
      </c>
    </row>
    <row s="28966" customFormat="1" customHeight="1" ht="22.5">
      <c r="A382" s="28229"/>
      <c r="B382" s="28924" t="s">
        <v>1310</v>
      </c>
      <c r="C382" s="28540" t="s">
        <v>103</v>
      </c>
      <c r="D382" s="27339" t="str">
        <f>B382&amp;".1"</f>
        <v>3.116.1</v>
      </c>
      <c r="E382" s="27340" t="s">
        <v>1065</v>
      </c>
      <c r="F382" s="27341" t="s">
        <v>430</v>
      </c>
      <c r="G382" s="27545" t="s">
        <v>22</v>
      </c>
      <c r="H382" s="27343" t="s">
        <v>22</v>
      </c>
      <c r="I382" s="27545" t="s">
        <v>1311</v>
      </c>
      <c r="J382" s="27343" t="s">
        <v>22</v>
      </c>
      <c r="K382" s="28195"/>
      <c r="L382" s="28229"/>
      <c r="M382" s="28229"/>
      <c r="N382" s="28229"/>
      <c r="O382" s="28229"/>
      <c r="P382" s="28229"/>
      <c r="Q382" s="28229"/>
      <c r="R382" s="28229"/>
      <c r="S382" s="28229"/>
      <c r="T382" s="28229"/>
      <c r="U382" s="28265"/>
      <c r="V382" s="28229">
        <v>0</v>
      </c>
    </row>
    <row s="28966" customFormat="1" customHeight="1" ht="15">
      <c r="A383" s="28229"/>
      <c r="B383" s="28924"/>
      <c r="C383" s="28540"/>
      <c r="D383" s="27339" t="str">
        <f>B382&amp;".2"</f>
        <v>3.116.2</v>
      </c>
      <c r="E383" s="27340" t="s">
        <v>1066</v>
      </c>
      <c r="F383" s="27341" t="s">
        <v>430</v>
      </c>
      <c r="G383" s="27310" t="s">
        <v>22</v>
      </c>
      <c r="H383" s="27343" t="s">
        <v>22</v>
      </c>
      <c r="I383" s="27310" t="s">
        <v>1262</v>
      </c>
      <c r="J383" s="27343" t="s">
        <v>22</v>
      </c>
      <c r="K383" s="28195" t="s">
        <v>1067</v>
      </c>
      <c r="L383" s="28229"/>
      <c r="M383" s="28229"/>
      <c r="N383" s="28229"/>
      <c r="O383" s="28229"/>
      <c r="P383" s="28229"/>
      <c r="Q383" s="28229"/>
      <c r="R383" s="28229"/>
      <c r="S383" s="28229"/>
      <c r="T383" s="28229"/>
      <c r="U383" s="28265"/>
      <c r="V383" s="28229">
        <v>0</v>
      </c>
    </row>
    <row s="28966" customFormat="1" customHeight="1" ht="15">
      <c r="A384" s="28229"/>
      <c r="B384" s="28924"/>
      <c r="C384" s="28540"/>
      <c r="D384" s="27339" t="str">
        <f>B382&amp;".3"</f>
        <v>3.116.3</v>
      </c>
      <c r="E384" s="27340" t="s">
        <v>1068</v>
      </c>
      <c r="F384" s="27341" t="s">
        <v>430</v>
      </c>
      <c r="G384" s="27310" t="s">
        <v>22</v>
      </c>
      <c r="H384" s="27343" t="s">
        <v>22</v>
      </c>
      <c r="I384" s="27310" t="s">
        <v>1218</v>
      </c>
      <c r="J384" s="27343" t="s">
        <v>22</v>
      </c>
      <c r="K384" s="28195" t="s">
        <v>1069</v>
      </c>
      <c r="L384" s="28229"/>
      <c r="M384" s="28229"/>
      <c r="N384" s="28229"/>
      <c r="O384" s="28229"/>
      <c r="P384" s="28229"/>
      <c r="Q384" s="28229"/>
      <c r="R384" s="28229"/>
      <c r="S384" s="28229"/>
      <c r="T384" s="28229"/>
      <c r="U384" s="28265"/>
      <c r="V384" s="28229">
        <v>0</v>
      </c>
    </row>
    <row s="28966" customFormat="1" customHeight="1" ht="22.5">
      <c r="A385" s="28229"/>
      <c r="B385" s="28924" t="s">
        <v>1312</v>
      </c>
      <c r="C385" s="28540" t="s">
        <v>103</v>
      </c>
      <c r="D385" s="27339" t="str">
        <f>B385&amp;".1"</f>
        <v>3.117.1</v>
      </c>
      <c r="E385" s="27340" t="s">
        <v>1065</v>
      </c>
      <c r="F385" s="27341" t="s">
        <v>430</v>
      </c>
      <c r="G385" s="27545" t="s">
        <v>22</v>
      </c>
      <c r="H385" s="27343" t="s">
        <v>22</v>
      </c>
      <c r="I385" s="27545" t="s">
        <v>1313</v>
      </c>
      <c r="J385" s="27343" t="s">
        <v>22</v>
      </c>
      <c r="K385" s="28195"/>
      <c r="L385" s="28229"/>
      <c r="M385" s="28229"/>
      <c r="N385" s="28229"/>
      <c r="O385" s="28229"/>
      <c r="P385" s="28229"/>
      <c r="Q385" s="28229"/>
      <c r="R385" s="28229"/>
      <c r="S385" s="28229"/>
      <c r="T385" s="28229"/>
      <c r="U385" s="28265"/>
      <c r="V385" s="28229">
        <v>0</v>
      </c>
    </row>
    <row s="28966" customFormat="1" customHeight="1" ht="15">
      <c r="A386" s="28229"/>
      <c r="B386" s="28924"/>
      <c r="C386" s="28540"/>
      <c r="D386" s="27339" t="str">
        <f>B385&amp;".2"</f>
        <v>3.117.2</v>
      </c>
      <c r="E386" s="27340" t="s">
        <v>1066</v>
      </c>
      <c r="F386" s="27341" t="s">
        <v>430</v>
      </c>
      <c r="G386" s="27310" t="s">
        <v>22</v>
      </c>
      <c r="H386" s="27343" t="s">
        <v>22</v>
      </c>
      <c r="I386" s="27310" t="s">
        <v>1262</v>
      </c>
      <c r="J386" s="27343" t="s">
        <v>22</v>
      </c>
      <c r="K386" s="28195" t="s">
        <v>1067</v>
      </c>
      <c r="L386" s="28229"/>
      <c r="M386" s="28229"/>
      <c r="N386" s="28229"/>
      <c r="O386" s="28229"/>
      <c r="P386" s="28229"/>
      <c r="Q386" s="28229"/>
      <c r="R386" s="28229"/>
      <c r="S386" s="28229"/>
      <c r="T386" s="28229"/>
      <c r="U386" s="28265"/>
      <c r="V386" s="28229">
        <v>0</v>
      </c>
    </row>
    <row s="28966" customFormat="1" customHeight="1" ht="15">
      <c r="A387" s="28229"/>
      <c r="B387" s="28924"/>
      <c r="C387" s="28540"/>
      <c r="D387" s="27339" t="str">
        <f>B385&amp;".3"</f>
        <v>3.117.3</v>
      </c>
      <c r="E387" s="27340" t="s">
        <v>1068</v>
      </c>
      <c r="F387" s="27341" t="s">
        <v>430</v>
      </c>
      <c r="G387" s="27310" t="s">
        <v>22</v>
      </c>
      <c r="H387" s="27343" t="s">
        <v>22</v>
      </c>
      <c r="I387" s="27310" t="s">
        <v>1262</v>
      </c>
      <c r="J387" s="27343" t="s">
        <v>22</v>
      </c>
      <c r="K387" s="28195" t="s">
        <v>1069</v>
      </c>
      <c r="L387" s="28229"/>
      <c r="M387" s="28229"/>
      <c r="N387" s="28229"/>
      <c r="O387" s="28229"/>
      <c r="P387" s="28229"/>
      <c r="Q387" s="28229"/>
      <c r="R387" s="28229"/>
      <c r="S387" s="28229"/>
      <c r="T387" s="28229"/>
      <c r="U387" s="28265"/>
      <c r="V387" s="28229">
        <v>0</v>
      </c>
    </row>
    <row s="28966" customFormat="1" customHeight="1" ht="22.5">
      <c r="A388" s="28229"/>
      <c r="B388" s="28924" t="s">
        <v>1314</v>
      </c>
      <c r="C388" s="28540" t="s">
        <v>103</v>
      </c>
      <c r="D388" s="27339" t="str">
        <f>B388&amp;".1"</f>
        <v>3.118.1</v>
      </c>
      <c r="E388" s="27340" t="s">
        <v>1065</v>
      </c>
      <c r="F388" s="27341" t="s">
        <v>430</v>
      </c>
      <c r="G388" s="27545" t="s">
        <v>22</v>
      </c>
      <c r="H388" s="27343" t="s">
        <v>22</v>
      </c>
      <c r="I388" s="27545" t="s">
        <v>1264</v>
      </c>
      <c r="J388" s="27343" t="s">
        <v>22</v>
      </c>
      <c r="K388" s="28195"/>
      <c r="L388" s="28229"/>
      <c r="M388" s="28229"/>
      <c r="N388" s="28229"/>
      <c r="O388" s="28229"/>
      <c r="P388" s="28229"/>
      <c r="Q388" s="28229"/>
      <c r="R388" s="28229"/>
      <c r="S388" s="28229"/>
      <c r="T388" s="28229"/>
      <c r="U388" s="28265"/>
      <c r="V388" s="28229">
        <v>0</v>
      </c>
    </row>
    <row s="28966" customFormat="1" customHeight="1" ht="15">
      <c r="A389" s="28229"/>
      <c r="B389" s="28924"/>
      <c r="C389" s="28540"/>
      <c r="D389" s="27339" t="str">
        <f>B388&amp;".2"</f>
        <v>3.118.2</v>
      </c>
      <c r="E389" s="27340" t="s">
        <v>1066</v>
      </c>
      <c r="F389" s="27341" t="s">
        <v>430</v>
      </c>
      <c r="G389" s="27310" t="s">
        <v>22</v>
      </c>
      <c r="H389" s="27343" t="s">
        <v>22</v>
      </c>
      <c r="I389" s="27310" t="s">
        <v>1262</v>
      </c>
      <c r="J389" s="27343" t="s">
        <v>22</v>
      </c>
      <c r="K389" s="28195" t="s">
        <v>1067</v>
      </c>
      <c r="L389" s="28229"/>
      <c r="M389" s="28229"/>
      <c r="N389" s="28229"/>
      <c r="O389" s="28229"/>
      <c r="P389" s="28229"/>
      <c r="Q389" s="28229"/>
      <c r="R389" s="28229"/>
      <c r="S389" s="28229"/>
      <c r="T389" s="28229"/>
      <c r="U389" s="28265"/>
      <c r="V389" s="28229">
        <v>0</v>
      </c>
    </row>
    <row s="28966" customFormat="1" customHeight="1" ht="15">
      <c r="A390" s="28229"/>
      <c r="B390" s="28924"/>
      <c r="C390" s="28540"/>
      <c r="D390" s="27339" t="str">
        <f>B388&amp;".3"</f>
        <v>3.118.3</v>
      </c>
      <c r="E390" s="27340" t="s">
        <v>1068</v>
      </c>
      <c r="F390" s="27341" t="s">
        <v>430</v>
      </c>
      <c r="G390" s="27310" t="s">
        <v>22</v>
      </c>
      <c r="H390" s="27343" t="s">
        <v>22</v>
      </c>
      <c r="I390" s="27310" t="s">
        <v>1262</v>
      </c>
      <c r="J390" s="27343" t="s">
        <v>22</v>
      </c>
      <c r="K390" s="28195" t="s">
        <v>1069</v>
      </c>
      <c r="L390" s="28229"/>
      <c r="M390" s="28229"/>
      <c r="N390" s="28229"/>
      <c r="O390" s="28229"/>
      <c r="P390" s="28229"/>
      <c r="Q390" s="28229"/>
      <c r="R390" s="28229"/>
      <c r="S390" s="28229"/>
      <c r="T390" s="28229"/>
      <c r="U390" s="28265"/>
      <c r="V390" s="28229">
        <v>0</v>
      </c>
    </row>
    <row s="28966" customFormat="1" customHeight="1" ht="22.5">
      <c r="A391" s="28229"/>
      <c r="B391" s="28924" t="s">
        <v>1315</v>
      </c>
      <c r="C391" s="28540" t="s">
        <v>103</v>
      </c>
      <c r="D391" s="27339" t="str">
        <f>B391&amp;".1"</f>
        <v>3.119.1</v>
      </c>
      <c r="E391" s="27340" t="s">
        <v>1065</v>
      </c>
      <c r="F391" s="27341" t="s">
        <v>430</v>
      </c>
      <c r="G391" s="27545" t="s">
        <v>22</v>
      </c>
      <c r="H391" s="27343" t="s">
        <v>22</v>
      </c>
      <c r="I391" s="27545" t="s">
        <v>1316</v>
      </c>
      <c r="J391" s="27343" t="s">
        <v>22</v>
      </c>
      <c r="K391" s="28195"/>
      <c r="L391" s="28229"/>
      <c r="M391" s="28229"/>
      <c r="N391" s="28229"/>
      <c r="O391" s="28229"/>
      <c r="P391" s="28229"/>
      <c r="Q391" s="28229"/>
      <c r="R391" s="28229"/>
      <c r="S391" s="28229"/>
      <c r="T391" s="28229"/>
      <c r="U391" s="28265"/>
      <c r="V391" s="28229">
        <v>0</v>
      </c>
    </row>
    <row s="28966" customFormat="1" customHeight="1" ht="15">
      <c r="A392" s="28229"/>
      <c r="B392" s="28924"/>
      <c r="C392" s="28540"/>
      <c r="D392" s="27339" t="str">
        <f>B391&amp;".2"</f>
        <v>3.119.2</v>
      </c>
      <c r="E392" s="27340" t="s">
        <v>1066</v>
      </c>
      <c r="F392" s="27341" t="s">
        <v>430</v>
      </c>
      <c r="G392" s="27310" t="s">
        <v>22</v>
      </c>
      <c r="H392" s="27343" t="s">
        <v>22</v>
      </c>
      <c r="I392" s="27310" t="s">
        <v>1262</v>
      </c>
      <c r="J392" s="27343" t="s">
        <v>22</v>
      </c>
      <c r="K392" s="28195" t="s">
        <v>1067</v>
      </c>
      <c r="L392" s="28229"/>
      <c r="M392" s="28229"/>
      <c r="N392" s="28229"/>
      <c r="O392" s="28229"/>
      <c r="P392" s="28229"/>
      <c r="Q392" s="28229"/>
      <c r="R392" s="28229"/>
      <c r="S392" s="28229"/>
      <c r="T392" s="28229"/>
      <c r="U392" s="28265"/>
      <c r="V392" s="28229">
        <v>0</v>
      </c>
    </row>
    <row s="28966" customFormat="1" customHeight="1" ht="15">
      <c r="A393" s="28229"/>
      <c r="B393" s="28924"/>
      <c r="C393" s="28540"/>
      <c r="D393" s="27339" t="str">
        <f>B391&amp;".3"</f>
        <v>3.119.3</v>
      </c>
      <c r="E393" s="27340" t="s">
        <v>1068</v>
      </c>
      <c r="F393" s="27341" t="s">
        <v>430</v>
      </c>
      <c r="G393" s="27310" t="s">
        <v>22</v>
      </c>
      <c r="H393" s="27343" t="s">
        <v>22</v>
      </c>
      <c r="I393" s="27310" t="s">
        <v>1218</v>
      </c>
      <c r="J393" s="27343" t="s">
        <v>22</v>
      </c>
      <c r="K393" s="28195" t="s">
        <v>1069</v>
      </c>
      <c r="L393" s="28229"/>
      <c r="M393" s="28229"/>
      <c r="N393" s="28229"/>
      <c r="O393" s="28229"/>
      <c r="P393" s="28229"/>
      <c r="Q393" s="28229"/>
      <c r="R393" s="28229"/>
      <c r="S393" s="28229"/>
      <c r="T393" s="28229"/>
      <c r="U393" s="28265"/>
      <c r="V393" s="28229">
        <v>0</v>
      </c>
    </row>
    <row s="28966" customFormat="1" customHeight="1" ht="22.5">
      <c r="A394" s="28229"/>
      <c r="B394" s="28924" t="s">
        <v>1317</v>
      </c>
      <c r="C394" s="28540" t="s">
        <v>103</v>
      </c>
      <c r="D394" s="27339" t="str">
        <f>B394&amp;".1"</f>
        <v>3.120.1</v>
      </c>
      <c r="E394" s="27340" t="s">
        <v>1065</v>
      </c>
      <c r="F394" s="27341" t="s">
        <v>430</v>
      </c>
      <c r="G394" s="27545" t="s">
        <v>22</v>
      </c>
      <c r="H394" s="27343" t="s">
        <v>22</v>
      </c>
      <c r="I394" s="27545" t="s">
        <v>1318</v>
      </c>
      <c r="J394" s="27343" t="s">
        <v>22</v>
      </c>
      <c r="K394" s="28195"/>
      <c r="L394" s="28229"/>
      <c r="M394" s="28229"/>
      <c r="N394" s="28229"/>
      <c r="O394" s="28229"/>
      <c r="P394" s="28229"/>
      <c r="Q394" s="28229"/>
      <c r="R394" s="28229"/>
      <c r="S394" s="28229"/>
      <c r="T394" s="28229"/>
      <c r="U394" s="28265"/>
      <c r="V394" s="28229">
        <v>0</v>
      </c>
    </row>
    <row s="28966" customFormat="1" customHeight="1" ht="15">
      <c r="A395" s="28229"/>
      <c r="B395" s="28924"/>
      <c r="C395" s="28540"/>
      <c r="D395" s="27339" t="str">
        <f>B394&amp;".2"</f>
        <v>3.120.2</v>
      </c>
      <c r="E395" s="27340" t="s">
        <v>1066</v>
      </c>
      <c r="F395" s="27341" t="s">
        <v>430</v>
      </c>
      <c r="G395" s="27310" t="s">
        <v>22</v>
      </c>
      <c r="H395" s="27343" t="s">
        <v>22</v>
      </c>
      <c r="I395" s="27310" t="s">
        <v>1262</v>
      </c>
      <c r="J395" s="27343" t="s">
        <v>22</v>
      </c>
      <c r="K395" s="28195" t="s">
        <v>1067</v>
      </c>
      <c r="L395" s="28229"/>
      <c r="M395" s="28229"/>
      <c r="N395" s="28229"/>
      <c r="O395" s="28229"/>
      <c r="P395" s="28229"/>
      <c r="Q395" s="28229"/>
      <c r="R395" s="28229"/>
      <c r="S395" s="28229"/>
      <c r="T395" s="28229"/>
      <c r="U395" s="28265"/>
      <c r="V395" s="28229">
        <v>0</v>
      </c>
    </row>
    <row s="28966" customFormat="1" customHeight="1" ht="15">
      <c r="A396" s="28229"/>
      <c r="B396" s="28924"/>
      <c r="C396" s="28540"/>
      <c r="D396" s="27339" t="str">
        <f>B394&amp;".3"</f>
        <v>3.120.3</v>
      </c>
      <c r="E396" s="27340" t="s">
        <v>1068</v>
      </c>
      <c r="F396" s="27341" t="s">
        <v>430</v>
      </c>
      <c r="G396" s="27310" t="s">
        <v>22</v>
      </c>
      <c r="H396" s="27343" t="s">
        <v>22</v>
      </c>
      <c r="I396" s="27310" t="s">
        <v>1262</v>
      </c>
      <c r="J396" s="27343" t="s">
        <v>22</v>
      </c>
      <c r="K396" s="28195" t="s">
        <v>1069</v>
      </c>
      <c r="L396" s="28229"/>
      <c r="M396" s="28229"/>
      <c r="N396" s="28229"/>
      <c r="O396" s="28229"/>
      <c r="P396" s="28229"/>
      <c r="Q396" s="28229"/>
      <c r="R396" s="28229"/>
      <c r="S396" s="28229"/>
      <c r="T396" s="28229"/>
      <c r="U396" s="28265"/>
      <c r="V396" s="28229">
        <v>0</v>
      </c>
    </row>
    <row s="28966" customFormat="1" customHeight="1" ht="22.5">
      <c r="A397" s="28229"/>
      <c r="B397" s="28924" t="s">
        <v>1319</v>
      </c>
      <c r="C397" s="28540" t="s">
        <v>103</v>
      </c>
      <c r="D397" s="27339" t="str">
        <f>B397&amp;".1"</f>
        <v>3.121.1</v>
      </c>
      <c r="E397" s="27340" t="s">
        <v>1065</v>
      </c>
      <c r="F397" s="27341" t="s">
        <v>430</v>
      </c>
      <c r="G397" s="27545" t="s">
        <v>22</v>
      </c>
      <c r="H397" s="27343" t="s">
        <v>22</v>
      </c>
      <c r="I397" s="27545" t="s">
        <v>1320</v>
      </c>
      <c r="J397" s="27343" t="s">
        <v>22</v>
      </c>
      <c r="K397" s="28195"/>
      <c r="L397" s="28229"/>
      <c r="M397" s="28229"/>
      <c r="N397" s="28229"/>
      <c r="O397" s="28229"/>
      <c r="P397" s="28229"/>
      <c r="Q397" s="28229"/>
      <c r="R397" s="28229"/>
      <c r="S397" s="28229"/>
      <c r="T397" s="28229"/>
      <c r="U397" s="28265"/>
      <c r="V397" s="28229">
        <v>0</v>
      </c>
    </row>
    <row s="28966" customFormat="1" customHeight="1" ht="15">
      <c r="A398" s="28229"/>
      <c r="B398" s="28924"/>
      <c r="C398" s="28540"/>
      <c r="D398" s="27339" t="str">
        <f>B397&amp;".2"</f>
        <v>3.121.2</v>
      </c>
      <c r="E398" s="27340" t="s">
        <v>1066</v>
      </c>
      <c r="F398" s="27341" t="s">
        <v>430</v>
      </c>
      <c r="G398" s="27310" t="s">
        <v>22</v>
      </c>
      <c r="H398" s="27343" t="s">
        <v>22</v>
      </c>
      <c r="I398" s="27310" t="s">
        <v>1262</v>
      </c>
      <c r="J398" s="27343" t="s">
        <v>22</v>
      </c>
      <c r="K398" s="28195" t="s">
        <v>1067</v>
      </c>
      <c r="L398" s="28229"/>
      <c r="M398" s="28229"/>
      <c r="N398" s="28229"/>
      <c r="O398" s="28229"/>
      <c r="P398" s="28229"/>
      <c r="Q398" s="28229"/>
      <c r="R398" s="28229"/>
      <c r="S398" s="28229"/>
      <c r="T398" s="28229"/>
      <c r="U398" s="28265"/>
      <c r="V398" s="28229">
        <v>0</v>
      </c>
    </row>
    <row s="28966" customFormat="1" customHeight="1" ht="15">
      <c r="A399" s="28229"/>
      <c r="B399" s="28924"/>
      <c r="C399" s="28540"/>
      <c r="D399" s="27339" t="str">
        <f>B397&amp;".3"</f>
        <v>3.121.3</v>
      </c>
      <c r="E399" s="27340" t="s">
        <v>1068</v>
      </c>
      <c r="F399" s="27341" t="s">
        <v>430</v>
      </c>
      <c r="G399" s="27310" t="s">
        <v>22</v>
      </c>
      <c r="H399" s="27343" t="s">
        <v>22</v>
      </c>
      <c r="I399" s="27310" t="s">
        <v>1262</v>
      </c>
      <c r="J399" s="27343" t="s">
        <v>22</v>
      </c>
      <c r="K399" s="28195" t="s">
        <v>1069</v>
      </c>
      <c r="L399" s="28229"/>
      <c r="M399" s="28229"/>
      <c r="N399" s="28229"/>
      <c r="O399" s="28229"/>
      <c r="P399" s="28229"/>
      <c r="Q399" s="28229"/>
      <c r="R399" s="28229"/>
      <c r="S399" s="28229"/>
      <c r="T399" s="28229"/>
      <c r="U399" s="28265"/>
      <c r="V399" s="28229">
        <v>0</v>
      </c>
    </row>
    <row s="28966" customFormat="1" customHeight="1" ht="22.5">
      <c r="A400" s="28229"/>
      <c r="B400" s="28924" t="s">
        <v>1321</v>
      </c>
      <c r="C400" s="28540" t="s">
        <v>103</v>
      </c>
      <c r="D400" s="27339" t="str">
        <f>B400&amp;".1"</f>
        <v>3.122.1</v>
      </c>
      <c r="E400" s="27340" t="s">
        <v>1065</v>
      </c>
      <c r="F400" s="27341" t="s">
        <v>430</v>
      </c>
      <c r="G400" s="27545" t="s">
        <v>22</v>
      </c>
      <c r="H400" s="27343" t="s">
        <v>22</v>
      </c>
      <c r="I400" s="27545" t="s">
        <v>1322</v>
      </c>
      <c r="J400" s="27343" t="s">
        <v>22</v>
      </c>
      <c r="K400" s="28195"/>
      <c r="L400" s="28229"/>
      <c r="M400" s="28229"/>
      <c r="N400" s="28229"/>
      <c r="O400" s="28229"/>
      <c r="P400" s="28229"/>
      <c r="Q400" s="28229"/>
      <c r="R400" s="28229"/>
      <c r="S400" s="28229"/>
      <c r="T400" s="28229"/>
      <c r="U400" s="28265"/>
      <c r="V400" s="28229">
        <v>0</v>
      </c>
    </row>
    <row s="28966" customFormat="1" customHeight="1" ht="15">
      <c r="A401" s="28229"/>
      <c r="B401" s="28924"/>
      <c r="C401" s="28540"/>
      <c r="D401" s="27339" t="str">
        <f>B400&amp;".2"</f>
        <v>3.122.2</v>
      </c>
      <c r="E401" s="27340" t="s">
        <v>1066</v>
      </c>
      <c r="F401" s="27341" t="s">
        <v>430</v>
      </c>
      <c r="G401" s="27310" t="s">
        <v>22</v>
      </c>
      <c r="H401" s="27343" t="s">
        <v>22</v>
      </c>
      <c r="I401" s="27310" t="s">
        <v>1262</v>
      </c>
      <c r="J401" s="27343" t="s">
        <v>22</v>
      </c>
      <c r="K401" s="28195" t="s">
        <v>1067</v>
      </c>
      <c r="L401" s="28229"/>
      <c r="M401" s="28229"/>
      <c r="N401" s="28229"/>
      <c r="O401" s="28229"/>
      <c r="P401" s="28229"/>
      <c r="Q401" s="28229"/>
      <c r="R401" s="28229"/>
      <c r="S401" s="28229"/>
      <c r="T401" s="28229"/>
      <c r="U401" s="28265"/>
      <c r="V401" s="28229">
        <v>0</v>
      </c>
    </row>
    <row s="28966" customFormat="1" customHeight="1" ht="15">
      <c r="A402" s="28229"/>
      <c r="B402" s="28924"/>
      <c r="C402" s="28540"/>
      <c r="D402" s="27339" t="str">
        <f>B400&amp;".3"</f>
        <v>3.122.3</v>
      </c>
      <c r="E402" s="27340" t="s">
        <v>1068</v>
      </c>
      <c r="F402" s="27341" t="s">
        <v>430</v>
      </c>
      <c r="G402" s="27310" t="s">
        <v>22</v>
      </c>
      <c r="H402" s="27343" t="s">
        <v>22</v>
      </c>
      <c r="I402" s="27310" t="s">
        <v>1262</v>
      </c>
      <c r="J402" s="27343" t="s">
        <v>22</v>
      </c>
      <c r="K402" s="28195" t="s">
        <v>1069</v>
      </c>
      <c r="L402" s="28229"/>
      <c r="M402" s="28229"/>
      <c r="N402" s="28229"/>
      <c r="O402" s="28229"/>
      <c r="P402" s="28229"/>
      <c r="Q402" s="28229"/>
      <c r="R402" s="28229"/>
      <c r="S402" s="28229"/>
      <c r="T402" s="28229"/>
      <c r="U402" s="28265"/>
      <c r="V402" s="28229">
        <v>0</v>
      </c>
    </row>
    <row s="28966" customFormat="1" customHeight="1" ht="22.5">
      <c r="A403" s="28229"/>
      <c r="B403" s="28924" t="s">
        <v>1323</v>
      </c>
      <c r="C403" s="28540" t="s">
        <v>103</v>
      </c>
      <c r="D403" s="27339" t="str">
        <f>B403&amp;".1"</f>
        <v>3.123.1</v>
      </c>
      <c r="E403" s="27340" t="s">
        <v>1065</v>
      </c>
      <c r="F403" s="27341" t="s">
        <v>430</v>
      </c>
      <c r="G403" s="27545" t="s">
        <v>22</v>
      </c>
      <c r="H403" s="27343" t="s">
        <v>22</v>
      </c>
      <c r="I403" s="27545" t="s">
        <v>1322</v>
      </c>
      <c r="J403" s="27343" t="s">
        <v>22</v>
      </c>
      <c r="K403" s="28195"/>
      <c r="L403" s="28229"/>
      <c r="M403" s="28229"/>
      <c r="N403" s="28229"/>
      <c r="O403" s="28229"/>
      <c r="P403" s="28229"/>
      <c r="Q403" s="28229"/>
      <c r="R403" s="28229"/>
      <c r="S403" s="28229"/>
      <c r="T403" s="28229"/>
      <c r="U403" s="28265"/>
      <c r="V403" s="28229">
        <v>0</v>
      </c>
    </row>
    <row s="28966" customFormat="1" customHeight="1" ht="15">
      <c r="A404" s="28229"/>
      <c r="B404" s="28924"/>
      <c r="C404" s="28540"/>
      <c r="D404" s="27339" t="str">
        <f>B403&amp;".2"</f>
        <v>3.123.2</v>
      </c>
      <c r="E404" s="27340" t="s">
        <v>1066</v>
      </c>
      <c r="F404" s="27341" t="s">
        <v>430</v>
      </c>
      <c r="G404" s="27310" t="s">
        <v>22</v>
      </c>
      <c r="H404" s="27343" t="s">
        <v>22</v>
      </c>
      <c r="I404" s="27310" t="s">
        <v>1262</v>
      </c>
      <c r="J404" s="27343" t="s">
        <v>22</v>
      </c>
      <c r="K404" s="28195" t="s">
        <v>1067</v>
      </c>
      <c r="L404" s="28229"/>
      <c r="M404" s="28229"/>
      <c r="N404" s="28229"/>
      <c r="O404" s="28229"/>
      <c r="P404" s="28229"/>
      <c r="Q404" s="28229"/>
      <c r="R404" s="28229"/>
      <c r="S404" s="28229"/>
      <c r="T404" s="28229"/>
      <c r="U404" s="28265"/>
      <c r="V404" s="28229">
        <v>0</v>
      </c>
    </row>
    <row s="28966" customFormat="1" customHeight="1" ht="15">
      <c r="A405" s="28229"/>
      <c r="B405" s="28924"/>
      <c r="C405" s="28540"/>
      <c r="D405" s="27339" t="str">
        <f>B403&amp;".3"</f>
        <v>3.123.3</v>
      </c>
      <c r="E405" s="27340" t="s">
        <v>1068</v>
      </c>
      <c r="F405" s="27341" t="s">
        <v>430</v>
      </c>
      <c r="G405" s="27310" t="s">
        <v>22</v>
      </c>
      <c r="H405" s="27343" t="s">
        <v>22</v>
      </c>
      <c r="I405" s="27310" t="s">
        <v>1262</v>
      </c>
      <c r="J405" s="27343" t="s">
        <v>22</v>
      </c>
      <c r="K405" s="28195" t="s">
        <v>1069</v>
      </c>
      <c r="L405" s="28229"/>
      <c r="M405" s="28229"/>
      <c r="N405" s="28229"/>
      <c r="O405" s="28229"/>
      <c r="P405" s="28229"/>
      <c r="Q405" s="28229"/>
      <c r="R405" s="28229"/>
      <c r="S405" s="28229"/>
      <c r="T405" s="28229"/>
      <c r="U405" s="28265"/>
      <c r="V405" s="28229">
        <v>0</v>
      </c>
    </row>
    <row s="28966" customFormat="1" customHeight="1" ht="22.5">
      <c r="A406" s="28229"/>
      <c r="B406" s="28924" t="s">
        <v>1324</v>
      </c>
      <c r="C406" s="28540" t="s">
        <v>103</v>
      </c>
      <c r="D406" s="27339" t="str">
        <f>B406&amp;".1"</f>
        <v>3.124.1</v>
      </c>
      <c r="E406" s="27340" t="s">
        <v>1065</v>
      </c>
      <c r="F406" s="27341" t="s">
        <v>430</v>
      </c>
      <c r="G406" s="27545" t="s">
        <v>22</v>
      </c>
      <c r="H406" s="27343" t="s">
        <v>22</v>
      </c>
      <c r="I406" s="27545" t="s">
        <v>1322</v>
      </c>
      <c r="J406" s="27343" t="s">
        <v>22</v>
      </c>
      <c r="K406" s="28195"/>
      <c r="L406" s="28229"/>
      <c r="M406" s="28229"/>
      <c r="N406" s="28229"/>
      <c r="O406" s="28229"/>
      <c r="P406" s="28229"/>
      <c r="Q406" s="28229"/>
      <c r="R406" s="28229"/>
      <c r="S406" s="28229"/>
      <c r="T406" s="28229"/>
      <c r="U406" s="28265"/>
      <c r="V406" s="28229">
        <v>0</v>
      </c>
    </row>
    <row s="28966" customFormat="1" customHeight="1" ht="15">
      <c r="A407" s="28229"/>
      <c r="B407" s="28924"/>
      <c r="C407" s="28540"/>
      <c r="D407" s="27339" t="str">
        <f>B406&amp;".2"</f>
        <v>3.124.2</v>
      </c>
      <c r="E407" s="27340" t="s">
        <v>1066</v>
      </c>
      <c r="F407" s="27341" t="s">
        <v>430</v>
      </c>
      <c r="G407" s="27310" t="s">
        <v>22</v>
      </c>
      <c r="H407" s="27343" t="s">
        <v>22</v>
      </c>
      <c r="I407" s="27310" t="s">
        <v>1262</v>
      </c>
      <c r="J407" s="27343" t="s">
        <v>22</v>
      </c>
      <c r="K407" s="28195" t="s">
        <v>1067</v>
      </c>
      <c r="L407" s="28229"/>
      <c r="M407" s="28229"/>
      <c r="N407" s="28229"/>
      <c r="O407" s="28229"/>
      <c r="P407" s="28229"/>
      <c r="Q407" s="28229"/>
      <c r="R407" s="28229"/>
      <c r="S407" s="28229"/>
      <c r="T407" s="28229"/>
      <c r="U407" s="28265"/>
      <c r="V407" s="28229">
        <v>0</v>
      </c>
    </row>
    <row s="28966" customFormat="1" customHeight="1" ht="15">
      <c r="A408" s="28229"/>
      <c r="B408" s="28924"/>
      <c r="C408" s="28540"/>
      <c r="D408" s="27339" t="str">
        <f>B406&amp;".3"</f>
        <v>3.124.3</v>
      </c>
      <c r="E408" s="27340" t="s">
        <v>1068</v>
      </c>
      <c r="F408" s="27341" t="s">
        <v>430</v>
      </c>
      <c r="G408" s="27310" t="s">
        <v>22</v>
      </c>
      <c r="H408" s="27343" t="s">
        <v>22</v>
      </c>
      <c r="I408" s="27310" t="s">
        <v>1262</v>
      </c>
      <c r="J408" s="27343" t="s">
        <v>22</v>
      </c>
      <c r="K408" s="28195" t="s">
        <v>1069</v>
      </c>
      <c r="L408" s="28229"/>
      <c r="M408" s="28229"/>
      <c r="N408" s="28229"/>
      <c r="O408" s="28229"/>
      <c r="P408" s="28229"/>
      <c r="Q408" s="28229"/>
      <c r="R408" s="28229"/>
      <c r="S408" s="28229"/>
      <c r="T408" s="28229"/>
      <c r="U408" s="28265"/>
      <c r="V408" s="28229">
        <v>0</v>
      </c>
    </row>
    <row s="28966" customFormat="1" customHeight="1" ht="22.5">
      <c r="A409" s="28229"/>
      <c r="B409" s="28924" t="s">
        <v>1325</v>
      </c>
      <c r="C409" s="28540" t="s">
        <v>103</v>
      </c>
      <c r="D409" s="27339" t="str">
        <f>B409&amp;".1"</f>
        <v>3.125.1</v>
      </c>
      <c r="E409" s="27340" t="s">
        <v>1065</v>
      </c>
      <c r="F409" s="27341" t="s">
        <v>430</v>
      </c>
      <c r="G409" s="27545" t="s">
        <v>22</v>
      </c>
      <c r="H409" s="27343" t="s">
        <v>22</v>
      </c>
      <c r="I409" s="27545" t="s">
        <v>1322</v>
      </c>
      <c r="J409" s="27343" t="s">
        <v>22</v>
      </c>
      <c r="K409" s="28195"/>
      <c r="L409" s="28229"/>
      <c r="M409" s="28229"/>
      <c r="N409" s="28229"/>
      <c r="O409" s="28229"/>
      <c r="P409" s="28229"/>
      <c r="Q409" s="28229"/>
      <c r="R409" s="28229"/>
      <c r="S409" s="28229"/>
      <c r="T409" s="28229"/>
      <c r="U409" s="28265"/>
      <c r="V409" s="28229">
        <v>0</v>
      </c>
    </row>
    <row s="28966" customFormat="1" customHeight="1" ht="15">
      <c r="A410" s="28229"/>
      <c r="B410" s="28924"/>
      <c r="C410" s="28540"/>
      <c r="D410" s="27339" t="str">
        <f>B409&amp;".2"</f>
        <v>3.125.2</v>
      </c>
      <c r="E410" s="27340" t="s">
        <v>1066</v>
      </c>
      <c r="F410" s="27341" t="s">
        <v>430</v>
      </c>
      <c r="G410" s="27310" t="s">
        <v>22</v>
      </c>
      <c r="H410" s="27343" t="s">
        <v>22</v>
      </c>
      <c r="I410" s="27310" t="s">
        <v>1262</v>
      </c>
      <c r="J410" s="27343" t="s">
        <v>22</v>
      </c>
      <c r="K410" s="28195" t="s">
        <v>1067</v>
      </c>
      <c r="L410" s="28229"/>
      <c r="M410" s="28229"/>
      <c r="N410" s="28229"/>
      <c r="O410" s="28229"/>
      <c r="P410" s="28229"/>
      <c r="Q410" s="28229"/>
      <c r="R410" s="28229"/>
      <c r="S410" s="28229"/>
      <c r="T410" s="28229"/>
      <c r="U410" s="28265"/>
      <c r="V410" s="28229">
        <v>0</v>
      </c>
    </row>
    <row s="28966" customFormat="1" customHeight="1" ht="15">
      <c r="A411" s="28229"/>
      <c r="B411" s="28924"/>
      <c r="C411" s="28540"/>
      <c r="D411" s="27339" t="str">
        <f>B409&amp;".3"</f>
        <v>3.125.3</v>
      </c>
      <c r="E411" s="27340" t="s">
        <v>1068</v>
      </c>
      <c r="F411" s="27341" t="s">
        <v>430</v>
      </c>
      <c r="G411" s="27310" t="s">
        <v>22</v>
      </c>
      <c r="H411" s="27343" t="s">
        <v>22</v>
      </c>
      <c r="I411" s="27310" t="s">
        <v>1262</v>
      </c>
      <c r="J411" s="27343" t="s">
        <v>22</v>
      </c>
      <c r="K411" s="28195" t="s">
        <v>1069</v>
      </c>
      <c r="L411" s="28229"/>
      <c r="M411" s="28229"/>
      <c r="N411" s="28229"/>
      <c r="O411" s="28229"/>
      <c r="P411" s="28229"/>
      <c r="Q411" s="28229"/>
      <c r="R411" s="28229"/>
      <c r="S411" s="28229"/>
      <c r="T411" s="28229"/>
      <c r="U411" s="28265"/>
      <c r="V411" s="28229">
        <v>0</v>
      </c>
    </row>
    <row s="28966" customFormat="1" customHeight="1" ht="22.5">
      <c r="A412" s="28229"/>
      <c r="B412" s="28924" t="s">
        <v>1326</v>
      </c>
      <c r="C412" s="28540" t="s">
        <v>103</v>
      </c>
      <c r="D412" s="27339" t="str">
        <f>B412&amp;".1"</f>
        <v>3.126.1</v>
      </c>
      <c r="E412" s="27340" t="s">
        <v>1065</v>
      </c>
      <c r="F412" s="27341" t="s">
        <v>430</v>
      </c>
      <c r="G412" s="27545" t="s">
        <v>22</v>
      </c>
      <c r="H412" s="27343" t="s">
        <v>22</v>
      </c>
      <c r="I412" s="27545" t="s">
        <v>1327</v>
      </c>
      <c r="J412" s="27343" t="s">
        <v>22</v>
      </c>
      <c r="K412" s="28195"/>
      <c r="L412" s="28229"/>
      <c r="M412" s="28229"/>
      <c r="N412" s="28229"/>
      <c r="O412" s="28229"/>
      <c r="P412" s="28229"/>
      <c r="Q412" s="28229"/>
      <c r="R412" s="28229"/>
      <c r="S412" s="28229"/>
      <c r="T412" s="28229"/>
      <c r="U412" s="28265"/>
      <c r="V412" s="28229">
        <v>0</v>
      </c>
    </row>
    <row s="28966" customFormat="1" customHeight="1" ht="15">
      <c r="A413" s="28229"/>
      <c r="B413" s="28924"/>
      <c r="C413" s="28540"/>
      <c r="D413" s="27339" t="str">
        <f>B412&amp;".2"</f>
        <v>3.126.2</v>
      </c>
      <c r="E413" s="27340" t="s">
        <v>1066</v>
      </c>
      <c r="F413" s="27341" t="s">
        <v>430</v>
      </c>
      <c r="G413" s="27310" t="s">
        <v>22</v>
      </c>
      <c r="H413" s="27343" t="s">
        <v>22</v>
      </c>
      <c r="I413" s="27310" t="s">
        <v>1262</v>
      </c>
      <c r="J413" s="27343" t="s">
        <v>22</v>
      </c>
      <c r="K413" s="28195" t="s">
        <v>1067</v>
      </c>
      <c r="L413" s="28229"/>
      <c r="M413" s="28229"/>
      <c r="N413" s="28229"/>
      <c r="O413" s="28229"/>
      <c r="P413" s="28229"/>
      <c r="Q413" s="28229"/>
      <c r="R413" s="28229"/>
      <c r="S413" s="28229"/>
      <c r="T413" s="28229"/>
      <c r="U413" s="28265"/>
      <c r="V413" s="28229">
        <v>0</v>
      </c>
    </row>
    <row s="28966" customFormat="1" customHeight="1" ht="15">
      <c r="A414" s="28229"/>
      <c r="B414" s="28924"/>
      <c r="C414" s="28540"/>
      <c r="D414" s="27339" t="str">
        <f>B412&amp;".3"</f>
        <v>3.126.3</v>
      </c>
      <c r="E414" s="27340" t="s">
        <v>1068</v>
      </c>
      <c r="F414" s="27341" t="s">
        <v>430</v>
      </c>
      <c r="G414" s="27310" t="s">
        <v>22</v>
      </c>
      <c r="H414" s="27343" t="s">
        <v>22</v>
      </c>
      <c r="I414" s="27310" t="s">
        <v>1262</v>
      </c>
      <c r="J414" s="27343" t="s">
        <v>22</v>
      </c>
      <c r="K414" s="28195" t="s">
        <v>1069</v>
      </c>
      <c r="L414" s="28229"/>
      <c r="M414" s="28229"/>
      <c r="N414" s="28229"/>
      <c r="O414" s="28229"/>
      <c r="P414" s="28229"/>
      <c r="Q414" s="28229"/>
      <c r="R414" s="28229"/>
      <c r="S414" s="28229"/>
      <c r="T414" s="28229"/>
      <c r="U414" s="28265"/>
      <c r="V414" s="28229">
        <v>0</v>
      </c>
    </row>
    <row s="28966" customFormat="1" customHeight="1" ht="22.5">
      <c r="A415" s="28229"/>
      <c r="B415" s="28924" t="s">
        <v>1328</v>
      </c>
      <c r="C415" s="28540" t="s">
        <v>103</v>
      </c>
      <c r="D415" s="27339" t="str">
        <f>B415&amp;".1"</f>
        <v>3.127.1</v>
      </c>
      <c r="E415" s="27340" t="s">
        <v>1065</v>
      </c>
      <c r="F415" s="27341" t="s">
        <v>430</v>
      </c>
      <c r="G415" s="27545" t="s">
        <v>22</v>
      </c>
      <c r="H415" s="27343" t="s">
        <v>22</v>
      </c>
      <c r="I415" s="27545" t="s">
        <v>1329</v>
      </c>
      <c r="J415" s="27343" t="s">
        <v>22</v>
      </c>
      <c r="K415" s="28195"/>
      <c r="L415" s="28229"/>
      <c r="M415" s="28229"/>
      <c r="N415" s="28229"/>
      <c r="O415" s="28229"/>
      <c r="P415" s="28229"/>
      <c r="Q415" s="28229"/>
      <c r="R415" s="28229"/>
      <c r="S415" s="28229"/>
      <c r="T415" s="28229"/>
      <c r="U415" s="28265"/>
      <c r="V415" s="28229">
        <v>0</v>
      </c>
    </row>
    <row s="28966" customFormat="1" customHeight="1" ht="15">
      <c r="A416" s="28229"/>
      <c r="B416" s="28924"/>
      <c r="C416" s="28540"/>
      <c r="D416" s="27339" t="str">
        <f>B415&amp;".2"</f>
        <v>3.127.2</v>
      </c>
      <c r="E416" s="27340" t="s">
        <v>1066</v>
      </c>
      <c r="F416" s="27341" t="s">
        <v>430</v>
      </c>
      <c r="G416" s="27310" t="s">
        <v>22</v>
      </c>
      <c r="H416" s="27343" t="s">
        <v>22</v>
      </c>
      <c r="I416" s="27310" t="s">
        <v>1262</v>
      </c>
      <c r="J416" s="27343" t="s">
        <v>22</v>
      </c>
      <c r="K416" s="28195" t="s">
        <v>1067</v>
      </c>
      <c r="L416" s="28229"/>
      <c r="M416" s="28229"/>
      <c r="N416" s="28229"/>
      <c r="O416" s="28229"/>
      <c r="P416" s="28229"/>
      <c r="Q416" s="28229"/>
      <c r="R416" s="28229"/>
      <c r="S416" s="28229"/>
      <c r="T416" s="28229"/>
      <c r="U416" s="28265"/>
      <c r="V416" s="28229">
        <v>0</v>
      </c>
    </row>
    <row s="28966" customFormat="1" customHeight="1" ht="15">
      <c r="A417" s="28229"/>
      <c r="B417" s="28924"/>
      <c r="C417" s="28540"/>
      <c r="D417" s="27339" t="str">
        <f>B415&amp;".3"</f>
        <v>3.127.3</v>
      </c>
      <c r="E417" s="27340" t="s">
        <v>1068</v>
      </c>
      <c r="F417" s="27341" t="s">
        <v>430</v>
      </c>
      <c r="G417" s="27310" t="s">
        <v>22</v>
      </c>
      <c r="H417" s="27343" t="s">
        <v>22</v>
      </c>
      <c r="I417" s="27310" t="s">
        <v>1262</v>
      </c>
      <c r="J417" s="27343" t="s">
        <v>22</v>
      </c>
      <c r="K417" s="28195" t="s">
        <v>1069</v>
      </c>
      <c r="L417" s="28229"/>
      <c r="M417" s="28229"/>
      <c r="N417" s="28229"/>
      <c r="O417" s="28229"/>
      <c r="P417" s="28229"/>
      <c r="Q417" s="28229"/>
      <c r="R417" s="28229"/>
      <c r="S417" s="28229"/>
      <c r="T417" s="28229"/>
      <c r="U417" s="28265"/>
      <c r="V417" s="28229">
        <v>0</v>
      </c>
    </row>
    <row s="28966" customFormat="1" customHeight="1" ht="22.5">
      <c r="A418" s="28229"/>
      <c r="B418" s="28924" t="s">
        <v>1330</v>
      </c>
      <c r="C418" s="28540" t="s">
        <v>103</v>
      </c>
      <c r="D418" s="27339" t="str">
        <f>B418&amp;".1"</f>
        <v>3.128.1</v>
      </c>
      <c r="E418" s="27340" t="s">
        <v>1065</v>
      </c>
      <c r="F418" s="27341" t="s">
        <v>430</v>
      </c>
      <c r="G418" s="27545" t="s">
        <v>22</v>
      </c>
      <c r="H418" s="27343" t="s">
        <v>22</v>
      </c>
      <c r="I418" s="27545" t="s">
        <v>1331</v>
      </c>
      <c r="J418" s="27343" t="s">
        <v>22</v>
      </c>
      <c r="K418" s="28195"/>
      <c r="L418" s="28229"/>
      <c r="M418" s="28229"/>
      <c r="N418" s="28229"/>
      <c r="O418" s="28229"/>
      <c r="P418" s="28229"/>
      <c r="Q418" s="28229"/>
      <c r="R418" s="28229"/>
      <c r="S418" s="28229"/>
      <c r="T418" s="28229"/>
      <c r="U418" s="28265"/>
      <c r="V418" s="28229">
        <v>0</v>
      </c>
    </row>
    <row s="28966" customFormat="1" customHeight="1" ht="15">
      <c r="A419" s="28229"/>
      <c r="B419" s="28924"/>
      <c r="C419" s="28540"/>
      <c r="D419" s="27339" t="str">
        <f>B418&amp;".2"</f>
        <v>3.128.2</v>
      </c>
      <c r="E419" s="27340" t="s">
        <v>1066</v>
      </c>
      <c r="F419" s="27341" t="s">
        <v>430</v>
      </c>
      <c r="G419" s="27310" t="s">
        <v>22</v>
      </c>
      <c r="H419" s="27343" t="s">
        <v>22</v>
      </c>
      <c r="I419" s="27310" t="s">
        <v>1332</v>
      </c>
      <c r="J419" s="27343" t="s">
        <v>22</v>
      </c>
      <c r="K419" s="28195" t="s">
        <v>1067</v>
      </c>
      <c r="L419" s="28229"/>
      <c r="M419" s="28229"/>
      <c r="N419" s="28229"/>
      <c r="O419" s="28229"/>
      <c r="P419" s="28229"/>
      <c r="Q419" s="28229"/>
      <c r="R419" s="28229"/>
      <c r="S419" s="28229"/>
      <c r="T419" s="28229"/>
      <c r="U419" s="28265"/>
      <c r="V419" s="28229">
        <v>0</v>
      </c>
    </row>
    <row s="28966" customFormat="1" customHeight="1" ht="15">
      <c r="A420" s="28229"/>
      <c r="B420" s="28924"/>
      <c r="C420" s="28540"/>
      <c r="D420" s="27339" t="str">
        <f>B418&amp;".3"</f>
        <v>3.128.3</v>
      </c>
      <c r="E420" s="27340" t="s">
        <v>1068</v>
      </c>
      <c r="F420" s="27341" t="s">
        <v>430</v>
      </c>
      <c r="G420" s="27310" t="s">
        <v>22</v>
      </c>
      <c r="H420" s="27343" t="s">
        <v>22</v>
      </c>
      <c r="I420" s="27310" t="s">
        <v>1262</v>
      </c>
      <c r="J420" s="27343" t="s">
        <v>22</v>
      </c>
      <c r="K420" s="28195" t="s">
        <v>1069</v>
      </c>
      <c r="L420" s="28229"/>
      <c r="M420" s="28229"/>
      <c r="N420" s="28229"/>
      <c r="O420" s="28229"/>
      <c r="P420" s="28229"/>
      <c r="Q420" s="28229"/>
      <c r="R420" s="28229"/>
      <c r="S420" s="28229"/>
      <c r="T420" s="28229"/>
      <c r="U420" s="28265"/>
      <c r="V420" s="28229">
        <v>0</v>
      </c>
    </row>
    <row s="28966" customFormat="1" customHeight="1" ht="22.5">
      <c r="A421" s="28229"/>
      <c r="B421" s="28924" t="s">
        <v>1333</v>
      </c>
      <c r="C421" s="28540" t="s">
        <v>103</v>
      </c>
      <c r="D421" s="27339" t="str">
        <f>B421&amp;".1"</f>
        <v>3.129.1</v>
      </c>
      <c r="E421" s="27340" t="s">
        <v>1065</v>
      </c>
      <c r="F421" s="27341" t="s">
        <v>430</v>
      </c>
      <c r="G421" s="27545" t="s">
        <v>22</v>
      </c>
      <c r="H421" s="27343" t="s">
        <v>22</v>
      </c>
      <c r="I421" s="27545" t="s">
        <v>1334</v>
      </c>
      <c r="J421" s="27343" t="s">
        <v>22</v>
      </c>
      <c r="K421" s="28195"/>
      <c r="L421" s="28229"/>
      <c r="M421" s="28229"/>
      <c r="N421" s="28229"/>
      <c r="O421" s="28229"/>
      <c r="P421" s="28229"/>
      <c r="Q421" s="28229"/>
      <c r="R421" s="28229"/>
      <c r="S421" s="28229"/>
      <c r="T421" s="28229"/>
      <c r="U421" s="28265"/>
      <c r="V421" s="28229">
        <v>0</v>
      </c>
    </row>
    <row s="28966" customFormat="1" customHeight="1" ht="15">
      <c r="A422" s="28229"/>
      <c r="B422" s="28924"/>
      <c r="C422" s="28540"/>
      <c r="D422" s="27339" t="str">
        <f>B421&amp;".2"</f>
        <v>3.129.2</v>
      </c>
      <c r="E422" s="27340" t="s">
        <v>1066</v>
      </c>
      <c r="F422" s="27341" t="s">
        <v>430</v>
      </c>
      <c r="G422" s="27310" t="s">
        <v>22</v>
      </c>
      <c r="H422" s="27343" t="s">
        <v>22</v>
      </c>
      <c r="I422" s="27310" t="s">
        <v>1332</v>
      </c>
      <c r="J422" s="27343" t="s">
        <v>22</v>
      </c>
      <c r="K422" s="28195" t="s">
        <v>1067</v>
      </c>
      <c r="L422" s="28229"/>
      <c r="M422" s="28229"/>
      <c r="N422" s="28229"/>
      <c r="O422" s="28229"/>
      <c r="P422" s="28229"/>
      <c r="Q422" s="28229"/>
      <c r="R422" s="28229"/>
      <c r="S422" s="28229"/>
      <c r="T422" s="28229"/>
      <c r="U422" s="28265"/>
      <c r="V422" s="28229">
        <v>0</v>
      </c>
    </row>
    <row s="28966" customFormat="1" customHeight="1" ht="15">
      <c r="A423" s="28229"/>
      <c r="B423" s="28924"/>
      <c r="C423" s="28540"/>
      <c r="D423" s="27339" t="str">
        <f>B421&amp;".3"</f>
        <v>3.129.3</v>
      </c>
      <c r="E423" s="27340" t="s">
        <v>1068</v>
      </c>
      <c r="F423" s="27341" t="s">
        <v>430</v>
      </c>
      <c r="G423" s="27310" t="s">
        <v>22</v>
      </c>
      <c r="H423" s="27343" t="s">
        <v>22</v>
      </c>
      <c r="I423" s="27310" t="s">
        <v>1332</v>
      </c>
      <c r="J423" s="27343" t="s">
        <v>22</v>
      </c>
      <c r="K423" s="28195" t="s">
        <v>1069</v>
      </c>
      <c r="L423" s="28229"/>
      <c r="M423" s="28229"/>
      <c r="N423" s="28229"/>
      <c r="O423" s="28229"/>
      <c r="P423" s="28229"/>
      <c r="Q423" s="28229"/>
      <c r="R423" s="28229"/>
      <c r="S423" s="28229"/>
      <c r="T423" s="28229"/>
      <c r="U423" s="28265"/>
      <c r="V423" s="28229">
        <v>0</v>
      </c>
    </row>
    <row s="28966" customFormat="1" customHeight="1" ht="22.5">
      <c r="A424" s="28229"/>
      <c r="B424" s="28924" t="s">
        <v>1335</v>
      </c>
      <c r="C424" s="28540" t="s">
        <v>103</v>
      </c>
      <c r="D424" s="27339" t="str">
        <f>B424&amp;".1"</f>
        <v>3.130.1</v>
      </c>
      <c r="E424" s="27340" t="s">
        <v>1065</v>
      </c>
      <c r="F424" s="27341" t="s">
        <v>430</v>
      </c>
      <c r="G424" s="27545" t="s">
        <v>22</v>
      </c>
      <c r="H424" s="27343" t="s">
        <v>22</v>
      </c>
      <c r="I424" s="27545" t="s">
        <v>1336</v>
      </c>
      <c r="J424" s="27343" t="s">
        <v>22</v>
      </c>
      <c r="K424" s="28195"/>
      <c r="L424" s="28229"/>
      <c r="M424" s="28229"/>
      <c r="N424" s="28229"/>
      <c r="O424" s="28229"/>
      <c r="P424" s="28229"/>
      <c r="Q424" s="28229"/>
      <c r="R424" s="28229"/>
      <c r="S424" s="28229"/>
      <c r="T424" s="28229"/>
      <c r="U424" s="28265"/>
      <c r="V424" s="28229">
        <v>0</v>
      </c>
    </row>
    <row s="28966" customFormat="1" customHeight="1" ht="15">
      <c r="A425" s="28229"/>
      <c r="B425" s="28924"/>
      <c r="C425" s="28540"/>
      <c r="D425" s="27339" t="str">
        <f>B424&amp;".2"</f>
        <v>3.130.2</v>
      </c>
      <c r="E425" s="27340" t="s">
        <v>1066</v>
      </c>
      <c r="F425" s="27341" t="s">
        <v>430</v>
      </c>
      <c r="G425" s="27310" t="s">
        <v>22</v>
      </c>
      <c r="H425" s="27343" t="s">
        <v>22</v>
      </c>
      <c r="I425" s="27310" t="s">
        <v>1332</v>
      </c>
      <c r="J425" s="27343" t="s">
        <v>22</v>
      </c>
      <c r="K425" s="28195" t="s">
        <v>1067</v>
      </c>
      <c r="L425" s="28229"/>
      <c r="M425" s="28229"/>
      <c r="N425" s="28229"/>
      <c r="O425" s="28229"/>
      <c r="P425" s="28229"/>
      <c r="Q425" s="28229"/>
      <c r="R425" s="28229"/>
      <c r="S425" s="28229"/>
      <c r="T425" s="28229"/>
      <c r="U425" s="28265"/>
      <c r="V425" s="28229">
        <v>0</v>
      </c>
    </row>
    <row s="28966" customFormat="1" customHeight="1" ht="15">
      <c r="A426" s="28229"/>
      <c r="B426" s="28924"/>
      <c r="C426" s="28540"/>
      <c r="D426" s="27339" t="str">
        <f>B424&amp;".3"</f>
        <v>3.130.3</v>
      </c>
      <c r="E426" s="27340" t="s">
        <v>1068</v>
      </c>
      <c r="F426" s="27341" t="s">
        <v>430</v>
      </c>
      <c r="G426" s="27310" t="s">
        <v>22</v>
      </c>
      <c r="H426" s="27343" t="s">
        <v>22</v>
      </c>
      <c r="I426" s="27310" t="s">
        <v>1332</v>
      </c>
      <c r="J426" s="27343" t="s">
        <v>22</v>
      </c>
      <c r="K426" s="28195" t="s">
        <v>1069</v>
      </c>
      <c r="L426" s="28229"/>
      <c r="M426" s="28229"/>
      <c r="N426" s="28229"/>
      <c r="O426" s="28229"/>
      <c r="P426" s="28229"/>
      <c r="Q426" s="28229"/>
      <c r="R426" s="28229"/>
      <c r="S426" s="28229"/>
      <c r="T426" s="28229"/>
      <c r="U426" s="28265"/>
      <c r="V426" s="28229">
        <v>0</v>
      </c>
    </row>
    <row s="28966" customFormat="1" customHeight="1" ht="22.5">
      <c r="A427" s="28229"/>
      <c r="B427" s="28924" t="s">
        <v>1337</v>
      </c>
      <c r="C427" s="28540" t="s">
        <v>103</v>
      </c>
      <c r="D427" s="27339" t="str">
        <f>B427&amp;".1"</f>
        <v>3.131.1</v>
      </c>
      <c r="E427" s="27340" t="s">
        <v>1065</v>
      </c>
      <c r="F427" s="27341" t="s">
        <v>430</v>
      </c>
      <c r="G427" s="27545" t="s">
        <v>22</v>
      </c>
      <c r="H427" s="27343" t="s">
        <v>22</v>
      </c>
      <c r="I427" s="27545" t="s">
        <v>1338</v>
      </c>
      <c r="J427" s="27343" t="s">
        <v>22</v>
      </c>
      <c r="K427" s="28195"/>
      <c r="L427" s="28229"/>
      <c r="M427" s="28229"/>
      <c r="N427" s="28229"/>
      <c r="O427" s="28229"/>
      <c r="P427" s="28229"/>
      <c r="Q427" s="28229"/>
      <c r="R427" s="28229"/>
      <c r="S427" s="28229"/>
      <c r="T427" s="28229"/>
      <c r="U427" s="28265"/>
      <c r="V427" s="28229">
        <v>0</v>
      </c>
    </row>
    <row s="28966" customFormat="1" customHeight="1" ht="15">
      <c r="A428" s="28229"/>
      <c r="B428" s="28924"/>
      <c r="C428" s="28540"/>
      <c r="D428" s="27339" t="str">
        <f>B427&amp;".2"</f>
        <v>3.131.2</v>
      </c>
      <c r="E428" s="27340" t="s">
        <v>1066</v>
      </c>
      <c r="F428" s="27341" t="s">
        <v>430</v>
      </c>
      <c r="G428" s="27310" t="s">
        <v>22</v>
      </c>
      <c r="H428" s="27343" t="s">
        <v>22</v>
      </c>
      <c r="I428" s="27310" t="s">
        <v>1332</v>
      </c>
      <c r="J428" s="27343" t="s">
        <v>22</v>
      </c>
      <c r="K428" s="28195" t="s">
        <v>1067</v>
      </c>
      <c r="L428" s="28229"/>
      <c r="M428" s="28229"/>
      <c r="N428" s="28229"/>
      <c r="O428" s="28229"/>
      <c r="P428" s="28229"/>
      <c r="Q428" s="28229"/>
      <c r="R428" s="28229"/>
      <c r="S428" s="28229"/>
      <c r="T428" s="28229"/>
      <c r="U428" s="28265"/>
      <c r="V428" s="28229">
        <v>0</v>
      </c>
    </row>
    <row s="28966" customFormat="1" customHeight="1" ht="15">
      <c r="A429" s="28229"/>
      <c r="B429" s="28924"/>
      <c r="C429" s="28540"/>
      <c r="D429" s="27339" t="str">
        <f>B427&amp;".3"</f>
        <v>3.131.3</v>
      </c>
      <c r="E429" s="27340" t="s">
        <v>1068</v>
      </c>
      <c r="F429" s="27341" t="s">
        <v>430</v>
      </c>
      <c r="G429" s="27310" t="s">
        <v>22</v>
      </c>
      <c r="H429" s="27343" t="s">
        <v>22</v>
      </c>
      <c r="I429" s="27310" t="s">
        <v>1332</v>
      </c>
      <c r="J429" s="27343" t="s">
        <v>22</v>
      </c>
      <c r="K429" s="28195" t="s">
        <v>1069</v>
      </c>
      <c r="L429" s="28229"/>
      <c r="M429" s="28229"/>
      <c r="N429" s="28229"/>
      <c r="O429" s="28229"/>
      <c r="P429" s="28229"/>
      <c r="Q429" s="28229"/>
      <c r="R429" s="28229"/>
      <c r="S429" s="28229"/>
      <c r="T429" s="28229"/>
      <c r="U429" s="28265"/>
      <c r="V429" s="28229">
        <v>0</v>
      </c>
    </row>
    <row s="28966" customFormat="1" customHeight="1" ht="22.5">
      <c r="A430" s="28229"/>
      <c r="B430" s="28924" t="s">
        <v>1339</v>
      </c>
      <c r="C430" s="28540" t="s">
        <v>103</v>
      </c>
      <c r="D430" s="27339" t="str">
        <f>B430&amp;".1"</f>
        <v>3.132.1</v>
      </c>
      <c r="E430" s="27340" t="s">
        <v>1065</v>
      </c>
      <c r="F430" s="27341" t="s">
        <v>430</v>
      </c>
      <c r="G430" s="27545" t="s">
        <v>22</v>
      </c>
      <c r="H430" s="27343" t="s">
        <v>22</v>
      </c>
      <c r="I430" s="27545" t="s">
        <v>1340</v>
      </c>
      <c r="J430" s="27343" t="s">
        <v>22</v>
      </c>
      <c r="K430" s="28195"/>
      <c r="L430" s="28229"/>
      <c r="M430" s="28229"/>
      <c r="N430" s="28229"/>
      <c r="O430" s="28229"/>
      <c r="P430" s="28229"/>
      <c r="Q430" s="28229"/>
      <c r="R430" s="28229"/>
      <c r="S430" s="28229"/>
      <c r="T430" s="28229"/>
      <c r="U430" s="28265"/>
      <c r="V430" s="28229">
        <v>0</v>
      </c>
    </row>
    <row s="28966" customFormat="1" customHeight="1" ht="15">
      <c r="A431" s="28229"/>
      <c r="B431" s="28924"/>
      <c r="C431" s="28540"/>
      <c r="D431" s="27339" t="str">
        <f>B430&amp;".2"</f>
        <v>3.132.2</v>
      </c>
      <c r="E431" s="27340" t="s">
        <v>1066</v>
      </c>
      <c r="F431" s="27341" t="s">
        <v>430</v>
      </c>
      <c r="G431" s="27310" t="s">
        <v>22</v>
      </c>
      <c r="H431" s="27343" t="s">
        <v>22</v>
      </c>
      <c r="I431" s="27310" t="s">
        <v>1332</v>
      </c>
      <c r="J431" s="27343" t="s">
        <v>22</v>
      </c>
      <c r="K431" s="28195" t="s">
        <v>1067</v>
      </c>
      <c r="L431" s="28229"/>
      <c r="M431" s="28229"/>
      <c r="N431" s="28229"/>
      <c r="O431" s="28229"/>
      <c r="P431" s="28229"/>
      <c r="Q431" s="28229"/>
      <c r="R431" s="28229"/>
      <c r="S431" s="28229"/>
      <c r="T431" s="28229"/>
      <c r="U431" s="28265"/>
      <c r="V431" s="28229">
        <v>0</v>
      </c>
    </row>
    <row s="28966" customFormat="1" customHeight="1" ht="15">
      <c r="A432" s="28229"/>
      <c r="B432" s="28924"/>
      <c r="C432" s="28540"/>
      <c r="D432" s="27339" t="str">
        <f>B430&amp;".3"</f>
        <v>3.132.3</v>
      </c>
      <c r="E432" s="27340" t="s">
        <v>1068</v>
      </c>
      <c r="F432" s="27341" t="s">
        <v>430</v>
      </c>
      <c r="G432" s="27310" t="s">
        <v>22</v>
      </c>
      <c r="H432" s="27343" t="s">
        <v>22</v>
      </c>
      <c r="I432" s="27310" t="s">
        <v>1332</v>
      </c>
      <c r="J432" s="27343" t="s">
        <v>22</v>
      </c>
      <c r="K432" s="28195" t="s">
        <v>1069</v>
      </c>
      <c r="L432" s="28229"/>
      <c r="M432" s="28229"/>
      <c r="N432" s="28229"/>
      <c r="O432" s="28229"/>
      <c r="P432" s="28229"/>
      <c r="Q432" s="28229"/>
      <c r="R432" s="28229"/>
      <c r="S432" s="28229"/>
      <c r="T432" s="28229"/>
      <c r="U432" s="28265"/>
      <c r="V432" s="28229">
        <v>0</v>
      </c>
    </row>
    <row s="28966" customFormat="1" customHeight="1" ht="22.5">
      <c r="A433" s="28229"/>
      <c r="B433" s="28924" t="s">
        <v>1341</v>
      </c>
      <c r="C433" s="28540" t="s">
        <v>103</v>
      </c>
      <c r="D433" s="27339" t="str">
        <f>B433&amp;".1"</f>
        <v>3.133.1</v>
      </c>
      <c r="E433" s="27340" t="s">
        <v>1065</v>
      </c>
      <c r="F433" s="27341" t="s">
        <v>430</v>
      </c>
      <c r="G433" s="27545" t="s">
        <v>22</v>
      </c>
      <c r="H433" s="27343" t="s">
        <v>22</v>
      </c>
      <c r="I433" s="27545" t="s">
        <v>1342</v>
      </c>
      <c r="J433" s="27343" t="s">
        <v>22</v>
      </c>
      <c r="K433" s="28195"/>
      <c r="L433" s="28229"/>
      <c r="M433" s="28229"/>
      <c r="N433" s="28229"/>
      <c r="O433" s="28229"/>
      <c r="P433" s="28229"/>
      <c r="Q433" s="28229"/>
      <c r="R433" s="28229"/>
      <c r="S433" s="28229"/>
      <c r="T433" s="28229"/>
      <c r="U433" s="28265"/>
      <c r="V433" s="28229">
        <v>0</v>
      </c>
    </row>
    <row s="28966" customFormat="1" customHeight="1" ht="15">
      <c r="A434" s="28229"/>
      <c r="B434" s="28924"/>
      <c r="C434" s="28540"/>
      <c r="D434" s="27339" t="str">
        <f>B433&amp;".2"</f>
        <v>3.133.2</v>
      </c>
      <c r="E434" s="27340" t="s">
        <v>1066</v>
      </c>
      <c r="F434" s="27341" t="s">
        <v>430</v>
      </c>
      <c r="G434" s="27310" t="s">
        <v>22</v>
      </c>
      <c r="H434" s="27343" t="s">
        <v>22</v>
      </c>
      <c r="I434" s="27310" t="s">
        <v>1332</v>
      </c>
      <c r="J434" s="27343" t="s">
        <v>22</v>
      </c>
      <c r="K434" s="28195" t="s">
        <v>1067</v>
      </c>
      <c r="L434" s="28229"/>
      <c r="M434" s="28229"/>
      <c r="N434" s="28229"/>
      <c r="O434" s="28229"/>
      <c r="P434" s="28229"/>
      <c r="Q434" s="28229"/>
      <c r="R434" s="28229"/>
      <c r="S434" s="28229"/>
      <c r="T434" s="28229"/>
      <c r="U434" s="28265"/>
      <c r="V434" s="28229">
        <v>0</v>
      </c>
    </row>
    <row s="28966" customFormat="1" customHeight="1" ht="15">
      <c r="A435" s="28229"/>
      <c r="B435" s="28924"/>
      <c r="C435" s="28540"/>
      <c r="D435" s="27339" t="str">
        <f>B433&amp;".3"</f>
        <v>3.133.3</v>
      </c>
      <c r="E435" s="27340" t="s">
        <v>1068</v>
      </c>
      <c r="F435" s="27341" t="s">
        <v>430</v>
      </c>
      <c r="G435" s="27310" t="s">
        <v>22</v>
      </c>
      <c r="H435" s="27343" t="s">
        <v>22</v>
      </c>
      <c r="I435" s="27310" t="s">
        <v>1332</v>
      </c>
      <c r="J435" s="27343" t="s">
        <v>22</v>
      </c>
      <c r="K435" s="28195" t="s">
        <v>1069</v>
      </c>
      <c r="L435" s="28229"/>
      <c r="M435" s="28229"/>
      <c r="N435" s="28229"/>
      <c r="O435" s="28229"/>
      <c r="P435" s="28229"/>
      <c r="Q435" s="28229"/>
      <c r="R435" s="28229"/>
      <c r="S435" s="28229"/>
      <c r="T435" s="28229"/>
      <c r="U435" s="28265"/>
      <c r="V435" s="28229">
        <v>0</v>
      </c>
    </row>
    <row s="28966" customFormat="1" customHeight="1" ht="22.5">
      <c r="A436" s="28229"/>
      <c r="B436" s="28924" t="s">
        <v>1343</v>
      </c>
      <c r="C436" s="28540" t="s">
        <v>103</v>
      </c>
      <c r="D436" s="27339" t="str">
        <f>B436&amp;".1"</f>
        <v>3.134.1</v>
      </c>
      <c r="E436" s="27340" t="s">
        <v>1065</v>
      </c>
      <c r="F436" s="27341" t="s">
        <v>430</v>
      </c>
      <c r="G436" s="27545" t="s">
        <v>22</v>
      </c>
      <c r="H436" s="27343" t="s">
        <v>22</v>
      </c>
      <c r="I436" s="27545" t="s">
        <v>1344</v>
      </c>
      <c r="J436" s="27343" t="s">
        <v>22</v>
      </c>
      <c r="K436" s="28195"/>
      <c r="L436" s="28229"/>
      <c r="M436" s="28229"/>
      <c r="N436" s="28229"/>
      <c r="O436" s="28229"/>
      <c r="P436" s="28229"/>
      <c r="Q436" s="28229"/>
      <c r="R436" s="28229"/>
      <c r="S436" s="28229"/>
      <c r="T436" s="28229"/>
      <c r="U436" s="28265"/>
      <c r="V436" s="28229">
        <v>0</v>
      </c>
    </row>
    <row s="28966" customFormat="1" customHeight="1" ht="15">
      <c r="A437" s="28229"/>
      <c r="B437" s="28924"/>
      <c r="C437" s="28540"/>
      <c r="D437" s="27339" t="str">
        <f>B436&amp;".2"</f>
        <v>3.134.2</v>
      </c>
      <c r="E437" s="27340" t="s">
        <v>1066</v>
      </c>
      <c r="F437" s="27341" t="s">
        <v>430</v>
      </c>
      <c r="G437" s="27310" t="s">
        <v>22</v>
      </c>
      <c r="H437" s="27343" t="s">
        <v>22</v>
      </c>
      <c r="I437" s="27310" t="s">
        <v>1332</v>
      </c>
      <c r="J437" s="27343" t="s">
        <v>22</v>
      </c>
      <c r="K437" s="28195" t="s">
        <v>1067</v>
      </c>
      <c r="L437" s="28229"/>
      <c r="M437" s="28229"/>
      <c r="N437" s="28229"/>
      <c r="O437" s="28229"/>
      <c r="P437" s="28229"/>
      <c r="Q437" s="28229"/>
      <c r="R437" s="28229"/>
      <c r="S437" s="28229"/>
      <c r="T437" s="28229"/>
      <c r="U437" s="28265"/>
      <c r="V437" s="28229">
        <v>0</v>
      </c>
    </row>
    <row s="28966" customFormat="1" customHeight="1" ht="15">
      <c r="A438" s="28229"/>
      <c r="B438" s="28924"/>
      <c r="C438" s="28540"/>
      <c r="D438" s="27339" t="str">
        <f>B436&amp;".3"</f>
        <v>3.134.3</v>
      </c>
      <c r="E438" s="27340" t="s">
        <v>1068</v>
      </c>
      <c r="F438" s="27341" t="s">
        <v>430</v>
      </c>
      <c r="G438" s="27310" t="s">
        <v>22</v>
      </c>
      <c r="H438" s="27343" t="s">
        <v>22</v>
      </c>
      <c r="I438" s="27310" t="s">
        <v>1262</v>
      </c>
      <c r="J438" s="27343" t="s">
        <v>22</v>
      </c>
      <c r="K438" s="28195" t="s">
        <v>1069</v>
      </c>
      <c r="L438" s="28229"/>
      <c r="M438" s="28229"/>
      <c r="N438" s="28229"/>
      <c r="O438" s="28229"/>
      <c r="P438" s="28229"/>
      <c r="Q438" s="28229"/>
      <c r="R438" s="28229"/>
      <c r="S438" s="28229"/>
      <c r="T438" s="28229"/>
      <c r="U438" s="28265"/>
      <c r="V438" s="28229">
        <v>0</v>
      </c>
    </row>
    <row s="28966" customFormat="1" customHeight="1" ht="22.5">
      <c r="A439" s="28229"/>
      <c r="B439" s="28924" t="s">
        <v>1345</v>
      </c>
      <c r="C439" s="28540" t="s">
        <v>103</v>
      </c>
      <c r="D439" s="27339" t="str">
        <f>B439&amp;".1"</f>
        <v>3.135.1</v>
      </c>
      <c r="E439" s="27340" t="s">
        <v>1065</v>
      </c>
      <c r="F439" s="27341" t="s">
        <v>430</v>
      </c>
      <c r="G439" s="27545" t="s">
        <v>22</v>
      </c>
      <c r="H439" s="27343" t="s">
        <v>22</v>
      </c>
      <c r="I439" s="27545" t="s">
        <v>1346</v>
      </c>
      <c r="J439" s="27343" t="s">
        <v>22</v>
      </c>
      <c r="K439" s="28195"/>
      <c r="L439" s="28229"/>
      <c r="M439" s="28229"/>
      <c r="N439" s="28229"/>
      <c r="O439" s="28229"/>
      <c r="P439" s="28229"/>
      <c r="Q439" s="28229"/>
      <c r="R439" s="28229"/>
      <c r="S439" s="28229"/>
      <c r="T439" s="28229"/>
      <c r="U439" s="28265"/>
      <c r="V439" s="28229">
        <v>0</v>
      </c>
    </row>
    <row s="28966" customFormat="1" customHeight="1" ht="15">
      <c r="A440" s="28229"/>
      <c r="B440" s="28924"/>
      <c r="C440" s="28540"/>
      <c r="D440" s="27339" t="str">
        <f>B439&amp;".2"</f>
        <v>3.135.2</v>
      </c>
      <c r="E440" s="27340" t="s">
        <v>1066</v>
      </c>
      <c r="F440" s="27341" t="s">
        <v>430</v>
      </c>
      <c r="G440" s="27310" t="s">
        <v>22</v>
      </c>
      <c r="H440" s="27343" t="s">
        <v>22</v>
      </c>
      <c r="I440" s="27310" t="s">
        <v>1332</v>
      </c>
      <c r="J440" s="27343" t="s">
        <v>22</v>
      </c>
      <c r="K440" s="28195" t="s">
        <v>1067</v>
      </c>
      <c r="L440" s="28229"/>
      <c r="M440" s="28229"/>
      <c r="N440" s="28229"/>
      <c r="O440" s="28229"/>
      <c r="P440" s="28229"/>
      <c r="Q440" s="28229"/>
      <c r="R440" s="28229"/>
      <c r="S440" s="28229"/>
      <c r="T440" s="28229"/>
      <c r="U440" s="28265"/>
      <c r="V440" s="28229">
        <v>0</v>
      </c>
    </row>
    <row s="28966" customFormat="1" customHeight="1" ht="15">
      <c r="A441" s="28229"/>
      <c r="B441" s="28924"/>
      <c r="C441" s="28540"/>
      <c r="D441" s="27339" t="str">
        <f>B439&amp;".3"</f>
        <v>3.135.3</v>
      </c>
      <c r="E441" s="27340" t="s">
        <v>1068</v>
      </c>
      <c r="F441" s="27341" t="s">
        <v>430</v>
      </c>
      <c r="G441" s="27310" t="s">
        <v>22</v>
      </c>
      <c r="H441" s="27343" t="s">
        <v>22</v>
      </c>
      <c r="I441" s="27310" t="s">
        <v>1332</v>
      </c>
      <c r="J441" s="27343" t="s">
        <v>22</v>
      </c>
      <c r="K441" s="28195" t="s">
        <v>1069</v>
      </c>
      <c r="L441" s="28229"/>
      <c r="M441" s="28229"/>
      <c r="N441" s="28229"/>
      <c r="O441" s="28229"/>
      <c r="P441" s="28229"/>
      <c r="Q441" s="28229"/>
      <c r="R441" s="28229"/>
      <c r="S441" s="28229"/>
      <c r="T441" s="28229"/>
      <c r="U441" s="28265"/>
      <c r="V441" s="28229">
        <v>0</v>
      </c>
    </row>
    <row s="28966" customFormat="1" customHeight="1" ht="22.5">
      <c r="A442" s="28229"/>
      <c r="B442" s="28924" t="s">
        <v>1347</v>
      </c>
      <c r="C442" s="28540" t="s">
        <v>103</v>
      </c>
      <c r="D442" s="27339" t="str">
        <f>B442&amp;".1"</f>
        <v>3.136.1</v>
      </c>
      <c r="E442" s="27340" t="s">
        <v>1065</v>
      </c>
      <c r="F442" s="27341" t="s">
        <v>430</v>
      </c>
      <c r="G442" s="27545" t="s">
        <v>22</v>
      </c>
      <c r="H442" s="27343" t="s">
        <v>22</v>
      </c>
      <c r="I442" s="27545" t="s">
        <v>1348</v>
      </c>
      <c r="J442" s="27343" t="s">
        <v>22</v>
      </c>
      <c r="K442" s="28195"/>
      <c r="L442" s="28229"/>
      <c r="M442" s="28229"/>
      <c r="N442" s="28229"/>
      <c r="O442" s="28229"/>
      <c r="P442" s="28229"/>
      <c r="Q442" s="28229"/>
      <c r="R442" s="28229"/>
      <c r="S442" s="28229"/>
      <c r="T442" s="28229"/>
      <c r="U442" s="28265"/>
      <c r="V442" s="28229">
        <v>0</v>
      </c>
    </row>
    <row s="28966" customFormat="1" customHeight="1" ht="15">
      <c r="A443" s="28229"/>
      <c r="B443" s="28924"/>
      <c r="C443" s="28540"/>
      <c r="D443" s="27339" t="str">
        <f>B442&amp;".2"</f>
        <v>3.136.2</v>
      </c>
      <c r="E443" s="27340" t="s">
        <v>1066</v>
      </c>
      <c r="F443" s="27341" t="s">
        <v>430</v>
      </c>
      <c r="G443" s="27310" t="s">
        <v>22</v>
      </c>
      <c r="H443" s="27343" t="s">
        <v>22</v>
      </c>
      <c r="I443" s="27310" t="s">
        <v>1332</v>
      </c>
      <c r="J443" s="27343" t="s">
        <v>22</v>
      </c>
      <c r="K443" s="28195" t="s">
        <v>1067</v>
      </c>
      <c r="L443" s="28229"/>
      <c r="M443" s="28229"/>
      <c r="N443" s="28229"/>
      <c r="O443" s="28229"/>
      <c r="P443" s="28229"/>
      <c r="Q443" s="28229"/>
      <c r="R443" s="28229"/>
      <c r="S443" s="28229"/>
      <c r="T443" s="28229"/>
      <c r="U443" s="28265"/>
      <c r="V443" s="28229">
        <v>0</v>
      </c>
    </row>
    <row s="28966" customFormat="1" customHeight="1" ht="15">
      <c r="A444" s="28229"/>
      <c r="B444" s="28924"/>
      <c r="C444" s="28540"/>
      <c r="D444" s="27339" t="str">
        <f>B442&amp;".3"</f>
        <v>3.136.3</v>
      </c>
      <c r="E444" s="27340" t="s">
        <v>1068</v>
      </c>
      <c r="F444" s="27341" t="s">
        <v>430</v>
      </c>
      <c r="G444" s="27310" t="s">
        <v>22</v>
      </c>
      <c r="H444" s="27343" t="s">
        <v>22</v>
      </c>
      <c r="I444" s="27310" t="s">
        <v>1332</v>
      </c>
      <c r="J444" s="27343" t="s">
        <v>22</v>
      </c>
      <c r="K444" s="28195" t="s">
        <v>1069</v>
      </c>
      <c r="L444" s="28229"/>
      <c r="M444" s="28229"/>
      <c r="N444" s="28229"/>
      <c r="O444" s="28229"/>
      <c r="P444" s="28229"/>
      <c r="Q444" s="28229"/>
      <c r="R444" s="28229"/>
      <c r="S444" s="28229"/>
      <c r="T444" s="28229"/>
      <c r="U444" s="28265"/>
      <c r="V444" s="28229">
        <v>0</v>
      </c>
    </row>
    <row s="28966" customFormat="1" customHeight="1" ht="22.5">
      <c r="A445" s="28229"/>
      <c r="B445" s="28924" t="s">
        <v>1349</v>
      </c>
      <c r="C445" s="28540" t="s">
        <v>103</v>
      </c>
      <c r="D445" s="27339" t="str">
        <f>B445&amp;".1"</f>
        <v>3.137.1</v>
      </c>
      <c r="E445" s="27340" t="s">
        <v>1065</v>
      </c>
      <c r="F445" s="27341" t="s">
        <v>430</v>
      </c>
      <c r="G445" s="27545" t="s">
        <v>22</v>
      </c>
      <c r="H445" s="27343" t="s">
        <v>22</v>
      </c>
      <c r="I445" s="27545" t="s">
        <v>1350</v>
      </c>
      <c r="J445" s="27343" t="s">
        <v>22</v>
      </c>
      <c r="K445" s="28195"/>
      <c r="L445" s="28229"/>
      <c r="M445" s="28229"/>
      <c r="N445" s="28229"/>
      <c r="O445" s="28229"/>
      <c r="P445" s="28229"/>
      <c r="Q445" s="28229"/>
      <c r="R445" s="28229"/>
      <c r="S445" s="28229"/>
      <c r="T445" s="28229"/>
      <c r="U445" s="28265"/>
      <c r="V445" s="28229">
        <v>0</v>
      </c>
    </row>
    <row s="28966" customFormat="1" customHeight="1" ht="15">
      <c r="A446" s="28229"/>
      <c r="B446" s="28924"/>
      <c r="C446" s="28540"/>
      <c r="D446" s="27339" t="str">
        <f>B445&amp;".2"</f>
        <v>3.137.2</v>
      </c>
      <c r="E446" s="27340" t="s">
        <v>1066</v>
      </c>
      <c r="F446" s="27341" t="s">
        <v>430</v>
      </c>
      <c r="G446" s="27310" t="s">
        <v>22</v>
      </c>
      <c r="H446" s="27343" t="s">
        <v>22</v>
      </c>
      <c r="I446" s="27310" t="s">
        <v>1332</v>
      </c>
      <c r="J446" s="27343" t="s">
        <v>22</v>
      </c>
      <c r="K446" s="28195" t="s">
        <v>1067</v>
      </c>
      <c r="L446" s="28229"/>
      <c r="M446" s="28229"/>
      <c r="N446" s="28229"/>
      <c r="O446" s="28229"/>
      <c r="P446" s="28229"/>
      <c r="Q446" s="28229"/>
      <c r="R446" s="28229"/>
      <c r="S446" s="28229"/>
      <c r="T446" s="28229"/>
      <c r="U446" s="28265"/>
      <c r="V446" s="28229">
        <v>0</v>
      </c>
    </row>
    <row s="28966" customFormat="1" customHeight="1" ht="15">
      <c r="A447" s="28229"/>
      <c r="B447" s="28924"/>
      <c r="C447" s="28540"/>
      <c r="D447" s="27339" t="str">
        <f>B445&amp;".3"</f>
        <v>3.137.3</v>
      </c>
      <c r="E447" s="27340" t="s">
        <v>1068</v>
      </c>
      <c r="F447" s="27341" t="s">
        <v>430</v>
      </c>
      <c r="G447" s="27310" t="s">
        <v>22</v>
      </c>
      <c r="H447" s="27343" t="s">
        <v>22</v>
      </c>
      <c r="I447" s="27310" t="s">
        <v>1332</v>
      </c>
      <c r="J447" s="27343" t="s">
        <v>22</v>
      </c>
      <c r="K447" s="28195" t="s">
        <v>1069</v>
      </c>
      <c r="L447" s="28229"/>
      <c r="M447" s="28229"/>
      <c r="N447" s="28229"/>
      <c r="O447" s="28229"/>
      <c r="P447" s="28229"/>
      <c r="Q447" s="28229"/>
      <c r="R447" s="28229"/>
      <c r="S447" s="28229"/>
      <c r="T447" s="28229"/>
      <c r="U447" s="28265"/>
      <c r="V447" s="28229">
        <v>0</v>
      </c>
    </row>
    <row s="28966" customFormat="1" customHeight="1" ht="22.5">
      <c r="A448" s="28229"/>
      <c r="B448" s="28924" t="s">
        <v>1351</v>
      </c>
      <c r="C448" s="28540" t="s">
        <v>103</v>
      </c>
      <c r="D448" s="27339" t="str">
        <f>B448&amp;".1"</f>
        <v>3.138.1</v>
      </c>
      <c r="E448" s="27340" t="s">
        <v>1065</v>
      </c>
      <c r="F448" s="27341" t="s">
        <v>430</v>
      </c>
      <c r="G448" s="27545" t="s">
        <v>22</v>
      </c>
      <c r="H448" s="27343" t="s">
        <v>22</v>
      </c>
      <c r="I448" s="27545" t="s">
        <v>1352</v>
      </c>
      <c r="J448" s="27343" t="s">
        <v>22</v>
      </c>
      <c r="K448" s="28195"/>
      <c r="L448" s="28229"/>
      <c r="M448" s="28229"/>
      <c r="N448" s="28229"/>
      <c r="O448" s="28229"/>
      <c r="P448" s="28229"/>
      <c r="Q448" s="28229"/>
      <c r="R448" s="28229"/>
      <c r="S448" s="28229"/>
      <c r="T448" s="28229"/>
      <c r="U448" s="28265"/>
      <c r="V448" s="28229">
        <v>0</v>
      </c>
    </row>
    <row s="28966" customFormat="1" customHeight="1" ht="15">
      <c r="A449" s="28229"/>
      <c r="B449" s="28924"/>
      <c r="C449" s="28540"/>
      <c r="D449" s="27339" t="str">
        <f>B448&amp;".2"</f>
        <v>3.138.2</v>
      </c>
      <c r="E449" s="27340" t="s">
        <v>1066</v>
      </c>
      <c r="F449" s="27341" t="s">
        <v>430</v>
      </c>
      <c r="G449" s="27310" t="s">
        <v>22</v>
      </c>
      <c r="H449" s="27343" t="s">
        <v>22</v>
      </c>
      <c r="I449" s="27310" t="s">
        <v>1332</v>
      </c>
      <c r="J449" s="27343" t="s">
        <v>22</v>
      </c>
      <c r="K449" s="28195" t="s">
        <v>1067</v>
      </c>
      <c r="L449" s="28229"/>
      <c r="M449" s="28229"/>
      <c r="N449" s="28229"/>
      <c r="O449" s="28229"/>
      <c r="P449" s="28229"/>
      <c r="Q449" s="28229"/>
      <c r="R449" s="28229"/>
      <c r="S449" s="28229"/>
      <c r="T449" s="28229"/>
      <c r="U449" s="28265"/>
      <c r="V449" s="28229">
        <v>0</v>
      </c>
    </row>
    <row s="28966" customFormat="1" customHeight="1" ht="15">
      <c r="A450" s="28229"/>
      <c r="B450" s="28924"/>
      <c r="C450" s="28540"/>
      <c r="D450" s="27339" t="str">
        <f>B448&amp;".3"</f>
        <v>3.138.3</v>
      </c>
      <c r="E450" s="27340" t="s">
        <v>1068</v>
      </c>
      <c r="F450" s="27341" t="s">
        <v>430</v>
      </c>
      <c r="G450" s="27310" t="s">
        <v>22</v>
      </c>
      <c r="H450" s="27343" t="s">
        <v>22</v>
      </c>
      <c r="I450" s="27310" t="s">
        <v>1332</v>
      </c>
      <c r="J450" s="27343" t="s">
        <v>22</v>
      </c>
      <c r="K450" s="28195" t="s">
        <v>1069</v>
      </c>
      <c r="L450" s="28229"/>
      <c r="M450" s="28229"/>
      <c r="N450" s="28229"/>
      <c r="O450" s="28229"/>
      <c r="P450" s="28229"/>
      <c r="Q450" s="28229"/>
      <c r="R450" s="28229"/>
      <c r="S450" s="28229"/>
      <c r="T450" s="28229"/>
      <c r="U450" s="28265"/>
      <c r="V450" s="28229">
        <v>0</v>
      </c>
    </row>
    <row s="28966" customFormat="1" customHeight="1" ht="22.5">
      <c r="A451" s="28229"/>
      <c r="B451" s="28924" t="s">
        <v>1353</v>
      </c>
      <c r="C451" s="28540" t="s">
        <v>103</v>
      </c>
      <c r="D451" s="27339" t="str">
        <f>B451&amp;".1"</f>
        <v>3.139.1</v>
      </c>
      <c r="E451" s="27340" t="s">
        <v>1065</v>
      </c>
      <c r="F451" s="27341" t="s">
        <v>430</v>
      </c>
      <c r="G451" s="27545" t="s">
        <v>22</v>
      </c>
      <c r="H451" s="27343" t="s">
        <v>22</v>
      </c>
      <c r="I451" s="27545" t="s">
        <v>1354</v>
      </c>
      <c r="J451" s="27343" t="s">
        <v>22</v>
      </c>
      <c r="K451" s="28195"/>
      <c r="L451" s="28229"/>
      <c r="M451" s="28229"/>
      <c r="N451" s="28229"/>
      <c r="O451" s="28229"/>
      <c r="P451" s="28229"/>
      <c r="Q451" s="28229"/>
      <c r="R451" s="28229"/>
      <c r="S451" s="28229"/>
      <c r="T451" s="28229"/>
      <c r="U451" s="28265"/>
      <c r="V451" s="28229">
        <v>0</v>
      </c>
    </row>
    <row s="28966" customFormat="1" customHeight="1" ht="15">
      <c r="A452" s="28229"/>
      <c r="B452" s="28924"/>
      <c r="C452" s="28540"/>
      <c r="D452" s="27339" t="str">
        <f>B451&amp;".2"</f>
        <v>3.139.2</v>
      </c>
      <c r="E452" s="27340" t="s">
        <v>1066</v>
      </c>
      <c r="F452" s="27341" t="s">
        <v>430</v>
      </c>
      <c r="G452" s="27310" t="s">
        <v>22</v>
      </c>
      <c r="H452" s="27343" t="s">
        <v>22</v>
      </c>
      <c r="I452" s="27310" t="s">
        <v>1332</v>
      </c>
      <c r="J452" s="27343" t="s">
        <v>22</v>
      </c>
      <c r="K452" s="28195" t="s">
        <v>1067</v>
      </c>
      <c r="L452" s="28229"/>
      <c r="M452" s="28229"/>
      <c r="N452" s="28229"/>
      <c r="O452" s="28229"/>
      <c r="P452" s="28229"/>
      <c r="Q452" s="28229"/>
      <c r="R452" s="28229"/>
      <c r="S452" s="28229"/>
      <c r="T452" s="28229"/>
      <c r="U452" s="28265"/>
      <c r="V452" s="28229">
        <v>0</v>
      </c>
    </row>
    <row s="28966" customFormat="1" customHeight="1" ht="15">
      <c r="A453" s="28229"/>
      <c r="B453" s="28924"/>
      <c r="C453" s="28540"/>
      <c r="D453" s="27339" t="str">
        <f>B451&amp;".3"</f>
        <v>3.139.3</v>
      </c>
      <c r="E453" s="27340" t="s">
        <v>1068</v>
      </c>
      <c r="F453" s="27341" t="s">
        <v>430</v>
      </c>
      <c r="G453" s="27310" t="s">
        <v>22</v>
      </c>
      <c r="H453" s="27343" t="s">
        <v>22</v>
      </c>
      <c r="I453" s="27310" t="s">
        <v>1332</v>
      </c>
      <c r="J453" s="27343" t="s">
        <v>22</v>
      </c>
      <c r="K453" s="28195" t="s">
        <v>1069</v>
      </c>
      <c r="L453" s="28229"/>
      <c r="M453" s="28229"/>
      <c r="N453" s="28229"/>
      <c r="O453" s="28229"/>
      <c r="P453" s="28229"/>
      <c r="Q453" s="28229"/>
      <c r="R453" s="28229"/>
      <c r="S453" s="28229"/>
      <c r="T453" s="28229"/>
      <c r="U453" s="28265"/>
      <c r="V453" s="28229">
        <v>0</v>
      </c>
    </row>
    <row s="28966" customFormat="1" customHeight="1" ht="22.5">
      <c r="A454" s="28229"/>
      <c r="B454" s="28924" t="s">
        <v>1355</v>
      </c>
      <c r="C454" s="28540" t="s">
        <v>103</v>
      </c>
      <c r="D454" s="27339" t="str">
        <f>B454&amp;".1"</f>
        <v>3.140.1</v>
      </c>
      <c r="E454" s="27340" t="s">
        <v>1065</v>
      </c>
      <c r="F454" s="27341" t="s">
        <v>430</v>
      </c>
      <c r="G454" s="27545" t="s">
        <v>22</v>
      </c>
      <c r="H454" s="27343" t="s">
        <v>22</v>
      </c>
      <c r="I454" s="27545" t="s">
        <v>1356</v>
      </c>
      <c r="J454" s="27343" t="s">
        <v>22</v>
      </c>
      <c r="K454" s="28195"/>
      <c r="L454" s="28229"/>
      <c r="M454" s="28229"/>
      <c r="N454" s="28229"/>
      <c r="O454" s="28229"/>
      <c r="P454" s="28229"/>
      <c r="Q454" s="28229"/>
      <c r="R454" s="28229"/>
      <c r="S454" s="28229"/>
      <c r="T454" s="28229"/>
      <c r="U454" s="28265"/>
      <c r="V454" s="28229">
        <v>0</v>
      </c>
    </row>
    <row s="28966" customFormat="1" customHeight="1" ht="15">
      <c r="A455" s="28229"/>
      <c r="B455" s="28924"/>
      <c r="C455" s="28540"/>
      <c r="D455" s="27339" t="str">
        <f>B454&amp;".2"</f>
        <v>3.140.2</v>
      </c>
      <c r="E455" s="27340" t="s">
        <v>1066</v>
      </c>
      <c r="F455" s="27341" t="s">
        <v>430</v>
      </c>
      <c r="G455" s="27310" t="s">
        <v>22</v>
      </c>
      <c r="H455" s="27343" t="s">
        <v>22</v>
      </c>
      <c r="I455" s="27310" t="s">
        <v>1332</v>
      </c>
      <c r="J455" s="27343" t="s">
        <v>22</v>
      </c>
      <c r="K455" s="28195" t="s">
        <v>1067</v>
      </c>
      <c r="L455" s="28229"/>
      <c r="M455" s="28229"/>
      <c r="N455" s="28229"/>
      <c r="O455" s="28229"/>
      <c r="P455" s="28229"/>
      <c r="Q455" s="28229"/>
      <c r="R455" s="28229"/>
      <c r="S455" s="28229"/>
      <c r="T455" s="28229"/>
      <c r="U455" s="28265"/>
      <c r="V455" s="28229">
        <v>0</v>
      </c>
    </row>
    <row s="28966" customFormat="1" customHeight="1" ht="15">
      <c r="A456" s="28229"/>
      <c r="B456" s="28924"/>
      <c r="C456" s="28540"/>
      <c r="D456" s="27339" t="str">
        <f>B454&amp;".3"</f>
        <v>3.140.3</v>
      </c>
      <c r="E456" s="27340" t="s">
        <v>1068</v>
      </c>
      <c r="F456" s="27341" t="s">
        <v>430</v>
      </c>
      <c r="G456" s="27310" t="s">
        <v>22</v>
      </c>
      <c r="H456" s="27343" t="s">
        <v>22</v>
      </c>
      <c r="I456" s="27310" t="s">
        <v>1332</v>
      </c>
      <c r="J456" s="27343" t="s">
        <v>22</v>
      </c>
      <c r="K456" s="28195" t="s">
        <v>1069</v>
      </c>
      <c r="L456" s="28229"/>
      <c r="M456" s="28229"/>
      <c r="N456" s="28229"/>
      <c r="O456" s="28229"/>
      <c r="P456" s="28229"/>
      <c r="Q456" s="28229"/>
      <c r="R456" s="28229"/>
      <c r="S456" s="28229"/>
      <c r="T456" s="28229"/>
      <c r="U456" s="28265"/>
      <c r="V456" s="28229">
        <v>0</v>
      </c>
    </row>
    <row s="28966" customFormat="1" customHeight="1" ht="22.5">
      <c r="A457" s="28229"/>
      <c r="B457" s="28924" t="s">
        <v>1357</v>
      </c>
      <c r="C457" s="28540" t="s">
        <v>103</v>
      </c>
      <c r="D457" s="27339" t="str">
        <f>B457&amp;".1"</f>
        <v>3.141.1</v>
      </c>
      <c r="E457" s="27340" t="s">
        <v>1065</v>
      </c>
      <c r="F457" s="27341" t="s">
        <v>430</v>
      </c>
      <c r="G457" s="27545" t="s">
        <v>22</v>
      </c>
      <c r="H457" s="27343" t="s">
        <v>22</v>
      </c>
      <c r="I457" s="27545" t="s">
        <v>1358</v>
      </c>
      <c r="J457" s="27343" t="s">
        <v>22</v>
      </c>
      <c r="K457" s="28195"/>
      <c r="L457" s="28229"/>
      <c r="M457" s="28229"/>
      <c r="N457" s="28229"/>
      <c r="O457" s="28229"/>
      <c r="P457" s="28229"/>
      <c r="Q457" s="28229"/>
      <c r="R457" s="28229"/>
      <c r="S457" s="28229"/>
      <c r="T457" s="28229"/>
      <c r="U457" s="28265"/>
      <c r="V457" s="28229">
        <v>0</v>
      </c>
    </row>
    <row s="28966" customFormat="1" customHeight="1" ht="15">
      <c r="A458" s="28229"/>
      <c r="B458" s="28924"/>
      <c r="C458" s="28540"/>
      <c r="D458" s="27339" t="str">
        <f>B457&amp;".2"</f>
        <v>3.141.2</v>
      </c>
      <c r="E458" s="27340" t="s">
        <v>1066</v>
      </c>
      <c r="F458" s="27341" t="s">
        <v>430</v>
      </c>
      <c r="G458" s="27310" t="s">
        <v>22</v>
      </c>
      <c r="H458" s="27343" t="s">
        <v>22</v>
      </c>
      <c r="I458" s="27310" t="s">
        <v>1332</v>
      </c>
      <c r="J458" s="27343" t="s">
        <v>22</v>
      </c>
      <c r="K458" s="28195" t="s">
        <v>1067</v>
      </c>
      <c r="L458" s="28229"/>
      <c r="M458" s="28229"/>
      <c r="N458" s="28229"/>
      <c r="O458" s="28229"/>
      <c r="P458" s="28229"/>
      <c r="Q458" s="28229"/>
      <c r="R458" s="28229"/>
      <c r="S458" s="28229"/>
      <c r="T458" s="28229"/>
      <c r="U458" s="28265"/>
      <c r="V458" s="28229">
        <v>0</v>
      </c>
    </row>
    <row s="28966" customFormat="1" customHeight="1" ht="15">
      <c r="A459" s="28229"/>
      <c r="B459" s="28924"/>
      <c r="C459" s="28540"/>
      <c r="D459" s="27339" t="str">
        <f>B457&amp;".3"</f>
        <v>3.141.3</v>
      </c>
      <c r="E459" s="27340" t="s">
        <v>1068</v>
      </c>
      <c r="F459" s="27341" t="s">
        <v>430</v>
      </c>
      <c r="G459" s="27310" t="s">
        <v>22</v>
      </c>
      <c r="H459" s="27343" t="s">
        <v>22</v>
      </c>
      <c r="I459" s="27310" t="s">
        <v>1332</v>
      </c>
      <c r="J459" s="27343" t="s">
        <v>22</v>
      </c>
      <c r="K459" s="28195" t="s">
        <v>1069</v>
      </c>
      <c r="L459" s="28229"/>
      <c r="M459" s="28229"/>
      <c r="N459" s="28229"/>
      <c r="O459" s="28229"/>
      <c r="P459" s="28229"/>
      <c r="Q459" s="28229"/>
      <c r="R459" s="28229"/>
      <c r="S459" s="28229"/>
      <c r="T459" s="28229"/>
      <c r="U459" s="28265"/>
      <c r="V459" s="28229">
        <v>0</v>
      </c>
    </row>
    <row s="28966" customFormat="1" customHeight="1" ht="22.5">
      <c r="A460" s="28229"/>
      <c r="B460" s="28924" t="s">
        <v>1359</v>
      </c>
      <c r="C460" s="28540" t="s">
        <v>103</v>
      </c>
      <c r="D460" s="27339" t="str">
        <f>B460&amp;".1"</f>
        <v>3.142.1</v>
      </c>
      <c r="E460" s="27340" t="s">
        <v>1065</v>
      </c>
      <c r="F460" s="27341" t="s">
        <v>430</v>
      </c>
      <c r="G460" s="27545" t="s">
        <v>22</v>
      </c>
      <c r="H460" s="27343" t="s">
        <v>22</v>
      </c>
      <c r="I460" s="27545" t="s">
        <v>1360</v>
      </c>
      <c r="J460" s="27343" t="s">
        <v>22</v>
      </c>
      <c r="K460" s="28195"/>
      <c r="L460" s="28229"/>
      <c r="M460" s="28229"/>
      <c r="N460" s="28229"/>
      <c r="O460" s="28229"/>
      <c r="P460" s="28229"/>
      <c r="Q460" s="28229"/>
      <c r="R460" s="28229"/>
      <c r="S460" s="28229"/>
      <c r="T460" s="28229"/>
      <c r="U460" s="28265"/>
      <c r="V460" s="28229">
        <v>0</v>
      </c>
    </row>
    <row s="28966" customFormat="1" customHeight="1" ht="15">
      <c r="A461" s="28229"/>
      <c r="B461" s="28924"/>
      <c r="C461" s="28540"/>
      <c r="D461" s="27339" t="str">
        <f>B460&amp;".2"</f>
        <v>3.142.2</v>
      </c>
      <c r="E461" s="27340" t="s">
        <v>1066</v>
      </c>
      <c r="F461" s="27341" t="s">
        <v>430</v>
      </c>
      <c r="G461" s="27310" t="s">
        <v>22</v>
      </c>
      <c r="H461" s="27343" t="s">
        <v>22</v>
      </c>
      <c r="I461" s="27310" t="s">
        <v>1332</v>
      </c>
      <c r="J461" s="27343" t="s">
        <v>22</v>
      </c>
      <c r="K461" s="28195" t="s">
        <v>1067</v>
      </c>
      <c r="L461" s="28229"/>
      <c r="M461" s="28229"/>
      <c r="N461" s="28229"/>
      <c r="O461" s="28229"/>
      <c r="P461" s="28229"/>
      <c r="Q461" s="28229"/>
      <c r="R461" s="28229"/>
      <c r="S461" s="28229"/>
      <c r="T461" s="28229"/>
      <c r="U461" s="28265"/>
      <c r="V461" s="28229">
        <v>0</v>
      </c>
    </row>
    <row s="28966" customFormat="1" customHeight="1" ht="15">
      <c r="A462" s="28229"/>
      <c r="B462" s="28924"/>
      <c r="C462" s="28540"/>
      <c r="D462" s="27339" t="str">
        <f>B460&amp;".3"</f>
        <v>3.142.3</v>
      </c>
      <c r="E462" s="27340" t="s">
        <v>1068</v>
      </c>
      <c r="F462" s="27341" t="s">
        <v>430</v>
      </c>
      <c r="G462" s="27310" t="s">
        <v>22</v>
      </c>
      <c r="H462" s="27343" t="s">
        <v>22</v>
      </c>
      <c r="I462" s="27310" t="s">
        <v>1332</v>
      </c>
      <c r="J462" s="27343" t="s">
        <v>22</v>
      </c>
      <c r="K462" s="28195" t="s">
        <v>1069</v>
      </c>
      <c r="L462" s="28229"/>
      <c r="M462" s="28229"/>
      <c r="N462" s="28229"/>
      <c r="O462" s="28229"/>
      <c r="P462" s="28229"/>
      <c r="Q462" s="28229"/>
      <c r="R462" s="28229"/>
      <c r="S462" s="28229"/>
      <c r="T462" s="28229"/>
      <c r="U462" s="28265"/>
      <c r="V462" s="28229">
        <v>0</v>
      </c>
    </row>
    <row s="28966" customFormat="1" customHeight="1" ht="22.5">
      <c r="A463" s="28229"/>
      <c r="B463" s="28924" t="s">
        <v>1361</v>
      </c>
      <c r="C463" s="28540" t="s">
        <v>103</v>
      </c>
      <c r="D463" s="27339" t="str">
        <f>B463&amp;".1"</f>
        <v>3.143.1</v>
      </c>
      <c r="E463" s="27340" t="s">
        <v>1065</v>
      </c>
      <c r="F463" s="27341" t="s">
        <v>430</v>
      </c>
      <c r="G463" s="27545" t="s">
        <v>22</v>
      </c>
      <c r="H463" s="27343" t="s">
        <v>22</v>
      </c>
      <c r="I463" s="27545" t="s">
        <v>1362</v>
      </c>
      <c r="J463" s="27343" t="s">
        <v>22</v>
      </c>
      <c r="K463" s="28195"/>
      <c r="L463" s="28229"/>
      <c r="M463" s="28229"/>
      <c r="N463" s="28229"/>
      <c r="O463" s="28229"/>
      <c r="P463" s="28229"/>
      <c r="Q463" s="28229"/>
      <c r="R463" s="28229"/>
      <c r="S463" s="28229"/>
      <c r="T463" s="28229"/>
      <c r="U463" s="28265"/>
      <c r="V463" s="28229">
        <v>0</v>
      </c>
    </row>
    <row s="28966" customFormat="1" customHeight="1" ht="15">
      <c r="A464" s="28229"/>
      <c r="B464" s="28924"/>
      <c r="C464" s="28540"/>
      <c r="D464" s="27339" t="str">
        <f>B463&amp;".2"</f>
        <v>3.143.2</v>
      </c>
      <c r="E464" s="27340" t="s">
        <v>1066</v>
      </c>
      <c r="F464" s="27341" t="s">
        <v>430</v>
      </c>
      <c r="G464" s="27310" t="s">
        <v>22</v>
      </c>
      <c r="H464" s="27343" t="s">
        <v>22</v>
      </c>
      <c r="I464" s="27310" t="s">
        <v>1332</v>
      </c>
      <c r="J464" s="27343" t="s">
        <v>22</v>
      </c>
      <c r="K464" s="28195" t="s">
        <v>1067</v>
      </c>
      <c r="L464" s="28229"/>
      <c r="M464" s="28229"/>
      <c r="N464" s="28229"/>
      <c r="O464" s="28229"/>
      <c r="P464" s="28229"/>
      <c r="Q464" s="28229"/>
      <c r="R464" s="28229"/>
      <c r="S464" s="28229"/>
      <c r="T464" s="28229"/>
      <c r="U464" s="28265"/>
      <c r="V464" s="28229">
        <v>0</v>
      </c>
    </row>
    <row s="28966" customFormat="1" customHeight="1" ht="15">
      <c r="A465" s="28229"/>
      <c r="B465" s="28924"/>
      <c r="C465" s="28540"/>
      <c r="D465" s="27339" t="str">
        <f>B463&amp;".3"</f>
        <v>3.143.3</v>
      </c>
      <c r="E465" s="27340" t="s">
        <v>1068</v>
      </c>
      <c r="F465" s="27341" t="s">
        <v>430</v>
      </c>
      <c r="G465" s="27310" t="s">
        <v>22</v>
      </c>
      <c r="H465" s="27343" t="s">
        <v>22</v>
      </c>
      <c r="I465" s="27310" t="s">
        <v>1332</v>
      </c>
      <c r="J465" s="27343" t="s">
        <v>22</v>
      </c>
      <c r="K465" s="28195" t="s">
        <v>1069</v>
      </c>
      <c r="L465" s="28229"/>
      <c r="M465" s="28229"/>
      <c r="N465" s="28229"/>
      <c r="O465" s="28229"/>
      <c r="P465" s="28229"/>
      <c r="Q465" s="28229"/>
      <c r="R465" s="28229"/>
      <c r="S465" s="28229"/>
      <c r="T465" s="28229"/>
      <c r="U465" s="28265"/>
      <c r="V465" s="28229">
        <v>0</v>
      </c>
    </row>
    <row s="28966" customFormat="1" customHeight="1" ht="22.5">
      <c r="A466" s="28229"/>
      <c r="B466" s="28924" t="s">
        <v>1363</v>
      </c>
      <c r="C466" s="28540" t="s">
        <v>103</v>
      </c>
      <c r="D466" s="27339" t="str">
        <f>B466&amp;".1"</f>
        <v>3.144.1</v>
      </c>
      <c r="E466" s="27340" t="s">
        <v>1065</v>
      </c>
      <c r="F466" s="27341" t="s">
        <v>430</v>
      </c>
      <c r="G466" s="27545" t="s">
        <v>22</v>
      </c>
      <c r="H466" s="27343" t="s">
        <v>22</v>
      </c>
      <c r="I466" s="27545" t="s">
        <v>1364</v>
      </c>
      <c r="J466" s="27343" t="s">
        <v>22</v>
      </c>
      <c r="K466" s="28195"/>
      <c r="L466" s="28229"/>
      <c r="M466" s="28229"/>
      <c r="N466" s="28229"/>
      <c r="O466" s="28229"/>
      <c r="P466" s="28229"/>
      <c r="Q466" s="28229"/>
      <c r="R466" s="28229"/>
      <c r="S466" s="28229"/>
      <c r="T466" s="28229"/>
      <c r="U466" s="28265"/>
      <c r="V466" s="28229">
        <v>0</v>
      </c>
    </row>
    <row s="28966" customFormat="1" customHeight="1" ht="15">
      <c r="A467" s="28229"/>
      <c r="B467" s="28924"/>
      <c r="C467" s="28540"/>
      <c r="D467" s="27339" t="str">
        <f>B466&amp;".2"</f>
        <v>3.144.2</v>
      </c>
      <c r="E467" s="27340" t="s">
        <v>1066</v>
      </c>
      <c r="F467" s="27341" t="s">
        <v>430</v>
      </c>
      <c r="G467" s="27310" t="s">
        <v>22</v>
      </c>
      <c r="H467" s="27343" t="s">
        <v>22</v>
      </c>
      <c r="I467" s="27310" t="s">
        <v>1332</v>
      </c>
      <c r="J467" s="27343" t="s">
        <v>22</v>
      </c>
      <c r="K467" s="28195" t="s">
        <v>1067</v>
      </c>
      <c r="L467" s="28229"/>
      <c r="M467" s="28229"/>
      <c r="N467" s="28229"/>
      <c r="O467" s="28229"/>
      <c r="P467" s="28229"/>
      <c r="Q467" s="28229"/>
      <c r="R467" s="28229"/>
      <c r="S467" s="28229"/>
      <c r="T467" s="28229"/>
      <c r="U467" s="28265"/>
      <c r="V467" s="28229">
        <v>0</v>
      </c>
    </row>
    <row s="28966" customFormat="1" customHeight="1" ht="15">
      <c r="A468" s="28229"/>
      <c r="B468" s="28924"/>
      <c r="C468" s="28540"/>
      <c r="D468" s="27339" t="str">
        <f>B466&amp;".3"</f>
        <v>3.144.3</v>
      </c>
      <c r="E468" s="27340" t="s">
        <v>1068</v>
      </c>
      <c r="F468" s="27341" t="s">
        <v>430</v>
      </c>
      <c r="G468" s="27310" t="s">
        <v>22</v>
      </c>
      <c r="H468" s="27343" t="s">
        <v>22</v>
      </c>
      <c r="I468" s="27310" t="s">
        <v>1332</v>
      </c>
      <c r="J468" s="27343" t="s">
        <v>22</v>
      </c>
      <c r="K468" s="28195" t="s">
        <v>1069</v>
      </c>
      <c r="L468" s="28229"/>
      <c r="M468" s="28229"/>
      <c r="N468" s="28229"/>
      <c r="O468" s="28229"/>
      <c r="P468" s="28229"/>
      <c r="Q468" s="28229"/>
      <c r="R468" s="28229"/>
      <c r="S468" s="28229"/>
      <c r="T468" s="28229"/>
      <c r="U468" s="28265"/>
      <c r="V468" s="28229">
        <v>0</v>
      </c>
    </row>
    <row s="28966" customFormat="1" customHeight="1" ht="22.5">
      <c r="A469" s="28229"/>
      <c r="B469" s="28924" t="s">
        <v>1365</v>
      </c>
      <c r="C469" s="28540" t="s">
        <v>103</v>
      </c>
      <c r="D469" s="27339" t="str">
        <f>B469&amp;".1"</f>
        <v>3.145.1</v>
      </c>
      <c r="E469" s="27340" t="s">
        <v>1065</v>
      </c>
      <c r="F469" s="27341" t="s">
        <v>430</v>
      </c>
      <c r="G469" s="27545" t="s">
        <v>22</v>
      </c>
      <c r="H469" s="27343" t="s">
        <v>22</v>
      </c>
      <c r="I469" s="27545" t="s">
        <v>1366</v>
      </c>
      <c r="J469" s="27343" t="s">
        <v>22</v>
      </c>
      <c r="K469" s="28195"/>
      <c r="L469" s="28229"/>
      <c r="M469" s="28229"/>
      <c r="N469" s="28229"/>
      <c r="O469" s="28229"/>
      <c r="P469" s="28229"/>
      <c r="Q469" s="28229"/>
      <c r="R469" s="28229"/>
      <c r="S469" s="28229"/>
      <c r="T469" s="28229"/>
      <c r="U469" s="28265"/>
      <c r="V469" s="28229">
        <v>0</v>
      </c>
    </row>
    <row s="28966" customFormat="1" customHeight="1" ht="15">
      <c r="A470" s="28229"/>
      <c r="B470" s="28924"/>
      <c r="C470" s="28540"/>
      <c r="D470" s="27339" t="str">
        <f>B469&amp;".2"</f>
        <v>3.145.2</v>
      </c>
      <c r="E470" s="27340" t="s">
        <v>1066</v>
      </c>
      <c r="F470" s="27341" t="s">
        <v>430</v>
      </c>
      <c r="G470" s="27310" t="s">
        <v>22</v>
      </c>
      <c r="H470" s="27343" t="s">
        <v>22</v>
      </c>
      <c r="I470" s="27310" t="s">
        <v>1332</v>
      </c>
      <c r="J470" s="27343" t="s">
        <v>22</v>
      </c>
      <c r="K470" s="28195" t="s">
        <v>1067</v>
      </c>
      <c r="L470" s="28229"/>
      <c r="M470" s="28229"/>
      <c r="N470" s="28229"/>
      <c r="O470" s="28229"/>
      <c r="P470" s="28229"/>
      <c r="Q470" s="28229"/>
      <c r="R470" s="28229"/>
      <c r="S470" s="28229"/>
      <c r="T470" s="28229"/>
      <c r="U470" s="28265"/>
      <c r="V470" s="28229">
        <v>0</v>
      </c>
    </row>
    <row s="28966" customFormat="1" customHeight="1" ht="15">
      <c r="A471" s="28229"/>
      <c r="B471" s="28924"/>
      <c r="C471" s="28540"/>
      <c r="D471" s="27339" t="str">
        <f>B469&amp;".3"</f>
        <v>3.145.3</v>
      </c>
      <c r="E471" s="27340" t="s">
        <v>1068</v>
      </c>
      <c r="F471" s="27341" t="s">
        <v>430</v>
      </c>
      <c r="G471" s="27310" t="s">
        <v>22</v>
      </c>
      <c r="H471" s="27343" t="s">
        <v>22</v>
      </c>
      <c r="I471" s="27310" t="s">
        <v>1332</v>
      </c>
      <c r="J471" s="27343" t="s">
        <v>22</v>
      </c>
      <c r="K471" s="28195" t="s">
        <v>1069</v>
      </c>
      <c r="L471" s="28229"/>
      <c r="M471" s="28229"/>
      <c r="N471" s="28229"/>
      <c r="O471" s="28229"/>
      <c r="P471" s="28229"/>
      <c r="Q471" s="28229"/>
      <c r="R471" s="28229"/>
      <c r="S471" s="28229"/>
      <c r="T471" s="28229"/>
      <c r="U471" s="28265"/>
      <c r="V471" s="28229">
        <v>0</v>
      </c>
    </row>
    <row s="28966" customFormat="1" customHeight="1" ht="22.5">
      <c r="A472" s="28229"/>
      <c r="B472" s="28924" t="s">
        <v>1367</v>
      </c>
      <c r="C472" s="28540" t="s">
        <v>103</v>
      </c>
      <c r="D472" s="27339" t="str">
        <f>B472&amp;".1"</f>
        <v>3.146.1</v>
      </c>
      <c r="E472" s="27340" t="s">
        <v>1065</v>
      </c>
      <c r="F472" s="27341" t="s">
        <v>430</v>
      </c>
      <c r="G472" s="27545" t="s">
        <v>22</v>
      </c>
      <c r="H472" s="27343" t="s">
        <v>22</v>
      </c>
      <c r="I472" s="27545" t="s">
        <v>1368</v>
      </c>
      <c r="J472" s="27343" t="s">
        <v>22</v>
      </c>
      <c r="K472" s="28195"/>
      <c r="L472" s="28229"/>
      <c r="M472" s="28229"/>
      <c r="N472" s="28229"/>
      <c r="O472" s="28229"/>
      <c r="P472" s="28229"/>
      <c r="Q472" s="28229"/>
      <c r="R472" s="28229"/>
      <c r="S472" s="28229"/>
      <c r="T472" s="28229"/>
      <c r="U472" s="28265"/>
      <c r="V472" s="28229">
        <v>0</v>
      </c>
    </row>
    <row s="28966" customFormat="1" customHeight="1" ht="15">
      <c r="A473" s="28229"/>
      <c r="B473" s="28924"/>
      <c r="C473" s="28540"/>
      <c r="D473" s="27339" t="str">
        <f>B472&amp;".2"</f>
        <v>3.146.2</v>
      </c>
      <c r="E473" s="27340" t="s">
        <v>1066</v>
      </c>
      <c r="F473" s="27341" t="s">
        <v>430</v>
      </c>
      <c r="G473" s="27310" t="s">
        <v>22</v>
      </c>
      <c r="H473" s="27343" t="s">
        <v>22</v>
      </c>
      <c r="I473" s="27310" t="s">
        <v>1369</v>
      </c>
      <c r="J473" s="27343" t="s">
        <v>22</v>
      </c>
      <c r="K473" s="28195" t="s">
        <v>1067</v>
      </c>
      <c r="L473" s="28229"/>
      <c r="M473" s="28229"/>
      <c r="N473" s="28229"/>
      <c r="O473" s="28229"/>
      <c r="P473" s="28229"/>
      <c r="Q473" s="28229"/>
      <c r="R473" s="28229"/>
      <c r="S473" s="28229"/>
      <c r="T473" s="28229"/>
      <c r="U473" s="28265"/>
      <c r="V473" s="28229">
        <v>0</v>
      </c>
    </row>
    <row s="28966" customFormat="1" customHeight="1" ht="15">
      <c r="A474" s="28229"/>
      <c r="B474" s="28924"/>
      <c r="C474" s="28540"/>
      <c r="D474" s="27339" t="str">
        <f>B472&amp;".3"</f>
        <v>3.146.3</v>
      </c>
      <c r="E474" s="27340" t="s">
        <v>1068</v>
      </c>
      <c r="F474" s="27341" t="s">
        <v>430</v>
      </c>
      <c r="G474" s="27310" t="s">
        <v>22</v>
      </c>
      <c r="H474" s="27343" t="s">
        <v>22</v>
      </c>
      <c r="I474" s="27310" t="s">
        <v>1369</v>
      </c>
      <c r="J474" s="27343" t="s">
        <v>22</v>
      </c>
      <c r="K474" s="28195" t="s">
        <v>1069</v>
      </c>
      <c r="L474" s="28229"/>
      <c r="M474" s="28229"/>
      <c r="N474" s="28229"/>
      <c r="O474" s="28229"/>
      <c r="P474" s="28229"/>
      <c r="Q474" s="28229"/>
      <c r="R474" s="28229"/>
      <c r="S474" s="28229"/>
      <c r="T474" s="28229"/>
      <c r="U474" s="28265"/>
      <c r="V474" s="28229">
        <v>0</v>
      </c>
    </row>
    <row s="28966" customFormat="1" customHeight="1" ht="22.5">
      <c r="A475" s="28229"/>
      <c r="B475" s="28924" t="s">
        <v>1370</v>
      </c>
      <c r="C475" s="28540" t="s">
        <v>103</v>
      </c>
      <c r="D475" s="27339" t="str">
        <f>B475&amp;".1"</f>
        <v>3.147.1</v>
      </c>
      <c r="E475" s="27340" t="s">
        <v>1065</v>
      </c>
      <c r="F475" s="27341" t="s">
        <v>430</v>
      </c>
      <c r="G475" s="27545" t="s">
        <v>22</v>
      </c>
      <c r="H475" s="27343" t="s">
        <v>22</v>
      </c>
      <c r="I475" s="27545" t="s">
        <v>1371</v>
      </c>
      <c r="J475" s="27343" t="s">
        <v>22</v>
      </c>
      <c r="K475" s="28195"/>
      <c r="L475" s="28229"/>
      <c r="M475" s="28229"/>
      <c r="N475" s="28229"/>
      <c r="O475" s="28229"/>
      <c r="P475" s="28229"/>
      <c r="Q475" s="28229"/>
      <c r="R475" s="28229"/>
      <c r="S475" s="28229"/>
      <c r="T475" s="28229"/>
      <c r="U475" s="28265"/>
      <c r="V475" s="28229">
        <v>0</v>
      </c>
    </row>
    <row s="28966" customFormat="1" customHeight="1" ht="15">
      <c r="A476" s="28229"/>
      <c r="B476" s="28924"/>
      <c r="C476" s="28540"/>
      <c r="D476" s="27339" t="str">
        <f>B475&amp;".2"</f>
        <v>3.147.2</v>
      </c>
      <c r="E476" s="27340" t="s">
        <v>1066</v>
      </c>
      <c r="F476" s="27341" t="s">
        <v>430</v>
      </c>
      <c r="G476" s="27310" t="s">
        <v>22</v>
      </c>
      <c r="H476" s="27343" t="s">
        <v>22</v>
      </c>
      <c r="I476" s="27310" t="s">
        <v>1369</v>
      </c>
      <c r="J476" s="27343" t="s">
        <v>22</v>
      </c>
      <c r="K476" s="28195" t="s">
        <v>1067</v>
      </c>
      <c r="L476" s="28229"/>
      <c r="M476" s="28229"/>
      <c r="N476" s="28229"/>
      <c r="O476" s="28229"/>
      <c r="P476" s="28229"/>
      <c r="Q476" s="28229"/>
      <c r="R476" s="28229"/>
      <c r="S476" s="28229"/>
      <c r="T476" s="28229"/>
      <c r="U476" s="28265"/>
      <c r="V476" s="28229">
        <v>0</v>
      </c>
    </row>
    <row s="28966" customFormat="1" customHeight="1" ht="15">
      <c r="A477" s="28229"/>
      <c r="B477" s="28924"/>
      <c r="C477" s="28540"/>
      <c r="D477" s="27339" t="str">
        <f>B475&amp;".3"</f>
        <v>3.147.3</v>
      </c>
      <c r="E477" s="27340" t="s">
        <v>1068</v>
      </c>
      <c r="F477" s="27341" t="s">
        <v>430</v>
      </c>
      <c r="G477" s="27310" t="s">
        <v>22</v>
      </c>
      <c r="H477" s="27343" t="s">
        <v>22</v>
      </c>
      <c r="I477" s="27310" t="s">
        <v>1369</v>
      </c>
      <c r="J477" s="27343" t="s">
        <v>22</v>
      </c>
      <c r="K477" s="28195" t="s">
        <v>1069</v>
      </c>
      <c r="L477" s="28229"/>
      <c r="M477" s="28229"/>
      <c r="N477" s="28229"/>
      <c r="O477" s="28229"/>
      <c r="P477" s="28229"/>
      <c r="Q477" s="28229"/>
      <c r="R477" s="28229"/>
      <c r="S477" s="28229"/>
      <c r="T477" s="28229"/>
      <c r="U477" s="28265"/>
      <c r="V477" s="28229">
        <v>0</v>
      </c>
    </row>
    <row s="28966" customFormat="1" customHeight="1" ht="22.5">
      <c r="A478" s="28229"/>
      <c r="B478" s="28924" t="s">
        <v>1372</v>
      </c>
      <c r="C478" s="28540" t="s">
        <v>103</v>
      </c>
      <c r="D478" s="27339" t="str">
        <f>B478&amp;".1"</f>
        <v>3.148.1</v>
      </c>
      <c r="E478" s="27340" t="s">
        <v>1065</v>
      </c>
      <c r="F478" s="27341" t="s">
        <v>430</v>
      </c>
      <c r="G478" s="27545" t="s">
        <v>22</v>
      </c>
      <c r="H478" s="27343" t="s">
        <v>22</v>
      </c>
      <c r="I478" s="27545" t="s">
        <v>1373</v>
      </c>
      <c r="J478" s="27343" t="s">
        <v>22</v>
      </c>
      <c r="K478" s="28195"/>
      <c r="L478" s="28229"/>
      <c r="M478" s="28229"/>
      <c r="N478" s="28229"/>
      <c r="O478" s="28229"/>
      <c r="P478" s="28229"/>
      <c r="Q478" s="28229"/>
      <c r="R478" s="28229"/>
      <c r="S478" s="28229"/>
      <c r="T478" s="28229"/>
      <c r="U478" s="28265"/>
      <c r="V478" s="28229">
        <v>0</v>
      </c>
    </row>
    <row s="28966" customFormat="1" customHeight="1" ht="15">
      <c r="A479" s="28229"/>
      <c r="B479" s="28924"/>
      <c r="C479" s="28540"/>
      <c r="D479" s="27339" t="str">
        <f>B478&amp;".2"</f>
        <v>3.148.2</v>
      </c>
      <c r="E479" s="27340" t="s">
        <v>1066</v>
      </c>
      <c r="F479" s="27341" t="s">
        <v>430</v>
      </c>
      <c r="G479" s="27310" t="s">
        <v>22</v>
      </c>
      <c r="H479" s="27343" t="s">
        <v>22</v>
      </c>
      <c r="I479" s="27310" t="s">
        <v>1369</v>
      </c>
      <c r="J479" s="27343" t="s">
        <v>22</v>
      </c>
      <c r="K479" s="28195" t="s">
        <v>1067</v>
      </c>
      <c r="L479" s="28229"/>
      <c r="M479" s="28229"/>
      <c r="N479" s="28229"/>
      <c r="O479" s="28229"/>
      <c r="P479" s="28229"/>
      <c r="Q479" s="28229"/>
      <c r="R479" s="28229"/>
      <c r="S479" s="28229"/>
      <c r="T479" s="28229"/>
      <c r="U479" s="28265"/>
      <c r="V479" s="28229">
        <v>0</v>
      </c>
    </row>
    <row s="28966" customFormat="1" customHeight="1" ht="15">
      <c r="A480" s="28229"/>
      <c r="B480" s="28924"/>
      <c r="C480" s="28540"/>
      <c r="D480" s="27339" t="str">
        <f>B478&amp;".3"</f>
        <v>3.148.3</v>
      </c>
      <c r="E480" s="27340" t="s">
        <v>1068</v>
      </c>
      <c r="F480" s="27341" t="s">
        <v>430</v>
      </c>
      <c r="G480" s="27310" t="s">
        <v>22</v>
      </c>
      <c r="H480" s="27343" t="s">
        <v>22</v>
      </c>
      <c r="I480" s="27310" t="s">
        <v>1369</v>
      </c>
      <c r="J480" s="27343" t="s">
        <v>22</v>
      </c>
      <c r="K480" s="28195" t="s">
        <v>1069</v>
      </c>
      <c r="L480" s="28229"/>
      <c r="M480" s="28229"/>
      <c r="N480" s="28229"/>
      <c r="O480" s="28229"/>
      <c r="P480" s="28229"/>
      <c r="Q480" s="28229"/>
      <c r="R480" s="28229"/>
      <c r="S480" s="28229"/>
      <c r="T480" s="28229"/>
      <c r="U480" s="28265"/>
      <c r="V480" s="28229">
        <v>0</v>
      </c>
    </row>
    <row s="28966" customFormat="1" customHeight="1" ht="22.5">
      <c r="A481" s="28229"/>
      <c r="B481" s="28924" t="s">
        <v>1374</v>
      </c>
      <c r="C481" s="28540" t="s">
        <v>103</v>
      </c>
      <c r="D481" s="27339" t="str">
        <f>B481&amp;".1"</f>
        <v>3.149.1</v>
      </c>
      <c r="E481" s="27340" t="s">
        <v>1065</v>
      </c>
      <c r="F481" s="27341" t="s">
        <v>430</v>
      </c>
      <c r="G481" s="27545" t="s">
        <v>22</v>
      </c>
      <c r="H481" s="27343" t="s">
        <v>22</v>
      </c>
      <c r="I481" s="27545" t="s">
        <v>1375</v>
      </c>
      <c r="J481" s="27343" t="s">
        <v>22</v>
      </c>
      <c r="K481" s="28195"/>
      <c r="L481" s="28229"/>
      <c r="M481" s="28229"/>
      <c r="N481" s="28229"/>
      <c r="O481" s="28229"/>
      <c r="P481" s="28229"/>
      <c r="Q481" s="28229"/>
      <c r="R481" s="28229"/>
      <c r="S481" s="28229"/>
      <c r="T481" s="28229"/>
      <c r="U481" s="28265"/>
      <c r="V481" s="28229">
        <v>0</v>
      </c>
    </row>
    <row s="28966" customFormat="1" customHeight="1" ht="15">
      <c r="A482" s="28229"/>
      <c r="B482" s="28924"/>
      <c r="C482" s="28540"/>
      <c r="D482" s="27339" t="str">
        <f>B481&amp;".2"</f>
        <v>3.149.2</v>
      </c>
      <c r="E482" s="27340" t="s">
        <v>1066</v>
      </c>
      <c r="F482" s="27341" t="s">
        <v>430</v>
      </c>
      <c r="G482" s="27310" t="s">
        <v>22</v>
      </c>
      <c r="H482" s="27343" t="s">
        <v>22</v>
      </c>
      <c r="I482" s="27310" t="s">
        <v>1369</v>
      </c>
      <c r="J482" s="27343" t="s">
        <v>22</v>
      </c>
      <c r="K482" s="28195" t="s">
        <v>1067</v>
      </c>
      <c r="L482" s="28229"/>
      <c r="M482" s="28229"/>
      <c r="N482" s="28229"/>
      <c r="O482" s="28229"/>
      <c r="P482" s="28229"/>
      <c r="Q482" s="28229"/>
      <c r="R482" s="28229"/>
      <c r="S482" s="28229"/>
      <c r="T482" s="28229"/>
      <c r="U482" s="28265"/>
      <c r="V482" s="28229">
        <v>0</v>
      </c>
    </row>
    <row s="28966" customFormat="1" customHeight="1" ht="15">
      <c r="A483" s="28229"/>
      <c r="B483" s="28924"/>
      <c r="C483" s="28540"/>
      <c r="D483" s="27339" t="str">
        <f>B481&amp;".3"</f>
        <v>3.149.3</v>
      </c>
      <c r="E483" s="27340" t="s">
        <v>1068</v>
      </c>
      <c r="F483" s="27341" t="s">
        <v>430</v>
      </c>
      <c r="G483" s="27310" t="s">
        <v>22</v>
      </c>
      <c r="H483" s="27343" t="s">
        <v>22</v>
      </c>
      <c r="I483" s="27310" t="s">
        <v>1369</v>
      </c>
      <c r="J483" s="27343" t="s">
        <v>22</v>
      </c>
      <c r="K483" s="28195" t="s">
        <v>1069</v>
      </c>
      <c r="L483" s="28229"/>
      <c r="M483" s="28229"/>
      <c r="N483" s="28229"/>
      <c r="O483" s="28229"/>
      <c r="P483" s="28229"/>
      <c r="Q483" s="28229"/>
      <c r="R483" s="28229"/>
      <c r="S483" s="28229"/>
      <c r="T483" s="28229"/>
      <c r="U483" s="28265"/>
      <c r="V483" s="28229">
        <v>0</v>
      </c>
    </row>
    <row s="28966" customFormat="1" customHeight="1" ht="22.5">
      <c r="A484" s="28229"/>
      <c r="B484" s="28924" t="s">
        <v>1376</v>
      </c>
      <c r="C484" s="28540" t="s">
        <v>103</v>
      </c>
      <c r="D484" s="27339" t="str">
        <f>B484&amp;".1"</f>
        <v>3.150.1</v>
      </c>
      <c r="E484" s="27340" t="s">
        <v>1065</v>
      </c>
      <c r="F484" s="27341" t="s">
        <v>430</v>
      </c>
      <c r="G484" s="27545" t="s">
        <v>22</v>
      </c>
      <c r="H484" s="27343" t="s">
        <v>22</v>
      </c>
      <c r="I484" s="27545" t="s">
        <v>1377</v>
      </c>
      <c r="J484" s="27343" t="s">
        <v>22</v>
      </c>
      <c r="K484" s="28195"/>
      <c r="L484" s="28229"/>
      <c r="M484" s="28229"/>
      <c r="N484" s="28229"/>
      <c r="O484" s="28229"/>
      <c r="P484" s="28229"/>
      <c r="Q484" s="28229"/>
      <c r="R484" s="28229"/>
      <c r="S484" s="28229"/>
      <c r="T484" s="28229"/>
      <c r="U484" s="28265"/>
      <c r="V484" s="28229">
        <v>0</v>
      </c>
    </row>
    <row s="28966" customFormat="1" customHeight="1" ht="15">
      <c r="A485" s="28229"/>
      <c r="B485" s="28924"/>
      <c r="C485" s="28540"/>
      <c r="D485" s="27339" t="str">
        <f>B484&amp;".2"</f>
        <v>3.150.2</v>
      </c>
      <c r="E485" s="27340" t="s">
        <v>1066</v>
      </c>
      <c r="F485" s="27341" t="s">
        <v>430</v>
      </c>
      <c r="G485" s="27310" t="s">
        <v>22</v>
      </c>
      <c r="H485" s="27343" t="s">
        <v>22</v>
      </c>
      <c r="I485" s="27310" t="s">
        <v>1369</v>
      </c>
      <c r="J485" s="27343" t="s">
        <v>22</v>
      </c>
      <c r="K485" s="28195" t="s">
        <v>1067</v>
      </c>
      <c r="L485" s="28229"/>
      <c r="M485" s="28229"/>
      <c r="N485" s="28229"/>
      <c r="O485" s="28229"/>
      <c r="P485" s="28229"/>
      <c r="Q485" s="28229"/>
      <c r="R485" s="28229"/>
      <c r="S485" s="28229"/>
      <c r="T485" s="28229"/>
      <c r="U485" s="28265"/>
      <c r="V485" s="28229">
        <v>0</v>
      </c>
    </row>
    <row s="28966" customFormat="1" customHeight="1" ht="15">
      <c r="A486" s="28229"/>
      <c r="B486" s="28924"/>
      <c r="C486" s="28540"/>
      <c r="D486" s="27339" t="str">
        <f>B484&amp;".3"</f>
        <v>3.150.3</v>
      </c>
      <c r="E486" s="27340" t="s">
        <v>1068</v>
      </c>
      <c r="F486" s="27341" t="s">
        <v>430</v>
      </c>
      <c r="G486" s="27310" t="s">
        <v>22</v>
      </c>
      <c r="H486" s="27343" t="s">
        <v>22</v>
      </c>
      <c r="I486" s="27310" t="s">
        <v>1369</v>
      </c>
      <c r="J486" s="27343" t="s">
        <v>22</v>
      </c>
      <c r="K486" s="28195" t="s">
        <v>1069</v>
      </c>
      <c r="L486" s="28229"/>
      <c r="M486" s="28229"/>
      <c r="N486" s="28229"/>
      <c r="O486" s="28229"/>
      <c r="P486" s="28229"/>
      <c r="Q486" s="28229"/>
      <c r="R486" s="28229"/>
      <c r="S486" s="28229"/>
      <c r="T486" s="28229"/>
      <c r="U486" s="28265"/>
      <c r="V486" s="28229">
        <v>0</v>
      </c>
    </row>
    <row s="28966" customFormat="1" customHeight="1" ht="22.5">
      <c r="A487" s="28229"/>
      <c r="B487" s="28924" t="s">
        <v>1378</v>
      </c>
      <c r="C487" s="28540" t="s">
        <v>103</v>
      </c>
      <c r="D487" s="27339" t="str">
        <f>B487&amp;".1"</f>
        <v>3.151.1</v>
      </c>
      <c r="E487" s="27340" t="s">
        <v>1065</v>
      </c>
      <c r="F487" s="27341" t="s">
        <v>430</v>
      </c>
      <c r="G487" s="27545" t="s">
        <v>22</v>
      </c>
      <c r="H487" s="27343" t="s">
        <v>22</v>
      </c>
      <c r="I487" s="27545" t="s">
        <v>1379</v>
      </c>
      <c r="J487" s="27343" t="s">
        <v>22</v>
      </c>
      <c r="K487" s="28195"/>
      <c r="L487" s="28229"/>
      <c r="M487" s="28229"/>
      <c r="N487" s="28229"/>
      <c r="O487" s="28229"/>
      <c r="P487" s="28229"/>
      <c r="Q487" s="28229"/>
      <c r="R487" s="28229"/>
      <c r="S487" s="28229"/>
      <c r="T487" s="28229"/>
      <c r="U487" s="28265"/>
      <c r="V487" s="28229">
        <v>0</v>
      </c>
    </row>
    <row s="28966" customFormat="1" customHeight="1" ht="15">
      <c r="A488" s="28229"/>
      <c r="B488" s="28924"/>
      <c r="C488" s="28540"/>
      <c r="D488" s="27339" t="str">
        <f>B487&amp;".2"</f>
        <v>3.151.2</v>
      </c>
      <c r="E488" s="27340" t="s">
        <v>1066</v>
      </c>
      <c r="F488" s="27341" t="s">
        <v>430</v>
      </c>
      <c r="G488" s="27310" t="s">
        <v>22</v>
      </c>
      <c r="H488" s="27343" t="s">
        <v>22</v>
      </c>
      <c r="I488" s="27310" t="s">
        <v>1369</v>
      </c>
      <c r="J488" s="27343" t="s">
        <v>22</v>
      </c>
      <c r="K488" s="28195" t="s">
        <v>1067</v>
      </c>
      <c r="L488" s="28229"/>
      <c r="M488" s="28229"/>
      <c r="N488" s="28229"/>
      <c r="O488" s="28229"/>
      <c r="P488" s="28229"/>
      <c r="Q488" s="28229"/>
      <c r="R488" s="28229"/>
      <c r="S488" s="28229"/>
      <c r="T488" s="28229"/>
      <c r="U488" s="28265"/>
      <c r="V488" s="28229">
        <v>0</v>
      </c>
    </row>
    <row s="28966" customFormat="1" customHeight="1" ht="15">
      <c r="A489" s="28229"/>
      <c r="B489" s="28924"/>
      <c r="C489" s="28540"/>
      <c r="D489" s="27339" t="str">
        <f>B487&amp;".3"</f>
        <v>3.151.3</v>
      </c>
      <c r="E489" s="27340" t="s">
        <v>1068</v>
      </c>
      <c r="F489" s="27341" t="s">
        <v>430</v>
      </c>
      <c r="G489" s="27310" t="s">
        <v>22</v>
      </c>
      <c r="H489" s="27343" t="s">
        <v>22</v>
      </c>
      <c r="I489" s="27310" t="s">
        <v>1369</v>
      </c>
      <c r="J489" s="27343" t="s">
        <v>22</v>
      </c>
      <c r="K489" s="28195" t="s">
        <v>1069</v>
      </c>
      <c r="L489" s="28229"/>
      <c r="M489" s="28229"/>
      <c r="N489" s="28229"/>
      <c r="O489" s="28229"/>
      <c r="P489" s="28229"/>
      <c r="Q489" s="28229"/>
      <c r="R489" s="28229"/>
      <c r="S489" s="28229"/>
      <c r="T489" s="28229"/>
      <c r="U489" s="28265"/>
      <c r="V489" s="28229">
        <v>0</v>
      </c>
    </row>
    <row s="28966" customFormat="1" customHeight="1" ht="22.5">
      <c r="A490" s="28229"/>
      <c r="B490" s="28924" t="s">
        <v>1380</v>
      </c>
      <c r="C490" s="28540" t="s">
        <v>103</v>
      </c>
      <c r="D490" s="27339" t="str">
        <f>B490&amp;".1"</f>
        <v>3.152.1</v>
      </c>
      <c r="E490" s="27340" t="s">
        <v>1065</v>
      </c>
      <c r="F490" s="27341" t="s">
        <v>430</v>
      </c>
      <c r="G490" s="27545" t="s">
        <v>22</v>
      </c>
      <c r="H490" s="27343" t="s">
        <v>22</v>
      </c>
      <c r="I490" s="27545" t="s">
        <v>1381</v>
      </c>
      <c r="J490" s="27343" t="s">
        <v>22</v>
      </c>
      <c r="K490" s="28195"/>
      <c r="L490" s="28229"/>
      <c r="M490" s="28229"/>
      <c r="N490" s="28229"/>
      <c r="O490" s="28229"/>
      <c r="P490" s="28229"/>
      <c r="Q490" s="28229"/>
      <c r="R490" s="28229"/>
      <c r="S490" s="28229"/>
      <c r="T490" s="28229"/>
      <c r="U490" s="28265"/>
      <c r="V490" s="28229">
        <v>0</v>
      </c>
    </row>
    <row s="28966" customFormat="1" customHeight="1" ht="15">
      <c r="A491" s="28229"/>
      <c r="B491" s="28924"/>
      <c r="C491" s="28540"/>
      <c r="D491" s="27339" t="str">
        <f>B490&amp;".2"</f>
        <v>3.152.2</v>
      </c>
      <c r="E491" s="27340" t="s">
        <v>1066</v>
      </c>
      <c r="F491" s="27341" t="s">
        <v>430</v>
      </c>
      <c r="G491" s="27310" t="s">
        <v>22</v>
      </c>
      <c r="H491" s="27343" t="s">
        <v>22</v>
      </c>
      <c r="I491" s="27310" t="s">
        <v>1369</v>
      </c>
      <c r="J491" s="27343" t="s">
        <v>22</v>
      </c>
      <c r="K491" s="28195" t="s">
        <v>1067</v>
      </c>
      <c r="L491" s="28229"/>
      <c r="M491" s="28229"/>
      <c r="N491" s="28229"/>
      <c r="O491" s="28229"/>
      <c r="P491" s="28229"/>
      <c r="Q491" s="28229"/>
      <c r="R491" s="28229"/>
      <c r="S491" s="28229"/>
      <c r="T491" s="28229"/>
      <c r="U491" s="28265"/>
      <c r="V491" s="28229">
        <v>0</v>
      </c>
    </row>
    <row s="28966" customFormat="1" customHeight="1" ht="15">
      <c r="A492" s="28229"/>
      <c r="B492" s="28924"/>
      <c r="C492" s="28540"/>
      <c r="D492" s="27339" t="str">
        <f>B490&amp;".3"</f>
        <v>3.152.3</v>
      </c>
      <c r="E492" s="27340" t="s">
        <v>1068</v>
      </c>
      <c r="F492" s="27341" t="s">
        <v>430</v>
      </c>
      <c r="G492" s="27310" t="s">
        <v>22</v>
      </c>
      <c r="H492" s="27343" t="s">
        <v>22</v>
      </c>
      <c r="I492" s="27310" t="s">
        <v>1369</v>
      </c>
      <c r="J492" s="27343" t="s">
        <v>22</v>
      </c>
      <c r="K492" s="28195" t="s">
        <v>1069</v>
      </c>
      <c r="L492" s="28229"/>
      <c r="M492" s="28229"/>
      <c r="N492" s="28229"/>
      <c r="O492" s="28229"/>
      <c r="P492" s="28229"/>
      <c r="Q492" s="28229"/>
      <c r="R492" s="28229"/>
      <c r="S492" s="28229"/>
      <c r="T492" s="28229"/>
      <c r="U492" s="28265"/>
      <c r="V492" s="28229">
        <v>0</v>
      </c>
    </row>
    <row s="28966" customFormat="1" customHeight="1" ht="22.5">
      <c r="A493" s="28229"/>
      <c r="B493" s="28924" t="s">
        <v>1382</v>
      </c>
      <c r="C493" s="28540" t="s">
        <v>103</v>
      </c>
      <c r="D493" s="27339" t="str">
        <f>B493&amp;".1"</f>
        <v>3.153.1</v>
      </c>
      <c r="E493" s="27340" t="s">
        <v>1065</v>
      </c>
      <c r="F493" s="27341" t="s">
        <v>430</v>
      </c>
      <c r="G493" s="27545" t="s">
        <v>22</v>
      </c>
      <c r="H493" s="27343" t="s">
        <v>22</v>
      </c>
      <c r="I493" s="27545" t="s">
        <v>1383</v>
      </c>
      <c r="J493" s="27343" t="s">
        <v>22</v>
      </c>
      <c r="K493" s="28195"/>
      <c r="L493" s="28229"/>
      <c r="M493" s="28229"/>
      <c r="N493" s="28229"/>
      <c r="O493" s="28229"/>
      <c r="P493" s="28229"/>
      <c r="Q493" s="28229"/>
      <c r="R493" s="28229"/>
      <c r="S493" s="28229"/>
      <c r="T493" s="28229"/>
      <c r="U493" s="28265"/>
      <c r="V493" s="28229">
        <v>0</v>
      </c>
    </row>
    <row s="28966" customFormat="1" customHeight="1" ht="15">
      <c r="A494" s="28229"/>
      <c r="B494" s="28924"/>
      <c r="C494" s="28540"/>
      <c r="D494" s="27339" t="str">
        <f>B493&amp;".2"</f>
        <v>3.153.2</v>
      </c>
      <c r="E494" s="27340" t="s">
        <v>1066</v>
      </c>
      <c r="F494" s="27341" t="s">
        <v>430</v>
      </c>
      <c r="G494" s="27310" t="s">
        <v>22</v>
      </c>
      <c r="H494" s="27343" t="s">
        <v>22</v>
      </c>
      <c r="I494" s="27310" t="s">
        <v>1384</v>
      </c>
      <c r="J494" s="27343" t="s">
        <v>22</v>
      </c>
      <c r="K494" s="28195" t="s">
        <v>1067</v>
      </c>
      <c r="L494" s="28229"/>
      <c r="M494" s="28229"/>
      <c r="N494" s="28229"/>
      <c r="O494" s="28229"/>
      <c r="P494" s="28229"/>
      <c r="Q494" s="28229"/>
      <c r="R494" s="28229"/>
      <c r="S494" s="28229"/>
      <c r="T494" s="28229"/>
      <c r="U494" s="28265"/>
      <c r="V494" s="28229">
        <v>0</v>
      </c>
    </row>
    <row s="28966" customFormat="1" customHeight="1" ht="15">
      <c r="A495" s="28229"/>
      <c r="B495" s="28924"/>
      <c r="C495" s="28540"/>
      <c r="D495" s="27339" t="str">
        <f>B493&amp;".3"</f>
        <v>3.153.3</v>
      </c>
      <c r="E495" s="27340" t="s">
        <v>1068</v>
      </c>
      <c r="F495" s="27341" t="s">
        <v>430</v>
      </c>
      <c r="G495" s="27310" t="s">
        <v>22</v>
      </c>
      <c r="H495" s="27343" t="s">
        <v>22</v>
      </c>
      <c r="I495" s="27310" t="s">
        <v>1369</v>
      </c>
      <c r="J495" s="27343" t="s">
        <v>22</v>
      </c>
      <c r="K495" s="28195" t="s">
        <v>1069</v>
      </c>
      <c r="L495" s="28229"/>
      <c r="M495" s="28229"/>
      <c r="N495" s="28229"/>
      <c r="O495" s="28229"/>
      <c r="P495" s="28229"/>
      <c r="Q495" s="28229"/>
      <c r="R495" s="28229"/>
      <c r="S495" s="28229"/>
      <c r="T495" s="28229"/>
      <c r="U495" s="28265"/>
      <c r="V495" s="28229">
        <v>0</v>
      </c>
    </row>
    <row s="28966" customFormat="1" customHeight="1" ht="22.5">
      <c r="A496" s="28229"/>
      <c r="B496" s="28924" t="s">
        <v>1385</v>
      </c>
      <c r="C496" s="28540" t="s">
        <v>103</v>
      </c>
      <c r="D496" s="27339" t="str">
        <f>B496&amp;".1"</f>
        <v>3.154.1</v>
      </c>
      <c r="E496" s="27340" t="s">
        <v>1065</v>
      </c>
      <c r="F496" s="27341" t="s">
        <v>430</v>
      </c>
      <c r="G496" s="27545" t="s">
        <v>22</v>
      </c>
      <c r="H496" s="27343" t="s">
        <v>22</v>
      </c>
      <c r="I496" s="27545" t="s">
        <v>1386</v>
      </c>
      <c r="J496" s="27343" t="s">
        <v>22</v>
      </c>
      <c r="K496" s="28195"/>
      <c r="L496" s="28229"/>
      <c r="M496" s="28229"/>
      <c r="N496" s="28229"/>
      <c r="O496" s="28229"/>
      <c r="P496" s="28229"/>
      <c r="Q496" s="28229"/>
      <c r="R496" s="28229"/>
      <c r="S496" s="28229"/>
      <c r="T496" s="28229"/>
      <c r="U496" s="28265"/>
      <c r="V496" s="28229">
        <v>0</v>
      </c>
    </row>
    <row s="28966" customFormat="1" customHeight="1" ht="15">
      <c r="A497" s="28229"/>
      <c r="B497" s="28924"/>
      <c r="C497" s="28540"/>
      <c r="D497" s="27339" t="str">
        <f>B496&amp;".2"</f>
        <v>3.154.2</v>
      </c>
      <c r="E497" s="27340" t="s">
        <v>1066</v>
      </c>
      <c r="F497" s="27341" t="s">
        <v>430</v>
      </c>
      <c r="G497" s="27310" t="s">
        <v>22</v>
      </c>
      <c r="H497" s="27343" t="s">
        <v>22</v>
      </c>
      <c r="I497" s="27310" t="s">
        <v>1384</v>
      </c>
      <c r="J497" s="27343" t="s">
        <v>22</v>
      </c>
      <c r="K497" s="28195" t="s">
        <v>1067</v>
      </c>
      <c r="L497" s="28229"/>
      <c r="M497" s="28229"/>
      <c r="N497" s="28229"/>
      <c r="O497" s="28229"/>
      <c r="P497" s="28229"/>
      <c r="Q497" s="28229"/>
      <c r="R497" s="28229"/>
      <c r="S497" s="28229"/>
      <c r="T497" s="28229"/>
      <c r="U497" s="28265"/>
      <c r="V497" s="28229">
        <v>0</v>
      </c>
    </row>
    <row s="28966" customFormat="1" customHeight="1" ht="15">
      <c r="A498" s="28229"/>
      <c r="B498" s="28924"/>
      <c r="C498" s="28540"/>
      <c r="D498" s="27339" t="str">
        <f>B496&amp;".3"</f>
        <v>3.154.3</v>
      </c>
      <c r="E498" s="27340" t="s">
        <v>1068</v>
      </c>
      <c r="F498" s="27341" t="s">
        <v>430</v>
      </c>
      <c r="G498" s="27310" t="s">
        <v>22</v>
      </c>
      <c r="H498" s="27343" t="s">
        <v>22</v>
      </c>
      <c r="I498" s="27310" t="s">
        <v>1369</v>
      </c>
      <c r="J498" s="27343" t="s">
        <v>22</v>
      </c>
      <c r="K498" s="28195" t="s">
        <v>1069</v>
      </c>
      <c r="L498" s="28229"/>
      <c r="M498" s="28229"/>
      <c r="N498" s="28229"/>
      <c r="O498" s="28229"/>
      <c r="P498" s="28229"/>
      <c r="Q498" s="28229"/>
      <c r="R498" s="28229"/>
      <c r="S498" s="28229"/>
      <c r="T498" s="28229"/>
      <c r="U498" s="28265"/>
      <c r="V498" s="28229">
        <v>0</v>
      </c>
    </row>
    <row s="28966" customFormat="1" customHeight="1" ht="22.5">
      <c r="A499" s="28229"/>
      <c r="B499" s="28924" t="s">
        <v>1387</v>
      </c>
      <c r="C499" s="28540" t="s">
        <v>103</v>
      </c>
      <c r="D499" s="27339" t="str">
        <f>B499&amp;".1"</f>
        <v>3.155.1</v>
      </c>
      <c r="E499" s="27340" t="s">
        <v>1065</v>
      </c>
      <c r="F499" s="27341" t="s">
        <v>430</v>
      </c>
      <c r="G499" s="27545" t="s">
        <v>22</v>
      </c>
      <c r="H499" s="27343" t="s">
        <v>22</v>
      </c>
      <c r="I499" s="27545" t="s">
        <v>1388</v>
      </c>
      <c r="J499" s="27343" t="s">
        <v>22</v>
      </c>
      <c r="K499" s="28195"/>
      <c r="L499" s="28229"/>
      <c r="M499" s="28229"/>
      <c r="N499" s="28229"/>
      <c r="O499" s="28229"/>
      <c r="P499" s="28229"/>
      <c r="Q499" s="28229"/>
      <c r="R499" s="28229"/>
      <c r="S499" s="28229"/>
      <c r="T499" s="28229"/>
      <c r="U499" s="28265"/>
      <c r="V499" s="28229">
        <v>0</v>
      </c>
    </row>
    <row s="28966" customFormat="1" customHeight="1" ht="15">
      <c r="A500" s="28229"/>
      <c r="B500" s="28924"/>
      <c r="C500" s="28540"/>
      <c r="D500" s="27339" t="str">
        <f>B499&amp;".2"</f>
        <v>3.155.2</v>
      </c>
      <c r="E500" s="27340" t="s">
        <v>1066</v>
      </c>
      <c r="F500" s="27341" t="s">
        <v>430</v>
      </c>
      <c r="G500" s="27310" t="s">
        <v>22</v>
      </c>
      <c r="H500" s="27343" t="s">
        <v>22</v>
      </c>
      <c r="I500" s="27310" t="s">
        <v>1384</v>
      </c>
      <c r="J500" s="27343" t="s">
        <v>22</v>
      </c>
      <c r="K500" s="28195" t="s">
        <v>1067</v>
      </c>
      <c r="L500" s="28229"/>
      <c r="M500" s="28229"/>
      <c r="N500" s="28229"/>
      <c r="O500" s="28229"/>
      <c r="P500" s="28229"/>
      <c r="Q500" s="28229"/>
      <c r="R500" s="28229"/>
      <c r="S500" s="28229"/>
      <c r="T500" s="28229"/>
      <c r="U500" s="28265"/>
      <c r="V500" s="28229">
        <v>0</v>
      </c>
    </row>
    <row s="28966" customFormat="1" customHeight="1" ht="15">
      <c r="A501" s="28229"/>
      <c r="B501" s="28924"/>
      <c r="C501" s="28540"/>
      <c r="D501" s="27339" t="str">
        <f>B499&amp;".3"</f>
        <v>3.155.3</v>
      </c>
      <c r="E501" s="27340" t="s">
        <v>1068</v>
      </c>
      <c r="F501" s="27341" t="s">
        <v>430</v>
      </c>
      <c r="G501" s="27310" t="s">
        <v>22</v>
      </c>
      <c r="H501" s="27343" t="s">
        <v>22</v>
      </c>
      <c r="I501" s="27310" t="s">
        <v>1384</v>
      </c>
      <c r="J501" s="27343" t="s">
        <v>22</v>
      </c>
      <c r="K501" s="28195" t="s">
        <v>1069</v>
      </c>
      <c r="L501" s="28229"/>
      <c r="M501" s="28229"/>
      <c r="N501" s="28229"/>
      <c r="O501" s="28229"/>
      <c r="P501" s="28229"/>
      <c r="Q501" s="28229"/>
      <c r="R501" s="28229"/>
      <c r="S501" s="28229"/>
      <c r="T501" s="28229"/>
      <c r="U501" s="28265"/>
      <c r="V501" s="28229">
        <v>0</v>
      </c>
    </row>
    <row s="28966" customFormat="1" customHeight="1" ht="22.5">
      <c r="A502" s="28229"/>
      <c r="B502" s="28924" t="s">
        <v>1389</v>
      </c>
      <c r="C502" s="28540" t="s">
        <v>103</v>
      </c>
      <c r="D502" s="27339" t="str">
        <f>B502&amp;".1"</f>
        <v>3.156.1</v>
      </c>
      <c r="E502" s="27340" t="s">
        <v>1065</v>
      </c>
      <c r="F502" s="27341" t="s">
        <v>430</v>
      </c>
      <c r="G502" s="27545" t="s">
        <v>22</v>
      </c>
      <c r="H502" s="27343" t="s">
        <v>22</v>
      </c>
      <c r="I502" s="27545" t="s">
        <v>1390</v>
      </c>
      <c r="J502" s="27343" t="s">
        <v>22</v>
      </c>
      <c r="K502" s="28195"/>
      <c r="L502" s="28229"/>
      <c r="M502" s="28229"/>
      <c r="N502" s="28229"/>
      <c r="O502" s="28229"/>
      <c r="P502" s="28229"/>
      <c r="Q502" s="28229"/>
      <c r="R502" s="28229"/>
      <c r="S502" s="28229"/>
      <c r="T502" s="28229"/>
      <c r="U502" s="28265"/>
      <c r="V502" s="28229">
        <v>0</v>
      </c>
    </row>
    <row s="28966" customFormat="1" customHeight="1" ht="15">
      <c r="A503" s="28229"/>
      <c r="B503" s="28924"/>
      <c r="C503" s="28540"/>
      <c r="D503" s="27339" t="str">
        <f>B502&amp;".2"</f>
        <v>3.156.2</v>
      </c>
      <c r="E503" s="27340" t="s">
        <v>1066</v>
      </c>
      <c r="F503" s="27341" t="s">
        <v>430</v>
      </c>
      <c r="G503" s="27310" t="s">
        <v>22</v>
      </c>
      <c r="H503" s="27343" t="s">
        <v>22</v>
      </c>
      <c r="I503" s="27310" t="s">
        <v>1384</v>
      </c>
      <c r="J503" s="27343" t="s">
        <v>22</v>
      </c>
      <c r="K503" s="28195" t="s">
        <v>1067</v>
      </c>
      <c r="L503" s="28229"/>
      <c r="M503" s="28229"/>
      <c r="N503" s="28229"/>
      <c r="O503" s="28229"/>
      <c r="P503" s="28229"/>
      <c r="Q503" s="28229"/>
      <c r="R503" s="28229"/>
      <c r="S503" s="28229"/>
      <c r="T503" s="28229"/>
      <c r="U503" s="28265"/>
      <c r="V503" s="28229">
        <v>0</v>
      </c>
    </row>
    <row s="28966" customFormat="1" customHeight="1" ht="15">
      <c r="A504" s="28229"/>
      <c r="B504" s="28924"/>
      <c r="C504" s="28540"/>
      <c r="D504" s="27339" t="str">
        <f>B502&amp;".3"</f>
        <v>3.156.3</v>
      </c>
      <c r="E504" s="27340" t="s">
        <v>1068</v>
      </c>
      <c r="F504" s="27341" t="s">
        <v>430</v>
      </c>
      <c r="G504" s="27310" t="s">
        <v>22</v>
      </c>
      <c r="H504" s="27343" t="s">
        <v>22</v>
      </c>
      <c r="I504" s="27310" t="s">
        <v>1384</v>
      </c>
      <c r="J504" s="27343" t="s">
        <v>22</v>
      </c>
      <c r="K504" s="28195" t="s">
        <v>1069</v>
      </c>
      <c r="L504" s="28229"/>
      <c r="M504" s="28229"/>
      <c r="N504" s="28229"/>
      <c r="O504" s="28229"/>
      <c r="P504" s="28229"/>
      <c r="Q504" s="28229"/>
      <c r="R504" s="28229"/>
      <c r="S504" s="28229"/>
      <c r="T504" s="28229"/>
      <c r="U504" s="28265"/>
      <c r="V504" s="28229">
        <v>0</v>
      </c>
    </row>
    <row s="28966" customFormat="1" customHeight="1" ht="22.5">
      <c r="A505" s="28229"/>
      <c r="B505" s="28924" t="s">
        <v>1391</v>
      </c>
      <c r="C505" s="28540" t="s">
        <v>103</v>
      </c>
      <c r="D505" s="27339" t="str">
        <f>B505&amp;".1"</f>
        <v>3.157.1</v>
      </c>
      <c r="E505" s="27340" t="s">
        <v>1065</v>
      </c>
      <c r="F505" s="27341" t="s">
        <v>430</v>
      </c>
      <c r="G505" s="27545" t="s">
        <v>22</v>
      </c>
      <c r="H505" s="27343" t="s">
        <v>22</v>
      </c>
      <c r="I505" s="27545" t="s">
        <v>1392</v>
      </c>
      <c r="J505" s="27343" t="s">
        <v>22</v>
      </c>
      <c r="K505" s="28195"/>
      <c r="L505" s="28229"/>
      <c r="M505" s="28229"/>
      <c r="N505" s="28229"/>
      <c r="O505" s="28229"/>
      <c r="P505" s="28229"/>
      <c r="Q505" s="28229"/>
      <c r="R505" s="28229"/>
      <c r="S505" s="28229"/>
      <c r="T505" s="28229"/>
      <c r="U505" s="28265"/>
      <c r="V505" s="28229">
        <v>0</v>
      </c>
    </row>
    <row s="28966" customFormat="1" customHeight="1" ht="15">
      <c r="A506" s="28229"/>
      <c r="B506" s="28924"/>
      <c r="C506" s="28540"/>
      <c r="D506" s="27339" t="str">
        <f>B505&amp;".2"</f>
        <v>3.157.2</v>
      </c>
      <c r="E506" s="27340" t="s">
        <v>1066</v>
      </c>
      <c r="F506" s="27341" t="s">
        <v>430</v>
      </c>
      <c r="G506" s="27310" t="s">
        <v>22</v>
      </c>
      <c r="H506" s="27343" t="s">
        <v>22</v>
      </c>
      <c r="I506" s="27310" t="s">
        <v>1384</v>
      </c>
      <c r="J506" s="27343" t="s">
        <v>22</v>
      </c>
      <c r="K506" s="28195" t="s">
        <v>1067</v>
      </c>
      <c r="L506" s="28229"/>
      <c r="M506" s="28229"/>
      <c r="N506" s="28229"/>
      <c r="O506" s="28229"/>
      <c r="P506" s="28229"/>
      <c r="Q506" s="28229"/>
      <c r="R506" s="28229"/>
      <c r="S506" s="28229"/>
      <c r="T506" s="28229"/>
      <c r="U506" s="28265"/>
      <c r="V506" s="28229">
        <v>0</v>
      </c>
    </row>
    <row s="28966" customFormat="1" customHeight="1" ht="15">
      <c r="A507" s="28229"/>
      <c r="B507" s="28924"/>
      <c r="C507" s="28540"/>
      <c r="D507" s="27339" t="str">
        <f>B505&amp;".3"</f>
        <v>3.157.3</v>
      </c>
      <c r="E507" s="27340" t="s">
        <v>1068</v>
      </c>
      <c r="F507" s="27341" t="s">
        <v>430</v>
      </c>
      <c r="G507" s="27310" t="s">
        <v>22</v>
      </c>
      <c r="H507" s="27343" t="s">
        <v>22</v>
      </c>
      <c r="I507" s="27310" t="s">
        <v>1369</v>
      </c>
      <c r="J507" s="27343" t="s">
        <v>22</v>
      </c>
      <c r="K507" s="28195" t="s">
        <v>1069</v>
      </c>
      <c r="L507" s="28229"/>
      <c r="M507" s="28229"/>
      <c r="N507" s="28229"/>
      <c r="O507" s="28229"/>
      <c r="P507" s="28229"/>
      <c r="Q507" s="28229"/>
      <c r="R507" s="28229"/>
      <c r="S507" s="28229"/>
      <c r="T507" s="28229"/>
      <c r="U507" s="28265"/>
      <c r="V507" s="28229">
        <v>0</v>
      </c>
    </row>
    <row s="28966" customFormat="1" customHeight="1" ht="22.5">
      <c r="A508" s="28229"/>
      <c r="B508" s="28924" t="s">
        <v>1393</v>
      </c>
      <c r="C508" s="28540" t="s">
        <v>103</v>
      </c>
      <c r="D508" s="27339" t="str">
        <f>B508&amp;".1"</f>
        <v>3.158.1</v>
      </c>
      <c r="E508" s="27340" t="s">
        <v>1065</v>
      </c>
      <c r="F508" s="27341" t="s">
        <v>430</v>
      </c>
      <c r="G508" s="27545" t="s">
        <v>22</v>
      </c>
      <c r="H508" s="27343" t="s">
        <v>22</v>
      </c>
      <c r="I508" s="27545" t="s">
        <v>1394</v>
      </c>
      <c r="J508" s="27343" t="s">
        <v>22</v>
      </c>
      <c r="K508" s="28195"/>
      <c r="L508" s="28229"/>
      <c r="M508" s="28229"/>
      <c r="N508" s="28229"/>
      <c r="O508" s="28229"/>
      <c r="P508" s="28229"/>
      <c r="Q508" s="28229"/>
      <c r="R508" s="28229"/>
      <c r="S508" s="28229"/>
      <c r="T508" s="28229"/>
      <c r="U508" s="28265"/>
      <c r="V508" s="28229">
        <v>0</v>
      </c>
    </row>
    <row s="28966" customFormat="1" customHeight="1" ht="15">
      <c r="A509" s="28229"/>
      <c r="B509" s="28924"/>
      <c r="C509" s="28540"/>
      <c r="D509" s="27339" t="str">
        <f>B508&amp;".2"</f>
        <v>3.158.2</v>
      </c>
      <c r="E509" s="27340" t="s">
        <v>1066</v>
      </c>
      <c r="F509" s="27341" t="s">
        <v>430</v>
      </c>
      <c r="G509" s="27310" t="s">
        <v>22</v>
      </c>
      <c r="H509" s="27343" t="s">
        <v>22</v>
      </c>
      <c r="I509" s="27310" t="s">
        <v>1384</v>
      </c>
      <c r="J509" s="27343" t="s">
        <v>22</v>
      </c>
      <c r="K509" s="28195" t="s">
        <v>1067</v>
      </c>
      <c r="L509" s="28229"/>
      <c r="M509" s="28229"/>
      <c r="N509" s="28229"/>
      <c r="O509" s="28229"/>
      <c r="P509" s="28229"/>
      <c r="Q509" s="28229"/>
      <c r="R509" s="28229"/>
      <c r="S509" s="28229"/>
      <c r="T509" s="28229"/>
      <c r="U509" s="28265"/>
      <c r="V509" s="28229">
        <v>0</v>
      </c>
    </row>
    <row s="28966" customFormat="1" customHeight="1" ht="15">
      <c r="A510" s="28229"/>
      <c r="B510" s="28924"/>
      <c r="C510" s="28540"/>
      <c r="D510" s="27339" t="str">
        <f>B508&amp;".3"</f>
        <v>3.158.3</v>
      </c>
      <c r="E510" s="27340" t="s">
        <v>1068</v>
      </c>
      <c r="F510" s="27341" t="s">
        <v>430</v>
      </c>
      <c r="G510" s="27310" t="s">
        <v>22</v>
      </c>
      <c r="H510" s="27343" t="s">
        <v>22</v>
      </c>
      <c r="I510" s="27310" t="s">
        <v>1384</v>
      </c>
      <c r="J510" s="27343" t="s">
        <v>22</v>
      </c>
      <c r="K510" s="28195" t="s">
        <v>1069</v>
      </c>
      <c r="L510" s="28229"/>
      <c r="M510" s="28229"/>
      <c r="N510" s="28229"/>
      <c r="O510" s="28229"/>
      <c r="P510" s="28229"/>
      <c r="Q510" s="28229"/>
      <c r="R510" s="28229"/>
      <c r="S510" s="28229"/>
      <c r="T510" s="28229"/>
      <c r="U510" s="28265"/>
      <c r="V510" s="28229">
        <v>0</v>
      </c>
    </row>
    <row s="28966" customFormat="1" customHeight="1" ht="22.5">
      <c r="A511" s="28229"/>
      <c r="B511" s="28924" t="s">
        <v>1395</v>
      </c>
      <c r="C511" s="28540" t="s">
        <v>103</v>
      </c>
      <c r="D511" s="27339" t="str">
        <f>B511&amp;".1"</f>
        <v>3.159.1</v>
      </c>
      <c r="E511" s="27340" t="s">
        <v>1065</v>
      </c>
      <c r="F511" s="27341" t="s">
        <v>430</v>
      </c>
      <c r="G511" s="27545" t="s">
        <v>22</v>
      </c>
      <c r="H511" s="27343" t="s">
        <v>22</v>
      </c>
      <c r="I511" s="27545" t="s">
        <v>1394</v>
      </c>
      <c r="J511" s="27343" t="s">
        <v>22</v>
      </c>
      <c r="K511" s="28195"/>
      <c r="L511" s="28229"/>
      <c r="M511" s="28229"/>
      <c r="N511" s="28229"/>
      <c r="O511" s="28229"/>
      <c r="P511" s="28229"/>
      <c r="Q511" s="28229"/>
      <c r="R511" s="28229"/>
      <c r="S511" s="28229"/>
      <c r="T511" s="28229"/>
      <c r="U511" s="28265"/>
      <c r="V511" s="28229">
        <v>0</v>
      </c>
    </row>
    <row s="28966" customFormat="1" customHeight="1" ht="15">
      <c r="A512" s="28229"/>
      <c r="B512" s="28924"/>
      <c r="C512" s="28540"/>
      <c r="D512" s="27339" t="str">
        <f>B511&amp;".2"</f>
        <v>3.159.2</v>
      </c>
      <c r="E512" s="27340" t="s">
        <v>1066</v>
      </c>
      <c r="F512" s="27341" t="s">
        <v>430</v>
      </c>
      <c r="G512" s="27310" t="s">
        <v>22</v>
      </c>
      <c r="H512" s="27343" t="s">
        <v>22</v>
      </c>
      <c r="I512" s="27310" t="s">
        <v>1384</v>
      </c>
      <c r="J512" s="27343" t="s">
        <v>22</v>
      </c>
      <c r="K512" s="28195" t="s">
        <v>1067</v>
      </c>
      <c r="L512" s="28229"/>
      <c r="M512" s="28229"/>
      <c r="N512" s="28229"/>
      <c r="O512" s="28229"/>
      <c r="P512" s="28229"/>
      <c r="Q512" s="28229"/>
      <c r="R512" s="28229"/>
      <c r="S512" s="28229"/>
      <c r="T512" s="28229"/>
      <c r="U512" s="28265"/>
      <c r="V512" s="28229">
        <v>0</v>
      </c>
    </row>
    <row s="28966" customFormat="1" customHeight="1" ht="15">
      <c r="A513" s="28229"/>
      <c r="B513" s="28924"/>
      <c r="C513" s="28540"/>
      <c r="D513" s="27339" t="str">
        <f>B511&amp;".3"</f>
        <v>3.159.3</v>
      </c>
      <c r="E513" s="27340" t="s">
        <v>1068</v>
      </c>
      <c r="F513" s="27341" t="s">
        <v>430</v>
      </c>
      <c r="G513" s="27310" t="s">
        <v>22</v>
      </c>
      <c r="H513" s="27343" t="s">
        <v>22</v>
      </c>
      <c r="I513" s="27310" t="s">
        <v>1384</v>
      </c>
      <c r="J513" s="27343" t="s">
        <v>22</v>
      </c>
      <c r="K513" s="28195" t="s">
        <v>1069</v>
      </c>
      <c r="L513" s="28229"/>
      <c r="M513" s="28229"/>
      <c r="N513" s="28229"/>
      <c r="O513" s="28229"/>
      <c r="P513" s="28229"/>
      <c r="Q513" s="28229"/>
      <c r="R513" s="28229"/>
      <c r="S513" s="28229"/>
      <c r="T513" s="28229"/>
      <c r="U513" s="28265"/>
      <c r="V513" s="28229">
        <v>0</v>
      </c>
    </row>
    <row s="28966" customFormat="1" customHeight="1" ht="22.5">
      <c r="A514" s="28229"/>
      <c r="B514" s="28924" t="s">
        <v>1396</v>
      </c>
      <c r="C514" s="28540" t="s">
        <v>103</v>
      </c>
      <c r="D514" s="27339" t="str">
        <f>B514&amp;".1"</f>
        <v>3.160.1</v>
      </c>
      <c r="E514" s="27340" t="s">
        <v>1065</v>
      </c>
      <c r="F514" s="27341" t="s">
        <v>430</v>
      </c>
      <c r="G514" s="27545" t="s">
        <v>22</v>
      </c>
      <c r="H514" s="27343" t="s">
        <v>22</v>
      </c>
      <c r="I514" s="27545" t="s">
        <v>1397</v>
      </c>
      <c r="J514" s="27343" t="s">
        <v>22</v>
      </c>
      <c r="K514" s="28195"/>
      <c r="L514" s="28229"/>
      <c r="M514" s="28229"/>
      <c r="N514" s="28229"/>
      <c r="O514" s="28229"/>
      <c r="P514" s="28229"/>
      <c r="Q514" s="28229"/>
      <c r="R514" s="28229"/>
      <c r="S514" s="28229"/>
      <c r="T514" s="28229"/>
      <c r="U514" s="28265"/>
      <c r="V514" s="28229">
        <v>0</v>
      </c>
    </row>
    <row s="28966" customFormat="1" customHeight="1" ht="15">
      <c r="A515" s="28229"/>
      <c r="B515" s="28924"/>
      <c r="C515" s="28540"/>
      <c r="D515" s="27339" t="str">
        <f>B514&amp;".2"</f>
        <v>3.160.2</v>
      </c>
      <c r="E515" s="27340" t="s">
        <v>1066</v>
      </c>
      <c r="F515" s="27341" t="s">
        <v>430</v>
      </c>
      <c r="G515" s="27310" t="s">
        <v>22</v>
      </c>
      <c r="H515" s="27343" t="s">
        <v>22</v>
      </c>
      <c r="I515" s="27310" t="s">
        <v>1384</v>
      </c>
      <c r="J515" s="27343" t="s">
        <v>22</v>
      </c>
      <c r="K515" s="28195" t="s">
        <v>1067</v>
      </c>
      <c r="L515" s="28229"/>
      <c r="M515" s="28229"/>
      <c r="N515" s="28229"/>
      <c r="O515" s="28229"/>
      <c r="P515" s="28229"/>
      <c r="Q515" s="28229"/>
      <c r="R515" s="28229"/>
      <c r="S515" s="28229"/>
      <c r="T515" s="28229"/>
      <c r="U515" s="28265"/>
      <c r="V515" s="28229">
        <v>0</v>
      </c>
    </row>
    <row s="28966" customFormat="1" customHeight="1" ht="15">
      <c r="A516" s="28229"/>
      <c r="B516" s="28924"/>
      <c r="C516" s="28540"/>
      <c r="D516" s="27339" t="str">
        <f>B514&amp;".3"</f>
        <v>3.160.3</v>
      </c>
      <c r="E516" s="27340" t="s">
        <v>1068</v>
      </c>
      <c r="F516" s="27341" t="s">
        <v>430</v>
      </c>
      <c r="G516" s="27310" t="s">
        <v>22</v>
      </c>
      <c r="H516" s="27343" t="s">
        <v>22</v>
      </c>
      <c r="I516" s="27310" t="s">
        <v>1384</v>
      </c>
      <c r="J516" s="27343" t="s">
        <v>22</v>
      </c>
      <c r="K516" s="28195" t="s">
        <v>1069</v>
      </c>
      <c r="L516" s="28229"/>
      <c r="M516" s="28229"/>
      <c r="N516" s="28229"/>
      <c r="O516" s="28229"/>
      <c r="P516" s="28229"/>
      <c r="Q516" s="28229"/>
      <c r="R516" s="28229"/>
      <c r="S516" s="28229"/>
      <c r="T516" s="28229"/>
      <c r="U516" s="28265"/>
      <c r="V516" s="28229">
        <v>0</v>
      </c>
    </row>
    <row s="28966" customFormat="1" customHeight="1" ht="22.5">
      <c r="A517" s="28229"/>
      <c r="B517" s="28924" t="s">
        <v>1398</v>
      </c>
      <c r="C517" s="28540" t="s">
        <v>103</v>
      </c>
      <c r="D517" s="27339" t="str">
        <f>B517&amp;".1"</f>
        <v>3.161.1</v>
      </c>
      <c r="E517" s="27340" t="s">
        <v>1065</v>
      </c>
      <c r="F517" s="27341" t="s">
        <v>430</v>
      </c>
      <c r="G517" s="27545" t="s">
        <v>22</v>
      </c>
      <c r="H517" s="27343" t="s">
        <v>22</v>
      </c>
      <c r="I517" s="27545" t="s">
        <v>1399</v>
      </c>
      <c r="J517" s="27343" t="s">
        <v>22</v>
      </c>
      <c r="K517" s="28195"/>
      <c r="L517" s="28229"/>
      <c r="M517" s="28229"/>
      <c r="N517" s="28229"/>
      <c r="O517" s="28229"/>
      <c r="P517" s="28229"/>
      <c r="Q517" s="28229"/>
      <c r="R517" s="28229"/>
      <c r="S517" s="28229"/>
      <c r="T517" s="28229"/>
      <c r="U517" s="28265"/>
      <c r="V517" s="28229">
        <v>0</v>
      </c>
    </row>
    <row s="28966" customFormat="1" customHeight="1" ht="15">
      <c r="A518" s="28229"/>
      <c r="B518" s="28924"/>
      <c r="C518" s="28540"/>
      <c r="D518" s="27339" t="str">
        <f>B517&amp;".2"</f>
        <v>3.161.2</v>
      </c>
      <c r="E518" s="27340" t="s">
        <v>1066</v>
      </c>
      <c r="F518" s="27341" t="s">
        <v>430</v>
      </c>
      <c r="G518" s="27310" t="s">
        <v>22</v>
      </c>
      <c r="H518" s="27343" t="s">
        <v>22</v>
      </c>
      <c r="I518" s="27310" t="s">
        <v>1384</v>
      </c>
      <c r="J518" s="27343" t="s">
        <v>22</v>
      </c>
      <c r="K518" s="28195" t="s">
        <v>1067</v>
      </c>
      <c r="L518" s="28229"/>
      <c r="M518" s="28229"/>
      <c r="N518" s="28229"/>
      <c r="O518" s="28229"/>
      <c r="P518" s="28229"/>
      <c r="Q518" s="28229"/>
      <c r="R518" s="28229"/>
      <c r="S518" s="28229"/>
      <c r="T518" s="28229"/>
      <c r="U518" s="28265"/>
      <c r="V518" s="28229">
        <v>0</v>
      </c>
    </row>
    <row s="28966" customFormat="1" customHeight="1" ht="15">
      <c r="A519" s="28229"/>
      <c r="B519" s="28924"/>
      <c r="C519" s="28540"/>
      <c r="D519" s="27339" t="str">
        <f>B517&amp;".3"</f>
        <v>3.161.3</v>
      </c>
      <c r="E519" s="27340" t="s">
        <v>1068</v>
      </c>
      <c r="F519" s="27341" t="s">
        <v>430</v>
      </c>
      <c r="G519" s="27310" t="s">
        <v>22</v>
      </c>
      <c r="H519" s="27343" t="s">
        <v>22</v>
      </c>
      <c r="I519" s="27310" t="s">
        <v>1384</v>
      </c>
      <c r="J519" s="27343" t="s">
        <v>22</v>
      </c>
      <c r="K519" s="28195" t="s">
        <v>1069</v>
      </c>
      <c r="L519" s="28229"/>
      <c r="M519" s="28229"/>
      <c r="N519" s="28229"/>
      <c r="O519" s="28229"/>
      <c r="P519" s="28229"/>
      <c r="Q519" s="28229"/>
      <c r="R519" s="28229"/>
      <c r="S519" s="28229"/>
      <c r="T519" s="28229"/>
      <c r="U519" s="28265"/>
      <c r="V519" s="28229">
        <v>0</v>
      </c>
    </row>
    <row s="28966" customFormat="1" customHeight="1" ht="22.5">
      <c r="A520" s="28229"/>
      <c r="B520" s="28924" t="s">
        <v>1400</v>
      </c>
      <c r="C520" s="28540" t="s">
        <v>103</v>
      </c>
      <c r="D520" s="27339" t="str">
        <f>B520&amp;".1"</f>
        <v>3.162.1</v>
      </c>
      <c r="E520" s="27340" t="s">
        <v>1065</v>
      </c>
      <c r="F520" s="27341" t="s">
        <v>430</v>
      </c>
      <c r="G520" s="27545" t="s">
        <v>22</v>
      </c>
      <c r="H520" s="27343" t="s">
        <v>22</v>
      </c>
      <c r="I520" s="27545" t="s">
        <v>1401</v>
      </c>
      <c r="J520" s="27343" t="s">
        <v>22</v>
      </c>
      <c r="K520" s="28195"/>
      <c r="L520" s="28229"/>
      <c r="M520" s="28229"/>
      <c r="N520" s="28229"/>
      <c r="O520" s="28229"/>
      <c r="P520" s="28229"/>
      <c r="Q520" s="28229"/>
      <c r="R520" s="28229"/>
      <c r="S520" s="28229"/>
      <c r="T520" s="28229"/>
      <c r="U520" s="28265"/>
      <c r="V520" s="28229">
        <v>0</v>
      </c>
    </row>
    <row s="28966" customFormat="1" customHeight="1" ht="15">
      <c r="A521" s="28229"/>
      <c r="B521" s="28924"/>
      <c r="C521" s="28540"/>
      <c r="D521" s="27339" t="str">
        <f>B520&amp;".2"</f>
        <v>3.162.2</v>
      </c>
      <c r="E521" s="27340" t="s">
        <v>1066</v>
      </c>
      <c r="F521" s="27341" t="s">
        <v>430</v>
      </c>
      <c r="G521" s="27310" t="s">
        <v>22</v>
      </c>
      <c r="H521" s="27343" t="s">
        <v>22</v>
      </c>
      <c r="I521" s="27310" t="s">
        <v>1384</v>
      </c>
      <c r="J521" s="27343" t="s">
        <v>22</v>
      </c>
      <c r="K521" s="28195" t="s">
        <v>1067</v>
      </c>
      <c r="L521" s="28229"/>
      <c r="M521" s="28229"/>
      <c r="N521" s="28229"/>
      <c r="O521" s="28229"/>
      <c r="P521" s="28229"/>
      <c r="Q521" s="28229"/>
      <c r="R521" s="28229"/>
      <c r="S521" s="28229"/>
      <c r="T521" s="28229"/>
      <c r="U521" s="28265"/>
      <c r="V521" s="28229">
        <v>0</v>
      </c>
    </row>
    <row s="28966" customFormat="1" customHeight="1" ht="15">
      <c r="A522" s="28229"/>
      <c r="B522" s="28924"/>
      <c r="C522" s="28540"/>
      <c r="D522" s="27339" t="str">
        <f>B520&amp;".3"</f>
        <v>3.162.3</v>
      </c>
      <c r="E522" s="27340" t="s">
        <v>1068</v>
      </c>
      <c r="F522" s="27341" t="s">
        <v>430</v>
      </c>
      <c r="G522" s="27310" t="s">
        <v>22</v>
      </c>
      <c r="H522" s="27343" t="s">
        <v>22</v>
      </c>
      <c r="I522" s="27310" t="s">
        <v>1369</v>
      </c>
      <c r="J522" s="27343" t="s">
        <v>22</v>
      </c>
      <c r="K522" s="28195" t="s">
        <v>1069</v>
      </c>
      <c r="L522" s="28229"/>
      <c r="M522" s="28229"/>
      <c r="N522" s="28229"/>
      <c r="O522" s="28229"/>
      <c r="P522" s="28229"/>
      <c r="Q522" s="28229"/>
      <c r="R522" s="28229"/>
      <c r="S522" s="28229"/>
      <c r="T522" s="28229"/>
      <c r="U522" s="28265"/>
      <c r="V522" s="28229">
        <v>0</v>
      </c>
    </row>
    <row s="28966" customFormat="1" customHeight="1" ht="22.5">
      <c r="A523" s="28229"/>
      <c r="B523" s="28924" t="s">
        <v>1402</v>
      </c>
      <c r="C523" s="28540" t="s">
        <v>103</v>
      </c>
      <c r="D523" s="27339" t="str">
        <f>B523&amp;".1"</f>
        <v>3.163.1</v>
      </c>
      <c r="E523" s="27340" t="s">
        <v>1065</v>
      </c>
      <c r="F523" s="27341" t="s">
        <v>430</v>
      </c>
      <c r="G523" s="27545" t="s">
        <v>22</v>
      </c>
      <c r="H523" s="27343" t="s">
        <v>22</v>
      </c>
      <c r="I523" s="27545" t="s">
        <v>1403</v>
      </c>
      <c r="J523" s="27343" t="s">
        <v>22</v>
      </c>
      <c r="K523" s="28195"/>
      <c r="L523" s="28229"/>
      <c r="M523" s="28229"/>
      <c r="N523" s="28229"/>
      <c r="O523" s="28229"/>
      <c r="P523" s="28229"/>
      <c r="Q523" s="28229"/>
      <c r="R523" s="28229"/>
      <c r="S523" s="28229"/>
      <c r="T523" s="28229"/>
      <c r="U523" s="28265"/>
      <c r="V523" s="28229">
        <v>0</v>
      </c>
    </row>
    <row s="28966" customFormat="1" customHeight="1" ht="15">
      <c r="A524" s="28229"/>
      <c r="B524" s="28924"/>
      <c r="C524" s="28540"/>
      <c r="D524" s="27339" t="str">
        <f>B523&amp;".2"</f>
        <v>3.163.2</v>
      </c>
      <c r="E524" s="27340" t="s">
        <v>1066</v>
      </c>
      <c r="F524" s="27341" t="s">
        <v>430</v>
      </c>
      <c r="G524" s="27310" t="s">
        <v>22</v>
      </c>
      <c r="H524" s="27343" t="s">
        <v>22</v>
      </c>
      <c r="I524" s="27310" t="s">
        <v>1384</v>
      </c>
      <c r="J524" s="27343" t="s">
        <v>22</v>
      </c>
      <c r="K524" s="28195" t="s">
        <v>1067</v>
      </c>
      <c r="L524" s="28229"/>
      <c r="M524" s="28229"/>
      <c r="N524" s="28229"/>
      <c r="O524" s="28229"/>
      <c r="P524" s="28229"/>
      <c r="Q524" s="28229"/>
      <c r="R524" s="28229"/>
      <c r="S524" s="28229"/>
      <c r="T524" s="28229"/>
      <c r="U524" s="28265"/>
      <c r="V524" s="28229">
        <v>0</v>
      </c>
    </row>
    <row s="28966" customFormat="1" customHeight="1" ht="15">
      <c r="A525" s="28229"/>
      <c r="B525" s="28924"/>
      <c r="C525" s="28540"/>
      <c r="D525" s="27339" t="str">
        <f>B523&amp;".3"</f>
        <v>3.163.3</v>
      </c>
      <c r="E525" s="27340" t="s">
        <v>1068</v>
      </c>
      <c r="F525" s="27341" t="s">
        <v>430</v>
      </c>
      <c r="G525" s="27310" t="s">
        <v>22</v>
      </c>
      <c r="H525" s="27343" t="s">
        <v>22</v>
      </c>
      <c r="I525" s="27310" t="s">
        <v>1384</v>
      </c>
      <c r="J525" s="27343" t="s">
        <v>22</v>
      </c>
      <c r="K525" s="28195" t="s">
        <v>1069</v>
      </c>
      <c r="L525" s="28229"/>
      <c r="M525" s="28229"/>
      <c r="N525" s="28229"/>
      <c r="O525" s="28229"/>
      <c r="P525" s="28229"/>
      <c r="Q525" s="28229"/>
      <c r="R525" s="28229"/>
      <c r="S525" s="28229"/>
      <c r="T525" s="28229"/>
      <c r="U525" s="28265"/>
      <c r="V525" s="28229">
        <v>0</v>
      </c>
    </row>
    <row s="28966" customFormat="1" customHeight="1" ht="22.5">
      <c r="A526" s="28229"/>
      <c r="B526" s="28924" t="s">
        <v>1404</v>
      </c>
      <c r="C526" s="28540" t="s">
        <v>103</v>
      </c>
      <c r="D526" s="27339" t="str">
        <f>B526&amp;".1"</f>
        <v>3.164.1</v>
      </c>
      <c r="E526" s="27340" t="s">
        <v>1065</v>
      </c>
      <c r="F526" s="27341" t="s">
        <v>430</v>
      </c>
      <c r="G526" s="27545" t="s">
        <v>22</v>
      </c>
      <c r="H526" s="27343" t="s">
        <v>22</v>
      </c>
      <c r="I526" s="27545" t="s">
        <v>1405</v>
      </c>
      <c r="J526" s="27343" t="s">
        <v>22</v>
      </c>
      <c r="K526" s="28195"/>
      <c r="L526" s="28229"/>
      <c r="M526" s="28229"/>
      <c r="N526" s="28229"/>
      <c r="O526" s="28229"/>
      <c r="P526" s="28229"/>
      <c r="Q526" s="28229"/>
      <c r="R526" s="28229"/>
      <c r="S526" s="28229"/>
      <c r="T526" s="28229"/>
      <c r="U526" s="28265"/>
      <c r="V526" s="28229">
        <v>0</v>
      </c>
    </row>
    <row s="28966" customFormat="1" customHeight="1" ht="15">
      <c r="A527" s="28229"/>
      <c r="B527" s="28924"/>
      <c r="C527" s="28540"/>
      <c r="D527" s="27339" t="str">
        <f>B526&amp;".2"</f>
        <v>3.164.2</v>
      </c>
      <c r="E527" s="27340" t="s">
        <v>1066</v>
      </c>
      <c r="F527" s="27341" t="s">
        <v>430</v>
      </c>
      <c r="G527" s="27310" t="s">
        <v>22</v>
      </c>
      <c r="H527" s="27343" t="s">
        <v>22</v>
      </c>
      <c r="I527" s="27310" t="s">
        <v>1384</v>
      </c>
      <c r="J527" s="27343" t="s">
        <v>22</v>
      </c>
      <c r="K527" s="28195" t="s">
        <v>1067</v>
      </c>
      <c r="L527" s="28229"/>
      <c r="M527" s="28229"/>
      <c r="N527" s="28229"/>
      <c r="O527" s="28229"/>
      <c r="P527" s="28229"/>
      <c r="Q527" s="28229"/>
      <c r="R527" s="28229"/>
      <c r="S527" s="28229"/>
      <c r="T527" s="28229"/>
      <c r="U527" s="28265"/>
      <c r="V527" s="28229">
        <v>0</v>
      </c>
    </row>
    <row s="28966" customFormat="1" customHeight="1" ht="15">
      <c r="A528" s="28229"/>
      <c r="B528" s="28924"/>
      <c r="C528" s="28540"/>
      <c r="D528" s="27339" t="str">
        <f>B526&amp;".3"</f>
        <v>3.164.3</v>
      </c>
      <c r="E528" s="27340" t="s">
        <v>1068</v>
      </c>
      <c r="F528" s="27341" t="s">
        <v>430</v>
      </c>
      <c r="G528" s="27310" t="s">
        <v>22</v>
      </c>
      <c r="H528" s="27343" t="s">
        <v>22</v>
      </c>
      <c r="I528" s="27310" t="s">
        <v>1384</v>
      </c>
      <c r="J528" s="27343" t="s">
        <v>22</v>
      </c>
      <c r="K528" s="28195" t="s">
        <v>1069</v>
      </c>
      <c r="L528" s="28229"/>
      <c r="M528" s="28229"/>
      <c r="N528" s="28229"/>
      <c r="O528" s="28229"/>
      <c r="P528" s="28229"/>
      <c r="Q528" s="28229"/>
      <c r="R528" s="28229"/>
      <c r="S528" s="28229"/>
      <c r="T528" s="28229"/>
      <c r="U528" s="28265"/>
      <c r="V528" s="28229">
        <v>0</v>
      </c>
    </row>
    <row s="28966" customFormat="1" customHeight="1" ht="22.5">
      <c r="A529" s="28229"/>
      <c r="B529" s="28924" t="s">
        <v>1406</v>
      </c>
      <c r="C529" s="28540" t="s">
        <v>103</v>
      </c>
      <c r="D529" s="27339" t="str">
        <f>B529&amp;".1"</f>
        <v>3.165.1</v>
      </c>
      <c r="E529" s="27340" t="s">
        <v>1065</v>
      </c>
      <c r="F529" s="27341" t="s">
        <v>430</v>
      </c>
      <c r="G529" s="27545" t="s">
        <v>22</v>
      </c>
      <c r="H529" s="27343" t="s">
        <v>22</v>
      </c>
      <c r="I529" s="27545" t="s">
        <v>1407</v>
      </c>
      <c r="J529" s="27343" t="s">
        <v>22</v>
      </c>
      <c r="K529" s="28195"/>
      <c r="L529" s="28229"/>
      <c r="M529" s="28229"/>
      <c r="N529" s="28229"/>
      <c r="O529" s="28229"/>
      <c r="P529" s="28229"/>
      <c r="Q529" s="28229"/>
      <c r="R529" s="28229"/>
      <c r="S529" s="28229"/>
      <c r="T529" s="28229"/>
      <c r="U529" s="28265"/>
      <c r="V529" s="28229">
        <v>0</v>
      </c>
    </row>
    <row s="28966" customFormat="1" customHeight="1" ht="15">
      <c r="A530" s="28229"/>
      <c r="B530" s="28924"/>
      <c r="C530" s="28540"/>
      <c r="D530" s="27339" t="str">
        <f>B529&amp;".2"</f>
        <v>3.165.2</v>
      </c>
      <c r="E530" s="27340" t="s">
        <v>1066</v>
      </c>
      <c r="F530" s="27341" t="s">
        <v>430</v>
      </c>
      <c r="G530" s="27310" t="s">
        <v>22</v>
      </c>
      <c r="H530" s="27343" t="s">
        <v>22</v>
      </c>
      <c r="I530" s="27310" t="s">
        <v>1384</v>
      </c>
      <c r="J530" s="27343" t="s">
        <v>22</v>
      </c>
      <c r="K530" s="28195" t="s">
        <v>1067</v>
      </c>
      <c r="L530" s="28229"/>
      <c r="M530" s="28229"/>
      <c r="N530" s="28229"/>
      <c r="O530" s="28229"/>
      <c r="P530" s="28229"/>
      <c r="Q530" s="28229"/>
      <c r="R530" s="28229"/>
      <c r="S530" s="28229"/>
      <c r="T530" s="28229"/>
      <c r="U530" s="28265"/>
      <c r="V530" s="28229">
        <v>0</v>
      </c>
    </row>
    <row s="28966" customFormat="1" customHeight="1" ht="15">
      <c r="A531" s="28229"/>
      <c r="B531" s="28924"/>
      <c r="C531" s="28540"/>
      <c r="D531" s="27339" t="str">
        <f>B529&amp;".3"</f>
        <v>3.165.3</v>
      </c>
      <c r="E531" s="27340" t="s">
        <v>1068</v>
      </c>
      <c r="F531" s="27341" t="s">
        <v>430</v>
      </c>
      <c r="G531" s="27310" t="s">
        <v>22</v>
      </c>
      <c r="H531" s="27343" t="s">
        <v>22</v>
      </c>
      <c r="I531" s="27310" t="s">
        <v>1384</v>
      </c>
      <c r="J531" s="27343" t="s">
        <v>22</v>
      </c>
      <c r="K531" s="28195" t="s">
        <v>1069</v>
      </c>
      <c r="L531" s="28229"/>
      <c r="M531" s="28229"/>
      <c r="N531" s="28229"/>
      <c r="O531" s="28229"/>
      <c r="P531" s="28229"/>
      <c r="Q531" s="28229"/>
      <c r="R531" s="28229"/>
      <c r="S531" s="28229"/>
      <c r="T531" s="28229"/>
      <c r="U531" s="28265"/>
      <c r="V531" s="28229">
        <v>0</v>
      </c>
    </row>
    <row s="28966" customFormat="1" customHeight="1" ht="22.5">
      <c r="A532" s="28229"/>
      <c r="B532" s="28924" t="s">
        <v>1408</v>
      </c>
      <c r="C532" s="28540" t="s">
        <v>103</v>
      </c>
      <c r="D532" s="27339" t="str">
        <f>B532&amp;".1"</f>
        <v>3.166.1</v>
      </c>
      <c r="E532" s="27340" t="s">
        <v>1065</v>
      </c>
      <c r="F532" s="27341" t="s">
        <v>430</v>
      </c>
      <c r="G532" s="27545" t="s">
        <v>22</v>
      </c>
      <c r="H532" s="27343" t="s">
        <v>22</v>
      </c>
      <c r="I532" s="27545" t="s">
        <v>1409</v>
      </c>
      <c r="J532" s="27343" t="s">
        <v>22</v>
      </c>
      <c r="K532" s="28195"/>
      <c r="L532" s="28229"/>
      <c r="M532" s="28229"/>
      <c r="N532" s="28229"/>
      <c r="O532" s="28229"/>
      <c r="P532" s="28229"/>
      <c r="Q532" s="28229"/>
      <c r="R532" s="28229"/>
      <c r="S532" s="28229"/>
      <c r="T532" s="28229"/>
      <c r="U532" s="28265"/>
      <c r="V532" s="28229">
        <v>0</v>
      </c>
    </row>
    <row s="28966" customFormat="1" customHeight="1" ht="15">
      <c r="A533" s="28229"/>
      <c r="B533" s="28924"/>
      <c r="C533" s="28540"/>
      <c r="D533" s="27339" t="str">
        <f>B532&amp;".2"</f>
        <v>3.166.2</v>
      </c>
      <c r="E533" s="27340" t="s">
        <v>1066</v>
      </c>
      <c r="F533" s="27341" t="s">
        <v>430</v>
      </c>
      <c r="G533" s="27310" t="s">
        <v>22</v>
      </c>
      <c r="H533" s="27343" t="s">
        <v>22</v>
      </c>
      <c r="I533" s="27310" t="s">
        <v>1384</v>
      </c>
      <c r="J533" s="27343" t="s">
        <v>22</v>
      </c>
      <c r="K533" s="28195" t="s">
        <v>1067</v>
      </c>
      <c r="L533" s="28229"/>
      <c r="M533" s="28229"/>
      <c r="N533" s="28229"/>
      <c r="O533" s="28229"/>
      <c r="P533" s="28229"/>
      <c r="Q533" s="28229"/>
      <c r="R533" s="28229"/>
      <c r="S533" s="28229"/>
      <c r="T533" s="28229"/>
      <c r="U533" s="28265"/>
      <c r="V533" s="28229">
        <v>0</v>
      </c>
    </row>
    <row s="28966" customFormat="1" customHeight="1" ht="15">
      <c r="A534" s="28229"/>
      <c r="B534" s="28924"/>
      <c r="C534" s="28540"/>
      <c r="D534" s="27339" t="str">
        <f>B532&amp;".3"</f>
        <v>3.166.3</v>
      </c>
      <c r="E534" s="27340" t="s">
        <v>1068</v>
      </c>
      <c r="F534" s="27341" t="s">
        <v>430</v>
      </c>
      <c r="G534" s="27310" t="s">
        <v>22</v>
      </c>
      <c r="H534" s="27343" t="s">
        <v>22</v>
      </c>
      <c r="I534" s="27310" t="s">
        <v>1384</v>
      </c>
      <c r="J534" s="27343" t="s">
        <v>22</v>
      </c>
      <c r="K534" s="28195" t="s">
        <v>1069</v>
      </c>
      <c r="L534" s="28229"/>
      <c r="M534" s="28229"/>
      <c r="N534" s="28229"/>
      <c r="O534" s="28229"/>
      <c r="P534" s="28229"/>
      <c r="Q534" s="28229"/>
      <c r="R534" s="28229"/>
      <c r="S534" s="28229"/>
      <c r="T534" s="28229"/>
      <c r="U534" s="28265"/>
      <c r="V534" s="28229">
        <v>0</v>
      </c>
    </row>
    <row s="28966" customFormat="1" customHeight="1" ht="22.5">
      <c r="A535" s="28229"/>
      <c r="B535" s="28924" t="s">
        <v>1410</v>
      </c>
      <c r="C535" s="28540" t="s">
        <v>103</v>
      </c>
      <c r="D535" s="27339" t="str">
        <f>B535&amp;".1"</f>
        <v>3.167.1</v>
      </c>
      <c r="E535" s="27340" t="s">
        <v>1065</v>
      </c>
      <c r="F535" s="27341" t="s">
        <v>430</v>
      </c>
      <c r="G535" s="27545" t="s">
        <v>22</v>
      </c>
      <c r="H535" s="27343" t="s">
        <v>22</v>
      </c>
      <c r="I535" s="27545" t="s">
        <v>1411</v>
      </c>
      <c r="J535" s="27343" t="s">
        <v>22</v>
      </c>
      <c r="K535" s="28195"/>
      <c r="L535" s="28229"/>
      <c r="M535" s="28229"/>
      <c r="N535" s="28229"/>
      <c r="O535" s="28229"/>
      <c r="P535" s="28229"/>
      <c r="Q535" s="28229"/>
      <c r="R535" s="28229"/>
      <c r="S535" s="28229"/>
      <c r="T535" s="28229"/>
      <c r="U535" s="28265"/>
      <c r="V535" s="28229">
        <v>0</v>
      </c>
    </row>
    <row s="28966" customFormat="1" customHeight="1" ht="15">
      <c r="A536" s="28229"/>
      <c r="B536" s="28924"/>
      <c r="C536" s="28540"/>
      <c r="D536" s="27339" t="str">
        <f>B535&amp;".2"</f>
        <v>3.167.2</v>
      </c>
      <c r="E536" s="27340" t="s">
        <v>1066</v>
      </c>
      <c r="F536" s="27341" t="s">
        <v>430</v>
      </c>
      <c r="G536" s="27310" t="s">
        <v>22</v>
      </c>
      <c r="H536" s="27343" t="s">
        <v>22</v>
      </c>
      <c r="I536" s="27310" t="s">
        <v>1384</v>
      </c>
      <c r="J536" s="27343" t="s">
        <v>22</v>
      </c>
      <c r="K536" s="28195" t="s">
        <v>1067</v>
      </c>
      <c r="L536" s="28229"/>
      <c r="M536" s="28229"/>
      <c r="N536" s="28229"/>
      <c r="O536" s="28229"/>
      <c r="P536" s="28229"/>
      <c r="Q536" s="28229"/>
      <c r="R536" s="28229"/>
      <c r="S536" s="28229"/>
      <c r="T536" s="28229"/>
      <c r="U536" s="28265"/>
      <c r="V536" s="28229">
        <v>0</v>
      </c>
    </row>
    <row s="28966" customFormat="1" customHeight="1" ht="15">
      <c r="A537" s="28229"/>
      <c r="B537" s="28924"/>
      <c r="C537" s="28540"/>
      <c r="D537" s="27339" t="str">
        <f>B535&amp;".3"</f>
        <v>3.167.3</v>
      </c>
      <c r="E537" s="27340" t="s">
        <v>1068</v>
      </c>
      <c r="F537" s="27341" t="s">
        <v>430</v>
      </c>
      <c r="G537" s="27310" t="s">
        <v>22</v>
      </c>
      <c r="H537" s="27343" t="s">
        <v>22</v>
      </c>
      <c r="I537" s="27310" t="s">
        <v>1384</v>
      </c>
      <c r="J537" s="27343" t="s">
        <v>22</v>
      </c>
      <c r="K537" s="28195" t="s">
        <v>1069</v>
      </c>
      <c r="L537" s="28229"/>
      <c r="M537" s="28229"/>
      <c r="N537" s="28229"/>
      <c r="O537" s="28229"/>
      <c r="P537" s="28229"/>
      <c r="Q537" s="28229"/>
      <c r="R537" s="28229"/>
      <c r="S537" s="28229"/>
      <c r="T537" s="28229"/>
      <c r="U537" s="28265"/>
      <c r="V537" s="28229">
        <v>0</v>
      </c>
    </row>
    <row s="28966" customFormat="1" customHeight="1" ht="22.5">
      <c r="A538" s="28229"/>
      <c r="B538" s="28924" t="s">
        <v>1412</v>
      </c>
      <c r="C538" s="28540" t="s">
        <v>103</v>
      </c>
      <c r="D538" s="27339" t="str">
        <f>B538&amp;".1"</f>
        <v>3.168.1</v>
      </c>
      <c r="E538" s="27340" t="s">
        <v>1065</v>
      </c>
      <c r="F538" s="27341" t="s">
        <v>430</v>
      </c>
      <c r="G538" s="27545" t="s">
        <v>22</v>
      </c>
      <c r="H538" s="27343" t="s">
        <v>22</v>
      </c>
      <c r="I538" s="27545" t="s">
        <v>1413</v>
      </c>
      <c r="J538" s="27343" t="s">
        <v>22</v>
      </c>
      <c r="K538" s="28195"/>
      <c r="L538" s="28229"/>
      <c r="M538" s="28229"/>
      <c r="N538" s="28229"/>
      <c r="O538" s="28229"/>
      <c r="P538" s="28229"/>
      <c r="Q538" s="28229"/>
      <c r="R538" s="28229"/>
      <c r="S538" s="28229"/>
      <c r="T538" s="28229"/>
      <c r="U538" s="28265"/>
      <c r="V538" s="28229">
        <v>0</v>
      </c>
    </row>
    <row s="28966" customFormat="1" customHeight="1" ht="15">
      <c r="A539" s="28229"/>
      <c r="B539" s="28924"/>
      <c r="C539" s="28540"/>
      <c r="D539" s="27339" t="str">
        <f>B538&amp;".2"</f>
        <v>3.168.2</v>
      </c>
      <c r="E539" s="27340" t="s">
        <v>1066</v>
      </c>
      <c r="F539" s="27341" t="s">
        <v>430</v>
      </c>
      <c r="G539" s="27310" t="s">
        <v>22</v>
      </c>
      <c r="H539" s="27343" t="s">
        <v>22</v>
      </c>
      <c r="I539" s="27310" t="s">
        <v>1414</v>
      </c>
      <c r="J539" s="27343" t="s">
        <v>22</v>
      </c>
      <c r="K539" s="28195" t="s">
        <v>1067</v>
      </c>
      <c r="L539" s="28229"/>
      <c r="M539" s="28229"/>
      <c r="N539" s="28229"/>
      <c r="O539" s="28229"/>
      <c r="P539" s="28229"/>
      <c r="Q539" s="28229"/>
      <c r="R539" s="28229"/>
      <c r="S539" s="28229"/>
      <c r="T539" s="28229"/>
      <c r="U539" s="28265"/>
      <c r="V539" s="28229">
        <v>0</v>
      </c>
    </row>
    <row s="28966" customFormat="1" customHeight="1" ht="15">
      <c r="A540" s="28229"/>
      <c r="B540" s="28924"/>
      <c r="C540" s="28540"/>
      <c r="D540" s="27339" t="str">
        <f>B538&amp;".3"</f>
        <v>3.168.3</v>
      </c>
      <c r="E540" s="27340" t="s">
        <v>1068</v>
      </c>
      <c r="F540" s="27341" t="s">
        <v>430</v>
      </c>
      <c r="G540" s="27310" t="s">
        <v>22</v>
      </c>
      <c r="H540" s="27343" t="s">
        <v>22</v>
      </c>
      <c r="I540" s="27310" t="s">
        <v>1332</v>
      </c>
      <c r="J540" s="27343" t="s">
        <v>22</v>
      </c>
      <c r="K540" s="28195" t="s">
        <v>1069</v>
      </c>
      <c r="L540" s="28229"/>
      <c r="M540" s="28229"/>
      <c r="N540" s="28229"/>
      <c r="O540" s="28229"/>
      <c r="P540" s="28229"/>
      <c r="Q540" s="28229"/>
      <c r="R540" s="28229"/>
      <c r="S540" s="28229"/>
      <c r="T540" s="28229"/>
      <c r="U540" s="28265"/>
      <c r="V540" s="28229">
        <v>0</v>
      </c>
    </row>
    <row s="28966" customFormat="1" customHeight="1" ht="22.5">
      <c r="A541" s="28229"/>
      <c r="B541" s="28924" t="s">
        <v>1415</v>
      </c>
      <c r="C541" s="28540" t="s">
        <v>103</v>
      </c>
      <c r="D541" s="27339" t="str">
        <f>B541&amp;".1"</f>
        <v>3.169.1</v>
      </c>
      <c r="E541" s="27340" t="s">
        <v>1065</v>
      </c>
      <c r="F541" s="27341" t="s">
        <v>430</v>
      </c>
      <c r="G541" s="27545" t="s">
        <v>22</v>
      </c>
      <c r="H541" s="27343" t="s">
        <v>22</v>
      </c>
      <c r="I541" s="27545" t="s">
        <v>1416</v>
      </c>
      <c r="J541" s="27343" t="s">
        <v>22</v>
      </c>
      <c r="K541" s="28195"/>
      <c r="L541" s="28229"/>
      <c r="M541" s="28229"/>
      <c r="N541" s="28229"/>
      <c r="O541" s="28229"/>
      <c r="P541" s="28229"/>
      <c r="Q541" s="28229"/>
      <c r="R541" s="28229"/>
      <c r="S541" s="28229"/>
      <c r="T541" s="28229"/>
      <c r="U541" s="28265"/>
      <c r="V541" s="28229">
        <v>0</v>
      </c>
    </row>
    <row s="28966" customFormat="1" customHeight="1" ht="15">
      <c r="A542" s="28229"/>
      <c r="B542" s="28924"/>
      <c r="C542" s="28540"/>
      <c r="D542" s="27339" t="str">
        <f>B541&amp;".2"</f>
        <v>3.169.2</v>
      </c>
      <c r="E542" s="27340" t="s">
        <v>1066</v>
      </c>
      <c r="F542" s="27341" t="s">
        <v>430</v>
      </c>
      <c r="G542" s="27310" t="s">
        <v>22</v>
      </c>
      <c r="H542" s="27343" t="s">
        <v>22</v>
      </c>
      <c r="I542" s="27310" t="s">
        <v>1414</v>
      </c>
      <c r="J542" s="27343" t="s">
        <v>22</v>
      </c>
      <c r="K542" s="28195" t="s">
        <v>1067</v>
      </c>
      <c r="L542" s="28229"/>
      <c r="M542" s="28229"/>
      <c r="N542" s="28229"/>
      <c r="O542" s="28229"/>
      <c r="P542" s="28229"/>
      <c r="Q542" s="28229"/>
      <c r="R542" s="28229"/>
      <c r="S542" s="28229"/>
      <c r="T542" s="28229"/>
      <c r="U542" s="28265"/>
      <c r="V542" s="28229">
        <v>0</v>
      </c>
    </row>
    <row s="28966" customFormat="1" customHeight="1" ht="15">
      <c r="A543" s="28229"/>
      <c r="B543" s="28924"/>
      <c r="C543" s="28540"/>
      <c r="D543" s="27339" t="str">
        <f>B541&amp;".3"</f>
        <v>3.169.3</v>
      </c>
      <c r="E543" s="27340" t="s">
        <v>1068</v>
      </c>
      <c r="F543" s="27341" t="s">
        <v>430</v>
      </c>
      <c r="G543" s="27310" t="s">
        <v>22</v>
      </c>
      <c r="H543" s="27343" t="s">
        <v>22</v>
      </c>
      <c r="I543" s="27310" t="s">
        <v>1414</v>
      </c>
      <c r="J543" s="27343" t="s">
        <v>22</v>
      </c>
      <c r="K543" s="28195" t="s">
        <v>1069</v>
      </c>
      <c r="L543" s="28229"/>
      <c r="M543" s="28229"/>
      <c r="N543" s="28229"/>
      <c r="O543" s="28229"/>
      <c r="P543" s="28229"/>
      <c r="Q543" s="28229"/>
      <c r="R543" s="28229"/>
      <c r="S543" s="28229"/>
      <c r="T543" s="28229"/>
      <c r="U543" s="28265"/>
      <c r="V543" s="28229">
        <v>0</v>
      </c>
    </row>
    <row s="28966" customFormat="1" customHeight="1" ht="22.5">
      <c r="A544" s="28229"/>
      <c r="B544" s="28924" t="s">
        <v>1417</v>
      </c>
      <c r="C544" s="28540" t="s">
        <v>103</v>
      </c>
      <c r="D544" s="27339" t="str">
        <f>B544&amp;".1"</f>
        <v>3.170.1</v>
      </c>
      <c r="E544" s="27340" t="s">
        <v>1065</v>
      </c>
      <c r="F544" s="27341" t="s">
        <v>430</v>
      </c>
      <c r="G544" s="27545" t="s">
        <v>22</v>
      </c>
      <c r="H544" s="27343" t="s">
        <v>22</v>
      </c>
      <c r="I544" s="27545" t="s">
        <v>1418</v>
      </c>
      <c r="J544" s="27343" t="s">
        <v>22</v>
      </c>
      <c r="K544" s="28195"/>
      <c r="L544" s="28229"/>
      <c r="M544" s="28229"/>
      <c r="N544" s="28229"/>
      <c r="O544" s="28229"/>
      <c r="P544" s="28229"/>
      <c r="Q544" s="28229"/>
      <c r="R544" s="28229"/>
      <c r="S544" s="28229"/>
      <c r="T544" s="28229"/>
      <c r="U544" s="28265"/>
      <c r="V544" s="28229">
        <v>0</v>
      </c>
    </row>
    <row s="28966" customFormat="1" customHeight="1" ht="15">
      <c r="A545" s="28229"/>
      <c r="B545" s="28924"/>
      <c r="C545" s="28540"/>
      <c r="D545" s="27339" t="str">
        <f>B544&amp;".2"</f>
        <v>3.170.2</v>
      </c>
      <c r="E545" s="27340" t="s">
        <v>1066</v>
      </c>
      <c r="F545" s="27341" t="s">
        <v>430</v>
      </c>
      <c r="G545" s="27310" t="s">
        <v>22</v>
      </c>
      <c r="H545" s="27343" t="s">
        <v>22</v>
      </c>
      <c r="I545" s="27310" t="s">
        <v>1414</v>
      </c>
      <c r="J545" s="27343" t="s">
        <v>22</v>
      </c>
      <c r="K545" s="28195" t="s">
        <v>1067</v>
      </c>
      <c r="L545" s="28229"/>
      <c r="M545" s="28229"/>
      <c r="N545" s="28229"/>
      <c r="O545" s="28229"/>
      <c r="P545" s="28229"/>
      <c r="Q545" s="28229"/>
      <c r="R545" s="28229"/>
      <c r="S545" s="28229"/>
      <c r="T545" s="28229"/>
      <c r="U545" s="28265"/>
      <c r="V545" s="28229">
        <v>0</v>
      </c>
    </row>
    <row s="28966" customFormat="1" customHeight="1" ht="15">
      <c r="A546" s="28229"/>
      <c r="B546" s="28924"/>
      <c r="C546" s="28540"/>
      <c r="D546" s="27339" t="str">
        <f>B544&amp;".3"</f>
        <v>3.170.3</v>
      </c>
      <c r="E546" s="27340" t="s">
        <v>1068</v>
      </c>
      <c r="F546" s="27341" t="s">
        <v>430</v>
      </c>
      <c r="G546" s="27310" t="s">
        <v>22</v>
      </c>
      <c r="H546" s="27343" t="s">
        <v>22</v>
      </c>
      <c r="I546" s="27310" t="s">
        <v>1414</v>
      </c>
      <c r="J546" s="27343" t="s">
        <v>22</v>
      </c>
      <c r="K546" s="28195" t="s">
        <v>1069</v>
      </c>
      <c r="L546" s="28229"/>
      <c r="M546" s="28229"/>
      <c r="N546" s="28229"/>
      <c r="O546" s="28229"/>
      <c r="P546" s="28229"/>
      <c r="Q546" s="28229"/>
      <c r="R546" s="28229"/>
      <c r="S546" s="28229"/>
      <c r="T546" s="28229"/>
      <c r="U546" s="28265"/>
      <c r="V546" s="28229">
        <v>0</v>
      </c>
    </row>
    <row s="28966" customFormat="1" customHeight="1" ht="22.5">
      <c r="A547" s="28229"/>
      <c r="B547" s="28924" t="s">
        <v>1419</v>
      </c>
      <c r="C547" s="28540" t="s">
        <v>103</v>
      </c>
      <c r="D547" s="27339" t="str">
        <f>B547&amp;".1"</f>
        <v>3.171.1</v>
      </c>
      <c r="E547" s="27340" t="s">
        <v>1065</v>
      </c>
      <c r="F547" s="27341" t="s">
        <v>430</v>
      </c>
      <c r="G547" s="27545" t="s">
        <v>22</v>
      </c>
      <c r="H547" s="27343" t="s">
        <v>22</v>
      </c>
      <c r="I547" s="27545" t="s">
        <v>1420</v>
      </c>
      <c r="J547" s="27343" t="s">
        <v>22</v>
      </c>
      <c r="K547" s="28195"/>
      <c r="L547" s="28229"/>
      <c r="M547" s="28229"/>
      <c r="N547" s="28229"/>
      <c r="O547" s="28229"/>
      <c r="P547" s="28229"/>
      <c r="Q547" s="28229"/>
      <c r="R547" s="28229"/>
      <c r="S547" s="28229"/>
      <c r="T547" s="28229"/>
      <c r="U547" s="28265"/>
      <c r="V547" s="28229">
        <v>0</v>
      </c>
    </row>
    <row s="28966" customFormat="1" customHeight="1" ht="15">
      <c r="A548" s="28229"/>
      <c r="B548" s="28924"/>
      <c r="C548" s="28540"/>
      <c r="D548" s="27339" t="str">
        <f>B547&amp;".2"</f>
        <v>3.171.2</v>
      </c>
      <c r="E548" s="27340" t="s">
        <v>1066</v>
      </c>
      <c r="F548" s="27341" t="s">
        <v>430</v>
      </c>
      <c r="G548" s="27310" t="s">
        <v>22</v>
      </c>
      <c r="H548" s="27343" t="s">
        <v>22</v>
      </c>
      <c r="I548" s="27310" t="s">
        <v>1414</v>
      </c>
      <c r="J548" s="27343" t="s">
        <v>22</v>
      </c>
      <c r="K548" s="28195" t="s">
        <v>1067</v>
      </c>
      <c r="L548" s="28229"/>
      <c r="M548" s="28229"/>
      <c r="N548" s="28229"/>
      <c r="O548" s="28229"/>
      <c r="P548" s="28229"/>
      <c r="Q548" s="28229"/>
      <c r="R548" s="28229"/>
      <c r="S548" s="28229"/>
      <c r="T548" s="28229"/>
      <c r="U548" s="28265"/>
      <c r="V548" s="28229">
        <v>0</v>
      </c>
    </row>
    <row s="28966" customFormat="1" customHeight="1" ht="15">
      <c r="A549" s="28229"/>
      <c r="B549" s="28924"/>
      <c r="C549" s="28540"/>
      <c r="D549" s="27339" t="str">
        <f>B547&amp;".3"</f>
        <v>3.171.3</v>
      </c>
      <c r="E549" s="27340" t="s">
        <v>1068</v>
      </c>
      <c r="F549" s="27341" t="s">
        <v>430</v>
      </c>
      <c r="G549" s="27310" t="s">
        <v>22</v>
      </c>
      <c r="H549" s="27343" t="s">
        <v>22</v>
      </c>
      <c r="I549" s="27310" t="s">
        <v>1414</v>
      </c>
      <c r="J549" s="27343" t="s">
        <v>22</v>
      </c>
      <c r="K549" s="28195" t="s">
        <v>1069</v>
      </c>
      <c r="L549" s="28229"/>
      <c r="M549" s="28229"/>
      <c r="N549" s="28229"/>
      <c r="O549" s="28229"/>
      <c r="P549" s="28229"/>
      <c r="Q549" s="28229"/>
      <c r="R549" s="28229"/>
      <c r="S549" s="28229"/>
      <c r="T549" s="28229"/>
      <c r="U549" s="28265"/>
      <c r="V549" s="28229">
        <v>0</v>
      </c>
    </row>
    <row s="28966" customFormat="1" customHeight="1" ht="22.5">
      <c r="A550" s="28229"/>
      <c r="B550" s="28924" t="s">
        <v>1421</v>
      </c>
      <c r="C550" s="28540" t="s">
        <v>103</v>
      </c>
      <c r="D550" s="27339" t="str">
        <f>B550&amp;".1"</f>
        <v>3.172.1</v>
      </c>
      <c r="E550" s="27340" t="s">
        <v>1065</v>
      </c>
      <c r="F550" s="27341" t="s">
        <v>430</v>
      </c>
      <c r="G550" s="27545" t="s">
        <v>22</v>
      </c>
      <c r="H550" s="27343" t="s">
        <v>22</v>
      </c>
      <c r="I550" s="27545" t="s">
        <v>1270</v>
      </c>
      <c r="J550" s="27343" t="s">
        <v>22</v>
      </c>
      <c r="K550" s="28195"/>
      <c r="L550" s="28229"/>
      <c r="M550" s="28229"/>
      <c r="N550" s="28229"/>
      <c r="O550" s="28229"/>
      <c r="P550" s="28229"/>
      <c r="Q550" s="28229"/>
      <c r="R550" s="28229"/>
      <c r="S550" s="28229"/>
      <c r="T550" s="28229"/>
      <c r="U550" s="28265"/>
      <c r="V550" s="28229">
        <v>0</v>
      </c>
    </row>
    <row s="28966" customFormat="1" customHeight="1" ht="15">
      <c r="A551" s="28229"/>
      <c r="B551" s="28924"/>
      <c r="C551" s="28540"/>
      <c r="D551" s="27339" t="str">
        <f>B550&amp;".2"</f>
        <v>3.172.2</v>
      </c>
      <c r="E551" s="27340" t="s">
        <v>1066</v>
      </c>
      <c r="F551" s="27341" t="s">
        <v>430</v>
      </c>
      <c r="G551" s="27310" t="s">
        <v>22</v>
      </c>
      <c r="H551" s="27343" t="s">
        <v>22</v>
      </c>
      <c r="I551" s="27310" t="s">
        <v>1414</v>
      </c>
      <c r="J551" s="27343" t="s">
        <v>22</v>
      </c>
      <c r="K551" s="28195" t="s">
        <v>1067</v>
      </c>
      <c r="L551" s="28229"/>
      <c r="M551" s="28229"/>
      <c r="N551" s="28229"/>
      <c r="O551" s="28229"/>
      <c r="P551" s="28229"/>
      <c r="Q551" s="28229"/>
      <c r="R551" s="28229"/>
      <c r="S551" s="28229"/>
      <c r="T551" s="28229"/>
      <c r="U551" s="28265"/>
      <c r="V551" s="28229">
        <v>0</v>
      </c>
    </row>
    <row s="28966" customFormat="1" customHeight="1" ht="15">
      <c r="A552" s="28229"/>
      <c r="B552" s="28924"/>
      <c r="C552" s="28540"/>
      <c r="D552" s="27339" t="str">
        <f>B550&amp;".3"</f>
        <v>3.172.3</v>
      </c>
      <c r="E552" s="27340" t="s">
        <v>1068</v>
      </c>
      <c r="F552" s="27341" t="s">
        <v>430</v>
      </c>
      <c r="G552" s="27310" t="s">
        <v>22</v>
      </c>
      <c r="H552" s="27343" t="s">
        <v>22</v>
      </c>
      <c r="I552" s="27310" t="s">
        <v>1414</v>
      </c>
      <c r="J552" s="27343" t="s">
        <v>22</v>
      </c>
      <c r="K552" s="28195" t="s">
        <v>1069</v>
      </c>
      <c r="L552" s="28229"/>
      <c r="M552" s="28229"/>
      <c r="N552" s="28229"/>
      <c r="O552" s="28229"/>
      <c r="P552" s="28229"/>
      <c r="Q552" s="28229"/>
      <c r="R552" s="28229"/>
      <c r="S552" s="28229"/>
      <c r="T552" s="28229"/>
      <c r="U552" s="28265"/>
      <c r="V552" s="28229">
        <v>0</v>
      </c>
    </row>
    <row s="28966" customFormat="1" customHeight="1" ht="22.5">
      <c r="A553" s="28229"/>
      <c r="B553" s="28924" t="s">
        <v>1422</v>
      </c>
      <c r="C553" s="28540" t="s">
        <v>103</v>
      </c>
      <c r="D553" s="27339" t="str">
        <f>B553&amp;".1"</f>
        <v>3.173.1</v>
      </c>
      <c r="E553" s="27340" t="s">
        <v>1065</v>
      </c>
      <c r="F553" s="27341" t="s">
        <v>430</v>
      </c>
      <c r="G553" s="27545" t="s">
        <v>22</v>
      </c>
      <c r="H553" s="27343" t="s">
        <v>22</v>
      </c>
      <c r="I553" s="27545" t="s">
        <v>1270</v>
      </c>
      <c r="J553" s="27343" t="s">
        <v>22</v>
      </c>
      <c r="K553" s="28195"/>
      <c r="L553" s="28229"/>
      <c r="M553" s="28229"/>
      <c r="N553" s="28229"/>
      <c r="O553" s="28229"/>
      <c r="P553" s="28229"/>
      <c r="Q553" s="28229"/>
      <c r="R553" s="28229"/>
      <c r="S553" s="28229"/>
      <c r="T553" s="28229"/>
      <c r="U553" s="28265"/>
      <c r="V553" s="28229">
        <v>0</v>
      </c>
    </row>
    <row s="28966" customFormat="1" customHeight="1" ht="15">
      <c r="A554" s="28229"/>
      <c r="B554" s="28924"/>
      <c r="C554" s="28540"/>
      <c r="D554" s="27339" t="str">
        <f>B553&amp;".2"</f>
        <v>3.173.2</v>
      </c>
      <c r="E554" s="27340" t="s">
        <v>1066</v>
      </c>
      <c r="F554" s="27341" t="s">
        <v>430</v>
      </c>
      <c r="G554" s="27310" t="s">
        <v>22</v>
      </c>
      <c r="H554" s="27343" t="s">
        <v>22</v>
      </c>
      <c r="I554" s="27310" t="s">
        <v>1414</v>
      </c>
      <c r="J554" s="27343" t="s">
        <v>22</v>
      </c>
      <c r="K554" s="28195" t="s">
        <v>1067</v>
      </c>
      <c r="L554" s="28229"/>
      <c r="M554" s="28229"/>
      <c r="N554" s="28229"/>
      <c r="O554" s="28229"/>
      <c r="P554" s="28229"/>
      <c r="Q554" s="28229"/>
      <c r="R554" s="28229"/>
      <c r="S554" s="28229"/>
      <c r="T554" s="28229"/>
      <c r="U554" s="28265"/>
      <c r="V554" s="28229">
        <v>0</v>
      </c>
    </row>
    <row s="28966" customFormat="1" customHeight="1" ht="15">
      <c r="A555" s="28229"/>
      <c r="B555" s="28924"/>
      <c r="C555" s="28540"/>
      <c r="D555" s="27339" t="str">
        <f>B553&amp;".3"</f>
        <v>3.173.3</v>
      </c>
      <c r="E555" s="27340" t="s">
        <v>1068</v>
      </c>
      <c r="F555" s="27341" t="s">
        <v>430</v>
      </c>
      <c r="G555" s="27310" t="s">
        <v>22</v>
      </c>
      <c r="H555" s="27343" t="s">
        <v>22</v>
      </c>
      <c r="I555" s="27310" t="s">
        <v>1414</v>
      </c>
      <c r="J555" s="27343" t="s">
        <v>22</v>
      </c>
      <c r="K555" s="28195" t="s">
        <v>1069</v>
      </c>
      <c r="L555" s="28229"/>
      <c r="M555" s="28229"/>
      <c r="N555" s="28229"/>
      <c r="O555" s="28229"/>
      <c r="P555" s="28229"/>
      <c r="Q555" s="28229"/>
      <c r="R555" s="28229"/>
      <c r="S555" s="28229"/>
      <c r="T555" s="28229"/>
      <c r="U555" s="28265"/>
      <c r="V555" s="28229">
        <v>0</v>
      </c>
    </row>
    <row s="28966" customFormat="1" customHeight="1" ht="22.5">
      <c r="A556" s="28229"/>
      <c r="B556" s="28924" t="s">
        <v>1423</v>
      </c>
      <c r="C556" s="28540" t="s">
        <v>103</v>
      </c>
      <c r="D556" s="27339" t="str">
        <f>B556&amp;".1"</f>
        <v>3.174.1</v>
      </c>
      <c r="E556" s="27340" t="s">
        <v>1065</v>
      </c>
      <c r="F556" s="27341" t="s">
        <v>430</v>
      </c>
      <c r="G556" s="27545" t="s">
        <v>22</v>
      </c>
      <c r="H556" s="27343" t="s">
        <v>22</v>
      </c>
      <c r="I556" s="27545" t="s">
        <v>1270</v>
      </c>
      <c r="J556" s="27343" t="s">
        <v>22</v>
      </c>
      <c r="K556" s="28195"/>
      <c r="L556" s="28229"/>
      <c r="M556" s="28229"/>
      <c r="N556" s="28229"/>
      <c r="O556" s="28229"/>
      <c r="P556" s="28229"/>
      <c r="Q556" s="28229"/>
      <c r="R556" s="28229"/>
      <c r="S556" s="28229"/>
      <c r="T556" s="28229"/>
      <c r="U556" s="28265"/>
      <c r="V556" s="28229">
        <v>0</v>
      </c>
    </row>
    <row s="28966" customFormat="1" customHeight="1" ht="15">
      <c r="A557" s="28229"/>
      <c r="B557" s="28924"/>
      <c r="C557" s="28540"/>
      <c r="D557" s="27339" t="str">
        <f>B556&amp;".2"</f>
        <v>3.174.2</v>
      </c>
      <c r="E557" s="27340" t="s">
        <v>1066</v>
      </c>
      <c r="F557" s="27341" t="s">
        <v>430</v>
      </c>
      <c r="G557" s="27310" t="s">
        <v>22</v>
      </c>
      <c r="H557" s="27343" t="s">
        <v>22</v>
      </c>
      <c r="I557" s="27310" t="s">
        <v>1414</v>
      </c>
      <c r="J557" s="27343" t="s">
        <v>22</v>
      </c>
      <c r="K557" s="28195" t="s">
        <v>1067</v>
      </c>
      <c r="L557" s="28229"/>
      <c r="M557" s="28229"/>
      <c r="N557" s="28229"/>
      <c r="O557" s="28229"/>
      <c r="P557" s="28229"/>
      <c r="Q557" s="28229"/>
      <c r="R557" s="28229"/>
      <c r="S557" s="28229"/>
      <c r="T557" s="28229"/>
      <c r="U557" s="28265"/>
      <c r="V557" s="28229">
        <v>0</v>
      </c>
    </row>
    <row s="28966" customFormat="1" customHeight="1" ht="15">
      <c r="A558" s="28229"/>
      <c r="B558" s="28924"/>
      <c r="C558" s="28540"/>
      <c r="D558" s="27339" t="str">
        <f>B556&amp;".3"</f>
        <v>3.174.3</v>
      </c>
      <c r="E558" s="27340" t="s">
        <v>1068</v>
      </c>
      <c r="F558" s="27341" t="s">
        <v>430</v>
      </c>
      <c r="G558" s="27310" t="s">
        <v>22</v>
      </c>
      <c r="H558" s="27343" t="s">
        <v>22</v>
      </c>
      <c r="I558" s="27310" t="s">
        <v>1414</v>
      </c>
      <c r="J558" s="27343" t="s">
        <v>22</v>
      </c>
      <c r="K558" s="28195" t="s">
        <v>1069</v>
      </c>
      <c r="L558" s="28229"/>
      <c r="M558" s="28229"/>
      <c r="N558" s="28229"/>
      <c r="O558" s="28229"/>
      <c r="P558" s="28229"/>
      <c r="Q558" s="28229"/>
      <c r="R558" s="28229"/>
      <c r="S558" s="28229"/>
      <c r="T558" s="28229"/>
      <c r="U558" s="28265"/>
      <c r="V558" s="28229">
        <v>0</v>
      </c>
    </row>
    <row s="28966" customFormat="1" customHeight="1" ht="22.5">
      <c r="A559" s="28229"/>
      <c r="B559" s="28924" t="s">
        <v>1424</v>
      </c>
      <c r="C559" s="28540" t="s">
        <v>103</v>
      </c>
      <c r="D559" s="27339" t="str">
        <f>B559&amp;".1"</f>
        <v>3.175.1</v>
      </c>
      <c r="E559" s="27340" t="s">
        <v>1065</v>
      </c>
      <c r="F559" s="27341" t="s">
        <v>430</v>
      </c>
      <c r="G559" s="27545" t="s">
        <v>22</v>
      </c>
      <c r="H559" s="27343" t="s">
        <v>22</v>
      </c>
      <c r="I559" s="27545" t="s">
        <v>1425</v>
      </c>
      <c r="J559" s="27343" t="s">
        <v>22</v>
      </c>
      <c r="K559" s="28195"/>
      <c r="L559" s="28229"/>
      <c r="M559" s="28229"/>
      <c r="N559" s="28229"/>
      <c r="O559" s="28229"/>
      <c r="P559" s="28229"/>
      <c r="Q559" s="28229"/>
      <c r="R559" s="28229"/>
      <c r="S559" s="28229"/>
      <c r="T559" s="28229"/>
      <c r="U559" s="28265"/>
      <c r="V559" s="28229">
        <v>0</v>
      </c>
    </row>
    <row s="28966" customFormat="1" customHeight="1" ht="15">
      <c r="A560" s="28229"/>
      <c r="B560" s="28924"/>
      <c r="C560" s="28540"/>
      <c r="D560" s="27339" t="str">
        <f>B559&amp;".2"</f>
        <v>3.175.2</v>
      </c>
      <c r="E560" s="27340" t="s">
        <v>1066</v>
      </c>
      <c r="F560" s="27341" t="s">
        <v>430</v>
      </c>
      <c r="G560" s="27310" t="s">
        <v>22</v>
      </c>
      <c r="H560" s="27343" t="s">
        <v>22</v>
      </c>
      <c r="I560" s="27310" t="s">
        <v>1414</v>
      </c>
      <c r="J560" s="27343" t="s">
        <v>22</v>
      </c>
      <c r="K560" s="28195" t="s">
        <v>1067</v>
      </c>
      <c r="L560" s="28229"/>
      <c r="M560" s="28229"/>
      <c r="N560" s="28229"/>
      <c r="O560" s="28229"/>
      <c r="P560" s="28229"/>
      <c r="Q560" s="28229"/>
      <c r="R560" s="28229"/>
      <c r="S560" s="28229"/>
      <c r="T560" s="28229"/>
      <c r="U560" s="28265"/>
      <c r="V560" s="28229">
        <v>0</v>
      </c>
    </row>
    <row s="28966" customFormat="1" customHeight="1" ht="15">
      <c r="A561" s="28229"/>
      <c r="B561" s="28924"/>
      <c r="C561" s="28540"/>
      <c r="D561" s="27339" t="str">
        <f>B559&amp;".3"</f>
        <v>3.175.3</v>
      </c>
      <c r="E561" s="27340" t="s">
        <v>1068</v>
      </c>
      <c r="F561" s="27341" t="s">
        <v>430</v>
      </c>
      <c r="G561" s="27310" t="s">
        <v>22</v>
      </c>
      <c r="H561" s="27343" t="s">
        <v>22</v>
      </c>
      <c r="I561" s="27310" t="s">
        <v>1414</v>
      </c>
      <c r="J561" s="27343" t="s">
        <v>22</v>
      </c>
      <c r="K561" s="28195" t="s">
        <v>1069</v>
      </c>
      <c r="L561" s="28229"/>
      <c r="M561" s="28229"/>
      <c r="N561" s="28229"/>
      <c r="O561" s="28229"/>
      <c r="P561" s="28229"/>
      <c r="Q561" s="28229"/>
      <c r="R561" s="28229"/>
      <c r="S561" s="28229"/>
      <c r="T561" s="28229"/>
      <c r="U561" s="28265"/>
      <c r="V561" s="28229">
        <v>0</v>
      </c>
    </row>
    <row s="28966" customFormat="1" customHeight="1" ht="22.5">
      <c r="A562" s="28229"/>
      <c r="B562" s="28924" t="s">
        <v>1426</v>
      </c>
      <c r="C562" s="28540" t="s">
        <v>103</v>
      </c>
      <c r="D562" s="27339" t="str">
        <f>B562&amp;".1"</f>
        <v>3.176.1</v>
      </c>
      <c r="E562" s="27340" t="s">
        <v>1065</v>
      </c>
      <c r="F562" s="27341" t="s">
        <v>430</v>
      </c>
      <c r="G562" s="27545" t="s">
        <v>22</v>
      </c>
      <c r="H562" s="27343" t="s">
        <v>22</v>
      </c>
      <c r="I562" s="27545" t="s">
        <v>1427</v>
      </c>
      <c r="J562" s="27343" t="s">
        <v>22</v>
      </c>
      <c r="K562" s="28195"/>
      <c r="L562" s="28229"/>
      <c r="M562" s="28229"/>
      <c r="N562" s="28229"/>
      <c r="O562" s="28229"/>
      <c r="P562" s="28229"/>
      <c r="Q562" s="28229"/>
      <c r="R562" s="28229"/>
      <c r="S562" s="28229"/>
      <c r="T562" s="28229"/>
      <c r="U562" s="28265"/>
      <c r="V562" s="28229">
        <v>0</v>
      </c>
    </row>
    <row s="28966" customFormat="1" customHeight="1" ht="15">
      <c r="A563" s="28229"/>
      <c r="B563" s="28924"/>
      <c r="C563" s="28540"/>
      <c r="D563" s="27339" t="str">
        <f>B562&amp;".2"</f>
        <v>3.176.2</v>
      </c>
      <c r="E563" s="27340" t="s">
        <v>1066</v>
      </c>
      <c r="F563" s="27341" t="s">
        <v>430</v>
      </c>
      <c r="G563" s="27310" t="s">
        <v>22</v>
      </c>
      <c r="H563" s="27343" t="s">
        <v>22</v>
      </c>
      <c r="I563" s="27310" t="s">
        <v>1414</v>
      </c>
      <c r="J563" s="27343" t="s">
        <v>22</v>
      </c>
      <c r="K563" s="28195" t="s">
        <v>1067</v>
      </c>
      <c r="L563" s="28229"/>
      <c r="M563" s="28229"/>
      <c r="N563" s="28229"/>
      <c r="O563" s="28229"/>
      <c r="P563" s="28229"/>
      <c r="Q563" s="28229"/>
      <c r="R563" s="28229"/>
      <c r="S563" s="28229"/>
      <c r="T563" s="28229"/>
      <c r="U563" s="28265"/>
      <c r="V563" s="28229">
        <v>0</v>
      </c>
    </row>
    <row s="28966" customFormat="1" customHeight="1" ht="15">
      <c r="A564" s="28229"/>
      <c r="B564" s="28924"/>
      <c r="C564" s="28540"/>
      <c r="D564" s="27339" t="str">
        <f>B562&amp;".3"</f>
        <v>3.176.3</v>
      </c>
      <c r="E564" s="27340" t="s">
        <v>1068</v>
      </c>
      <c r="F564" s="27341" t="s">
        <v>430</v>
      </c>
      <c r="G564" s="27310" t="s">
        <v>22</v>
      </c>
      <c r="H564" s="27343" t="s">
        <v>22</v>
      </c>
      <c r="I564" s="27310" t="s">
        <v>1414</v>
      </c>
      <c r="J564" s="27343" t="s">
        <v>22</v>
      </c>
      <c r="K564" s="28195" t="s">
        <v>1069</v>
      </c>
      <c r="L564" s="28229"/>
      <c r="M564" s="28229"/>
      <c r="N564" s="28229"/>
      <c r="O564" s="28229"/>
      <c r="P564" s="28229"/>
      <c r="Q564" s="28229"/>
      <c r="R564" s="28229"/>
      <c r="S564" s="28229"/>
      <c r="T564" s="28229"/>
      <c r="U564" s="28265"/>
      <c r="V564" s="28229">
        <v>0</v>
      </c>
    </row>
    <row s="28966" customFormat="1" customHeight="1" ht="22.5">
      <c r="A565" s="28229"/>
      <c r="B565" s="28924" t="s">
        <v>1428</v>
      </c>
      <c r="C565" s="28540" t="s">
        <v>103</v>
      </c>
      <c r="D565" s="27339" t="str">
        <f>B565&amp;".1"</f>
        <v>3.177.1</v>
      </c>
      <c r="E565" s="27340" t="s">
        <v>1065</v>
      </c>
      <c r="F565" s="27341" t="s">
        <v>430</v>
      </c>
      <c r="G565" s="27545" t="s">
        <v>22</v>
      </c>
      <c r="H565" s="27343" t="s">
        <v>22</v>
      </c>
      <c r="I565" s="27545" t="s">
        <v>1429</v>
      </c>
      <c r="J565" s="27343" t="s">
        <v>22</v>
      </c>
      <c r="K565" s="28195"/>
      <c r="L565" s="28229"/>
      <c r="M565" s="28229"/>
      <c r="N565" s="28229"/>
      <c r="O565" s="28229"/>
      <c r="P565" s="28229"/>
      <c r="Q565" s="28229"/>
      <c r="R565" s="28229"/>
      <c r="S565" s="28229"/>
      <c r="T565" s="28229"/>
      <c r="U565" s="28265"/>
      <c r="V565" s="28229">
        <v>0</v>
      </c>
    </row>
    <row s="28966" customFormat="1" customHeight="1" ht="15">
      <c r="A566" s="28229"/>
      <c r="B566" s="28924"/>
      <c r="C566" s="28540"/>
      <c r="D566" s="27339" t="str">
        <f>B565&amp;".2"</f>
        <v>3.177.2</v>
      </c>
      <c r="E566" s="27340" t="s">
        <v>1066</v>
      </c>
      <c r="F566" s="27341" t="s">
        <v>430</v>
      </c>
      <c r="G566" s="27310" t="s">
        <v>22</v>
      </c>
      <c r="H566" s="27343" t="s">
        <v>22</v>
      </c>
      <c r="I566" s="27310" t="s">
        <v>1414</v>
      </c>
      <c r="J566" s="27343" t="s">
        <v>22</v>
      </c>
      <c r="K566" s="28195" t="s">
        <v>1067</v>
      </c>
      <c r="L566" s="28229"/>
      <c r="M566" s="28229"/>
      <c r="N566" s="28229"/>
      <c r="O566" s="28229"/>
      <c r="P566" s="28229"/>
      <c r="Q566" s="28229"/>
      <c r="R566" s="28229"/>
      <c r="S566" s="28229"/>
      <c r="T566" s="28229"/>
      <c r="U566" s="28265"/>
      <c r="V566" s="28229">
        <v>0</v>
      </c>
    </row>
    <row s="28966" customFormat="1" customHeight="1" ht="15">
      <c r="A567" s="28229"/>
      <c r="B567" s="28924"/>
      <c r="C567" s="28540"/>
      <c r="D567" s="27339" t="str">
        <f>B565&amp;".3"</f>
        <v>3.177.3</v>
      </c>
      <c r="E567" s="27340" t="s">
        <v>1068</v>
      </c>
      <c r="F567" s="27341" t="s">
        <v>430</v>
      </c>
      <c r="G567" s="27310" t="s">
        <v>22</v>
      </c>
      <c r="H567" s="27343" t="s">
        <v>22</v>
      </c>
      <c r="I567" s="27310" t="s">
        <v>1414</v>
      </c>
      <c r="J567" s="27343" t="s">
        <v>22</v>
      </c>
      <c r="K567" s="28195" t="s">
        <v>1069</v>
      </c>
      <c r="L567" s="28229"/>
      <c r="M567" s="28229"/>
      <c r="N567" s="28229"/>
      <c r="O567" s="28229"/>
      <c r="P567" s="28229"/>
      <c r="Q567" s="28229"/>
      <c r="R567" s="28229"/>
      <c r="S567" s="28229"/>
      <c r="T567" s="28229"/>
      <c r="U567" s="28265"/>
      <c r="V567" s="28229">
        <v>0</v>
      </c>
    </row>
    <row s="28966" customFormat="1" customHeight="1" ht="22.5">
      <c r="A568" s="28229"/>
      <c r="B568" s="28924" t="s">
        <v>1430</v>
      </c>
      <c r="C568" s="28540" t="s">
        <v>103</v>
      </c>
      <c r="D568" s="27339" t="str">
        <f>B568&amp;".1"</f>
        <v>3.178.1</v>
      </c>
      <c r="E568" s="27340" t="s">
        <v>1065</v>
      </c>
      <c r="F568" s="27341" t="s">
        <v>430</v>
      </c>
      <c r="G568" s="27545" t="s">
        <v>22</v>
      </c>
      <c r="H568" s="27343" t="s">
        <v>22</v>
      </c>
      <c r="I568" s="27545" t="s">
        <v>1431</v>
      </c>
      <c r="J568" s="27343" t="s">
        <v>22</v>
      </c>
      <c r="K568" s="28195"/>
      <c r="L568" s="28229"/>
      <c r="M568" s="28229"/>
      <c r="N568" s="28229"/>
      <c r="O568" s="28229"/>
      <c r="P568" s="28229"/>
      <c r="Q568" s="28229"/>
      <c r="R568" s="28229"/>
      <c r="S568" s="28229"/>
      <c r="T568" s="28229"/>
      <c r="U568" s="28265"/>
      <c r="V568" s="28229">
        <v>0</v>
      </c>
    </row>
    <row s="28966" customFormat="1" customHeight="1" ht="15">
      <c r="A569" s="28229"/>
      <c r="B569" s="28924"/>
      <c r="C569" s="28540"/>
      <c r="D569" s="27339" t="str">
        <f>B568&amp;".2"</f>
        <v>3.178.2</v>
      </c>
      <c r="E569" s="27340" t="s">
        <v>1066</v>
      </c>
      <c r="F569" s="27341" t="s">
        <v>430</v>
      </c>
      <c r="G569" s="27310" t="s">
        <v>22</v>
      </c>
      <c r="H569" s="27343" t="s">
        <v>22</v>
      </c>
      <c r="I569" s="27310" t="s">
        <v>1414</v>
      </c>
      <c r="J569" s="27343" t="s">
        <v>22</v>
      </c>
      <c r="K569" s="28195" t="s">
        <v>1067</v>
      </c>
      <c r="L569" s="28229"/>
      <c r="M569" s="28229"/>
      <c r="N569" s="28229"/>
      <c r="O569" s="28229"/>
      <c r="P569" s="28229"/>
      <c r="Q569" s="28229"/>
      <c r="R569" s="28229"/>
      <c r="S569" s="28229"/>
      <c r="T569" s="28229"/>
      <c r="U569" s="28265"/>
      <c r="V569" s="28229">
        <v>0</v>
      </c>
    </row>
    <row s="28966" customFormat="1" customHeight="1" ht="15">
      <c r="A570" s="28229"/>
      <c r="B570" s="28924"/>
      <c r="C570" s="28540"/>
      <c r="D570" s="27339" t="str">
        <f>B568&amp;".3"</f>
        <v>3.178.3</v>
      </c>
      <c r="E570" s="27340" t="s">
        <v>1068</v>
      </c>
      <c r="F570" s="27341" t="s">
        <v>430</v>
      </c>
      <c r="G570" s="27310" t="s">
        <v>22</v>
      </c>
      <c r="H570" s="27343" t="s">
        <v>22</v>
      </c>
      <c r="I570" s="27310" t="s">
        <v>1414</v>
      </c>
      <c r="J570" s="27343" t="s">
        <v>22</v>
      </c>
      <c r="K570" s="28195" t="s">
        <v>1069</v>
      </c>
      <c r="L570" s="28229"/>
      <c r="M570" s="28229"/>
      <c r="N570" s="28229"/>
      <c r="O570" s="28229"/>
      <c r="P570" s="28229"/>
      <c r="Q570" s="28229"/>
      <c r="R570" s="28229"/>
      <c r="S570" s="28229"/>
      <c r="T570" s="28229"/>
      <c r="U570" s="28265"/>
      <c r="V570" s="28229">
        <v>0</v>
      </c>
    </row>
    <row s="28966" customFormat="1" customHeight="1" ht="22.5">
      <c r="A571" s="28229"/>
      <c r="B571" s="28924" t="s">
        <v>1432</v>
      </c>
      <c r="C571" s="28540" t="s">
        <v>103</v>
      </c>
      <c r="D571" s="27339" t="str">
        <f>B571&amp;".1"</f>
        <v>3.179.1</v>
      </c>
      <c r="E571" s="27340" t="s">
        <v>1065</v>
      </c>
      <c r="F571" s="27341" t="s">
        <v>430</v>
      </c>
      <c r="G571" s="27545" t="s">
        <v>22</v>
      </c>
      <c r="H571" s="27343" t="s">
        <v>22</v>
      </c>
      <c r="I571" s="27545" t="s">
        <v>1433</v>
      </c>
      <c r="J571" s="27343" t="s">
        <v>22</v>
      </c>
      <c r="K571" s="28195"/>
      <c r="L571" s="28229"/>
      <c r="M571" s="28229"/>
      <c r="N571" s="28229"/>
      <c r="O571" s="28229"/>
      <c r="P571" s="28229"/>
      <c r="Q571" s="28229"/>
      <c r="R571" s="28229"/>
      <c r="S571" s="28229"/>
      <c r="T571" s="28229"/>
      <c r="U571" s="28265"/>
      <c r="V571" s="28229">
        <v>0</v>
      </c>
    </row>
    <row s="28966" customFormat="1" customHeight="1" ht="15">
      <c r="A572" s="28229"/>
      <c r="B572" s="28924"/>
      <c r="C572" s="28540"/>
      <c r="D572" s="27339" t="str">
        <f>B571&amp;".2"</f>
        <v>3.179.2</v>
      </c>
      <c r="E572" s="27340" t="s">
        <v>1066</v>
      </c>
      <c r="F572" s="27341" t="s">
        <v>430</v>
      </c>
      <c r="G572" s="27310" t="s">
        <v>22</v>
      </c>
      <c r="H572" s="27343" t="s">
        <v>22</v>
      </c>
      <c r="I572" s="27310" t="s">
        <v>1414</v>
      </c>
      <c r="J572" s="27343" t="s">
        <v>22</v>
      </c>
      <c r="K572" s="28195" t="s">
        <v>1067</v>
      </c>
      <c r="L572" s="28229"/>
      <c r="M572" s="28229"/>
      <c r="N572" s="28229"/>
      <c r="O572" s="28229"/>
      <c r="P572" s="28229"/>
      <c r="Q572" s="28229"/>
      <c r="R572" s="28229"/>
      <c r="S572" s="28229"/>
      <c r="T572" s="28229"/>
      <c r="U572" s="28265"/>
      <c r="V572" s="28229">
        <v>0</v>
      </c>
    </row>
    <row s="28966" customFormat="1" customHeight="1" ht="15">
      <c r="A573" s="28229"/>
      <c r="B573" s="28924"/>
      <c r="C573" s="28540"/>
      <c r="D573" s="27339" t="str">
        <f>B571&amp;".3"</f>
        <v>3.179.3</v>
      </c>
      <c r="E573" s="27340" t="s">
        <v>1068</v>
      </c>
      <c r="F573" s="27341" t="s">
        <v>430</v>
      </c>
      <c r="G573" s="27310" t="s">
        <v>22</v>
      </c>
      <c r="H573" s="27343" t="s">
        <v>22</v>
      </c>
      <c r="I573" s="27310" t="s">
        <v>1414</v>
      </c>
      <c r="J573" s="27343" t="s">
        <v>22</v>
      </c>
      <c r="K573" s="28195" t="s">
        <v>1069</v>
      </c>
      <c r="L573" s="28229"/>
      <c r="M573" s="28229"/>
      <c r="N573" s="28229"/>
      <c r="O573" s="28229"/>
      <c r="P573" s="28229"/>
      <c r="Q573" s="28229"/>
      <c r="R573" s="28229"/>
      <c r="S573" s="28229"/>
      <c r="T573" s="28229"/>
      <c r="U573" s="28265"/>
      <c r="V573" s="28229">
        <v>0</v>
      </c>
    </row>
    <row s="28966" customFormat="1" customHeight="1" ht="22.5">
      <c r="A574" s="28229"/>
      <c r="B574" s="28924" t="s">
        <v>1434</v>
      </c>
      <c r="C574" s="28540" t="s">
        <v>103</v>
      </c>
      <c r="D574" s="27339" t="str">
        <f>B574&amp;".1"</f>
        <v>3.180.1</v>
      </c>
      <c r="E574" s="27340" t="s">
        <v>1065</v>
      </c>
      <c r="F574" s="27341" t="s">
        <v>430</v>
      </c>
      <c r="G574" s="27545" t="s">
        <v>22</v>
      </c>
      <c r="H574" s="27343" t="s">
        <v>22</v>
      </c>
      <c r="I574" s="27545" t="s">
        <v>1435</v>
      </c>
      <c r="J574" s="27343" t="s">
        <v>22</v>
      </c>
      <c r="K574" s="28195"/>
      <c r="L574" s="28229"/>
      <c r="M574" s="28229"/>
      <c r="N574" s="28229"/>
      <c r="O574" s="28229"/>
      <c r="P574" s="28229"/>
      <c r="Q574" s="28229"/>
      <c r="R574" s="28229"/>
      <c r="S574" s="28229"/>
      <c r="T574" s="28229"/>
      <c r="U574" s="28265"/>
      <c r="V574" s="28229">
        <v>0</v>
      </c>
    </row>
    <row s="28966" customFormat="1" customHeight="1" ht="15">
      <c r="A575" s="28229"/>
      <c r="B575" s="28924"/>
      <c r="C575" s="28540"/>
      <c r="D575" s="27339" t="str">
        <f>B574&amp;".2"</f>
        <v>3.180.2</v>
      </c>
      <c r="E575" s="27340" t="s">
        <v>1066</v>
      </c>
      <c r="F575" s="27341" t="s">
        <v>430</v>
      </c>
      <c r="G575" s="27310" t="s">
        <v>22</v>
      </c>
      <c r="H575" s="27343" t="s">
        <v>22</v>
      </c>
      <c r="I575" s="27310" t="s">
        <v>1414</v>
      </c>
      <c r="J575" s="27343" t="s">
        <v>22</v>
      </c>
      <c r="K575" s="28195" t="s">
        <v>1067</v>
      </c>
      <c r="L575" s="28229"/>
      <c r="M575" s="28229"/>
      <c r="N575" s="28229"/>
      <c r="O575" s="28229"/>
      <c r="P575" s="28229"/>
      <c r="Q575" s="28229"/>
      <c r="R575" s="28229"/>
      <c r="S575" s="28229"/>
      <c r="T575" s="28229"/>
      <c r="U575" s="28265"/>
      <c r="V575" s="28229">
        <v>0</v>
      </c>
    </row>
    <row s="28966" customFormat="1" customHeight="1" ht="15">
      <c r="A576" s="28229"/>
      <c r="B576" s="28924"/>
      <c r="C576" s="28540"/>
      <c r="D576" s="27339" t="str">
        <f>B574&amp;".3"</f>
        <v>3.180.3</v>
      </c>
      <c r="E576" s="27340" t="s">
        <v>1068</v>
      </c>
      <c r="F576" s="27341" t="s">
        <v>430</v>
      </c>
      <c r="G576" s="27310" t="s">
        <v>22</v>
      </c>
      <c r="H576" s="27343" t="s">
        <v>22</v>
      </c>
      <c r="I576" s="27310" t="s">
        <v>1414</v>
      </c>
      <c r="J576" s="27343" t="s">
        <v>22</v>
      </c>
      <c r="K576" s="28195" t="s">
        <v>1069</v>
      </c>
      <c r="L576" s="28229"/>
      <c r="M576" s="28229"/>
      <c r="N576" s="28229"/>
      <c r="O576" s="28229"/>
      <c r="P576" s="28229"/>
      <c r="Q576" s="28229"/>
      <c r="R576" s="28229"/>
      <c r="S576" s="28229"/>
      <c r="T576" s="28229"/>
      <c r="U576" s="28265"/>
      <c r="V576" s="28229">
        <v>0</v>
      </c>
    </row>
    <row s="28966" customFormat="1" customHeight="1" ht="22.5">
      <c r="A577" s="28229"/>
      <c r="B577" s="28924" t="s">
        <v>1436</v>
      </c>
      <c r="C577" s="28540" t="s">
        <v>103</v>
      </c>
      <c r="D577" s="27339" t="str">
        <f>B577&amp;".1"</f>
        <v>3.181.1</v>
      </c>
      <c r="E577" s="27340" t="s">
        <v>1065</v>
      </c>
      <c r="F577" s="27341" t="s">
        <v>430</v>
      </c>
      <c r="G577" s="27545" t="s">
        <v>22</v>
      </c>
      <c r="H577" s="27343" t="s">
        <v>22</v>
      </c>
      <c r="I577" s="27545" t="s">
        <v>1437</v>
      </c>
      <c r="J577" s="27343" t="s">
        <v>22</v>
      </c>
      <c r="K577" s="28195"/>
      <c r="L577" s="28229"/>
      <c r="M577" s="28229"/>
      <c r="N577" s="28229"/>
      <c r="O577" s="28229"/>
      <c r="P577" s="28229"/>
      <c r="Q577" s="28229"/>
      <c r="R577" s="28229"/>
      <c r="S577" s="28229"/>
      <c r="T577" s="28229"/>
      <c r="U577" s="28265"/>
      <c r="V577" s="28229">
        <v>0</v>
      </c>
    </row>
    <row s="28966" customFormat="1" customHeight="1" ht="15">
      <c r="A578" s="28229"/>
      <c r="B578" s="28924"/>
      <c r="C578" s="28540"/>
      <c r="D578" s="27339" t="str">
        <f>B577&amp;".2"</f>
        <v>3.181.2</v>
      </c>
      <c r="E578" s="27340" t="s">
        <v>1066</v>
      </c>
      <c r="F578" s="27341" t="s">
        <v>430</v>
      </c>
      <c r="G578" s="27310" t="s">
        <v>22</v>
      </c>
      <c r="H578" s="27343" t="s">
        <v>22</v>
      </c>
      <c r="I578" s="27310" t="s">
        <v>1414</v>
      </c>
      <c r="J578" s="27343" t="s">
        <v>22</v>
      </c>
      <c r="K578" s="28195" t="s">
        <v>1067</v>
      </c>
      <c r="L578" s="28229"/>
      <c r="M578" s="28229"/>
      <c r="N578" s="28229"/>
      <c r="O578" s="28229"/>
      <c r="P578" s="28229"/>
      <c r="Q578" s="28229"/>
      <c r="R578" s="28229"/>
      <c r="S578" s="28229"/>
      <c r="T578" s="28229"/>
      <c r="U578" s="28265"/>
      <c r="V578" s="28229">
        <v>0</v>
      </c>
    </row>
    <row s="28966" customFormat="1" customHeight="1" ht="15">
      <c r="A579" s="28229"/>
      <c r="B579" s="28924"/>
      <c r="C579" s="28540"/>
      <c r="D579" s="27339" t="str">
        <f>B577&amp;".3"</f>
        <v>3.181.3</v>
      </c>
      <c r="E579" s="27340" t="s">
        <v>1068</v>
      </c>
      <c r="F579" s="27341" t="s">
        <v>430</v>
      </c>
      <c r="G579" s="27310" t="s">
        <v>22</v>
      </c>
      <c r="H579" s="27343" t="s">
        <v>22</v>
      </c>
      <c r="I579" s="27310" t="s">
        <v>1414</v>
      </c>
      <c r="J579" s="27343" t="s">
        <v>22</v>
      </c>
      <c r="K579" s="28195" t="s">
        <v>1069</v>
      </c>
      <c r="L579" s="28229"/>
      <c r="M579" s="28229"/>
      <c r="N579" s="28229"/>
      <c r="O579" s="28229"/>
      <c r="P579" s="28229"/>
      <c r="Q579" s="28229"/>
      <c r="R579" s="28229"/>
      <c r="S579" s="28229"/>
      <c r="T579" s="28229"/>
      <c r="U579" s="28265"/>
      <c r="V579" s="28229">
        <v>0</v>
      </c>
    </row>
    <row s="28966" customFormat="1" customHeight="1" ht="22.5">
      <c r="A580" s="28229"/>
      <c r="B580" s="28924" t="s">
        <v>1438</v>
      </c>
      <c r="C580" s="28540" t="s">
        <v>103</v>
      </c>
      <c r="D580" s="27339" t="str">
        <f>B580&amp;".1"</f>
        <v>3.182.1</v>
      </c>
      <c r="E580" s="27340" t="s">
        <v>1065</v>
      </c>
      <c r="F580" s="27341" t="s">
        <v>430</v>
      </c>
      <c r="G580" s="27545" t="s">
        <v>22</v>
      </c>
      <c r="H580" s="27343" t="s">
        <v>22</v>
      </c>
      <c r="I580" s="27545" t="s">
        <v>1439</v>
      </c>
      <c r="J580" s="27343" t="s">
        <v>22</v>
      </c>
      <c r="K580" s="28195"/>
      <c r="L580" s="28229"/>
      <c r="M580" s="28229"/>
      <c r="N580" s="28229"/>
      <c r="O580" s="28229"/>
      <c r="P580" s="28229"/>
      <c r="Q580" s="28229"/>
      <c r="R580" s="28229"/>
      <c r="S580" s="28229"/>
      <c r="T580" s="28229"/>
      <c r="U580" s="28265"/>
      <c r="V580" s="28229">
        <v>0</v>
      </c>
    </row>
    <row s="28966" customFormat="1" customHeight="1" ht="15">
      <c r="A581" s="28229"/>
      <c r="B581" s="28924"/>
      <c r="C581" s="28540"/>
      <c r="D581" s="27339" t="str">
        <f>B580&amp;".2"</f>
        <v>3.182.2</v>
      </c>
      <c r="E581" s="27340" t="s">
        <v>1066</v>
      </c>
      <c r="F581" s="27341" t="s">
        <v>430</v>
      </c>
      <c r="G581" s="27310" t="s">
        <v>22</v>
      </c>
      <c r="H581" s="27343" t="s">
        <v>22</v>
      </c>
      <c r="I581" s="27310" t="s">
        <v>1414</v>
      </c>
      <c r="J581" s="27343" t="s">
        <v>22</v>
      </c>
      <c r="K581" s="28195" t="s">
        <v>1067</v>
      </c>
      <c r="L581" s="28229"/>
      <c r="M581" s="28229"/>
      <c r="N581" s="28229"/>
      <c r="O581" s="28229"/>
      <c r="P581" s="28229"/>
      <c r="Q581" s="28229"/>
      <c r="R581" s="28229"/>
      <c r="S581" s="28229"/>
      <c r="T581" s="28229"/>
      <c r="U581" s="28265"/>
      <c r="V581" s="28229">
        <v>0</v>
      </c>
    </row>
    <row s="28966" customFormat="1" customHeight="1" ht="15">
      <c r="A582" s="28229"/>
      <c r="B582" s="28924"/>
      <c r="C582" s="28540"/>
      <c r="D582" s="27339" t="str">
        <f>B580&amp;".3"</f>
        <v>3.182.3</v>
      </c>
      <c r="E582" s="27340" t="s">
        <v>1068</v>
      </c>
      <c r="F582" s="27341" t="s">
        <v>430</v>
      </c>
      <c r="G582" s="27310" t="s">
        <v>22</v>
      </c>
      <c r="H582" s="27343" t="s">
        <v>22</v>
      </c>
      <c r="I582" s="27310" t="s">
        <v>1414</v>
      </c>
      <c r="J582" s="27343" t="s">
        <v>22</v>
      </c>
      <c r="K582" s="28195" t="s">
        <v>1069</v>
      </c>
      <c r="L582" s="28229"/>
      <c r="M582" s="28229"/>
      <c r="N582" s="28229"/>
      <c r="O582" s="28229"/>
      <c r="P582" s="28229"/>
      <c r="Q582" s="28229"/>
      <c r="R582" s="28229"/>
      <c r="S582" s="28229"/>
      <c r="T582" s="28229"/>
      <c r="U582" s="28265"/>
      <c r="V582" s="28229">
        <v>0</v>
      </c>
    </row>
    <row s="28966" customFormat="1" customHeight="1" ht="22.5">
      <c r="A583" s="28229"/>
      <c r="B583" s="28924" t="s">
        <v>1440</v>
      </c>
      <c r="C583" s="28540" t="s">
        <v>103</v>
      </c>
      <c r="D583" s="27339" t="str">
        <f>B583&amp;".1"</f>
        <v>3.183.1</v>
      </c>
      <c r="E583" s="27340" t="s">
        <v>1065</v>
      </c>
      <c r="F583" s="27341" t="s">
        <v>430</v>
      </c>
      <c r="G583" s="27545" t="s">
        <v>22</v>
      </c>
      <c r="H583" s="27343" t="s">
        <v>22</v>
      </c>
      <c r="I583" s="27545" t="s">
        <v>1441</v>
      </c>
      <c r="J583" s="27343" t="s">
        <v>22</v>
      </c>
      <c r="K583" s="28195"/>
      <c r="L583" s="28229"/>
      <c r="M583" s="28229"/>
      <c r="N583" s="28229"/>
      <c r="O583" s="28229"/>
      <c r="P583" s="28229"/>
      <c r="Q583" s="28229"/>
      <c r="R583" s="28229"/>
      <c r="S583" s="28229"/>
      <c r="T583" s="28229"/>
      <c r="U583" s="28265"/>
      <c r="V583" s="28229">
        <v>0</v>
      </c>
    </row>
    <row s="28966" customFormat="1" customHeight="1" ht="15">
      <c r="A584" s="28229"/>
      <c r="B584" s="28924"/>
      <c r="C584" s="28540"/>
      <c r="D584" s="27339" t="str">
        <f>B583&amp;".2"</f>
        <v>3.183.2</v>
      </c>
      <c r="E584" s="27340" t="s">
        <v>1066</v>
      </c>
      <c r="F584" s="27341" t="s">
        <v>430</v>
      </c>
      <c r="G584" s="27310" t="s">
        <v>22</v>
      </c>
      <c r="H584" s="27343" t="s">
        <v>22</v>
      </c>
      <c r="I584" s="27310" t="s">
        <v>1414</v>
      </c>
      <c r="J584" s="27343" t="s">
        <v>22</v>
      </c>
      <c r="K584" s="28195" t="s">
        <v>1067</v>
      </c>
      <c r="L584" s="28229"/>
      <c r="M584" s="28229"/>
      <c r="N584" s="28229"/>
      <c r="O584" s="28229"/>
      <c r="P584" s="28229"/>
      <c r="Q584" s="28229"/>
      <c r="R584" s="28229"/>
      <c r="S584" s="28229"/>
      <c r="T584" s="28229"/>
      <c r="U584" s="28265"/>
      <c r="V584" s="28229">
        <v>0</v>
      </c>
    </row>
    <row s="28966" customFormat="1" customHeight="1" ht="15">
      <c r="A585" s="28229"/>
      <c r="B585" s="28924"/>
      <c r="C585" s="28540"/>
      <c r="D585" s="27339" t="str">
        <f>B583&amp;".3"</f>
        <v>3.183.3</v>
      </c>
      <c r="E585" s="27340" t="s">
        <v>1068</v>
      </c>
      <c r="F585" s="27341" t="s">
        <v>430</v>
      </c>
      <c r="G585" s="27310" t="s">
        <v>22</v>
      </c>
      <c r="H585" s="27343" t="s">
        <v>22</v>
      </c>
      <c r="I585" s="27310" t="s">
        <v>1414</v>
      </c>
      <c r="J585" s="27343" t="s">
        <v>22</v>
      </c>
      <c r="K585" s="28195" t="s">
        <v>1069</v>
      </c>
      <c r="L585" s="28229"/>
      <c r="M585" s="28229"/>
      <c r="N585" s="28229"/>
      <c r="O585" s="28229"/>
      <c r="P585" s="28229"/>
      <c r="Q585" s="28229"/>
      <c r="R585" s="28229"/>
      <c r="S585" s="28229"/>
      <c r="T585" s="28229"/>
      <c r="U585" s="28265"/>
      <c r="V585" s="28229">
        <v>0</v>
      </c>
    </row>
    <row s="28966" customFormat="1" customHeight="1" ht="22.5">
      <c r="A586" s="28229"/>
      <c r="B586" s="28924" t="s">
        <v>1442</v>
      </c>
      <c r="C586" s="28540" t="s">
        <v>103</v>
      </c>
      <c r="D586" s="27339" t="str">
        <f>B586&amp;".1"</f>
        <v>3.184.1</v>
      </c>
      <c r="E586" s="27340" t="s">
        <v>1065</v>
      </c>
      <c r="F586" s="27341" t="s">
        <v>430</v>
      </c>
      <c r="G586" s="27545" t="s">
        <v>22</v>
      </c>
      <c r="H586" s="27343" t="s">
        <v>22</v>
      </c>
      <c r="I586" s="27545" t="s">
        <v>1443</v>
      </c>
      <c r="J586" s="27343" t="s">
        <v>22</v>
      </c>
      <c r="K586" s="28195"/>
      <c r="L586" s="28229"/>
      <c r="M586" s="28229"/>
      <c r="N586" s="28229"/>
      <c r="O586" s="28229"/>
      <c r="P586" s="28229"/>
      <c r="Q586" s="28229"/>
      <c r="R586" s="28229"/>
      <c r="S586" s="28229"/>
      <c r="T586" s="28229"/>
      <c r="U586" s="28265"/>
      <c r="V586" s="28229">
        <v>0</v>
      </c>
    </row>
    <row s="28966" customFormat="1" customHeight="1" ht="15">
      <c r="A587" s="28229"/>
      <c r="B587" s="28924"/>
      <c r="C587" s="28540"/>
      <c r="D587" s="27339" t="str">
        <f>B586&amp;".2"</f>
        <v>3.184.2</v>
      </c>
      <c r="E587" s="27340" t="s">
        <v>1066</v>
      </c>
      <c r="F587" s="27341" t="s">
        <v>430</v>
      </c>
      <c r="G587" s="27310" t="s">
        <v>22</v>
      </c>
      <c r="H587" s="27343" t="s">
        <v>22</v>
      </c>
      <c r="I587" s="27310" t="s">
        <v>1444</v>
      </c>
      <c r="J587" s="27343" t="s">
        <v>22</v>
      </c>
      <c r="K587" s="28195" t="s">
        <v>1067</v>
      </c>
      <c r="L587" s="28229"/>
      <c r="M587" s="28229"/>
      <c r="N587" s="28229"/>
      <c r="O587" s="28229"/>
      <c r="P587" s="28229"/>
      <c r="Q587" s="28229"/>
      <c r="R587" s="28229"/>
      <c r="S587" s="28229"/>
      <c r="T587" s="28229"/>
      <c r="U587" s="28265"/>
      <c r="V587" s="28229">
        <v>0</v>
      </c>
    </row>
    <row s="28966" customFormat="1" customHeight="1" ht="15">
      <c r="A588" s="28229"/>
      <c r="B588" s="28924"/>
      <c r="C588" s="28540"/>
      <c r="D588" s="27339" t="str">
        <f>B586&amp;".3"</f>
        <v>3.184.3</v>
      </c>
      <c r="E588" s="27340" t="s">
        <v>1068</v>
      </c>
      <c r="F588" s="27341" t="s">
        <v>430</v>
      </c>
      <c r="G588" s="27310" t="s">
        <v>22</v>
      </c>
      <c r="H588" s="27343" t="s">
        <v>22</v>
      </c>
      <c r="I588" s="27310" t="s">
        <v>1444</v>
      </c>
      <c r="J588" s="27343" t="s">
        <v>22</v>
      </c>
      <c r="K588" s="28195" t="s">
        <v>1069</v>
      </c>
      <c r="L588" s="28229"/>
      <c r="M588" s="28229"/>
      <c r="N588" s="28229"/>
      <c r="O588" s="28229"/>
      <c r="P588" s="28229"/>
      <c r="Q588" s="28229"/>
      <c r="R588" s="28229"/>
      <c r="S588" s="28229"/>
      <c r="T588" s="28229"/>
      <c r="U588" s="28265"/>
      <c r="V588" s="28229">
        <v>0</v>
      </c>
    </row>
    <row s="28966" customFormat="1" customHeight="1" ht="22.5">
      <c r="A589" s="28229"/>
      <c r="B589" s="28924" t="s">
        <v>1445</v>
      </c>
      <c r="C589" s="28540" t="s">
        <v>103</v>
      </c>
      <c r="D589" s="27339" t="str">
        <f>B589&amp;".1"</f>
        <v>3.185.1</v>
      </c>
      <c r="E589" s="27340" t="s">
        <v>1065</v>
      </c>
      <c r="F589" s="27341" t="s">
        <v>430</v>
      </c>
      <c r="G589" s="27545" t="s">
        <v>22</v>
      </c>
      <c r="H589" s="27343" t="s">
        <v>22</v>
      </c>
      <c r="I589" s="27545" t="s">
        <v>1446</v>
      </c>
      <c r="J589" s="27343" t="s">
        <v>22</v>
      </c>
      <c r="K589" s="28195"/>
      <c r="L589" s="28229"/>
      <c r="M589" s="28229"/>
      <c r="N589" s="28229"/>
      <c r="O589" s="28229"/>
      <c r="P589" s="28229"/>
      <c r="Q589" s="28229"/>
      <c r="R589" s="28229"/>
      <c r="S589" s="28229"/>
      <c r="T589" s="28229"/>
      <c r="U589" s="28265"/>
      <c r="V589" s="28229">
        <v>0</v>
      </c>
    </row>
    <row s="28966" customFormat="1" customHeight="1" ht="15">
      <c r="A590" s="28229"/>
      <c r="B590" s="28924"/>
      <c r="C590" s="28540"/>
      <c r="D590" s="27339" t="str">
        <f>B589&amp;".2"</f>
        <v>3.185.2</v>
      </c>
      <c r="E590" s="27340" t="s">
        <v>1066</v>
      </c>
      <c r="F590" s="27341" t="s">
        <v>430</v>
      </c>
      <c r="G590" s="27310" t="s">
        <v>22</v>
      </c>
      <c r="H590" s="27343" t="s">
        <v>22</v>
      </c>
      <c r="I590" s="27310" t="s">
        <v>1444</v>
      </c>
      <c r="J590" s="27343" t="s">
        <v>22</v>
      </c>
      <c r="K590" s="28195" t="s">
        <v>1067</v>
      </c>
      <c r="L590" s="28229"/>
      <c r="M590" s="28229"/>
      <c r="N590" s="28229"/>
      <c r="O590" s="28229"/>
      <c r="P590" s="28229"/>
      <c r="Q590" s="28229"/>
      <c r="R590" s="28229"/>
      <c r="S590" s="28229"/>
      <c r="T590" s="28229"/>
      <c r="U590" s="28265"/>
      <c r="V590" s="28229">
        <v>0</v>
      </c>
    </row>
    <row s="28966" customFormat="1" customHeight="1" ht="15">
      <c r="A591" s="28229"/>
      <c r="B591" s="28924"/>
      <c r="C591" s="28540"/>
      <c r="D591" s="27339" t="str">
        <f>B589&amp;".3"</f>
        <v>3.185.3</v>
      </c>
      <c r="E591" s="27340" t="s">
        <v>1068</v>
      </c>
      <c r="F591" s="27341" t="s">
        <v>430</v>
      </c>
      <c r="G591" s="27310" t="s">
        <v>22</v>
      </c>
      <c r="H591" s="27343" t="s">
        <v>22</v>
      </c>
      <c r="I591" s="27310" t="s">
        <v>1414</v>
      </c>
      <c r="J591" s="27343" t="s">
        <v>22</v>
      </c>
      <c r="K591" s="28195" t="s">
        <v>1069</v>
      </c>
      <c r="L591" s="28229"/>
      <c r="M591" s="28229"/>
      <c r="N591" s="28229"/>
      <c r="O591" s="28229"/>
      <c r="P591" s="28229"/>
      <c r="Q591" s="28229"/>
      <c r="R591" s="28229"/>
      <c r="S591" s="28229"/>
      <c r="T591" s="28229"/>
      <c r="U591" s="28265"/>
      <c r="V591" s="28229">
        <v>0</v>
      </c>
    </row>
    <row s="28966" customFormat="1" customHeight="1" ht="22.5">
      <c r="A592" s="28229"/>
      <c r="B592" s="28924" t="s">
        <v>1447</v>
      </c>
      <c r="C592" s="28540" t="s">
        <v>103</v>
      </c>
      <c r="D592" s="27339" t="str">
        <f>B592&amp;".1"</f>
        <v>3.186.1</v>
      </c>
      <c r="E592" s="27340" t="s">
        <v>1065</v>
      </c>
      <c r="F592" s="27341" t="s">
        <v>430</v>
      </c>
      <c r="G592" s="27545" t="s">
        <v>22</v>
      </c>
      <c r="H592" s="27343" t="s">
        <v>22</v>
      </c>
      <c r="I592" s="27545" t="s">
        <v>1154</v>
      </c>
      <c r="J592" s="27343" t="s">
        <v>22</v>
      </c>
      <c r="K592" s="28195"/>
      <c r="L592" s="28229"/>
      <c r="M592" s="28229"/>
      <c r="N592" s="28229"/>
      <c r="O592" s="28229"/>
      <c r="P592" s="28229"/>
      <c r="Q592" s="28229"/>
      <c r="R592" s="28229"/>
      <c r="S592" s="28229"/>
      <c r="T592" s="28229"/>
      <c r="U592" s="28265"/>
      <c r="V592" s="28229">
        <v>0</v>
      </c>
    </row>
    <row s="28966" customFormat="1" customHeight="1" ht="15">
      <c r="A593" s="28229"/>
      <c r="B593" s="28924"/>
      <c r="C593" s="28540"/>
      <c r="D593" s="27339" t="str">
        <f>B592&amp;".2"</f>
        <v>3.186.2</v>
      </c>
      <c r="E593" s="27340" t="s">
        <v>1066</v>
      </c>
      <c r="F593" s="27341" t="s">
        <v>430</v>
      </c>
      <c r="G593" s="27310" t="s">
        <v>22</v>
      </c>
      <c r="H593" s="27343" t="s">
        <v>22</v>
      </c>
      <c r="I593" s="27310" t="s">
        <v>1444</v>
      </c>
      <c r="J593" s="27343" t="s">
        <v>22</v>
      </c>
      <c r="K593" s="28195" t="s">
        <v>1067</v>
      </c>
      <c r="L593" s="28229"/>
      <c r="M593" s="28229"/>
      <c r="N593" s="28229"/>
      <c r="O593" s="28229"/>
      <c r="P593" s="28229"/>
      <c r="Q593" s="28229"/>
      <c r="R593" s="28229"/>
      <c r="S593" s="28229"/>
      <c r="T593" s="28229"/>
      <c r="U593" s="28265"/>
      <c r="V593" s="28229">
        <v>0</v>
      </c>
    </row>
    <row s="28966" customFormat="1" customHeight="1" ht="15">
      <c r="A594" s="28229"/>
      <c r="B594" s="28924"/>
      <c r="C594" s="28540"/>
      <c r="D594" s="27339" t="str">
        <f>B592&amp;".3"</f>
        <v>3.186.3</v>
      </c>
      <c r="E594" s="27340" t="s">
        <v>1068</v>
      </c>
      <c r="F594" s="27341" t="s">
        <v>430</v>
      </c>
      <c r="G594" s="27310" t="s">
        <v>22</v>
      </c>
      <c r="H594" s="27343" t="s">
        <v>22</v>
      </c>
      <c r="I594" s="27310" t="s">
        <v>1444</v>
      </c>
      <c r="J594" s="27343" t="s">
        <v>22</v>
      </c>
      <c r="K594" s="28195" t="s">
        <v>1069</v>
      </c>
      <c r="L594" s="28229"/>
      <c r="M594" s="28229"/>
      <c r="N594" s="28229"/>
      <c r="O594" s="28229"/>
      <c r="P594" s="28229"/>
      <c r="Q594" s="28229"/>
      <c r="R594" s="28229"/>
      <c r="S594" s="28229"/>
      <c r="T594" s="28229"/>
      <c r="U594" s="28265"/>
      <c r="V594" s="28229">
        <v>0</v>
      </c>
    </row>
    <row s="28966" customFormat="1" customHeight="1" ht="22.5">
      <c r="A595" s="28229"/>
      <c r="B595" s="28924" t="s">
        <v>1448</v>
      </c>
      <c r="C595" s="28540" t="s">
        <v>103</v>
      </c>
      <c r="D595" s="27339" t="str">
        <f>B595&amp;".1"</f>
        <v>3.187.1</v>
      </c>
      <c r="E595" s="27340" t="s">
        <v>1065</v>
      </c>
      <c r="F595" s="27341" t="s">
        <v>430</v>
      </c>
      <c r="G595" s="27545" t="s">
        <v>22</v>
      </c>
      <c r="H595" s="27343" t="s">
        <v>22</v>
      </c>
      <c r="I595" s="27545" t="s">
        <v>1154</v>
      </c>
      <c r="J595" s="27343" t="s">
        <v>22</v>
      </c>
      <c r="K595" s="28195"/>
      <c r="L595" s="28229"/>
      <c r="M595" s="28229"/>
      <c r="N595" s="28229"/>
      <c r="O595" s="28229"/>
      <c r="P595" s="28229"/>
      <c r="Q595" s="28229"/>
      <c r="R595" s="28229"/>
      <c r="S595" s="28229"/>
      <c r="T595" s="28229"/>
      <c r="U595" s="28265"/>
      <c r="V595" s="28229">
        <v>0</v>
      </c>
    </row>
    <row s="28966" customFormat="1" customHeight="1" ht="15">
      <c r="A596" s="28229"/>
      <c r="B596" s="28924"/>
      <c r="C596" s="28540"/>
      <c r="D596" s="27339" t="str">
        <f>B595&amp;".2"</f>
        <v>3.187.2</v>
      </c>
      <c r="E596" s="27340" t="s">
        <v>1066</v>
      </c>
      <c r="F596" s="27341" t="s">
        <v>430</v>
      </c>
      <c r="G596" s="27310" t="s">
        <v>22</v>
      </c>
      <c r="H596" s="27343" t="s">
        <v>22</v>
      </c>
      <c r="I596" s="27310" t="s">
        <v>1444</v>
      </c>
      <c r="J596" s="27343" t="s">
        <v>22</v>
      </c>
      <c r="K596" s="28195" t="s">
        <v>1067</v>
      </c>
      <c r="L596" s="28229"/>
      <c r="M596" s="28229"/>
      <c r="N596" s="28229"/>
      <c r="O596" s="28229"/>
      <c r="P596" s="28229"/>
      <c r="Q596" s="28229"/>
      <c r="R596" s="28229"/>
      <c r="S596" s="28229"/>
      <c r="T596" s="28229"/>
      <c r="U596" s="28265"/>
      <c r="V596" s="28229">
        <v>0</v>
      </c>
    </row>
    <row s="28966" customFormat="1" customHeight="1" ht="15">
      <c r="A597" s="28229"/>
      <c r="B597" s="28924"/>
      <c r="C597" s="28540"/>
      <c r="D597" s="27339" t="str">
        <f>B595&amp;".3"</f>
        <v>3.187.3</v>
      </c>
      <c r="E597" s="27340" t="s">
        <v>1068</v>
      </c>
      <c r="F597" s="27341" t="s">
        <v>430</v>
      </c>
      <c r="G597" s="27310" t="s">
        <v>22</v>
      </c>
      <c r="H597" s="27343" t="s">
        <v>22</v>
      </c>
      <c r="I597" s="27310" t="s">
        <v>1444</v>
      </c>
      <c r="J597" s="27343" t="s">
        <v>22</v>
      </c>
      <c r="K597" s="28195" t="s">
        <v>1069</v>
      </c>
      <c r="L597" s="28229"/>
      <c r="M597" s="28229"/>
      <c r="N597" s="28229"/>
      <c r="O597" s="28229"/>
      <c r="P597" s="28229"/>
      <c r="Q597" s="28229"/>
      <c r="R597" s="28229"/>
      <c r="S597" s="28229"/>
      <c r="T597" s="28229"/>
      <c r="U597" s="28265"/>
      <c r="V597" s="28229">
        <v>0</v>
      </c>
    </row>
    <row s="28966" customFormat="1" customHeight="1" ht="22.5">
      <c r="A598" s="28229"/>
      <c r="B598" s="28924" t="s">
        <v>1449</v>
      </c>
      <c r="C598" s="28540" t="s">
        <v>103</v>
      </c>
      <c r="D598" s="27339" t="str">
        <f>B598&amp;".1"</f>
        <v>3.188.1</v>
      </c>
      <c r="E598" s="27340" t="s">
        <v>1065</v>
      </c>
      <c r="F598" s="27341" t="s">
        <v>430</v>
      </c>
      <c r="G598" s="27545" t="s">
        <v>22</v>
      </c>
      <c r="H598" s="27343" t="s">
        <v>22</v>
      </c>
      <c r="I598" s="27545" t="s">
        <v>1450</v>
      </c>
      <c r="J598" s="27343" t="s">
        <v>22</v>
      </c>
      <c r="K598" s="28195"/>
      <c r="L598" s="28229"/>
      <c r="M598" s="28229"/>
      <c r="N598" s="28229"/>
      <c r="O598" s="28229"/>
      <c r="P598" s="28229"/>
      <c r="Q598" s="28229"/>
      <c r="R598" s="28229"/>
      <c r="S598" s="28229"/>
      <c r="T598" s="28229"/>
      <c r="U598" s="28265"/>
      <c r="V598" s="28229">
        <v>0</v>
      </c>
    </row>
    <row s="28966" customFormat="1" customHeight="1" ht="15">
      <c r="A599" s="28229"/>
      <c r="B599" s="28924"/>
      <c r="C599" s="28540"/>
      <c r="D599" s="27339" t="str">
        <f>B598&amp;".2"</f>
        <v>3.188.2</v>
      </c>
      <c r="E599" s="27340" t="s">
        <v>1066</v>
      </c>
      <c r="F599" s="27341" t="s">
        <v>430</v>
      </c>
      <c r="G599" s="27310" t="s">
        <v>22</v>
      </c>
      <c r="H599" s="27343" t="s">
        <v>22</v>
      </c>
      <c r="I599" s="27310" t="s">
        <v>1444</v>
      </c>
      <c r="J599" s="27343" t="s">
        <v>22</v>
      </c>
      <c r="K599" s="28195" t="s">
        <v>1067</v>
      </c>
      <c r="L599" s="28229"/>
      <c r="M599" s="28229"/>
      <c r="N599" s="28229"/>
      <c r="O599" s="28229"/>
      <c r="P599" s="28229"/>
      <c r="Q599" s="28229"/>
      <c r="R599" s="28229"/>
      <c r="S599" s="28229"/>
      <c r="T599" s="28229"/>
      <c r="U599" s="28265"/>
      <c r="V599" s="28229">
        <v>0</v>
      </c>
    </row>
    <row s="28966" customFormat="1" customHeight="1" ht="15">
      <c r="A600" s="28229"/>
      <c r="B600" s="28924"/>
      <c r="C600" s="28540"/>
      <c r="D600" s="27339" t="str">
        <f>B598&amp;".3"</f>
        <v>3.188.3</v>
      </c>
      <c r="E600" s="27340" t="s">
        <v>1068</v>
      </c>
      <c r="F600" s="27341" t="s">
        <v>430</v>
      </c>
      <c r="G600" s="27310" t="s">
        <v>22</v>
      </c>
      <c r="H600" s="27343" t="s">
        <v>22</v>
      </c>
      <c r="I600" s="27310" t="s">
        <v>1444</v>
      </c>
      <c r="J600" s="27343" t="s">
        <v>22</v>
      </c>
      <c r="K600" s="28195" t="s">
        <v>1069</v>
      </c>
      <c r="L600" s="28229"/>
      <c r="M600" s="28229"/>
      <c r="N600" s="28229"/>
      <c r="O600" s="28229"/>
      <c r="P600" s="28229"/>
      <c r="Q600" s="28229"/>
      <c r="R600" s="28229"/>
      <c r="S600" s="28229"/>
      <c r="T600" s="28229"/>
      <c r="U600" s="28265"/>
      <c r="V600" s="28229">
        <v>0</v>
      </c>
    </row>
    <row s="28966" customFormat="1" customHeight="1" ht="22.5">
      <c r="A601" s="28229"/>
      <c r="B601" s="28924" t="s">
        <v>1451</v>
      </c>
      <c r="C601" s="28540" t="s">
        <v>103</v>
      </c>
      <c r="D601" s="27339" t="str">
        <f>B601&amp;".1"</f>
        <v>3.189.1</v>
      </c>
      <c r="E601" s="27340" t="s">
        <v>1065</v>
      </c>
      <c r="F601" s="27341" t="s">
        <v>430</v>
      </c>
      <c r="G601" s="27545" t="s">
        <v>22</v>
      </c>
      <c r="H601" s="27343" t="s">
        <v>22</v>
      </c>
      <c r="I601" s="27545" t="s">
        <v>1154</v>
      </c>
      <c r="J601" s="27343" t="s">
        <v>22</v>
      </c>
      <c r="K601" s="28195"/>
      <c r="L601" s="28229"/>
      <c r="M601" s="28229"/>
      <c r="N601" s="28229"/>
      <c r="O601" s="28229"/>
      <c r="P601" s="28229"/>
      <c r="Q601" s="28229"/>
      <c r="R601" s="28229"/>
      <c r="S601" s="28229"/>
      <c r="T601" s="28229"/>
      <c r="U601" s="28265"/>
      <c r="V601" s="28229">
        <v>0</v>
      </c>
    </row>
    <row s="28966" customFormat="1" customHeight="1" ht="15">
      <c r="A602" s="28229"/>
      <c r="B602" s="28924"/>
      <c r="C602" s="28540"/>
      <c r="D602" s="27339" t="str">
        <f>B601&amp;".2"</f>
        <v>3.189.2</v>
      </c>
      <c r="E602" s="27340" t="s">
        <v>1066</v>
      </c>
      <c r="F602" s="27341" t="s">
        <v>430</v>
      </c>
      <c r="G602" s="27310" t="s">
        <v>22</v>
      </c>
      <c r="H602" s="27343" t="s">
        <v>22</v>
      </c>
      <c r="I602" s="27310" t="s">
        <v>1444</v>
      </c>
      <c r="J602" s="27343" t="s">
        <v>22</v>
      </c>
      <c r="K602" s="28195" t="s">
        <v>1067</v>
      </c>
      <c r="L602" s="28229"/>
      <c r="M602" s="28229"/>
      <c r="N602" s="28229"/>
      <c r="O602" s="28229"/>
      <c r="P602" s="28229"/>
      <c r="Q602" s="28229"/>
      <c r="R602" s="28229"/>
      <c r="S602" s="28229"/>
      <c r="T602" s="28229"/>
      <c r="U602" s="28265"/>
      <c r="V602" s="28229">
        <v>0</v>
      </c>
    </row>
    <row s="28966" customFormat="1" customHeight="1" ht="15">
      <c r="A603" s="28229"/>
      <c r="B603" s="28924"/>
      <c r="C603" s="28540"/>
      <c r="D603" s="27339" t="str">
        <f>B601&amp;".3"</f>
        <v>3.189.3</v>
      </c>
      <c r="E603" s="27340" t="s">
        <v>1068</v>
      </c>
      <c r="F603" s="27341" t="s">
        <v>430</v>
      </c>
      <c r="G603" s="27310" t="s">
        <v>22</v>
      </c>
      <c r="H603" s="27343" t="s">
        <v>22</v>
      </c>
      <c r="I603" s="27310" t="s">
        <v>1444</v>
      </c>
      <c r="J603" s="27343" t="s">
        <v>22</v>
      </c>
      <c r="K603" s="28195" t="s">
        <v>1069</v>
      </c>
      <c r="L603" s="28229"/>
      <c r="M603" s="28229"/>
      <c r="N603" s="28229"/>
      <c r="O603" s="28229"/>
      <c r="P603" s="28229"/>
      <c r="Q603" s="28229"/>
      <c r="R603" s="28229"/>
      <c r="S603" s="28229"/>
      <c r="T603" s="28229"/>
      <c r="U603" s="28265"/>
      <c r="V603" s="28229">
        <v>0</v>
      </c>
    </row>
    <row s="28966" customFormat="1" customHeight="1" ht="22.5">
      <c r="A604" s="28229"/>
      <c r="B604" s="28924" t="s">
        <v>1452</v>
      </c>
      <c r="C604" s="28540" t="s">
        <v>103</v>
      </c>
      <c r="D604" s="27339" t="str">
        <f>B604&amp;".1"</f>
        <v>3.190.1</v>
      </c>
      <c r="E604" s="27340" t="s">
        <v>1065</v>
      </c>
      <c r="F604" s="27341" t="s">
        <v>430</v>
      </c>
      <c r="G604" s="27545" t="s">
        <v>22</v>
      </c>
      <c r="H604" s="27343" t="s">
        <v>22</v>
      </c>
      <c r="I604" s="27545" t="s">
        <v>1154</v>
      </c>
      <c r="J604" s="27343" t="s">
        <v>22</v>
      </c>
      <c r="K604" s="28195"/>
      <c r="L604" s="28229"/>
      <c r="M604" s="28229"/>
      <c r="N604" s="28229"/>
      <c r="O604" s="28229"/>
      <c r="P604" s="28229"/>
      <c r="Q604" s="28229"/>
      <c r="R604" s="28229"/>
      <c r="S604" s="28229"/>
      <c r="T604" s="28229"/>
      <c r="U604" s="28265"/>
      <c r="V604" s="28229">
        <v>0</v>
      </c>
    </row>
    <row s="28966" customFormat="1" customHeight="1" ht="15">
      <c r="A605" s="28229"/>
      <c r="B605" s="28924"/>
      <c r="C605" s="28540"/>
      <c r="D605" s="27339" t="str">
        <f>B604&amp;".2"</f>
        <v>3.190.2</v>
      </c>
      <c r="E605" s="27340" t="s">
        <v>1066</v>
      </c>
      <c r="F605" s="27341" t="s">
        <v>430</v>
      </c>
      <c r="G605" s="27310" t="s">
        <v>22</v>
      </c>
      <c r="H605" s="27343" t="s">
        <v>22</v>
      </c>
      <c r="I605" s="27310" t="s">
        <v>1444</v>
      </c>
      <c r="J605" s="27343" t="s">
        <v>22</v>
      </c>
      <c r="K605" s="28195" t="s">
        <v>1067</v>
      </c>
      <c r="L605" s="28229"/>
      <c r="M605" s="28229"/>
      <c r="N605" s="28229"/>
      <c r="O605" s="28229"/>
      <c r="P605" s="28229"/>
      <c r="Q605" s="28229"/>
      <c r="R605" s="28229"/>
      <c r="S605" s="28229"/>
      <c r="T605" s="28229"/>
      <c r="U605" s="28265"/>
      <c r="V605" s="28229">
        <v>0</v>
      </c>
    </row>
    <row s="28966" customFormat="1" customHeight="1" ht="15">
      <c r="A606" s="28229"/>
      <c r="B606" s="28924"/>
      <c r="C606" s="28540"/>
      <c r="D606" s="27339" t="str">
        <f>B604&amp;".3"</f>
        <v>3.190.3</v>
      </c>
      <c r="E606" s="27340" t="s">
        <v>1068</v>
      </c>
      <c r="F606" s="27341" t="s">
        <v>430</v>
      </c>
      <c r="G606" s="27310" t="s">
        <v>22</v>
      </c>
      <c r="H606" s="27343" t="s">
        <v>22</v>
      </c>
      <c r="I606" s="27310" t="s">
        <v>1444</v>
      </c>
      <c r="J606" s="27343" t="s">
        <v>22</v>
      </c>
      <c r="K606" s="28195" t="s">
        <v>1069</v>
      </c>
      <c r="L606" s="28229"/>
      <c r="M606" s="28229"/>
      <c r="N606" s="28229"/>
      <c r="O606" s="28229"/>
      <c r="P606" s="28229"/>
      <c r="Q606" s="28229"/>
      <c r="R606" s="28229"/>
      <c r="S606" s="28229"/>
      <c r="T606" s="28229"/>
      <c r="U606" s="28265"/>
      <c r="V606" s="28229">
        <v>0</v>
      </c>
    </row>
    <row s="28966" customFormat="1" customHeight="1" ht="22.5">
      <c r="A607" s="28229"/>
      <c r="B607" s="28924" t="s">
        <v>1453</v>
      </c>
      <c r="C607" s="28540" t="s">
        <v>103</v>
      </c>
      <c r="D607" s="27339" t="str">
        <f>B607&amp;".1"</f>
        <v>3.191.1</v>
      </c>
      <c r="E607" s="27340" t="s">
        <v>1065</v>
      </c>
      <c r="F607" s="27341" t="s">
        <v>430</v>
      </c>
      <c r="G607" s="27545" t="s">
        <v>22</v>
      </c>
      <c r="H607" s="27343" t="s">
        <v>22</v>
      </c>
      <c r="I607" s="27545" t="s">
        <v>1154</v>
      </c>
      <c r="J607" s="27343" t="s">
        <v>22</v>
      </c>
      <c r="K607" s="28195"/>
      <c r="L607" s="28229"/>
      <c r="M607" s="28229"/>
      <c r="N607" s="28229"/>
      <c r="O607" s="28229"/>
      <c r="P607" s="28229"/>
      <c r="Q607" s="28229"/>
      <c r="R607" s="28229"/>
      <c r="S607" s="28229"/>
      <c r="T607" s="28229"/>
      <c r="U607" s="28265"/>
      <c r="V607" s="28229">
        <v>0</v>
      </c>
    </row>
    <row s="28966" customFormat="1" customHeight="1" ht="15">
      <c r="A608" s="28229"/>
      <c r="B608" s="28924"/>
      <c r="C608" s="28540"/>
      <c r="D608" s="27339" t="str">
        <f>B607&amp;".2"</f>
        <v>3.191.2</v>
      </c>
      <c r="E608" s="27340" t="s">
        <v>1066</v>
      </c>
      <c r="F608" s="27341" t="s">
        <v>430</v>
      </c>
      <c r="G608" s="27310" t="s">
        <v>22</v>
      </c>
      <c r="H608" s="27343" t="s">
        <v>22</v>
      </c>
      <c r="I608" s="27310" t="s">
        <v>1444</v>
      </c>
      <c r="J608" s="27343" t="s">
        <v>22</v>
      </c>
      <c r="K608" s="28195" t="s">
        <v>1067</v>
      </c>
      <c r="L608" s="28229"/>
      <c r="M608" s="28229"/>
      <c r="N608" s="28229"/>
      <c r="O608" s="28229"/>
      <c r="P608" s="28229"/>
      <c r="Q608" s="28229"/>
      <c r="R608" s="28229"/>
      <c r="S608" s="28229"/>
      <c r="T608" s="28229"/>
      <c r="U608" s="28265"/>
      <c r="V608" s="28229">
        <v>0</v>
      </c>
    </row>
    <row s="28966" customFormat="1" customHeight="1" ht="15">
      <c r="A609" s="28229"/>
      <c r="B609" s="28924"/>
      <c r="C609" s="28540"/>
      <c r="D609" s="27339" t="str">
        <f>B607&amp;".3"</f>
        <v>3.191.3</v>
      </c>
      <c r="E609" s="27340" t="s">
        <v>1068</v>
      </c>
      <c r="F609" s="27341" t="s">
        <v>430</v>
      </c>
      <c r="G609" s="27310" t="s">
        <v>22</v>
      </c>
      <c r="H609" s="27343" t="s">
        <v>22</v>
      </c>
      <c r="I609" s="27310" t="s">
        <v>1444</v>
      </c>
      <c r="J609" s="27343" t="s">
        <v>22</v>
      </c>
      <c r="K609" s="28195" t="s">
        <v>1069</v>
      </c>
      <c r="L609" s="28229"/>
      <c r="M609" s="28229"/>
      <c r="N609" s="28229"/>
      <c r="O609" s="28229"/>
      <c r="P609" s="28229"/>
      <c r="Q609" s="28229"/>
      <c r="R609" s="28229"/>
      <c r="S609" s="28229"/>
      <c r="T609" s="28229"/>
      <c r="U609" s="28265"/>
      <c r="V609" s="28229">
        <v>0</v>
      </c>
    </row>
    <row s="28966" customFormat="1" customHeight="1" ht="22.5">
      <c r="A610" s="28229"/>
      <c r="B610" s="28924" t="s">
        <v>1454</v>
      </c>
      <c r="C610" s="28540" t="s">
        <v>103</v>
      </c>
      <c r="D610" s="27339" t="str">
        <f>B610&amp;".1"</f>
        <v>3.192.1</v>
      </c>
      <c r="E610" s="27340" t="s">
        <v>1065</v>
      </c>
      <c r="F610" s="27341" t="s">
        <v>430</v>
      </c>
      <c r="G610" s="27545" t="s">
        <v>22</v>
      </c>
      <c r="H610" s="27343" t="s">
        <v>22</v>
      </c>
      <c r="I610" s="27545" t="s">
        <v>1455</v>
      </c>
      <c r="J610" s="27343" t="s">
        <v>22</v>
      </c>
      <c r="K610" s="28195"/>
      <c r="L610" s="28229"/>
      <c r="M610" s="28229"/>
      <c r="N610" s="28229"/>
      <c r="O610" s="28229"/>
      <c r="P610" s="28229"/>
      <c r="Q610" s="28229"/>
      <c r="R610" s="28229"/>
      <c r="S610" s="28229"/>
      <c r="T610" s="28229"/>
      <c r="U610" s="28265"/>
      <c r="V610" s="28229">
        <v>0</v>
      </c>
    </row>
    <row s="28966" customFormat="1" customHeight="1" ht="15">
      <c r="A611" s="28229"/>
      <c r="B611" s="28924"/>
      <c r="C611" s="28540"/>
      <c r="D611" s="27339" t="str">
        <f>B610&amp;".2"</f>
        <v>3.192.2</v>
      </c>
      <c r="E611" s="27340" t="s">
        <v>1066</v>
      </c>
      <c r="F611" s="27341" t="s">
        <v>430</v>
      </c>
      <c r="G611" s="27310" t="s">
        <v>22</v>
      </c>
      <c r="H611" s="27343" t="s">
        <v>22</v>
      </c>
      <c r="I611" s="27310" t="s">
        <v>1444</v>
      </c>
      <c r="J611" s="27343" t="s">
        <v>22</v>
      </c>
      <c r="K611" s="28195" t="s">
        <v>1067</v>
      </c>
      <c r="L611" s="28229"/>
      <c r="M611" s="28229"/>
      <c r="N611" s="28229"/>
      <c r="O611" s="28229"/>
      <c r="P611" s="28229"/>
      <c r="Q611" s="28229"/>
      <c r="R611" s="28229"/>
      <c r="S611" s="28229"/>
      <c r="T611" s="28229"/>
      <c r="U611" s="28265"/>
      <c r="V611" s="28229">
        <v>0</v>
      </c>
    </row>
    <row s="28966" customFormat="1" customHeight="1" ht="15">
      <c r="A612" s="28229"/>
      <c r="B612" s="28924"/>
      <c r="C612" s="28540"/>
      <c r="D612" s="27339" t="str">
        <f>B610&amp;".3"</f>
        <v>3.192.3</v>
      </c>
      <c r="E612" s="27340" t="s">
        <v>1068</v>
      </c>
      <c r="F612" s="27341" t="s">
        <v>430</v>
      </c>
      <c r="G612" s="27310" t="s">
        <v>22</v>
      </c>
      <c r="H612" s="27343" t="s">
        <v>22</v>
      </c>
      <c r="I612" s="27310" t="s">
        <v>1444</v>
      </c>
      <c r="J612" s="27343" t="s">
        <v>22</v>
      </c>
      <c r="K612" s="28195" t="s">
        <v>1069</v>
      </c>
      <c r="L612" s="28229"/>
      <c r="M612" s="28229"/>
      <c r="N612" s="28229"/>
      <c r="O612" s="28229"/>
      <c r="P612" s="28229"/>
      <c r="Q612" s="28229"/>
      <c r="R612" s="28229"/>
      <c r="S612" s="28229"/>
      <c r="T612" s="28229"/>
      <c r="U612" s="28265"/>
      <c r="V612" s="28229">
        <v>0</v>
      </c>
    </row>
    <row s="28966" customFormat="1" customHeight="1" ht="22.5">
      <c r="A613" s="28229"/>
      <c r="B613" s="28924" t="s">
        <v>1456</v>
      </c>
      <c r="C613" s="28540" t="s">
        <v>103</v>
      </c>
      <c r="D613" s="27339" t="str">
        <f>B613&amp;".1"</f>
        <v>3.193.1</v>
      </c>
      <c r="E613" s="27340" t="s">
        <v>1065</v>
      </c>
      <c r="F613" s="27341" t="s">
        <v>430</v>
      </c>
      <c r="G613" s="27545" t="s">
        <v>22</v>
      </c>
      <c r="H613" s="27343" t="s">
        <v>22</v>
      </c>
      <c r="I613" s="27545" t="s">
        <v>1457</v>
      </c>
      <c r="J613" s="27343" t="s">
        <v>22</v>
      </c>
      <c r="K613" s="28195"/>
      <c r="L613" s="28229"/>
      <c r="M613" s="28229"/>
      <c r="N613" s="28229"/>
      <c r="O613" s="28229"/>
      <c r="P613" s="28229"/>
      <c r="Q613" s="28229"/>
      <c r="R613" s="28229"/>
      <c r="S613" s="28229"/>
      <c r="T613" s="28229"/>
      <c r="U613" s="28265"/>
      <c r="V613" s="28229">
        <v>0</v>
      </c>
    </row>
    <row s="28966" customFormat="1" customHeight="1" ht="15">
      <c r="A614" s="28229"/>
      <c r="B614" s="28924"/>
      <c r="C614" s="28540"/>
      <c r="D614" s="27339" t="str">
        <f>B613&amp;".2"</f>
        <v>3.193.2</v>
      </c>
      <c r="E614" s="27340" t="s">
        <v>1066</v>
      </c>
      <c r="F614" s="27341" t="s">
        <v>430</v>
      </c>
      <c r="G614" s="27310" t="s">
        <v>22</v>
      </c>
      <c r="H614" s="27343" t="s">
        <v>22</v>
      </c>
      <c r="I614" s="27310" t="s">
        <v>1444</v>
      </c>
      <c r="J614" s="27343" t="s">
        <v>22</v>
      </c>
      <c r="K614" s="28195" t="s">
        <v>1067</v>
      </c>
      <c r="L614" s="28229"/>
      <c r="M614" s="28229"/>
      <c r="N614" s="28229"/>
      <c r="O614" s="28229"/>
      <c r="P614" s="28229"/>
      <c r="Q614" s="28229"/>
      <c r="R614" s="28229"/>
      <c r="S614" s="28229"/>
      <c r="T614" s="28229"/>
      <c r="U614" s="28265"/>
      <c r="V614" s="28229">
        <v>0</v>
      </c>
    </row>
    <row s="28966" customFormat="1" customHeight="1" ht="15">
      <c r="A615" s="28229"/>
      <c r="B615" s="28924"/>
      <c r="C615" s="28540"/>
      <c r="D615" s="27339" t="str">
        <f>B613&amp;".3"</f>
        <v>3.193.3</v>
      </c>
      <c r="E615" s="27340" t="s">
        <v>1068</v>
      </c>
      <c r="F615" s="27341" t="s">
        <v>430</v>
      </c>
      <c r="G615" s="27310" t="s">
        <v>22</v>
      </c>
      <c r="H615" s="27343" t="s">
        <v>22</v>
      </c>
      <c r="I615" s="27310" t="s">
        <v>1444</v>
      </c>
      <c r="J615" s="27343" t="s">
        <v>22</v>
      </c>
      <c r="K615" s="28195" t="s">
        <v>1069</v>
      </c>
      <c r="L615" s="28229"/>
      <c r="M615" s="28229"/>
      <c r="N615" s="28229"/>
      <c r="O615" s="28229"/>
      <c r="P615" s="28229"/>
      <c r="Q615" s="28229"/>
      <c r="R615" s="28229"/>
      <c r="S615" s="28229"/>
      <c r="T615" s="28229"/>
      <c r="U615" s="28265"/>
      <c r="V615" s="28229">
        <v>0</v>
      </c>
    </row>
    <row s="28966" customFormat="1" customHeight="1" ht="22.5">
      <c r="A616" s="28229"/>
      <c r="B616" s="28924" t="s">
        <v>1458</v>
      </c>
      <c r="C616" s="28540" t="s">
        <v>103</v>
      </c>
      <c r="D616" s="27339" t="str">
        <f>B616&amp;".1"</f>
        <v>3.194.1</v>
      </c>
      <c r="E616" s="27340" t="s">
        <v>1065</v>
      </c>
      <c r="F616" s="27341" t="s">
        <v>430</v>
      </c>
      <c r="G616" s="27545" t="s">
        <v>22</v>
      </c>
      <c r="H616" s="27343" t="s">
        <v>22</v>
      </c>
      <c r="I616" s="27545" t="s">
        <v>1459</v>
      </c>
      <c r="J616" s="27343" t="s">
        <v>22</v>
      </c>
      <c r="K616" s="28195"/>
      <c r="L616" s="28229"/>
      <c r="M616" s="28229"/>
      <c r="N616" s="28229"/>
      <c r="O616" s="28229"/>
      <c r="P616" s="28229"/>
      <c r="Q616" s="28229"/>
      <c r="R616" s="28229"/>
      <c r="S616" s="28229"/>
      <c r="T616" s="28229"/>
      <c r="U616" s="28265"/>
      <c r="V616" s="28229">
        <v>0</v>
      </c>
    </row>
    <row s="28966" customFormat="1" customHeight="1" ht="15">
      <c r="A617" s="28229"/>
      <c r="B617" s="28924"/>
      <c r="C617" s="28540"/>
      <c r="D617" s="27339" t="str">
        <f>B616&amp;".2"</f>
        <v>3.194.2</v>
      </c>
      <c r="E617" s="27340" t="s">
        <v>1066</v>
      </c>
      <c r="F617" s="27341" t="s">
        <v>430</v>
      </c>
      <c r="G617" s="27310" t="s">
        <v>22</v>
      </c>
      <c r="H617" s="27343" t="s">
        <v>22</v>
      </c>
      <c r="I617" s="27310" t="s">
        <v>1444</v>
      </c>
      <c r="J617" s="27343" t="s">
        <v>22</v>
      </c>
      <c r="K617" s="28195" t="s">
        <v>1067</v>
      </c>
      <c r="L617" s="28229"/>
      <c r="M617" s="28229"/>
      <c r="N617" s="28229"/>
      <c r="O617" s="28229"/>
      <c r="P617" s="28229"/>
      <c r="Q617" s="28229"/>
      <c r="R617" s="28229"/>
      <c r="S617" s="28229"/>
      <c r="T617" s="28229"/>
      <c r="U617" s="28265"/>
      <c r="V617" s="28229">
        <v>0</v>
      </c>
    </row>
    <row s="28966" customFormat="1" customHeight="1" ht="15">
      <c r="A618" s="28229"/>
      <c r="B618" s="28924"/>
      <c r="C618" s="28540"/>
      <c r="D618" s="27339" t="str">
        <f>B616&amp;".3"</f>
        <v>3.194.3</v>
      </c>
      <c r="E618" s="27340" t="s">
        <v>1068</v>
      </c>
      <c r="F618" s="27341" t="s">
        <v>430</v>
      </c>
      <c r="G618" s="27310" t="s">
        <v>22</v>
      </c>
      <c r="H618" s="27343" t="s">
        <v>22</v>
      </c>
      <c r="I618" s="27310" t="s">
        <v>1444</v>
      </c>
      <c r="J618" s="27343" t="s">
        <v>22</v>
      </c>
      <c r="K618" s="28195" t="s">
        <v>1069</v>
      </c>
      <c r="L618" s="28229"/>
      <c r="M618" s="28229"/>
      <c r="N618" s="28229"/>
      <c r="O618" s="28229"/>
      <c r="P618" s="28229"/>
      <c r="Q618" s="28229"/>
      <c r="R618" s="28229"/>
      <c r="S618" s="28229"/>
      <c r="T618" s="28229"/>
      <c r="U618" s="28265"/>
      <c r="V618" s="28229">
        <v>0</v>
      </c>
    </row>
    <row s="28966" customFormat="1" customHeight="1" ht="22.5">
      <c r="A619" s="28229"/>
      <c r="B619" s="28924" t="s">
        <v>1460</v>
      </c>
      <c r="C619" s="28540" t="s">
        <v>103</v>
      </c>
      <c r="D619" s="27339" t="str">
        <f>B619&amp;".1"</f>
        <v>3.195.1</v>
      </c>
      <c r="E619" s="27340" t="s">
        <v>1065</v>
      </c>
      <c r="F619" s="27341" t="s">
        <v>430</v>
      </c>
      <c r="G619" s="27545" t="s">
        <v>22</v>
      </c>
      <c r="H619" s="27343" t="s">
        <v>22</v>
      </c>
      <c r="I619" s="27545" t="s">
        <v>1461</v>
      </c>
      <c r="J619" s="27343" t="s">
        <v>22</v>
      </c>
      <c r="K619" s="28195"/>
      <c r="L619" s="28229"/>
      <c r="M619" s="28229"/>
      <c r="N619" s="28229"/>
      <c r="O619" s="28229"/>
      <c r="P619" s="28229"/>
      <c r="Q619" s="28229"/>
      <c r="R619" s="28229"/>
      <c r="S619" s="28229"/>
      <c r="T619" s="28229"/>
      <c r="U619" s="28265"/>
      <c r="V619" s="28229">
        <v>0</v>
      </c>
    </row>
    <row s="28966" customFormat="1" customHeight="1" ht="15">
      <c r="A620" s="28229"/>
      <c r="B620" s="28924"/>
      <c r="C620" s="28540"/>
      <c r="D620" s="27339" t="str">
        <f>B619&amp;".2"</f>
        <v>3.195.2</v>
      </c>
      <c r="E620" s="27340" t="s">
        <v>1066</v>
      </c>
      <c r="F620" s="27341" t="s">
        <v>430</v>
      </c>
      <c r="G620" s="27310" t="s">
        <v>22</v>
      </c>
      <c r="H620" s="27343" t="s">
        <v>22</v>
      </c>
      <c r="I620" s="27310" t="s">
        <v>1444</v>
      </c>
      <c r="J620" s="27343" t="s">
        <v>22</v>
      </c>
      <c r="K620" s="28195" t="s">
        <v>1067</v>
      </c>
      <c r="L620" s="28229"/>
      <c r="M620" s="28229"/>
      <c r="N620" s="28229"/>
      <c r="O620" s="28229"/>
      <c r="P620" s="28229"/>
      <c r="Q620" s="28229"/>
      <c r="R620" s="28229"/>
      <c r="S620" s="28229"/>
      <c r="T620" s="28229"/>
      <c r="U620" s="28265"/>
      <c r="V620" s="28229">
        <v>0</v>
      </c>
    </row>
    <row s="28966" customFormat="1" customHeight="1" ht="15">
      <c r="A621" s="28229"/>
      <c r="B621" s="28924"/>
      <c r="C621" s="28540"/>
      <c r="D621" s="27339" t="str">
        <f>B619&amp;".3"</f>
        <v>3.195.3</v>
      </c>
      <c r="E621" s="27340" t="s">
        <v>1068</v>
      </c>
      <c r="F621" s="27341" t="s">
        <v>430</v>
      </c>
      <c r="G621" s="27310" t="s">
        <v>22</v>
      </c>
      <c r="H621" s="27343" t="s">
        <v>22</v>
      </c>
      <c r="I621" s="27310" t="s">
        <v>1444</v>
      </c>
      <c r="J621" s="27343" t="s">
        <v>22</v>
      </c>
      <c r="K621" s="28195" t="s">
        <v>1069</v>
      </c>
      <c r="L621" s="28229"/>
      <c r="M621" s="28229"/>
      <c r="N621" s="28229"/>
      <c r="O621" s="28229"/>
      <c r="P621" s="28229"/>
      <c r="Q621" s="28229"/>
      <c r="R621" s="28229"/>
      <c r="S621" s="28229"/>
      <c r="T621" s="28229"/>
      <c r="U621" s="28265"/>
      <c r="V621" s="28229">
        <v>0</v>
      </c>
    </row>
    <row s="28966" customFormat="1" customHeight="1" ht="22.5">
      <c r="A622" s="28229"/>
      <c r="B622" s="28924" t="s">
        <v>1462</v>
      </c>
      <c r="C622" s="28540" t="s">
        <v>103</v>
      </c>
      <c r="D622" s="27339" t="str">
        <f>B622&amp;".1"</f>
        <v>3.196.1</v>
      </c>
      <c r="E622" s="27340" t="s">
        <v>1065</v>
      </c>
      <c r="F622" s="27341" t="s">
        <v>430</v>
      </c>
      <c r="G622" s="27545" t="s">
        <v>22</v>
      </c>
      <c r="H622" s="27343" t="s">
        <v>22</v>
      </c>
      <c r="I622" s="27545" t="s">
        <v>1463</v>
      </c>
      <c r="J622" s="27343" t="s">
        <v>22</v>
      </c>
      <c r="K622" s="28195"/>
      <c r="L622" s="28229"/>
      <c r="M622" s="28229"/>
      <c r="N622" s="28229"/>
      <c r="O622" s="28229"/>
      <c r="P622" s="28229"/>
      <c r="Q622" s="28229"/>
      <c r="R622" s="28229"/>
      <c r="S622" s="28229"/>
      <c r="T622" s="28229"/>
      <c r="U622" s="28265"/>
      <c r="V622" s="28229">
        <v>0</v>
      </c>
    </row>
    <row s="28966" customFormat="1" customHeight="1" ht="15">
      <c r="A623" s="28229"/>
      <c r="B623" s="28924"/>
      <c r="C623" s="28540"/>
      <c r="D623" s="27339" t="str">
        <f>B622&amp;".2"</f>
        <v>3.196.2</v>
      </c>
      <c r="E623" s="27340" t="s">
        <v>1066</v>
      </c>
      <c r="F623" s="27341" t="s">
        <v>430</v>
      </c>
      <c r="G623" s="27310" t="s">
        <v>22</v>
      </c>
      <c r="H623" s="27343" t="s">
        <v>22</v>
      </c>
      <c r="I623" s="27310" t="s">
        <v>1444</v>
      </c>
      <c r="J623" s="27343" t="s">
        <v>22</v>
      </c>
      <c r="K623" s="28195" t="s">
        <v>1067</v>
      </c>
      <c r="L623" s="28229"/>
      <c r="M623" s="28229"/>
      <c r="N623" s="28229"/>
      <c r="O623" s="28229"/>
      <c r="P623" s="28229"/>
      <c r="Q623" s="28229"/>
      <c r="R623" s="28229"/>
      <c r="S623" s="28229"/>
      <c r="T623" s="28229"/>
      <c r="U623" s="28265"/>
      <c r="V623" s="28229">
        <v>0</v>
      </c>
    </row>
    <row s="28966" customFormat="1" customHeight="1" ht="15">
      <c r="A624" s="28229"/>
      <c r="B624" s="28924"/>
      <c r="C624" s="28540"/>
      <c r="D624" s="27339" t="str">
        <f>B622&amp;".3"</f>
        <v>3.196.3</v>
      </c>
      <c r="E624" s="27340" t="s">
        <v>1068</v>
      </c>
      <c r="F624" s="27341" t="s">
        <v>430</v>
      </c>
      <c r="G624" s="27310" t="s">
        <v>22</v>
      </c>
      <c r="H624" s="27343" t="s">
        <v>22</v>
      </c>
      <c r="I624" s="27310" t="s">
        <v>1444</v>
      </c>
      <c r="J624" s="27343" t="s">
        <v>22</v>
      </c>
      <c r="K624" s="28195" t="s">
        <v>1069</v>
      </c>
      <c r="L624" s="28229"/>
      <c r="M624" s="28229"/>
      <c r="N624" s="28229"/>
      <c r="O624" s="28229"/>
      <c r="P624" s="28229"/>
      <c r="Q624" s="28229"/>
      <c r="R624" s="28229"/>
      <c r="S624" s="28229"/>
      <c r="T624" s="28229"/>
      <c r="U624" s="28265"/>
      <c r="V624" s="28229">
        <v>0</v>
      </c>
    </row>
    <row s="28966" customFormat="1" customHeight="1" ht="22.5">
      <c r="A625" s="28229"/>
      <c r="B625" s="28924" t="s">
        <v>1464</v>
      </c>
      <c r="C625" s="28540" t="s">
        <v>103</v>
      </c>
      <c r="D625" s="27339" t="str">
        <f>B625&amp;".1"</f>
        <v>3.197.1</v>
      </c>
      <c r="E625" s="27340" t="s">
        <v>1065</v>
      </c>
      <c r="F625" s="27341" t="s">
        <v>430</v>
      </c>
      <c r="G625" s="27545" t="s">
        <v>22</v>
      </c>
      <c r="H625" s="27343" t="s">
        <v>22</v>
      </c>
      <c r="I625" s="27545" t="s">
        <v>1465</v>
      </c>
      <c r="J625" s="27343" t="s">
        <v>22</v>
      </c>
      <c r="K625" s="28195"/>
      <c r="L625" s="28229"/>
      <c r="M625" s="28229"/>
      <c r="N625" s="28229"/>
      <c r="O625" s="28229"/>
      <c r="P625" s="28229"/>
      <c r="Q625" s="28229"/>
      <c r="R625" s="28229"/>
      <c r="S625" s="28229"/>
      <c r="T625" s="28229"/>
      <c r="U625" s="28265"/>
      <c r="V625" s="28229">
        <v>0</v>
      </c>
    </row>
    <row s="28966" customFormat="1" customHeight="1" ht="15">
      <c r="A626" s="28229"/>
      <c r="B626" s="28924"/>
      <c r="C626" s="28540"/>
      <c r="D626" s="27339" t="str">
        <f>B625&amp;".2"</f>
        <v>3.197.2</v>
      </c>
      <c r="E626" s="27340" t="s">
        <v>1066</v>
      </c>
      <c r="F626" s="27341" t="s">
        <v>430</v>
      </c>
      <c r="G626" s="27310" t="s">
        <v>22</v>
      </c>
      <c r="H626" s="27343" t="s">
        <v>22</v>
      </c>
      <c r="I626" s="27310" t="s">
        <v>1444</v>
      </c>
      <c r="J626" s="27343" t="s">
        <v>22</v>
      </c>
      <c r="K626" s="28195" t="s">
        <v>1067</v>
      </c>
      <c r="L626" s="28229"/>
      <c r="M626" s="28229"/>
      <c r="N626" s="28229"/>
      <c r="O626" s="28229"/>
      <c r="P626" s="28229"/>
      <c r="Q626" s="28229"/>
      <c r="R626" s="28229"/>
      <c r="S626" s="28229"/>
      <c r="T626" s="28229"/>
      <c r="U626" s="28265"/>
      <c r="V626" s="28229">
        <v>0</v>
      </c>
    </row>
    <row s="28966" customFormat="1" customHeight="1" ht="15">
      <c r="A627" s="28229"/>
      <c r="B627" s="28924"/>
      <c r="C627" s="28540"/>
      <c r="D627" s="27339" t="str">
        <f>B625&amp;".3"</f>
        <v>3.197.3</v>
      </c>
      <c r="E627" s="27340" t="s">
        <v>1068</v>
      </c>
      <c r="F627" s="27341" t="s">
        <v>430</v>
      </c>
      <c r="G627" s="27310" t="s">
        <v>22</v>
      </c>
      <c r="H627" s="27343" t="s">
        <v>22</v>
      </c>
      <c r="I627" s="27310" t="s">
        <v>1444</v>
      </c>
      <c r="J627" s="27343" t="s">
        <v>22</v>
      </c>
      <c r="K627" s="28195" t="s">
        <v>1069</v>
      </c>
      <c r="L627" s="28229"/>
      <c r="M627" s="28229"/>
      <c r="N627" s="28229"/>
      <c r="O627" s="28229"/>
      <c r="P627" s="28229"/>
      <c r="Q627" s="28229"/>
      <c r="R627" s="28229"/>
      <c r="S627" s="28229"/>
      <c r="T627" s="28229"/>
      <c r="U627" s="28265"/>
      <c r="V627" s="28229">
        <v>0</v>
      </c>
    </row>
    <row s="28966" customFormat="1" customHeight="1" ht="22.5">
      <c r="A628" s="28229"/>
      <c r="B628" s="28924" t="s">
        <v>1466</v>
      </c>
      <c r="C628" s="28540" t="s">
        <v>103</v>
      </c>
      <c r="D628" s="27339" t="str">
        <f>B628&amp;".1"</f>
        <v>3.198.1</v>
      </c>
      <c r="E628" s="27340" t="s">
        <v>1065</v>
      </c>
      <c r="F628" s="27341" t="s">
        <v>430</v>
      </c>
      <c r="G628" s="27545" t="s">
        <v>22</v>
      </c>
      <c r="H628" s="27343" t="s">
        <v>22</v>
      </c>
      <c r="I628" s="27545" t="s">
        <v>1467</v>
      </c>
      <c r="J628" s="27343" t="s">
        <v>22</v>
      </c>
      <c r="K628" s="28195"/>
      <c r="L628" s="28229"/>
      <c r="M628" s="28229"/>
      <c r="N628" s="28229"/>
      <c r="O628" s="28229"/>
      <c r="P628" s="28229"/>
      <c r="Q628" s="28229"/>
      <c r="R628" s="28229"/>
      <c r="S628" s="28229"/>
      <c r="T628" s="28229"/>
      <c r="U628" s="28265"/>
      <c r="V628" s="28229">
        <v>0</v>
      </c>
    </row>
    <row s="28966" customFormat="1" customHeight="1" ht="15">
      <c r="A629" s="28229"/>
      <c r="B629" s="28924"/>
      <c r="C629" s="28540"/>
      <c r="D629" s="27339" t="str">
        <f>B628&amp;".2"</f>
        <v>3.198.2</v>
      </c>
      <c r="E629" s="27340" t="s">
        <v>1066</v>
      </c>
      <c r="F629" s="27341" t="s">
        <v>430</v>
      </c>
      <c r="G629" s="27310" t="s">
        <v>22</v>
      </c>
      <c r="H629" s="27343" t="s">
        <v>22</v>
      </c>
      <c r="I629" s="27310" t="s">
        <v>1444</v>
      </c>
      <c r="J629" s="27343" t="s">
        <v>22</v>
      </c>
      <c r="K629" s="28195" t="s">
        <v>1067</v>
      </c>
      <c r="L629" s="28229"/>
      <c r="M629" s="28229"/>
      <c r="N629" s="28229"/>
      <c r="O629" s="28229"/>
      <c r="P629" s="28229"/>
      <c r="Q629" s="28229"/>
      <c r="R629" s="28229"/>
      <c r="S629" s="28229"/>
      <c r="T629" s="28229"/>
      <c r="U629" s="28265"/>
      <c r="V629" s="28229">
        <v>0</v>
      </c>
    </row>
    <row s="28966" customFormat="1" customHeight="1" ht="15">
      <c r="A630" s="28229"/>
      <c r="B630" s="28924"/>
      <c r="C630" s="28540"/>
      <c r="D630" s="27339" t="str">
        <f>B628&amp;".3"</f>
        <v>3.198.3</v>
      </c>
      <c r="E630" s="27340" t="s">
        <v>1068</v>
      </c>
      <c r="F630" s="27341" t="s">
        <v>430</v>
      </c>
      <c r="G630" s="27310" t="s">
        <v>22</v>
      </c>
      <c r="H630" s="27343" t="s">
        <v>22</v>
      </c>
      <c r="I630" s="27310" t="s">
        <v>1444</v>
      </c>
      <c r="J630" s="27343" t="s">
        <v>22</v>
      </c>
      <c r="K630" s="28195" t="s">
        <v>1069</v>
      </c>
      <c r="L630" s="28229"/>
      <c r="M630" s="28229"/>
      <c r="N630" s="28229"/>
      <c r="O630" s="28229"/>
      <c r="P630" s="28229"/>
      <c r="Q630" s="28229"/>
      <c r="R630" s="28229"/>
      <c r="S630" s="28229"/>
      <c r="T630" s="28229"/>
      <c r="U630" s="28265"/>
      <c r="V630" s="28229">
        <v>0</v>
      </c>
    </row>
    <row s="28966" customFormat="1" customHeight="1" ht="22.5">
      <c r="A631" s="28229"/>
      <c r="B631" s="28924" t="s">
        <v>1468</v>
      </c>
      <c r="C631" s="28540" t="s">
        <v>103</v>
      </c>
      <c r="D631" s="27339" t="str">
        <f>B631&amp;".1"</f>
        <v>3.199.1</v>
      </c>
      <c r="E631" s="27340" t="s">
        <v>1065</v>
      </c>
      <c r="F631" s="27341" t="s">
        <v>430</v>
      </c>
      <c r="G631" s="27545" t="s">
        <v>22</v>
      </c>
      <c r="H631" s="27343" t="s">
        <v>22</v>
      </c>
      <c r="I631" s="27545" t="s">
        <v>1469</v>
      </c>
      <c r="J631" s="27343" t="s">
        <v>22</v>
      </c>
      <c r="K631" s="28195"/>
      <c r="L631" s="28229"/>
      <c r="M631" s="28229"/>
      <c r="N631" s="28229"/>
      <c r="O631" s="28229"/>
      <c r="P631" s="28229"/>
      <c r="Q631" s="28229"/>
      <c r="R631" s="28229"/>
      <c r="S631" s="28229"/>
      <c r="T631" s="28229"/>
      <c r="U631" s="28265"/>
      <c r="V631" s="28229">
        <v>0</v>
      </c>
    </row>
    <row s="28966" customFormat="1" customHeight="1" ht="15">
      <c r="A632" s="28229"/>
      <c r="B632" s="28924"/>
      <c r="C632" s="28540"/>
      <c r="D632" s="27339" t="str">
        <f>B631&amp;".2"</f>
        <v>3.199.2</v>
      </c>
      <c r="E632" s="27340" t="s">
        <v>1066</v>
      </c>
      <c r="F632" s="27341" t="s">
        <v>430</v>
      </c>
      <c r="G632" s="27310" t="s">
        <v>22</v>
      </c>
      <c r="H632" s="27343" t="s">
        <v>22</v>
      </c>
      <c r="I632" s="27310" t="s">
        <v>1444</v>
      </c>
      <c r="J632" s="27343" t="s">
        <v>22</v>
      </c>
      <c r="K632" s="28195" t="s">
        <v>1067</v>
      </c>
      <c r="L632" s="28229"/>
      <c r="M632" s="28229"/>
      <c r="N632" s="28229"/>
      <c r="O632" s="28229"/>
      <c r="P632" s="28229"/>
      <c r="Q632" s="28229"/>
      <c r="R632" s="28229"/>
      <c r="S632" s="28229"/>
      <c r="T632" s="28229"/>
      <c r="U632" s="28265"/>
      <c r="V632" s="28229">
        <v>0</v>
      </c>
    </row>
    <row s="28966" customFormat="1" customHeight="1" ht="15">
      <c r="A633" s="28229"/>
      <c r="B633" s="28924"/>
      <c r="C633" s="28540"/>
      <c r="D633" s="27339" t="str">
        <f>B631&amp;".3"</f>
        <v>3.199.3</v>
      </c>
      <c r="E633" s="27340" t="s">
        <v>1068</v>
      </c>
      <c r="F633" s="27341" t="s">
        <v>430</v>
      </c>
      <c r="G633" s="27310" t="s">
        <v>22</v>
      </c>
      <c r="H633" s="27343" t="s">
        <v>22</v>
      </c>
      <c r="I633" s="27310" t="s">
        <v>1444</v>
      </c>
      <c r="J633" s="27343" t="s">
        <v>22</v>
      </c>
      <c r="K633" s="28195" t="s">
        <v>1069</v>
      </c>
      <c r="L633" s="28229"/>
      <c r="M633" s="28229"/>
      <c r="N633" s="28229"/>
      <c r="O633" s="28229"/>
      <c r="P633" s="28229"/>
      <c r="Q633" s="28229"/>
      <c r="R633" s="28229"/>
      <c r="S633" s="28229"/>
      <c r="T633" s="28229"/>
      <c r="U633" s="28265"/>
      <c r="V633" s="28229">
        <v>0</v>
      </c>
    </row>
    <row s="28966" customFormat="1" customHeight="1" ht="22.5">
      <c r="A634" s="28229"/>
      <c r="B634" s="28924" t="s">
        <v>1470</v>
      </c>
      <c r="C634" s="28540" t="s">
        <v>103</v>
      </c>
      <c r="D634" s="27339" t="str">
        <f>B634&amp;".1"</f>
        <v>3.200.1</v>
      </c>
      <c r="E634" s="27340" t="s">
        <v>1065</v>
      </c>
      <c r="F634" s="27341" t="s">
        <v>430</v>
      </c>
      <c r="G634" s="27545" t="s">
        <v>22</v>
      </c>
      <c r="H634" s="27343" t="s">
        <v>22</v>
      </c>
      <c r="I634" s="27545" t="s">
        <v>1471</v>
      </c>
      <c r="J634" s="27343" t="s">
        <v>22</v>
      </c>
      <c r="K634" s="28195"/>
      <c r="L634" s="28229"/>
      <c r="M634" s="28229"/>
      <c r="N634" s="28229"/>
      <c r="O634" s="28229"/>
      <c r="P634" s="28229"/>
      <c r="Q634" s="28229"/>
      <c r="R634" s="28229"/>
      <c r="S634" s="28229"/>
      <c r="T634" s="28229"/>
      <c r="U634" s="28265"/>
      <c r="V634" s="28229">
        <v>0</v>
      </c>
    </row>
    <row s="28966" customFormat="1" customHeight="1" ht="15">
      <c r="A635" s="28229"/>
      <c r="B635" s="28924"/>
      <c r="C635" s="28540"/>
      <c r="D635" s="27339" t="str">
        <f>B634&amp;".2"</f>
        <v>3.200.2</v>
      </c>
      <c r="E635" s="27340" t="s">
        <v>1066</v>
      </c>
      <c r="F635" s="27341" t="s">
        <v>430</v>
      </c>
      <c r="G635" s="27310" t="s">
        <v>22</v>
      </c>
      <c r="H635" s="27343" t="s">
        <v>22</v>
      </c>
      <c r="I635" s="27310" t="s">
        <v>1444</v>
      </c>
      <c r="J635" s="27343" t="s">
        <v>22</v>
      </c>
      <c r="K635" s="28195" t="s">
        <v>1067</v>
      </c>
      <c r="L635" s="28229"/>
      <c r="M635" s="28229"/>
      <c r="N635" s="28229"/>
      <c r="O635" s="28229"/>
      <c r="P635" s="28229"/>
      <c r="Q635" s="28229"/>
      <c r="R635" s="28229"/>
      <c r="S635" s="28229"/>
      <c r="T635" s="28229"/>
      <c r="U635" s="28265"/>
      <c r="V635" s="28229">
        <v>0</v>
      </c>
    </row>
    <row s="28966" customFormat="1" customHeight="1" ht="15">
      <c r="A636" s="28229"/>
      <c r="B636" s="28924"/>
      <c r="C636" s="28540"/>
      <c r="D636" s="27339" t="str">
        <f>B634&amp;".3"</f>
        <v>3.200.3</v>
      </c>
      <c r="E636" s="27340" t="s">
        <v>1068</v>
      </c>
      <c r="F636" s="27341" t="s">
        <v>430</v>
      </c>
      <c r="G636" s="27310" t="s">
        <v>22</v>
      </c>
      <c r="H636" s="27343" t="s">
        <v>22</v>
      </c>
      <c r="I636" s="27310" t="s">
        <v>1444</v>
      </c>
      <c r="J636" s="27343" t="s">
        <v>22</v>
      </c>
      <c r="K636" s="28195" t="s">
        <v>1069</v>
      </c>
      <c r="L636" s="28229"/>
      <c r="M636" s="28229"/>
      <c r="N636" s="28229"/>
      <c r="O636" s="28229"/>
      <c r="P636" s="28229"/>
      <c r="Q636" s="28229"/>
      <c r="R636" s="28229"/>
      <c r="S636" s="28229"/>
      <c r="T636" s="28229"/>
      <c r="U636" s="28265"/>
      <c r="V636" s="28229">
        <v>0</v>
      </c>
    </row>
    <row s="28966" customFormat="1" customHeight="1" ht="22.5">
      <c r="A637" s="28229"/>
      <c r="B637" s="28924" t="s">
        <v>1472</v>
      </c>
      <c r="C637" s="28540" t="s">
        <v>103</v>
      </c>
      <c r="D637" s="27339" t="str">
        <f>B637&amp;".1"</f>
        <v>3.201.1</v>
      </c>
      <c r="E637" s="27340" t="s">
        <v>1065</v>
      </c>
      <c r="F637" s="27341" t="s">
        <v>430</v>
      </c>
      <c r="G637" s="27545" t="s">
        <v>22</v>
      </c>
      <c r="H637" s="27343" t="s">
        <v>22</v>
      </c>
      <c r="I637" s="27545" t="s">
        <v>1473</v>
      </c>
      <c r="J637" s="27343" t="s">
        <v>22</v>
      </c>
      <c r="K637" s="28195"/>
      <c r="L637" s="28229"/>
      <c r="M637" s="28229"/>
      <c r="N637" s="28229"/>
      <c r="O637" s="28229"/>
      <c r="P637" s="28229"/>
      <c r="Q637" s="28229"/>
      <c r="R637" s="28229"/>
      <c r="S637" s="28229"/>
      <c r="T637" s="28229"/>
      <c r="U637" s="28265"/>
      <c r="V637" s="28229">
        <v>0</v>
      </c>
    </row>
    <row s="28966" customFormat="1" customHeight="1" ht="15">
      <c r="A638" s="28229"/>
      <c r="B638" s="28924"/>
      <c r="C638" s="28540"/>
      <c r="D638" s="27339" t="str">
        <f>B637&amp;".2"</f>
        <v>3.201.2</v>
      </c>
      <c r="E638" s="27340" t="s">
        <v>1066</v>
      </c>
      <c r="F638" s="27341" t="s">
        <v>430</v>
      </c>
      <c r="G638" s="27310" t="s">
        <v>22</v>
      </c>
      <c r="H638" s="27343" t="s">
        <v>22</v>
      </c>
      <c r="I638" s="27310" t="s">
        <v>1444</v>
      </c>
      <c r="J638" s="27343" t="s">
        <v>22</v>
      </c>
      <c r="K638" s="28195" t="s">
        <v>1067</v>
      </c>
      <c r="L638" s="28229"/>
      <c r="M638" s="28229"/>
      <c r="N638" s="28229"/>
      <c r="O638" s="28229"/>
      <c r="P638" s="28229"/>
      <c r="Q638" s="28229"/>
      <c r="R638" s="28229"/>
      <c r="S638" s="28229"/>
      <c r="T638" s="28229"/>
      <c r="U638" s="28265"/>
      <c r="V638" s="28229">
        <v>0</v>
      </c>
    </row>
    <row s="28966" customFormat="1" customHeight="1" ht="15">
      <c r="A639" s="28229"/>
      <c r="B639" s="28924"/>
      <c r="C639" s="28540"/>
      <c r="D639" s="27339" t="str">
        <f>B637&amp;".3"</f>
        <v>3.201.3</v>
      </c>
      <c r="E639" s="27340" t="s">
        <v>1068</v>
      </c>
      <c r="F639" s="27341" t="s">
        <v>430</v>
      </c>
      <c r="G639" s="27310" t="s">
        <v>22</v>
      </c>
      <c r="H639" s="27343" t="s">
        <v>22</v>
      </c>
      <c r="I639" s="27310" t="s">
        <v>1444</v>
      </c>
      <c r="J639" s="27343" t="s">
        <v>22</v>
      </c>
      <c r="K639" s="28195" t="s">
        <v>1069</v>
      </c>
      <c r="L639" s="28229"/>
      <c r="M639" s="28229"/>
      <c r="N639" s="28229"/>
      <c r="O639" s="28229"/>
      <c r="P639" s="28229"/>
      <c r="Q639" s="28229"/>
      <c r="R639" s="28229"/>
      <c r="S639" s="28229"/>
      <c r="T639" s="28229"/>
      <c r="U639" s="28265"/>
      <c r="V639" s="28229">
        <v>0</v>
      </c>
    </row>
    <row s="28966" customFormat="1" customHeight="1" ht="22.5">
      <c r="A640" s="28229"/>
      <c r="B640" s="28924" t="s">
        <v>1474</v>
      </c>
      <c r="C640" s="28540" t="s">
        <v>103</v>
      </c>
      <c r="D640" s="27339" t="str">
        <f>B640&amp;".1"</f>
        <v>3.202.1</v>
      </c>
      <c r="E640" s="27340" t="s">
        <v>1065</v>
      </c>
      <c r="F640" s="27341" t="s">
        <v>430</v>
      </c>
      <c r="G640" s="27545" t="s">
        <v>22</v>
      </c>
      <c r="H640" s="27343" t="s">
        <v>22</v>
      </c>
      <c r="I640" s="27545" t="s">
        <v>1176</v>
      </c>
      <c r="J640" s="27343" t="s">
        <v>22</v>
      </c>
      <c r="K640" s="28195"/>
      <c r="L640" s="28229"/>
      <c r="M640" s="28229"/>
      <c r="N640" s="28229"/>
      <c r="O640" s="28229"/>
      <c r="P640" s="28229"/>
      <c r="Q640" s="28229"/>
      <c r="R640" s="28229"/>
      <c r="S640" s="28229"/>
      <c r="T640" s="28229"/>
      <c r="U640" s="28265"/>
      <c r="V640" s="28229">
        <v>0</v>
      </c>
    </row>
    <row s="28966" customFormat="1" customHeight="1" ht="15">
      <c r="A641" s="28229"/>
      <c r="B641" s="28924"/>
      <c r="C641" s="28540"/>
      <c r="D641" s="27339" t="str">
        <f>B640&amp;".2"</f>
        <v>3.202.2</v>
      </c>
      <c r="E641" s="27340" t="s">
        <v>1066</v>
      </c>
      <c r="F641" s="27341" t="s">
        <v>430</v>
      </c>
      <c r="G641" s="27310" t="s">
        <v>22</v>
      </c>
      <c r="H641" s="27343" t="s">
        <v>22</v>
      </c>
      <c r="I641" s="27310" t="s">
        <v>1444</v>
      </c>
      <c r="J641" s="27343" t="s">
        <v>22</v>
      </c>
      <c r="K641" s="28195" t="s">
        <v>1067</v>
      </c>
      <c r="L641" s="28229"/>
      <c r="M641" s="28229"/>
      <c r="N641" s="28229"/>
      <c r="O641" s="28229"/>
      <c r="P641" s="28229"/>
      <c r="Q641" s="28229"/>
      <c r="R641" s="28229"/>
      <c r="S641" s="28229"/>
      <c r="T641" s="28229"/>
      <c r="U641" s="28265"/>
      <c r="V641" s="28229">
        <v>0</v>
      </c>
    </row>
    <row s="28966" customFormat="1" customHeight="1" ht="15">
      <c r="A642" s="28229"/>
      <c r="B642" s="28924"/>
      <c r="C642" s="28540"/>
      <c r="D642" s="27339" t="str">
        <f>B640&amp;".3"</f>
        <v>3.202.3</v>
      </c>
      <c r="E642" s="27340" t="s">
        <v>1068</v>
      </c>
      <c r="F642" s="27341" t="s">
        <v>430</v>
      </c>
      <c r="G642" s="27310" t="s">
        <v>22</v>
      </c>
      <c r="H642" s="27343" t="s">
        <v>22</v>
      </c>
      <c r="I642" s="27310" t="s">
        <v>1444</v>
      </c>
      <c r="J642" s="27343" t="s">
        <v>22</v>
      </c>
      <c r="K642" s="28195" t="s">
        <v>1069</v>
      </c>
      <c r="L642" s="28229"/>
      <c r="M642" s="28229"/>
      <c r="N642" s="28229"/>
      <c r="O642" s="28229"/>
      <c r="P642" s="28229"/>
      <c r="Q642" s="28229"/>
      <c r="R642" s="28229"/>
      <c r="S642" s="28229"/>
      <c r="T642" s="28229"/>
      <c r="U642" s="28265"/>
      <c r="V642" s="28229">
        <v>0</v>
      </c>
    </row>
    <row s="28966" customFormat="1" customHeight="1" ht="22.5">
      <c r="A643" s="28229"/>
      <c r="B643" s="28924" t="s">
        <v>1475</v>
      </c>
      <c r="C643" s="28540" t="s">
        <v>103</v>
      </c>
      <c r="D643" s="27339" t="str">
        <f>B643&amp;".1"</f>
        <v>3.203.1</v>
      </c>
      <c r="E643" s="27340" t="s">
        <v>1065</v>
      </c>
      <c r="F643" s="27341" t="s">
        <v>430</v>
      </c>
      <c r="G643" s="27545" t="s">
        <v>22</v>
      </c>
      <c r="H643" s="27343" t="s">
        <v>22</v>
      </c>
      <c r="I643" s="27545" t="s">
        <v>1476</v>
      </c>
      <c r="J643" s="27343" t="s">
        <v>22</v>
      </c>
      <c r="K643" s="28195"/>
      <c r="L643" s="28229"/>
      <c r="M643" s="28229"/>
      <c r="N643" s="28229"/>
      <c r="O643" s="28229"/>
      <c r="P643" s="28229"/>
      <c r="Q643" s="28229"/>
      <c r="R643" s="28229"/>
      <c r="S643" s="28229"/>
      <c r="T643" s="28229"/>
      <c r="U643" s="28265"/>
      <c r="V643" s="28229">
        <v>0</v>
      </c>
    </row>
    <row s="28966" customFormat="1" customHeight="1" ht="15">
      <c r="A644" s="28229"/>
      <c r="B644" s="28924"/>
      <c r="C644" s="28540"/>
      <c r="D644" s="27339" t="str">
        <f>B643&amp;".2"</f>
        <v>3.203.2</v>
      </c>
      <c r="E644" s="27340" t="s">
        <v>1066</v>
      </c>
      <c r="F644" s="27341" t="s">
        <v>430</v>
      </c>
      <c r="G644" s="27310" t="s">
        <v>22</v>
      </c>
      <c r="H644" s="27343" t="s">
        <v>22</v>
      </c>
      <c r="I644" s="27310" t="s">
        <v>1444</v>
      </c>
      <c r="J644" s="27343" t="s">
        <v>22</v>
      </c>
      <c r="K644" s="28195" t="s">
        <v>1067</v>
      </c>
      <c r="L644" s="28229"/>
      <c r="M644" s="28229"/>
      <c r="N644" s="28229"/>
      <c r="O644" s="28229"/>
      <c r="P644" s="28229"/>
      <c r="Q644" s="28229"/>
      <c r="R644" s="28229"/>
      <c r="S644" s="28229"/>
      <c r="T644" s="28229"/>
      <c r="U644" s="28265"/>
      <c r="V644" s="28229">
        <v>0</v>
      </c>
    </row>
    <row s="28966" customFormat="1" customHeight="1" ht="15">
      <c r="A645" s="28229"/>
      <c r="B645" s="28924"/>
      <c r="C645" s="28540"/>
      <c r="D645" s="27339" t="str">
        <f>B643&amp;".3"</f>
        <v>3.203.3</v>
      </c>
      <c r="E645" s="27340" t="s">
        <v>1068</v>
      </c>
      <c r="F645" s="27341" t="s">
        <v>430</v>
      </c>
      <c r="G645" s="27310" t="s">
        <v>22</v>
      </c>
      <c r="H645" s="27343" t="s">
        <v>22</v>
      </c>
      <c r="I645" s="27310" t="s">
        <v>1444</v>
      </c>
      <c r="J645" s="27343" t="s">
        <v>22</v>
      </c>
      <c r="K645" s="28195" t="s">
        <v>1069</v>
      </c>
      <c r="L645" s="28229"/>
      <c r="M645" s="28229"/>
      <c r="N645" s="28229"/>
      <c r="O645" s="28229"/>
      <c r="P645" s="28229"/>
      <c r="Q645" s="28229"/>
      <c r="R645" s="28229"/>
      <c r="S645" s="28229"/>
      <c r="T645" s="28229"/>
      <c r="U645" s="28265"/>
      <c r="V645" s="28229">
        <v>0</v>
      </c>
    </row>
    <row s="28966" customFormat="1" customHeight="1" ht="22.5">
      <c r="A646" s="28229"/>
      <c r="B646" s="28924" t="s">
        <v>1477</v>
      </c>
      <c r="C646" s="28540" t="s">
        <v>103</v>
      </c>
      <c r="D646" s="27339" t="str">
        <f>B646&amp;".1"</f>
        <v>3.204.1</v>
      </c>
      <c r="E646" s="27340" t="s">
        <v>1065</v>
      </c>
      <c r="F646" s="27341" t="s">
        <v>430</v>
      </c>
      <c r="G646" s="27545" t="s">
        <v>22</v>
      </c>
      <c r="H646" s="27343" t="s">
        <v>22</v>
      </c>
      <c r="I646" s="27545" t="s">
        <v>1478</v>
      </c>
      <c r="J646" s="27343" t="s">
        <v>22</v>
      </c>
      <c r="K646" s="28195"/>
      <c r="L646" s="28229"/>
      <c r="M646" s="28229"/>
      <c r="N646" s="28229"/>
      <c r="O646" s="28229"/>
      <c r="P646" s="28229"/>
      <c r="Q646" s="28229"/>
      <c r="R646" s="28229"/>
      <c r="S646" s="28229"/>
      <c r="T646" s="28229"/>
      <c r="U646" s="28265"/>
      <c r="V646" s="28229">
        <v>0</v>
      </c>
    </row>
    <row s="28966" customFormat="1" customHeight="1" ht="15">
      <c r="A647" s="28229"/>
      <c r="B647" s="28924"/>
      <c r="C647" s="28540"/>
      <c r="D647" s="27339" t="str">
        <f>B646&amp;".2"</f>
        <v>3.204.2</v>
      </c>
      <c r="E647" s="27340" t="s">
        <v>1066</v>
      </c>
      <c r="F647" s="27341" t="s">
        <v>430</v>
      </c>
      <c r="G647" s="27310" t="s">
        <v>22</v>
      </c>
      <c r="H647" s="27343" t="s">
        <v>22</v>
      </c>
      <c r="I647" s="27310" t="s">
        <v>1444</v>
      </c>
      <c r="J647" s="27343" t="s">
        <v>22</v>
      </c>
      <c r="K647" s="28195" t="s">
        <v>1067</v>
      </c>
      <c r="L647" s="28229"/>
      <c r="M647" s="28229"/>
      <c r="N647" s="28229"/>
      <c r="O647" s="28229"/>
      <c r="P647" s="28229"/>
      <c r="Q647" s="28229"/>
      <c r="R647" s="28229"/>
      <c r="S647" s="28229"/>
      <c r="T647" s="28229"/>
      <c r="U647" s="28265"/>
      <c r="V647" s="28229">
        <v>0</v>
      </c>
    </row>
    <row s="28966" customFormat="1" customHeight="1" ht="15">
      <c r="A648" s="28229"/>
      <c r="B648" s="28924"/>
      <c r="C648" s="28540"/>
      <c r="D648" s="27339" t="str">
        <f>B646&amp;".3"</f>
        <v>3.204.3</v>
      </c>
      <c r="E648" s="27340" t="s">
        <v>1068</v>
      </c>
      <c r="F648" s="27341" t="s">
        <v>430</v>
      </c>
      <c r="G648" s="27310" t="s">
        <v>22</v>
      </c>
      <c r="H648" s="27343" t="s">
        <v>22</v>
      </c>
      <c r="I648" s="27310" t="s">
        <v>1444</v>
      </c>
      <c r="J648" s="27343" t="s">
        <v>22</v>
      </c>
      <c r="K648" s="28195" t="s">
        <v>1069</v>
      </c>
      <c r="L648" s="28229"/>
      <c r="M648" s="28229"/>
      <c r="N648" s="28229"/>
      <c r="O648" s="28229"/>
      <c r="P648" s="28229"/>
      <c r="Q648" s="28229"/>
      <c r="R648" s="28229"/>
      <c r="S648" s="28229"/>
      <c r="T648" s="28229"/>
      <c r="U648" s="28265"/>
      <c r="V648" s="28229">
        <v>0</v>
      </c>
    </row>
    <row s="28966" customFormat="1" customHeight="1" ht="22.5">
      <c r="A649" s="28229"/>
      <c r="B649" s="28924" t="s">
        <v>1479</v>
      </c>
      <c r="C649" s="28540" t="s">
        <v>103</v>
      </c>
      <c r="D649" s="27339" t="str">
        <f>B649&amp;".1"</f>
        <v>3.205.1</v>
      </c>
      <c r="E649" s="27340" t="s">
        <v>1065</v>
      </c>
      <c r="F649" s="27341" t="s">
        <v>430</v>
      </c>
      <c r="G649" s="27545" t="s">
        <v>22</v>
      </c>
      <c r="H649" s="27343" t="s">
        <v>22</v>
      </c>
      <c r="I649" s="27545" t="s">
        <v>1480</v>
      </c>
      <c r="J649" s="27343" t="s">
        <v>22</v>
      </c>
      <c r="K649" s="28195"/>
      <c r="L649" s="28229"/>
      <c r="M649" s="28229"/>
      <c r="N649" s="28229"/>
      <c r="O649" s="28229"/>
      <c r="P649" s="28229"/>
      <c r="Q649" s="28229"/>
      <c r="R649" s="28229"/>
      <c r="S649" s="28229"/>
      <c r="T649" s="28229"/>
      <c r="U649" s="28265"/>
      <c r="V649" s="28229">
        <v>0</v>
      </c>
    </row>
    <row s="28966" customFormat="1" customHeight="1" ht="15">
      <c r="A650" s="28229"/>
      <c r="B650" s="28924"/>
      <c r="C650" s="28540"/>
      <c r="D650" s="27339" t="str">
        <f>B649&amp;".2"</f>
        <v>3.205.2</v>
      </c>
      <c r="E650" s="27340" t="s">
        <v>1066</v>
      </c>
      <c r="F650" s="27341" t="s">
        <v>430</v>
      </c>
      <c r="G650" s="27310" t="s">
        <v>22</v>
      </c>
      <c r="H650" s="27343" t="s">
        <v>22</v>
      </c>
      <c r="I650" s="27310" t="s">
        <v>1444</v>
      </c>
      <c r="J650" s="27343" t="s">
        <v>22</v>
      </c>
      <c r="K650" s="28195" t="s">
        <v>1067</v>
      </c>
      <c r="L650" s="28229"/>
      <c r="M650" s="28229"/>
      <c r="N650" s="28229"/>
      <c r="O650" s="28229"/>
      <c r="P650" s="28229"/>
      <c r="Q650" s="28229"/>
      <c r="R650" s="28229"/>
      <c r="S650" s="28229"/>
      <c r="T650" s="28229"/>
      <c r="U650" s="28265"/>
      <c r="V650" s="28229">
        <v>0</v>
      </c>
    </row>
    <row s="28966" customFormat="1" customHeight="1" ht="15">
      <c r="A651" s="28229"/>
      <c r="B651" s="28924"/>
      <c r="C651" s="28540"/>
      <c r="D651" s="27339" t="str">
        <f>B649&amp;".3"</f>
        <v>3.205.3</v>
      </c>
      <c r="E651" s="27340" t="s">
        <v>1068</v>
      </c>
      <c r="F651" s="27341" t="s">
        <v>430</v>
      </c>
      <c r="G651" s="27310" t="s">
        <v>22</v>
      </c>
      <c r="H651" s="27343" t="s">
        <v>22</v>
      </c>
      <c r="I651" s="27310" t="s">
        <v>1444</v>
      </c>
      <c r="J651" s="27343" t="s">
        <v>22</v>
      </c>
      <c r="K651" s="28195" t="s">
        <v>1069</v>
      </c>
      <c r="L651" s="28229"/>
      <c r="M651" s="28229"/>
      <c r="N651" s="28229"/>
      <c r="O651" s="28229"/>
      <c r="P651" s="28229"/>
      <c r="Q651" s="28229"/>
      <c r="R651" s="28229"/>
      <c r="S651" s="28229"/>
      <c r="T651" s="28229"/>
      <c r="U651" s="28265"/>
      <c r="V651" s="28229">
        <v>0</v>
      </c>
    </row>
    <row s="28966" customFormat="1" customHeight="1" ht="22.5">
      <c r="A652" s="28229"/>
      <c r="B652" s="28924" t="s">
        <v>1481</v>
      </c>
      <c r="C652" s="28540" t="s">
        <v>103</v>
      </c>
      <c r="D652" s="27339" t="str">
        <f>B652&amp;".1"</f>
        <v>3.206.1</v>
      </c>
      <c r="E652" s="27340" t="s">
        <v>1065</v>
      </c>
      <c r="F652" s="27341" t="s">
        <v>430</v>
      </c>
      <c r="G652" s="27545" t="s">
        <v>22</v>
      </c>
      <c r="H652" s="27343" t="s">
        <v>22</v>
      </c>
      <c r="I652" s="27545" t="s">
        <v>1482</v>
      </c>
      <c r="J652" s="27343" t="s">
        <v>22</v>
      </c>
      <c r="K652" s="28195"/>
      <c r="L652" s="28229"/>
      <c r="M652" s="28229"/>
      <c r="N652" s="28229"/>
      <c r="O652" s="28229"/>
      <c r="P652" s="28229"/>
      <c r="Q652" s="28229"/>
      <c r="R652" s="28229"/>
      <c r="S652" s="28229"/>
      <c r="T652" s="28229"/>
      <c r="U652" s="28265"/>
      <c r="V652" s="28229">
        <v>0</v>
      </c>
    </row>
    <row s="28966" customFormat="1" customHeight="1" ht="15">
      <c r="A653" s="28229"/>
      <c r="B653" s="28924"/>
      <c r="C653" s="28540"/>
      <c r="D653" s="27339" t="str">
        <f>B652&amp;".2"</f>
        <v>3.206.2</v>
      </c>
      <c r="E653" s="27340" t="s">
        <v>1066</v>
      </c>
      <c r="F653" s="27341" t="s">
        <v>430</v>
      </c>
      <c r="G653" s="27310" t="s">
        <v>22</v>
      </c>
      <c r="H653" s="27343" t="s">
        <v>22</v>
      </c>
      <c r="I653" s="27310" t="s">
        <v>1444</v>
      </c>
      <c r="J653" s="27343" t="s">
        <v>22</v>
      </c>
      <c r="K653" s="28195" t="s">
        <v>1067</v>
      </c>
      <c r="L653" s="28229"/>
      <c r="M653" s="28229"/>
      <c r="N653" s="28229"/>
      <c r="O653" s="28229"/>
      <c r="P653" s="28229"/>
      <c r="Q653" s="28229"/>
      <c r="R653" s="28229"/>
      <c r="S653" s="28229"/>
      <c r="T653" s="28229"/>
      <c r="U653" s="28265"/>
      <c r="V653" s="28229">
        <v>0</v>
      </c>
    </row>
    <row s="28966" customFormat="1" customHeight="1" ht="15">
      <c r="A654" s="28229"/>
      <c r="B654" s="28924"/>
      <c r="C654" s="28540"/>
      <c r="D654" s="27339" t="str">
        <f>B652&amp;".3"</f>
        <v>3.206.3</v>
      </c>
      <c r="E654" s="27340" t="s">
        <v>1068</v>
      </c>
      <c r="F654" s="27341" t="s">
        <v>430</v>
      </c>
      <c r="G654" s="27310" t="s">
        <v>22</v>
      </c>
      <c r="H654" s="27343" t="s">
        <v>22</v>
      </c>
      <c r="I654" s="27310" t="s">
        <v>1444</v>
      </c>
      <c r="J654" s="27343" t="s">
        <v>22</v>
      </c>
      <c r="K654" s="28195" t="s">
        <v>1069</v>
      </c>
      <c r="L654" s="28229"/>
      <c r="M654" s="28229"/>
      <c r="N654" s="28229"/>
      <c r="O654" s="28229"/>
      <c r="P654" s="28229"/>
      <c r="Q654" s="28229"/>
      <c r="R654" s="28229"/>
      <c r="S654" s="28229"/>
      <c r="T654" s="28229"/>
      <c r="U654" s="28265"/>
      <c r="V654" s="28229">
        <v>0</v>
      </c>
    </row>
    <row s="28966" customFormat="1" customHeight="1" ht="22.5">
      <c r="A655" s="28229"/>
      <c r="B655" s="28924" t="s">
        <v>1483</v>
      </c>
      <c r="C655" s="28540" t="s">
        <v>103</v>
      </c>
      <c r="D655" s="27339" t="str">
        <f>B655&amp;".1"</f>
        <v>3.207.1</v>
      </c>
      <c r="E655" s="27340" t="s">
        <v>1065</v>
      </c>
      <c r="F655" s="27341" t="s">
        <v>430</v>
      </c>
      <c r="G655" s="27545" t="s">
        <v>22</v>
      </c>
      <c r="H655" s="27343" t="s">
        <v>22</v>
      </c>
      <c r="I655" s="27545" t="s">
        <v>1484</v>
      </c>
      <c r="J655" s="27343" t="s">
        <v>22</v>
      </c>
      <c r="K655" s="28195"/>
      <c r="L655" s="28229"/>
      <c r="M655" s="28229"/>
      <c r="N655" s="28229"/>
      <c r="O655" s="28229"/>
      <c r="P655" s="28229"/>
      <c r="Q655" s="28229"/>
      <c r="R655" s="28229"/>
      <c r="S655" s="28229"/>
      <c r="T655" s="28229"/>
      <c r="U655" s="28265"/>
      <c r="V655" s="28229">
        <v>0</v>
      </c>
    </row>
    <row s="28966" customFormat="1" customHeight="1" ht="15">
      <c r="A656" s="28229"/>
      <c r="B656" s="28924"/>
      <c r="C656" s="28540"/>
      <c r="D656" s="27339" t="str">
        <f>B655&amp;".2"</f>
        <v>3.207.2</v>
      </c>
      <c r="E656" s="27340" t="s">
        <v>1066</v>
      </c>
      <c r="F656" s="27341" t="s">
        <v>430</v>
      </c>
      <c r="G656" s="27310" t="s">
        <v>22</v>
      </c>
      <c r="H656" s="27343" t="s">
        <v>22</v>
      </c>
      <c r="I656" s="27310" t="s">
        <v>1444</v>
      </c>
      <c r="J656" s="27343" t="s">
        <v>22</v>
      </c>
      <c r="K656" s="28195" t="s">
        <v>1067</v>
      </c>
      <c r="L656" s="28229"/>
      <c r="M656" s="28229"/>
      <c r="N656" s="28229"/>
      <c r="O656" s="28229"/>
      <c r="P656" s="28229"/>
      <c r="Q656" s="28229"/>
      <c r="R656" s="28229"/>
      <c r="S656" s="28229"/>
      <c r="T656" s="28229"/>
      <c r="U656" s="28265"/>
      <c r="V656" s="28229">
        <v>0</v>
      </c>
    </row>
    <row s="28966" customFormat="1" customHeight="1" ht="15">
      <c r="A657" s="28229"/>
      <c r="B657" s="28924"/>
      <c r="C657" s="28540"/>
      <c r="D657" s="27339" t="str">
        <f>B655&amp;".3"</f>
        <v>3.207.3</v>
      </c>
      <c r="E657" s="27340" t="s">
        <v>1068</v>
      </c>
      <c r="F657" s="27341" t="s">
        <v>430</v>
      </c>
      <c r="G657" s="27310" t="s">
        <v>22</v>
      </c>
      <c r="H657" s="27343" t="s">
        <v>22</v>
      </c>
      <c r="I657" s="27310" t="s">
        <v>1444</v>
      </c>
      <c r="J657" s="27343" t="s">
        <v>22</v>
      </c>
      <c r="K657" s="28195" t="s">
        <v>1069</v>
      </c>
      <c r="L657" s="28229"/>
      <c r="M657" s="28229"/>
      <c r="N657" s="28229"/>
      <c r="O657" s="28229"/>
      <c r="P657" s="28229"/>
      <c r="Q657" s="28229"/>
      <c r="R657" s="28229"/>
      <c r="S657" s="28229"/>
      <c r="T657" s="28229"/>
      <c r="U657" s="28265"/>
      <c r="V657" s="28229">
        <v>0</v>
      </c>
    </row>
    <row s="28966" customFormat="1" customHeight="1" ht="22.5">
      <c r="A658" s="28229"/>
      <c r="B658" s="28924" t="s">
        <v>1485</v>
      </c>
      <c r="C658" s="28540" t="s">
        <v>103</v>
      </c>
      <c r="D658" s="27339" t="str">
        <f>B658&amp;".1"</f>
        <v>3.208.1</v>
      </c>
      <c r="E658" s="27340" t="s">
        <v>1065</v>
      </c>
      <c r="F658" s="27341" t="s">
        <v>430</v>
      </c>
      <c r="G658" s="27545" t="s">
        <v>22</v>
      </c>
      <c r="H658" s="27343" t="s">
        <v>22</v>
      </c>
      <c r="I658" s="27545" t="s">
        <v>1381</v>
      </c>
      <c r="J658" s="27343" t="s">
        <v>22</v>
      </c>
      <c r="K658" s="28195"/>
      <c r="L658" s="28229"/>
      <c r="M658" s="28229"/>
      <c r="N658" s="28229"/>
      <c r="O658" s="28229"/>
      <c r="P658" s="28229"/>
      <c r="Q658" s="28229"/>
      <c r="R658" s="28229"/>
      <c r="S658" s="28229"/>
      <c r="T658" s="28229"/>
      <c r="U658" s="28265"/>
      <c r="V658" s="28229">
        <v>0</v>
      </c>
    </row>
    <row s="28966" customFormat="1" customHeight="1" ht="15">
      <c r="A659" s="28229"/>
      <c r="B659" s="28924"/>
      <c r="C659" s="28540"/>
      <c r="D659" s="27339" t="str">
        <f>B658&amp;".2"</f>
        <v>3.208.2</v>
      </c>
      <c r="E659" s="27340" t="s">
        <v>1066</v>
      </c>
      <c r="F659" s="27341" t="s">
        <v>430</v>
      </c>
      <c r="G659" s="27310" t="s">
        <v>22</v>
      </c>
      <c r="H659" s="27343" t="s">
        <v>22</v>
      </c>
      <c r="I659" s="27310" t="s">
        <v>1444</v>
      </c>
      <c r="J659" s="27343" t="s">
        <v>22</v>
      </c>
      <c r="K659" s="28195" t="s">
        <v>1067</v>
      </c>
      <c r="L659" s="28229"/>
      <c r="M659" s="28229"/>
      <c r="N659" s="28229"/>
      <c r="O659" s="28229"/>
      <c r="P659" s="28229"/>
      <c r="Q659" s="28229"/>
      <c r="R659" s="28229"/>
      <c r="S659" s="28229"/>
      <c r="T659" s="28229"/>
      <c r="U659" s="28265"/>
      <c r="V659" s="28229">
        <v>0</v>
      </c>
    </row>
    <row s="28966" customFormat="1" customHeight="1" ht="15">
      <c r="A660" s="28229"/>
      <c r="B660" s="28924"/>
      <c r="C660" s="28540"/>
      <c r="D660" s="27339" t="str">
        <f>B658&amp;".3"</f>
        <v>3.208.3</v>
      </c>
      <c r="E660" s="27340" t="s">
        <v>1068</v>
      </c>
      <c r="F660" s="27341" t="s">
        <v>430</v>
      </c>
      <c r="G660" s="27310" t="s">
        <v>22</v>
      </c>
      <c r="H660" s="27343" t="s">
        <v>22</v>
      </c>
      <c r="I660" s="27310" t="s">
        <v>1444</v>
      </c>
      <c r="J660" s="27343" t="s">
        <v>22</v>
      </c>
      <c r="K660" s="28195" t="s">
        <v>1069</v>
      </c>
      <c r="L660" s="28229"/>
      <c r="M660" s="28229"/>
      <c r="N660" s="28229"/>
      <c r="O660" s="28229"/>
      <c r="P660" s="28229"/>
      <c r="Q660" s="28229"/>
      <c r="R660" s="28229"/>
      <c r="S660" s="28229"/>
      <c r="T660" s="28229"/>
      <c r="U660" s="28265"/>
      <c r="V660" s="28229">
        <v>0</v>
      </c>
    </row>
    <row s="28966" customFormat="1" customHeight="1" ht="22.5">
      <c r="A661" s="28229"/>
      <c r="B661" s="28924" t="s">
        <v>1486</v>
      </c>
      <c r="C661" s="28540" t="s">
        <v>103</v>
      </c>
      <c r="D661" s="27339" t="str">
        <f>B661&amp;".1"</f>
        <v>3.209.1</v>
      </c>
      <c r="E661" s="27340" t="s">
        <v>1065</v>
      </c>
      <c r="F661" s="27341" t="s">
        <v>430</v>
      </c>
      <c r="G661" s="27545" t="s">
        <v>22</v>
      </c>
      <c r="H661" s="27343" t="s">
        <v>22</v>
      </c>
      <c r="I661" s="27545" t="s">
        <v>1487</v>
      </c>
      <c r="J661" s="27343" t="s">
        <v>22</v>
      </c>
      <c r="K661" s="28195"/>
      <c r="L661" s="28229"/>
      <c r="M661" s="28229"/>
      <c r="N661" s="28229"/>
      <c r="O661" s="28229"/>
      <c r="P661" s="28229"/>
      <c r="Q661" s="28229"/>
      <c r="R661" s="28229"/>
      <c r="S661" s="28229"/>
      <c r="T661" s="28229"/>
      <c r="U661" s="28265"/>
      <c r="V661" s="28229">
        <v>0</v>
      </c>
    </row>
    <row s="28966" customFormat="1" customHeight="1" ht="15">
      <c r="A662" s="28229"/>
      <c r="B662" s="28924"/>
      <c r="C662" s="28540"/>
      <c r="D662" s="27339" t="str">
        <f>B661&amp;".2"</f>
        <v>3.209.2</v>
      </c>
      <c r="E662" s="27340" t="s">
        <v>1066</v>
      </c>
      <c r="F662" s="27341" t="s">
        <v>430</v>
      </c>
      <c r="G662" s="27310" t="s">
        <v>22</v>
      </c>
      <c r="H662" s="27343" t="s">
        <v>22</v>
      </c>
      <c r="I662" s="27310" t="s">
        <v>1444</v>
      </c>
      <c r="J662" s="27343" t="s">
        <v>22</v>
      </c>
      <c r="K662" s="28195" t="s">
        <v>1067</v>
      </c>
      <c r="L662" s="28229"/>
      <c r="M662" s="28229"/>
      <c r="N662" s="28229"/>
      <c r="O662" s="28229"/>
      <c r="P662" s="28229"/>
      <c r="Q662" s="28229"/>
      <c r="R662" s="28229"/>
      <c r="S662" s="28229"/>
      <c r="T662" s="28229"/>
      <c r="U662" s="28265"/>
      <c r="V662" s="28229">
        <v>0</v>
      </c>
    </row>
    <row s="28966" customFormat="1" customHeight="1" ht="15">
      <c r="A663" s="28229"/>
      <c r="B663" s="28924"/>
      <c r="C663" s="28540"/>
      <c r="D663" s="27339" t="str">
        <f>B661&amp;".3"</f>
        <v>3.209.3</v>
      </c>
      <c r="E663" s="27340" t="s">
        <v>1068</v>
      </c>
      <c r="F663" s="27341" t="s">
        <v>430</v>
      </c>
      <c r="G663" s="27310" t="s">
        <v>22</v>
      </c>
      <c r="H663" s="27343" t="s">
        <v>22</v>
      </c>
      <c r="I663" s="27310" t="s">
        <v>1444</v>
      </c>
      <c r="J663" s="27343" t="s">
        <v>22</v>
      </c>
      <c r="K663" s="28195" t="s">
        <v>1069</v>
      </c>
      <c r="L663" s="28229"/>
      <c r="M663" s="28229"/>
      <c r="N663" s="28229"/>
      <c r="O663" s="28229"/>
      <c r="P663" s="28229"/>
      <c r="Q663" s="28229"/>
      <c r="R663" s="28229"/>
      <c r="S663" s="28229"/>
      <c r="T663" s="28229"/>
      <c r="U663" s="28265"/>
      <c r="V663" s="28229">
        <v>0</v>
      </c>
    </row>
    <row s="28966" customFormat="1" customHeight="1" ht="22.5">
      <c r="A664" s="28229"/>
      <c r="B664" s="28924" t="s">
        <v>1488</v>
      </c>
      <c r="C664" s="28540" t="s">
        <v>103</v>
      </c>
      <c r="D664" s="27339" t="str">
        <f>B664&amp;".1"</f>
        <v>3.210.1</v>
      </c>
      <c r="E664" s="27340" t="s">
        <v>1065</v>
      </c>
      <c r="F664" s="27341" t="s">
        <v>430</v>
      </c>
      <c r="G664" s="27545" t="s">
        <v>22</v>
      </c>
      <c r="H664" s="27343" t="s">
        <v>22</v>
      </c>
      <c r="I664" s="27545" t="s">
        <v>1381</v>
      </c>
      <c r="J664" s="27343" t="s">
        <v>22</v>
      </c>
      <c r="K664" s="28195"/>
      <c r="L664" s="28229"/>
      <c r="M664" s="28229"/>
      <c r="N664" s="28229"/>
      <c r="O664" s="28229"/>
      <c r="P664" s="28229"/>
      <c r="Q664" s="28229"/>
      <c r="R664" s="28229"/>
      <c r="S664" s="28229"/>
      <c r="T664" s="28229"/>
      <c r="U664" s="28265"/>
      <c r="V664" s="28229">
        <v>0</v>
      </c>
    </row>
    <row s="28966" customFormat="1" customHeight="1" ht="15">
      <c r="A665" s="28229"/>
      <c r="B665" s="28924"/>
      <c r="C665" s="28540"/>
      <c r="D665" s="27339" t="str">
        <f>B664&amp;".2"</f>
        <v>3.210.2</v>
      </c>
      <c r="E665" s="27340" t="s">
        <v>1066</v>
      </c>
      <c r="F665" s="27341" t="s">
        <v>430</v>
      </c>
      <c r="G665" s="27310" t="s">
        <v>22</v>
      </c>
      <c r="H665" s="27343" t="s">
        <v>22</v>
      </c>
      <c r="I665" s="27310" t="s">
        <v>1489</v>
      </c>
      <c r="J665" s="27343" t="s">
        <v>22</v>
      </c>
      <c r="K665" s="28195" t="s">
        <v>1067</v>
      </c>
      <c r="L665" s="28229"/>
      <c r="M665" s="28229"/>
      <c r="N665" s="28229"/>
      <c r="O665" s="28229"/>
      <c r="P665" s="28229"/>
      <c r="Q665" s="28229"/>
      <c r="R665" s="28229"/>
      <c r="S665" s="28229"/>
      <c r="T665" s="28229"/>
      <c r="U665" s="28265"/>
      <c r="V665" s="28229">
        <v>0</v>
      </c>
    </row>
    <row s="28966" customFormat="1" customHeight="1" ht="15">
      <c r="A666" s="28229"/>
      <c r="B666" s="28924"/>
      <c r="C666" s="28540"/>
      <c r="D666" s="27339" t="str">
        <f>B664&amp;".3"</f>
        <v>3.210.3</v>
      </c>
      <c r="E666" s="27340" t="s">
        <v>1068</v>
      </c>
      <c r="F666" s="27341" t="s">
        <v>430</v>
      </c>
      <c r="G666" s="27310" t="s">
        <v>22</v>
      </c>
      <c r="H666" s="27343" t="s">
        <v>22</v>
      </c>
      <c r="I666" s="27310" t="s">
        <v>1444</v>
      </c>
      <c r="J666" s="27343" t="s">
        <v>22</v>
      </c>
      <c r="K666" s="28195" t="s">
        <v>1069</v>
      </c>
      <c r="L666" s="28229"/>
      <c r="M666" s="28229"/>
      <c r="N666" s="28229"/>
      <c r="O666" s="28229"/>
      <c r="P666" s="28229"/>
      <c r="Q666" s="28229"/>
      <c r="R666" s="28229"/>
      <c r="S666" s="28229"/>
      <c r="T666" s="28229"/>
      <c r="U666" s="28265"/>
      <c r="V666" s="28229">
        <v>0</v>
      </c>
    </row>
    <row s="28966" customFormat="1" customHeight="1" ht="22.5">
      <c r="A667" s="28229"/>
      <c r="B667" s="28924" t="s">
        <v>1490</v>
      </c>
      <c r="C667" s="28540" t="s">
        <v>103</v>
      </c>
      <c r="D667" s="27339" t="str">
        <f>B667&amp;".1"</f>
        <v>3.211.1</v>
      </c>
      <c r="E667" s="27340" t="s">
        <v>1065</v>
      </c>
      <c r="F667" s="27341" t="s">
        <v>430</v>
      </c>
      <c r="G667" s="27545" t="s">
        <v>22</v>
      </c>
      <c r="H667" s="27343" t="s">
        <v>22</v>
      </c>
      <c r="I667" s="27545" t="s">
        <v>1491</v>
      </c>
      <c r="J667" s="27343" t="s">
        <v>22</v>
      </c>
      <c r="K667" s="28195"/>
      <c r="L667" s="28229"/>
      <c r="M667" s="28229"/>
      <c r="N667" s="28229"/>
      <c r="O667" s="28229"/>
      <c r="P667" s="28229"/>
      <c r="Q667" s="28229"/>
      <c r="R667" s="28229"/>
      <c r="S667" s="28229"/>
      <c r="T667" s="28229"/>
      <c r="U667" s="28265"/>
      <c r="V667" s="28229">
        <v>0</v>
      </c>
    </row>
    <row s="28966" customFormat="1" customHeight="1" ht="15">
      <c r="A668" s="28229"/>
      <c r="B668" s="28924"/>
      <c r="C668" s="28540"/>
      <c r="D668" s="27339" t="str">
        <f>B667&amp;".2"</f>
        <v>3.211.2</v>
      </c>
      <c r="E668" s="27340" t="s">
        <v>1066</v>
      </c>
      <c r="F668" s="27341" t="s">
        <v>430</v>
      </c>
      <c r="G668" s="27310" t="s">
        <v>22</v>
      </c>
      <c r="H668" s="27343" t="s">
        <v>22</v>
      </c>
      <c r="I668" s="27310" t="s">
        <v>1489</v>
      </c>
      <c r="J668" s="27343" t="s">
        <v>22</v>
      </c>
      <c r="K668" s="28195" t="s">
        <v>1067</v>
      </c>
      <c r="L668" s="28229"/>
      <c r="M668" s="28229"/>
      <c r="N668" s="28229"/>
      <c r="O668" s="28229"/>
      <c r="P668" s="28229"/>
      <c r="Q668" s="28229"/>
      <c r="R668" s="28229"/>
      <c r="S668" s="28229"/>
      <c r="T668" s="28229"/>
      <c r="U668" s="28265"/>
      <c r="V668" s="28229">
        <v>0</v>
      </c>
    </row>
    <row s="28966" customFormat="1" customHeight="1" ht="15">
      <c r="A669" s="28229"/>
      <c r="B669" s="28924"/>
      <c r="C669" s="28540"/>
      <c r="D669" s="27339" t="str">
        <f>B667&amp;".3"</f>
        <v>3.211.3</v>
      </c>
      <c r="E669" s="27340" t="s">
        <v>1068</v>
      </c>
      <c r="F669" s="27341" t="s">
        <v>430</v>
      </c>
      <c r="G669" s="27310" t="s">
        <v>22</v>
      </c>
      <c r="H669" s="27343" t="s">
        <v>22</v>
      </c>
      <c r="I669" s="27310" t="s">
        <v>1489</v>
      </c>
      <c r="J669" s="27343" t="s">
        <v>22</v>
      </c>
      <c r="K669" s="28195" t="s">
        <v>1069</v>
      </c>
      <c r="L669" s="28229"/>
      <c r="M669" s="28229"/>
      <c r="N669" s="28229"/>
      <c r="O669" s="28229"/>
      <c r="P669" s="28229"/>
      <c r="Q669" s="28229"/>
      <c r="R669" s="28229"/>
      <c r="S669" s="28229"/>
      <c r="T669" s="28229"/>
      <c r="U669" s="28265"/>
      <c r="V669" s="28229">
        <v>0</v>
      </c>
    </row>
    <row s="28966" customFormat="1" customHeight="1" ht="22.5">
      <c r="A670" s="28229"/>
      <c r="B670" s="28924" t="s">
        <v>1492</v>
      </c>
      <c r="C670" s="28540" t="s">
        <v>103</v>
      </c>
      <c r="D670" s="27339" t="str">
        <f>B670&amp;".1"</f>
        <v>3.212.1</v>
      </c>
      <c r="E670" s="27340" t="s">
        <v>1065</v>
      </c>
      <c r="F670" s="27341" t="s">
        <v>430</v>
      </c>
      <c r="G670" s="27545" t="s">
        <v>22</v>
      </c>
      <c r="H670" s="27343" t="s">
        <v>22</v>
      </c>
      <c r="I670" s="27545" t="s">
        <v>1493</v>
      </c>
      <c r="J670" s="27343" t="s">
        <v>22</v>
      </c>
      <c r="K670" s="28195"/>
      <c r="L670" s="28229"/>
      <c r="M670" s="28229"/>
      <c r="N670" s="28229"/>
      <c r="O670" s="28229"/>
      <c r="P670" s="28229"/>
      <c r="Q670" s="28229"/>
      <c r="R670" s="28229"/>
      <c r="S670" s="28229"/>
      <c r="T670" s="28229"/>
      <c r="U670" s="28265"/>
      <c r="V670" s="28229">
        <v>0</v>
      </c>
    </row>
    <row s="28966" customFormat="1" customHeight="1" ht="15">
      <c r="A671" s="28229"/>
      <c r="B671" s="28924"/>
      <c r="C671" s="28540"/>
      <c r="D671" s="27339" t="str">
        <f>B670&amp;".2"</f>
        <v>3.212.2</v>
      </c>
      <c r="E671" s="27340" t="s">
        <v>1066</v>
      </c>
      <c r="F671" s="27341" t="s">
        <v>430</v>
      </c>
      <c r="G671" s="27310" t="s">
        <v>22</v>
      </c>
      <c r="H671" s="27343" t="s">
        <v>22</v>
      </c>
      <c r="I671" s="27310" t="s">
        <v>1489</v>
      </c>
      <c r="J671" s="27343" t="s">
        <v>22</v>
      </c>
      <c r="K671" s="28195" t="s">
        <v>1067</v>
      </c>
      <c r="L671" s="28229"/>
      <c r="M671" s="28229"/>
      <c r="N671" s="28229"/>
      <c r="O671" s="28229"/>
      <c r="P671" s="28229"/>
      <c r="Q671" s="28229"/>
      <c r="R671" s="28229"/>
      <c r="S671" s="28229"/>
      <c r="T671" s="28229"/>
      <c r="U671" s="28265"/>
      <c r="V671" s="28229">
        <v>0</v>
      </c>
    </row>
    <row s="28966" customFormat="1" customHeight="1" ht="15">
      <c r="A672" s="28229"/>
      <c r="B672" s="28924"/>
      <c r="C672" s="28540"/>
      <c r="D672" s="27339" t="str">
        <f>B670&amp;".3"</f>
        <v>3.212.3</v>
      </c>
      <c r="E672" s="27340" t="s">
        <v>1068</v>
      </c>
      <c r="F672" s="27341" t="s">
        <v>430</v>
      </c>
      <c r="G672" s="27310" t="s">
        <v>22</v>
      </c>
      <c r="H672" s="27343" t="s">
        <v>22</v>
      </c>
      <c r="I672" s="27310" t="s">
        <v>1489</v>
      </c>
      <c r="J672" s="27343" t="s">
        <v>22</v>
      </c>
      <c r="K672" s="28195" t="s">
        <v>1069</v>
      </c>
      <c r="L672" s="28229"/>
      <c r="M672" s="28229"/>
      <c r="N672" s="28229"/>
      <c r="O672" s="28229"/>
      <c r="P672" s="28229"/>
      <c r="Q672" s="28229"/>
      <c r="R672" s="28229"/>
      <c r="S672" s="28229"/>
      <c r="T672" s="28229"/>
      <c r="U672" s="28265"/>
      <c r="V672" s="28229">
        <v>0</v>
      </c>
    </row>
    <row s="28966" customFormat="1" customHeight="1" ht="22.5">
      <c r="A673" s="28229"/>
      <c r="B673" s="28924" t="s">
        <v>1494</v>
      </c>
      <c r="C673" s="28540" t="s">
        <v>103</v>
      </c>
      <c r="D673" s="27339" t="str">
        <f>B673&amp;".1"</f>
        <v>3.213.1</v>
      </c>
      <c r="E673" s="27340" t="s">
        <v>1065</v>
      </c>
      <c r="F673" s="27341" t="s">
        <v>430</v>
      </c>
      <c r="G673" s="27545" t="s">
        <v>22</v>
      </c>
      <c r="H673" s="27343" t="s">
        <v>22</v>
      </c>
      <c r="I673" s="27545" t="s">
        <v>1495</v>
      </c>
      <c r="J673" s="27343" t="s">
        <v>22</v>
      </c>
      <c r="K673" s="28195"/>
      <c r="L673" s="28229"/>
      <c r="M673" s="28229"/>
      <c r="N673" s="28229"/>
      <c r="O673" s="28229"/>
      <c r="P673" s="28229"/>
      <c r="Q673" s="28229"/>
      <c r="R673" s="28229"/>
      <c r="S673" s="28229"/>
      <c r="T673" s="28229"/>
      <c r="U673" s="28265"/>
      <c r="V673" s="28229">
        <v>0</v>
      </c>
    </row>
    <row s="28966" customFormat="1" customHeight="1" ht="15">
      <c r="A674" s="28229"/>
      <c r="B674" s="28924"/>
      <c r="C674" s="28540"/>
      <c r="D674" s="27339" t="str">
        <f>B673&amp;".2"</f>
        <v>3.213.2</v>
      </c>
      <c r="E674" s="27340" t="s">
        <v>1066</v>
      </c>
      <c r="F674" s="27341" t="s">
        <v>430</v>
      </c>
      <c r="G674" s="27310" t="s">
        <v>22</v>
      </c>
      <c r="H674" s="27343" t="s">
        <v>22</v>
      </c>
      <c r="I674" s="27310" t="s">
        <v>1489</v>
      </c>
      <c r="J674" s="27343" t="s">
        <v>22</v>
      </c>
      <c r="K674" s="28195" t="s">
        <v>1067</v>
      </c>
      <c r="L674" s="28229"/>
      <c r="M674" s="28229"/>
      <c r="N674" s="28229"/>
      <c r="O674" s="28229"/>
      <c r="P674" s="28229"/>
      <c r="Q674" s="28229"/>
      <c r="R674" s="28229"/>
      <c r="S674" s="28229"/>
      <c r="T674" s="28229"/>
      <c r="U674" s="28265"/>
      <c r="V674" s="28229">
        <v>0</v>
      </c>
    </row>
    <row s="28966" customFormat="1" customHeight="1" ht="15">
      <c r="A675" s="28229"/>
      <c r="B675" s="28924"/>
      <c r="C675" s="28540"/>
      <c r="D675" s="27339" t="str">
        <f>B673&amp;".3"</f>
        <v>3.213.3</v>
      </c>
      <c r="E675" s="27340" t="s">
        <v>1068</v>
      </c>
      <c r="F675" s="27341" t="s">
        <v>430</v>
      </c>
      <c r="G675" s="27310" t="s">
        <v>22</v>
      </c>
      <c r="H675" s="27343" t="s">
        <v>22</v>
      </c>
      <c r="I675" s="27310" t="s">
        <v>1489</v>
      </c>
      <c r="J675" s="27343" t="s">
        <v>22</v>
      </c>
      <c r="K675" s="28195" t="s">
        <v>1069</v>
      </c>
      <c r="L675" s="28229"/>
      <c r="M675" s="28229"/>
      <c r="N675" s="28229"/>
      <c r="O675" s="28229"/>
      <c r="P675" s="28229"/>
      <c r="Q675" s="28229"/>
      <c r="R675" s="28229"/>
      <c r="S675" s="28229"/>
      <c r="T675" s="28229"/>
      <c r="U675" s="28265"/>
      <c r="V675" s="28229">
        <v>0</v>
      </c>
    </row>
    <row s="28966" customFormat="1" customHeight="1" ht="22.5">
      <c r="A676" s="28229"/>
      <c r="B676" s="28924" t="s">
        <v>1496</v>
      </c>
      <c r="C676" s="28540" t="s">
        <v>103</v>
      </c>
      <c r="D676" s="27339" t="str">
        <f>B676&amp;".1"</f>
        <v>3.214.1</v>
      </c>
      <c r="E676" s="27340" t="s">
        <v>1065</v>
      </c>
      <c r="F676" s="27341" t="s">
        <v>430</v>
      </c>
      <c r="G676" s="27545" t="s">
        <v>22</v>
      </c>
      <c r="H676" s="27343" t="s">
        <v>22</v>
      </c>
      <c r="I676" s="27545" t="s">
        <v>1497</v>
      </c>
      <c r="J676" s="27343" t="s">
        <v>22</v>
      </c>
      <c r="K676" s="28195"/>
      <c r="L676" s="28229"/>
      <c r="M676" s="28229"/>
      <c r="N676" s="28229"/>
      <c r="O676" s="28229"/>
      <c r="P676" s="28229"/>
      <c r="Q676" s="28229"/>
      <c r="R676" s="28229"/>
      <c r="S676" s="28229"/>
      <c r="T676" s="28229"/>
      <c r="U676" s="28265"/>
      <c r="V676" s="28229">
        <v>0</v>
      </c>
    </row>
    <row s="28966" customFormat="1" customHeight="1" ht="15">
      <c r="A677" s="28229"/>
      <c r="B677" s="28924"/>
      <c r="C677" s="28540"/>
      <c r="D677" s="27339" t="str">
        <f>B676&amp;".2"</f>
        <v>3.214.2</v>
      </c>
      <c r="E677" s="27340" t="s">
        <v>1066</v>
      </c>
      <c r="F677" s="27341" t="s">
        <v>430</v>
      </c>
      <c r="G677" s="27310" t="s">
        <v>22</v>
      </c>
      <c r="H677" s="27343" t="s">
        <v>22</v>
      </c>
      <c r="I677" s="27310" t="s">
        <v>1489</v>
      </c>
      <c r="J677" s="27343" t="s">
        <v>22</v>
      </c>
      <c r="K677" s="28195" t="s">
        <v>1067</v>
      </c>
      <c r="L677" s="28229"/>
      <c r="M677" s="28229"/>
      <c r="N677" s="28229"/>
      <c r="O677" s="28229"/>
      <c r="P677" s="28229"/>
      <c r="Q677" s="28229"/>
      <c r="R677" s="28229"/>
      <c r="S677" s="28229"/>
      <c r="T677" s="28229"/>
      <c r="U677" s="28265"/>
      <c r="V677" s="28229">
        <v>0</v>
      </c>
    </row>
    <row s="28966" customFormat="1" customHeight="1" ht="15">
      <c r="A678" s="28229"/>
      <c r="B678" s="28924"/>
      <c r="C678" s="28540"/>
      <c r="D678" s="27339" t="str">
        <f>B676&amp;".3"</f>
        <v>3.214.3</v>
      </c>
      <c r="E678" s="27340" t="s">
        <v>1068</v>
      </c>
      <c r="F678" s="27341" t="s">
        <v>430</v>
      </c>
      <c r="G678" s="27310" t="s">
        <v>22</v>
      </c>
      <c r="H678" s="27343" t="s">
        <v>22</v>
      </c>
      <c r="I678" s="27310" t="s">
        <v>1489</v>
      </c>
      <c r="J678" s="27343" t="s">
        <v>22</v>
      </c>
      <c r="K678" s="28195" t="s">
        <v>1069</v>
      </c>
      <c r="L678" s="28229"/>
      <c r="M678" s="28229"/>
      <c r="N678" s="28229"/>
      <c r="O678" s="28229"/>
      <c r="P678" s="28229"/>
      <c r="Q678" s="28229"/>
      <c r="R678" s="28229"/>
      <c r="S678" s="28229"/>
      <c r="T678" s="28229"/>
      <c r="U678" s="28265"/>
      <c r="V678" s="28229">
        <v>0</v>
      </c>
    </row>
    <row s="28966" customFormat="1" customHeight="1" ht="22.5">
      <c r="A679" s="28229"/>
      <c r="B679" s="28924" t="s">
        <v>1498</v>
      </c>
      <c r="C679" s="28540" t="s">
        <v>103</v>
      </c>
      <c r="D679" s="27339" t="str">
        <f>B679&amp;".1"</f>
        <v>3.215.1</v>
      </c>
      <c r="E679" s="27340" t="s">
        <v>1065</v>
      </c>
      <c r="F679" s="27341" t="s">
        <v>430</v>
      </c>
      <c r="G679" s="27545" t="s">
        <v>22</v>
      </c>
      <c r="H679" s="27343" t="s">
        <v>22</v>
      </c>
      <c r="I679" s="27545" t="s">
        <v>1471</v>
      </c>
      <c r="J679" s="27343" t="s">
        <v>22</v>
      </c>
      <c r="K679" s="28195"/>
      <c r="L679" s="28229"/>
      <c r="M679" s="28229"/>
      <c r="N679" s="28229"/>
      <c r="O679" s="28229"/>
      <c r="P679" s="28229"/>
      <c r="Q679" s="28229"/>
      <c r="R679" s="28229"/>
      <c r="S679" s="28229"/>
      <c r="T679" s="28229"/>
      <c r="U679" s="28265"/>
      <c r="V679" s="28229">
        <v>0</v>
      </c>
    </row>
    <row s="28966" customFormat="1" customHeight="1" ht="15">
      <c r="A680" s="28229"/>
      <c r="B680" s="28924"/>
      <c r="C680" s="28540"/>
      <c r="D680" s="27339" t="str">
        <f>B679&amp;".2"</f>
        <v>3.215.2</v>
      </c>
      <c r="E680" s="27340" t="s">
        <v>1066</v>
      </c>
      <c r="F680" s="27341" t="s">
        <v>430</v>
      </c>
      <c r="G680" s="27310" t="s">
        <v>22</v>
      </c>
      <c r="H680" s="27343" t="s">
        <v>22</v>
      </c>
      <c r="I680" s="27310" t="s">
        <v>1489</v>
      </c>
      <c r="J680" s="27343" t="s">
        <v>22</v>
      </c>
      <c r="K680" s="28195" t="s">
        <v>1067</v>
      </c>
      <c r="L680" s="28229"/>
      <c r="M680" s="28229"/>
      <c r="N680" s="28229"/>
      <c r="O680" s="28229"/>
      <c r="P680" s="28229"/>
      <c r="Q680" s="28229"/>
      <c r="R680" s="28229"/>
      <c r="S680" s="28229"/>
      <c r="T680" s="28229"/>
      <c r="U680" s="28265"/>
      <c r="V680" s="28229">
        <v>0</v>
      </c>
    </row>
    <row s="28966" customFormat="1" customHeight="1" ht="15">
      <c r="A681" s="28229"/>
      <c r="B681" s="28924"/>
      <c r="C681" s="28540"/>
      <c r="D681" s="27339" t="str">
        <f>B679&amp;".3"</f>
        <v>3.215.3</v>
      </c>
      <c r="E681" s="27340" t="s">
        <v>1068</v>
      </c>
      <c r="F681" s="27341" t="s">
        <v>430</v>
      </c>
      <c r="G681" s="27310" t="s">
        <v>22</v>
      </c>
      <c r="H681" s="27343" t="s">
        <v>22</v>
      </c>
      <c r="I681" s="27310" t="s">
        <v>1489</v>
      </c>
      <c r="J681" s="27343" t="s">
        <v>22</v>
      </c>
      <c r="K681" s="28195" t="s">
        <v>1069</v>
      </c>
      <c r="L681" s="28229"/>
      <c r="M681" s="28229"/>
      <c r="N681" s="28229"/>
      <c r="O681" s="28229"/>
      <c r="P681" s="28229"/>
      <c r="Q681" s="28229"/>
      <c r="R681" s="28229"/>
      <c r="S681" s="28229"/>
      <c r="T681" s="28229"/>
      <c r="U681" s="28265"/>
      <c r="V681" s="28229">
        <v>0</v>
      </c>
    </row>
    <row s="28966" customFormat="1" customHeight="1" ht="22.5">
      <c r="A682" s="28229"/>
      <c r="B682" s="28924" t="s">
        <v>1499</v>
      </c>
      <c r="C682" s="28540" t="s">
        <v>103</v>
      </c>
      <c r="D682" s="27339" t="str">
        <f>B682&amp;".1"</f>
        <v>3.216.1</v>
      </c>
      <c r="E682" s="27340" t="s">
        <v>1065</v>
      </c>
      <c r="F682" s="27341" t="s">
        <v>430</v>
      </c>
      <c r="G682" s="27545" t="s">
        <v>22</v>
      </c>
      <c r="H682" s="27343" t="s">
        <v>22</v>
      </c>
      <c r="I682" s="27545" t="s">
        <v>1473</v>
      </c>
      <c r="J682" s="27343" t="s">
        <v>22</v>
      </c>
      <c r="K682" s="28195"/>
      <c r="L682" s="28229"/>
      <c r="M682" s="28229"/>
      <c r="N682" s="28229"/>
      <c r="O682" s="28229"/>
      <c r="P682" s="28229"/>
      <c r="Q682" s="28229"/>
      <c r="R682" s="28229"/>
      <c r="S682" s="28229"/>
      <c r="T682" s="28229"/>
      <c r="U682" s="28265"/>
      <c r="V682" s="28229">
        <v>0</v>
      </c>
    </row>
    <row s="28966" customFormat="1" customHeight="1" ht="15">
      <c r="A683" s="28229"/>
      <c r="B683" s="28924"/>
      <c r="C683" s="28540"/>
      <c r="D683" s="27339" t="str">
        <f>B682&amp;".2"</f>
        <v>3.216.2</v>
      </c>
      <c r="E683" s="27340" t="s">
        <v>1066</v>
      </c>
      <c r="F683" s="27341" t="s">
        <v>430</v>
      </c>
      <c r="G683" s="27310" t="s">
        <v>22</v>
      </c>
      <c r="H683" s="27343" t="s">
        <v>22</v>
      </c>
      <c r="I683" s="27310" t="s">
        <v>1489</v>
      </c>
      <c r="J683" s="27343" t="s">
        <v>22</v>
      </c>
      <c r="K683" s="28195" t="s">
        <v>1067</v>
      </c>
      <c r="L683" s="28229"/>
      <c r="M683" s="28229"/>
      <c r="N683" s="28229"/>
      <c r="O683" s="28229"/>
      <c r="P683" s="28229"/>
      <c r="Q683" s="28229"/>
      <c r="R683" s="28229"/>
      <c r="S683" s="28229"/>
      <c r="T683" s="28229"/>
      <c r="U683" s="28265"/>
      <c r="V683" s="28229">
        <v>0</v>
      </c>
    </row>
    <row s="28966" customFormat="1" customHeight="1" ht="15">
      <c r="A684" s="28229"/>
      <c r="B684" s="28924"/>
      <c r="C684" s="28540"/>
      <c r="D684" s="27339" t="str">
        <f>B682&amp;".3"</f>
        <v>3.216.3</v>
      </c>
      <c r="E684" s="27340" t="s">
        <v>1068</v>
      </c>
      <c r="F684" s="27341" t="s">
        <v>430</v>
      </c>
      <c r="G684" s="27310" t="s">
        <v>22</v>
      </c>
      <c r="H684" s="27343" t="s">
        <v>22</v>
      </c>
      <c r="I684" s="27310" t="s">
        <v>1489</v>
      </c>
      <c r="J684" s="27343" t="s">
        <v>22</v>
      </c>
      <c r="K684" s="28195" t="s">
        <v>1069</v>
      </c>
      <c r="L684" s="28229"/>
      <c r="M684" s="28229"/>
      <c r="N684" s="28229"/>
      <c r="O684" s="28229"/>
      <c r="P684" s="28229"/>
      <c r="Q684" s="28229"/>
      <c r="R684" s="28229"/>
      <c r="S684" s="28229"/>
      <c r="T684" s="28229"/>
      <c r="U684" s="28265"/>
      <c r="V684" s="28229">
        <v>0</v>
      </c>
    </row>
    <row s="28966" customFormat="1" customHeight="1" ht="22.5">
      <c r="A685" s="28229"/>
      <c r="B685" s="28924" t="s">
        <v>1500</v>
      </c>
      <c r="C685" s="28540" t="s">
        <v>103</v>
      </c>
      <c r="D685" s="27339" t="str">
        <f>B685&amp;".1"</f>
        <v>3.217.1</v>
      </c>
      <c r="E685" s="27340" t="s">
        <v>1065</v>
      </c>
      <c r="F685" s="27341" t="s">
        <v>430</v>
      </c>
      <c r="G685" s="27545" t="s">
        <v>22</v>
      </c>
      <c r="H685" s="27343" t="s">
        <v>22</v>
      </c>
      <c r="I685" s="27545" t="s">
        <v>1501</v>
      </c>
      <c r="J685" s="27343" t="s">
        <v>22</v>
      </c>
      <c r="K685" s="28195"/>
      <c r="L685" s="28229"/>
      <c r="M685" s="28229"/>
      <c r="N685" s="28229"/>
      <c r="O685" s="28229"/>
      <c r="P685" s="28229"/>
      <c r="Q685" s="28229"/>
      <c r="R685" s="28229"/>
      <c r="S685" s="28229"/>
      <c r="T685" s="28229"/>
      <c r="U685" s="28265"/>
      <c r="V685" s="28229">
        <v>0</v>
      </c>
    </row>
    <row s="28966" customFormat="1" customHeight="1" ht="15">
      <c r="A686" s="28229"/>
      <c r="B686" s="28924"/>
      <c r="C686" s="28540"/>
      <c r="D686" s="27339" t="str">
        <f>B685&amp;".2"</f>
        <v>3.217.2</v>
      </c>
      <c r="E686" s="27340" t="s">
        <v>1066</v>
      </c>
      <c r="F686" s="27341" t="s">
        <v>430</v>
      </c>
      <c r="G686" s="27310" t="s">
        <v>22</v>
      </c>
      <c r="H686" s="27343" t="s">
        <v>22</v>
      </c>
      <c r="I686" s="27310" t="s">
        <v>1489</v>
      </c>
      <c r="J686" s="27343" t="s">
        <v>22</v>
      </c>
      <c r="K686" s="28195" t="s">
        <v>1067</v>
      </c>
      <c r="L686" s="28229"/>
      <c r="M686" s="28229"/>
      <c r="N686" s="28229"/>
      <c r="O686" s="28229"/>
      <c r="P686" s="28229"/>
      <c r="Q686" s="28229"/>
      <c r="R686" s="28229"/>
      <c r="S686" s="28229"/>
      <c r="T686" s="28229"/>
      <c r="U686" s="28265"/>
      <c r="V686" s="28229">
        <v>0</v>
      </c>
    </row>
    <row s="28966" customFormat="1" customHeight="1" ht="15">
      <c r="A687" s="28229"/>
      <c r="B687" s="28924"/>
      <c r="C687" s="28540"/>
      <c r="D687" s="27339" t="str">
        <f>B685&amp;".3"</f>
        <v>3.217.3</v>
      </c>
      <c r="E687" s="27340" t="s">
        <v>1068</v>
      </c>
      <c r="F687" s="27341" t="s">
        <v>430</v>
      </c>
      <c r="G687" s="27310" t="s">
        <v>22</v>
      </c>
      <c r="H687" s="27343" t="s">
        <v>22</v>
      </c>
      <c r="I687" s="27310" t="s">
        <v>1489</v>
      </c>
      <c r="J687" s="27343" t="s">
        <v>22</v>
      </c>
      <c r="K687" s="28195" t="s">
        <v>1069</v>
      </c>
      <c r="L687" s="28229"/>
      <c r="M687" s="28229"/>
      <c r="N687" s="28229"/>
      <c r="O687" s="28229"/>
      <c r="P687" s="28229"/>
      <c r="Q687" s="28229"/>
      <c r="R687" s="28229"/>
      <c r="S687" s="28229"/>
      <c r="T687" s="28229"/>
      <c r="U687" s="28265"/>
      <c r="V687" s="28229">
        <v>0</v>
      </c>
    </row>
    <row s="28966" customFormat="1" customHeight="1" ht="22.5">
      <c r="A688" s="28229"/>
      <c r="B688" s="28924" t="s">
        <v>1502</v>
      </c>
      <c r="C688" s="28540" t="s">
        <v>103</v>
      </c>
      <c r="D688" s="27339" t="str">
        <f>B688&amp;".1"</f>
        <v>3.218.1</v>
      </c>
      <c r="E688" s="27340" t="s">
        <v>1065</v>
      </c>
      <c r="F688" s="27341" t="s">
        <v>430</v>
      </c>
      <c r="G688" s="27545" t="s">
        <v>22</v>
      </c>
      <c r="H688" s="27343" t="s">
        <v>22</v>
      </c>
      <c r="I688" s="27545" t="s">
        <v>1503</v>
      </c>
      <c r="J688" s="27343" t="s">
        <v>22</v>
      </c>
      <c r="K688" s="28195"/>
      <c r="L688" s="28229"/>
      <c r="M688" s="28229"/>
      <c r="N688" s="28229"/>
      <c r="O688" s="28229"/>
      <c r="P688" s="28229"/>
      <c r="Q688" s="28229"/>
      <c r="R688" s="28229"/>
      <c r="S688" s="28229"/>
      <c r="T688" s="28229"/>
      <c r="U688" s="28265"/>
      <c r="V688" s="28229">
        <v>0</v>
      </c>
    </row>
    <row s="28966" customFormat="1" customHeight="1" ht="15">
      <c r="A689" s="28229"/>
      <c r="B689" s="28924"/>
      <c r="C689" s="28540"/>
      <c r="D689" s="27339" t="str">
        <f>B688&amp;".2"</f>
        <v>3.218.2</v>
      </c>
      <c r="E689" s="27340" t="s">
        <v>1066</v>
      </c>
      <c r="F689" s="27341" t="s">
        <v>430</v>
      </c>
      <c r="G689" s="27310" t="s">
        <v>22</v>
      </c>
      <c r="H689" s="27343" t="s">
        <v>22</v>
      </c>
      <c r="I689" s="27310" t="s">
        <v>1489</v>
      </c>
      <c r="J689" s="27343" t="s">
        <v>22</v>
      </c>
      <c r="K689" s="28195" t="s">
        <v>1067</v>
      </c>
      <c r="L689" s="28229"/>
      <c r="M689" s="28229"/>
      <c r="N689" s="28229"/>
      <c r="O689" s="28229"/>
      <c r="P689" s="28229"/>
      <c r="Q689" s="28229"/>
      <c r="R689" s="28229"/>
      <c r="S689" s="28229"/>
      <c r="T689" s="28229"/>
      <c r="U689" s="28265"/>
      <c r="V689" s="28229">
        <v>0</v>
      </c>
    </row>
    <row s="28966" customFormat="1" customHeight="1" ht="15">
      <c r="A690" s="28229"/>
      <c r="B690" s="28924"/>
      <c r="C690" s="28540"/>
      <c r="D690" s="27339" t="str">
        <f>B688&amp;".3"</f>
        <v>3.218.3</v>
      </c>
      <c r="E690" s="27340" t="s">
        <v>1068</v>
      </c>
      <c r="F690" s="27341" t="s">
        <v>430</v>
      </c>
      <c r="G690" s="27310" t="s">
        <v>22</v>
      </c>
      <c r="H690" s="27343" t="s">
        <v>22</v>
      </c>
      <c r="I690" s="27310" t="s">
        <v>1489</v>
      </c>
      <c r="J690" s="27343" t="s">
        <v>22</v>
      </c>
      <c r="K690" s="28195" t="s">
        <v>1069</v>
      </c>
      <c r="L690" s="28229"/>
      <c r="M690" s="28229"/>
      <c r="N690" s="28229"/>
      <c r="O690" s="28229"/>
      <c r="P690" s="28229"/>
      <c r="Q690" s="28229"/>
      <c r="R690" s="28229"/>
      <c r="S690" s="28229"/>
      <c r="T690" s="28229"/>
      <c r="U690" s="28265"/>
      <c r="V690" s="28229">
        <v>0</v>
      </c>
    </row>
    <row s="28966" customFormat="1" customHeight="1" ht="22.5">
      <c r="A691" s="28229"/>
      <c r="B691" s="28924" t="s">
        <v>1504</v>
      </c>
      <c r="C691" s="28540" t="s">
        <v>103</v>
      </c>
      <c r="D691" s="27339" t="str">
        <f>B691&amp;".1"</f>
        <v>3.219.1</v>
      </c>
      <c r="E691" s="27340" t="s">
        <v>1065</v>
      </c>
      <c r="F691" s="27341" t="s">
        <v>430</v>
      </c>
      <c r="G691" s="27545" t="s">
        <v>22</v>
      </c>
      <c r="H691" s="27343" t="s">
        <v>22</v>
      </c>
      <c r="I691" s="27545" t="s">
        <v>1505</v>
      </c>
      <c r="J691" s="27343" t="s">
        <v>22</v>
      </c>
      <c r="K691" s="28195"/>
      <c r="L691" s="28229"/>
      <c r="M691" s="28229"/>
      <c r="N691" s="28229"/>
      <c r="O691" s="28229"/>
      <c r="P691" s="28229"/>
      <c r="Q691" s="28229"/>
      <c r="R691" s="28229"/>
      <c r="S691" s="28229"/>
      <c r="T691" s="28229"/>
      <c r="U691" s="28265"/>
      <c r="V691" s="28229">
        <v>0</v>
      </c>
    </row>
    <row s="28966" customFormat="1" customHeight="1" ht="15">
      <c r="A692" s="28229"/>
      <c r="B692" s="28924"/>
      <c r="C692" s="28540"/>
      <c r="D692" s="27339" t="str">
        <f>B691&amp;".2"</f>
        <v>3.219.2</v>
      </c>
      <c r="E692" s="27340" t="s">
        <v>1066</v>
      </c>
      <c r="F692" s="27341" t="s">
        <v>430</v>
      </c>
      <c r="G692" s="27310" t="s">
        <v>22</v>
      </c>
      <c r="H692" s="27343" t="s">
        <v>22</v>
      </c>
      <c r="I692" s="27310" t="s">
        <v>1489</v>
      </c>
      <c r="J692" s="27343" t="s">
        <v>22</v>
      </c>
      <c r="K692" s="28195" t="s">
        <v>1067</v>
      </c>
      <c r="L692" s="28229"/>
      <c r="M692" s="28229"/>
      <c r="N692" s="28229"/>
      <c r="O692" s="28229"/>
      <c r="P692" s="28229"/>
      <c r="Q692" s="28229"/>
      <c r="R692" s="28229"/>
      <c r="S692" s="28229"/>
      <c r="T692" s="28229"/>
      <c r="U692" s="28265"/>
      <c r="V692" s="28229">
        <v>0</v>
      </c>
    </row>
    <row s="28966" customFormat="1" customHeight="1" ht="15">
      <c r="A693" s="28229"/>
      <c r="B693" s="28924"/>
      <c r="C693" s="28540"/>
      <c r="D693" s="27339" t="str">
        <f>B691&amp;".3"</f>
        <v>3.219.3</v>
      </c>
      <c r="E693" s="27340" t="s">
        <v>1068</v>
      </c>
      <c r="F693" s="27341" t="s">
        <v>430</v>
      </c>
      <c r="G693" s="27310" t="s">
        <v>22</v>
      </c>
      <c r="H693" s="27343" t="s">
        <v>22</v>
      </c>
      <c r="I693" s="27310" t="s">
        <v>1489</v>
      </c>
      <c r="J693" s="27343" t="s">
        <v>22</v>
      </c>
      <c r="K693" s="28195" t="s">
        <v>1069</v>
      </c>
      <c r="L693" s="28229"/>
      <c r="M693" s="28229"/>
      <c r="N693" s="28229"/>
      <c r="O693" s="28229"/>
      <c r="P693" s="28229"/>
      <c r="Q693" s="28229"/>
      <c r="R693" s="28229"/>
      <c r="S693" s="28229"/>
      <c r="T693" s="28229"/>
      <c r="U693" s="28265"/>
      <c r="V693" s="28229">
        <v>0</v>
      </c>
    </row>
    <row s="28966" customFormat="1" customHeight="1" ht="22.5">
      <c r="A694" s="28229"/>
      <c r="B694" s="28924" t="s">
        <v>1506</v>
      </c>
      <c r="C694" s="28540" t="s">
        <v>103</v>
      </c>
      <c r="D694" s="27339" t="str">
        <f>B694&amp;".1"</f>
        <v>3.220.1</v>
      </c>
      <c r="E694" s="27340" t="s">
        <v>1065</v>
      </c>
      <c r="F694" s="27341" t="s">
        <v>430</v>
      </c>
      <c r="G694" s="27545" t="s">
        <v>22</v>
      </c>
      <c r="H694" s="27343" t="s">
        <v>22</v>
      </c>
      <c r="I694" s="27545" t="s">
        <v>1507</v>
      </c>
      <c r="J694" s="27343" t="s">
        <v>22</v>
      </c>
      <c r="K694" s="28195"/>
      <c r="L694" s="28229"/>
      <c r="M694" s="28229"/>
      <c r="N694" s="28229"/>
      <c r="O694" s="28229"/>
      <c r="P694" s="28229"/>
      <c r="Q694" s="28229"/>
      <c r="R694" s="28229"/>
      <c r="S694" s="28229"/>
      <c r="T694" s="28229"/>
      <c r="U694" s="28265"/>
      <c r="V694" s="28229">
        <v>0</v>
      </c>
    </row>
    <row s="28966" customFormat="1" customHeight="1" ht="15">
      <c r="A695" s="28229"/>
      <c r="B695" s="28924"/>
      <c r="C695" s="28540"/>
      <c r="D695" s="27339" t="str">
        <f>B694&amp;".2"</f>
        <v>3.220.2</v>
      </c>
      <c r="E695" s="27340" t="s">
        <v>1066</v>
      </c>
      <c r="F695" s="27341" t="s">
        <v>430</v>
      </c>
      <c r="G695" s="27310" t="s">
        <v>22</v>
      </c>
      <c r="H695" s="27343" t="s">
        <v>22</v>
      </c>
      <c r="I695" s="27310" t="s">
        <v>1489</v>
      </c>
      <c r="J695" s="27343" t="s">
        <v>22</v>
      </c>
      <c r="K695" s="28195" t="s">
        <v>1067</v>
      </c>
      <c r="L695" s="28229"/>
      <c r="M695" s="28229"/>
      <c r="N695" s="28229"/>
      <c r="O695" s="28229"/>
      <c r="P695" s="28229"/>
      <c r="Q695" s="28229"/>
      <c r="R695" s="28229"/>
      <c r="S695" s="28229"/>
      <c r="T695" s="28229"/>
      <c r="U695" s="28265"/>
      <c r="V695" s="28229">
        <v>0</v>
      </c>
    </row>
    <row s="28966" customFormat="1" customHeight="1" ht="15">
      <c r="A696" s="28229"/>
      <c r="B696" s="28924"/>
      <c r="C696" s="28540"/>
      <c r="D696" s="27339" t="str">
        <f>B694&amp;".3"</f>
        <v>3.220.3</v>
      </c>
      <c r="E696" s="27340" t="s">
        <v>1068</v>
      </c>
      <c r="F696" s="27341" t="s">
        <v>430</v>
      </c>
      <c r="G696" s="27310" t="s">
        <v>22</v>
      </c>
      <c r="H696" s="27343" t="s">
        <v>22</v>
      </c>
      <c r="I696" s="27310" t="s">
        <v>1489</v>
      </c>
      <c r="J696" s="27343" t="s">
        <v>22</v>
      </c>
      <c r="K696" s="28195" t="s">
        <v>1069</v>
      </c>
      <c r="L696" s="28229"/>
      <c r="M696" s="28229"/>
      <c r="N696" s="28229"/>
      <c r="O696" s="28229"/>
      <c r="P696" s="28229"/>
      <c r="Q696" s="28229"/>
      <c r="R696" s="28229"/>
      <c r="S696" s="28229"/>
      <c r="T696" s="28229"/>
      <c r="U696" s="28265"/>
      <c r="V696" s="28229">
        <v>0</v>
      </c>
    </row>
    <row s="28966" customFormat="1" customHeight="1" ht="22.5">
      <c r="A697" s="28229"/>
      <c r="B697" s="28924" t="s">
        <v>1508</v>
      </c>
      <c r="C697" s="28540" t="s">
        <v>103</v>
      </c>
      <c r="D697" s="27339" t="str">
        <f>B697&amp;".1"</f>
        <v>3.221.1</v>
      </c>
      <c r="E697" s="27340" t="s">
        <v>1065</v>
      </c>
      <c r="F697" s="27341" t="s">
        <v>430</v>
      </c>
      <c r="G697" s="27545" t="s">
        <v>22</v>
      </c>
      <c r="H697" s="27343" t="s">
        <v>22</v>
      </c>
      <c r="I697" s="27545" t="s">
        <v>1509</v>
      </c>
      <c r="J697" s="27343" t="s">
        <v>22</v>
      </c>
      <c r="K697" s="28195"/>
      <c r="L697" s="28229"/>
      <c r="M697" s="28229"/>
      <c r="N697" s="28229"/>
      <c r="O697" s="28229"/>
      <c r="P697" s="28229"/>
      <c r="Q697" s="28229"/>
      <c r="R697" s="28229"/>
      <c r="S697" s="28229"/>
      <c r="T697" s="28229"/>
      <c r="U697" s="28265"/>
      <c r="V697" s="28229">
        <v>0</v>
      </c>
    </row>
    <row s="28966" customFormat="1" customHeight="1" ht="15">
      <c r="A698" s="28229"/>
      <c r="B698" s="28924"/>
      <c r="C698" s="28540"/>
      <c r="D698" s="27339" t="str">
        <f>B697&amp;".2"</f>
        <v>3.221.2</v>
      </c>
      <c r="E698" s="27340" t="s">
        <v>1066</v>
      </c>
      <c r="F698" s="27341" t="s">
        <v>430</v>
      </c>
      <c r="G698" s="27310" t="s">
        <v>22</v>
      </c>
      <c r="H698" s="27343" t="s">
        <v>22</v>
      </c>
      <c r="I698" s="27310" t="s">
        <v>1489</v>
      </c>
      <c r="J698" s="27343" t="s">
        <v>22</v>
      </c>
      <c r="K698" s="28195" t="s">
        <v>1067</v>
      </c>
      <c r="L698" s="28229"/>
      <c r="M698" s="28229"/>
      <c r="N698" s="28229"/>
      <c r="O698" s="28229"/>
      <c r="P698" s="28229"/>
      <c r="Q698" s="28229"/>
      <c r="R698" s="28229"/>
      <c r="S698" s="28229"/>
      <c r="T698" s="28229"/>
      <c r="U698" s="28265"/>
      <c r="V698" s="28229">
        <v>0</v>
      </c>
    </row>
    <row s="28966" customFormat="1" customHeight="1" ht="15">
      <c r="A699" s="28229"/>
      <c r="B699" s="28924"/>
      <c r="C699" s="28540"/>
      <c r="D699" s="27339" t="str">
        <f>B697&amp;".3"</f>
        <v>3.221.3</v>
      </c>
      <c r="E699" s="27340" t="s">
        <v>1068</v>
      </c>
      <c r="F699" s="27341" t="s">
        <v>430</v>
      </c>
      <c r="G699" s="27310" t="s">
        <v>22</v>
      </c>
      <c r="H699" s="27343" t="s">
        <v>22</v>
      </c>
      <c r="I699" s="27310" t="s">
        <v>1489</v>
      </c>
      <c r="J699" s="27343" t="s">
        <v>22</v>
      </c>
      <c r="K699" s="28195" t="s">
        <v>1069</v>
      </c>
      <c r="L699" s="28229"/>
      <c r="M699" s="28229"/>
      <c r="N699" s="28229"/>
      <c r="O699" s="28229"/>
      <c r="P699" s="28229"/>
      <c r="Q699" s="28229"/>
      <c r="R699" s="28229"/>
      <c r="S699" s="28229"/>
      <c r="T699" s="28229"/>
      <c r="U699" s="28265"/>
      <c r="V699" s="28229">
        <v>0</v>
      </c>
    </row>
    <row s="28966" customFormat="1" customHeight="1" ht="22.5">
      <c r="A700" s="28229"/>
      <c r="B700" s="28924" t="s">
        <v>1510</v>
      </c>
      <c r="C700" s="28540" t="s">
        <v>103</v>
      </c>
      <c r="D700" s="27339" t="str">
        <f>B700&amp;".1"</f>
        <v>3.222.1</v>
      </c>
      <c r="E700" s="27340" t="s">
        <v>1065</v>
      </c>
      <c r="F700" s="27341" t="s">
        <v>430</v>
      </c>
      <c r="G700" s="27545" t="s">
        <v>22</v>
      </c>
      <c r="H700" s="27343" t="s">
        <v>22</v>
      </c>
      <c r="I700" s="27545" t="s">
        <v>1511</v>
      </c>
      <c r="J700" s="27343" t="s">
        <v>22</v>
      </c>
      <c r="K700" s="28195"/>
      <c r="L700" s="28229"/>
      <c r="M700" s="28229"/>
      <c r="N700" s="28229"/>
      <c r="O700" s="28229"/>
      <c r="P700" s="28229"/>
      <c r="Q700" s="28229"/>
      <c r="R700" s="28229"/>
      <c r="S700" s="28229"/>
      <c r="T700" s="28229"/>
      <c r="U700" s="28265"/>
      <c r="V700" s="28229">
        <v>0</v>
      </c>
    </row>
    <row s="28966" customFormat="1" customHeight="1" ht="15">
      <c r="A701" s="28229"/>
      <c r="B701" s="28924"/>
      <c r="C701" s="28540"/>
      <c r="D701" s="27339" t="str">
        <f>B700&amp;".2"</f>
        <v>3.222.2</v>
      </c>
      <c r="E701" s="27340" t="s">
        <v>1066</v>
      </c>
      <c r="F701" s="27341" t="s">
        <v>430</v>
      </c>
      <c r="G701" s="27310" t="s">
        <v>22</v>
      </c>
      <c r="H701" s="27343" t="s">
        <v>22</v>
      </c>
      <c r="I701" s="27310" t="s">
        <v>1489</v>
      </c>
      <c r="J701" s="27343" t="s">
        <v>22</v>
      </c>
      <c r="K701" s="28195" t="s">
        <v>1067</v>
      </c>
      <c r="L701" s="28229"/>
      <c r="M701" s="28229"/>
      <c r="N701" s="28229"/>
      <c r="O701" s="28229"/>
      <c r="P701" s="28229"/>
      <c r="Q701" s="28229"/>
      <c r="R701" s="28229"/>
      <c r="S701" s="28229"/>
      <c r="T701" s="28229"/>
      <c r="U701" s="28265"/>
      <c r="V701" s="28229">
        <v>0</v>
      </c>
    </row>
    <row s="28966" customFormat="1" customHeight="1" ht="15">
      <c r="A702" s="28229"/>
      <c r="B702" s="28924"/>
      <c r="C702" s="28540"/>
      <c r="D702" s="27339" t="str">
        <f>B700&amp;".3"</f>
        <v>3.222.3</v>
      </c>
      <c r="E702" s="27340" t="s">
        <v>1068</v>
      </c>
      <c r="F702" s="27341" t="s">
        <v>430</v>
      </c>
      <c r="G702" s="27310" t="s">
        <v>22</v>
      </c>
      <c r="H702" s="27343" t="s">
        <v>22</v>
      </c>
      <c r="I702" s="27310" t="s">
        <v>1489</v>
      </c>
      <c r="J702" s="27343" t="s">
        <v>22</v>
      </c>
      <c r="K702" s="28195" t="s">
        <v>1069</v>
      </c>
      <c r="L702" s="28229"/>
      <c r="M702" s="28229"/>
      <c r="N702" s="28229"/>
      <c r="O702" s="28229"/>
      <c r="P702" s="28229"/>
      <c r="Q702" s="28229"/>
      <c r="R702" s="28229"/>
      <c r="S702" s="28229"/>
      <c r="T702" s="28229"/>
      <c r="U702" s="28265"/>
      <c r="V702" s="28229">
        <v>0</v>
      </c>
    </row>
    <row s="28966" customFormat="1" customHeight="1" ht="22.5">
      <c r="A703" s="28229"/>
      <c r="B703" s="28924" t="s">
        <v>1512</v>
      </c>
      <c r="C703" s="28540" t="s">
        <v>103</v>
      </c>
      <c r="D703" s="27339" t="str">
        <f>B703&amp;".1"</f>
        <v>3.223.1</v>
      </c>
      <c r="E703" s="27340" t="s">
        <v>1065</v>
      </c>
      <c r="F703" s="27341" t="s">
        <v>430</v>
      </c>
      <c r="G703" s="27545" t="s">
        <v>22</v>
      </c>
      <c r="H703" s="27343" t="s">
        <v>22</v>
      </c>
      <c r="I703" s="27545" t="s">
        <v>1513</v>
      </c>
      <c r="J703" s="27343" t="s">
        <v>22</v>
      </c>
      <c r="K703" s="28195"/>
      <c r="L703" s="28229"/>
      <c r="M703" s="28229"/>
      <c r="N703" s="28229"/>
      <c r="O703" s="28229"/>
      <c r="P703" s="28229"/>
      <c r="Q703" s="28229"/>
      <c r="R703" s="28229"/>
      <c r="S703" s="28229"/>
      <c r="T703" s="28229"/>
      <c r="U703" s="28265"/>
      <c r="V703" s="28229">
        <v>0</v>
      </c>
    </row>
    <row s="28966" customFormat="1" customHeight="1" ht="15">
      <c r="A704" s="28229"/>
      <c r="B704" s="28924"/>
      <c r="C704" s="28540"/>
      <c r="D704" s="27339" t="str">
        <f>B703&amp;".2"</f>
        <v>3.223.2</v>
      </c>
      <c r="E704" s="27340" t="s">
        <v>1066</v>
      </c>
      <c r="F704" s="27341" t="s">
        <v>430</v>
      </c>
      <c r="G704" s="27310" t="s">
        <v>22</v>
      </c>
      <c r="H704" s="27343" t="s">
        <v>22</v>
      </c>
      <c r="I704" s="27310" t="s">
        <v>1489</v>
      </c>
      <c r="J704" s="27343" t="s">
        <v>22</v>
      </c>
      <c r="K704" s="28195" t="s">
        <v>1067</v>
      </c>
      <c r="L704" s="28229"/>
      <c r="M704" s="28229"/>
      <c r="N704" s="28229"/>
      <c r="O704" s="28229"/>
      <c r="P704" s="28229"/>
      <c r="Q704" s="28229"/>
      <c r="R704" s="28229"/>
      <c r="S704" s="28229"/>
      <c r="T704" s="28229"/>
      <c r="U704" s="28265"/>
      <c r="V704" s="28229">
        <v>0</v>
      </c>
    </row>
    <row s="28966" customFormat="1" customHeight="1" ht="15">
      <c r="A705" s="28229"/>
      <c r="B705" s="28924"/>
      <c r="C705" s="28540"/>
      <c r="D705" s="27339" t="str">
        <f>B703&amp;".3"</f>
        <v>3.223.3</v>
      </c>
      <c r="E705" s="27340" t="s">
        <v>1068</v>
      </c>
      <c r="F705" s="27341" t="s">
        <v>430</v>
      </c>
      <c r="G705" s="27310" t="s">
        <v>22</v>
      </c>
      <c r="H705" s="27343" t="s">
        <v>22</v>
      </c>
      <c r="I705" s="27310" t="s">
        <v>1489</v>
      </c>
      <c r="J705" s="27343" t="s">
        <v>22</v>
      </c>
      <c r="K705" s="28195" t="s">
        <v>1069</v>
      </c>
      <c r="L705" s="28229"/>
      <c r="M705" s="28229"/>
      <c r="N705" s="28229"/>
      <c r="O705" s="28229"/>
      <c r="P705" s="28229"/>
      <c r="Q705" s="28229"/>
      <c r="R705" s="28229"/>
      <c r="S705" s="28229"/>
      <c r="T705" s="28229"/>
      <c r="U705" s="28265"/>
      <c r="V705" s="28229">
        <v>0</v>
      </c>
    </row>
    <row s="28966" customFormat="1" customHeight="1" ht="22.5">
      <c r="A706" s="28229"/>
      <c r="B706" s="28924" t="s">
        <v>1514</v>
      </c>
      <c r="C706" s="28540" t="s">
        <v>103</v>
      </c>
      <c r="D706" s="27339" t="str">
        <f>B706&amp;".1"</f>
        <v>3.224.1</v>
      </c>
      <c r="E706" s="27340" t="s">
        <v>1065</v>
      </c>
      <c r="F706" s="27341" t="s">
        <v>430</v>
      </c>
      <c r="G706" s="27545" t="s">
        <v>22</v>
      </c>
      <c r="H706" s="27343" t="s">
        <v>22</v>
      </c>
      <c r="I706" s="27545" t="s">
        <v>1515</v>
      </c>
      <c r="J706" s="27343" t="s">
        <v>22</v>
      </c>
      <c r="K706" s="28195"/>
      <c r="L706" s="28229"/>
      <c r="M706" s="28229"/>
      <c r="N706" s="28229"/>
      <c r="O706" s="28229"/>
      <c r="P706" s="28229"/>
      <c r="Q706" s="28229"/>
      <c r="R706" s="28229"/>
      <c r="S706" s="28229"/>
      <c r="T706" s="28229"/>
      <c r="U706" s="28265"/>
      <c r="V706" s="28229">
        <v>0</v>
      </c>
    </row>
    <row s="28966" customFormat="1" customHeight="1" ht="15">
      <c r="A707" s="28229"/>
      <c r="B707" s="28924"/>
      <c r="C707" s="28540"/>
      <c r="D707" s="27339" t="str">
        <f>B706&amp;".2"</f>
        <v>3.224.2</v>
      </c>
      <c r="E707" s="27340" t="s">
        <v>1066</v>
      </c>
      <c r="F707" s="27341" t="s">
        <v>430</v>
      </c>
      <c r="G707" s="27310" t="s">
        <v>22</v>
      </c>
      <c r="H707" s="27343" t="s">
        <v>22</v>
      </c>
      <c r="I707" s="27310" t="s">
        <v>1489</v>
      </c>
      <c r="J707" s="27343" t="s">
        <v>22</v>
      </c>
      <c r="K707" s="28195" t="s">
        <v>1067</v>
      </c>
      <c r="L707" s="28229"/>
      <c r="M707" s="28229"/>
      <c r="N707" s="28229"/>
      <c r="O707" s="28229"/>
      <c r="P707" s="28229"/>
      <c r="Q707" s="28229"/>
      <c r="R707" s="28229"/>
      <c r="S707" s="28229"/>
      <c r="T707" s="28229"/>
      <c r="U707" s="28265"/>
      <c r="V707" s="28229">
        <v>0</v>
      </c>
    </row>
    <row s="28966" customFormat="1" customHeight="1" ht="15">
      <c r="A708" s="28229"/>
      <c r="B708" s="28924"/>
      <c r="C708" s="28540"/>
      <c r="D708" s="27339" t="str">
        <f>B706&amp;".3"</f>
        <v>3.224.3</v>
      </c>
      <c r="E708" s="27340" t="s">
        <v>1068</v>
      </c>
      <c r="F708" s="27341" t="s">
        <v>430</v>
      </c>
      <c r="G708" s="27310" t="s">
        <v>22</v>
      </c>
      <c r="H708" s="27343" t="s">
        <v>22</v>
      </c>
      <c r="I708" s="27310" t="s">
        <v>1489</v>
      </c>
      <c r="J708" s="27343" t="s">
        <v>22</v>
      </c>
      <c r="K708" s="28195" t="s">
        <v>1069</v>
      </c>
      <c r="L708" s="28229"/>
      <c r="M708" s="28229"/>
      <c r="N708" s="28229"/>
      <c r="O708" s="28229"/>
      <c r="P708" s="28229"/>
      <c r="Q708" s="28229"/>
      <c r="R708" s="28229"/>
      <c r="S708" s="28229"/>
      <c r="T708" s="28229"/>
      <c r="U708" s="28265"/>
      <c r="V708" s="28229">
        <v>0</v>
      </c>
    </row>
    <row s="28966" customFormat="1" customHeight="1" ht="22.5">
      <c r="A709" s="28229"/>
      <c r="B709" s="28924" t="s">
        <v>1516</v>
      </c>
      <c r="C709" s="28540" t="s">
        <v>103</v>
      </c>
      <c r="D709" s="27339" t="str">
        <f>B709&amp;".1"</f>
        <v>3.225.1</v>
      </c>
      <c r="E709" s="27340" t="s">
        <v>1065</v>
      </c>
      <c r="F709" s="27341" t="s">
        <v>430</v>
      </c>
      <c r="G709" s="27545" t="s">
        <v>22</v>
      </c>
      <c r="H709" s="27343" t="s">
        <v>22</v>
      </c>
      <c r="I709" s="27545" t="s">
        <v>1517</v>
      </c>
      <c r="J709" s="27343" t="s">
        <v>22</v>
      </c>
      <c r="K709" s="28195"/>
      <c r="L709" s="28229"/>
      <c r="M709" s="28229"/>
      <c r="N709" s="28229"/>
      <c r="O709" s="28229"/>
      <c r="P709" s="28229"/>
      <c r="Q709" s="28229"/>
      <c r="R709" s="28229"/>
      <c r="S709" s="28229"/>
      <c r="T709" s="28229"/>
      <c r="U709" s="28265"/>
      <c r="V709" s="28229">
        <v>0</v>
      </c>
    </row>
    <row s="28966" customFormat="1" customHeight="1" ht="15">
      <c r="A710" s="28229"/>
      <c r="B710" s="28924"/>
      <c r="C710" s="28540"/>
      <c r="D710" s="27339" t="str">
        <f>B709&amp;".2"</f>
        <v>3.225.2</v>
      </c>
      <c r="E710" s="27340" t="s">
        <v>1066</v>
      </c>
      <c r="F710" s="27341" t="s">
        <v>430</v>
      </c>
      <c r="G710" s="27310" t="s">
        <v>22</v>
      </c>
      <c r="H710" s="27343" t="s">
        <v>22</v>
      </c>
      <c r="I710" s="27310" t="s">
        <v>1489</v>
      </c>
      <c r="J710" s="27343" t="s">
        <v>22</v>
      </c>
      <c r="K710" s="28195" t="s">
        <v>1067</v>
      </c>
      <c r="L710" s="28229"/>
      <c r="M710" s="28229"/>
      <c r="N710" s="28229"/>
      <c r="O710" s="28229"/>
      <c r="P710" s="28229"/>
      <c r="Q710" s="28229"/>
      <c r="R710" s="28229"/>
      <c r="S710" s="28229"/>
      <c r="T710" s="28229"/>
      <c r="U710" s="28265"/>
      <c r="V710" s="28229">
        <v>0</v>
      </c>
    </row>
    <row s="28966" customFormat="1" customHeight="1" ht="15">
      <c r="A711" s="28229"/>
      <c r="B711" s="28924"/>
      <c r="C711" s="28540"/>
      <c r="D711" s="27339" t="str">
        <f>B709&amp;".3"</f>
        <v>3.225.3</v>
      </c>
      <c r="E711" s="27340" t="s">
        <v>1068</v>
      </c>
      <c r="F711" s="27341" t="s">
        <v>430</v>
      </c>
      <c r="G711" s="27310" t="s">
        <v>22</v>
      </c>
      <c r="H711" s="27343" t="s">
        <v>22</v>
      </c>
      <c r="I711" s="27310" t="s">
        <v>1489</v>
      </c>
      <c r="J711" s="27343" t="s">
        <v>22</v>
      </c>
      <c r="K711" s="28195" t="s">
        <v>1069</v>
      </c>
      <c r="L711" s="28229"/>
      <c r="M711" s="28229"/>
      <c r="N711" s="28229"/>
      <c r="O711" s="28229"/>
      <c r="P711" s="28229"/>
      <c r="Q711" s="28229"/>
      <c r="R711" s="28229"/>
      <c r="S711" s="28229"/>
      <c r="T711" s="28229"/>
      <c r="U711" s="28265"/>
      <c r="V711" s="28229">
        <v>0</v>
      </c>
    </row>
    <row s="28966" customFormat="1" customHeight="1" ht="22.5">
      <c r="A712" s="28229"/>
      <c r="B712" s="28924" t="s">
        <v>1518</v>
      </c>
      <c r="C712" s="28540" t="s">
        <v>103</v>
      </c>
      <c r="D712" s="27339" t="str">
        <f>B712&amp;".1"</f>
        <v>3.226.1</v>
      </c>
      <c r="E712" s="27340" t="s">
        <v>1065</v>
      </c>
      <c r="F712" s="27341" t="s">
        <v>430</v>
      </c>
      <c r="G712" s="27545" t="s">
        <v>22</v>
      </c>
      <c r="H712" s="27343" t="s">
        <v>22</v>
      </c>
      <c r="I712" s="27545" t="s">
        <v>1519</v>
      </c>
      <c r="J712" s="27343" t="s">
        <v>22</v>
      </c>
      <c r="K712" s="28195"/>
      <c r="L712" s="28229"/>
      <c r="M712" s="28229"/>
      <c r="N712" s="28229"/>
      <c r="O712" s="28229"/>
      <c r="P712" s="28229"/>
      <c r="Q712" s="28229"/>
      <c r="R712" s="28229"/>
      <c r="S712" s="28229"/>
      <c r="T712" s="28229"/>
      <c r="U712" s="28265"/>
      <c r="V712" s="28229">
        <v>0</v>
      </c>
    </row>
    <row s="28966" customFormat="1" customHeight="1" ht="15">
      <c r="A713" s="28229"/>
      <c r="B713" s="28924"/>
      <c r="C713" s="28540"/>
      <c r="D713" s="27339" t="str">
        <f>B712&amp;".2"</f>
        <v>3.226.2</v>
      </c>
      <c r="E713" s="27340" t="s">
        <v>1066</v>
      </c>
      <c r="F713" s="27341" t="s">
        <v>430</v>
      </c>
      <c r="G713" s="27310" t="s">
        <v>22</v>
      </c>
      <c r="H713" s="27343" t="s">
        <v>22</v>
      </c>
      <c r="I713" s="27310" t="s">
        <v>1520</v>
      </c>
      <c r="J713" s="27343" t="s">
        <v>22</v>
      </c>
      <c r="K713" s="28195" t="s">
        <v>1067</v>
      </c>
      <c r="L713" s="28229"/>
      <c r="M713" s="28229"/>
      <c r="N713" s="28229"/>
      <c r="O713" s="28229"/>
      <c r="P713" s="28229"/>
      <c r="Q713" s="28229"/>
      <c r="R713" s="28229"/>
      <c r="S713" s="28229"/>
      <c r="T713" s="28229"/>
      <c r="U713" s="28265"/>
      <c r="V713" s="28229">
        <v>0</v>
      </c>
    </row>
    <row s="28966" customFormat="1" customHeight="1" ht="15">
      <c r="A714" s="28229"/>
      <c r="B714" s="28924"/>
      <c r="C714" s="28540"/>
      <c r="D714" s="27339" t="str">
        <f>B712&amp;".3"</f>
        <v>3.226.3</v>
      </c>
      <c r="E714" s="27340" t="s">
        <v>1068</v>
      </c>
      <c r="F714" s="27341" t="s">
        <v>430</v>
      </c>
      <c r="G714" s="27310" t="s">
        <v>22</v>
      </c>
      <c r="H714" s="27343" t="s">
        <v>22</v>
      </c>
      <c r="I714" s="27310" t="s">
        <v>1520</v>
      </c>
      <c r="J714" s="27343" t="s">
        <v>22</v>
      </c>
      <c r="K714" s="28195" t="s">
        <v>1069</v>
      </c>
      <c r="L714" s="28229"/>
      <c r="M714" s="28229"/>
      <c r="N714" s="28229"/>
      <c r="O714" s="28229"/>
      <c r="P714" s="28229"/>
      <c r="Q714" s="28229"/>
      <c r="R714" s="28229"/>
      <c r="S714" s="28229"/>
      <c r="T714" s="28229"/>
      <c r="U714" s="28265"/>
      <c r="V714" s="28229">
        <v>0</v>
      </c>
    </row>
    <row s="28966" customFormat="1" customHeight="1" ht="22.5">
      <c r="A715" s="28229"/>
      <c r="B715" s="28924" t="s">
        <v>1521</v>
      </c>
      <c r="C715" s="28540" t="s">
        <v>103</v>
      </c>
      <c r="D715" s="27339" t="str">
        <f>B715&amp;".1"</f>
        <v>3.227.1</v>
      </c>
      <c r="E715" s="27340" t="s">
        <v>1065</v>
      </c>
      <c r="F715" s="27341" t="s">
        <v>430</v>
      </c>
      <c r="G715" s="27545" t="s">
        <v>22</v>
      </c>
      <c r="H715" s="27343" t="s">
        <v>22</v>
      </c>
      <c r="I715" s="27545" t="s">
        <v>1522</v>
      </c>
      <c r="J715" s="27343" t="s">
        <v>22</v>
      </c>
      <c r="K715" s="28195"/>
      <c r="L715" s="28229"/>
      <c r="M715" s="28229"/>
      <c r="N715" s="28229"/>
      <c r="O715" s="28229"/>
      <c r="P715" s="28229"/>
      <c r="Q715" s="28229"/>
      <c r="R715" s="28229"/>
      <c r="S715" s="28229"/>
      <c r="T715" s="28229"/>
      <c r="U715" s="28265"/>
      <c r="V715" s="28229">
        <v>0</v>
      </c>
    </row>
    <row s="28966" customFormat="1" customHeight="1" ht="15">
      <c r="A716" s="28229"/>
      <c r="B716" s="28924"/>
      <c r="C716" s="28540"/>
      <c r="D716" s="27339" t="str">
        <f>B715&amp;".2"</f>
        <v>3.227.2</v>
      </c>
      <c r="E716" s="27340" t="s">
        <v>1066</v>
      </c>
      <c r="F716" s="27341" t="s">
        <v>430</v>
      </c>
      <c r="G716" s="27310" t="s">
        <v>22</v>
      </c>
      <c r="H716" s="27343" t="s">
        <v>22</v>
      </c>
      <c r="I716" s="27310" t="s">
        <v>1520</v>
      </c>
      <c r="J716" s="27343" t="s">
        <v>22</v>
      </c>
      <c r="K716" s="28195" t="s">
        <v>1067</v>
      </c>
      <c r="L716" s="28229"/>
      <c r="M716" s="28229"/>
      <c r="N716" s="28229"/>
      <c r="O716" s="28229"/>
      <c r="P716" s="28229"/>
      <c r="Q716" s="28229"/>
      <c r="R716" s="28229"/>
      <c r="S716" s="28229"/>
      <c r="T716" s="28229"/>
      <c r="U716" s="28265"/>
      <c r="V716" s="28229">
        <v>0</v>
      </c>
    </row>
    <row s="28966" customFormat="1" customHeight="1" ht="15">
      <c r="A717" s="28229"/>
      <c r="B717" s="28924"/>
      <c r="C717" s="28540"/>
      <c r="D717" s="27339" t="str">
        <f>B715&amp;".3"</f>
        <v>3.227.3</v>
      </c>
      <c r="E717" s="27340" t="s">
        <v>1068</v>
      </c>
      <c r="F717" s="27341" t="s">
        <v>430</v>
      </c>
      <c r="G717" s="27310" t="s">
        <v>22</v>
      </c>
      <c r="H717" s="27343" t="s">
        <v>22</v>
      </c>
      <c r="I717" s="27310" t="s">
        <v>1520</v>
      </c>
      <c r="J717" s="27343" t="s">
        <v>22</v>
      </c>
      <c r="K717" s="28195" t="s">
        <v>1069</v>
      </c>
      <c r="L717" s="28229"/>
      <c r="M717" s="28229"/>
      <c r="N717" s="28229"/>
      <c r="O717" s="28229"/>
      <c r="P717" s="28229"/>
      <c r="Q717" s="28229"/>
      <c r="R717" s="28229"/>
      <c r="S717" s="28229"/>
      <c r="T717" s="28229"/>
      <c r="U717" s="28265"/>
      <c r="V717" s="28229">
        <v>0</v>
      </c>
    </row>
    <row s="28966" customFormat="1" customHeight="1" ht="22.5">
      <c r="A718" s="28229"/>
      <c r="B718" s="28924" t="s">
        <v>1523</v>
      </c>
      <c r="C718" s="28540" t="s">
        <v>103</v>
      </c>
      <c r="D718" s="27339" t="str">
        <f>B718&amp;".1"</f>
        <v>3.228.1</v>
      </c>
      <c r="E718" s="27340" t="s">
        <v>1065</v>
      </c>
      <c r="F718" s="27341" t="s">
        <v>430</v>
      </c>
      <c r="G718" s="27545" t="s">
        <v>22</v>
      </c>
      <c r="H718" s="27343" t="s">
        <v>22</v>
      </c>
      <c r="I718" s="27545" t="s">
        <v>1524</v>
      </c>
      <c r="J718" s="27343" t="s">
        <v>22</v>
      </c>
      <c r="K718" s="28195"/>
      <c r="L718" s="28229"/>
      <c r="M718" s="28229"/>
      <c r="N718" s="28229"/>
      <c r="O718" s="28229"/>
      <c r="P718" s="28229"/>
      <c r="Q718" s="28229"/>
      <c r="R718" s="28229"/>
      <c r="S718" s="28229"/>
      <c r="T718" s="28229"/>
      <c r="U718" s="28265"/>
      <c r="V718" s="28229">
        <v>0</v>
      </c>
    </row>
    <row s="28966" customFormat="1" customHeight="1" ht="15">
      <c r="A719" s="28229"/>
      <c r="B719" s="28924"/>
      <c r="C719" s="28540"/>
      <c r="D719" s="27339" t="str">
        <f>B718&amp;".2"</f>
        <v>3.228.2</v>
      </c>
      <c r="E719" s="27340" t="s">
        <v>1066</v>
      </c>
      <c r="F719" s="27341" t="s">
        <v>430</v>
      </c>
      <c r="G719" s="27310" t="s">
        <v>22</v>
      </c>
      <c r="H719" s="27343" t="s">
        <v>22</v>
      </c>
      <c r="I719" s="27310" t="s">
        <v>1520</v>
      </c>
      <c r="J719" s="27343" t="s">
        <v>22</v>
      </c>
      <c r="K719" s="28195" t="s">
        <v>1067</v>
      </c>
      <c r="L719" s="28229"/>
      <c r="M719" s="28229"/>
      <c r="N719" s="28229"/>
      <c r="O719" s="28229"/>
      <c r="P719" s="28229"/>
      <c r="Q719" s="28229"/>
      <c r="R719" s="28229"/>
      <c r="S719" s="28229"/>
      <c r="T719" s="28229"/>
      <c r="U719" s="28265"/>
      <c r="V719" s="28229">
        <v>0</v>
      </c>
    </row>
    <row s="28966" customFormat="1" customHeight="1" ht="15">
      <c r="A720" s="28229"/>
      <c r="B720" s="28924"/>
      <c r="C720" s="28540"/>
      <c r="D720" s="27339" t="str">
        <f>B718&amp;".3"</f>
        <v>3.228.3</v>
      </c>
      <c r="E720" s="27340" t="s">
        <v>1068</v>
      </c>
      <c r="F720" s="27341" t="s">
        <v>430</v>
      </c>
      <c r="G720" s="27310" t="s">
        <v>22</v>
      </c>
      <c r="H720" s="27343" t="s">
        <v>22</v>
      </c>
      <c r="I720" s="27310" t="s">
        <v>1520</v>
      </c>
      <c r="J720" s="27343" t="s">
        <v>22</v>
      </c>
      <c r="K720" s="28195" t="s">
        <v>1069</v>
      </c>
      <c r="L720" s="28229"/>
      <c r="M720" s="28229"/>
      <c r="N720" s="28229"/>
      <c r="O720" s="28229"/>
      <c r="P720" s="28229"/>
      <c r="Q720" s="28229"/>
      <c r="R720" s="28229"/>
      <c r="S720" s="28229"/>
      <c r="T720" s="28229"/>
      <c r="U720" s="28265"/>
      <c r="V720" s="28229">
        <v>0</v>
      </c>
    </row>
    <row s="28966" customFormat="1" customHeight="1" ht="22.5">
      <c r="A721" s="28229"/>
      <c r="B721" s="28924" t="s">
        <v>1525</v>
      </c>
      <c r="C721" s="28540" t="s">
        <v>103</v>
      </c>
      <c r="D721" s="27339" t="str">
        <f>B721&amp;".1"</f>
        <v>3.229.1</v>
      </c>
      <c r="E721" s="27340" t="s">
        <v>1065</v>
      </c>
      <c r="F721" s="27341" t="s">
        <v>430</v>
      </c>
      <c r="G721" s="27545" t="s">
        <v>22</v>
      </c>
      <c r="H721" s="27343" t="s">
        <v>22</v>
      </c>
      <c r="I721" s="27545" t="s">
        <v>1526</v>
      </c>
      <c r="J721" s="27343" t="s">
        <v>22</v>
      </c>
      <c r="K721" s="28195"/>
      <c r="L721" s="28229"/>
      <c r="M721" s="28229"/>
      <c r="N721" s="28229"/>
      <c r="O721" s="28229"/>
      <c r="P721" s="28229"/>
      <c r="Q721" s="28229"/>
      <c r="R721" s="28229"/>
      <c r="S721" s="28229"/>
      <c r="T721" s="28229"/>
      <c r="U721" s="28265"/>
      <c r="V721" s="28229">
        <v>0</v>
      </c>
    </row>
    <row s="28966" customFormat="1" customHeight="1" ht="15">
      <c r="A722" s="28229"/>
      <c r="B722" s="28924"/>
      <c r="C722" s="28540"/>
      <c r="D722" s="27339" t="str">
        <f>B721&amp;".2"</f>
        <v>3.229.2</v>
      </c>
      <c r="E722" s="27340" t="s">
        <v>1066</v>
      </c>
      <c r="F722" s="27341" t="s">
        <v>430</v>
      </c>
      <c r="G722" s="27310" t="s">
        <v>22</v>
      </c>
      <c r="H722" s="27343" t="s">
        <v>22</v>
      </c>
      <c r="I722" s="27310" t="s">
        <v>1520</v>
      </c>
      <c r="J722" s="27343" t="s">
        <v>22</v>
      </c>
      <c r="K722" s="28195" t="s">
        <v>1067</v>
      </c>
      <c r="L722" s="28229"/>
      <c r="M722" s="28229"/>
      <c r="N722" s="28229"/>
      <c r="O722" s="28229"/>
      <c r="P722" s="28229"/>
      <c r="Q722" s="28229"/>
      <c r="R722" s="28229"/>
      <c r="S722" s="28229"/>
      <c r="T722" s="28229"/>
      <c r="U722" s="28265"/>
      <c r="V722" s="28229">
        <v>0</v>
      </c>
    </row>
    <row s="28966" customFormat="1" customHeight="1" ht="15">
      <c r="A723" s="28229"/>
      <c r="B723" s="28924"/>
      <c r="C723" s="28540"/>
      <c r="D723" s="27339" t="str">
        <f>B721&amp;".3"</f>
        <v>3.229.3</v>
      </c>
      <c r="E723" s="27340" t="s">
        <v>1068</v>
      </c>
      <c r="F723" s="27341" t="s">
        <v>430</v>
      </c>
      <c r="G723" s="27310" t="s">
        <v>22</v>
      </c>
      <c r="H723" s="27343" t="s">
        <v>22</v>
      </c>
      <c r="I723" s="27310" t="s">
        <v>1520</v>
      </c>
      <c r="J723" s="27343" t="s">
        <v>22</v>
      </c>
      <c r="K723" s="28195" t="s">
        <v>1069</v>
      </c>
      <c r="L723" s="28229"/>
      <c r="M723" s="28229"/>
      <c r="N723" s="28229"/>
      <c r="O723" s="28229"/>
      <c r="P723" s="28229"/>
      <c r="Q723" s="28229"/>
      <c r="R723" s="28229"/>
      <c r="S723" s="28229"/>
      <c r="T723" s="28229"/>
      <c r="U723" s="28265"/>
      <c r="V723" s="28229">
        <v>0</v>
      </c>
    </row>
    <row s="28966" customFormat="1" customHeight="1" ht="22.5">
      <c r="A724" s="28229"/>
      <c r="B724" s="28924" t="s">
        <v>1527</v>
      </c>
      <c r="C724" s="28540" t="s">
        <v>103</v>
      </c>
      <c r="D724" s="27339" t="str">
        <f>B724&amp;".1"</f>
        <v>3.230.1</v>
      </c>
      <c r="E724" s="27340" t="s">
        <v>1065</v>
      </c>
      <c r="F724" s="27341" t="s">
        <v>430</v>
      </c>
      <c r="G724" s="27545" t="s">
        <v>22</v>
      </c>
      <c r="H724" s="27343" t="s">
        <v>22</v>
      </c>
      <c r="I724" s="27545" t="s">
        <v>1528</v>
      </c>
      <c r="J724" s="27343" t="s">
        <v>22</v>
      </c>
      <c r="K724" s="28195"/>
      <c r="L724" s="28229"/>
      <c r="M724" s="28229"/>
      <c r="N724" s="28229"/>
      <c r="O724" s="28229"/>
      <c r="P724" s="28229"/>
      <c r="Q724" s="28229"/>
      <c r="R724" s="28229"/>
      <c r="S724" s="28229"/>
      <c r="T724" s="28229"/>
      <c r="U724" s="28265"/>
      <c r="V724" s="28229">
        <v>0</v>
      </c>
    </row>
    <row s="28966" customFormat="1" customHeight="1" ht="15">
      <c r="A725" s="28229"/>
      <c r="B725" s="28924"/>
      <c r="C725" s="28540"/>
      <c r="D725" s="27339" t="str">
        <f>B724&amp;".2"</f>
        <v>3.230.2</v>
      </c>
      <c r="E725" s="27340" t="s">
        <v>1066</v>
      </c>
      <c r="F725" s="27341" t="s">
        <v>430</v>
      </c>
      <c r="G725" s="27310" t="s">
        <v>22</v>
      </c>
      <c r="H725" s="27343" t="s">
        <v>22</v>
      </c>
      <c r="I725" s="27310" t="s">
        <v>1520</v>
      </c>
      <c r="J725" s="27343" t="s">
        <v>22</v>
      </c>
      <c r="K725" s="28195" t="s">
        <v>1067</v>
      </c>
      <c r="L725" s="28229"/>
      <c r="M725" s="28229"/>
      <c r="N725" s="28229"/>
      <c r="O725" s="28229"/>
      <c r="P725" s="28229"/>
      <c r="Q725" s="28229"/>
      <c r="R725" s="28229"/>
      <c r="S725" s="28229"/>
      <c r="T725" s="28229"/>
      <c r="U725" s="28265"/>
      <c r="V725" s="28229">
        <v>0</v>
      </c>
    </row>
    <row s="28966" customFormat="1" customHeight="1" ht="15">
      <c r="A726" s="28229"/>
      <c r="B726" s="28924"/>
      <c r="C726" s="28540"/>
      <c r="D726" s="27339" t="str">
        <f>B724&amp;".3"</f>
        <v>3.230.3</v>
      </c>
      <c r="E726" s="27340" t="s">
        <v>1068</v>
      </c>
      <c r="F726" s="27341" t="s">
        <v>430</v>
      </c>
      <c r="G726" s="27310" t="s">
        <v>22</v>
      </c>
      <c r="H726" s="27343" t="s">
        <v>22</v>
      </c>
      <c r="I726" s="27310" t="s">
        <v>1520</v>
      </c>
      <c r="J726" s="27343" t="s">
        <v>22</v>
      </c>
      <c r="K726" s="28195" t="s">
        <v>1069</v>
      </c>
      <c r="L726" s="28229"/>
      <c r="M726" s="28229"/>
      <c r="N726" s="28229"/>
      <c r="O726" s="28229"/>
      <c r="P726" s="28229"/>
      <c r="Q726" s="28229"/>
      <c r="R726" s="28229"/>
      <c r="S726" s="28229"/>
      <c r="T726" s="28229"/>
      <c r="U726" s="28265"/>
      <c r="V726" s="28229">
        <v>0</v>
      </c>
    </row>
    <row s="28966" customFormat="1" customHeight="1" ht="22.5">
      <c r="A727" s="28229"/>
      <c r="B727" s="28924" t="s">
        <v>1529</v>
      </c>
      <c r="C727" s="28540" t="s">
        <v>103</v>
      </c>
      <c r="D727" s="27339" t="str">
        <f>B727&amp;".1"</f>
        <v>3.231.1</v>
      </c>
      <c r="E727" s="27340" t="s">
        <v>1065</v>
      </c>
      <c r="F727" s="27341" t="s">
        <v>430</v>
      </c>
      <c r="G727" s="27545" t="s">
        <v>22</v>
      </c>
      <c r="H727" s="27343" t="s">
        <v>22</v>
      </c>
      <c r="I727" s="27545" t="s">
        <v>1530</v>
      </c>
      <c r="J727" s="27343" t="s">
        <v>22</v>
      </c>
      <c r="K727" s="28195"/>
      <c r="L727" s="28229"/>
      <c r="M727" s="28229"/>
      <c r="N727" s="28229"/>
      <c r="O727" s="28229"/>
      <c r="P727" s="28229"/>
      <c r="Q727" s="28229"/>
      <c r="R727" s="28229"/>
      <c r="S727" s="28229"/>
      <c r="T727" s="28229"/>
      <c r="U727" s="28265"/>
      <c r="V727" s="28229">
        <v>0</v>
      </c>
    </row>
    <row s="28966" customFormat="1" customHeight="1" ht="15">
      <c r="A728" s="28229"/>
      <c r="B728" s="28924"/>
      <c r="C728" s="28540"/>
      <c r="D728" s="27339" t="str">
        <f>B727&amp;".2"</f>
        <v>3.231.2</v>
      </c>
      <c r="E728" s="27340" t="s">
        <v>1066</v>
      </c>
      <c r="F728" s="27341" t="s">
        <v>430</v>
      </c>
      <c r="G728" s="27310" t="s">
        <v>22</v>
      </c>
      <c r="H728" s="27343" t="s">
        <v>22</v>
      </c>
      <c r="I728" s="27310" t="s">
        <v>1520</v>
      </c>
      <c r="J728" s="27343" t="s">
        <v>22</v>
      </c>
      <c r="K728" s="28195" t="s">
        <v>1067</v>
      </c>
      <c r="L728" s="28229"/>
      <c r="M728" s="28229"/>
      <c r="N728" s="28229"/>
      <c r="O728" s="28229"/>
      <c r="P728" s="28229"/>
      <c r="Q728" s="28229"/>
      <c r="R728" s="28229"/>
      <c r="S728" s="28229"/>
      <c r="T728" s="28229"/>
      <c r="U728" s="28265"/>
      <c r="V728" s="28229">
        <v>0</v>
      </c>
    </row>
    <row s="28966" customFormat="1" customHeight="1" ht="15">
      <c r="A729" s="28229"/>
      <c r="B729" s="28924"/>
      <c r="C729" s="28540"/>
      <c r="D729" s="27339" t="str">
        <f>B727&amp;".3"</f>
        <v>3.231.3</v>
      </c>
      <c r="E729" s="27340" t="s">
        <v>1068</v>
      </c>
      <c r="F729" s="27341" t="s">
        <v>430</v>
      </c>
      <c r="G729" s="27310" t="s">
        <v>22</v>
      </c>
      <c r="H729" s="27343" t="s">
        <v>22</v>
      </c>
      <c r="I729" s="27310" t="s">
        <v>1520</v>
      </c>
      <c r="J729" s="27343" t="s">
        <v>22</v>
      </c>
      <c r="K729" s="28195" t="s">
        <v>1069</v>
      </c>
      <c r="L729" s="28229"/>
      <c r="M729" s="28229"/>
      <c r="N729" s="28229"/>
      <c r="O729" s="28229"/>
      <c r="P729" s="28229"/>
      <c r="Q729" s="28229"/>
      <c r="R729" s="28229"/>
      <c r="S729" s="28229"/>
      <c r="T729" s="28229"/>
      <c r="U729" s="28265"/>
      <c r="V729" s="28229">
        <v>0</v>
      </c>
    </row>
    <row s="28966" customFormat="1" customHeight="1" ht="22.5">
      <c r="A730" s="28229"/>
      <c r="B730" s="28924" t="s">
        <v>1531</v>
      </c>
      <c r="C730" s="28540" t="s">
        <v>103</v>
      </c>
      <c r="D730" s="27339" t="str">
        <f>B730&amp;".1"</f>
        <v>3.232.1</v>
      </c>
      <c r="E730" s="27340" t="s">
        <v>1065</v>
      </c>
      <c r="F730" s="27341" t="s">
        <v>430</v>
      </c>
      <c r="G730" s="27545" t="s">
        <v>22</v>
      </c>
      <c r="H730" s="27343" t="s">
        <v>22</v>
      </c>
      <c r="I730" s="27545" t="s">
        <v>1532</v>
      </c>
      <c r="J730" s="27343" t="s">
        <v>22</v>
      </c>
      <c r="K730" s="28195"/>
      <c r="L730" s="28229"/>
      <c r="M730" s="28229"/>
      <c r="N730" s="28229"/>
      <c r="O730" s="28229"/>
      <c r="P730" s="28229"/>
      <c r="Q730" s="28229"/>
      <c r="R730" s="28229"/>
      <c r="S730" s="28229"/>
      <c r="T730" s="28229"/>
      <c r="U730" s="28265"/>
      <c r="V730" s="28229">
        <v>0</v>
      </c>
    </row>
    <row s="28966" customFormat="1" customHeight="1" ht="15">
      <c r="A731" s="28229"/>
      <c r="B731" s="28924"/>
      <c r="C731" s="28540"/>
      <c r="D731" s="27339" t="str">
        <f>B730&amp;".2"</f>
        <v>3.232.2</v>
      </c>
      <c r="E731" s="27340" t="s">
        <v>1066</v>
      </c>
      <c r="F731" s="27341" t="s">
        <v>430</v>
      </c>
      <c r="G731" s="27310" t="s">
        <v>22</v>
      </c>
      <c r="H731" s="27343" t="s">
        <v>22</v>
      </c>
      <c r="I731" s="27310" t="s">
        <v>1520</v>
      </c>
      <c r="J731" s="27343" t="s">
        <v>22</v>
      </c>
      <c r="K731" s="28195" t="s">
        <v>1067</v>
      </c>
      <c r="L731" s="28229"/>
      <c r="M731" s="28229"/>
      <c r="N731" s="28229"/>
      <c r="O731" s="28229"/>
      <c r="P731" s="28229"/>
      <c r="Q731" s="28229"/>
      <c r="R731" s="28229"/>
      <c r="S731" s="28229"/>
      <c r="T731" s="28229"/>
      <c r="U731" s="28265"/>
      <c r="V731" s="28229">
        <v>0</v>
      </c>
    </row>
    <row s="28966" customFormat="1" customHeight="1" ht="15">
      <c r="A732" s="28229"/>
      <c r="B732" s="28924"/>
      <c r="C732" s="28540"/>
      <c r="D732" s="27339" t="str">
        <f>B730&amp;".3"</f>
        <v>3.232.3</v>
      </c>
      <c r="E732" s="27340" t="s">
        <v>1068</v>
      </c>
      <c r="F732" s="27341" t="s">
        <v>430</v>
      </c>
      <c r="G732" s="27310" t="s">
        <v>22</v>
      </c>
      <c r="H732" s="27343" t="s">
        <v>22</v>
      </c>
      <c r="I732" s="27310" t="s">
        <v>1520</v>
      </c>
      <c r="J732" s="27343" t="s">
        <v>22</v>
      </c>
      <c r="K732" s="28195" t="s">
        <v>1069</v>
      </c>
      <c r="L732" s="28229"/>
      <c r="M732" s="28229"/>
      <c r="N732" s="28229"/>
      <c r="O732" s="28229"/>
      <c r="P732" s="28229"/>
      <c r="Q732" s="28229"/>
      <c r="R732" s="28229"/>
      <c r="S732" s="28229"/>
      <c r="T732" s="28229"/>
      <c r="U732" s="28265"/>
      <c r="V732" s="28229">
        <v>0</v>
      </c>
    </row>
    <row s="28966" customFormat="1" customHeight="1" ht="22.5">
      <c r="A733" s="28229"/>
      <c r="B733" s="28924" t="s">
        <v>1533</v>
      </c>
      <c r="C733" s="28540" t="s">
        <v>103</v>
      </c>
      <c r="D733" s="27339" t="str">
        <f>B733&amp;".1"</f>
        <v>3.233.1</v>
      </c>
      <c r="E733" s="27340" t="s">
        <v>1065</v>
      </c>
      <c r="F733" s="27341" t="s">
        <v>430</v>
      </c>
      <c r="G733" s="27545" t="s">
        <v>22</v>
      </c>
      <c r="H733" s="27343" t="s">
        <v>22</v>
      </c>
      <c r="I733" s="27545" t="s">
        <v>1534</v>
      </c>
      <c r="J733" s="27343" t="s">
        <v>22</v>
      </c>
      <c r="K733" s="28195"/>
      <c r="L733" s="28229"/>
      <c r="M733" s="28229"/>
      <c r="N733" s="28229"/>
      <c r="O733" s="28229"/>
      <c r="P733" s="28229"/>
      <c r="Q733" s="28229"/>
      <c r="R733" s="28229"/>
      <c r="S733" s="28229"/>
      <c r="T733" s="28229"/>
      <c r="U733" s="28265"/>
      <c r="V733" s="28229">
        <v>0</v>
      </c>
    </row>
    <row s="28966" customFormat="1" customHeight="1" ht="15">
      <c r="A734" s="28229"/>
      <c r="B734" s="28924"/>
      <c r="C734" s="28540"/>
      <c r="D734" s="27339" t="str">
        <f>B733&amp;".2"</f>
        <v>3.233.2</v>
      </c>
      <c r="E734" s="27340" t="s">
        <v>1066</v>
      </c>
      <c r="F734" s="27341" t="s">
        <v>430</v>
      </c>
      <c r="G734" s="27310" t="s">
        <v>22</v>
      </c>
      <c r="H734" s="27343" t="s">
        <v>22</v>
      </c>
      <c r="I734" s="27310" t="s">
        <v>1520</v>
      </c>
      <c r="J734" s="27343" t="s">
        <v>22</v>
      </c>
      <c r="K734" s="28195" t="s">
        <v>1067</v>
      </c>
      <c r="L734" s="28229"/>
      <c r="M734" s="28229"/>
      <c r="N734" s="28229"/>
      <c r="O734" s="28229"/>
      <c r="P734" s="28229"/>
      <c r="Q734" s="28229"/>
      <c r="R734" s="28229"/>
      <c r="S734" s="28229"/>
      <c r="T734" s="28229"/>
      <c r="U734" s="28265"/>
      <c r="V734" s="28229">
        <v>0</v>
      </c>
    </row>
    <row s="28966" customFormat="1" customHeight="1" ht="15">
      <c r="A735" s="28229"/>
      <c r="B735" s="28924"/>
      <c r="C735" s="28540"/>
      <c r="D735" s="27339" t="str">
        <f>B733&amp;".3"</f>
        <v>3.233.3</v>
      </c>
      <c r="E735" s="27340" t="s">
        <v>1068</v>
      </c>
      <c r="F735" s="27341" t="s">
        <v>430</v>
      </c>
      <c r="G735" s="27310" t="s">
        <v>22</v>
      </c>
      <c r="H735" s="27343" t="s">
        <v>22</v>
      </c>
      <c r="I735" s="27310" t="s">
        <v>1520</v>
      </c>
      <c r="J735" s="27343" t="s">
        <v>22</v>
      </c>
      <c r="K735" s="28195" t="s">
        <v>1069</v>
      </c>
      <c r="L735" s="28229"/>
      <c r="M735" s="28229"/>
      <c r="N735" s="28229"/>
      <c r="O735" s="28229"/>
      <c r="P735" s="28229"/>
      <c r="Q735" s="28229"/>
      <c r="R735" s="28229"/>
      <c r="S735" s="28229"/>
      <c r="T735" s="28229"/>
      <c r="U735" s="28265"/>
      <c r="V735" s="28229">
        <v>0</v>
      </c>
    </row>
    <row s="28966" customFormat="1" customHeight="1" ht="22.5">
      <c r="A736" s="28229"/>
      <c r="B736" s="28924" t="s">
        <v>1535</v>
      </c>
      <c r="C736" s="28540" t="s">
        <v>103</v>
      </c>
      <c r="D736" s="27339" t="str">
        <f>B736&amp;".1"</f>
        <v>3.234.1</v>
      </c>
      <c r="E736" s="27340" t="s">
        <v>1065</v>
      </c>
      <c r="F736" s="27341" t="s">
        <v>430</v>
      </c>
      <c r="G736" s="27545" t="s">
        <v>22</v>
      </c>
      <c r="H736" s="27343" t="s">
        <v>22</v>
      </c>
      <c r="I736" s="27545" t="s">
        <v>1536</v>
      </c>
      <c r="J736" s="27343" t="s">
        <v>22</v>
      </c>
      <c r="K736" s="28195"/>
      <c r="L736" s="28229"/>
      <c r="M736" s="28229"/>
      <c r="N736" s="28229"/>
      <c r="O736" s="28229"/>
      <c r="P736" s="28229"/>
      <c r="Q736" s="28229"/>
      <c r="R736" s="28229"/>
      <c r="S736" s="28229"/>
      <c r="T736" s="28229"/>
      <c r="U736" s="28265"/>
      <c r="V736" s="28229">
        <v>0</v>
      </c>
    </row>
    <row s="28966" customFormat="1" customHeight="1" ht="15">
      <c r="A737" s="28229"/>
      <c r="B737" s="28924"/>
      <c r="C737" s="28540"/>
      <c r="D737" s="27339" t="str">
        <f>B736&amp;".2"</f>
        <v>3.234.2</v>
      </c>
      <c r="E737" s="27340" t="s">
        <v>1066</v>
      </c>
      <c r="F737" s="27341" t="s">
        <v>430</v>
      </c>
      <c r="G737" s="27310" t="s">
        <v>22</v>
      </c>
      <c r="H737" s="27343" t="s">
        <v>22</v>
      </c>
      <c r="I737" s="27310" t="s">
        <v>1520</v>
      </c>
      <c r="J737" s="27343" t="s">
        <v>22</v>
      </c>
      <c r="K737" s="28195" t="s">
        <v>1067</v>
      </c>
      <c r="L737" s="28229"/>
      <c r="M737" s="28229"/>
      <c r="N737" s="28229"/>
      <c r="O737" s="28229"/>
      <c r="P737" s="28229"/>
      <c r="Q737" s="28229"/>
      <c r="R737" s="28229"/>
      <c r="S737" s="28229"/>
      <c r="T737" s="28229"/>
      <c r="U737" s="28265"/>
      <c r="V737" s="28229">
        <v>0</v>
      </c>
    </row>
    <row s="28966" customFormat="1" customHeight="1" ht="15">
      <c r="A738" s="28229"/>
      <c r="B738" s="28924"/>
      <c r="C738" s="28540"/>
      <c r="D738" s="27339" t="str">
        <f>B736&amp;".3"</f>
        <v>3.234.3</v>
      </c>
      <c r="E738" s="27340" t="s">
        <v>1068</v>
      </c>
      <c r="F738" s="27341" t="s">
        <v>430</v>
      </c>
      <c r="G738" s="27310" t="s">
        <v>22</v>
      </c>
      <c r="H738" s="27343" t="s">
        <v>22</v>
      </c>
      <c r="I738" s="27310" t="s">
        <v>1520</v>
      </c>
      <c r="J738" s="27343" t="s">
        <v>22</v>
      </c>
      <c r="K738" s="28195" t="s">
        <v>1069</v>
      </c>
      <c r="L738" s="28229"/>
      <c r="M738" s="28229"/>
      <c r="N738" s="28229"/>
      <c r="O738" s="28229"/>
      <c r="P738" s="28229"/>
      <c r="Q738" s="28229"/>
      <c r="R738" s="28229"/>
      <c r="S738" s="28229"/>
      <c r="T738" s="28229"/>
      <c r="U738" s="28265"/>
      <c r="V738" s="28229">
        <v>0</v>
      </c>
    </row>
    <row s="28966" customFormat="1" customHeight="1" ht="22.5">
      <c r="A739" s="28229"/>
      <c r="B739" s="28924" t="s">
        <v>1537</v>
      </c>
      <c r="C739" s="28540" t="s">
        <v>103</v>
      </c>
      <c r="D739" s="27339" t="str">
        <f>B739&amp;".1"</f>
        <v>3.235.1</v>
      </c>
      <c r="E739" s="27340" t="s">
        <v>1065</v>
      </c>
      <c r="F739" s="27341" t="s">
        <v>430</v>
      </c>
      <c r="G739" s="27545" t="s">
        <v>22</v>
      </c>
      <c r="H739" s="27343" t="s">
        <v>22</v>
      </c>
      <c r="I739" s="27545" t="s">
        <v>1538</v>
      </c>
      <c r="J739" s="27343" t="s">
        <v>22</v>
      </c>
      <c r="K739" s="28195"/>
      <c r="L739" s="28229"/>
      <c r="M739" s="28229"/>
      <c r="N739" s="28229"/>
      <c r="O739" s="28229"/>
      <c r="P739" s="28229"/>
      <c r="Q739" s="28229"/>
      <c r="R739" s="28229"/>
      <c r="S739" s="28229"/>
      <c r="T739" s="28229"/>
      <c r="U739" s="28265"/>
      <c r="V739" s="28229">
        <v>0</v>
      </c>
    </row>
    <row s="28966" customFormat="1" customHeight="1" ht="15">
      <c r="A740" s="28229"/>
      <c r="B740" s="28924"/>
      <c r="C740" s="28540"/>
      <c r="D740" s="27339" t="str">
        <f>B739&amp;".2"</f>
        <v>3.235.2</v>
      </c>
      <c r="E740" s="27340" t="s">
        <v>1066</v>
      </c>
      <c r="F740" s="27341" t="s">
        <v>430</v>
      </c>
      <c r="G740" s="27310" t="s">
        <v>22</v>
      </c>
      <c r="H740" s="27343" t="s">
        <v>22</v>
      </c>
      <c r="I740" s="27310" t="s">
        <v>1520</v>
      </c>
      <c r="J740" s="27343" t="s">
        <v>22</v>
      </c>
      <c r="K740" s="28195" t="s">
        <v>1067</v>
      </c>
      <c r="L740" s="28229"/>
      <c r="M740" s="28229"/>
      <c r="N740" s="28229"/>
      <c r="O740" s="28229"/>
      <c r="P740" s="28229"/>
      <c r="Q740" s="28229"/>
      <c r="R740" s="28229"/>
      <c r="S740" s="28229"/>
      <c r="T740" s="28229"/>
      <c r="U740" s="28265"/>
      <c r="V740" s="28229">
        <v>0</v>
      </c>
    </row>
    <row s="28966" customFormat="1" customHeight="1" ht="15">
      <c r="A741" s="28229"/>
      <c r="B741" s="28924"/>
      <c r="C741" s="28540"/>
      <c r="D741" s="27339" t="str">
        <f>B739&amp;".3"</f>
        <v>3.235.3</v>
      </c>
      <c r="E741" s="27340" t="s">
        <v>1068</v>
      </c>
      <c r="F741" s="27341" t="s">
        <v>430</v>
      </c>
      <c r="G741" s="27310" t="s">
        <v>22</v>
      </c>
      <c r="H741" s="27343" t="s">
        <v>22</v>
      </c>
      <c r="I741" s="27310" t="s">
        <v>1520</v>
      </c>
      <c r="J741" s="27343" t="s">
        <v>22</v>
      </c>
      <c r="K741" s="28195" t="s">
        <v>1069</v>
      </c>
      <c r="L741" s="28229"/>
      <c r="M741" s="28229"/>
      <c r="N741" s="28229"/>
      <c r="O741" s="28229"/>
      <c r="P741" s="28229"/>
      <c r="Q741" s="28229"/>
      <c r="R741" s="28229"/>
      <c r="S741" s="28229"/>
      <c r="T741" s="28229"/>
      <c r="U741" s="28265"/>
      <c r="V741" s="28229">
        <v>0</v>
      </c>
    </row>
    <row s="28966" customFormat="1" customHeight="1" ht="22.5">
      <c r="A742" s="28229"/>
      <c r="B742" s="28924" t="s">
        <v>1539</v>
      </c>
      <c r="C742" s="28540" t="s">
        <v>103</v>
      </c>
      <c r="D742" s="27339" t="str">
        <f>B742&amp;".1"</f>
        <v>3.236.1</v>
      </c>
      <c r="E742" s="27340" t="s">
        <v>1065</v>
      </c>
      <c r="F742" s="27341" t="s">
        <v>430</v>
      </c>
      <c r="G742" s="27545" t="s">
        <v>22</v>
      </c>
      <c r="H742" s="27343" t="s">
        <v>22</v>
      </c>
      <c r="I742" s="27545" t="s">
        <v>1540</v>
      </c>
      <c r="J742" s="27343" t="s">
        <v>22</v>
      </c>
      <c r="K742" s="28195"/>
      <c r="L742" s="28229"/>
      <c r="M742" s="28229"/>
      <c r="N742" s="28229"/>
      <c r="O742" s="28229"/>
      <c r="P742" s="28229"/>
      <c r="Q742" s="28229"/>
      <c r="R742" s="28229"/>
      <c r="S742" s="28229"/>
      <c r="T742" s="28229"/>
      <c r="U742" s="28265"/>
      <c r="V742" s="28229">
        <v>0</v>
      </c>
    </row>
    <row s="28966" customFormat="1" customHeight="1" ht="15">
      <c r="A743" s="28229"/>
      <c r="B743" s="28924"/>
      <c r="C743" s="28540"/>
      <c r="D743" s="27339" t="str">
        <f>B742&amp;".2"</f>
        <v>3.236.2</v>
      </c>
      <c r="E743" s="27340" t="s">
        <v>1066</v>
      </c>
      <c r="F743" s="27341" t="s">
        <v>430</v>
      </c>
      <c r="G743" s="27310" t="s">
        <v>22</v>
      </c>
      <c r="H743" s="27343" t="s">
        <v>22</v>
      </c>
      <c r="I743" s="27310" t="s">
        <v>1520</v>
      </c>
      <c r="J743" s="27343" t="s">
        <v>22</v>
      </c>
      <c r="K743" s="28195" t="s">
        <v>1067</v>
      </c>
      <c r="L743" s="28229"/>
      <c r="M743" s="28229"/>
      <c r="N743" s="28229"/>
      <c r="O743" s="28229"/>
      <c r="P743" s="28229"/>
      <c r="Q743" s="28229"/>
      <c r="R743" s="28229"/>
      <c r="S743" s="28229"/>
      <c r="T743" s="28229"/>
      <c r="U743" s="28265"/>
      <c r="V743" s="28229">
        <v>0</v>
      </c>
    </row>
    <row s="28966" customFormat="1" customHeight="1" ht="15">
      <c r="A744" s="28229"/>
      <c r="B744" s="28924"/>
      <c r="C744" s="28540"/>
      <c r="D744" s="27339" t="str">
        <f>B742&amp;".3"</f>
        <v>3.236.3</v>
      </c>
      <c r="E744" s="27340" t="s">
        <v>1068</v>
      </c>
      <c r="F744" s="27341" t="s">
        <v>430</v>
      </c>
      <c r="G744" s="27310" t="s">
        <v>22</v>
      </c>
      <c r="H744" s="27343" t="s">
        <v>22</v>
      </c>
      <c r="I744" s="27310" t="s">
        <v>1520</v>
      </c>
      <c r="J744" s="27343" t="s">
        <v>22</v>
      </c>
      <c r="K744" s="28195" t="s">
        <v>1069</v>
      </c>
      <c r="L744" s="28229"/>
      <c r="M744" s="28229"/>
      <c r="N744" s="28229"/>
      <c r="O744" s="28229"/>
      <c r="P744" s="28229"/>
      <c r="Q744" s="28229"/>
      <c r="R744" s="28229"/>
      <c r="S744" s="28229"/>
      <c r="T744" s="28229"/>
      <c r="U744" s="28265"/>
      <c r="V744" s="28229">
        <v>0</v>
      </c>
    </row>
    <row s="28966" customFormat="1" customHeight="1" ht="22.5">
      <c r="A745" s="28229"/>
      <c r="B745" s="28924" t="s">
        <v>1541</v>
      </c>
      <c r="C745" s="28540" t="s">
        <v>103</v>
      </c>
      <c r="D745" s="27339" t="str">
        <f>B745&amp;".1"</f>
        <v>3.237.1</v>
      </c>
      <c r="E745" s="27340" t="s">
        <v>1065</v>
      </c>
      <c r="F745" s="27341" t="s">
        <v>430</v>
      </c>
      <c r="G745" s="27545" t="s">
        <v>22</v>
      </c>
      <c r="H745" s="27343" t="s">
        <v>22</v>
      </c>
      <c r="I745" s="27545" t="s">
        <v>1542</v>
      </c>
      <c r="J745" s="27343" t="s">
        <v>22</v>
      </c>
      <c r="K745" s="28195"/>
      <c r="L745" s="28229"/>
      <c r="M745" s="28229"/>
      <c r="N745" s="28229"/>
      <c r="O745" s="28229"/>
      <c r="P745" s="28229"/>
      <c r="Q745" s="28229"/>
      <c r="R745" s="28229"/>
      <c r="S745" s="28229"/>
      <c r="T745" s="28229"/>
      <c r="U745" s="28265"/>
      <c r="V745" s="28229">
        <v>0</v>
      </c>
    </row>
    <row s="28966" customFormat="1" customHeight="1" ht="15">
      <c r="A746" s="28229"/>
      <c r="B746" s="28924"/>
      <c r="C746" s="28540"/>
      <c r="D746" s="27339" t="str">
        <f>B745&amp;".2"</f>
        <v>3.237.2</v>
      </c>
      <c r="E746" s="27340" t="s">
        <v>1066</v>
      </c>
      <c r="F746" s="27341" t="s">
        <v>430</v>
      </c>
      <c r="G746" s="27310" t="s">
        <v>22</v>
      </c>
      <c r="H746" s="27343" t="s">
        <v>22</v>
      </c>
      <c r="I746" s="27310" t="s">
        <v>1520</v>
      </c>
      <c r="J746" s="27343" t="s">
        <v>22</v>
      </c>
      <c r="K746" s="28195" t="s">
        <v>1067</v>
      </c>
      <c r="L746" s="28229"/>
      <c r="M746" s="28229"/>
      <c r="N746" s="28229"/>
      <c r="O746" s="28229"/>
      <c r="P746" s="28229"/>
      <c r="Q746" s="28229"/>
      <c r="R746" s="28229"/>
      <c r="S746" s="28229"/>
      <c r="T746" s="28229"/>
      <c r="U746" s="28265"/>
      <c r="V746" s="28229">
        <v>0</v>
      </c>
    </row>
    <row s="28966" customFormat="1" customHeight="1" ht="15">
      <c r="A747" s="28229"/>
      <c r="B747" s="28924"/>
      <c r="C747" s="28540"/>
      <c r="D747" s="27339" t="str">
        <f>B745&amp;".3"</f>
        <v>3.237.3</v>
      </c>
      <c r="E747" s="27340" t="s">
        <v>1068</v>
      </c>
      <c r="F747" s="27341" t="s">
        <v>430</v>
      </c>
      <c r="G747" s="27310" t="s">
        <v>22</v>
      </c>
      <c r="H747" s="27343" t="s">
        <v>22</v>
      </c>
      <c r="I747" s="27310" t="s">
        <v>1520</v>
      </c>
      <c r="J747" s="27343" t="s">
        <v>22</v>
      </c>
      <c r="K747" s="28195" t="s">
        <v>1069</v>
      </c>
      <c r="L747" s="28229"/>
      <c r="M747" s="28229"/>
      <c r="N747" s="28229"/>
      <c r="O747" s="28229"/>
      <c r="P747" s="28229"/>
      <c r="Q747" s="28229"/>
      <c r="R747" s="28229"/>
      <c r="S747" s="28229"/>
      <c r="T747" s="28229"/>
      <c r="U747" s="28265"/>
      <c r="V747" s="28229">
        <v>0</v>
      </c>
    </row>
    <row s="28966" customFormat="1" customHeight="1" ht="22.5">
      <c r="A748" s="28229"/>
      <c r="B748" s="28924" t="s">
        <v>1543</v>
      </c>
      <c r="C748" s="28540" t="s">
        <v>103</v>
      </c>
      <c r="D748" s="27339" t="str">
        <f>B748&amp;".1"</f>
        <v>3.238.1</v>
      </c>
      <c r="E748" s="27340" t="s">
        <v>1065</v>
      </c>
      <c r="F748" s="27341" t="s">
        <v>430</v>
      </c>
      <c r="G748" s="27545" t="s">
        <v>22</v>
      </c>
      <c r="H748" s="27343" t="s">
        <v>22</v>
      </c>
      <c r="I748" s="27545" t="s">
        <v>1544</v>
      </c>
      <c r="J748" s="27343" t="s">
        <v>22</v>
      </c>
      <c r="K748" s="28195"/>
      <c r="L748" s="28229"/>
      <c r="M748" s="28229"/>
      <c r="N748" s="28229"/>
      <c r="O748" s="28229"/>
      <c r="P748" s="28229"/>
      <c r="Q748" s="28229"/>
      <c r="R748" s="28229"/>
      <c r="S748" s="28229"/>
      <c r="T748" s="28229"/>
      <c r="U748" s="28265"/>
      <c r="V748" s="28229">
        <v>0</v>
      </c>
    </row>
    <row s="28966" customFormat="1" customHeight="1" ht="15">
      <c r="A749" s="28229"/>
      <c r="B749" s="28924"/>
      <c r="C749" s="28540"/>
      <c r="D749" s="27339" t="str">
        <f>B748&amp;".2"</f>
        <v>3.238.2</v>
      </c>
      <c r="E749" s="27340" t="s">
        <v>1066</v>
      </c>
      <c r="F749" s="27341" t="s">
        <v>430</v>
      </c>
      <c r="G749" s="27310" t="s">
        <v>22</v>
      </c>
      <c r="H749" s="27343" t="s">
        <v>22</v>
      </c>
      <c r="I749" s="27310" t="s">
        <v>1520</v>
      </c>
      <c r="J749" s="27343" t="s">
        <v>22</v>
      </c>
      <c r="K749" s="28195" t="s">
        <v>1067</v>
      </c>
      <c r="L749" s="28229"/>
      <c r="M749" s="28229"/>
      <c r="N749" s="28229"/>
      <c r="O749" s="28229"/>
      <c r="P749" s="28229"/>
      <c r="Q749" s="28229"/>
      <c r="R749" s="28229"/>
      <c r="S749" s="28229"/>
      <c r="T749" s="28229"/>
      <c r="U749" s="28265"/>
      <c r="V749" s="28229">
        <v>0</v>
      </c>
    </row>
    <row s="28966" customFormat="1" customHeight="1" ht="15">
      <c r="A750" s="28229"/>
      <c r="B750" s="28924"/>
      <c r="C750" s="28540"/>
      <c r="D750" s="27339" t="str">
        <f>B748&amp;".3"</f>
        <v>3.238.3</v>
      </c>
      <c r="E750" s="27340" t="s">
        <v>1068</v>
      </c>
      <c r="F750" s="27341" t="s">
        <v>430</v>
      </c>
      <c r="G750" s="27310" t="s">
        <v>22</v>
      </c>
      <c r="H750" s="27343" t="s">
        <v>22</v>
      </c>
      <c r="I750" s="27310" t="s">
        <v>1520</v>
      </c>
      <c r="J750" s="27343" t="s">
        <v>22</v>
      </c>
      <c r="K750" s="28195" t="s">
        <v>1069</v>
      </c>
      <c r="L750" s="28229"/>
      <c r="M750" s="28229"/>
      <c r="N750" s="28229"/>
      <c r="O750" s="28229"/>
      <c r="P750" s="28229"/>
      <c r="Q750" s="28229"/>
      <c r="R750" s="28229"/>
      <c r="S750" s="28229"/>
      <c r="T750" s="28229"/>
      <c r="U750" s="28265"/>
      <c r="V750" s="28229">
        <v>0</v>
      </c>
    </row>
    <row s="28966" customFormat="1" customHeight="1" ht="22.5">
      <c r="A751" s="28229"/>
      <c r="B751" s="28924" t="s">
        <v>1545</v>
      </c>
      <c r="C751" s="28540" t="s">
        <v>103</v>
      </c>
      <c r="D751" s="27339" t="str">
        <f>B751&amp;".1"</f>
        <v>3.239.1</v>
      </c>
      <c r="E751" s="27340" t="s">
        <v>1065</v>
      </c>
      <c r="F751" s="27341" t="s">
        <v>430</v>
      </c>
      <c r="G751" s="27545" t="s">
        <v>22</v>
      </c>
      <c r="H751" s="27343" t="s">
        <v>22</v>
      </c>
      <c r="I751" s="27545" t="s">
        <v>1297</v>
      </c>
      <c r="J751" s="27343" t="s">
        <v>22</v>
      </c>
      <c r="K751" s="28195"/>
      <c r="L751" s="28229"/>
      <c r="M751" s="28229"/>
      <c r="N751" s="28229"/>
      <c r="O751" s="28229"/>
      <c r="P751" s="28229"/>
      <c r="Q751" s="28229"/>
      <c r="R751" s="28229"/>
      <c r="S751" s="28229"/>
      <c r="T751" s="28229"/>
      <c r="U751" s="28265"/>
      <c r="V751" s="28229">
        <v>0</v>
      </c>
    </row>
    <row s="28966" customFormat="1" customHeight="1" ht="15">
      <c r="A752" s="28229"/>
      <c r="B752" s="28924"/>
      <c r="C752" s="28540"/>
      <c r="D752" s="27339" t="str">
        <f>B751&amp;".2"</f>
        <v>3.239.2</v>
      </c>
      <c r="E752" s="27340" t="s">
        <v>1066</v>
      </c>
      <c r="F752" s="27341" t="s">
        <v>430</v>
      </c>
      <c r="G752" s="27310" t="s">
        <v>22</v>
      </c>
      <c r="H752" s="27343" t="s">
        <v>22</v>
      </c>
      <c r="I752" s="27310" t="s">
        <v>1520</v>
      </c>
      <c r="J752" s="27343" t="s">
        <v>22</v>
      </c>
      <c r="K752" s="28195" t="s">
        <v>1067</v>
      </c>
      <c r="L752" s="28229"/>
      <c r="M752" s="28229"/>
      <c r="N752" s="28229"/>
      <c r="O752" s="28229"/>
      <c r="P752" s="28229"/>
      <c r="Q752" s="28229"/>
      <c r="R752" s="28229"/>
      <c r="S752" s="28229"/>
      <c r="T752" s="28229"/>
      <c r="U752" s="28265"/>
      <c r="V752" s="28229">
        <v>0</v>
      </c>
    </row>
    <row s="28966" customFormat="1" customHeight="1" ht="15">
      <c r="A753" s="28229"/>
      <c r="B753" s="28924"/>
      <c r="C753" s="28540"/>
      <c r="D753" s="27339" t="str">
        <f>B751&amp;".3"</f>
        <v>3.239.3</v>
      </c>
      <c r="E753" s="27340" t="s">
        <v>1068</v>
      </c>
      <c r="F753" s="27341" t="s">
        <v>430</v>
      </c>
      <c r="G753" s="27310" t="s">
        <v>22</v>
      </c>
      <c r="H753" s="27343" t="s">
        <v>22</v>
      </c>
      <c r="I753" s="27310" t="s">
        <v>1520</v>
      </c>
      <c r="J753" s="27343" t="s">
        <v>22</v>
      </c>
      <c r="K753" s="28195" t="s">
        <v>1069</v>
      </c>
      <c r="L753" s="28229"/>
      <c r="M753" s="28229"/>
      <c r="N753" s="28229"/>
      <c r="O753" s="28229"/>
      <c r="P753" s="28229"/>
      <c r="Q753" s="28229"/>
      <c r="R753" s="28229"/>
      <c r="S753" s="28229"/>
      <c r="T753" s="28229"/>
      <c r="U753" s="28265"/>
      <c r="V753" s="28229">
        <v>0</v>
      </c>
    </row>
    <row s="28966" customFormat="1" customHeight="1" ht="22.5">
      <c r="A754" s="28229"/>
      <c r="B754" s="28924" t="s">
        <v>1546</v>
      </c>
      <c r="C754" s="28540" t="s">
        <v>103</v>
      </c>
      <c r="D754" s="27339" t="str">
        <f>B754&amp;".1"</f>
        <v>3.240.1</v>
      </c>
      <c r="E754" s="27340" t="s">
        <v>1065</v>
      </c>
      <c r="F754" s="27341" t="s">
        <v>430</v>
      </c>
      <c r="G754" s="27545" t="s">
        <v>22</v>
      </c>
      <c r="H754" s="27343" t="s">
        <v>22</v>
      </c>
      <c r="I754" s="27545" t="s">
        <v>1547</v>
      </c>
      <c r="J754" s="27343" t="s">
        <v>22</v>
      </c>
      <c r="K754" s="28195"/>
      <c r="L754" s="28229"/>
      <c r="M754" s="28229"/>
      <c r="N754" s="28229"/>
      <c r="O754" s="28229"/>
      <c r="P754" s="28229"/>
      <c r="Q754" s="28229"/>
      <c r="R754" s="28229"/>
      <c r="S754" s="28229"/>
      <c r="T754" s="28229"/>
      <c r="U754" s="28265"/>
      <c r="V754" s="28229">
        <v>0</v>
      </c>
    </row>
    <row s="28966" customFormat="1" customHeight="1" ht="15">
      <c r="A755" s="28229"/>
      <c r="B755" s="28924"/>
      <c r="C755" s="28540"/>
      <c r="D755" s="27339" t="str">
        <f>B754&amp;".2"</f>
        <v>3.240.2</v>
      </c>
      <c r="E755" s="27340" t="s">
        <v>1066</v>
      </c>
      <c r="F755" s="27341" t="s">
        <v>430</v>
      </c>
      <c r="G755" s="27310" t="s">
        <v>22</v>
      </c>
      <c r="H755" s="27343" t="s">
        <v>22</v>
      </c>
      <c r="I755" s="27310" t="s">
        <v>1548</v>
      </c>
      <c r="J755" s="27343" t="s">
        <v>22</v>
      </c>
      <c r="K755" s="28195" t="s">
        <v>1067</v>
      </c>
      <c r="L755" s="28229"/>
      <c r="M755" s="28229"/>
      <c r="N755" s="28229"/>
      <c r="O755" s="28229"/>
      <c r="P755" s="28229"/>
      <c r="Q755" s="28229"/>
      <c r="R755" s="28229"/>
      <c r="S755" s="28229"/>
      <c r="T755" s="28229"/>
      <c r="U755" s="28265"/>
      <c r="V755" s="28229">
        <v>0</v>
      </c>
    </row>
    <row s="28966" customFormat="1" customHeight="1" ht="15">
      <c r="A756" s="28229"/>
      <c r="B756" s="28924"/>
      <c r="C756" s="28540"/>
      <c r="D756" s="27339" t="str">
        <f>B754&amp;".3"</f>
        <v>3.240.3</v>
      </c>
      <c r="E756" s="27340" t="s">
        <v>1068</v>
      </c>
      <c r="F756" s="27341" t="s">
        <v>430</v>
      </c>
      <c r="G756" s="27310" t="s">
        <v>22</v>
      </c>
      <c r="H756" s="27343" t="s">
        <v>22</v>
      </c>
      <c r="I756" s="27310" t="s">
        <v>1548</v>
      </c>
      <c r="J756" s="27343" t="s">
        <v>22</v>
      </c>
      <c r="K756" s="28195" t="s">
        <v>1069</v>
      </c>
      <c r="L756" s="28229"/>
      <c r="M756" s="28229"/>
      <c r="N756" s="28229"/>
      <c r="O756" s="28229"/>
      <c r="P756" s="28229"/>
      <c r="Q756" s="28229"/>
      <c r="R756" s="28229"/>
      <c r="S756" s="28229"/>
      <c r="T756" s="28229"/>
      <c r="U756" s="28265"/>
      <c r="V756" s="28229">
        <v>0</v>
      </c>
    </row>
    <row s="28966" customFormat="1" customHeight="1" ht="22.5">
      <c r="A757" s="28229"/>
      <c r="B757" s="28924" t="s">
        <v>1549</v>
      </c>
      <c r="C757" s="28540" t="s">
        <v>103</v>
      </c>
      <c r="D757" s="27339" t="str">
        <f>B757&amp;".1"</f>
        <v>3.241.1</v>
      </c>
      <c r="E757" s="27340" t="s">
        <v>1065</v>
      </c>
      <c r="F757" s="27341" t="s">
        <v>430</v>
      </c>
      <c r="G757" s="27545" t="s">
        <v>22</v>
      </c>
      <c r="H757" s="27343" t="s">
        <v>22</v>
      </c>
      <c r="I757" s="27545" t="s">
        <v>1550</v>
      </c>
      <c r="J757" s="27343" t="s">
        <v>22</v>
      </c>
      <c r="K757" s="28195"/>
      <c r="L757" s="28229"/>
      <c r="M757" s="28229"/>
      <c r="N757" s="28229"/>
      <c r="O757" s="28229"/>
      <c r="P757" s="28229"/>
      <c r="Q757" s="28229"/>
      <c r="R757" s="28229"/>
      <c r="S757" s="28229"/>
      <c r="T757" s="28229"/>
      <c r="U757" s="28265"/>
      <c r="V757" s="28229">
        <v>0</v>
      </c>
    </row>
    <row s="28966" customFormat="1" customHeight="1" ht="15">
      <c r="A758" s="28229"/>
      <c r="B758" s="28924"/>
      <c r="C758" s="28540"/>
      <c r="D758" s="27339" t="str">
        <f>B757&amp;".2"</f>
        <v>3.241.2</v>
      </c>
      <c r="E758" s="27340" t="s">
        <v>1066</v>
      </c>
      <c r="F758" s="27341" t="s">
        <v>430</v>
      </c>
      <c r="G758" s="27310" t="s">
        <v>22</v>
      </c>
      <c r="H758" s="27343" t="s">
        <v>22</v>
      </c>
      <c r="I758" s="27310" t="s">
        <v>1548</v>
      </c>
      <c r="J758" s="27343" t="s">
        <v>22</v>
      </c>
      <c r="K758" s="28195" t="s">
        <v>1067</v>
      </c>
      <c r="L758" s="28229"/>
      <c r="M758" s="28229"/>
      <c r="N758" s="28229"/>
      <c r="O758" s="28229"/>
      <c r="P758" s="28229"/>
      <c r="Q758" s="28229"/>
      <c r="R758" s="28229"/>
      <c r="S758" s="28229"/>
      <c r="T758" s="28229"/>
      <c r="U758" s="28265"/>
      <c r="V758" s="28229">
        <v>0</v>
      </c>
    </row>
    <row s="28966" customFormat="1" customHeight="1" ht="15">
      <c r="A759" s="28229"/>
      <c r="B759" s="28924"/>
      <c r="C759" s="28540"/>
      <c r="D759" s="27339" t="str">
        <f>B757&amp;".3"</f>
        <v>3.241.3</v>
      </c>
      <c r="E759" s="27340" t="s">
        <v>1068</v>
      </c>
      <c r="F759" s="27341" t="s">
        <v>430</v>
      </c>
      <c r="G759" s="27310" t="s">
        <v>22</v>
      </c>
      <c r="H759" s="27343" t="s">
        <v>22</v>
      </c>
      <c r="I759" s="27310" t="s">
        <v>1548</v>
      </c>
      <c r="J759" s="27343" t="s">
        <v>22</v>
      </c>
      <c r="K759" s="28195" t="s">
        <v>1069</v>
      </c>
      <c r="L759" s="28229"/>
      <c r="M759" s="28229"/>
      <c r="N759" s="28229"/>
      <c r="O759" s="28229"/>
      <c r="P759" s="28229"/>
      <c r="Q759" s="28229"/>
      <c r="R759" s="28229"/>
      <c r="S759" s="28229"/>
      <c r="T759" s="28229"/>
      <c r="U759" s="28265"/>
      <c r="V759" s="28229">
        <v>0</v>
      </c>
    </row>
    <row s="28966" customFormat="1" customHeight="1" ht="22.5">
      <c r="A760" s="28229"/>
      <c r="B760" s="28924" t="s">
        <v>1551</v>
      </c>
      <c r="C760" s="28540" t="s">
        <v>103</v>
      </c>
      <c r="D760" s="27339" t="str">
        <f>B760&amp;".1"</f>
        <v>3.242.1</v>
      </c>
      <c r="E760" s="27340" t="s">
        <v>1065</v>
      </c>
      <c r="F760" s="27341" t="s">
        <v>430</v>
      </c>
      <c r="G760" s="27545" t="s">
        <v>22</v>
      </c>
      <c r="H760" s="27343" t="s">
        <v>22</v>
      </c>
      <c r="I760" s="27545" t="s">
        <v>1552</v>
      </c>
      <c r="J760" s="27343" t="s">
        <v>22</v>
      </c>
      <c r="K760" s="28195"/>
      <c r="L760" s="28229"/>
      <c r="M760" s="28229"/>
      <c r="N760" s="28229"/>
      <c r="O760" s="28229"/>
      <c r="P760" s="28229"/>
      <c r="Q760" s="28229"/>
      <c r="R760" s="28229"/>
      <c r="S760" s="28229"/>
      <c r="T760" s="28229"/>
      <c r="U760" s="28265"/>
      <c r="V760" s="28229">
        <v>0</v>
      </c>
    </row>
    <row s="28966" customFormat="1" customHeight="1" ht="15">
      <c r="A761" s="28229"/>
      <c r="B761" s="28924"/>
      <c r="C761" s="28540"/>
      <c r="D761" s="27339" t="str">
        <f>B760&amp;".2"</f>
        <v>3.242.2</v>
      </c>
      <c r="E761" s="27340" t="s">
        <v>1066</v>
      </c>
      <c r="F761" s="27341" t="s">
        <v>430</v>
      </c>
      <c r="G761" s="27310" t="s">
        <v>22</v>
      </c>
      <c r="H761" s="27343" t="s">
        <v>22</v>
      </c>
      <c r="I761" s="27310" t="s">
        <v>1548</v>
      </c>
      <c r="J761" s="27343" t="s">
        <v>22</v>
      </c>
      <c r="K761" s="28195" t="s">
        <v>1067</v>
      </c>
      <c r="L761" s="28229"/>
      <c r="M761" s="28229"/>
      <c r="N761" s="28229"/>
      <c r="O761" s="28229"/>
      <c r="P761" s="28229"/>
      <c r="Q761" s="28229"/>
      <c r="R761" s="28229"/>
      <c r="S761" s="28229"/>
      <c r="T761" s="28229"/>
      <c r="U761" s="28265"/>
      <c r="V761" s="28229">
        <v>0</v>
      </c>
    </row>
    <row s="28966" customFormat="1" customHeight="1" ht="15">
      <c r="A762" s="28229"/>
      <c r="B762" s="28924"/>
      <c r="C762" s="28540"/>
      <c r="D762" s="27339" t="str">
        <f>B760&amp;".3"</f>
        <v>3.242.3</v>
      </c>
      <c r="E762" s="27340" t="s">
        <v>1068</v>
      </c>
      <c r="F762" s="27341" t="s">
        <v>430</v>
      </c>
      <c r="G762" s="27310" t="s">
        <v>22</v>
      </c>
      <c r="H762" s="27343" t="s">
        <v>22</v>
      </c>
      <c r="I762" s="27310" t="s">
        <v>1548</v>
      </c>
      <c r="J762" s="27343" t="s">
        <v>22</v>
      </c>
      <c r="K762" s="28195" t="s">
        <v>1069</v>
      </c>
      <c r="L762" s="28229"/>
      <c r="M762" s="28229"/>
      <c r="N762" s="28229"/>
      <c r="O762" s="28229"/>
      <c r="P762" s="28229"/>
      <c r="Q762" s="28229"/>
      <c r="R762" s="28229"/>
      <c r="S762" s="28229"/>
      <c r="T762" s="28229"/>
      <c r="U762" s="28265"/>
      <c r="V762" s="28229">
        <v>0</v>
      </c>
    </row>
    <row s="28966" customFormat="1" customHeight="1" ht="22.5">
      <c r="A763" s="28229"/>
      <c r="B763" s="28924" t="s">
        <v>1553</v>
      </c>
      <c r="C763" s="28540" t="s">
        <v>103</v>
      </c>
      <c r="D763" s="27339" t="str">
        <f>B763&amp;".1"</f>
        <v>3.243.1</v>
      </c>
      <c r="E763" s="27340" t="s">
        <v>1065</v>
      </c>
      <c r="F763" s="27341" t="s">
        <v>430</v>
      </c>
      <c r="G763" s="27545" t="s">
        <v>22</v>
      </c>
      <c r="H763" s="27343" t="s">
        <v>22</v>
      </c>
      <c r="I763" s="27545" t="s">
        <v>1554</v>
      </c>
      <c r="J763" s="27343" t="s">
        <v>22</v>
      </c>
      <c r="K763" s="28195"/>
      <c r="L763" s="28229"/>
      <c r="M763" s="28229"/>
      <c r="N763" s="28229"/>
      <c r="O763" s="28229"/>
      <c r="P763" s="28229"/>
      <c r="Q763" s="28229"/>
      <c r="R763" s="28229"/>
      <c r="S763" s="28229"/>
      <c r="T763" s="28229"/>
      <c r="U763" s="28265"/>
      <c r="V763" s="28229">
        <v>0</v>
      </c>
    </row>
    <row s="28966" customFormat="1" customHeight="1" ht="15">
      <c r="A764" s="28229"/>
      <c r="B764" s="28924"/>
      <c r="C764" s="28540"/>
      <c r="D764" s="27339" t="str">
        <f>B763&amp;".2"</f>
        <v>3.243.2</v>
      </c>
      <c r="E764" s="27340" t="s">
        <v>1066</v>
      </c>
      <c r="F764" s="27341" t="s">
        <v>430</v>
      </c>
      <c r="G764" s="27310" t="s">
        <v>22</v>
      </c>
      <c r="H764" s="27343" t="s">
        <v>22</v>
      </c>
      <c r="I764" s="27310" t="s">
        <v>1548</v>
      </c>
      <c r="J764" s="27343" t="s">
        <v>22</v>
      </c>
      <c r="K764" s="28195" t="s">
        <v>1067</v>
      </c>
      <c r="L764" s="28229"/>
      <c r="M764" s="28229"/>
      <c r="N764" s="28229"/>
      <c r="O764" s="28229"/>
      <c r="P764" s="28229"/>
      <c r="Q764" s="28229"/>
      <c r="R764" s="28229"/>
      <c r="S764" s="28229"/>
      <c r="T764" s="28229"/>
      <c r="U764" s="28265"/>
      <c r="V764" s="28229">
        <v>0</v>
      </c>
    </row>
    <row s="28966" customFormat="1" customHeight="1" ht="15">
      <c r="A765" s="28229"/>
      <c r="B765" s="28924"/>
      <c r="C765" s="28540"/>
      <c r="D765" s="27339" t="str">
        <f>B763&amp;".3"</f>
        <v>3.243.3</v>
      </c>
      <c r="E765" s="27340" t="s">
        <v>1068</v>
      </c>
      <c r="F765" s="27341" t="s">
        <v>430</v>
      </c>
      <c r="G765" s="27310" t="s">
        <v>22</v>
      </c>
      <c r="H765" s="27343" t="s">
        <v>22</v>
      </c>
      <c r="I765" s="27310" t="s">
        <v>1548</v>
      </c>
      <c r="J765" s="27343" t="s">
        <v>22</v>
      </c>
      <c r="K765" s="28195" t="s">
        <v>1069</v>
      </c>
      <c r="L765" s="28229"/>
      <c r="M765" s="28229"/>
      <c r="N765" s="28229"/>
      <c r="O765" s="28229"/>
      <c r="P765" s="28229"/>
      <c r="Q765" s="28229"/>
      <c r="R765" s="28229"/>
      <c r="S765" s="28229"/>
      <c r="T765" s="28229"/>
      <c r="U765" s="28265"/>
      <c r="V765" s="28229">
        <v>0</v>
      </c>
    </row>
    <row s="28966" customFormat="1" customHeight="1" ht="22.5">
      <c r="A766" s="28229"/>
      <c r="B766" s="28924" t="s">
        <v>1555</v>
      </c>
      <c r="C766" s="28540" t="s">
        <v>103</v>
      </c>
      <c r="D766" s="27339" t="str">
        <f>B766&amp;".1"</f>
        <v>3.244.1</v>
      </c>
      <c r="E766" s="27340" t="s">
        <v>1065</v>
      </c>
      <c r="F766" s="27341" t="s">
        <v>430</v>
      </c>
      <c r="G766" s="27545" t="s">
        <v>22</v>
      </c>
      <c r="H766" s="27343" t="s">
        <v>22</v>
      </c>
      <c r="I766" s="27545" t="s">
        <v>1556</v>
      </c>
      <c r="J766" s="27343" t="s">
        <v>22</v>
      </c>
      <c r="K766" s="28195"/>
      <c r="L766" s="28229"/>
      <c r="M766" s="28229"/>
      <c r="N766" s="28229"/>
      <c r="O766" s="28229"/>
      <c r="P766" s="28229"/>
      <c r="Q766" s="28229"/>
      <c r="R766" s="28229"/>
      <c r="S766" s="28229"/>
      <c r="T766" s="28229"/>
      <c r="U766" s="28265"/>
      <c r="V766" s="28229">
        <v>0</v>
      </c>
    </row>
    <row s="28966" customFormat="1" customHeight="1" ht="15">
      <c r="A767" s="28229"/>
      <c r="B767" s="28924"/>
      <c r="C767" s="28540"/>
      <c r="D767" s="27339" t="str">
        <f>B766&amp;".2"</f>
        <v>3.244.2</v>
      </c>
      <c r="E767" s="27340" t="s">
        <v>1066</v>
      </c>
      <c r="F767" s="27341" t="s">
        <v>430</v>
      </c>
      <c r="G767" s="27310" t="s">
        <v>22</v>
      </c>
      <c r="H767" s="27343" t="s">
        <v>22</v>
      </c>
      <c r="I767" s="27310" t="s">
        <v>1548</v>
      </c>
      <c r="J767" s="27343" t="s">
        <v>22</v>
      </c>
      <c r="K767" s="28195" t="s">
        <v>1067</v>
      </c>
      <c r="L767" s="28229"/>
      <c r="M767" s="28229"/>
      <c r="N767" s="28229"/>
      <c r="O767" s="28229"/>
      <c r="P767" s="28229"/>
      <c r="Q767" s="28229"/>
      <c r="R767" s="28229"/>
      <c r="S767" s="28229"/>
      <c r="T767" s="28229"/>
      <c r="U767" s="28265"/>
      <c r="V767" s="28229">
        <v>0</v>
      </c>
    </row>
    <row s="28966" customFormat="1" customHeight="1" ht="15">
      <c r="A768" s="28229"/>
      <c r="B768" s="28924"/>
      <c r="C768" s="28540"/>
      <c r="D768" s="27339" t="str">
        <f>B766&amp;".3"</f>
        <v>3.244.3</v>
      </c>
      <c r="E768" s="27340" t="s">
        <v>1068</v>
      </c>
      <c r="F768" s="27341" t="s">
        <v>430</v>
      </c>
      <c r="G768" s="27310" t="s">
        <v>22</v>
      </c>
      <c r="H768" s="27343" t="s">
        <v>22</v>
      </c>
      <c r="I768" s="27310" t="s">
        <v>1548</v>
      </c>
      <c r="J768" s="27343" t="s">
        <v>22</v>
      </c>
      <c r="K768" s="28195" t="s">
        <v>1069</v>
      </c>
      <c r="L768" s="28229"/>
      <c r="M768" s="28229"/>
      <c r="N768" s="28229"/>
      <c r="O768" s="28229"/>
      <c r="P768" s="28229"/>
      <c r="Q768" s="28229"/>
      <c r="R768" s="28229"/>
      <c r="S768" s="28229"/>
      <c r="T768" s="28229"/>
      <c r="U768" s="28265"/>
      <c r="V768" s="28229">
        <v>0</v>
      </c>
    </row>
    <row s="28966" customFormat="1" customHeight="1" ht="22.5">
      <c r="A769" s="28229"/>
      <c r="B769" s="28924" t="s">
        <v>1557</v>
      </c>
      <c r="C769" s="28540" t="s">
        <v>103</v>
      </c>
      <c r="D769" s="27339" t="str">
        <f>B769&amp;".1"</f>
        <v>3.245.1</v>
      </c>
      <c r="E769" s="27340" t="s">
        <v>1065</v>
      </c>
      <c r="F769" s="27341" t="s">
        <v>430</v>
      </c>
      <c r="G769" s="27545" t="s">
        <v>22</v>
      </c>
      <c r="H769" s="27343" t="s">
        <v>22</v>
      </c>
      <c r="I769" s="27545" t="s">
        <v>1558</v>
      </c>
      <c r="J769" s="27343" t="s">
        <v>22</v>
      </c>
      <c r="K769" s="28195"/>
      <c r="L769" s="28229"/>
      <c r="M769" s="28229"/>
      <c r="N769" s="28229"/>
      <c r="O769" s="28229"/>
      <c r="P769" s="28229"/>
      <c r="Q769" s="28229"/>
      <c r="R769" s="28229"/>
      <c r="S769" s="28229"/>
      <c r="T769" s="28229"/>
      <c r="U769" s="28265"/>
      <c r="V769" s="28229">
        <v>0</v>
      </c>
    </row>
    <row s="28966" customFormat="1" customHeight="1" ht="15">
      <c r="A770" s="28229"/>
      <c r="B770" s="28924"/>
      <c r="C770" s="28540"/>
      <c r="D770" s="27339" t="str">
        <f>B769&amp;".2"</f>
        <v>3.245.2</v>
      </c>
      <c r="E770" s="27340" t="s">
        <v>1066</v>
      </c>
      <c r="F770" s="27341" t="s">
        <v>430</v>
      </c>
      <c r="G770" s="27310" t="s">
        <v>22</v>
      </c>
      <c r="H770" s="27343" t="s">
        <v>22</v>
      </c>
      <c r="I770" s="27310" t="s">
        <v>1548</v>
      </c>
      <c r="J770" s="27343" t="s">
        <v>22</v>
      </c>
      <c r="K770" s="28195" t="s">
        <v>1067</v>
      </c>
      <c r="L770" s="28229"/>
      <c r="M770" s="28229"/>
      <c r="N770" s="28229"/>
      <c r="O770" s="28229"/>
      <c r="P770" s="28229"/>
      <c r="Q770" s="28229"/>
      <c r="R770" s="28229"/>
      <c r="S770" s="28229"/>
      <c r="T770" s="28229"/>
      <c r="U770" s="28265"/>
      <c r="V770" s="28229">
        <v>0</v>
      </c>
    </row>
    <row s="28966" customFormat="1" customHeight="1" ht="15">
      <c r="A771" s="28229"/>
      <c r="B771" s="28924"/>
      <c r="C771" s="28540"/>
      <c r="D771" s="27339" t="str">
        <f>B769&amp;".3"</f>
        <v>3.245.3</v>
      </c>
      <c r="E771" s="27340" t="s">
        <v>1068</v>
      </c>
      <c r="F771" s="27341" t="s">
        <v>430</v>
      </c>
      <c r="G771" s="27310" t="s">
        <v>22</v>
      </c>
      <c r="H771" s="27343" t="s">
        <v>22</v>
      </c>
      <c r="I771" s="27310" t="s">
        <v>1548</v>
      </c>
      <c r="J771" s="27343" t="s">
        <v>22</v>
      </c>
      <c r="K771" s="28195" t="s">
        <v>1069</v>
      </c>
      <c r="L771" s="28229"/>
      <c r="M771" s="28229"/>
      <c r="N771" s="28229"/>
      <c r="O771" s="28229"/>
      <c r="P771" s="28229"/>
      <c r="Q771" s="28229"/>
      <c r="R771" s="28229"/>
      <c r="S771" s="28229"/>
      <c r="T771" s="28229"/>
      <c r="U771" s="28265"/>
      <c r="V771" s="28229">
        <v>0</v>
      </c>
    </row>
    <row s="28966" customFormat="1" customHeight="1" ht="22.5">
      <c r="A772" s="28229"/>
      <c r="B772" s="28924" t="s">
        <v>1559</v>
      </c>
      <c r="C772" s="28540" t="s">
        <v>103</v>
      </c>
      <c r="D772" s="27339" t="str">
        <f>B772&amp;".1"</f>
        <v>3.246.1</v>
      </c>
      <c r="E772" s="27340" t="s">
        <v>1065</v>
      </c>
      <c r="F772" s="27341" t="s">
        <v>430</v>
      </c>
      <c r="G772" s="27545" t="s">
        <v>22</v>
      </c>
      <c r="H772" s="27343" t="s">
        <v>22</v>
      </c>
      <c r="I772" s="27545" t="s">
        <v>1560</v>
      </c>
      <c r="J772" s="27343" t="s">
        <v>22</v>
      </c>
      <c r="K772" s="28195"/>
      <c r="L772" s="28229"/>
      <c r="M772" s="28229"/>
      <c r="N772" s="28229"/>
      <c r="O772" s="28229"/>
      <c r="P772" s="28229"/>
      <c r="Q772" s="28229"/>
      <c r="R772" s="28229"/>
      <c r="S772" s="28229"/>
      <c r="T772" s="28229"/>
      <c r="U772" s="28265"/>
      <c r="V772" s="28229">
        <v>0</v>
      </c>
    </row>
    <row s="28966" customFormat="1" customHeight="1" ht="15">
      <c r="A773" s="28229"/>
      <c r="B773" s="28924"/>
      <c r="C773" s="28540"/>
      <c r="D773" s="27339" t="str">
        <f>B772&amp;".2"</f>
        <v>3.246.2</v>
      </c>
      <c r="E773" s="27340" t="s">
        <v>1066</v>
      </c>
      <c r="F773" s="27341" t="s">
        <v>430</v>
      </c>
      <c r="G773" s="27310" t="s">
        <v>22</v>
      </c>
      <c r="H773" s="27343" t="s">
        <v>22</v>
      </c>
      <c r="I773" s="27310" t="s">
        <v>1548</v>
      </c>
      <c r="J773" s="27343" t="s">
        <v>22</v>
      </c>
      <c r="K773" s="28195" t="s">
        <v>1067</v>
      </c>
      <c r="L773" s="28229"/>
      <c r="M773" s="28229"/>
      <c r="N773" s="28229"/>
      <c r="O773" s="28229"/>
      <c r="P773" s="28229"/>
      <c r="Q773" s="28229"/>
      <c r="R773" s="28229"/>
      <c r="S773" s="28229"/>
      <c r="T773" s="28229"/>
      <c r="U773" s="28265"/>
      <c r="V773" s="28229">
        <v>0</v>
      </c>
    </row>
    <row s="28966" customFormat="1" customHeight="1" ht="15">
      <c r="A774" s="28229"/>
      <c r="B774" s="28924"/>
      <c r="C774" s="28540"/>
      <c r="D774" s="27339" t="str">
        <f>B772&amp;".3"</f>
        <v>3.246.3</v>
      </c>
      <c r="E774" s="27340" t="s">
        <v>1068</v>
      </c>
      <c r="F774" s="27341" t="s">
        <v>430</v>
      </c>
      <c r="G774" s="27310" t="s">
        <v>22</v>
      </c>
      <c r="H774" s="27343" t="s">
        <v>22</v>
      </c>
      <c r="I774" s="27310" t="s">
        <v>1548</v>
      </c>
      <c r="J774" s="27343" t="s">
        <v>22</v>
      </c>
      <c r="K774" s="28195" t="s">
        <v>1069</v>
      </c>
      <c r="L774" s="28229"/>
      <c r="M774" s="28229"/>
      <c r="N774" s="28229"/>
      <c r="O774" s="28229"/>
      <c r="P774" s="28229"/>
      <c r="Q774" s="28229"/>
      <c r="R774" s="28229"/>
      <c r="S774" s="28229"/>
      <c r="T774" s="28229"/>
      <c r="U774" s="28265"/>
      <c r="V774" s="28229">
        <v>0</v>
      </c>
    </row>
    <row s="28966" customFormat="1" customHeight="1" ht="22.5">
      <c r="A775" s="28229"/>
      <c r="B775" s="28924" t="s">
        <v>1561</v>
      </c>
      <c r="C775" s="28540" t="s">
        <v>103</v>
      </c>
      <c r="D775" s="27339" t="str">
        <f>B775&amp;".1"</f>
        <v>3.247.1</v>
      </c>
      <c r="E775" s="27340" t="s">
        <v>1065</v>
      </c>
      <c r="F775" s="27341" t="s">
        <v>430</v>
      </c>
      <c r="G775" s="27545" t="s">
        <v>22</v>
      </c>
      <c r="H775" s="27343" t="s">
        <v>22</v>
      </c>
      <c r="I775" s="27545" t="s">
        <v>1562</v>
      </c>
      <c r="J775" s="27343" t="s">
        <v>22</v>
      </c>
      <c r="K775" s="28195"/>
      <c r="L775" s="28229"/>
      <c r="M775" s="28229"/>
      <c r="N775" s="28229"/>
      <c r="O775" s="28229"/>
      <c r="P775" s="28229"/>
      <c r="Q775" s="28229"/>
      <c r="R775" s="28229"/>
      <c r="S775" s="28229"/>
      <c r="T775" s="28229"/>
      <c r="U775" s="28265"/>
      <c r="V775" s="28229">
        <v>0</v>
      </c>
    </row>
    <row s="28966" customFormat="1" customHeight="1" ht="15">
      <c r="A776" s="28229"/>
      <c r="B776" s="28924"/>
      <c r="C776" s="28540"/>
      <c r="D776" s="27339" t="str">
        <f>B775&amp;".2"</f>
        <v>3.247.2</v>
      </c>
      <c r="E776" s="27340" t="s">
        <v>1066</v>
      </c>
      <c r="F776" s="27341" t="s">
        <v>430</v>
      </c>
      <c r="G776" s="27310" t="s">
        <v>22</v>
      </c>
      <c r="H776" s="27343" t="s">
        <v>22</v>
      </c>
      <c r="I776" s="27310" t="s">
        <v>1548</v>
      </c>
      <c r="J776" s="27343" t="s">
        <v>22</v>
      </c>
      <c r="K776" s="28195" t="s">
        <v>1067</v>
      </c>
      <c r="L776" s="28229"/>
      <c r="M776" s="28229"/>
      <c r="N776" s="28229"/>
      <c r="O776" s="28229"/>
      <c r="P776" s="28229"/>
      <c r="Q776" s="28229"/>
      <c r="R776" s="28229"/>
      <c r="S776" s="28229"/>
      <c r="T776" s="28229"/>
      <c r="U776" s="28265"/>
      <c r="V776" s="28229">
        <v>0</v>
      </c>
    </row>
    <row s="28966" customFormat="1" customHeight="1" ht="15">
      <c r="A777" s="28229"/>
      <c r="B777" s="28924"/>
      <c r="C777" s="28540"/>
      <c r="D777" s="27339" t="str">
        <f>B775&amp;".3"</f>
        <v>3.247.3</v>
      </c>
      <c r="E777" s="27340" t="s">
        <v>1068</v>
      </c>
      <c r="F777" s="27341" t="s">
        <v>430</v>
      </c>
      <c r="G777" s="27310" t="s">
        <v>22</v>
      </c>
      <c r="H777" s="27343" t="s">
        <v>22</v>
      </c>
      <c r="I777" s="27310" t="s">
        <v>1520</v>
      </c>
      <c r="J777" s="27343" t="s">
        <v>22</v>
      </c>
      <c r="K777" s="28195" t="s">
        <v>1069</v>
      </c>
      <c r="L777" s="28229"/>
      <c r="M777" s="28229"/>
      <c r="N777" s="28229"/>
      <c r="O777" s="28229"/>
      <c r="P777" s="28229"/>
      <c r="Q777" s="28229"/>
      <c r="R777" s="28229"/>
      <c r="S777" s="28229"/>
      <c r="T777" s="28229"/>
      <c r="U777" s="28265"/>
      <c r="V777" s="28229">
        <v>0</v>
      </c>
    </row>
    <row s="28966" customFormat="1" customHeight="1" ht="22.5">
      <c r="A778" s="28229"/>
      <c r="B778" s="28924" t="s">
        <v>1563</v>
      </c>
      <c r="C778" s="28540" t="s">
        <v>103</v>
      </c>
      <c r="D778" s="27339" t="str">
        <f>B778&amp;".1"</f>
        <v>3.248.1</v>
      </c>
      <c r="E778" s="27340" t="s">
        <v>1065</v>
      </c>
      <c r="F778" s="27341" t="s">
        <v>430</v>
      </c>
      <c r="G778" s="27545" t="s">
        <v>22</v>
      </c>
      <c r="H778" s="27343" t="s">
        <v>22</v>
      </c>
      <c r="I778" s="27545" t="s">
        <v>1564</v>
      </c>
      <c r="J778" s="27343" t="s">
        <v>22</v>
      </c>
      <c r="K778" s="28195"/>
      <c r="L778" s="28229"/>
      <c r="M778" s="28229"/>
      <c r="N778" s="28229"/>
      <c r="O778" s="28229"/>
      <c r="P778" s="28229"/>
      <c r="Q778" s="28229"/>
      <c r="R778" s="28229"/>
      <c r="S778" s="28229"/>
      <c r="T778" s="28229"/>
      <c r="U778" s="28265"/>
      <c r="V778" s="28229">
        <v>0</v>
      </c>
    </row>
    <row s="28966" customFormat="1" customHeight="1" ht="15">
      <c r="A779" s="28229"/>
      <c r="B779" s="28924"/>
      <c r="C779" s="28540"/>
      <c r="D779" s="27339" t="str">
        <f>B778&amp;".2"</f>
        <v>3.248.2</v>
      </c>
      <c r="E779" s="27340" t="s">
        <v>1066</v>
      </c>
      <c r="F779" s="27341" t="s">
        <v>430</v>
      </c>
      <c r="G779" s="27310" t="s">
        <v>22</v>
      </c>
      <c r="H779" s="27343" t="s">
        <v>22</v>
      </c>
      <c r="I779" s="27310" t="s">
        <v>1548</v>
      </c>
      <c r="J779" s="27343" t="s">
        <v>22</v>
      </c>
      <c r="K779" s="28195" t="s">
        <v>1067</v>
      </c>
      <c r="L779" s="28229"/>
      <c r="M779" s="28229"/>
      <c r="N779" s="28229"/>
      <c r="O779" s="28229"/>
      <c r="P779" s="28229"/>
      <c r="Q779" s="28229"/>
      <c r="R779" s="28229"/>
      <c r="S779" s="28229"/>
      <c r="T779" s="28229"/>
      <c r="U779" s="28265"/>
      <c r="V779" s="28229">
        <v>0</v>
      </c>
    </row>
    <row s="28966" customFormat="1" customHeight="1" ht="15">
      <c r="A780" s="28229"/>
      <c r="B780" s="28924"/>
      <c r="C780" s="28540"/>
      <c r="D780" s="27339" t="str">
        <f>B778&amp;".3"</f>
        <v>3.248.3</v>
      </c>
      <c r="E780" s="27340" t="s">
        <v>1068</v>
      </c>
      <c r="F780" s="27341" t="s">
        <v>430</v>
      </c>
      <c r="G780" s="27310" t="s">
        <v>22</v>
      </c>
      <c r="H780" s="27343" t="s">
        <v>22</v>
      </c>
      <c r="I780" s="27310" t="s">
        <v>1548</v>
      </c>
      <c r="J780" s="27343" t="s">
        <v>22</v>
      </c>
      <c r="K780" s="28195" t="s">
        <v>1069</v>
      </c>
      <c r="L780" s="28229"/>
      <c r="M780" s="28229"/>
      <c r="N780" s="28229"/>
      <c r="O780" s="28229"/>
      <c r="P780" s="28229"/>
      <c r="Q780" s="28229"/>
      <c r="R780" s="28229"/>
      <c r="S780" s="28229"/>
      <c r="T780" s="28229"/>
      <c r="U780" s="28265"/>
      <c r="V780" s="28229">
        <v>0</v>
      </c>
    </row>
    <row s="28966" customFormat="1" customHeight="1" ht="22.5">
      <c r="A781" s="28229"/>
      <c r="B781" s="28924" t="s">
        <v>1565</v>
      </c>
      <c r="C781" s="28540" t="s">
        <v>103</v>
      </c>
      <c r="D781" s="27339" t="str">
        <f>B781&amp;".1"</f>
        <v>3.249.1</v>
      </c>
      <c r="E781" s="27340" t="s">
        <v>1065</v>
      </c>
      <c r="F781" s="27341" t="s">
        <v>430</v>
      </c>
      <c r="G781" s="27545" t="s">
        <v>22</v>
      </c>
      <c r="H781" s="27343" t="s">
        <v>22</v>
      </c>
      <c r="I781" s="27545" t="s">
        <v>1566</v>
      </c>
      <c r="J781" s="27343" t="s">
        <v>22</v>
      </c>
      <c r="K781" s="28195"/>
      <c r="L781" s="28229"/>
      <c r="M781" s="28229"/>
      <c r="N781" s="28229"/>
      <c r="O781" s="28229"/>
      <c r="P781" s="28229"/>
      <c r="Q781" s="28229"/>
      <c r="R781" s="28229"/>
      <c r="S781" s="28229"/>
      <c r="T781" s="28229"/>
      <c r="U781" s="28265"/>
      <c r="V781" s="28229">
        <v>0</v>
      </c>
    </row>
    <row s="28966" customFormat="1" customHeight="1" ht="15">
      <c r="A782" s="28229"/>
      <c r="B782" s="28924"/>
      <c r="C782" s="28540"/>
      <c r="D782" s="27339" t="str">
        <f>B781&amp;".2"</f>
        <v>3.249.2</v>
      </c>
      <c r="E782" s="27340" t="s">
        <v>1066</v>
      </c>
      <c r="F782" s="27341" t="s">
        <v>430</v>
      </c>
      <c r="G782" s="27310" t="s">
        <v>22</v>
      </c>
      <c r="H782" s="27343" t="s">
        <v>22</v>
      </c>
      <c r="I782" s="27310" t="s">
        <v>1548</v>
      </c>
      <c r="J782" s="27343" t="s">
        <v>22</v>
      </c>
      <c r="K782" s="28195" t="s">
        <v>1067</v>
      </c>
      <c r="L782" s="28229"/>
      <c r="M782" s="28229"/>
      <c r="N782" s="28229"/>
      <c r="O782" s="28229"/>
      <c r="P782" s="28229"/>
      <c r="Q782" s="28229"/>
      <c r="R782" s="28229"/>
      <c r="S782" s="28229"/>
      <c r="T782" s="28229"/>
      <c r="U782" s="28265"/>
      <c r="V782" s="28229">
        <v>0</v>
      </c>
    </row>
    <row s="28966" customFormat="1" customHeight="1" ht="15">
      <c r="A783" s="28229"/>
      <c r="B783" s="28924"/>
      <c r="C783" s="28540"/>
      <c r="D783" s="27339" t="str">
        <f>B781&amp;".3"</f>
        <v>3.249.3</v>
      </c>
      <c r="E783" s="27340" t="s">
        <v>1068</v>
      </c>
      <c r="F783" s="27341" t="s">
        <v>430</v>
      </c>
      <c r="G783" s="27310" t="s">
        <v>22</v>
      </c>
      <c r="H783" s="27343" t="s">
        <v>22</v>
      </c>
      <c r="I783" s="27310" t="s">
        <v>1548</v>
      </c>
      <c r="J783" s="27343" t="s">
        <v>22</v>
      </c>
      <c r="K783" s="28195" t="s">
        <v>1069</v>
      </c>
      <c r="L783" s="28229"/>
      <c r="M783" s="28229"/>
      <c r="N783" s="28229"/>
      <c r="O783" s="28229"/>
      <c r="P783" s="28229"/>
      <c r="Q783" s="28229"/>
      <c r="R783" s="28229"/>
      <c r="S783" s="28229"/>
      <c r="T783" s="28229"/>
      <c r="U783" s="28265"/>
      <c r="V783" s="28229">
        <v>0</v>
      </c>
    </row>
    <row s="28966" customFormat="1" customHeight="1" ht="22.5">
      <c r="A784" s="28229"/>
      <c r="B784" s="28924" t="s">
        <v>1567</v>
      </c>
      <c r="C784" s="28540" t="s">
        <v>103</v>
      </c>
      <c r="D784" s="27339" t="str">
        <f>B784&amp;".1"</f>
        <v>3.250.1</v>
      </c>
      <c r="E784" s="27340" t="s">
        <v>1065</v>
      </c>
      <c r="F784" s="27341" t="s">
        <v>430</v>
      </c>
      <c r="G784" s="27545" t="s">
        <v>22</v>
      </c>
      <c r="H784" s="27343" t="s">
        <v>22</v>
      </c>
      <c r="I784" s="27545" t="s">
        <v>1568</v>
      </c>
      <c r="J784" s="27343" t="s">
        <v>22</v>
      </c>
      <c r="K784" s="28195"/>
      <c r="L784" s="28229"/>
      <c r="M784" s="28229"/>
      <c r="N784" s="28229"/>
      <c r="O784" s="28229"/>
      <c r="P784" s="28229"/>
      <c r="Q784" s="28229"/>
      <c r="R784" s="28229"/>
      <c r="S784" s="28229"/>
      <c r="T784" s="28229"/>
      <c r="U784" s="28265"/>
      <c r="V784" s="28229">
        <v>0</v>
      </c>
    </row>
    <row s="28966" customFormat="1" customHeight="1" ht="15">
      <c r="A785" s="28229"/>
      <c r="B785" s="28924"/>
      <c r="C785" s="28540"/>
      <c r="D785" s="27339" t="str">
        <f>B784&amp;".2"</f>
        <v>3.250.2</v>
      </c>
      <c r="E785" s="27340" t="s">
        <v>1066</v>
      </c>
      <c r="F785" s="27341" t="s">
        <v>430</v>
      </c>
      <c r="G785" s="27310" t="s">
        <v>22</v>
      </c>
      <c r="H785" s="27343" t="s">
        <v>22</v>
      </c>
      <c r="I785" s="27310" t="s">
        <v>1548</v>
      </c>
      <c r="J785" s="27343" t="s">
        <v>22</v>
      </c>
      <c r="K785" s="28195" t="s">
        <v>1067</v>
      </c>
      <c r="L785" s="28229"/>
      <c r="M785" s="28229"/>
      <c r="N785" s="28229"/>
      <c r="O785" s="28229"/>
      <c r="P785" s="28229"/>
      <c r="Q785" s="28229"/>
      <c r="R785" s="28229"/>
      <c r="S785" s="28229"/>
      <c r="T785" s="28229"/>
      <c r="U785" s="28265"/>
      <c r="V785" s="28229">
        <v>0</v>
      </c>
    </row>
    <row s="28966" customFormat="1" customHeight="1" ht="15">
      <c r="A786" s="28229"/>
      <c r="B786" s="28924"/>
      <c r="C786" s="28540"/>
      <c r="D786" s="27339" t="str">
        <f>B784&amp;".3"</f>
        <v>3.250.3</v>
      </c>
      <c r="E786" s="27340" t="s">
        <v>1068</v>
      </c>
      <c r="F786" s="27341" t="s">
        <v>430</v>
      </c>
      <c r="G786" s="27310" t="s">
        <v>22</v>
      </c>
      <c r="H786" s="27343" t="s">
        <v>22</v>
      </c>
      <c r="I786" s="27310" t="s">
        <v>1548</v>
      </c>
      <c r="J786" s="27343" t="s">
        <v>22</v>
      </c>
      <c r="K786" s="28195" t="s">
        <v>1069</v>
      </c>
      <c r="L786" s="28229"/>
      <c r="M786" s="28229"/>
      <c r="N786" s="28229"/>
      <c r="O786" s="28229"/>
      <c r="P786" s="28229"/>
      <c r="Q786" s="28229"/>
      <c r="R786" s="28229"/>
      <c r="S786" s="28229"/>
      <c r="T786" s="28229"/>
      <c r="U786" s="28265"/>
      <c r="V786" s="28229">
        <v>0</v>
      </c>
    </row>
    <row s="28966" customFormat="1" customHeight="1" ht="22.5">
      <c r="A787" s="28229"/>
      <c r="B787" s="28924" t="s">
        <v>1569</v>
      </c>
      <c r="C787" s="28540" t="s">
        <v>103</v>
      </c>
      <c r="D787" s="27339" t="str">
        <f>B787&amp;".1"</f>
        <v>3.251.1</v>
      </c>
      <c r="E787" s="27340" t="s">
        <v>1065</v>
      </c>
      <c r="F787" s="27341" t="s">
        <v>430</v>
      </c>
      <c r="G787" s="27545" t="s">
        <v>22</v>
      </c>
      <c r="H787" s="27343" t="s">
        <v>22</v>
      </c>
      <c r="I787" s="27545" t="s">
        <v>1570</v>
      </c>
      <c r="J787" s="27343" t="s">
        <v>22</v>
      </c>
      <c r="K787" s="28195"/>
      <c r="L787" s="28229"/>
      <c r="M787" s="28229"/>
      <c r="N787" s="28229"/>
      <c r="O787" s="28229"/>
      <c r="P787" s="28229"/>
      <c r="Q787" s="28229"/>
      <c r="R787" s="28229"/>
      <c r="S787" s="28229"/>
      <c r="T787" s="28229"/>
      <c r="U787" s="28265"/>
      <c r="V787" s="28229">
        <v>0</v>
      </c>
    </row>
    <row s="28966" customFormat="1" customHeight="1" ht="15">
      <c r="A788" s="28229"/>
      <c r="B788" s="28924"/>
      <c r="C788" s="28540"/>
      <c r="D788" s="27339" t="str">
        <f>B787&amp;".2"</f>
        <v>3.251.2</v>
      </c>
      <c r="E788" s="27340" t="s">
        <v>1066</v>
      </c>
      <c r="F788" s="27341" t="s">
        <v>430</v>
      </c>
      <c r="G788" s="27310" t="s">
        <v>22</v>
      </c>
      <c r="H788" s="27343" t="s">
        <v>22</v>
      </c>
      <c r="I788" s="27310" t="s">
        <v>1548</v>
      </c>
      <c r="J788" s="27343" t="s">
        <v>22</v>
      </c>
      <c r="K788" s="28195" t="s">
        <v>1067</v>
      </c>
      <c r="L788" s="28229"/>
      <c r="M788" s="28229"/>
      <c r="N788" s="28229"/>
      <c r="O788" s="28229"/>
      <c r="P788" s="28229"/>
      <c r="Q788" s="28229"/>
      <c r="R788" s="28229"/>
      <c r="S788" s="28229"/>
      <c r="T788" s="28229"/>
      <c r="U788" s="28265"/>
      <c r="V788" s="28229">
        <v>0</v>
      </c>
    </row>
    <row s="28966" customFormat="1" customHeight="1" ht="15">
      <c r="A789" s="28229"/>
      <c r="B789" s="28924"/>
      <c r="C789" s="28540"/>
      <c r="D789" s="27339" t="str">
        <f>B787&amp;".3"</f>
        <v>3.251.3</v>
      </c>
      <c r="E789" s="27340" t="s">
        <v>1068</v>
      </c>
      <c r="F789" s="27341" t="s">
        <v>430</v>
      </c>
      <c r="G789" s="27310" t="s">
        <v>22</v>
      </c>
      <c r="H789" s="27343" t="s">
        <v>22</v>
      </c>
      <c r="I789" s="27310" t="s">
        <v>1548</v>
      </c>
      <c r="J789" s="27343" t="s">
        <v>22</v>
      </c>
      <c r="K789" s="28195" t="s">
        <v>1069</v>
      </c>
      <c r="L789" s="28229"/>
      <c r="M789" s="28229"/>
      <c r="N789" s="28229"/>
      <c r="O789" s="28229"/>
      <c r="P789" s="28229"/>
      <c r="Q789" s="28229"/>
      <c r="R789" s="28229"/>
      <c r="S789" s="28229"/>
      <c r="T789" s="28229"/>
      <c r="U789" s="28265"/>
      <c r="V789" s="28229">
        <v>0</v>
      </c>
    </row>
    <row s="28966" customFormat="1" customHeight="1" ht="22.5">
      <c r="A790" s="28229"/>
      <c r="B790" s="28924" t="s">
        <v>1571</v>
      </c>
      <c r="C790" s="28540" t="s">
        <v>103</v>
      </c>
      <c r="D790" s="27339" t="str">
        <f>B790&amp;".1"</f>
        <v>3.252.1</v>
      </c>
      <c r="E790" s="27340" t="s">
        <v>1065</v>
      </c>
      <c r="F790" s="27341" t="s">
        <v>430</v>
      </c>
      <c r="G790" s="27545" t="s">
        <v>22</v>
      </c>
      <c r="H790" s="27343" t="s">
        <v>22</v>
      </c>
      <c r="I790" s="27545" t="s">
        <v>1572</v>
      </c>
      <c r="J790" s="27343" t="s">
        <v>22</v>
      </c>
      <c r="K790" s="28195"/>
      <c r="L790" s="28229"/>
      <c r="M790" s="28229"/>
      <c r="N790" s="28229"/>
      <c r="O790" s="28229"/>
      <c r="P790" s="28229"/>
      <c r="Q790" s="28229"/>
      <c r="R790" s="28229"/>
      <c r="S790" s="28229"/>
      <c r="T790" s="28229"/>
      <c r="U790" s="28265"/>
      <c r="V790" s="28229">
        <v>0</v>
      </c>
    </row>
    <row s="28966" customFormat="1" customHeight="1" ht="15">
      <c r="A791" s="28229"/>
      <c r="B791" s="28924"/>
      <c r="C791" s="28540"/>
      <c r="D791" s="27339" t="str">
        <f>B790&amp;".2"</f>
        <v>3.252.2</v>
      </c>
      <c r="E791" s="27340" t="s">
        <v>1066</v>
      </c>
      <c r="F791" s="27341" t="s">
        <v>430</v>
      </c>
      <c r="G791" s="27310" t="s">
        <v>22</v>
      </c>
      <c r="H791" s="27343" t="s">
        <v>22</v>
      </c>
      <c r="I791" s="27310" t="s">
        <v>1548</v>
      </c>
      <c r="J791" s="27343" t="s">
        <v>22</v>
      </c>
      <c r="K791" s="28195" t="s">
        <v>1067</v>
      </c>
      <c r="L791" s="28229"/>
      <c r="M791" s="28229"/>
      <c r="N791" s="28229"/>
      <c r="O791" s="28229"/>
      <c r="P791" s="28229"/>
      <c r="Q791" s="28229"/>
      <c r="R791" s="28229"/>
      <c r="S791" s="28229"/>
      <c r="T791" s="28229"/>
      <c r="U791" s="28265"/>
      <c r="V791" s="28229">
        <v>0</v>
      </c>
    </row>
    <row s="28966" customFormat="1" customHeight="1" ht="15">
      <c r="A792" s="28229"/>
      <c r="B792" s="28924"/>
      <c r="C792" s="28540"/>
      <c r="D792" s="27339" t="str">
        <f>B790&amp;".3"</f>
        <v>3.252.3</v>
      </c>
      <c r="E792" s="27340" t="s">
        <v>1068</v>
      </c>
      <c r="F792" s="27341" t="s">
        <v>430</v>
      </c>
      <c r="G792" s="27310" t="s">
        <v>22</v>
      </c>
      <c r="H792" s="27343" t="s">
        <v>22</v>
      </c>
      <c r="I792" s="27310" t="s">
        <v>1548</v>
      </c>
      <c r="J792" s="27343" t="s">
        <v>22</v>
      </c>
      <c r="K792" s="28195" t="s">
        <v>1069</v>
      </c>
      <c r="L792" s="28229"/>
      <c r="M792" s="28229"/>
      <c r="N792" s="28229"/>
      <c r="O792" s="28229"/>
      <c r="P792" s="28229"/>
      <c r="Q792" s="28229"/>
      <c r="R792" s="28229"/>
      <c r="S792" s="28229"/>
      <c r="T792" s="28229"/>
      <c r="U792" s="28265"/>
      <c r="V792" s="28229">
        <v>0</v>
      </c>
    </row>
    <row s="28966" customFormat="1" customHeight="1" ht="22.5">
      <c r="A793" s="28229"/>
      <c r="B793" s="28924" t="s">
        <v>1573</v>
      </c>
      <c r="C793" s="28540" t="s">
        <v>103</v>
      </c>
      <c r="D793" s="27339" t="str">
        <f>B793&amp;".1"</f>
        <v>3.253.1</v>
      </c>
      <c r="E793" s="27340" t="s">
        <v>1065</v>
      </c>
      <c r="F793" s="27341" t="s">
        <v>430</v>
      </c>
      <c r="G793" s="27545" t="s">
        <v>22</v>
      </c>
      <c r="H793" s="27343" t="s">
        <v>22</v>
      </c>
      <c r="I793" s="27545" t="s">
        <v>1574</v>
      </c>
      <c r="J793" s="27343" t="s">
        <v>22</v>
      </c>
      <c r="K793" s="28195"/>
      <c r="L793" s="28229"/>
      <c r="M793" s="28229"/>
      <c r="N793" s="28229"/>
      <c r="O793" s="28229"/>
      <c r="P793" s="28229"/>
      <c r="Q793" s="28229"/>
      <c r="R793" s="28229"/>
      <c r="S793" s="28229"/>
      <c r="T793" s="28229"/>
      <c r="U793" s="28265"/>
      <c r="V793" s="28229">
        <v>0</v>
      </c>
    </row>
    <row s="28966" customFormat="1" customHeight="1" ht="15">
      <c r="A794" s="28229"/>
      <c r="B794" s="28924"/>
      <c r="C794" s="28540"/>
      <c r="D794" s="27339" t="str">
        <f>B793&amp;".2"</f>
        <v>3.253.2</v>
      </c>
      <c r="E794" s="27340" t="s">
        <v>1066</v>
      </c>
      <c r="F794" s="27341" t="s">
        <v>430</v>
      </c>
      <c r="G794" s="27310" t="s">
        <v>22</v>
      </c>
      <c r="H794" s="27343" t="s">
        <v>22</v>
      </c>
      <c r="I794" s="27310" t="s">
        <v>1575</v>
      </c>
      <c r="J794" s="27343" t="s">
        <v>22</v>
      </c>
      <c r="K794" s="28195" t="s">
        <v>1067</v>
      </c>
      <c r="L794" s="28229"/>
      <c r="M794" s="28229"/>
      <c r="N794" s="28229"/>
      <c r="O794" s="28229"/>
      <c r="P794" s="28229"/>
      <c r="Q794" s="28229"/>
      <c r="R794" s="28229"/>
      <c r="S794" s="28229"/>
      <c r="T794" s="28229"/>
      <c r="U794" s="28265"/>
      <c r="V794" s="28229">
        <v>0</v>
      </c>
    </row>
    <row s="28966" customFormat="1" customHeight="1" ht="15">
      <c r="A795" s="28229"/>
      <c r="B795" s="28924"/>
      <c r="C795" s="28540"/>
      <c r="D795" s="27339" t="str">
        <f>B793&amp;".3"</f>
        <v>3.253.3</v>
      </c>
      <c r="E795" s="27340" t="s">
        <v>1068</v>
      </c>
      <c r="F795" s="27341" t="s">
        <v>430</v>
      </c>
      <c r="G795" s="27310" t="s">
        <v>22</v>
      </c>
      <c r="H795" s="27343" t="s">
        <v>22</v>
      </c>
      <c r="I795" s="27310" t="s">
        <v>1548</v>
      </c>
      <c r="J795" s="27343" t="s">
        <v>22</v>
      </c>
      <c r="K795" s="28195" t="s">
        <v>1069</v>
      </c>
      <c r="L795" s="28229"/>
      <c r="M795" s="28229"/>
      <c r="N795" s="28229"/>
      <c r="O795" s="28229"/>
      <c r="P795" s="28229"/>
      <c r="Q795" s="28229"/>
      <c r="R795" s="28229"/>
      <c r="S795" s="28229"/>
      <c r="T795" s="28229"/>
      <c r="U795" s="28265"/>
      <c r="V795" s="28229">
        <v>0</v>
      </c>
    </row>
    <row s="28966" customFormat="1" customHeight="1" ht="22.5">
      <c r="A796" s="28229"/>
      <c r="B796" s="28924" t="s">
        <v>1576</v>
      </c>
      <c r="C796" s="28540" t="s">
        <v>103</v>
      </c>
      <c r="D796" s="27339" t="str">
        <f>B796&amp;".1"</f>
        <v>3.254.1</v>
      </c>
      <c r="E796" s="27340" t="s">
        <v>1065</v>
      </c>
      <c r="F796" s="27341" t="s">
        <v>430</v>
      </c>
      <c r="G796" s="27545" t="s">
        <v>22</v>
      </c>
      <c r="H796" s="27343" t="s">
        <v>22</v>
      </c>
      <c r="I796" s="27545" t="s">
        <v>1577</v>
      </c>
      <c r="J796" s="27343" t="s">
        <v>22</v>
      </c>
      <c r="K796" s="28195"/>
      <c r="L796" s="28229"/>
      <c r="M796" s="28229"/>
      <c r="N796" s="28229"/>
      <c r="O796" s="28229"/>
      <c r="P796" s="28229"/>
      <c r="Q796" s="28229"/>
      <c r="R796" s="28229"/>
      <c r="S796" s="28229"/>
      <c r="T796" s="28229"/>
      <c r="U796" s="28265"/>
      <c r="V796" s="28229">
        <v>0</v>
      </c>
    </row>
    <row s="28966" customFormat="1" customHeight="1" ht="15">
      <c r="A797" s="28229"/>
      <c r="B797" s="28924"/>
      <c r="C797" s="28540"/>
      <c r="D797" s="27339" t="str">
        <f>B796&amp;".2"</f>
        <v>3.254.2</v>
      </c>
      <c r="E797" s="27340" t="s">
        <v>1066</v>
      </c>
      <c r="F797" s="27341" t="s">
        <v>430</v>
      </c>
      <c r="G797" s="27310" t="s">
        <v>22</v>
      </c>
      <c r="H797" s="27343" t="s">
        <v>22</v>
      </c>
      <c r="I797" s="27310" t="s">
        <v>1575</v>
      </c>
      <c r="J797" s="27343" t="s">
        <v>22</v>
      </c>
      <c r="K797" s="28195" t="s">
        <v>1067</v>
      </c>
      <c r="L797" s="28229"/>
      <c r="M797" s="28229"/>
      <c r="N797" s="28229"/>
      <c r="O797" s="28229"/>
      <c r="P797" s="28229"/>
      <c r="Q797" s="28229"/>
      <c r="R797" s="28229"/>
      <c r="S797" s="28229"/>
      <c r="T797" s="28229"/>
      <c r="U797" s="28265"/>
      <c r="V797" s="28229">
        <v>0</v>
      </c>
    </row>
    <row s="28966" customFormat="1" customHeight="1" ht="15">
      <c r="A798" s="28229"/>
      <c r="B798" s="28924"/>
      <c r="C798" s="28540"/>
      <c r="D798" s="27339" t="str">
        <f>B796&amp;".3"</f>
        <v>3.254.3</v>
      </c>
      <c r="E798" s="27340" t="s">
        <v>1068</v>
      </c>
      <c r="F798" s="27341" t="s">
        <v>430</v>
      </c>
      <c r="G798" s="27310" t="s">
        <v>22</v>
      </c>
      <c r="H798" s="27343" t="s">
        <v>22</v>
      </c>
      <c r="I798" s="27310" t="s">
        <v>1575</v>
      </c>
      <c r="J798" s="27343" t="s">
        <v>22</v>
      </c>
      <c r="K798" s="28195" t="s">
        <v>1069</v>
      </c>
      <c r="L798" s="28229"/>
      <c r="M798" s="28229"/>
      <c r="N798" s="28229"/>
      <c r="O798" s="28229"/>
      <c r="P798" s="28229"/>
      <c r="Q798" s="28229"/>
      <c r="R798" s="28229"/>
      <c r="S798" s="28229"/>
      <c r="T798" s="28229"/>
      <c r="U798" s="28265"/>
      <c r="V798" s="28229">
        <v>0</v>
      </c>
    </row>
    <row s="28966" customFormat="1" customHeight="1" ht="22.5">
      <c r="A799" s="28229"/>
      <c r="B799" s="28924" t="s">
        <v>1578</v>
      </c>
      <c r="C799" s="28540" t="s">
        <v>103</v>
      </c>
      <c r="D799" s="27339" t="str">
        <f>B799&amp;".1"</f>
        <v>3.255.1</v>
      </c>
      <c r="E799" s="27340" t="s">
        <v>1065</v>
      </c>
      <c r="F799" s="27341" t="s">
        <v>430</v>
      </c>
      <c r="G799" s="27545" t="s">
        <v>22</v>
      </c>
      <c r="H799" s="27343" t="s">
        <v>22</v>
      </c>
      <c r="I799" s="27545" t="s">
        <v>1579</v>
      </c>
      <c r="J799" s="27343" t="s">
        <v>22</v>
      </c>
      <c r="K799" s="28195"/>
      <c r="L799" s="28229"/>
      <c r="M799" s="28229"/>
      <c r="N799" s="28229"/>
      <c r="O799" s="28229"/>
      <c r="P799" s="28229"/>
      <c r="Q799" s="28229"/>
      <c r="R799" s="28229"/>
      <c r="S799" s="28229"/>
      <c r="T799" s="28229"/>
      <c r="U799" s="28265"/>
      <c r="V799" s="28229">
        <v>0</v>
      </c>
    </row>
    <row s="28966" customFormat="1" customHeight="1" ht="15">
      <c r="A800" s="28229"/>
      <c r="B800" s="28924"/>
      <c r="C800" s="28540"/>
      <c r="D800" s="27339" t="str">
        <f>B799&amp;".2"</f>
        <v>3.255.2</v>
      </c>
      <c r="E800" s="27340" t="s">
        <v>1066</v>
      </c>
      <c r="F800" s="27341" t="s">
        <v>430</v>
      </c>
      <c r="G800" s="27310" t="s">
        <v>22</v>
      </c>
      <c r="H800" s="27343" t="s">
        <v>22</v>
      </c>
      <c r="I800" s="27310" t="s">
        <v>1575</v>
      </c>
      <c r="J800" s="27343" t="s">
        <v>22</v>
      </c>
      <c r="K800" s="28195" t="s">
        <v>1067</v>
      </c>
      <c r="L800" s="28229"/>
      <c r="M800" s="28229"/>
      <c r="N800" s="28229"/>
      <c r="O800" s="28229"/>
      <c r="P800" s="28229"/>
      <c r="Q800" s="28229"/>
      <c r="R800" s="28229"/>
      <c r="S800" s="28229"/>
      <c r="T800" s="28229"/>
      <c r="U800" s="28265"/>
      <c r="V800" s="28229">
        <v>0</v>
      </c>
    </row>
    <row s="28966" customFormat="1" customHeight="1" ht="15">
      <c r="A801" s="28229"/>
      <c r="B801" s="28924"/>
      <c r="C801" s="28540"/>
      <c r="D801" s="27339" t="str">
        <f>B799&amp;".3"</f>
        <v>3.255.3</v>
      </c>
      <c r="E801" s="27340" t="s">
        <v>1068</v>
      </c>
      <c r="F801" s="27341" t="s">
        <v>430</v>
      </c>
      <c r="G801" s="27310" t="s">
        <v>22</v>
      </c>
      <c r="H801" s="27343" t="s">
        <v>22</v>
      </c>
      <c r="I801" s="27310" t="s">
        <v>1575</v>
      </c>
      <c r="J801" s="27343" t="s">
        <v>22</v>
      </c>
      <c r="K801" s="28195" t="s">
        <v>1069</v>
      </c>
      <c r="L801" s="28229"/>
      <c r="M801" s="28229"/>
      <c r="N801" s="28229"/>
      <c r="O801" s="28229"/>
      <c r="P801" s="28229"/>
      <c r="Q801" s="28229"/>
      <c r="R801" s="28229"/>
      <c r="S801" s="28229"/>
      <c r="T801" s="28229"/>
      <c r="U801" s="28265"/>
      <c r="V801" s="28229">
        <v>0</v>
      </c>
    </row>
    <row s="28966" customFormat="1" customHeight="1" ht="22.5">
      <c r="A802" s="28229"/>
      <c r="B802" s="28924" t="s">
        <v>1580</v>
      </c>
      <c r="C802" s="28540" t="s">
        <v>103</v>
      </c>
      <c r="D802" s="27339" t="str">
        <f>B802&amp;".1"</f>
        <v>3.256.1</v>
      </c>
      <c r="E802" s="27340" t="s">
        <v>1065</v>
      </c>
      <c r="F802" s="27341" t="s">
        <v>430</v>
      </c>
      <c r="G802" s="27545" t="s">
        <v>22</v>
      </c>
      <c r="H802" s="27343" t="s">
        <v>22</v>
      </c>
      <c r="I802" s="27545" t="s">
        <v>1581</v>
      </c>
      <c r="J802" s="27343" t="s">
        <v>22</v>
      </c>
      <c r="K802" s="28195"/>
      <c r="L802" s="28229"/>
      <c r="M802" s="28229"/>
      <c r="N802" s="28229"/>
      <c r="O802" s="28229"/>
      <c r="P802" s="28229"/>
      <c r="Q802" s="28229"/>
      <c r="R802" s="28229"/>
      <c r="S802" s="28229"/>
      <c r="T802" s="28229"/>
      <c r="U802" s="28265"/>
      <c r="V802" s="28229">
        <v>0</v>
      </c>
    </row>
    <row s="28966" customFormat="1" customHeight="1" ht="15">
      <c r="A803" s="28229"/>
      <c r="B803" s="28924"/>
      <c r="C803" s="28540"/>
      <c r="D803" s="27339" t="str">
        <f>B802&amp;".2"</f>
        <v>3.256.2</v>
      </c>
      <c r="E803" s="27340" t="s">
        <v>1066</v>
      </c>
      <c r="F803" s="27341" t="s">
        <v>430</v>
      </c>
      <c r="G803" s="27310" t="s">
        <v>22</v>
      </c>
      <c r="H803" s="27343" t="s">
        <v>22</v>
      </c>
      <c r="I803" s="27310" t="s">
        <v>1575</v>
      </c>
      <c r="J803" s="27343" t="s">
        <v>22</v>
      </c>
      <c r="K803" s="28195" t="s">
        <v>1067</v>
      </c>
      <c r="L803" s="28229"/>
      <c r="M803" s="28229"/>
      <c r="N803" s="28229"/>
      <c r="O803" s="28229"/>
      <c r="P803" s="28229"/>
      <c r="Q803" s="28229"/>
      <c r="R803" s="28229"/>
      <c r="S803" s="28229"/>
      <c r="T803" s="28229"/>
      <c r="U803" s="28265"/>
      <c r="V803" s="28229">
        <v>0</v>
      </c>
    </row>
    <row s="28966" customFormat="1" customHeight="1" ht="15">
      <c r="A804" s="28229"/>
      <c r="B804" s="28924"/>
      <c r="C804" s="28540"/>
      <c r="D804" s="27339" t="str">
        <f>B802&amp;".3"</f>
        <v>3.256.3</v>
      </c>
      <c r="E804" s="27340" t="s">
        <v>1068</v>
      </c>
      <c r="F804" s="27341" t="s">
        <v>430</v>
      </c>
      <c r="G804" s="27310" t="s">
        <v>22</v>
      </c>
      <c r="H804" s="27343" t="s">
        <v>22</v>
      </c>
      <c r="I804" s="27310" t="s">
        <v>1575</v>
      </c>
      <c r="J804" s="27343" t="s">
        <v>22</v>
      </c>
      <c r="K804" s="28195" t="s">
        <v>1069</v>
      </c>
      <c r="L804" s="28229"/>
      <c r="M804" s="28229"/>
      <c r="N804" s="28229"/>
      <c r="O804" s="28229"/>
      <c r="P804" s="28229"/>
      <c r="Q804" s="28229"/>
      <c r="R804" s="28229"/>
      <c r="S804" s="28229"/>
      <c r="T804" s="28229"/>
      <c r="U804" s="28265"/>
      <c r="V804" s="28229">
        <v>0</v>
      </c>
    </row>
    <row s="28966" customFormat="1" customHeight="1" ht="22.5">
      <c r="A805" s="28229"/>
      <c r="B805" s="28924" t="s">
        <v>1582</v>
      </c>
      <c r="C805" s="28540" t="s">
        <v>103</v>
      </c>
      <c r="D805" s="27339" t="str">
        <f>B805&amp;".1"</f>
        <v>3.257.1</v>
      </c>
      <c r="E805" s="27340" t="s">
        <v>1065</v>
      </c>
      <c r="F805" s="27341" t="s">
        <v>430</v>
      </c>
      <c r="G805" s="27545" t="s">
        <v>22</v>
      </c>
      <c r="H805" s="27343" t="s">
        <v>22</v>
      </c>
      <c r="I805" s="27545" t="s">
        <v>1583</v>
      </c>
      <c r="J805" s="27343" t="s">
        <v>22</v>
      </c>
      <c r="K805" s="28195"/>
      <c r="L805" s="28229"/>
      <c r="M805" s="28229"/>
      <c r="N805" s="28229"/>
      <c r="O805" s="28229"/>
      <c r="P805" s="28229"/>
      <c r="Q805" s="28229"/>
      <c r="R805" s="28229"/>
      <c r="S805" s="28229"/>
      <c r="T805" s="28229"/>
      <c r="U805" s="28265"/>
      <c r="V805" s="28229">
        <v>0</v>
      </c>
    </row>
    <row s="28966" customFormat="1" customHeight="1" ht="15">
      <c r="A806" s="28229"/>
      <c r="B806" s="28924"/>
      <c r="C806" s="28540"/>
      <c r="D806" s="27339" t="str">
        <f>B805&amp;".2"</f>
        <v>3.257.2</v>
      </c>
      <c r="E806" s="27340" t="s">
        <v>1066</v>
      </c>
      <c r="F806" s="27341" t="s">
        <v>430</v>
      </c>
      <c r="G806" s="27310" t="s">
        <v>22</v>
      </c>
      <c r="H806" s="27343" t="s">
        <v>22</v>
      </c>
      <c r="I806" s="27310" t="s">
        <v>1575</v>
      </c>
      <c r="J806" s="27343" t="s">
        <v>22</v>
      </c>
      <c r="K806" s="28195" t="s">
        <v>1067</v>
      </c>
      <c r="L806" s="28229"/>
      <c r="M806" s="28229"/>
      <c r="N806" s="28229"/>
      <c r="O806" s="28229"/>
      <c r="P806" s="28229"/>
      <c r="Q806" s="28229"/>
      <c r="R806" s="28229"/>
      <c r="S806" s="28229"/>
      <c r="T806" s="28229"/>
      <c r="U806" s="28265"/>
      <c r="V806" s="28229">
        <v>0</v>
      </c>
    </row>
    <row s="28966" customFormat="1" customHeight="1" ht="15">
      <c r="A807" s="28229"/>
      <c r="B807" s="28924"/>
      <c r="C807" s="28540"/>
      <c r="D807" s="27339" t="str">
        <f>B805&amp;".3"</f>
        <v>3.257.3</v>
      </c>
      <c r="E807" s="27340" t="s">
        <v>1068</v>
      </c>
      <c r="F807" s="27341" t="s">
        <v>430</v>
      </c>
      <c r="G807" s="27310" t="s">
        <v>22</v>
      </c>
      <c r="H807" s="27343" t="s">
        <v>22</v>
      </c>
      <c r="I807" s="27310" t="s">
        <v>1548</v>
      </c>
      <c r="J807" s="27343" t="s">
        <v>22</v>
      </c>
      <c r="K807" s="28195" t="s">
        <v>1069</v>
      </c>
      <c r="L807" s="28229"/>
      <c r="M807" s="28229"/>
      <c r="N807" s="28229"/>
      <c r="O807" s="28229"/>
      <c r="P807" s="28229"/>
      <c r="Q807" s="28229"/>
      <c r="R807" s="28229"/>
      <c r="S807" s="28229"/>
      <c r="T807" s="28229"/>
      <c r="U807" s="28265"/>
      <c r="V807" s="28229">
        <v>0</v>
      </c>
    </row>
    <row s="28966" customFormat="1" customHeight="1" ht="22.5">
      <c r="A808" s="28229"/>
      <c r="B808" s="28924" t="s">
        <v>1584</v>
      </c>
      <c r="C808" s="28540" t="s">
        <v>103</v>
      </c>
      <c r="D808" s="27339" t="str">
        <f>B808&amp;".1"</f>
        <v>3.258.1</v>
      </c>
      <c r="E808" s="27340" t="s">
        <v>1065</v>
      </c>
      <c r="F808" s="27341" t="s">
        <v>430</v>
      </c>
      <c r="G808" s="27545" t="s">
        <v>22</v>
      </c>
      <c r="H808" s="27343" t="s">
        <v>22</v>
      </c>
      <c r="I808" s="27545" t="s">
        <v>1585</v>
      </c>
      <c r="J808" s="27343" t="s">
        <v>22</v>
      </c>
      <c r="K808" s="28195"/>
      <c r="L808" s="28229"/>
      <c r="M808" s="28229"/>
      <c r="N808" s="28229"/>
      <c r="O808" s="28229"/>
      <c r="P808" s="28229"/>
      <c r="Q808" s="28229"/>
      <c r="R808" s="28229"/>
      <c r="S808" s="28229"/>
      <c r="T808" s="28229"/>
      <c r="U808" s="28265"/>
      <c r="V808" s="28229">
        <v>0</v>
      </c>
    </row>
    <row s="28966" customFormat="1" customHeight="1" ht="15">
      <c r="A809" s="28229"/>
      <c r="B809" s="28924"/>
      <c r="C809" s="28540"/>
      <c r="D809" s="27339" t="str">
        <f>B808&amp;".2"</f>
        <v>3.258.2</v>
      </c>
      <c r="E809" s="27340" t="s">
        <v>1066</v>
      </c>
      <c r="F809" s="27341" t="s">
        <v>430</v>
      </c>
      <c r="G809" s="27310" t="s">
        <v>22</v>
      </c>
      <c r="H809" s="27343" t="s">
        <v>22</v>
      </c>
      <c r="I809" s="27310" t="s">
        <v>1575</v>
      </c>
      <c r="J809" s="27343" t="s">
        <v>22</v>
      </c>
      <c r="K809" s="28195" t="s">
        <v>1067</v>
      </c>
      <c r="L809" s="28229"/>
      <c r="M809" s="28229"/>
      <c r="N809" s="28229"/>
      <c r="O809" s="28229"/>
      <c r="P809" s="28229"/>
      <c r="Q809" s="28229"/>
      <c r="R809" s="28229"/>
      <c r="S809" s="28229"/>
      <c r="T809" s="28229"/>
      <c r="U809" s="28265"/>
      <c r="V809" s="28229">
        <v>0</v>
      </c>
    </row>
    <row s="28966" customFormat="1" customHeight="1" ht="15">
      <c r="A810" s="28229"/>
      <c r="B810" s="28924"/>
      <c r="C810" s="28540"/>
      <c r="D810" s="27339" t="str">
        <f>B808&amp;".3"</f>
        <v>3.258.3</v>
      </c>
      <c r="E810" s="27340" t="s">
        <v>1068</v>
      </c>
      <c r="F810" s="27341" t="s">
        <v>430</v>
      </c>
      <c r="G810" s="27310" t="s">
        <v>22</v>
      </c>
      <c r="H810" s="27343" t="s">
        <v>22</v>
      </c>
      <c r="I810" s="27310" t="s">
        <v>1548</v>
      </c>
      <c r="J810" s="27343" t="s">
        <v>22</v>
      </c>
      <c r="K810" s="28195" t="s">
        <v>1069</v>
      </c>
      <c r="L810" s="28229"/>
      <c r="M810" s="28229"/>
      <c r="N810" s="28229"/>
      <c r="O810" s="28229"/>
      <c r="P810" s="28229"/>
      <c r="Q810" s="28229"/>
      <c r="R810" s="28229"/>
      <c r="S810" s="28229"/>
      <c r="T810" s="28229"/>
      <c r="U810" s="28265"/>
      <c r="V810" s="28229">
        <v>0</v>
      </c>
    </row>
    <row s="28966" customFormat="1" customHeight="1" ht="22.5">
      <c r="A811" s="28229"/>
      <c r="B811" s="28924" t="s">
        <v>1586</v>
      </c>
      <c r="C811" s="28540" t="s">
        <v>103</v>
      </c>
      <c r="D811" s="27339" t="str">
        <f>B811&amp;".1"</f>
        <v>3.259.1</v>
      </c>
      <c r="E811" s="27340" t="s">
        <v>1065</v>
      </c>
      <c r="F811" s="27341" t="s">
        <v>430</v>
      </c>
      <c r="G811" s="27545" t="s">
        <v>22</v>
      </c>
      <c r="H811" s="27343" t="s">
        <v>22</v>
      </c>
      <c r="I811" s="27545" t="s">
        <v>1587</v>
      </c>
      <c r="J811" s="27343" t="s">
        <v>22</v>
      </c>
      <c r="K811" s="28195"/>
      <c r="L811" s="28229"/>
      <c r="M811" s="28229"/>
      <c r="N811" s="28229"/>
      <c r="O811" s="28229"/>
      <c r="P811" s="28229"/>
      <c r="Q811" s="28229"/>
      <c r="R811" s="28229"/>
      <c r="S811" s="28229"/>
      <c r="T811" s="28229"/>
      <c r="U811" s="28265"/>
      <c r="V811" s="28229">
        <v>0</v>
      </c>
    </row>
    <row s="28966" customFormat="1" customHeight="1" ht="15">
      <c r="A812" s="28229"/>
      <c r="B812" s="28924"/>
      <c r="C812" s="28540"/>
      <c r="D812" s="27339" t="str">
        <f>B811&amp;".2"</f>
        <v>3.259.2</v>
      </c>
      <c r="E812" s="27340" t="s">
        <v>1066</v>
      </c>
      <c r="F812" s="27341" t="s">
        <v>430</v>
      </c>
      <c r="G812" s="27310" t="s">
        <v>22</v>
      </c>
      <c r="H812" s="27343" t="s">
        <v>22</v>
      </c>
      <c r="I812" s="27310" t="s">
        <v>1575</v>
      </c>
      <c r="J812" s="27343" t="s">
        <v>22</v>
      </c>
      <c r="K812" s="28195" t="s">
        <v>1067</v>
      </c>
      <c r="L812" s="28229"/>
      <c r="M812" s="28229"/>
      <c r="N812" s="28229"/>
      <c r="O812" s="28229"/>
      <c r="P812" s="28229"/>
      <c r="Q812" s="28229"/>
      <c r="R812" s="28229"/>
      <c r="S812" s="28229"/>
      <c r="T812" s="28229"/>
      <c r="U812" s="28265"/>
      <c r="V812" s="28229">
        <v>0</v>
      </c>
    </row>
    <row s="28966" customFormat="1" customHeight="1" ht="15">
      <c r="A813" s="28229"/>
      <c r="B813" s="28924"/>
      <c r="C813" s="28540"/>
      <c r="D813" s="27339" t="str">
        <f>B811&amp;".3"</f>
        <v>3.259.3</v>
      </c>
      <c r="E813" s="27340" t="s">
        <v>1068</v>
      </c>
      <c r="F813" s="27341" t="s">
        <v>430</v>
      </c>
      <c r="G813" s="27310" t="s">
        <v>22</v>
      </c>
      <c r="H813" s="27343" t="s">
        <v>22</v>
      </c>
      <c r="I813" s="27310" t="s">
        <v>1575</v>
      </c>
      <c r="J813" s="27343" t="s">
        <v>22</v>
      </c>
      <c r="K813" s="28195" t="s">
        <v>1069</v>
      </c>
      <c r="L813" s="28229"/>
      <c r="M813" s="28229"/>
      <c r="N813" s="28229"/>
      <c r="O813" s="28229"/>
      <c r="P813" s="28229"/>
      <c r="Q813" s="28229"/>
      <c r="R813" s="28229"/>
      <c r="S813" s="28229"/>
      <c r="T813" s="28229"/>
      <c r="U813" s="28265"/>
      <c r="V813" s="28229">
        <v>0</v>
      </c>
    </row>
    <row s="28966" customFormat="1" customHeight="1" ht="22.5">
      <c r="A814" s="28229"/>
      <c r="B814" s="28924" t="s">
        <v>1588</v>
      </c>
      <c r="C814" s="28540" t="s">
        <v>103</v>
      </c>
      <c r="D814" s="27339" t="str">
        <f>B814&amp;".1"</f>
        <v>3.260.1</v>
      </c>
      <c r="E814" s="27340" t="s">
        <v>1065</v>
      </c>
      <c r="F814" s="27341" t="s">
        <v>430</v>
      </c>
      <c r="G814" s="27545" t="s">
        <v>22</v>
      </c>
      <c r="H814" s="27343" t="s">
        <v>22</v>
      </c>
      <c r="I814" s="27545" t="s">
        <v>1587</v>
      </c>
      <c r="J814" s="27343" t="s">
        <v>22</v>
      </c>
      <c r="K814" s="28195"/>
      <c r="L814" s="28229"/>
      <c r="M814" s="28229"/>
      <c r="N814" s="28229"/>
      <c r="O814" s="28229"/>
      <c r="P814" s="28229"/>
      <c r="Q814" s="28229"/>
      <c r="R814" s="28229"/>
      <c r="S814" s="28229"/>
      <c r="T814" s="28229"/>
      <c r="U814" s="28265"/>
      <c r="V814" s="28229">
        <v>0</v>
      </c>
    </row>
    <row s="28966" customFormat="1" customHeight="1" ht="15">
      <c r="A815" s="28229"/>
      <c r="B815" s="28924"/>
      <c r="C815" s="28540"/>
      <c r="D815" s="27339" t="str">
        <f>B814&amp;".2"</f>
        <v>3.260.2</v>
      </c>
      <c r="E815" s="27340" t="s">
        <v>1066</v>
      </c>
      <c r="F815" s="27341" t="s">
        <v>430</v>
      </c>
      <c r="G815" s="27310" t="s">
        <v>22</v>
      </c>
      <c r="H815" s="27343" t="s">
        <v>22</v>
      </c>
      <c r="I815" s="27310" t="s">
        <v>1575</v>
      </c>
      <c r="J815" s="27343" t="s">
        <v>22</v>
      </c>
      <c r="K815" s="28195" t="s">
        <v>1067</v>
      </c>
      <c r="L815" s="28229"/>
      <c r="M815" s="28229"/>
      <c r="N815" s="28229"/>
      <c r="O815" s="28229"/>
      <c r="P815" s="28229"/>
      <c r="Q815" s="28229"/>
      <c r="R815" s="28229"/>
      <c r="S815" s="28229"/>
      <c r="T815" s="28229"/>
      <c r="U815" s="28265"/>
      <c r="V815" s="28229">
        <v>0</v>
      </c>
    </row>
    <row s="28966" customFormat="1" customHeight="1" ht="15">
      <c r="A816" s="28229"/>
      <c r="B816" s="28924"/>
      <c r="C816" s="28540"/>
      <c r="D816" s="27339" t="str">
        <f>B814&amp;".3"</f>
        <v>3.260.3</v>
      </c>
      <c r="E816" s="27340" t="s">
        <v>1068</v>
      </c>
      <c r="F816" s="27341" t="s">
        <v>430</v>
      </c>
      <c r="G816" s="27310" t="s">
        <v>22</v>
      </c>
      <c r="H816" s="27343" t="s">
        <v>22</v>
      </c>
      <c r="I816" s="27310" t="s">
        <v>1575</v>
      </c>
      <c r="J816" s="27343" t="s">
        <v>22</v>
      </c>
      <c r="K816" s="28195" t="s">
        <v>1069</v>
      </c>
      <c r="L816" s="28229"/>
      <c r="M816" s="28229"/>
      <c r="N816" s="28229"/>
      <c r="O816" s="28229"/>
      <c r="P816" s="28229"/>
      <c r="Q816" s="28229"/>
      <c r="R816" s="28229"/>
      <c r="S816" s="28229"/>
      <c r="T816" s="28229"/>
      <c r="U816" s="28265"/>
      <c r="V816" s="28229">
        <v>0</v>
      </c>
    </row>
    <row s="28966" customFormat="1" customHeight="1" ht="22.5">
      <c r="A817" s="28229"/>
      <c r="B817" s="28924" t="s">
        <v>1589</v>
      </c>
      <c r="C817" s="28540" t="s">
        <v>103</v>
      </c>
      <c r="D817" s="27339" t="str">
        <f>B817&amp;".1"</f>
        <v>3.261.1</v>
      </c>
      <c r="E817" s="27340" t="s">
        <v>1065</v>
      </c>
      <c r="F817" s="27341" t="s">
        <v>430</v>
      </c>
      <c r="G817" s="27545" t="s">
        <v>22</v>
      </c>
      <c r="H817" s="27343" t="s">
        <v>22</v>
      </c>
      <c r="I817" s="27545" t="s">
        <v>1590</v>
      </c>
      <c r="J817" s="27343" t="s">
        <v>22</v>
      </c>
      <c r="K817" s="28195"/>
      <c r="L817" s="28229"/>
      <c r="M817" s="28229"/>
      <c r="N817" s="28229"/>
      <c r="O817" s="28229"/>
      <c r="P817" s="28229"/>
      <c r="Q817" s="28229"/>
      <c r="R817" s="28229"/>
      <c r="S817" s="28229"/>
      <c r="T817" s="28229"/>
      <c r="U817" s="28265"/>
      <c r="V817" s="28229">
        <v>0</v>
      </c>
    </row>
    <row s="28966" customFormat="1" customHeight="1" ht="15">
      <c r="A818" s="28229"/>
      <c r="B818" s="28924"/>
      <c r="C818" s="28540"/>
      <c r="D818" s="27339" t="str">
        <f>B817&amp;".2"</f>
        <v>3.261.2</v>
      </c>
      <c r="E818" s="27340" t="s">
        <v>1066</v>
      </c>
      <c r="F818" s="27341" t="s">
        <v>430</v>
      </c>
      <c r="G818" s="27310" t="s">
        <v>22</v>
      </c>
      <c r="H818" s="27343" t="s">
        <v>22</v>
      </c>
      <c r="I818" s="27310" t="s">
        <v>1575</v>
      </c>
      <c r="J818" s="27343" t="s">
        <v>22</v>
      </c>
      <c r="K818" s="28195" t="s">
        <v>1067</v>
      </c>
      <c r="L818" s="28229"/>
      <c r="M818" s="28229"/>
      <c r="N818" s="28229"/>
      <c r="O818" s="28229"/>
      <c r="P818" s="28229"/>
      <c r="Q818" s="28229"/>
      <c r="R818" s="28229"/>
      <c r="S818" s="28229"/>
      <c r="T818" s="28229"/>
      <c r="U818" s="28265"/>
      <c r="V818" s="28229">
        <v>0</v>
      </c>
    </row>
    <row s="28966" customFormat="1" customHeight="1" ht="15">
      <c r="A819" s="28229"/>
      <c r="B819" s="28924"/>
      <c r="C819" s="28540"/>
      <c r="D819" s="27339" t="str">
        <f>B817&amp;".3"</f>
        <v>3.261.3</v>
      </c>
      <c r="E819" s="27340" t="s">
        <v>1068</v>
      </c>
      <c r="F819" s="27341" t="s">
        <v>430</v>
      </c>
      <c r="G819" s="27310" t="s">
        <v>22</v>
      </c>
      <c r="H819" s="27343" t="s">
        <v>22</v>
      </c>
      <c r="I819" s="27310" t="s">
        <v>1575</v>
      </c>
      <c r="J819" s="27343" t="s">
        <v>22</v>
      </c>
      <c r="K819" s="28195" t="s">
        <v>1069</v>
      </c>
      <c r="L819" s="28229"/>
      <c r="M819" s="28229"/>
      <c r="N819" s="28229"/>
      <c r="O819" s="28229"/>
      <c r="P819" s="28229"/>
      <c r="Q819" s="28229"/>
      <c r="R819" s="28229"/>
      <c r="S819" s="28229"/>
      <c r="T819" s="28229"/>
      <c r="U819" s="28265"/>
      <c r="V819" s="28229">
        <v>0</v>
      </c>
    </row>
    <row s="28966" customFormat="1" customHeight="1" ht="22.5">
      <c r="A820" s="28229"/>
      <c r="B820" s="28924" t="s">
        <v>1591</v>
      </c>
      <c r="C820" s="28540" t="s">
        <v>103</v>
      </c>
      <c r="D820" s="27339" t="str">
        <f>B820&amp;".1"</f>
        <v>3.262.1</v>
      </c>
      <c r="E820" s="27340" t="s">
        <v>1065</v>
      </c>
      <c r="F820" s="27341" t="s">
        <v>430</v>
      </c>
      <c r="G820" s="27545" t="s">
        <v>22</v>
      </c>
      <c r="H820" s="27343" t="s">
        <v>22</v>
      </c>
      <c r="I820" s="27545" t="s">
        <v>1592</v>
      </c>
      <c r="J820" s="27343" t="s">
        <v>22</v>
      </c>
      <c r="K820" s="28195"/>
      <c r="L820" s="28229"/>
      <c r="M820" s="28229"/>
      <c r="N820" s="28229"/>
      <c r="O820" s="28229"/>
      <c r="P820" s="28229"/>
      <c r="Q820" s="28229"/>
      <c r="R820" s="28229"/>
      <c r="S820" s="28229"/>
      <c r="T820" s="28229"/>
      <c r="U820" s="28265"/>
      <c r="V820" s="28229">
        <v>0</v>
      </c>
    </row>
    <row s="28966" customFormat="1" customHeight="1" ht="15">
      <c r="A821" s="28229"/>
      <c r="B821" s="28924"/>
      <c r="C821" s="28540"/>
      <c r="D821" s="27339" t="str">
        <f>B820&amp;".2"</f>
        <v>3.262.2</v>
      </c>
      <c r="E821" s="27340" t="s">
        <v>1066</v>
      </c>
      <c r="F821" s="27341" t="s">
        <v>430</v>
      </c>
      <c r="G821" s="27310" t="s">
        <v>22</v>
      </c>
      <c r="H821" s="27343" t="s">
        <v>22</v>
      </c>
      <c r="I821" s="27310" t="s">
        <v>1575</v>
      </c>
      <c r="J821" s="27343" t="s">
        <v>22</v>
      </c>
      <c r="K821" s="28195" t="s">
        <v>1067</v>
      </c>
      <c r="L821" s="28229"/>
      <c r="M821" s="28229"/>
      <c r="N821" s="28229"/>
      <c r="O821" s="28229"/>
      <c r="P821" s="28229"/>
      <c r="Q821" s="28229"/>
      <c r="R821" s="28229"/>
      <c r="S821" s="28229"/>
      <c r="T821" s="28229"/>
      <c r="U821" s="28265"/>
      <c r="V821" s="28229">
        <v>0</v>
      </c>
    </row>
    <row s="28966" customFormat="1" customHeight="1" ht="15">
      <c r="A822" s="28229"/>
      <c r="B822" s="28924"/>
      <c r="C822" s="28540"/>
      <c r="D822" s="27339" t="str">
        <f>B820&amp;".3"</f>
        <v>3.262.3</v>
      </c>
      <c r="E822" s="27340" t="s">
        <v>1068</v>
      </c>
      <c r="F822" s="27341" t="s">
        <v>430</v>
      </c>
      <c r="G822" s="27310" t="s">
        <v>22</v>
      </c>
      <c r="H822" s="27343" t="s">
        <v>22</v>
      </c>
      <c r="I822" s="27310" t="s">
        <v>1575</v>
      </c>
      <c r="J822" s="27343" t="s">
        <v>22</v>
      </c>
      <c r="K822" s="28195" t="s">
        <v>1069</v>
      </c>
      <c r="L822" s="28229"/>
      <c r="M822" s="28229"/>
      <c r="N822" s="28229"/>
      <c r="O822" s="28229"/>
      <c r="P822" s="28229"/>
      <c r="Q822" s="28229"/>
      <c r="R822" s="28229"/>
      <c r="S822" s="28229"/>
      <c r="T822" s="28229"/>
      <c r="U822" s="28265"/>
      <c r="V822" s="28229">
        <v>0</v>
      </c>
    </row>
    <row s="28966" customFormat="1" customHeight="1" ht="22.5">
      <c r="A823" s="28229"/>
      <c r="B823" s="28924" t="s">
        <v>1593</v>
      </c>
      <c r="C823" s="28540" t="s">
        <v>103</v>
      </c>
      <c r="D823" s="27339" t="str">
        <f>B823&amp;".1"</f>
        <v>3.263.1</v>
      </c>
      <c r="E823" s="27340" t="s">
        <v>1065</v>
      </c>
      <c r="F823" s="27341" t="s">
        <v>430</v>
      </c>
      <c r="G823" s="27545" t="s">
        <v>22</v>
      </c>
      <c r="H823" s="27343" t="s">
        <v>22</v>
      </c>
      <c r="I823" s="27545" t="s">
        <v>1154</v>
      </c>
      <c r="J823" s="27343" t="s">
        <v>22</v>
      </c>
      <c r="K823" s="28195"/>
      <c r="L823" s="28229"/>
      <c r="M823" s="28229"/>
      <c r="N823" s="28229"/>
      <c r="O823" s="28229"/>
      <c r="P823" s="28229"/>
      <c r="Q823" s="28229"/>
      <c r="R823" s="28229"/>
      <c r="S823" s="28229"/>
      <c r="T823" s="28229"/>
      <c r="U823" s="28265"/>
      <c r="V823" s="28229">
        <v>0</v>
      </c>
    </row>
    <row s="28966" customFormat="1" customHeight="1" ht="15">
      <c r="A824" s="28229"/>
      <c r="B824" s="28924"/>
      <c r="C824" s="28540"/>
      <c r="D824" s="27339" t="str">
        <f>B823&amp;".2"</f>
        <v>3.263.2</v>
      </c>
      <c r="E824" s="27340" t="s">
        <v>1066</v>
      </c>
      <c r="F824" s="27341" t="s">
        <v>430</v>
      </c>
      <c r="G824" s="27310" t="s">
        <v>22</v>
      </c>
      <c r="H824" s="27343" t="s">
        <v>22</v>
      </c>
      <c r="I824" s="27310" t="s">
        <v>1575</v>
      </c>
      <c r="J824" s="27343" t="s">
        <v>22</v>
      </c>
      <c r="K824" s="28195" t="s">
        <v>1067</v>
      </c>
      <c r="L824" s="28229"/>
      <c r="M824" s="28229"/>
      <c r="N824" s="28229"/>
      <c r="O824" s="28229"/>
      <c r="P824" s="28229"/>
      <c r="Q824" s="28229"/>
      <c r="R824" s="28229"/>
      <c r="S824" s="28229"/>
      <c r="T824" s="28229"/>
      <c r="U824" s="28265"/>
      <c r="V824" s="28229">
        <v>0</v>
      </c>
    </row>
    <row s="28966" customFormat="1" customHeight="1" ht="15">
      <c r="A825" s="28229"/>
      <c r="B825" s="28924"/>
      <c r="C825" s="28540"/>
      <c r="D825" s="27339" t="str">
        <f>B823&amp;".3"</f>
        <v>3.263.3</v>
      </c>
      <c r="E825" s="27340" t="s">
        <v>1068</v>
      </c>
      <c r="F825" s="27341" t="s">
        <v>430</v>
      </c>
      <c r="G825" s="27310" t="s">
        <v>22</v>
      </c>
      <c r="H825" s="27343" t="s">
        <v>22</v>
      </c>
      <c r="I825" s="27310" t="s">
        <v>1575</v>
      </c>
      <c r="J825" s="27343" t="s">
        <v>22</v>
      </c>
      <c r="K825" s="28195" t="s">
        <v>1069</v>
      </c>
      <c r="L825" s="28229"/>
      <c r="M825" s="28229"/>
      <c r="N825" s="28229"/>
      <c r="O825" s="28229"/>
      <c r="P825" s="28229"/>
      <c r="Q825" s="28229"/>
      <c r="R825" s="28229"/>
      <c r="S825" s="28229"/>
      <c r="T825" s="28229"/>
      <c r="U825" s="28265"/>
      <c r="V825" s="28229">
        <v>0</v>
      </c>
    </row>
    <row s="28966" customFormat="1" customHeight="1" ht="22.5">
      <c r="A826" s="28229"/>
      <c r="B826" s="28924" t="s">
        <v>1594</v>
      </c>
      <c r="C826" s="28540" t="s">
        <v>103</v>
      </c>
      <c r="D826" s="27339" t="str">
        <f>B826&amp;".1"</f>
        <v>3.264.1</v>
      </c>
      <c r="E826" s="27340" t="s">
        <v>1065</v>
      </c>
      <c r="F826" s="27341" t="s">
        <v>430</v>
      </c>
      <c r="G826" s="27545" t="s">
        <v>22</v>
      </c>
      <c r="H826" s="27343" t="s">
        <v>22</v>
      </c>
      <c r="I826" s="27545" t="s">
        <v>1595</v>
      </c>
      <c r="J826" s="27343" t="s">
        <v>22</v>
      </c>
      <c r="K826" s="28195"/>
      <c r="L826" s="28229"/>
      <c r="M826" s="28229"/>
      <c r="N826" s="28229"/>
      <c r="O826" s="28229"/>
      <c r="P826" s="28229"/>
      <c r="Q826" s="28229"/>
      <c r="R826" s="28229"/>
      <c r="S826" s="28229"/>
      <c r="T826" s="28229"/>
      <c r="U826" s="28265"/>
      <c r="V826" s="28229">
        <v>0</v>
      </c>
    </row>
    <row s="28966" customFormat="1" customHeight="1" ht="15">
      <c r="A827" s="28229"/>
      <c r="B827" s="28924"/>
      <c r="C827" s="28540"/>
      <c r="D827" s="27339" t="str">
        <f>B826&amp;".2"</f>
        <v>3.264.2</v>
      </c>
      <c r="E827" s="27340" t="s">
        <v>1066</v>
      </c>
      <c r="F827" s="27341" t="s">
        <v>430</v>
      </c>
      <c r="G827" s="27310" t="s">
        <v>22</v>
      </c>
      <c r="H827" s="27343" t="s">
        <v>22</v>
      </c>
      <c r="I827" s="27310" t="s">
        <v>1575</v>
      </c>
      <c r="J827" s="27343" t="s">
        <v>22</v>
      </c>
      <c r="K827" s="28195" t="s">
        <v>1067</v>
      </c>
      <c r="L827" s="28229"/>
      <c r="M827" s="28229"/>
      <c r="N827" s="28229"/>
      <c r="O827" s="28229"/>
      <c r="P827" s="28229"/>
      <c r="Q827" s="28229"/>
      <c r="R827" s="28229"/>
      <c r="S827" s="28229"/>
      <c r="T827" s="28229"/>
      <c r="U827" s="28265"/>
      <c r="V827" s="28229">
        <v>0</v>
      </c>
    </row>
    <row s="28966" customFormat="1" customHeight="1" ht="15">
      <c r="A828" s="28229"/>
      <c r="B828" s="28924"/>
      <c r="C828" s="28540"/>
      <c r="D828" s="27339" t="str">
        <f>B826&amp;".3"</f>
        <v>3.264.3</v>
      </c>
      <c r="E828" s="27340" t="s">
        <v>1068</v>
      </c>
      <c r="F828" s="27341" t="s">
        <v>430</v>
      </c>
      <c r="G828" s="27310" t="s">
        <v>22</v>
      </c>
      <c r="H828" s="27343" t="s">
        <v>22</v>
      </c>
      <c r="I828" s="27310" t="s">
        <v>1575</v>
      </c>
      <c r="J828" s="27343" t="s">
        <v>22</v>
      </c>
      <c r="K828" s="28195" t="s">
        <v>1069</v>
      </c>
      <c r="L828" s="28229"/>
      <c r="M828" s="28229"/>
      <c r="N828" s="28229"/>
      <c r="O828" s="28229"/>
      <c r="P828" s="28229"/>
      <c r="Q828" s="28229"/>
      <c r="R828" s="28229"/>
      <c r="S828" s="28229"/>
      <c r="T828" s="28229"/>
      <c r="U828" s="28265"/>
      <c r="V828" s="28229">
        <v>0</v>
      </c>
    </row>
    <row s="28966" customFormat="1" customHeight="1" ht="22.5">
      <c r="A829" s="28229"/>
      <c r="B829" s="28924" t="s">
        <v>1596</v>
      </c>
      <c r="C829" s="28540" t="s">
        <v>103</v>
      </c>
      <c r="D829" s="27339" t="str">
        <f>B829&amp;".1"</f>
        <v>3.265.1</v>
      </c>
      <c r="E829" s="27340" t="s">
        <v>1065</v>
      </c>
      <c r="F829" s="27341" t="s">
        <v>430</v>
      </c>
      <c r="G829" s="27545" t="s">
        <v>22</v>
      </c>
      <c r="H829" s="27343" t="s">
        <v>22</v>
      </c>
      <c r="I829" s="27545" t="s">
        <v>1597</v>
      </c>
      <c r="J829" s="27343" t="s">
        <v>22</v>
      </c>
      <c r="K829" s="28195"/>
      <c r="L829" s="28229"/>
      <c r="M829" s="28229"/>
      <c r="N829" s="28229"/>
      <c r="O829" s="28229"/>
      <c r="P829" s="28229"/>
      <c r="Q829" s="28229"/>
      <c r="R829" s="28229"/>
      <c r="S829" s="28229"/>
      <c r="T829" s="28229"/>
      <c r="U829" s="28265"/>
      <c r="V829" s="28229">
        <v>0</v>
      </c>
    </row>
    <row s="28966" customFormat="1" customHeight="1" ht="15">
      <c r="A830" s="28229"/>
      <c r="B830" s="28924"/>
      <c r="C830" s="28540"/>
      <c r="D830" s="27339" t="str">
        <f>B829&amp;".2"</f>
        <v>3.265.2</v>
      </c>
      <c r="E830" s="27340" t="s">
        <v>1066</v>
      </c>
      <c r="F830" s="27341" t="s">
        <v>430</v>
      </c>
      <c r="G830" s="27310" t="s">
        <v>22</v>
      </c>
      <c r="H830" s="27343" t="s">
        <v>22</v>
      </c>
      <c r="I830" s="27310" t="s">
        <v>1575</v>
      </c>
      <c r="J830" s="27343" t="s">
        <v>22</v>
      </c>
      <c r="K830" s="28195" t="s">
        <v>1067</v>
      </c>
      <c r="L830" s="28229"/>
      <c r="M830" s="28229"/>
      <c r="N830" s="28229"/>
      <c r="O830" s="28229"/>
      <c r="P830" s="28229"/>
      <c r="Q830" s="28229"/>
      <c r="R830" s="28229"/>
      <c r="S830" s="28229"/>
      <c r="T830" s="28229"/>
      <c r="U830" s="28265"/>
      <c r="V830" s="28229">
        <v>0</v>
      </c>
    </row>
    <row s="28966" customFormat="1" customHeight="1" ht="15">
      <c r="A831" s="28229"/>
      <c r="B831" s="28924"/>
      <c r="C831" s="28540"/>
      <c r="D831" s="27339" t="str">
        <f>B829&amp;".3"</f>
        <v>3.265.3</v>
      </c>
      <c r="E831" s="27340" t="s">
        <v>1068</v>
      </c>
      <c r="F831" s="27341" t="s">
        <v>430</v>
      </c>
      <c r="G831" s="27310" t="s">
        <v>22</v>
      </c>
      <c r="H831" s="27343" t="s">
        <v>22</v>
      </c>
      <c r="I831" s="27310" t="s">
        <v>1575</v>
      </c>
      <c r="J831" s="27343" t="s">
        <v>22</v>
      </c>
      <c r="K831" s="28195" t="s">
        <v>1069</v>
      </c>
      <c r="L831" s="28229"/>
      <c r="M831" s="28229"/>
      <c r="N831" s="28229"/>
      <c r="O831" s="28229"/>
      <c r="P831" s="28229"/>
      <c r="Q831" s="28229"/>
      <c r="R831" s="28229"/>
      <c r="S831" s="28229"/>
      <c r="T831" s="28229"/>
      <c r="U831" s="28265"/>
      <c r="V831" s="28229">
        <v>0</v>
      </c>
    </row>
    <row s="28966" customFormat="1" customHeight="1" ht="22.5">
      <c r="A832" s="28229"/>
      <c r="B832" s="28924" t="s">
        <v>1598</v>
      </c>
      <c r="C832" s="28540" t="s">
        <v>103</v>
      </c>
      <c r="D832" s="27339" t="str">
        <f>B832&amp;".1"</f>
        <v>3.266.1</v>
      </c>
      <c r="E832" s="27340" t="s">
        <v>1065</v>
      </c>
      <c r="F832" s="27341" t="s">
        <v>430</v>
      </c>
      <c r="G832" s="27545" t="s">
        <v>22</v>
      </c>
      <c r="H832" s="27343" t="s">
        <v>22</v>
      </c>
      <c r="I832" s="27545" t="s">
        <v>1599</v>
      </c>
      <c r="J832" s="27343" t="s">
        <v>22</v>
      </c>
      <c r="K832" s="28195"/>
      <c r="L832" s="28229"/>
      <c r="M832" s="28229"/>
      <c r="N832" s="28229"/>
      <c r="O832" s="28229"/>
      <c r="P832" s="28229"/>
      <c r="Q832" s="28229"/>
      <c r="R832" s="28229"/>
      <c r="S832" s="28229"/>
      <c r="T832" s="28229"/>
      <c r="U832" s="28265"/>
      <c r="V832" s="28229">
        <v>0</v>
      </c>
    </row>
    <row s="28966" customFormat="1" customHeight="1" ht="15">
      <c r="A833" s="28229"/>
      <c r="B833" s="28924"/>
      <c r="C833" s="28540"/>
      <c r="D833" s="27339" t="str">
        <f>B832&amp;".2"</f>
        <v>3.266.2</v>
      </c>
      <c r="E833" s="27340" t="s">
        <v>1066</v>
      </c>
      <c r="F833" s="27341" t="s">
        <v>430</v>
      </c>
      <c r="G833" s="27310" t="s">
        <v>22</v>
      </c>
      <c r="H833" s="27343" t="s">
        <v>22</v>
      </c>
      <c r="I833" s="27310" t="s">
        <v>1575</v>
      </c>
      <c r="J833" s="27343" t="s">
        <v>22</v>
      </c>
      <c r="K833" s="28195" t="s">
        <v>1067</v>
      </c>
      <c r="L833" s="28229"/>
      <c r="M833" s="28229"/>
      <c r="N833" s="28229"/>
      <c r="O833" s="28229"/>
      <c r="P833" s="28229"/>
      <c r="Q833" s="28229"/>
      <c r="R833" s="28229"/>
      <c r="S833" s="28229"/>
      <c r="T833" s="28229"/>
      <c r="U833" s="28265"/>
      <c r="V833" s="28229">
        <v>0</v>
      </c>
    </row>
    <row s="28966" customFormat="1" customHeight="1" ht="15">
      <c r="A834" s="28229"/>
      <c r="B834" s="28924"/>
      <c r="C834" s="28540"/>
      <c r="D834" s="27339" t="str">
        <f>B832&amp;".3"</f>
        <v>3.266.3</v>
      </c>
      <c r="E834" s="27340" t="s">
        <v>1068</v>
      </c>
      <c r="F834" s="27341" t="s">
        <v>430</v>
      </c>
      <c r="G834" s="27310" t="s">
        <v>22</v>
      </c>
      <c r="H834" s="27343" t="s">
        <v>22</v>
      </c>
      <c r="I834" s="27310" t="s">
        <v>1575</v>
      </c>
      <c r="J834" s="27343" t="s">
        <v>22</v>
      </c>
      <c r="K834" s="28195" t="s">
        <v>1069</v>
      </c>
      <c r="L834" s="28229"/>
      <c r="M834" s="28229"/>
      <c r="N834" s="28229"/>
      <c r="O834" s="28229"/>
      <c r="P834" s="28229"/>
      <c r="Q834" s="28229"/>
      <c r="R834" s="28229"/>
      <c r="S834" s="28229"/>
      <c r="T834" s="28229"/>
      <c r="U834" s="28265"/>
      <c r="V834" s="28229">
        <v>0</v>
      </c>
    </row>
    <row s="28966" customFormat="1" customHeight="1" ht="22.5">
      <c r="A835" s="28229"/>
      <c r="B835" s="28924" t="s">
        <v>1600</v>
      </c>
      <c r="C835" s="28540" t="s">
        <v>103</v>
      </c>
      <c r="D835" s="27339" t="str">
        <f>B835&amp;".1"</f>
        <v>3.267.1</v>
      </c>
      <c r="E835" s="27340" t="s">
        <v>1065</v>
      </c>
      <c r="F835" s="27341" t="s">
        <v>430</v>
      </c>
      <c r="G835" s="27545" t="s">
        <v>22</v>
      </c>
      <c r="H835" s="27343" t="s">
        <v>22</v>
      </c>
      <c r="I835" s="27545" t="s">
        <v>1601</v>
      </c>
      <c r="J835" s="27343" t="s">
        <v>22</v>
      </c>
      <c r="K835" s="28195"/>
      <c r="L835" s="28229"/>
      <c r="M835" s="28229"/>
      <c r="N835" s="28229"/>
      <c r="O835" s="28229"/>
      <c r="P835" s="28229"/>
      <c r="Q835" s="28229"/>
      <c r="R835" s="28229"/>
      <c r="S835" s="28229"/>
      <c r="T835" s="28229"/>
      <c r="U835" s="28265"/>
      <c r="V835" s="28229">
        <v>0</v>
      </c>
    </row>
    <row s="28966" customFormat="1" customHeight="1" ht="15">
      <c r="A836" s="28229"/>
      <c r="B836" s="28924"/>
      <c r="C836" s="28540"/>
      <c r="D836" s="27339" t="str">
        <f>B835&amp;".2"</f>
        <v>3.267.2</v>
      </c>
      <c r="E836" s="27340" t="s">
        <v>1066</v>
      </c>
      <c r="F836" s="27341" t="s">
        <v>430</v>
      </c>
      <c r="G836" s="27310" t="s">
        <v>22</v>
      </c>
      <c r="H836" s="27343" t="s">
        <v>22</v>
      </c>
      <c r="I836" s="27310" t="s">
        <v>1575</v>
      </c>
      <c r="J836" s="27343" t="s">
        <v>22</v>
      </c>
      <c r="K836" s="28195" t="s">
        <v>1067</v>
      </c>
      <c r="L836" s="28229"/>
      <c r="M836" s="28229"/>
      <c r="N836" s="28229"/>
      <c r="O836" s="28229"/>
      <c r="P836" s="28229"/>
      <c r="Q836" s="28229"/>
      <c r="R836" s="28229"/>
      <c r="S836" s="28229"/>
      <c r="T836" s="28229"/>
      <c r="U836" s="28265"/>
      <c r="V836" s="28229">
        <v>0</v>
      </c>
    </row>
    <row s="28966" customFormat="1" customHeight="1" ht="15">
      <c r="A837" s="28229"/>
      <c r="B837" s="28924"/>
      <c r="C837" s="28540"/>
      <c r="D837" s="27339" t="str">
        <f>B835&amp;".3"</f>
        <v>3.267.3</v>
      </c>
      <c r="E837" s="27340" t="s">
        <v>1068</v>
      </c>
      <c r="F837" s="27341" t="s">
        <v>430</v>
      </c>
      <c r="G837" s="27310" t="s">
        <v>22</v>
      </c>
      <c r="H837" s="27343" t="s">
        <v>22</v>
      </c>
      <c r="I837" s="27310" t="s">
        <v>1575</v>
      </c>
      <c r="J837" s="27343" t="s">
        <v>22</v>
      </c>
      <c r="K837" s="28195" t="s">
        <v>1069</v>
      </c>
      <c r="L837" s="28229"/>
      <c r="M837" s="28229"/>
      <c r="N837" s="28229"/>
      <c r="O837" s="28229"/>
      <c r="P837" s="28229"/>
      <c r="Q837" s="28229"/>
      <c r="R837" s="28229"/>
      <c r="S837" s="28229"/>
      <c r="T837" s="28229"/>
      <c r="U837" s="28265"/>
      <c r="V837" s="28229">
        <v>0</v>
      </c>
    </row>
    <row s="28966" customFormat="1" customHeight="1" ht="22.5">
      <c r="A838" s="28229"/>
      <c r="B838" s="28924" t="s">
        <v>1602</v>
      </c>
      <c r="C838" s="28540" t="s">
        <v>103</v>
      </c>
      <c r="D838" s="27339" t="str">
        <f>B838&amp;".1"</f>
        <v>3.268.1</v>
      </c>
      <c r="E838" s="27340" t="s">
        <v>1065</v>
      </c>
      <c r="F838" s="27341" t="s">
        <v>430</v>
      </c>
      <c r="G838" s="27545" t="s">
        <v>22</v>
      </c>
      <c r="H838" s="27343" t="s">
        <v>22</v>
      </c>
      <c r="I838" s="27545" t="s">
        <v>1603</v>
      </c>
      <c r="J838" s="27343" t="s">
        <v>22</v>
      </c>
      <c r="K838" s="28195"/>
      <c r="L838" s="28229"/>
      <c r="M838" s="28229"/>
      <c r="N838" s="28229"/>
      <c r="O838" s="28229"/>
      <c r="P838" s="28229"/>
      <c r="Q838" s="28229"/>
      <c r="R838" s="28229"/>
      <c r="S838" s="28229"/>
      <c r="T838" s="28229"/>
      <c r="U838" s="28265"/>
      <c r="V838" s="28229">
        <v>0</v>
      </c>
    </row>
    <row s="28966" customFormat="1" customHeight="1" ht="15">
      <c r="A839" s="28229"/>
      <c r="B839" s="28924"/>
      <c r="C839" s="28540"/>
      <c r="D839" s="27339" t="str">
        <f>B838&amp;".2"</f>
        <v>3.268.2</v>
      </c>
      <c r="E839" s="27340" t="s">
        <v>1066</v>
      </c>
      <c r="F839" s="27341" t="s">
        <v>430</v>
      </c>
      <c r="G839" s="27310" t="s">
        <v>22</v>
      </c>
      <c r="H839" s="27343" t="s">
        <v>22</v>
      </c>
      <c r="I839" s="27310" t="s">
        <v>1575</v>
      </c>
      <c r="J839" s="27343" t="s">
        <v>22</v>
      </c>
      <c r="K839" s="28195" t="s">
        <v>1067</v>
      </c>
      <c r="L839" s="28229"/>
      <c r="M839" s="28229"/>
      <c r="N839" s="28229"/>
      <c r="O839" s="28229"/>
      <c r="P839" s="28229"/>
      <c r="Q839" s="28229"/>
      <c r="R839" s="28229"/>
      <c r="S839" s="28229"/>
      <c r="T839" s="28229"/>
      <c r="U839" s="28265"/>
      <c r="V839" s="28229">
        <v>0</v>
      </c>
    </row>
    <row s="28966" customFormat="1" customHeight="1" ht="15">
      <c r="A840" s="28229"/>
      <c r="B840" s="28924"/>
      <c r="C840" s="28540"/>
      <c r="D840" s="27339" t="str">
        <f>B838&amp;".3"</f>
        <v>3.268.3</v>
      </c>
      <c r="E840" s="27340" t="s">
        <v>1068</v>
      </c>
      <c r="F840" s="27341" t="s">
        <v>430</v>
      </c>
      <c r="G840" s="27310" t="s">
        <v>22</v>
      </c>
      <c r="H840" s="27343" t="s">
        <v>22</v>
      </c>
      <c r="I840" s="27310" t="s">
        <v>1575</v>
      </c>
      <c r="J840" s="27343" t="s">
        <v>22</v>
      </c>
      <c r="K840" s="28195" t="s">
        <v>1069</v>
      </c>
      <c r="L840" s="28229"/>
      <c r="M840" s="28229"/>
      <c r="N840" s="28229"/>
      <c r="O840" s="28229"/>
      <c r="P840" s="28229"/>
      <c r="Q840" s="28229"/>
      <c r="R840" s="28229"/>
      <c r="S840" s="28229"/>
      <c r="T840" s="28229"/>
      <c r="U840" s="28265"/>
      <c r="V840" s="28229">
        <v>0</v>
      </c>
    </row>
    <row s="28966" customFormat="1" customHeight="1" ht="22.5">
      <c r="A841" s="28229"/>
      <c r="B841" s="28924" t="s">
        <v>1604</v>
      </c>
      <c r="C841" s="28540" t="s">
        <v>103</v>
      </c>
      <c r="D841" s="27339" t="str">
        <f>B841&amp;".1"</f>
        <v>3.269.1</v>
      </c>
      <c r="E841" s="27340" t="s">
        <v>1065</v>
      </c>
      <c r="F841" s="27341" t="s">
        <v>430</v>
      </c>
      <c r="G841" s="27545" t="s">
        <v>22</v>
      </c>
      <c r="H841" s="27343" t="s">
        <v>22</v>
      </c>
      <c r="I841" s="27545" t="s">
        <v>1603</v>
      </c>
      <c r="J841" s="27343" t="s">
        <v>22</v>
      </c>
      <c r="K841" s="28195"/>
      <c r="L841" s="28229"/>
      <c r="M841" s="28229"/>
      <c r="N841" s="28229"/>
      <c r="O841" s="28229"/>
      <c r="P841" s="28229"/>
      <c r="Q841" s="28229"/>
      <c r="R841" s="28229"/>
      <c r="S841" s="28229"/>
      <c r="T841" s="28229"/>
      <c r="U841" s="28265"/>
      <c r="V841" s="28229">
        <v>0</v>
      </c>
    </row>
    <row s="28966" customFormat="1" customHeight="1" ht="15">
      <c r="A842" s="28229"/>
      <c r="B842" s="28924"/>
      <c r="C842" s="28540"/>
      <c r="D842" s="27339" t="str">
        <f>B841&amp;".2"</f>
        <v>3.269.2</v>
      </c>
      <c r="E842" s="27340" t="s">
        <v>1066</v>
      </c>
      <c r="F842" s="27341" t="s">
        <v>430</v>
      </c>
      <c r="G842" s="27310" t="s">
        <v>22</v>
      </c>
      <c r="H842" s="27343" t="s">
        <v>22</v>
      </c>
      <c r="I842" s="27310" t="s">
        <v>1575</v>
      </c>
      <c r="J842" s="27343" t="s">
        <v>22</v>
      </c>
      <c r="K842" s="28195" t="s">
        <v>1067</v>
      </c>
      <c r="L842" s="28229"/>
      <c r="M842" s="28229"/>
      <c r="N842" s="28229"/>
      <c r="O842" s="28229"/>
      <c r="P842" s="28229"/>
      <c r="Q842" s="28229"/>
      <c r="R842" s="28229"/>
      <c r="S842" s="28229"/>
      <c r="T842" s="28229"/>
      <c r="U842" s="28265"/>
      <c r="V842" s="28229">
        <v>0</v>
      </c>
    </row>
    <row s="28966" customFormat="1" customHeight="1" ht="15">
      <c r="A843" s="28229"/>
      <c r="B843" s="28924"/>
      <c r="C843" s="28540"/>
      <c r="D843" s="27339" t="str">
        <f>B841&amp;".3"</f>
        <v>3.269.3</v>
      </c>
      <c r="E843" s="27340" t="s">
        <v>1068</v>
      </c>
      <c r="F843" s="27341" t="s">
        <v>430</v>
      </c>
      <c r="G843" s="27310" t="s">
        <v>22</v>
      </c>
      <c r="H843" s="27343" t="s">
        <v>22</v>
      </c>
      <c r="I843" s="27310" t="s">
        <v>1575</v>
      </c>
      <c r="J843" s="27343" t="s">
        <v>22</v>
      </c>
      <c r="K843" s="28195" t="s">
        <v>1069</v>
      </c>
      <c r="L843" s="28229"/>
      <c r="M843" s="28229"/>
      <c r="N843" s="28229"/>
      <c r="O843" s="28229"/>
      <c r="P843" s="28229"/>
      <c r="Q843" s="28229"/>
      <c r="R843" s="28229"/>
      <c r="S843" s="28229"/>
      <c r="T843" s="28229"/>
      <c r="U843" s="28265"/>
      <c r="V843" s="28229">
        <v>0</v>
      </c>
    </row>
    <row s="28966" customFormat="1" customHeight="1" ht="22.5">
      <c r="A844" s="28229"/>
      <c r="B844" s="28924" t="s">
        <v>1605</v>
      </c>
      <c r="C844" s="28540" t="s">
        <v>103</v>
      </c>
      <c r="D844" s="27339" t="str">
        <f>B844&amp;".1"</f>
        <v>3.270.1</v>
      </c>
      <c r="E844" s="27340" t="s">
        <v>1065</v>
      </c>
      <c r="F844" s="27341" t="s">
        <v>430</v>
      </c>
      <c r="G844" s="27545" t="s">
        <v>22</v>
      </c>
      <c r="H844" s="27343" t="s">
        <v>22</v>
      </c>
      <c r="I844" s="27545" t="s">
        <v>1603</v>
      </c>
      <c r="J844" s="27343" t="s">
        <v>22</v>
      </c>
      <c r="K844" s="28195"/>
      <c r="L844" s="28229"/>
      <c r="M844" s="28229"/>
      <c r="N844" s="28229"/>
      <c r="O844" s="28229"/>
      <c r="P844" s="28229"/>
      <c r="Q844" s="28229"/>
      <c r="R844" s="28229"/>
      <c r="S844" s="28229"/>
      <c r="T844" s="28229"/>
      <c r="U844" s="28265"/>
      <c r="V844" s="28229">
        <v>0</v>
      </c>
    </row>
    <row s="28966" customFormat="1" customHeight="1" ht="15">
      <c r="A845" s="28229"/>
      <c r="B845" s="28924"/>
      <c r="C845" s="28540"/>
      <c r="D845" s="27339" t="str">
        <f>B844&amp;".2"</f>
        <v>3.270.2</v>
      </c>
      <c r="E845" s="27340" t="s">
        <v>1066</v>
      </c>
      <c r="F845" s="27341" t="s">
        <v>430</v>
      </c>
      <c r="G845" s="27310" t="s">
        <v>22</v>
      </c>
      <c r="H845" s="27343" t="s">
        <v>22</v>
      </c>
      <c r="I845" s="27310" t="s">
        <v>1575</v>
      </c>
      <c r="J845" s="27343" t="s">
        <v>22</v>
      </c>
      <c r="K845" s="28195" t="s">
        <v>1067</v>
      </c>
      <c r="L845" s="28229"/>
      <c r="M845" s="28229"/>
      <c r="N845" s="28229"/>
      <c r="O845" s="28229"/>
      <c r="P845" s="28229"/>
      <c r="Q845" s="28229"/>
      <c r="R845" s="28229"/>
      <c r="S845" s="28229"/>
      <c r="T845" s="28229"/>
      <c r="U845" s="28265"/>
      <c r="V845" s="28229">
        <v>0</v>
      </c>
    </row>
    <row s="28966" customFormat="1" customHeight="1" ht="15">
      <c r="A846" s="28229"/>
      <c r="B846" s="28924"/>
      <c r="C846" s="28540"/>
      <c r="D846" s="27339" t="str">
        <f>B844&amp;".3"</f>
        <v>3.270.3</v>
      </c>
      <c r="E846" s="27340" t="s">
        <v>1068</v>
      </c>
      <c r="F846" s="27341" t="s">
        <v>430</v>
      </c>
      <c r="G846" s="27310" t="s">
        <v>22</v>
      </c>
      <c r="H846" s="27343" t="s">
        <v>22</v>
      </c>
      <c r="I846" s="27310" t="s">
        <v>1575</v>
      </c>
      <c r="J846" s="27343" t="s">
        <v>22</v>
      </c>
      <c r="K846" s="28195" t="s">
        <v>1069</v>
      </c>
      <c r="L846" s="28229"/>
      <c r="M846" s="28229"/>
      <c r="N846" s="28229"/>
      <c r="O846" s="28229"/>
      <c r="P846" s="28229"/>
      <c r="Q846" s="28229"/>
      <c r="R846" s="28229"/>
      <c r="S846" s="28229"/>
      <c r="T846" s="28229"/>
      <c r="U846" s="28265"/>
      <c r="V846" s="28229">
        <v>0</v>
      </c>
    </row>
    <row s="28966" customFormat="1" customHeight="1" ht="22.5">
      <c r="A847" s="28229"/>
      <c r="B847" s="28924" t="s">
        <v>1606</v>
      </c>
      <c r="C847" s="28540" t="s">
        <v>103</v>
      </c>
      <c r="D847" s="27339" t="str">
        <f>B847&amp;".1"</f>
        <v>3.271.1</v>
      </c>
      <c r="E847" s="27340" t="s">
        <v>1065</v>
      </c>
      <c r="F847" s="27341" t="s">
        <v>430</v>
      </c>
      <c r="G847" s="27545" t="s">
        <v>22</v>
      </c>
      <c r="H847" s="27343" t="s">
        <v>22</v>
      </c>
      <c r="I847" s="27545" t="s">
        <v>1603</v>
      </c>
      <c r="J847" s="27343" t="s">
        <v>22</v>
      </c>
      <c r="K847" s="28195"/>
      <c r="L847" s="28229"/>
      <c r="M847" s="28229"/>
      <c r="N847" s="28229"/>
      <c r="O847" s="28229"/>
      <c r="P847" s="28229"/>
      <c r="Q847" s="28229"/>
      <c r="R847" s="28229"/>
      <c r="S847" s="28229"/>
      <c r="T847" s="28229"/>
      <c r="U847" s="28265"/>
      <c r="V847" s="28229">
        <v>0</v>
      </c>
    </row>
    <row s="28966" customFormat="1" customHeight="1" ht="15">
      <c r="A848" s="28229"/>
      <c r="B848" s="28924"/>
      <c r="C848" s="28540"/>
      <c r="D848" s="27339" t="str">
        <f>B847&amp;".2"</f>
        <v>3.271.2</v>
      </c>
      <c r="E848" s="27340" t="s">
        <v>1066</v>
      </c>
      <c r="F848" s="27341" t="s">
        <v>430</v>
      </c>
      <c r="G848" s="27310" t="s">
        <v>22</v>
      </c>
      <c r="H848" s="27343" t="s">
        <v>22</v>
      </c>
      <c r="I848" s="27310" t="s">
        <v>1575</v>
      </c>
      <c r="J848" s="27343" t="s">
        <v>22</v>
      </c>
      <c r="K848" s="28195" t="s">
        <v>1067</v>
      </c>
      <c r="L848" s="28229"/>
      <c r="M848" s="28229"/>
      <c r="N848" s="28229"/>
      <c r="O848" s="28229"/>
      <c r="P848" s="28229"/>
      <c r="Q848" s="28229"/>
      <c r="R848" s="28229"/>
      <c r="S848" s="28229"/>
      <c r="T848" s="28229"/>
      <c r="U848" s="28265"/>
      <c r="V848" s="28229">
        <v>0</v>
      </c>
    </row>
    <row s="28966" customFormat="1" customHeight="1" ht="15">
      <c r="A849" s="28229"/>
      <c r="B849" s="28924"/>
      <c r="C849" s="28540"/>
      <c r="D849" s="27339" t="str">
        <f>B847&amp;".3"</f>
        <v>3.271.3</v>
      </c>
      <c r="E849" s="27340" t="s">
        <v>1068</v>
      </c>
      <c r="F849" s="27341" t="s">
        <v>430</v>
      </c>
      <c r="G849" s="27310" t="s">
        <v>22</v>
      </c>
      <c r="H849" s="27343" t="s">
        <v>22</v>
      </c>
      <c r="I849" s="27310" t="s">
        <v>1575</v>
      </c>
      <c r="J849" s="27343" t="s">
        <v>22</v>
      </c>
      <c r="K849" s="28195" t="s">
        <v>1069</v>
      </c>
      <c r="L849" s="28229"/>
      <c r="M849" s="28229"/>
      <c r="N849" s="28229"/>
      <c r="O849" s="28229"/>
      <c r="P849" s="28229"/>
      <c r="Q849" s="28229"/>
      <c r="R849" s="28229"/>
      <c r="S849" s="28229"/>
      <c r="T849" s="28229"/>
      <c r="U849" s="28265"/>
      <c r="V849" s="28229">
        <v>0</v>
      </c>
    </row>
    <row s="28966" customFormat="1" customHeight="1" ht="22.5">
      <c r="A850" s="28229"/>
      <c r="B850" s="28924" t="s">
        <v>1607</v>
      </c>
      <c r="C850" s="28540" t="s">
        <v>103</v>
      </c>
      <c r="D850" s="27339" t="str">
        <f>B850&amp;".1"</f>
        <v>3.272.1</v>
      </c>
      <c r="E850" s="27340" t="s">
        <v>1065</v>
      </c>
      <c r="F850" s="27341" t="s">
        <v>430</v>
      </c>
      <c r="G850" s="27545" t="s">
        <v>22</v>
      </c>
      <c r="H850" s="27343" t="s">
        <v>22</v>
      </c>
      <c r="I850" s="27545" t="s">
        <v>1603</v>
      </c>
      <c r="J850" s="27343" t="s">
        <v>22</v>
      </c>
      <c r="K850" s="28195"/>
      <c r="L850" s="28229"/>
      <c r="M850" s="28229"/>
      <c r="N850" s="28229"/>
      <c r="O850" s="28229"/>
      <c r="P850" s="28229"/>
      <c r="Q850" s="28229"/>
      <c r="R850" s="28229"/>
      <c r="S850" s="28229"/>
      <c r="T850" s="28229"/>
      <c r="U850" s="28265"/>
      <c r="V850" s="28229">
        <v>0</v>
      </c>
    </row>
    <row s="28966" customFormat="1" customHeight="1" ht="15">
      <c r="A851" s="28229"/>
      <c r="B851" s="28924"/>
      <c r="C851" s="28540"/>
      <c r="D851" s="27339" t="str">
        <f>B850&amp;".2"</f>
        <v>3.272.2</v>
      </c>
      <c r="E851" s="27340" t="s">
        <v>1066</v>
      </c>
      <c r="F851" s="27341" t="s">
        <v>430</v>
      </c>
      <c r="G851" s="27310" t="s">
        <v>22</v>
      </c>
      <c r="H851" s="27343" t="s">
        <v>22</v>
      </c>
      <c r="I851" s="27310" t="s">
        <v>1575</v>
      </c>
      <c r="J851" s="27343" t="s">
        <v>22</v>
      </c>
      <c r="K851" s="28195" t="s">
        <v>1067</v>
      </c>
      <c r="L851" s="28229"/>
      <c r="M851" s="28229"/>
      <c r="N851" s="28229"/>
      <c r="O851" s="28229"/>
      <c r="P851" s="28229"/>
      <c r="Q851" s="28229"/>
      <c r="R851" s="28229"/>
      <c r="S851" s="28229"/>
      <c r="T851" s="28229"/>
      <c r="U851" s="28265"/>
      <c r="V851" s="28229">
        <v>0</v>
      </c>
    </row>
    <row s="28966" customFormat="1" customHeight="1" ht="15">
      <c r="A852" s="28229"/>
      <c r="B852" s="28924"/>
      <c r="C852" s="28540"/>
      <c r="D852" s="27339" t="str">
        <f>B850&amp;".3"</f>
        <v>3.272.3</v>
      </c>
      <c r="E852" s="27340" t="s">
        <v>1068</v>
      </c>
      <c r="F852" s="27341" t="s">
        <v>430</v>
      </c>
      <c r="G852" s="27310" t="s">
        <v>22</v>
      </c>
      <c r="H852" s="27343" t="s">
        <v>22</v>
      </c>
      <c r="I852" s="27310" t="s">
        <v>1575</v>
      </c>
      <c r="J852" s="27343" t="s">
        <v>22</v>
      </c>
      <c r="K852" s="28195" t="s">
        <v>1069</v>
      </c>
      <c r="L852" s="28229"/>
      <c r="M852" s="28229"/>
      <c r="N852" s="28229"/>
      <c r="O852" s="28229"/>
      <c r="P852" s="28229"/>
      <c r="Q852" s="28229"/>
      <c r="R852" s="28229"/>
      <c r="S852" s="28229"/>
      <c r="T852" s="28229"/>
      <c r="U852" s="28265"/>
      <c r="V852" s="28229">
        <v>0</v>
      </c>
    </row>
    <row s="28966" customFormat="1" customHeight="1" ht="22.5">
      <c r="A853" s="28229"/>
      <c r="B853" s="28924" t="s">
        <v>1608</v>
      </c>
      <c r="C853" s="28540" t="s">
        <v>103</v>
      </c>
      <c r="D853" s="27339" t="str">
        <f>B853&amp;".1"</f>
        <v>3.273.1</v>
      </c>
      <c r="E853" s="27340" t="s">
        <v>1065</v>
      </c>
      <c r="F853" s="27341" t="s">
        <v>430</v>
      </c>
      <c r="G853" s="27545" t="s">
        <v>22</v>
      </c>
      <c r="H853" s="27343" t="s">
        <v>22</v>
      </c>
      <c r="I853" s="27545" t="s">
        <v>1603</v>
      </c>
      <c r="J853" s="27343" t="s">
        <v>22</v>
      </c>
      <c r="K853" s="28195"/>
      <c r="L853" s="28229"/>
      <c r="M853" s="28229"/>
      <c r="N853" s="28229"/>
      <c r="O853" s="28229"/>
      <c r="P853" s="28229"/>
      <c r="Q853" s="28229"/>
      <c r="R853" s="28229"/>
      <c r="S853" s="28229"/>
      <c r="T853" s="28229"/>
      <c r="U853" s="28265"/>
      <c r="V853" s="28229">
        <v>0</v>
      </c>
    </row>
    <row s="28966" customFormat="1" customHeight="1" ht="15">
      <c r="A854" s="28229"/>
      <c r="B854" s="28924"/>
      <c r="C854" s="28540"/>
      <c r="D854" s="27339" t="str">
        <f>B853&amp;".2"</f>
        <v>3.273.2</v>
      </c>
      <c r="E854" s="27340" t="s">
        <v>1066</v>
      </c>
      <c r="F854" s="27341" t="s">
        <v>430</v>
      </c>
      <c r="G854" s="27310" t="s">
        <v>22</v>
      </c>
      <c r="H854" s="27343" t="s">
        <v>22</v>
      </c>
      <c r="I854" s="27310" t="s">
        <v>1575</v>
      </c>
      <c r="J854" s="27343" t="s">
        <v>22</v>
      </c>
      <c r="K854" s="28195" t="s">
        <v>1067</v>
      </c>
      <c r="L854" s="28229"/>
      <c r="M854" s="28229"/>
      <c r="N854" s="28229"/>
      <c r="O854" s="28229"/>
      <c r="P854" s="28229"/>
      <c r="Q854" s="28229"/>
      <c r="R854" s="28229"/>
      <c r="S854" s="28229"/>
      <c r="T854" s="28229"/>
      <c r="U854" s="28265"/>
      <c r="V854" s="28229">
        <v>0</v>
      </c>
    </row>
    <row s="28966" customFormat="1" customHeight="1" ht="15">
      <c r="A855" s="28229"/>
      <c r="B855" s="28924"/>
      <c r="C855" s="28540"/>
      <c r="D855" s="27339" t="str">
        <f>B853&amp;".3"</f>
        <v>3.273.3</v>
      </c>
      <c r="E855" s="27340" t="s">
        <v>1068</v>
      </c>
      <c r="F855" s="27341" t="s">
        <v>430</v>
      </c>
      <c r="G855" s="27310" t="s">
        <v>22</v>
      </c>
      <c r="H855" s="27343" t="s">
        <v>22</v>
      </c>
      <c r="I855" s="27310" t="s">
        <v>1575</v>
      </c>
      <c r="J855" s="27343" t="s">
        <v>22</v>
      </c>
      <c r="K855" s="28195" t="s">
        <v>1069</v>
      </c>
      <c r="L855" s="28229"/>
      <c r="M855" s="28229"/>
      <c r="N855" s="28229"/>
      <c r="O855" s="28229"/>
      <c r="P855" s="28229"/>
      <c r="Q855" s="28229"/>
      <c r="R855" s="28229"/>
      <c r="S855" s="28229"/>
      <c r="T855" s="28229"/>
      <c r="U855" s="28265"/>
      <c r="V855" s="28229">
        <v>0</v>
      </c>
    </row>
    <row s="28966" customFormat="1" customHeight="1" ht="22.5">
      <c r="A856" s="28229"/>
      <c r="B856" s="28924" t="s">
        <v>1609</v>
      </c>
      <c r="C856" s="28540" t="s">
        <v>103</v>
      </c>
      <c r="D856" s="27339" t="str">
        <f>B856&amp;".1"</f>
        <v>3.274.1</v>
      </c>
      <c r="E856" s="27340" t="s">
        <v>1065</v>
      </c>
      <c r="F856" s="27341" t="s">
        <v>430</v>
      </c>
      <c r="G856" s="27545" t="s">
        <v>22</v>
      </c>
      <c r="H856" s="27343" t="s">
        <v>22</v>
      </c>
      <c r="I856" s="27545" t="s">
        <v>1603</v>
      </c>
      <c r="J856" s="27343" t="s">
        <v>22</v>
      </c>
      <c r="K856" s="28195"/>
      <c r="L856" s="28229"/>
      <c r="M856" s="28229"/>
      <c r="N856" s="28229"/>
      <c r="O856" s="28229"/>
      <c r="P856" s="28229"/>
      <c r="Q856" s="28229"/>
      <c r="R856" s="28229"/>
      <c r="S856" s="28229"/>
      <c r="T856" s="28229"/>
      <c r="U856" s="28265"/>
      <c r="V856" s="28229">
        <v>0</v>
      </c>
    </row>
    <row s="28966" customFormat="1" customHeight="1" ht="15">
      <c r="A857" s="28229"/>
      <c r="B857" s="28924"/>
      <c r="C857" s="28540"/>
      <c r="D857" s="27339" t="str">
        <f>B856&amp;".2"</f>
        <v>3.274.2</v>
      </c>
      <c r="E857" s="27340" t="s">
        <v>1066</v>
      </c>
      <c r="F857" s="27341" t="s">
        <v>430</v>
      </c>
      <c r="G857" s="27310" t="s">
        <v>22</v>
      </c>
      <c r="H857" s="27343" t="s">
        <v>22</v>
      </c>
      <c r="I857" s="27310" t="s">
        <v>1575</v>
      </c>
      <c r="J857" s="27343" t="s">
        <v>22</v>
      </c>
      <c r="K857" s="28195" t="s">
        <v>1067</v>
      </c>
      <c r="L857" s="28229"/>
      <c r="M857" s="28229"/>
      <c r="N857" s="28229"/>
      <c r="O857" s="28229"/>
      <c r="P857" s="28229"/>
      <c r="Q857" s="28229"/>
      <c r="R857" s="28229"/>
      <c r="S857" s="28229"/>
      <c r="T857" s="28229"/>
      <c r="U857" s="28265"/>
      <c r="V857" s="28229">
        <v>0</v>
      </c>
    </row>
    <row s="28966" customFormat="1" customHeight="1" ht="15">
      <c r="A858" s="28229"/>
      <c r="B858" s="28924"/>
      <c r="C858" s="28540"/>
      <c r="D858" s="27339" t="str">
        <f>B856&amp;".3"</f>
        <v>3.274.3</v>
      </c>
      <c r="E858" s="27340" t="s">
        <v>1068</v>
      </c>
      <c r="F858" s="27341" t="s">
        <v>430</v>
      </c>
      <c r="G858" s="27310" t="s">
        <v>22</v>
      </c>
      <c r="H858" s="27343" t="s">
        <v>22</v>
      </c>
      <c r="I858" s="27310" t="s">
        <v>1575</v>
      </c>
      <c r="J858" s="27343" t="s">
        <v>22</v>
      </c>
      <c r="K858" s="28195" t="s">
        <v>1069</v>
      </c>
      <c r="L858" s="28229"/>
      <c r="M858" s="28229"/>
      <c r="N858" s="28229"/>
      <c r="O858" s="28229"/>
      <c r="P858" s="28229"/>
      <c r="Q858" s="28229"/>
      <c r="R858" s="28229"/>
      <c r="S858" s="28229"/>
      <c r="T858" s="28229"/>
      <c r="U858" s="28265"/>
      <c r="V858" s="28229">
        <v>0</v>
      </c>
    </row>
    <row s="28966" customFormat="1" customHeight="1" ht="22.5">
      <c r="A859" s="28229"/>
      <c r="B859" s="28924" t="s">
        <v>1610</v>
      </c>
      <c r="C859" s="28540" t="s">
        <v>103</v>
      </c>
      <c r="D859" s="27339" t="str">
        <f>B859&amp;".1"</f>
        <v>3.275.1</v>
      </c>
      <c r="E859" s="27340" t="s">
        <v>1065</v>
      </c>
      <c r="F859" s="27341" t="s">
        <v>430</v>
      </c>
      <c r="G859" s="27545" t="s">
        <v>22</v>
      </c>
      <c r="H859" s="27343" t="s">
        <v>22</v>
      </c>
      <c r="I859" s="27545" t="s">
        <v>1603</v>
      </c>
      <c r="J859" s="27343" t="s">
        <v>22</v>
      </c>
      <c r="K859" s="28195"/>
      <c r="L859" s="28229"/>
      <c r="M859" s="28229"/>
      <c r="N859" s="28229"/>
      <c r="O859" s="28229"/>
      <c r="P859" s="28229"/>
      <c r="Q859" s="28229"/>
      <c r="R859" s="28229"/>
      <c r="S859" s="28229"/>
      <c r="T859" s="28229"/>
      <c r="U859" s="28265"/>
      <c r="V859" s="28229">
        <v>0</v>
      </c>
    </row>
    <row s="28966" customFormat="1" customHeight="1" ht="15">
      <c r="A860" s="28229"/>
      <c r="B860" s="28924"/>
      <c r="C860" s="28540"/>
      <c r="D860" s="27339" t="str">
        <f>B859&amp;".2"</f>
        <v>3.275.2</v>
      </c>
      <c r="E860" s="27340" t="s">
        <v>1066</v>
      </c>
      <c r="F860" s="27341" t="s">
        <v>430</v>
      </c>
      <c r="G860" s="27310" t="s">
        <v>22</v>
      </c>
      <c r="H860" s="27343" t="s">
        <v>22</v>
      </c>
      <c r="I860" s="27310" t="s">
        <v>1575</v>
      </c>
      <c r="J860" s="27343" t="s">
        <v>22</v>
      </c>
      <c r="K860" s="28195" t="s">
        <v>1067</v>
      </c>
      <c r="L860" s="28229"/>
      <c r="M860" s="28229"/>
      <c r="N860" s="28229"/>
      <c r="O860" s="28229"/>
      <c r="P860" s="28229"/>
      <c r="Q860" s="28229"/>
      <c r="R860" s="28229"/>
      <c r="S860" s="28229"/>
      <c r="T860" s="28229"/>
      <c r="U860" s="28265"/>
      <c r="V860" s="28229">
        <v>0</v>
      </c>
    </row>
    <row s="28966" customFormat="1" customHeight="1" ht="15">
      <c r="A861" s="28229"/>
      <c r="B861" s="28924"/>
      <c r="C861" s="28540"/>
      <c r="D861" s="27339" t="str">
        <f>B859&amp;".3"</f>
        <v>3.275.3</v>
      </c>
      <c r="E861" s="27340" t="s">
        <v>1068</v>
      </c>
      <c r="F861" s="27341" t="s">
        <v>430</v>
      </c>
      <c r="G861" s="27310" t="s">
        <v>22</v>
      </c>
      <c r="H861" s="27343" t="s">
        <v>22</v>
      </c>
      <c r="I861" s="27310" t="s">
        <v>1575</v>
      </c>
      <c r="J861" s="27343" t="s">
        <v>22</v>
      </c>
      <c r="K861" s="28195" t="s">
        <v>1069</v>
      </c>
      <c r="L861" s="28229"/>
      <c r="M861" s="28229"/>
      <c r="N861" s="28229"/>
      <c r="O861" s="28229"/>
      <c r="P861" s="28229"/>
      <c r="Q861" s="28229"/>
      <c r="R861" s="28229"/>
      <c r="S861" s="28229"/>
      <c r="T861" s="28229"/>
      <c r="U861" s="28265"/>
      <c r="V861" s="28229">
        <v>0</v>
      </c>
    </row>
    <row s="28966" customFormat="1" customHeight="1" ht="22.5">
      <c r="A862" s="28229"/>
      <c r="B862" s="28924" t="s">
        <v>1611</v>
      </c>
      <c r="C862" s="28540" t="s">
        <v>103</v>
      </c>
      <c r="D862" s="27339" t="str">
        <f>B862&amp;".1"</f>
        <v>3.276.1</v>
      </c>
      <c r="E862" s="27340" t="s">
        <v>1065</v>
      </c>
      <c r="F862" s="27341" t="s">
        <v>430</v>
      </c>
      <c r="G862" s="27545" t="s">
        <v>22</v>
      </c>
      <c r="H862" s="27343" t="s">
        <v>22</v>
      </c>
      <c r="I862" s="27545" t="s">
        <v>1612</v>
      </c>
      <c r="J862" s="27343" t="s">
        <v>22</v>
      </c>
      <c r="K862" s="28195"/>
      <c r="L862" s="28229"/>
      <c r="M862" s="28229"/>
      <c r="N862" s="28229"/>
      <c r="O862" s="28229"/>
      <c r="P862" s="28229"/>
      <c r="Q862" s="28229"/>
      <c r="R862" s="28229"/>
      <c r="S862" s="28229"/>
      <c r="T862" s="28229"/>
      <c r="U862" s="28265"/>
      <c r="V862" s="28229">
        <v>0</v>
      </c>
    </row>
    <row s="28966" customFormat="1" customHeight="1" ht="15">
      <c r="A863" s="28229"/>
      <c r="B863" s="28924"/>
      <c r="C863" s="28540"/>
      <c r="D863" s="27339" t="str">
        <f>B862&amp;".2"</f>
        <v>3.276.2</v>
      </c>
      <c r="E863" s="27340" t="s">
        <v>1066</v>
      </c>
      <c r="F863" s="27341" t="s">
        <v>430</v>
      </c>
      <c r="G863" s="27310" t="s">
        <v>22</v>
      </c>
      <c r="H863" s="27343" t="s">
        <v>22</v>
      </c>
      <c r="I863" s="27310" t="s">
        <v>1575</v>
      </c>
      <c r="J863" s="27343" t="s">
        <v>22</v>
      </c>
      <c r="K863" s="28195" t="s">
        <v>1067</v>
      </c>
      <c r="L863" s="28229"/>
      <c r="M863" s="28229"/>
      <c r="N863" s="28229"/>
      <c r="O863" s="28229"/>
      <c r="P863" s="28229"/>
      <c r="Q863" s="28229"/>
      <c r="R863" s="28229"/>
      <c r="S863" s="28229"/>
      <c r="T863" s="28229"/>
      <c r="U863" s="28265"/>
      <c r="V863" s="28229">
        <v>0</v>
      </c>
    </row>
    <row s="28966" customFormat="1" customHeight="1" ht="15">
      <c r="A864" s="28229"/>
      <c r="B864" s="28924"/>
      <c r="C864" s="28540"/>
      <c r="D864" s="27339" t="str">
        <f>B862&amp;".3"</f>
        <v>3.276.3</v>
      </c>
      <c r="E864" s="27340" t="s">
        <v>1068</v>
      </c>
      <c r="F864" s="27341" t="s">
        <v>430</v>
      </c>
      <c r="G864" s="27310" t="s">
        <v>22</v>
      </c>
      <c r="H864" s="27343" t="s">
        <v>22</v>
      </c>
      <c r="I864" s="27310" t="s">
        <v>1575</v>
      </c>
      <c r="J864" s="27343" t="s">
        <v>22</v>
      </c>
      <c r="K864" s="28195" t="s">
        <v>1069</v>
      </c>
      <c r="L864" s="28229"/>
      <c r="M864" s="28229"/>
      <c r="N864" s="28229"/>
      <c r="O864" s="28229"/>
      <c r="P864" s="28229"/>
      <c r="Q864" s="28229"/>
      <c r="R864" s="28229"/>
      <c r="S864" s="28229"/>
      <c r="T864" s="28229"/>
      <c r="U864" s="28265"/>
      <c r="V864" s="28229">
        <v>0</v>
      </c>
    </row>
    <row s="28966" customFormat="1" customHeight="1" ht="22.5">
      <c r="A865" s="28229"/>
      <c r="B865" s="28924" t="s">
        <v>1613</v>
      </c>
      <c r="C865" s="28540" t="s">
        <v>103</v>
      </c>
      <c r="D865" s="27339" t="str">
        <f>B865&amp;".1"</f>
        <v>3.277.1</v>
      </c>
      <c r="E865" s="27340" t="s">
        <v>1065</v>
      </c>
      <c r="F865" s="27341" t="s">
        <v>430</v>
      </c>
      <c r="G865" s="27545" t="s">
        <v>22</v>
      </c>
      <c r="H865" s="27343" t="s">
        <v>22</v>
      </c>
      <c r="I865" s="27545" t="s">
        <v>1614</v>
      </c>
      <c r="J865" s="27343" t="s">
        <v>22</v>
      </c>
      <c r="K865" s="28195"/>
      <c r="L865" s="28229"/>
      <c r="M865" s="28229"/>
      <c r="N865" s="28229"/>
      <c r="O865" s="28229"/>
      <c r="P865" s="28229"/>
      <c r="Q865" s="28229"/>
      <c r="R865" s="28229"/>
      <c r="S865" s="28229"/>
      <c r="T865" s="28229"/>
      <c r="U865" s="28265"/>
      <c r="V865" s="28229">
        <v>0</v>
      </c>
    </row>
    <row s="28966" customFormat="1" customHeight="1" ht="15">
      <c r="A866" s="28229"/>
      <c r="B866" s="28924"/>
      <c r="C866" s="28540"/>
      <c r="D866" s="27339" t="str">
        <f>B865&amp;".2"</f>
        <v>3.277.2</v>
      </c>
      <c r="E866" s="27340" t="s">
        <v>1066</v>
      </c>
      <c r="F866" s="27341" t="s">
        <v>430</v>
      </c>
      <c r="G866" s="27310" t="s">
        <v>22</v>
      </c>
      <c r="H866" s="27343" t="s">
        <v>22</v>
      </c>
      <c r="I866" s="27310" t="s">
        <v>1575</v>
      </c>
      <c r="J866" s="27343" t="s">
        <v>22</v>
      </c>
      <c r="K866" s="28195" t="s">
        <v>1067</v>
      </c>
      <c r="L866" s="28229"/>
      <c r="M866" s="28229"/>
      <c r="N866" s="28229"/>
      <c r="O866" s="28229"/>
      <c r="P866" s="28229"/>
      <c r="Q866" s="28229"/>
      <c r="R866" s="28229"/>
      <c r="S866" s="28229"/>
      <c r="T866" s="28229"/>
      <c r="U866" s="28265"/>
      <c r="V866" s="28229">
        <v>0</v>
      </c>
    </row>
    <row s="28966" customFormat="1" customHeight="1" ht="15">
      <c r="A867" s="28229"/>
      <c r="B867" s="28924"/>
      <c r="C867" s="28540"/>
      <c r="D867" s="27339" t="str">
        <f>B865&amp;".3"</f>
        <v>3.277.3</v>
      </c>
      <c r="E867" s="27340" t="s">
        <v>1068</v>
      </c>
      <c r="F867" s="27341" t="s">
        <v>430</v>
      </c>
      <c r="G867" s="27310" t="s">
        <v>22</v>
      </c>
      <c r="H867" s="27343" t="s">
        <v>22</v>
      </c>
      <c r="I867" s="27310" t="s">
        <v>1575</v>
      </c>
      <c r="J867" s="27343" t="s">
        <v>22</v>
      </c>
      <c r="K867" s="28195" t="s">
        <v>1069</v>
      </c>
      <c r="L867" s="28229"/>
      <c r="M867" s="28229"/>
      <c r="N867" s="28229"/>
      <c r="O867" s="28229"/>
      <c r="P867" s="28229"/>
      <c r="Q867" s="28229"/>
      <c r="R867" s="28229"/>
      <c r="S867" s="28229"/>
      <c r="T867" s="28229"/>
      <c r="U867" s="28265"/>
      <c r="V867" s="28229">
        <v>0</v>
      </c>
    </row>
    <row s="28966" customFormat="1" customHeight="1" ht="22.5">
      <c r="A868" s="28229"/>
      <c r="B868" s="28924" t="s">
        <v>1615</v>
      </c>
      <c r="C868" s="28540" t="s">
        <v>103</v>
      </c>
      <c r="D868" s="27339" t="str">
        <f>B868&amp;".1"</f>
        <v>3.278.1</v>
      </c>
      <c r="E868" s="27340" t="s">
        <v>1065</v>
      </c>
      <c r="F868" s="27341" t="s">
        <v>430</v>
      </c>
      <c r="G868" s="27545" t="s">
        <v>22</v>
      </c>
      <c r="H868" s="27343" t="s">
        <v>22</v>
      </c>
      <c r="I868" s="27545" t="s">
        <v>1616</v>
      </c>
      <c r="J868" s="27343" t="s">
        <v>22</v>
      </c>
      <c r="K868" s="28195"/>
      <c r="L868" s="28229"/>
      <c r="M868" s="28229"/>
      <c r="N868" s="28229"/>
      <c r="O868" s="28229"/>
      <c r="P868" s="28229"/>
      <c r="Q868" s="28229"/>
      <c r="R868" s="28229"/>
      <c r="S868" s="28229"/>
      <c r="T868" s="28229"/>
      <c r="U868" s="28265"/>
      <c r="V868" s="28229">
        <v>0</v>
      </c>
    </row>
    <row s="28966" customFormat="1" customHeight="1" ht="15">
      <c r="A869" s="28229"/>
      <c r="B869" s="28924"/>
      <c r="C869" s="28540"/>
      <c r="D869" s="27339" t="str">
        <f>B868&amp;".2"</f>
        <v>3.278.2</v>
      </c>
      <c r="E869" s="27340" t="s">
        <v>1066</v>
      </c>
      <c r="F869" s="27341" t="s">
        <v>430</v>
      </c>
      <c r="G869" s="27310" t="s">
        <v>22</v>
      </c>
      <c r="H869" s="27343" t="s">
        <v>22</v>
      </c>
      <c r="I869" s="27310" t="s">
        <v>1575</v>
      </c>
      <c r="J869" s="27343" t="s">
        <v>22</v>
      </c>
      <c r="K869" s="28195" t="s">
        <v>1067</v>
      </c>
      <c r="L869" s="28229"/>
      <c r="M869" s="28229"/>
      <c r="N869" s="28229"/>
      <c r="O869" s="28229"/>
      <c r="P869" s="28229"/>
      <c r="Q869" s="28229"/>
      <c r="R869" s="28229"/>
      <c r="S869" s="28229"/>
      <c r="T869" s="28229"/>
      <c r="U869" s="28265"/>
      <c r="V869" s="28229">
        <v>0</v>
      </c>
    </row>
    <row s="28966" customFormat="1" customHeight="1" ht="15">
      <c r="A870" s="28229"/>
      <c r="B870" s="28924"/>
      <c r="C870" s="28540"/>
      <c r="D870" s="27339" t="str">
        <f>B868&amp;".3"</f>
        <v>3.278.3</v>
      </c>
      <c r="E870" s="27340" t="s">
        <v>1068</v>
      </c>
      <c r="F870" s="27341" t="s">
        <v>430</v>
      </c>
      <c r="G870" s="27310" t="s">
        <v>22</v>
      </c>
      <c r="H870" s="27343" t="s">
        <v>22</v>
      </c>
      <c r="I870" s="27310" t="s">
        <v>1575</v>
      </c>
      <c r="J870" s="27343" t="s">
        <v>22</v>
      </c>
      <c r="K870" s="28195" t="s">
        <v>1069</v>
      </c>
      <c r="L870" s="28229"/>
      <c r="M870" s="28229"/>
      <c r="N870" s="28229"/>
      <c r="O870" s="28229"/>
      <c r="P870" s="28229"/>
      <c r="Q870" s="28229"/>
      <c r="R870" s="28229"/>
      <c r="S870" s="28229"/>
      <c r="T870" s="28229"/>
      <c r="U870" s="28265"/>
      <c r="V870" s="28229">
        <v>0</v>
      </c>
    </row>
    <row s="28966" customFormat="1" customHeight="1" ht="22.5">
      <c r="A871" s="28229"/>
      <c r="B871" s="28924" t="s">
        <v>1617</v>
      </c>
      <c r="C871" s="28540" t="s">
        <v>103</v>
      </c>
      <c r="D871" s="27339" t="str">
        <f>B871&amp;".1"</f>
        <v>3.279.1</v>
      </c>
      <c r="E871" s="27340" t="s">
        <v>1065</v>
      </c>
      <c r="F871" s="27341" t="s">
        <v>430</v>
      </c>
      <c r="G871" s="27545" t="s">
        <v>22</v>
      </c>
      <c r="H871" s="27343" t="s">
        <v>22</v>
      </c>
      <c r="I871" s="27545" t="s">
        <v>1618</v>
      </c>
      <c r="J871" s="27343" t="s">
        <v>22</v>
      </c>
      <c r="K871" s="28195"/>
      <c r="L871" s="28229"/>
      <c r="M871" s="28229"/>
      <c r="N871" s="28229"/>
      <c r="O871" s="28229"/>
      <c r="P871" s="28229"/>
      <c r="Q871" s="28229"/>
      <c r="R871" s="28229"/>
      <c r="S871" s="28229"/>
      <c r="T871" s="28229"/>
      <c r="U871" s="28265"/>
      <c r="V871" s="28229">
        <v>0</v>
      </c>
    </row>
    <row s="28966" customFormat="1" customHeight="1" ht="15">
      <c r="A872" s="28229"/>
      <c r="B872" s="28924"/>
      <c r="C872" s="28540"/>
      <c r="D872" s="27339" t="str">
        <f>B871&amp;".2"</f>
        <v>3.279.2</v>
      </c>
      <c r="E872" s="27340" t="s">
        <v>1066</v>
      </c>
      <c r="F872" s="27341" t="s">
        <v>430</v>
      </c>
      <c r="G872" s="27310" t="s">
        <v>22</v>
      </c>
      <c r="H872" s="27343" t="s">
        <v>22</v>
      </c>
      <c r="I872" s="27310" t="s">
        <v>1575</v>
      </c>
      <c r="J872" s="27343" t="s">
        <v>22</v>
      </c>
      <c r="K872" s="28195" t="s">
        <v>1067</v>
      </c>
      <c r="L872" s="28229"/>
      <c r="M872" s="28229"/>
      <c r="N872" s="28229"/>
      <c r="O872" s="28229"/>
      <c r="P872" s="28229"/>
      <c r="Q872" s="28229"/>
      <c r="R872" s="28229"/>
      <c r="S872" s="28229"/>
      <c r="T872" s="28229"/>
      <c r="U872" s="28265"/>
      <c r="V872" s="28229">
        <v>0</v>
      </c>
    </row>
    <row s="28966" customFormat="1" customHeight="1" ht="15">
      <c r="A873" s="28229"/>
      <c r="B873" s="28924"/>
      <c r="C873" s="28540"/>
      <c r="D873" s="27339" t="str">
        <f>B871&amp;".3"</f>
        <v>3.279.3</v>
      </c>
      <c r="E873" s="27340" t="s">
        <v>1068</v>
      </c>
      <c r="F873" s="27341" t="s">
        <v>430</v>
      </c>
      <c r="G873" s="27310" t="s">
        <v>22</v>
      </c>
      <c r="H873" s="27343" t="s">
        <v>22</v>
      </c>
      <c r="I873" s="27310" t="s">
        <v>1575</v>
      </c>
      <c r="J873" s="27343" t="s">
        <v>22</v>
      </c>
      <c r="K873" s="28195" t="s">
        <v>1069</v>
      </c>
      <c r="L873" s="28229"/>
      <c r="M873" s="28229"/>
      <c r="N873" s="28229"/>
      <c r="O873" s="28229"/>
      <c r="P873" s="28229"/>
      <c r="Q873" s="28229"/>
      <c r="R873" s="28229"/>
      <c r="S873" s="28229"/>
      <c r="T873" s="28229"/>
      <c r="U873" s="28265"/>
      <c r="V873" s="28229">
        <v>0</v>
      </c>
    </row>
    <row s="28966" customFormat="1" customHeight="1" ht="22.5">
      <c r="A874" s="28229"/>
      <c r="B874" s="28924" t="s">
        <v>1619</v>
      </c>
      <c r="C874" s="28540" t="s">
        <v>103</v>
      </c>
      <c r="D874" s="27339" t="str">
        <f>B874&amp;".1"</f>
        <v>3.280.1</v>
      </c>
      <c r="E874" s="27340" t="s">
        <v>1065</v>
      </c>
      <c r="F874" s="27341" t="s">
        <v>430</v>
      </c>
      <c r="G874" s="27545" t="s">
        <v>22</v>
      </c>
      <c r="H874" s="27343" t="s">
        <v>22</v>
      </c>
      <c r="I874" s="27545" t="s">
        <v>1620</v>
      </c>
      <c r="J874" s="27343" t="s">
        <v>22</v>
      </c>
      <c r="K874" s="28195"/>
      <c r="L874" s="28229"/>
      <c r="M874" s="28229"/>
      <c r="N874" s="28229"/>
      <c r="O874" s="28229"/>
      <c r="P874" s="28229"/>
      <c r="Q874" s="28229"/>
      <c r="R874" s="28229"/>
      <c r="S874" s="28229"/>
      <c r="T874" s="28229"/>
      <c r="U874" s="28265"/>
      <c r="V874" s="28229">
        <v>0</v>
      </c>
    </row>
    <row s="28966" customFormat="1" customHeight="1" ht="15">
      <c r="A875" s="28229"/>
      <c r="B875" s="28924"/>
      <c r="C875" s="28540"/>
      <c r="D875" s="27339" t="str">
        <f>B874&amp;".2"</f>
        <v>3.280.2</v>
      </c>
      <c r="E875" s="27340" t="s">
        <v>1066</v>
      </c>
      <c r="F875" s="27341" t="s">
        <v>430</v>
      </c>
      <c r="G875" s="27310" t="s">
        <v>22</v>
      </c>
      <c r="H875" s="27343" t="s">
        <v>22</v>
      </c>
      <c r="I875" s="27310" t="s">
        <v>1575</v>
      </c>
      <c r="J875" s="27343" t="s">
        <v>22</v>
      </c>
      <c r="K875" s="28195" t="s">
        <v>1067</v>
      </c>
      <c r="L875" s="28229"/>
      <c r="M875" s="28229"/>
      <c r="N875" s="28229"/>
      <c r="O875" s="28229"/>
      <c r="P875" s="28229"/>
      <c r="Q875" s="28229"/>
      <c r="R875" s="28229"/>
      <c r="S875" s="28229"/>
      <c r="T875" s="28229"/>
      <c r="U875" s="28265"/>
      <c r="V875" s="28229">
        <v>0</v>
      </c>
    </row>
    <row s="28966" customFormat="1" customHeight="1" ht="15">
      <c r="A876" s="28229"/>
      <c r="B876" s="28924"/>
      <c r="C876" s="28540"/>
      <c r="D876" s="27339" t="str">
        <f>B874&amp;".3"</f>
        <v>3.280.3</v>
      </c>
      <c r="E876" s="27340" t="s">
        <v>1068</v>
      </c>
      <c r="F876" s="27341" t="s">
        <v>430</v>
      </c>
      <c r="G876" s="27310" t="s">
        <v>22</v>
      </c>
      <c r="H876" s="27343" t="s">
        <v>22</v>
      </c>
      <c r="I876" s="27310" t="s">
        <v>1575</v>
      </c>
      <c r="J876" s="27343" t="s">
        <v>22</v>
      </c>
      <c r="K876" s="28195" t="s">
        <v>1069</v>
      </c>
      <c r="L876" s="28229"/>
      <c r="M876" s="28229"/>
      <c r="N876" s="28229"/>
      <c r="O876" s="28229"/>
      <c r="P876" s="28229"/>
      <c r="Q876" s="28229"/>
      <c r="R876" s="28229"/>
      <c r="S876" s="28229"/>
      <c r="T876" s="28229"/>
      <c r="U876" s="28265"/>
      <c r="V876" s="28229">
        <v>0</v>
      </c>
    </row>
    <row s="28966" customFormat="1" customHeight="1" ht="22.5">
      <c r="A877" s="28229"/>
      <c r="B877" s="28924" t="s">
        <v>1621</v>
      </c>
      <c r="C877" s="28540" t="s">
        <v>103</v>
      </c>
      <c r="D877" s="27339" t="str">
        <f>B877&amp;".1"</f>
        <v>3.281.1</v>
      </c>
      <c r="E877" s="27340" t="s">
        <v>1065</v>
      </c>
      <c r="F877" s="27341" t="s">
        <v>430</v>
      </c>
      <c r="G877" s="27545" t="s">
        <v>22</v>
      </c>
      <c r="H877" s="27343" t="s">
        <v>22</v>
      </c>
      <c r="I877" s="27545" t="s">
        <v>1622</v>
      </c>
      <c r="J877" s="27343" t="s">
        <v>22</v>
      </c>
      <c r="K877" s="28195"/>
      <c r="L877" s="28229"/>
      <c r="M877" s="28229"/>
      <c r="N877" s="28229"/>
      <c r="O877" s="28229"/>
      <c r="P877" s="28229"/>
      <c r="Q877" s="28229"/>
      <c r="R877" s="28229"/>
      <c r="S877" s="28229"/>
      <c r="T877" s="28229"/>
      <c r="U877" s="28265"/>
      <c r="V877" s="28229">
        <v>0</v>
      </c>
    </row>
    <row s="28966" customFormat="1" customHeight="1" ht="15">
      <c r="A878" s="28229"/>
      <c r="B878" s="28924"/>
      <c r="C878" s="28540"/>
      <c r="D878" s="27339" t="str">
        <f>B877&amp;".2"</f>
        <v>3.281.2</v>
      </c>
      <c r="E878" s="27340" t="s">
        <v>1066</v>
      </c>
      <c r="F878" s="27341" t="s">
        <v>430</v>
      </c>
      <c r="G878" s="27310" t="s">
        <v>22</v>
      </c>
      <c r="H878" s="27343" t="s">
        <v>22</v>
      </c>
      <c r="I878" s="27310" t="s">
        <v>1575</v>
      </c>
      <c r="J878" s="27343" t="s">
        <v>22</v>
      </c>
      <c r="K878" s="28195" t="s">
        <v>1067</v>
      </c>
      <c r="L878" s="28229"/>
      <c r="M878" s="28229"/>
      <c r="N878" s="28229"/>
      <c r="O878" s="28229"/>
      <c r="P878" s="28229"/>
      <c r="Q878" s="28229"/>
      <c r="R878" s="28229"/>
      <c r="S878" s="28229"/>
      <c r="T878" s="28229"/>
      <c r="U878" s="28265"/>
      <c r="V878" s="28229">
        <v>0</v>
      </c>
    </row>
    <row s="28966" customFormat="1" customHeight="1" ht="15">
      <c r="A879" s="28229"/>
      <c r="B879" s="28924"/>
      <c r="C879" s="28540"/>
      <c r="D879" s="27339" t="str">
        <f>B877&amp;".3"</f>
        <v>3.281.3</v>
      </c>
      <c r="E879" s="27340" t="s">
        <v>1068</v>
      </c>
      <c r="F879" s="27341" t="s">
        <v>430</v>
      </c>
      <c r="G879" s="27310" t="s">
        <v>22</v>
      </c>
      <c r="H879" s="27343" t="s">
        <v>22</v>
      </c>
      <c r="I879" s="27310" t="s">
        <v>1575</v>
      </c>
      <c r="J879" s="27343" t="s">
        <v>22</v>
      </c>
      <c r="K879" s="28195" t="s">
        <v>1069</v>
      </c>
      <c r="L879" s="28229"/>
      <c r="M879" s="28229"/>
      <c r="N879" s="28229"/>
      <c r="O879" s="28229"/>
      <c r="P879" s="28229"/>
      <c r="Q879" s="28229"/>
      <c r="R879" s="28229"/>
      <c r="S879" s="28229"/>
      <c r="T879" s="28229"/>
      <c r="U879" s="28265"/>
      <c r="V879" s="28229">
        <v>0</v>
      </c>
    </row>
    <row s="28966" customFormat="1" customHeight="1" ht="22.5">
      <c r="A880" s="28229"/>
      <c r="B880" s="28924" t="s">
        <v>1623</v>
      </c>
      <c r="C880" s="28540" t="s">
        <v>103</v>
      </c>
      <c r="D880" s="27339" t="str">
        <f>B880&amp;".1"</f>
        <v>3.282.1</v>
      </c>
      <c r="E880" s="27340" t="s">
        <v>1065</v>
      </c>
      <c r="F880" s="27341" t="s">
        <v>430</v>
      </c>
      <c r="G880" s="27545" t="s">
        <v>22</v>
      </c>
      <c r="H880" s="27343" t="s">
        <v>22</v>
      </c>
      <c r="I880" s="27545" t="s">
        <v>1624</v>
      </c>
      <c r="J880" s="27343" t="s">
        <v>22</v>
      </c>
      <c r="K880" s="28195"/>
      <c r="L880" s="28229"/>
      <c r="M880" s="28229"/>
      <c r="N880" s="28229"/>
      <c r="O880" s="28229"/>
      <c r="P880" s="28229"/>
      <c r="Q880" s="28229"/>
      <c r="R880" s="28229"/>
      <c r="S880" s="28229"/>
      <c r="T880" s="28229"/>
      <c r="U880" s="28265"/>
      <c r="V880" s="28229">
        <v>0</v>
      </c>
    </row>
    <row s="28966" customFormat="1" customHeight="1" ht="15">
      <c r="A881" s="28229"/>
      <c r="B881" s="28924"/>
      <c r="C881" s="28540"/>
      <c r="D881" s="27339" t="str">
        <f>B880&amp;".2"</f>
        <v>3.282.2</v>
      </c>
      <c r="E881" s="27340" t="s">
        <v>1066</v>
      </c>
      <c r="F881" s="27341" t="s">
        <v>430</v>
      </c>
      <c r="G881" s="27310" t="s">
        <v>22</v>
      </c>
      <c r="H881" s="27343" t="s">
        <v>22</v>
      </c>
      <c r="I881" s="27310" t="s">
        <v>1575</v>
      </c>
      <c r="J881" s="27343" t="s">
        <v>22</v>
      </c>
      <c r="K881" s="28195" t="s">
        <v>1067</v>
      </c>
      <c r="L881" s="28229"/>
      <c r="M881" s="28229"/>
      <c r="N881" s="28229"/>
      <c r="O881" s="28229"/>
      <c r="P881" s="28229"/>
      <c r="Q881" s="28229"/>
      <c r="R881" s="28229"/>
      <c r="S881" s="28229"/>
      <c r="T881" s="28229"/>
      <c r="U881" s="28265"/>
      <c r="V881" s="28229">
        <v>0</v>
      </c>
    </row>
    <row s="28966" customFormat="1" customHeight="1" ht="15">
      <c r="A882" s="28229"/>
      <c r="B882" s="28924"/>
      <c r="C882" s="28540"/>
      <c r="D882" s="27339" t="str">
        <f>B880&amp;".3"</f>
        <v>3.282.3</v>
      </c>
      <c r="E882" s="27340" t="s">
        <v>1068</v>
      </c>
      <c r="F882" s="27341" t="s">
        <v>430</v>
      </c>
      <c r="G882" s="27310" t="s">
        <v>22</v>
      </c>
      <c r="H882" s="27343" t="s">
        <v>22</v>
      </c>
      <c r="I882" s="27310" t="s">
        <v>1575</v>
      </c>
      <c r="J882" s="27343" t="s">
        <v>22</v>
      </c>
      <c r="K882" s="28195" t="s">
        <v>1069</v>
      </c>
      <c r="L882" s="28229"/>
      <c r="M882" s="28229"/>
      <c r="N882" s="28229"/>
      <c r="O882" s="28229"/>
      <c r="P882" s="28229"/>
      <c r="Q882" s="28229"/>
      <c r="R882" s="28229"/>
      <c r="S882" s="28229"/>
      <c r="T882" s="28229"/>
      <c r="U882" s="28265"/>
      <c r="V882" s="28229">
        <v>0</v>
      </c>
    </row>
    <row s="28966" customFormat="1" customHeight="1" ht="22.5">
      <c r="A883" s="28229"/>
      <c r="B883" s="28924" t="s">
        <v>1625</v>
      </c>
      <c r="C883" s="28540" t="s">
        <v>103</v>
      </c>
      <c r="D883" s="27339" t="str">
        <f>B883&amp;".1"</f>
        <v>3.283.1</v>
      </c>
      <c r="E883" s="27340" t="s">
        <v>1065</v>
      </c>
      <c r="F883" s="27341" t="s">
        <v>430</v>
      </c>
      <c r="G883" s="27545" t="s">
        <v>22</v>
      </c>
      <c r="H883" s="27343" t="s">
        <v>22</v>
      </c>
      <c r="I883" s="27545" t="s">
        <v>1626</v>
      </c>
      <c r="J883" s="27343" t="s">
        <v>22</v>
      </c>
      <c r="K883" s="28195"/>
      <c r="L883" s="28229"/>
      <c r="M883" s="28229"/>
      <c r="N883" s="28229"/>
      <c r="O883" s="28229"/>
      <c r="P883" s="28229"/>
      <c r="Q883" s="28229"/>
      <c r="R883" s="28229"/>
      <c r="S883" s="28229"/>
      <c r="T883" s="28229"/>
      <c r="U883" s="28265"/>
      <c r="V883" s="28229">
        <v>0</v>
      </c>
    </row>
    <row s="28966" customFormat="1" customHeight="1" ht="15">
      <c r="A884" s="28229"/>
      <c r="B884" s="28924"/>
      <c r="C884" s="28540"/>
      <c r="D884" s="27339" t="str">
        <f>B883&amp;".2"</f>
        <v>3.283.2</v>
      </c>
      <c r="E884" s="27340" t="s">
        <v>1066</v>
      </c>
      <c r="F884" s="27341" t="s">
        <v>430</v>
      </c>
      <c r="G884" s="27310" t="s">
        <v>22</v>
      </c>
      <c r="H884" s="27343" t="s">
        <v>22</v>
      </c>
      <c r="I884" s="27310" t="s">
        <v>1575</v>
      </c>
      <c r="J884" s="27343" t="s">
        <v>22</v>
      </c>
      <c r="K884" s="28195" t="s">
        <v>1067</v>
      </c>
      <c r="L884" s="28229"/>
      <c r="M884" s="28229"/>
      <c r="N884" s="28229"/>
      <c r="O884" s="28229"/>
      <c r="P884" s="28229"/>
      <c r="Q884" s="28229"/>
      <c r="R884" s="28229"/>
      <c r="S884" s="28229"/>
      <c r="T884" s="28229"/>
      <c r="U884" s="28265"/>
      <c r="V884" s="28229">
        <v>0</v>
      </c>
    </row>
    <row s="28966" customFormat="1" customHeight="1" ht="15">
      <c r="A885" s="28229"/>
      <c r="B885" s="28924"/>
      <c r="C885" s="28540"/>
      <c r="D885" s="27339" t="str">
        <f>B883&amp;".3"</f>
        <v>3.283.3</v>
      </c>
      <c r="E885" s="27340" t="s">
        <v>1068</v>
      </c>
      <c r="F885" s="27341" t="s">
        <v>430</v>
      </c>
      <c r="G885" s="27310" t="s">
        <v>22</v>
      </c>
      <c r="H885" s="27343" t="s">
        <v>22</v>
      </c>
      <c r="I885" s="27310" t="s">
        <v>1575</v>
      </c>
      <c r="J885" s="27343" t="s">
        <v>22</v>
      </c>
      <c r="K885" s="28195" t="s">
        <v>1069</v>
      </c>
      <c r="L885" s="28229"/>
      <c r="M885" s="28229"/>
      <c r="N885" s="28229"/>
      <c r="O885" s="28229"/>
      <c r="P885" s="28229"/>
      <c r="Q885" s="28229"/>
      <c r="R885" s="28229"/>
      <c r="S885" s="28229"/>
      <c r="T885" s="28229"/>
      <c r="U885" s="28265"/>
      <c r="V885" s="28229">
        <v>0</v>
      </c>
    </row>
    <row s="28966" customFormat="1" customHeight="1" ht="22.5">
      <c r="A886" s="28229"/>
      <c r="B886" s="28924" t="s">
        <v>1627</v>
      </c>
      <c r="C886" s="28540" t="s">
        <v>103</v>
      </c>
      <c r="D886" s="27339" t="str">
        <f>B886&amp;".1"</f>
        <v>3.284.1</v>
      </c>
      <c r="E886" s="27340" t="s">
        <v>1065</v>
      </c>
      <c r="F886" s="27341" t="s">
        <v>430</v>
      </c>
      <c r="G886" s="27545" t="s">
        <v>22</v>
      </c>
      <c r="H886" s="27343" t="s">
        <v>22</v>
      </c>
      <c r="I886" s="27545" t="s">
        <v>1628</v>
      </c>
      <c r="J886" s="27343" t="s">
        <v>22</v>
      </c>
      <c r="K886" s="28195"/>
      <c r="L886" s="28229"/>
      <c r="M886" s="28229"/>
      <c r="N886" s="28229"/>
      <c r="O886" s="28229"/>
      <c r="P886" s="28229"/>
      <c r="Q886" s="28229"/>
      <c r="R886" s="28229"/>
      <c r="S886" s="28229"/>
      <c r="T886" s="28229"/>
      <c r="U886" s="28265"/>
      <c r="V886" s="28229">
        <v>0</v>
      </c>
    </row>
    <row s="28966" customFormat="1" customHeight="1" ht="15">
      <c r="A887" s="28229"/>
      <c r="B887" s="28924"/>
      <c r="C887" s="28540"/>
      <c r="D887" s="27339" t="str">
        <f>B886&amp;".2"</f>
        <v>3.284.2</v>
      </c>
      <c r="E887" s="27340" t="s">
        <v>1066</v>
      </c>
      <c r="F887" s="27341" t="s">
        <v>430</v>
      </c>
      <c r="G887" s="27310" t="s">
        <v>22</v>
      </c>
      <c r="H887" s="27343" t="s">
        <v>22</v>
      </c>
      <c r="I887" s="27310" t="s">
        <v>1575</v>
      </c>
      <c r="J887" s="27343" t="s">
        <v>22</v>
      </c>
      <c r="K887" s="28195" t="s">
        <v>1067</v>
      </c>
      <c r="L887" s="28229"/>
      <c r="M887" s="28229"/>
      <c r="N887" s="28229"/>
      <c r="O887" s="28229"/>
      <c r="P887" s="28229"/>
      <c r="Q887" s="28229"/>
      <c r="R887" s="28229"/>
      <c r="S887" s="28229"/>
      <c r="T887" s="28229"/>
      <c r="U887" s="28265"/>
      <c r="V887" s="28229">
        <v>0</v>
      </c>
    </row>
    <row s="28966" customFormat="1" customHeight="1" ht="15">
      <c r="A888" s="28229"/>
      <c r="B888" s="28924"/>
      <c r="C888" s="28540"/>
      <c r="D888" s="27339" t="str">
        <f>B886&amp;".3"</f>
        <v>3.284.3</v>
      </c>
      <c r="E888" s="27340" t="s">
        <v>1068</v>
      </c>
      <c r="F888" s="27341" t="s">
        <v>430</v>
      </c>
      <c r="G888" s="27310" t="s">
        <v>22</v>
      </c>
      <c r="H888" s="27343" t="s">
        <v>22</v>
      </c>
      <c r="I888" s="27310" t="s">
        <v>1575</v>
      </c>
      <c r="J888" s="27343" t="s">
        <v>22</v>
      </c>
      <c r="K888" s="28195" t="s">
        <v>1069</v>
      </c>
      <c r="L888" s="28229"/>
      <c r="M888" s="28229"/>
      <c r="N888" s="28229"/>
      <c r="O888" s="28229"/>
      <c r="P888" s="28229"/>
      <c r="Q888" s="28229"/>
      <c r="R888" s="28229"/>
      <c r="S888" s="28229"/>
      <c r="T888" s="28229"/>
      <c r="U888" s="28265"/>
      <c r="V888" s="28229">
        <v>0</v>
      </c>
    </row>
    <row s="28966" customFormat="1" customHeight="1" ht="22.5">
      <c r="A889" s="28229"/>
      <c r="B889" s="28924" t="s">
        <v>1629</v>
      </c>
      <c r="C889" s="28540" t="s">
        <v>103</v>
      </c>
      <c r="D889" s="27339" t="str">
        <f>B889&amp;".1"</f>
        <v>3.285.1</v>
      </c>
      <c r="E889" s="27340" t="s">
        <v>1065</v>
      </c>
      <c r="F889" s="27341" t="s">
        <v>430</v>
      </c>
      <c r="G889" s="27545" t="s">
        <v>22</v>
      </c>
      <c r="H889" s="27343" t="s">
        <v>22</v>
      </c>
      <c r="I889" s="27545" t="s">
        <v>1630</v>
      </c>
      <c r="J889" s="27343" t="s">
        <v>22</v>
      </c>
      <c r="K889" s="28195"/>
      <c r="L889" s="28229"/>
      <c r="M889" s="28229"/>
      <c r="N889" s="28229"/>
      <c r="O889" s="28229"/>
      <c r="P889" s="28229"/>
      <c r="Q889" s="28229"/>
      <c r="R889" s="28229"/>
      <c r="S889" s="28229"/>
      <c r="T889" s="28229"/>
      <c r="U889" s="28265"/>
      <c r="V889" s="28229">
        <v>0</v>
      </c>
    </row>
    <row s="28966" customFormat="1" customHeight="1" ht="15">
      <c r="A890" s="28229"/>
      <c r="B890" s="28924"/>
      <c r="C890" s="28540"/>
      <c r="D890" s="27339" t="str">
        <f>B889&amp;".2"</f>
        <v>3.285.2</v>
      </c>
      <c r="E890" s="27340" t="s">
        <v>1066</v>
      </c>
      <c r="F890" s="27341" t="s">
        <v>430</v>
      </c>
      <c r="G890" s="27310" t="s">
        <v>22</v>
      </c>
      <c r="H890" s="27343" t="s">
        <v>22</v>
      </c>
      <c r="I890" s="27310" t="s">
        <v>1575</v>
      </c>
      <c r="J890" s="27343" t="s">
        <v>22</v>
      </c>
      <c r="K890" s="28195" t="s">
        <v>1067</v>
      </c>
      <c r="L890" s="28229"/>
      <c r="M890" s="28229"/>
      <c r="N890" s="28229"/>
      <c r="O890" s="28229"/>
      <c r="P890" s="28229"/>
      <c r="Q890" s="28229"/>
      <c r="R890" s="28229"/>
      <c r="S890" s="28229"/>
      <c r="T890" s="28229"/>
      <c r="U890" s="28265"/>
      <c r="V890" s="28229">
        <v>0</v>
      </c>
    </row>
    <row s="28966" customFormat="1" customHeight="1" ht="15">
      <c r="A891" s="28229"/>
      <c r="B891" s="28924"/>
      <c r="C891" s="28540"/>
      <c r="D891" s="27339" t="str">
        <f>B889&amp;".3"</f>
        <v>3.285.3</v>
      </c>
      <c r="E891" s="27340" t="s">
        <v>1068</v>
      </c>
      <c r="F891" s="27341" t="s">
        <v>430</v>
      </c>
      <c r="G891" s="27310" t="s">
        <v>22</v>
      </c>
      <c r="H891" s="27343" t="s">
        <v>22</v>
      </c>
      <c r="I891" s="27310" t="s">
        <v>1575</v>
      </c>
      <c r="J891" s="27343" t="s">
        <v>22</v>
      </c>
      <c r="K891" s="28195" t="s">
        <v>1069</v>
      </c>
      <c r="L891" s="28229"/>
      <c r="M891" s="28229"/>
      <c r="N891" s="28229"/>
      <c r="O891" s="28229"/>
      <c r="P891" s="28229"/>
      <c r="Q891" s="28229"/>
      <c r="R891" s="28229"/>
      <c r="S891" s="28229"/>
      <c r="T891" s="28229"/>
      <c r="U891" s="28265"/>
      <c r="V891" s="28229">
        <v>0</v>
      </c>
    </row>
    <row s="28966" customFormat="1" customHeight="1" ht="22.5">
      <c r="A892" s="28229"/>
      <c r="B892" s="28924" t="s">
        <v>1631</v>
      </c>
      <c r="C892" s="28540" t="s">
        <v>103</v>
      </c>
      <c r="D892" s="27339" t="str">
        <f>B892&amp;".1"</f>
        <v>3.286.1</v>
      </c>
      <c r="E892" s="27340" t="s">
        <v>1065</v>
      </c>
      <c r="F892" s="27341" t="s">
        <v>430</v>
      </c>
      <c r="G892" s="27545" t="s">
        <v>22</v>
      </c>
      <c r="H892" s="27343" t="s">
        <v>22</v>
      </c>
      <c r="I892" s="27545" t="s">
        <v>1632</v>
      </c>
      <c r="J892" s="27343" t="s">
        <v>22</v>
      </c>
      <c r="K892" s="28195"/>
      <c r="L892" s="28229"/>
      <c r="M892" s="28229"/>
      <c r="N892" s="28229"/>
      <c r="O892" s="28229"/>
      <c r="P892" s="28229"/>
      <c r="Q892" s="28229"/>
      <c r="R892" s="28229"/>
      <c r="S892" s="28229"/>
      <c r="T892" s="28229"/>
      <c r="U892" s="28265"/>
      <c r="V892" s="28229">
        <v>0</v>
      </c>
    </row>
    <row s="28966" customFormat="1" customHeight="1" ht="15">
      <c r="A893" s="28229"/>
      <c r="B893" s="28924"/>
      <c r="C893" s="28540"/>
      <c r="D893" s="27339" t="str">
        <f>B892&amp;".2"</f>
        <v>3.286.2</v>
      </c>
      <c r="E893" s="27340" t="s">
        <v>1066</v>
      </c>
      <c r="F893" s="27341" t="s">
        <v>430</v>
      </c>
      <c r="G893" s="27310" t="s">
        <v>22</v>
      </c>
      <c r="H893" s="27343" t="s">
        <v>22</v>
      </c>
      <c r="I893" s="27310" t="s">
        <v>1633</v>
      </c>
      <c r="J893" s="27343" t="s">
        <v>22</v>
      </c>
      <c r="K893" s="28195" t="s">
        <v>1067</v>
      </c>
      <c r="L893" s="28229"/>
      <c r="M893" s="28229"/>
      <c r="N893" s="28229"/>
      <c r="O893" s="28229"/>
      <c r="P893" s="28229"/>
      <c r="Q893" s="28229"/>
      <c r="R893" s="28229"/>
      <c r="S893" s="28229"/>
      <c r="T893" s="28229"/>
      <c r="U893" s="28265"/>
      <c r="V893" s="28229">
        <v>0</v>
      </c>
    </row>
    <row s="28966" customFormat="1" customHeight="1" ht="15">
      <c r="A894" s="28229"/>
      <c r="B894" s="28924"/>
      <c r="C894" s="28540"/>
      <c r="D894" s="27339" t="str">
        <f>B892&amp;".3"</f>
        <v>3.286.3</v>
      </c>
      <c r="E894" s="27340" t="s">
        <v>1068</v>
      </c>
      <c r="F894" s="27341" t="s">
        <v>430</v>
      </c>
      <c r="G894" s="27310" t="s">
        <v>22</v>
      </c>
      <c r="H894" s="27343" t="s">
        <v>22</v>
      </c>
      <c r="I894" s="27310" t="s">
        <v>1633</v>
      </c>
      <c r="J894" s="27343" t="s">
        <v>22</v>
      </c>
      <c r="K894" s="28195" t="s">
        <v>1069</v>
      </c>
      <c r="L894" s="28229"/>
      <c r="M894" s="28229"/>
      <c r="N894" s="28229"/>
      <c r="O894" s="28229"/>
      <c r="P894" s="28229"/>
      <c r="Q894" s="28229"/>
      <c r="R894" s="28229"/>
      <c r="S894" s="28229"/>
      <c r="T894" s="28229"/>
      <c r="U894" s="28265"/>
      <c r="V894" s="28229">
        <v>0</v>
      </c>
    </row>
    <row s="28966" customFormat="1" customHeight="1" ht="22.5">
      <c r="A895" s="28229"/>
      <c r="B895" s="28924" t="s">
        <v>1634</v>
      </c>
      <c r="C895" s="28540" t="s">
        <v>103</v>
      </c>
      <c r="D895" s="27339" t="str">
        <f>B895&amp;".1"</f>
        <v>3.287.1</v>
      </c>
      <c r="E895" s="27340" t="s">
        <v>1065</v>
      </c>
      <c r="F895" s="27341" t="s">
        <v>430</v>
      </c>
      <c r="G895" s="27545" t="s">
        <v>22</v>
      </c>
      <c r="H895" s="27343" t="s">
        <v>22</v>
      </c>
      <c r="I895" s="27545" t="s">
        <v>1635</v>
      </c>
      <c r="J895" s="27343" t="s">
        <v>22</v>
      </c>
      <c r="K895" s="28195"/>
      <c r="L895" s="28229"/>
      <c r="M895" s="28229"/>
      <c r="N895" s="28229"/>
      <c r="O895" s="28229"/>
      <c r="P895" s="28229"/>
      <c r="Q895" s="28229"/>
      <c r="R895" s="28229"/>
      <c r="S895" s="28229"/>
      <c r="T895" s="28229"/>
      <c r="U895" s="28265"/>
      <c r="V895" s="28229">
        <v>0</v>
      </c>
    </row>
    <row s="28966" customFormat="1" customHeight="1" ht="15">
      <c r="A896" s="28229"/>
      <c r="B896" s="28924"/>
      <c r="C896" s="28540"/>
      <c r="D896" s="27339" t="str">
        <f>B895&amp;".2"</f>
        <v>3.287.2</v>
      </c>
      <c r="E896" s="27340" t="s">
        <v>1066</v>
      </c>
      <c r="F896" s="27341" t="s">
        <v>430</v>
      </c>
      <c r="G896" s="27310" t="s">
        <v>22</v>
      </c>
      <c r="H896" s="27343" t="s">
        <v>22</v>
      </c>
      <c r="I896" s="27310" t="s">
        <v>1633</v>
      </c>
      <c r="J896" s="27343" t="s">
        <v>22</v>
      </c>
      <c r="K896" s="28195" t="s">
        <v>1067</v>
      </c>
      <c r="L896" s="28229"/>
      <c r="M896" s="28229"/>
      <c r="N896" s="28229"/>
      <c r="O896" s="28229"/>
      <c r="P896" s="28229"/>
      <c r="Q896" s="28229"/>
      <c r="R896" s="28229"/>
      <c r="S896" s="28229"/>
      <c r="T896" s="28229"/>
      <c r="U896" s="28265"/>
      <c r="V896" s="28229">
        <v>0</v>
      </c>
    </row>
    <row s="28966" customFormat="1" customHeight="1" ht="15">
      <c r="A897" s="28229"/>
      <c r="B897" s="28924"/>
      <c r="C897" s="28540"/>
      <c r="D897" s="27339" t="str">
        <f>B895&amp;".3"</f>
        <v>3.287.3</v>
      </c>
      <c r="E897" s="27340" t="s">
        <v>1068</v>
      </c>
      <c r="F897" s="27341" t="s">
        <v>430</v>
      </c>
      <c r="G897" s="27310" t="s">
        <v>22</v>
      </c>
      <c r="H897" s="27343" t="s">
        <v>22</v>
      </c>
      <c r="I897" s="27310" t="s">
        <v>1633</v>
      </c>
      <c r="J897" s="27343" t="s">
        <v>22</v>
      </c>
      <c r="K897" s="28195" t="s">
        <v>1069</v>
      </c>
      <c r="L897" s="28229"/>
      <c r="M897" s="28229"/>
      <c r="N897" s="28229"/>
      <c r="O897" s="28229"/>
      <c r="P897" s="28229"/>
      <c r="Q897" s="28229"/>
      <c r="R897" s="28229"/>
      <c r="S897" s="28229"/>
      <c r="T897" s="28229"/>
      <c r="U897" s="28265"/>
      <c r="V897" s="28229">
        <v>0</v>
      </c>
    </row>
    <row s="28966" customFormat="1" customHeight="1" ht="22.5">
      <c r="A898" s="28229"/>
      <c r="B898" s="28924" t="s">
        <v>1636</v>
      </c>
      <c r="C898" s="28540" t="s">
        <v>103</v>
      </c>
      <c r="D898" s="27339" t="str">
        <f>B898&amp;".1"</f>
        <v>3.288.1</v>
      </c>
      <c r="E898" s="27340" t="s">
        <v>1065</v>
      </c>
      <c r="F898" s="27341" t="s">
        <v>430</v>
      </c>
      <c r="G898" s="27545" t="s">
        <v>22</v>
      </c>
      <c r="H898" s="27343" t="s">
        <v>22</v>
      </c>
      <c r="I898" s="27545" t="s">
        <v>1637</v>
      </c>
      <c r="J898" s="27343" t="s">
        <v>22</v>
      </c>
      <c r="K898" s="28195"/>
      <c r="L898" s="28229"/>
      <c r="M898" s="28229"/>
      <c r="N898" s="28229"/>
      <c r="O898" s="28229"/>
      <c r="P898" s="28229"/>
      <c r="Q898" s="28229"/>
      <c r="R898" s="28229"/>
      <c r="S898" s="28229"/>
      <c r="T898" s="28229"/>
      <c r="U898" s="28265"/>
      <c r="V898" s="28229">
        <v>0</v>
      </c>
    </row>
    <row s="28966" customFormat="1" customHeight="1" ht="15">
      <c r="A899" s="28229"/>
      <c r="B899" s="28924"/>
      <c r="C899" s="28540"/>
      <c r="D899" s="27339" t="str">
        <f>B898&amp;".2"</f>
        <v>3.288.2</v>
      </c>
      <c r="E899" s="27340" t="s">
        <v>1066</v>
      </c>
      <c r="F899" s="27341" t="s">
        <v>430</v>
      </c>
      <c r="G899" s="27310" t="s">
        <v>22</v>
      </c>
      <c r="H899" s="27343" t="s">
        <v>22</v>
      </c>
      <c r="I899" s="27310" t="s">
        <v>1633</v>
      </c>
      <c r="J899" s="27343" t="s">
        <v>22</v>
      </c>
      <c r="K899" s="28195" t="s">
        <v>1067</v>
      </c>
      <c r="L899" s="28229"/>
      <c r="M899" s="28229"/>
      <c r="N899" s="28229"/>
      <c r="O899" s="28229"/>
      <c r="P899" s="28229"/>
      <c r="Q899" s="28229"/>
      <c r="R899" s="28229"/>
      <c r="S899" s="28229"/>
      <c r="T899" s="28229"/>
      <c r="U899" s="28265"/>
      <c r="V899" s="28229">
        <v>0</v>
      </c>
    </row>
    <row s="28966" customFormat="1" customHeight="1" ht="15">
      <c r="A900" s="28229"/>
      <c r="B900" s="28924"/>
      <c r="C900" s="28540"/>
      <c r="D900" s="27339" t="str">
        <f>B898&amp;".3"</f>
        <v>3.288.3</v>
      </c>
      <c r="E900" s="27340" t="s">
        <v>1068</v>
      </c>
      <c r="F900" s="27341" t="s">
        <v>430</v>
      </c>
      <c r="G900" s="27310" t="s">
        <v>22</v>
      </c>
      <c r="H900" s="27343" t="s">
        <v>22</v>
      </c>
      <c r="I900" s="27310" t="s">
        <v>1633</v>
      </c>
      <c r="J900" s="27343" t="s">
        <v>22</v>
      </c>
      <c r="K900" s="28195" t="s">
        <v>1069</v>
      </c>
      <c r="L900" s="28229"/>
      <c r="M900" s="28229"/>
      <c r="N900" s="28229"/>
      <c r="O900" s="28229"/>
      <c r="P900" s="28229"/>
      <c r="Q900" s="28229"/>
      <c r="R900" s="28229"/>
      <c r="S900" s="28229"/>
      <c r="T900" s="28229"/>
      <c r="U900" s="28265"/>
      <c r="V900" s="28229">
        <v>0</v>
      </c>
    </row>
    <row s="28966" customFormat="1" customHeight="1" ht="22.5">
      <c r="A901" s="28229"/>
      <c r="B901" s="28924" t="s">
        <v>1638</v>
      </c>
      <c r="C901" s="28540" t="s">
        <v>103</v>
      </c>
      <c r="D901" s="27339" t="str">
        <f>B901&amp;".1"</f>
        <v>3.289.1</v>
      </c>
      <c r="E901" s="27340" t="s">
        <v>1065</v>
      </c>
      <c r="F901" s="27341" t="s">
        <v>430</v>
      </c>
      <c r="G901" s="27545" t="s">
        <v>22</v>
      </c>
      <c r="H901" s="27343" t="s">
        <v>22</v>
      </c>
      <c r="I901" s="27545" t="s">
        <v>1639</v>
      </c>
      <c r="J901" s="27343" t="s">
        <v>22</v>
      </c>
      <c r="K901" s="28195"/>
      <c r="L901" s="28229"/>
      <c r="M901" s="28229"/>
      <c r="N901" s="28229"/>
      <c r="O901" s="28229"/>
      <c r="P901" s="28229"/>
      <c r="Q901" s="28229"/>
      <c r="R901" s="28229"/>
      <c r="S901" s="28229"/>
      <c r="T901" s="28229"/>
      <c r="U901" s="28265"/>
      <c r="V901" s="28229">
        <v>0</v>
      </c>
    </row>
    <row s="28966" customFormat="1" customHeight="1" ht="15">
      <c r="A902" s="28229"/>
      <c r="B902" s="28924"/>
      <c r="C902" s="28540"/>
      <c r="D902" s="27339" t="str">
        <f>B901&amp;".2"</f>
        <v>3.289.2</v>
      </c>
      <c r="E902" s="27340" t="s">
        <v>1066</v>
      </c>
      <c r="F902" s="27341" t="s">
        <v>430</v>
      </c>
      <c r="G902" s="27310" t="s">
        <v>22</v>
      </c>
      <c r="H902" s="27343" t="s">
        <v>22</v>
      </c>
      <c r="I902" s="27310" t="s">
        <v>1633</v>
      </c>
      <c r="J902" s="27343" t="s">
        <v>22</v>
      </c>
      <c r="K902" s="28195" t="s">
        <v>1067</v>
      </c>
      <c r="L902" s="28229"/>
      <c r="M902" s="28229"/>
      <c r="N902" s="28229"/>
      <c r="O902" s="28229"/>
      <c r="P902" s="28229"/>
      <c r="Q902" s="28229"/>
      <c r="R902" s="28229"/>
      <c r="S902" s="28229"/>
      <c r="T902" s="28229"/>
      <c r="U902" s="28265"/>
      <c r="V902" s="28229">
        <v>0</v>
      </c>
    </row>
    <row s="28966" customFormat="1" customHeight="1" ht="15">
      <c r="A903" s="28229"/>
      <c r="B903" s="28924"/>
      <c r="C903" s="28540"/>
      <c r="D903" s="27339" t="str">
        <f>B901&amp;".3"</f>
        <v>3.289.3</v>
      </c>
      <c r="E903" s="27340" t="s">
        <v>1068</v>
      </c>
      <c r="F903" s="27341" t="s">
        <v>430</v>
      </c>
      <c r="G903" s="27310" t="s">
        <v>22</v>
      </c>
      <c r="H903" s="27343" t="s">
        <v>22</v>
      </c>
      <c r="I903" s="27310" t="s">
        <v>1633</v>
      </c>
      <c r="J903" s="27343" t="s">
        <v>22</v>
      </c>
      <c r="K903" s="28195" t="s">
        <v>1069</v>
      </c>
      <c r="L903" s="28229"/>
      <c r="M903" s="28229"/>
      <c r="N903" s="28229"/>
      <c r="O903" s="28229"/>
      <c r="P903" s="28229"/>
      <c r="Q903" s="28229"/>
      <c r="R903" s="28229"/>
      <c r="S903" s="28229"/>
      <c r="T903" s="28229"/>
      <c r="U903" s="28265"/>
      <c r="V903" s="28229">
        <v>0</v>
      </c>
    </row>
    <row s="28966" customFormat="1" customHeight="1" ht="22.5">
      <c r="A904" s="28229"/>
      <c r="B904" s="28924" t="s">
        <v>1640</v>
      </c>
      <c r="C904" s="28540" t="s">
        <v>103</v>
      </c>
      <c r="D904" s="27339" t="str">
        <f>B904&amp;".1"</f>
        <v>3.290.1</v>
      </c>
      <c r="E904" s="27340" t="s">
        <v>1065</v>
      </c>
      <c r="F904" s="27341" t="s">
        <v>430</v>
      </c>
      <c r="G904" s="27545" t="s">
        <v>22</v>
      </c>
      <c r="H904" s="27343" t="s">
        <v>22</v>
      </c>
      <c r="I904" s="27545" t="s">
        <v>1641</v>
      </c>
      <c r="J904" s="27343" t="s">
        <v>22</v>
      </c>
      <c r="K904" s="28195"/>
      <c r="L904" s="28229"/>
      <c r="M904" s="28229"/>
      <c r="N904" s="28229"/>
      <c r="O904" s="28229"/>
      <c r="P904" s="28229"/>
      <c r="Q904" s="28229"/>
      <c r="R904" s="28229"/>
      <c r="S904" s="28229"/>
      <c r="T904" s="28229"/>
      <c r="U904" s="28265"/>
      <c r="V904" s="28229">
        <v>0</v>
      </c>
    </row>
    <row s="28966" customFormat="1" customHeight="1" ht="15">
      <c r="A905" s="28229"/>
      <c r="B905" s="28924"/>
      <c r="C905" s="28540"/>
      <c r="D905" s="27339" t="str">
        <f>B904&amp;".2"</f>
        <v>3.290.2</v>
      </c>
      <c r="E905" s="27340" t="s">
        <v>1066</v>
      </c>
      <c r="F905" s="27341" t="s">
        <v>430</v>
      </c>
      <c r="G905" s="27310" t="s">
        <v>22</v>
      </c>
      <c r="H905" s="27343" t="s">
        <v>22</v>
      </c>
      <c r="I905" s="27310" t="s">
        <v>1633</v>
      </c>
      <c r="J905" s="27343" t="s">
        <v>22</v>
      </c>
      <c r="K905" s="28195" t="s">
        <v>1067</v>
      </c>
      <c r="L905" s="28229"/>
      <c r="M905" s="28229"/>
      <c r="N905" s="28229"/>
      <c r="O905" s="28229"/>
      <c r="P905" s="28229"/>
      <c r="Q905" s="28229"/>
      <c r="R905" s="28229"/>
      <c r="S905" s="28229"/>
      <c r="T905" s="28229"/>
      <c r="U905" s="28265"/>
      <c r="V905" s="28229">
        <v>0</v>
      </c>
    </row>
    <row s="28966" customFormat="1" customHeight="1" ht="15">
      <c r="A906" s="28229"/>
      <c r="B906" s="28924"/>
      <c r="C906" s="28540"/>
      <c r="D906" s="27339" t="str">
        <f>B904&amp;".3"</f>
        <v>3.290.3</v>
      </c>
      <c r="E906" s="27340" t="s">
        <v>1068</v>
      </c>
      <c r="F906" s="27341" t="s">
        <v>430</v>
      </c>
      <c r="G906" s="27310" t="s">
        <v>22</v>
      </c>
      <c r="H906" s="27343" t="s">
        <v>22</v>
      </c>
      <c r="I906" s="27310" t="s">
        <v>1633</v>
      </c>
      <c r="J906" s="27343" t="s">
        <v>22</v>
      </c>
      <c r="K906" s="28195" t="s">
        <v>1069</v>
      </c>
      <c r="L906" s="28229"/>
      <c r="M906" s="28229"/>
      <c r="N906" s="28229"/>
      <c r="O906" s="28229"/>
      <c r="P906" s="28229"/>
      <c r="Q906" s="28229"/>
      <c r="R906" s="28229"/>
      <c r="S906" s="28229"/>
      <c r="T906" s="28229"/>
      <c r="U906" s="28265"/>
      <c r="V906" s="28229">
        <v>0</v>
      </c>
    </row>
    <row s="28966" customFormat="1" customHeight="1" ht="22.5">
      <c r="A907" s="28229"/>
      <c r="B907" s="28924" t="s">
        <v>1642</v>
      </c>
      <c r="C907" s="28540" t="s">
        <v>103</v>
      </c>
      <c r="D907" s="27339" t="str">
        <f>B907&amp;".1"</f>
        <v>3.291.1</v>
      </c>
      <c r="E907" s="27340" t="s">
        <v>1065</v>
      </c>
      <c r="F907" s="27341" t="s">
        <v>430</v>
      </c>
      <c r="G907" s="27545" t="s">
        <v>22</v>
      </c>
      <c r="H907" s="27343" t="s">
        <v>22</v>
      </c>
      <c r="I907" s="27545" t="s">
        <v>1639</v>
      </c>
      <c r="J907" s="27343" t="s">
        <v>22</v>
      </c>
      <c r="K907" s="28195"/>
      <c r="L907" s="28229"/>
      <c r="M907" s="28229"/>
      <c r="N907" s="28229"/>
      <c r="O907" s="28229"/>
      <c r="P907" s="28229"/>
      <c r="Q907" s="28229"/>
      <c r="R907" s="28229"/>
      <c r="S907" s="28229"/>
      <c r="T907" s="28229"/>
      <c r="U907" s="28265"/>
      <c r="V907" s="28229">
        <v>0</v>
      </c>
    </row>
    <row s="28966" customFormat="1" customHeight="1" ht="15">
      <c r="A908" s="28229"/>
      <c r="B908" s="28924"/>
      <c r="C908" s="28540"/>
      <c r="D908" s="27339" t="str">
        <f>B907&amp;".2"</f>
        <v>3.291.2</v>
      </c>
      <c r="E908" s="27340" t="s">
        <v>1066</v>
      </c>
      <c r="F908" s="27341" t="s">
        <v>430</v>
      </c>
      <c r="G908" s="27310" t="s">
        <v>22</v>
      </c>
      <c r="H908" s="27343" t="s">
        <v>22</v>
      </c>
      <c r="I908" s="27310" t="s">
        <v>1633</v>
      </c>
      <c r="J908" s="27343" t="s">
        <v>22</v>
      </c>
      <c r="K908" s="28195" t="s">
        <v>1067</v>
      </c>
      <c r="L908" s="28229"/>
      <c r="M908" s="28229"/>
      <c r="N908" s="28229"/>
      <c r="O908" s="28229"/>
      <c r="P908" s="28229"/>
      <c r="Q908" s="28229"/>
      <c r="R908" s="28229"/>
      <c r="S908" s="28229"/>
      <c r="T908" s="28229"/>
      <c r="U908" s="28265"/>
      <c r="V908" s="28229">
        <v>0</v>
      </c>
    </row>
    <row s="28966" customFormat="1" customHeight="1" ht="15">
      <c r="A909" s="28229"/>
      <c r="B909" s="28924"/>
      <c r="C909" s="28540"/>
      <c r="D909" s="27339" t="str">
        <f>B907&amp;".3"</f>
        <v>3.291.3</v>
      </c>
      <c r="E909" s="27340" t="s">
        <v>1068</v>
      </c>
      <c r="F909" s="27341" t="s">
        <v>430</v>
      </c>
      <c r="G909" s="27310" t="s">
        <v>22</v>
      </c>
      <c r="H909" s="27343" t="s">
        <v>22</v>
      </c>
      <c r="I909" s="27310" t="s">
        <v>1633</v>
      </c>
      <c r="J909" s="27343" t="s">
        <v>22</v>
      </c>
      <c r="K909" s="28195" t="s">
        <v>1069</v>
      </c>
      <c r="L909" s="28229"/>
      <c r="M909" s="28229"/>
      <c r="N909" s="28229"/>
      <c r="O909" s="28229"/>
      <c r="P909" s="28229"/>
      <c r="Q909" s="28229"/>
      <c r="R909" s="28229"/>
      <c r="S909" s="28229"/>
      <c r="T909" s="28229"/>
      <c r="U909" s="28265"/>
      <c r="V909" s="28229">
        <v>0</v>
      </c>
    </row>
    <row s="28966" customFormat="1" customHeight="1" ht="22.5">
      <c r="A910" s="28229"/>
      <c r="B910" s="28924" t="s">
        <v>1643</v>
      </c>
      <c r="C910" s="28540" t="s">
        <v>103</v>
      </c>
      <c r="D910" s="27339" t="str">
        <f>B910&amp;".1"</f>
        <v>3.292.1</v>
      </c>
      <c r="E910" s="27340" t="s">
        <v>1065</v>
      </c>
      <c r="F910" s="27341" t="s">
        <v>430</v>
      </c>
      <c r="G910" s="27545" t="s">
        <v>22</v>
      </c>
      <c r="H910" s="27343" t="s">
        <v>22</v>
      </c>
      <c r="I910" s="27545" t="s">
        <v>1641</v>
      </c>
      <c r="J910" s="27343" t="s">
        <v>22</v>
      </c>
      <c r="K910" s="28195"/>
      <c r="L910" s="28229"/>
      <c r="M910" s="28229"/>
      <c r="N910" s="28229"/>
      <c r="O910" s="28229"/>
      <c r="P910" s="28229"/>
      <c r="Q910" s="28229"/>
      <c r="R910" s="28229"/>
      <c r="S910" s="28229"/>
      <c r="T910" s="28229"/>
      <c r="U910" s="28265"/>
      <c r="V910" s="28229">
        <v>0</v>
      </c>
    </row>
    <row s="28966" customFormat="1" customHeight="1" ht="15">
      <c r="A911" s="28229"/>
      <c r="B911" s="28924"/>
      <c r="C911" s="28540"/>
      <c r="D911" s="27339" t="str">
        <f>B910&amp;".2"</f>
        <v>3.292.2</v>
      </c>
      <c r="E911" s="27340" t="s">
        <v>1066</v>
      </c>
      <c r="F911" s="27341" t="s">
        <v>430</v>
      </c>
      <c r="G911" s="27310" t="s">
        <v>22</v>
      </c>
      <c r="H911" s="27343" t="s">
        <v>22</v>
      </c>
      <c r="I911" s="27310" t="s">
        <v>1633</v>
      </c>
      <c r="J911" s="27343" t="s">
        <v>22</v>
      </c>
      <c r="K911" s="28195" t="s">
        <v>1067</v>
      </c>
      <c r="L911" s="28229"/>
      <c r="M911" s="28229"/>
      <c r="N911" s="28229"/>
      <c r="O911" s="28229"/>
      <c r="P911" s="28229"/>
      <c r="Q911" s="28229"/>
      <c r="R911" s="28229"/>
      <c r="S911" s="28229"/>
      <c r="T911" s="28229"/>
      <c r="U911" s="28265"/>
      <c r="V911" s="28229">
        <v>0</v>
      </c>
    </row>
    <row s="28966" customFormat="1" customHeight="1" ht="15">
      <c r="A912" s="28229"/>
      <c r="B912" s="28924"/>
      <c r="C912" s="28540"/>
      <c r="D912" s="27339" t="str">
        <f>B910&amp;".3"</f>
        <v>3.292.3</v>
      </c>
      <c r="E912" s="27340" t="s">
        <v>1068</v>
      </c>
      <c r="F912" s="27341" t="s">
        <v>430</v>
      </c>
      <c r="G912" s="27310" t="s">
        <v>22</v>
      </c>
      <c r="H912" s="27343" t="s">
        <v>22</v>
      </c>
      <c r="I912" s="27310" t="s">
        <v>1633</v>
      </c>
      <c r="J912" s="27343" t="s">
        <v>22</v>
      </c>
      <c r="K912" s="28195" t="s">
        <v>1069</v>
      </c>
      <c r="L912" s="28229"/>
      <c r="M912" s="28229"/>
      <c r="N912" s="28229"/>
      <c r="O912" s="28229"/>
      <c r="P912" s="28229"/>
      <c r="Q912" s="28229"/>
      <c r="R912" s="28229"/>
      <c r="S912" s="28229"/>
      <c r="T912" s="28229"/>
      <c r="U912" s="28265"/>
      <c r="V912" s="28229">
        <v>0</v>
      </c>
    </row>
    <row s="28966" customFormat="1" customHeight="1" ht="22.5">
      <c r="A913" s="28229"/>
      <c r="B913" s="28924" t="s">
        <v>1644</v>
      </c>
      <c r="C913" s="28540" t="s">
        <v>103</v>
      </c>
      <c r="D913" s="27339" t="str">
        <f>B913&amp;".1"</f>
        <v>3.293.1</v>
      </c>
      <c r="E913" s="27340" t="s">
        <v>1065</v>
      </c>
      <c r="F913" s="27341" t="s">
        <v>430</v>
      </c>
      <c r="G913" s="27545" t="s">
        <v>22</v>
      </c>
      <c r="H913" s="27343" t="s">
        <v>22</v>
      </c>
      <c r="I913" s="27545" t="s">
        <v>1645</v>
      </c>
      <c r="J913" s="27343" t="s">
        <v>22</v>
      </c>
      <c r="K913" s="28195"/>
      <c r="L913" s="28229"/>
      <c r="M913" s="28229"/>
      <c r="N913" s="28229"/>
      <c r="O913" s="28229"/>
      <c r="P913" s="28229"/>
      <c r="Q913" s="28229"/>
      <c r="R913" s="28229"/>
      <c r="S913" s="28229"/>
      <c r="T913" s="28229"/>
      <c r="U913" s="28265"/>
      <c r="V913" s="28229">
        <v>0</v>
      </c>
    </row>
    <row s="28966" customFormat="1" customHeight="1" ht="15">
      <c r="A914" s="28229"/>
      <c r="B914" s="28924"/>
      <c r="C914" s="28540"/>
      <c r="D914" s="27339" t="str">
        <f>B913&amp;".2"</f>
        <v>3.293.2</v>
      </c>
      <c r="E914" s="27340" t="s">
        <v>1066</v>
      </c>
      <c r="F914" s="27341" t="s">
        <v>430</v>
      </c>
      <c r="G914" s="27310" t="s">
        <v>22</v>
      </c>
      <c r="H914" s="27343" t="s">
        <v>22</v>
      </c>
      <c r="I914" s="27310" t="s">
        <v>1633</v>
      </c>
      <c r="J914" s="27343" t="s">
        <v>22</v>
      </c>
      <c r="K914" s="28195" t="s">
        <v>1067</v>
      </c>
      <c r="L914" s="28229"/>
      <c r="M914" s="28229"/>
      <c r="N914" s="28229"/>
      <c r="O914" s="28229"/>
      <c r="P914" s="28229"/>
      <c r="Q914" s="28229"/>
      <c r="R914" s="28229"/>
      <c r="S914" s="28229"/>
      <c r="T914" s="28229"/>
      <c r="U914" s="28265"/>
      <c r="V914" s="28229">
        <v>0</v>
      </c>
    </row>
    <row s="28966" customFormat="1" customHeight="1" ht="15">
      <c r="A915" s="28229"/>
      <c r="B915" s="28924"/>
      <c r="C915" s="28540"/>
      <c r="D915" s="27339" t="str">
        <f>B913&amp;".3"</f>
        <v>3.293.3</v>
      </c>
      <c r="E915" s="27340" t="s">
        <v>1068</v>
      </c>
      <c r="F915" s="27341" t="s">
        <v>430</v>
      </c>
      <c r="G915" s="27310" t="s">
        <v>22</v>
      </c>
      <c r="H915" s="27343" t="s">
        <v>22</v>
      </c>
      <c r="I915" s="27310" t="s">
        <v>1633</v>
      </c>
      <c r="J915" s="27343" t="s">
        <v>22</v>
      </c>
      <c r="K915" s="28195" t="s">
        <v>1069</v>
      </c>
      <c r="L915" s="28229"/>
      <c r="M915" s="28229"/>
      <c r="N915" s="28229"/>
      <c r="O915" s="28229"/>
      <c r="P915" s="28229"/>
      <c r="Q915" s="28229"/>
      <c r="R915" s="28229"/>
      <c r="S915" s="28229"/>
      <c r="T915" s="28229"/>
      <c r="U915" s="28265"/>
      <c r="V915" s="28229">
        <v>0</v>
      </c>
    </row>
    <row s="28966" customFormat="1" customHeight="1" ht="22.5">
      <c r="A916" s="28229"/>
      <c r="B916" s="28924" t="s">
        <v>1646</v>
      </c>
      <c r="C916" s="28540" t="s">
        <v>103</v>
      </c>
      <c r="D916" s="27339" t="str">
        <f>B916&amp;".1"</f>
        <v>3.294.1</v>
      </c>
      <c r="E916" s="27340" t="s">
        <v>1065</v>
      </c>
      <c r="F916" s="27341" t="s">
        <v>430</v>
      </c>
      <c r="G916" s="27545" t="s">
        <v>22</v>
      </c>
      <c r="H916" s="27343" t="s">
        <v>22</v>
      </c>
      <c r="I916" s="27545" t="s">
        <v>1647</v>
      </c>
      <c r="J916" s="27343" t="s">
        <v>22</v>
      </c>
      <c r="K916" s="28195"/>
      <c r="L916" s="28229"/>
      <c r="M916" s="28229"/>
      <c r="N916" s="28229"/>
      <c r="O916" s="28229"/>
      <c r="P916" s="28229"/>
      <c r="Q916" s="28229"/>
      <c r="R916" s="28229"/>
      <c r="S916" s="28229"/>
      <c r="T916" s="28229"/>
      <c r="U916" s="28265"/>
      <c r="V916" s="28229">
        <v>0</v>
      </c>
    </row>
    <row s="28966" customFormat="1" customHeight="1" ht="15">
      <c r="A917" s="28229"/>
      <c r="B917" s="28924"/>
      <c r="C917" s="28540"/>
      <c r="D917" s="27339" t="str">
        <f>B916&amp;".2"</f>
        <v>3.294.2</v>
      </c>
      <c r="E917" s="27340" t="s">
        <v>1066</v>
      </c>
      <c r="F917" s="27341" t="s">
        <v>430</v>
      </c>
      <c r="G917" s="27310" t="s">
        <v>22</v>
      </c>
      <c r="H917" s="27343" t="s">
        <v>22</v>
      </c>
      <c r="I917" s="27310" t="s">
        <v>1648</v>
      </c>
      <c r="J917" s="27343" t="s">
        <v>22</v>
      </c>
      <c r="K917" s="28195" t="s">
        <v>1067</v>
      </c>
      <c r="L917" s="28229"/>
      <c r="M917" s="28229"/>
      <c r="N917" s="28229"/>
      <c r="O917" s="28229"/>
      <c r="P917" s="28229"/>
      <c r="Q917" s="28229"/>
      <c r="R917" s="28229"/>
      <c r="S917" s="28229"/>
      <c r="T917" s="28229"/>
      <c r="U917" s="28265"/>
      <c r="V917" s="28229">
        <v>0</v>
      </c>
    </row>
    <row s="28966" customFormat="1" customHeight="1" ht="15">
      <c r="A918" s="28229"/>
      <c r="B918" s="28924"/>
      <c r="C918" s="28540"/>
      <c r="D918" s="27339" t="str">
        <f>B916&amp;".3"</f>
        <v>3.294.3</v>
      </c>
      <c r="E918" s="27340" t="s">
        <v>1068</v>
      </c>
      <c r="F918" s="27341" t="s">
        <v>430</v>
      </c>
      <c r="G918" s="27310" t="s">
        <v>22</v>
      </c>
      <c r="H918" s="27343" t="s">
        <v>22</v>
      </c>
      <c r="I918" s="27310" t="s">
        <v>1648</v>
      </c>
      <c r="J918" s="27343" t="s">
        <v>22</v>
      </c>
      <c r="K918" s="28195" t="s">
        <v>1069</v>
      </c>
      <c r="L918" s="28229"/>
      <c r="M918" s="28229"/>
      <c r="N918" s="28229"/>
      <c r="O918" s="28229"/>
      <c r="P918" s="28229"/>
      <c r="Q918" s="28229"/>
      <c r="R918" s="28229"/>
      <c r="S918" s="28229"/>
      <c r="T918" s="28229"/>
      <c r="U918" s="28265"/>
      <c r="V918" s="28229">
        <v>0</v>
      </c>
    </row>
    <row s="28966" customFormat="1" customHeight="1" ht="22.5">
      <c r="A919" s="28229"/>
      <c r="B919" s="28924" t="s">
        <v>1649</v>
      </c>
      <c r="C919" s="28540" t="s">
        <v>103</v>
      </c>
      <c r="D919" s="27339" t="str">
        <f>B919&amp;".1"</f>
        <v>3.295.1</v>
      </c>
      <c r="E919" s="27340" t="s">
        <v>1065</v>
      </c>
      <c r="F919" s="27341" t="s">
        <v>430</v>
      </c>
      <c r="G919" s="27545" t="s">
        <v>22</v>
      </c>
      <c r="H919" s="27343" t="s">
        <v>22</v>
      </c>
      <c r="I919" s="27545" t="s">
        <v>1647</v>
      </c>
      <c r="J919" s="27343" t="s">
        <v>22</v>
      </c>
      <c r="K919" s="28195"/>
      <c r="L919" s="28229"/>
      <c r="M919" s="28229"/>
      <c r="N919" s="28229"/>
      <c r="O919" s="28229"/>
      <c r="P919" s="28229"/>
      <c r="Q919" s="28229"/>
      <c r="R919" s="28229"/>
      <c r="S919" s="28229"/>
      <c r="T919" s="28229"/>
      <c r="U919" s="28265"/>
      <c r="V919" s="28229">
        <v>0</v>
      </c>
    </row>
    <row s="28966" customFormat="1" customHeight="1" ht="15">
      <c r="A920" s="28229"/>
      <c r="B920" s="28924"/>
      <c r="C920" s="28540"/>
      <c r="D920" s="27339" t="str">
        <f>B919&amp;".2"</f>
        <v>3.295.2</v>
      </c>
      <c r="E920" s="27340" t="s">
        <v>1066</v>
      </c>
      <c r="F920" s="27341" t="s">
        <v>430</v>
      </c>
      <c r="G920" s="27310" t="s">
        <v>22</v>
      </c>
      <c r="H920" s="27343" t="s">
        <v>22</v>
      </c>
      <c r="I920" s="27310" t="s">
        <v>1648</v>
      </c>
      <c r="J920" s="27343" t="s">
        <v>22</v>
      </c>
      <c r="K920" s="28195" t="s">
        <v>1067</v>
      </c>
      <c r="L920" s="28229"/>
      <c r="M920" s="28229"/>
      <c r="N920" s="28229"/>
      <c r="O920" s="28229"/>
      <c r="P920" s="28229"/>
      <c r="Q920" s="28229"/>
      <c r="R920" s="28229"/>
      <c r="S920" s="28229"/>
      <c r="T920" s="28229"/>
      <c r="U920" s="28265"/>
      <c r="V920" s="28229">
        <v>0</v>
      </c>
    </row>
    <row s="28966" customFormat="1" customHeight="1" ht="15">
      <c r="A921" s="28229"/>
      <c r="B921" s="28924"/>
      <c r="C921" s="28540"/>
      <c r="D921" s="27339" t="str">
        <f>B919&amp;".3"</f>
        <v>3.295.3</v>
      </c>
      <c r="E921" s="27340" t="s">
        <v>1068</v>
      </c>
      <c r="F921" s="27341" t="s">
        <v>430</v>
      </c>
      <c r="G921" s="27310" t="s">
        <v>22</v>
      </c>
      <c r="H921" s="27343" t="s">
        <v>22</v>
      </c>
      <c r="I921" s="27310" t="s">
        <v>1648</v>
      </c>
      <c r="J921" s="27343" t="s">
        <v>22</v>
      </c>
      <c r="K921" s="28195" t="s">
        <v>1069</v>
      </c>
      <c r="L921" s="28229"/>
      <c r="M921" s="28229"/>
      <c r="N921" s="28229"/>
      <c r="O921" s="28229"/>
      <c r="P921" s="28229"/>
      <c r="Q921" s="28229"/>
      <c r="R921" s="28229"/>
      <c r="S921" s="28229"/>
      <c r="T921" s="28229"/>
      <c r="U921" s="28265"/>
      <c r="V921" s="28229">
        <v>0</v>
      </c>
    </row>
    <row s="28966" customFormat="1" customHeight="1" ht="22.5">
      <c r="A922" s="28229"/>
      <c r="B922" s="28924" t="s">
        <v>1650</v>
      </c>
      <c r="C922" s="28540" t="s">
        <v>103</v>
      </c>
      <c r="D922" s="27339" t="str">
        <f>B922&amp;".1"</f>
        <v>3.296.1</v>
      </c>
      <c r="E922" s="27340" t="s">
        <v>1065</v>
      </c>
      <c r="F922" s="27341" t="s">
        <v>430</v>
      </c>
      <c r="G922" s="27545" t="s">
        <v>22</v>
      </c>
      <c r="H922" s="27343" t="s">
        <v>22</v>
      </c>
      <c r="I922" s="27545" t="s">
        <v>1651</v>
      </c>
      <c r="J922" s="27343" t="s">
        <v>22</v>
      </c>
      <c r="K922" s="28195"/>
      <c r="L922" s="28229"/>
      <c r="M922" s="28229"/>
      <c r="N922" s="28229"/>
      <c r="O922" s="28229"/>
      <c r="P922" s="28229"/>
      <c r="Q922" s="28229"/>
      <c r="R922" s="28229"/>
      <c r="S922" s="28229"/>
      <c r="T922" s="28229"/>
      <c r="U922" s="28265"/>
      <c r="V922" s="28229">
        <v>0</v>
      </c>
    </row>
    <row s="28966" customFormat="1" customHeight="1" ht="15">
      <c r="A923" s="28229"/>
      <c r="B923" s="28924"/>
      <c r="C923" s="28540"/>
      <c r="D923" s="27339" t="str">
        <f>B922&amp;".2"</f>
        <v>3.296.2</v>
      </c>
      <c r="E923" s="27340" t="s">
        <v>1066</v>
      </c>
      <c r="F923" s="27341" t="s">
        <v>430</v>
      </c>
      <c r="G923" s="27310" t="s">
        <v>22</v>
      </c>
      <c r="H923" s="27343" t="s">
        <v>22</v>
      </c>
      <c r="I923" s="27310" t="s">
        <v>1648</v>
      </c>
      <c r="J923" s="27343" t="s">
        <v>22</v>
      </c>
      <c r="K923" s="28195" t="s">
        <v>1067</v>
      </c>
      <c r="L923" s="28229"/>
      <c r="M923" s="28229"/>
      <c r="N923" s="28229"/>
      <c r="O923" s="28229"/>
      <c r="P923" s="28229"/>
      <c r="Q923" s="28229"/>
      <c r="R923" s="28229"/>
      <c r="S923" s="28229"/>
      <c r="T923" s="28229"/>
      <c r="U923" s="28265"/>
      <c r="V923" s="28229">
        <v>0</v>
      </c>
    </row>
    <row s="28966" customFormat="1" customHeight="1" ht="15">
      <c r="A924" s="28229"/>
      <c r="B924" s="28924"/>
      <c r="C924" s="28540"/>
      <c r="D924" s="27339" t="str">
        <f>B922&amp;".3"</f>
        <v>3.296.3</v>
      </c>
      <c r="E924" s="27340" t="s">
        <v>1068</v>
      </c>
      <c r="F924" s="27341" t="s">
        <v>430</v>
      </c>
      <c r="G924" s="27310" t="s">
        <v>22</v>
      </c>
      <c r="H924" s="27343" t="s">
        <v>22</v>
      </c>
      <c r="I924" s="27310" t="s">
        <v>1648</v>
      </c>
      <c r="J924" s="27343" t="s">
        <v>22</v>
      </c>
      <c r="K924" s="28195" t="s">
        <v>1069</v>
      </c>
      <c r="L924" s="28229"/>
      <c r="M924" s="28229"/>
      <c r="N924" s="28229"/>
      <c r="O924" s="28229"/>
      <c r="P924" s="28229"/>
      <c r="Q924" s="28229"/>
      <c r="R924" s="28229"/>
      <c r="S924" s="28229"/>
      <c r="T924" s="28229"/>
      <c r="U924" s="28265"/>
      <c r="V924" s="28229">
        <v>0</v>
      </c>
    </row>
    <row s="28966" customFormat="1" customHeight="1" ht="22.5">
      <c r="A925" s="28229"/>
      <c r="B925" s="28924" t="s">
        <v>1652</v>
      </c>
      <c r="C925" s="28540" t="s">
        <v>103</v>
      </c>
      <c r="D925" s="27339" t="str">
        <f>B925&amp;".1"</f>
        <v>3.297.1</v>
      </c>
      <c r="E925" s="27340" t="s">
        <v>1065</v>
      </c>
      <c r="F925" s="27341" t="s">
        <v>430</v>
      </c>
      <c r="G925" s="27545" t="s">
        <v>22</v>
      </c>
      <c r="H925" s="27343" t="s">
        <v>22</v>
      </c>
      <c r="I925" s="27545" t="s">
        <v>1653</v>
      </c>
      <c r="J925" s="27343" t="s">
        <v>22</v>
      </c>
      <c r="K925" s="28195"/>
      <c r="L925" s="28229"/>
      <c r="M925" s="28229"/>
      <c r="N925" s="28229"/>
      <c r="O925" s="28229"/>
      <c r="P925" s="28229"/>
      <c r="Q925" s="28229"/>
      <c r="R925" s="28229"/>
      <c r="S925" s="28229"/>
      <c r="T925" s="28229"/>
      <c r="U925" s="28265"/>
      <c r="V925" s="28229">
        <v>0</v>
      </c>
    </row>
    <row s="28966" customFormat="1" customHeight="1" ht="15">
      <c r="A926" s="28229"/>
      <c r="B926" s="28924"/>
      <c r="C926" s="28540"/>
      <c r="D926" s="27339" t="str">
        <f>B925&amp;".2"</f>
        <v>3.297.2</v>
      </c>
      <c r="E926" s="27340" t="s">
        <v>1066</v>
      </c>
      <c r="F926" s="27341" t="s">
        <v>430</v>
      </c>
      <c r="G926" s="27310" t="s">
        <v>22</v>
      </c>
      <c r="H926" s="27343" t="s">
        <v>22</v>
      </c>
      <c r="I926" s="27310" t="s">
        <v>1648</v>
      </c>
      <c r="J926" s="27343" t="s">
        <v>22</v>
      </c>
      <c r="K926" s="28195" t="s">
        <v>1067</v>
      </c>
      <c r="L926" s="28229"/>
      <c r="M926" s="28229"/>
      <c r="N926" s="28229"/>
      <c r="O926" s="28229"/>
      <c r="P926" s="28229"/>
      <c r="Q926" s="28229"/>
      <c r="R926" s="28229"/>
      <c r="S926" s="28229"/>
      <c r="T926" s="28229"/>
      <c r="U926" s="28265"/>
      <c r="V926" s="28229">
        <v>0</v>
      </c>
    </row>
    <row s="28966" customFormat="1" customHeight="1" ht="15">
      <c r="A927" s="28229"/>
      <c r="B927" s="28924"/>
      <c r="C927" s="28540"/>
      <c r="D927" s="27339" t="str">
        <f>B925&amp;".3"</f>
        <v>3.297.3</v>
      </c>
      <c r="E927" s="27340" t="s">
        <v>1068</v>
      </c>
      <c r="F927" s="27341" t="s">
        <v>430</v>
      </c>
      <c r="G927" s="27310" t="s">
        <v>22</v>
      </c>
      <c r="H927" s="27343" t="s">
        <v>22</v>
      </c>
      <c r="I927" s="27310" t="s">
        <v>1648</v>
      </c>
      <c r="J927" s="27343" t="s">
        <v>22</v>
      </c>
      <c r="K927" s="28195" t="s">
        <v>1069</v>
      </c>
      <c r="L927" s="28229"/>
      <c r="M927" s="28229"/>
      <c r="N927" s="28229"/>
      <c r="O927" s="28229"/>
      <c r="P927" s="28229"/>
      <c r="Q927" s="28229"/>
      <c r="R927" s="28229"/>
      <c r="S927" s="28229"/>
      <c r="T927" s="28229"/>
      <c r="U927" s="28265"/>
      <c r="V927" s="28229">
        <v>0</v>
      </c>
    </row>
    <row s="28966" customFormat="1" customHeight="1" ht="22.5">
      <c r="A928" s="28229"/>
      <c r="B928" s="28924" t="s">
        <v>1654</v>
      </c>
      <c r="C928" s="28540" t="s">
        <v>103</v>
      </c>
      <c r="D928" s="27339" t="str">
        <f>B928&amp;".1"</f>
        <v>3.298.1</v>
      </c>
      <c r="E928" s="27340" t="s">
        <v>1065</v>
      </c>
      <c r="F928" s="27341" t="s">
        <v>430</v>
      </c>
      <c r="G928" s="27545" t="s">
        <v>22</v>
      </c>
      <c r="H928" s="27343" t="s">
        <v>22</v>
      </c>
      <c r="I928" s="27545" t="s">
        <v>1655</v>
      </c>
      <c r="J928" s="27343" t="s">
        <v>22</v>
      </c>
      <c r="K928" s="28195"/>
      <c r="L928" s="28229"/>
      <c r="M928" s="28229"/>
      <c r="N928" s="28229"/>
      <c r="O928" s="28229"/>
      <c r="P928" s="28229"/>
      <c r="Q928" s="28229"/>
      <c r="R928" s="28229"/>
      <c r="S928" s="28229"/>
      <c r="T928" s="28229"/>
      <c r="U928" s="28265"/>
      <c r="V928" s="28229">
        <v>0</v>
      </c>
    </row>
    <row s="28966" customFormat="1" customHeight="1" ht="15">
      <c r="A929" s="28229"/>
      <c r="B929" s="28924"/>
      <c r="C929" s="28540"/>
      <c r="D929" s="27339" t="str">
        <f>B928&amp;".2"</f>
        <v>3.298.2</v>
      </c>
      <c r="E929" s="27340" t="s">
        <v>1066</v>
      </c>
      <c r="F929" s="27341" t="s">
        <v>430</v>
      </c>
      <c r="G929" s="27310" t="s">
        <v>22</v>
      </c>
      <c r="H929" s="27343" t="s">
        <v>22</v>
      </c>
      <c r="I929" s="27310" t="s">
        <v>1648</v>
      </c>
      <c r="J929" s="27343" t="s">
        <v>22</v>
      </c>
      <c r="K929" s="28195" t="s">
        <v>1067</v>
      </c>
      <c r="L929" s="28229"/>
      <c r="M929" s="28229"/>
      <c r="N929" s="28229"/>
      <c r="O929" s="28229"/>
      <c r="P929" s="28229"/>
      <c r="Q929" s="28229"/>
      <c r="R929" s="28229"/>
      <c r="S929" s="28229"/>
      <c r="T929" s="28229"/>
      <c r="U929" s="28265"/>
      <c r="V929" s="28229">
        <v>0</v>
      </c>
    </row>
    <row s="28966" customFormat="1" customHeight="1" ht="15">
      <c r="A930" s="28229"/>
      <c r="B930" s="28924"/>
      <c r="C930" s="28540"/>
      <c r="D930" s="27339" t="str">
        <f>B928&amp;".3"</f>
        <v>3.298.3</v>
      </c>
      <c r="E930" s="27340" t="s">
        <v>1068</v>
      </c>
      <c r="F930" s="27341" t="s">
        <v>430</v>
      </c>
      <c r="G930" s="27310" t="s">
        <v>22</v>
      </c>
      <c r="H930" s="27343" t="s">
        <v>22</v>
      </c>
      <c r="I930" s="27310" t="s">
        <v>1648</v>
      </c>
      <c r="J930" s="27343" t="s">
        <v>22</v>
      </c>
      <c r="K930" s="28195" t="s">
        <v>1069</v>
      </c>
      <c r="L930" s="28229"/>
      <c r="M930" s="28229"/>
      <c r="N930" s="28229"/>
      <c r="O930" s="28229"/>
      <c r="P930" s="28229"/>
      <c r="Q930" s="28229"/>
      <c r="R930" s="28229"/>
      <c r="S930" s="28229"/>
      <c r="T930" s="28229"/>
      <c r="U930" s="28265"/>
      <c r="V930" s="28229">
        <v>0</v>
      </c>
    </row>
    <row s="28966" customFormat="1" customHeight="1" ht="22.5">
      <c r="A931" s="28229"/>
      <c r="B931" s="28924" t="s">
        <v>1656</v>
      </c>
      <c r="C931" s="28540" t="s">
        <v>103</v>
      </c>
      <c r="D931" s="27339" t="str">
        <f>B931&amp;".1"</f>
        <v>3.299.1</v>
      </c>
      <c r="E931" s="27340" t="s">
        <v>1065</v>
      </c>
      <c r="F931" s="27341" t="s">
        <v>430</v>
      </c>
      <c r="G931" s="27545" t="s">
        <v>22</v>
      </c>
      <c r="H931" s="27343" t="s">
        <v>22</v>
      </c>
      <c r="I931" s="27545" t="s">
        <v>1657</v>
      </c>
      <c r="J931" s="27343" t="s">
        <v>22</v>
      </c>
      <c r="K931" s="28195"/>
      <c r="L931" s="28229"/>
      <c r="M931" s="28229"/>
      <c r="N931" s="28229"/>
      <c r="O931" s="28229"/>
      <c r="P931" s="28229"/>
      <c r="Q931" s="28229"/>
      <c r="R931" s="28229"/>
      <c r="S931" s="28229"/>
      <c r="T931" s="28229"/>
      <c r="U931" s="28265"/>
      <c r="V931" s="28229">
        <v>0</v>
      </c>
    </row>
    <row s="28966" customFormat="1" customHeight="1" ht="15">
      <c r="A932" s="28229"/>
      <c r="B932" s="28924"/>
      <c r="C932" s="28540"/>
      <c r="D932" s="27339" t="str">
        <f>B931&amp;".2"</f>
        <v>3.299.2</v>
      </c>
      <c r="E932" s="27340" t="s">
        <v>1066</v>
      </c>
      <c r="F932" s="27341" t="s">
        <v>430</v>
      </c>
      <c r="G932" s="27310" t="s">
        <v>22</v>
      </c>
      <c r="H932" s="27343" t="s">
        <v>22</v>
      </c>
      <c r="I932" s="27310" t="s">
        <v>1648</v>
      </c>
      <c r="J932" s="27343" t="s">
        <v>22</v>
      </c>
      <c r="K932" s="28195" t="s">
        <v>1067</v>
      </c>
      <c r="L932" s="28229"/>
      <c r="M932" s="28229"/>
      <c r="N932" s="28229"/>
      <c r="O932" s="28229"/>
      <c r="P932" s="28229"/>
      <c r="Q932" s="28229"/>
      <c r="R932" s="28229"/>
      <c r="S932" s="28229"/>
      <c r="T932" s="28229"/>
      <c r="U932" s="28265"/>
      <c r="V932" s="28229">
        <v>0</v>
      </c>
    </row>
    <row s="28966" customFormat="1" customHeight="1" ht="15">
      <c r="A933" s="28229"/>
      <c r="B933" s="28924"/>
      <c r="C933" s="28540"/>
      <c r="D933" s="27339" t="str">
        <f>B931&amp;".3"</f>
        <v>3.299.3</v>
      </c>
      <c r="E933" s="27340" t="s">
        <v>1068</v>
      </c>
      <c r="F933" s="27341" t="s">
        <v>430</v>
      </c>
      <c r="G933" s="27310" t="s">
        <v>22</v>
      </c>
      <c r="H933" s="27343" t="s">
        <v>22</v>
      </c>
      <c r="I933" s="27310" t="s">
        <v>1648</v>
      </c>
      <c r="J933" s="27343" t="s">
        <v>22</v>
      </c>
      <c r="K933" s="28195" t="s">
        <v>1069</v>
      </c>
      <c r="L933" s="28229"/>
      <c r="M933" s="28229"/>
      <c r="N933" s="28229"/>
      <c r="O933" s="28229"/>
      <c r="P933" s="28229"/>
      <c r="Q933" s="28229"/>
      <c r="R933" s="28229"/>
      <c r="S933" s="28229"/>
      <c r="T933" s="28229"/>
      <c r="U933" s="28265"/>
      <c r="V933" s="28229">
        <v>0</v>
      </c>
    </row>
    <row s="28966" customFormat="1" customHeight="1" ht="22.5">
      <c r="A934" s="28229"/>
      <c r="B934" s="28924" t="s">
        <v>1658</v>
      </c>
      <c r="C934" s="28540" t="s">
        <v>103</v>
      </c>
      <c r="D934" s="27339" t="str">
        <f>B934&amp;".1"</f>
        <v>3.300.1</v>
      </c>
      <c r="E934" s="27340" t="s">
        <v>1065</v>
      </c>
      <c r="F934" s="27341" t="s">
        <v>430</v>
      </c>
      <c r="G934" s="27545" t="s">
        <v>22</v>
      </c>
      <c r="H934" s="27343" t="s">
        <v>22</v>
      </c>
      <c r="I934" s="27545" t="s">
        <v>1659</v>
      </c>
      <c r="J934" s="27343" t="s">
        <v>22</v>
      </c>
      <c r="K934" s="28195"/>
      <c r="L934" s="28229"/>
      <c r="M934" s="28229"/>
      <c r="N934" s="28229"/>
      <c r="O934" s="28229"/>
      <c r="P934" s="28229"/>
      <c r="Q934" s="28229"/>
      <c r="R934" s="28229"/>
      <c r="S934" s="28229"/>
      <c r="T934" s="28229"/>
      <c r="U934" s="28265"/>
      <c r="V934" s="28229">
        <v>0</v>
      </c>
    </row>
    <row s="28966" customFormat="1" customHeight="1" ht="15">
      <c r="A935" s="28229"/>
      <c r="B935" s="28924"/>
      <c r="C935" s="28540"/>
      <c r="D935" s="27339" t="str">
        <f>B934&amp;".2"</f>
        <v>3.300.2</v>
      </c>
      <c r="E935" s="27340" t="s">
        <v>1066</v>
      </c>
      <c r="F935" s="27341" t="s">
        <v>430</v>
      </c>
      <c r="G935" s="27310" t="s">
        <v>22</v>
      </c>
      <c r="H935" s="27343" t="s">
        <v>22</v>
      </c>
      <c r="I935" s="27310" t="s">
        <v>1648</v>
      </c>
      <c r="J935" s="27343" t="s">
        <v>22</v>
      </c>
      <c r="K935" s="28195" t="s">
        <v>1067</v>
      </c>
      <c r="L935" s="28229"/>
      <c r="M935" s="28229"/>
      <c r="N935" s="28229"/>
      <c r="O935" s="28229"/>
      <c r="P935" s="28229"/>
      <c r="Q935" s="28229"/>
      <c r="R935" s="28229"/>
      <c r="S935" s="28229"/>
      <c r="T935" s="28229"/>
      <c r="U935" s="28265"/>
      <c r="V935" s="28229">
        <v>0</v>
      </c>
    </row>
    <row s="28966" customFormat="1" customHeight="1" ht="15">
      <c r="A936" s="28229"/>
      <c r="B936" s="28924"/>
      <c r="C936" s="28540"/>
      <c r="D936" s="27339" t="str">
        <f>B934&amp;".3"</f>
        <v>3.300.3</v>
      </c>
      <c r="E936" s="27340" t="s">
        <v>1068</v>
      </c>
      <c r="F936" s="27341" t="s">
        <v>430</v>
      </c>
      <c r="G936" s="27310" t="s">
        <v>22</v>
      </c>
      <c r="H936" s="27343" t="s">
        <v>22</v>
      </c>
      <c r="I936" s="27310" t="s">
        <v>1648</v>
      </c>
      <c r="J936" s="27343" t="s">
        <v>22</v>
      </c>
      <c r="K936" s="28195" t="s">
        <v>1069</v>
      </c>
      <c r="L936" s="28229"/>
      <c r="M936" s="28229"/>
      <c r="N936" s="28229"/>
      <c r="O936" s="28229"/>
      <c r="P936" s="28229"/>
      <c r="Q936" s="28229"/>
      <c r="R936" s="28229"/>
      <c r="S936" s="28229"/>
      <c r="T936" s="28229"/>
      <c r="U936" s="28265"/>
      <c r="V936" s="28229">
        <v>0</v>
      </c>
    </row>
    <row s="28966" customFormat="1" customHeight="1" ht="22.5">
      <c r="A937" s="28229"/>
      <c r="B937" s="28924" t="s">
        <v>1660</v>
      </c>
      <c r="C937" s="28540" t="s">
        <v>103</v>
      </c>
      <c r="D937" s="27339" t="str">
        <f>B937&amp;".1"</f>
        <v>3.301.1</v>
      </c>
      <c r="E937" s="27340" t="s">
        <v>1065</v>
      </c>
      <c r="F937" s="27341" t="s">
        <v>430</v>
      </c>
      <c r="G937" s="27545" t="s">
        <v>22</v>
      </c>
      <c r="H937" s="27343" t="s">
        <v>22</v>
      </c>
      <c r="I937" s="27545" t="s">
        <v>1661</v>
      </c>
      <c r="J937" s="27343" t="s">
        <v>22</v>
      </c>
      <c r="K937" s="28195"/>
      <c r="L937" s="28229"/>
      <c r="M937" s="28229"/>
      <c r="N937" s="28229"/>
      <c r="O937" s="28229"/>
      <c r="P937" s="28229"/>
      <c r="Q937" s="28229"/>
      <c r="R937" s="28229"/>
      <c r="S937" s="28229"/>
      <c r="T937" s="28229"/>
      <c r="U937" s="28265"/>
      <c r="V937" s="28229">
        <v>0</v>
      </c>
    </row>
    <row s="28966" customFormat="1" customHeight="1" ht="15">
      <c r="A938" s="28229"/>
      <c r="B938" s="28924"/>
      <c r="C938" s="28540"/>
      <c r="D938" s="27339" t="str">
        <f>B937&amp;".2"</f>
        <v>3.301.2</v>
      </c>
      <c r="E938" s="27340" t="s">
        <v>1066</v>
      </c>
      <c r="F938" s="27341" t="s">
        <v>430</v>
      </c>
      <c r="G938" s="27310" t="s">
        <v>22</v>
      </c>
      <c r="H938" s="27343" t="s">
        <v>22</v>
      </c>
      <c r="I938" s="27310" t="s">
        <v>1648</v>
      </c>
      <c r="J938" s="27343" t="s">
        <v>22</v>
      </c>
      <c r="K938" s="28195" t="s">
        <v>1067</v>
      </c>
      <c r="L938" s="28229"/>
      <c r="M938" s="28229"/>
      <c r="N938" s="28229"/>
      <c r="O938" s="28229"/>
      <c r="P938" s="28229"/>
      <c r="Q938" s="28229"/>
      <c r="R938" s="28229"/>
      <c r="S938" s="28229"/>
      <c r="T938" s="28229"/>
      <c r="U938" s="28265"/>
      <c r="V938" s="28229">
        <v>0</v>
      </c>
    </row>
    <row s="28966" customFormat="1" customHeight="1" ht="15">
      <c r="A939" s="28229"/>
      <c r="B939" s="28924"/>
      <c r="C939" s="28540"/>
      <c r="D939" s="27339" t="str">
        <f>B937&amp;".3"</f>
        <v>3.301.3</v>
      </c>
      <c r="E939" s="27340" t="s">
        <v>1068</v>
      </c>
      <c r="F939" s="27341" t="s">
        <v>430</v>
      </c>
      <c r="G939" s="27310" t="s">
        <v>22</v>
      </c>
      <c r="H939" s="27343" t="s">
        <v>22</v>
      </c>
      <c r="I939" s="27310" t="s">
        <v>1648</v>
      </c>
      <c r="J939" s="27343" t="s">
        <v>22</v>
      </c>
      <c r="K939" s="28195" t="s">
        <v>1069</v>
      </c>
      <c r="L939" s="28229"/>
      <c r="M939" s="28229"/>
      <c r="N939" s="28229"/>
      <c r="O939" s="28229"/>
      <c r="P939" s="28229"/>
      <c r="Q939" s="28229"/>
      <c r="R939" s="28229"/>
      <c r="S939" s="28229"/>
      <c r="T939" s="28229"/>
      <c r="U939" s="28265"/>
      <c r="V939" s="28229">
        <v>0</v>
      </c>
    </row>
    <row s="28966" customFormat="1" customHeight="1" ht="22.5">
      <c r="A940" s="28229"/>
      <c r="B940" s="28924" t="s">
        <v>1662</v>
      </c>
      <c r="C940" s="28540" t="s">
        <v>103</v>
      </c>
      <c r="D940" s="27339" t="str">
        <f>B940&amp;".1"</f>
        <v>3.302.1</v>
      </c>
      <c r="E940" s="27340" t="s">
        <v>1065</v>
      </c>
      <c r="F940" s="27341" t="s">
        <v>430</v>
      </c>
      <c r="G940" s="27545" t="s">
        <v>22</v>
      </c>
      <c r="H940" s="27343" t="s">
        <v>22</v>
      </c>
      <c r="I940" s="27545" t="s">
        <v>1663</v>
      </c>
      <c r="J940" s="27343" t="s">
        <v>22</v>
      </c>
      <c r="K940" s="28195"/>
      <c r="L940" s="28229"/>
      <c r="M940" s="28229"/>
      <c r="N940" s="28229"/>
      <c r="O940" s="28229"/>
      <c r="P940" s="28229"/>
      <c r="Q940" s="28229"/>
      <c r="R940" s="28229"/>
      <c r="S940" s="28229"/>
      <c r="T940" s="28229"/>
      <c r="U940" s="28265"/>
      <c r="V940" s="28229">
        <v>0</v>
      </c>
    </row>
    <row s="28966" customFormat="1" customHeight="1" ht="15">
      <c r="A941" s="28229"/>
      <c r="B941" s="28924"/>
      <c r="C941" s="28540"/>
      <c r="D941" s="27339" t="str">
        <f>B940&amp;".2"</f>
        <v>3.302.2</v>
      </c>
      <c r="E941" s="27340" t="s">
        <v>1066</v>
      </c>
      <c r="F941" s="27341" t="s">
        <v>430</v>
      </c>
      <c r="G941" s="27310" t="s">
        <v>22</v>
      </c>
      <c r="H941" s="27343" t="s">
        <v>22</v>
      </c>
      <c r="I941" s="27310" t="s">
        <v>1648</v>
      </c>
      <c r="J941" s="27343" t="s">
        <v>22</v>
      </c>
      <c r="K941" s="28195" t="s">
        <v>1067</v>
      </c>
      <c r="L941" s="28229"/>
      <c r="M941" s="28229"/>
      <c r="N941" s="28229"/>
      <c r="O941" s="28229"/>
      <c r="P941" s="28229"/>
      <c r="Q941" s="28229"/>
      <c r="R941" s="28229"/>
      <c r="S941" s="28229"/>
      <c r="T941" s="28229"/>
      <c r="U941" s="28265"/>
      <c r="V941" s="28229">
        <v>0</v>
      </c>
    </row>
    <row s="28966" customFormat="1" customHeight="1" ht="15">
      <c r="A942" s="28229"/>
      <c r="B942" s="28924"/>
      <c r="C942" s="28540"/>
      <c r="D942" s="27339" t="str">
        <f>B940&amp;".3"</f>
        <v>3.302.3</v>
      </c>
      <c r="E942" s="27340" t="s">
        <v>1068</v>
      </c>
      <c r="F942" s="27341" t="s">
        <v>430</v>
      </c>
      <c r="G942" s="27310" t="s">
        <v>22</v>
      </c>
      <c r="H942" s="27343" t="s">
        <v>22</v>
      </c>
      <c r="I942" s="27310" t="s">
        <v>1648</v>
      </c>
      <c r="J942" s="27343" t="s">
        <v>22</v>
      </c>
      <c r="K942" s="28195" t="s">
        <v>1069</v>
      </c>
      <c r="L942" s="28229"/>
      <c r="M942" s="28229"/>
      <c r="N942" s="28229"/>
      <c r="O942" s="28229"/>
      <c r="P942" s="28229"/>
      <c r="Q942" s="28229"/>
      <c r="R942" s="28229"/>
      <c r="S942" s="28229"/>
      <c r="T942" s="28229"/>
      <c r="U942" s="28265"/>
      <c r="V942" s="28229">
        <v>0</v>
      </c>
    </row>
    <row s="28966" customFormat="1" customHeight="1" ht="22.5">
      <c r="A943" s="28229"/>
      <c r="B943" s="28924" t="s">
        <v>1664</v>
      </c>
      <c r="C943" s="28540" t="s">
        <v>103</v>
      </c>
      <c r="D943" s="27339" t="str">
        <f>B943&amp;".1"</f>
        <v>3.303.1</v>
      </c>
      <c r="E943" s="27340" t="s">
        <v>1065</v>
      </c>
      <c r="F943" s="27341" t="s">
        <v>430</v>
      </c>
      <c r="G943" s="27545" t="s">
        <v>22</v>
      </c>
      <c r="H943" s="27343" t="s">
        <v>22</v>
      </c>
      <c r="I943" s="27545" t="s">
        <v>1665</v>
      </c>
      <c r="J943" s="27343" t="s">
        <v>22</v>
      </c>
      <c r="K943" s="28195"/>
      <c r="L943" s="28229"/>
      <c r="M943" s="28229"/>
      <c r="N943" s="28229"/>
      <c r="O943" s="28229"/>
      <c r="P943" s="28229"/>
      <c r="Q943" s="28229"/>
      <c r="R943" s="28229"/>
      <c r="S943" s="28229"/>
      <c r="T943" s="28229"/>
      <c r="U943" s="28265"/>
      <c r="V943" s="28229">
        <v>0</v>
      </c>
    </row>
    <row s="28966" customFormat="1" customHeight="1" ht="15">
      <c r="A944" s="28229"/>
      <c r="B944" s="28924"/>
      <c r="C944" s="28540"/>
      <c r="D944" s="27339" t="str">
        <f>B943&amp;".2"</f>
        <v>3.303.2</v>
      </c>
      <c r="E944" s="27340" t="s">
        <v>1066</v>
      </c>
      <c r="F944" s="27341" t="s">
        <v>430</v>
      </c>
      <c r="G944" s="27310" t="s">
        <v>22</v>
      </c>
      <c r="H944" s="27343" t="s">
        <v>22</v>
      </c>
      <c r="I944" s="27310" t="s">
        <v>1648</v>
      </c>
      <c r="J944" s="27343" t="s">
        <v>22</v>
      </c>
      <c r="K944" s="28195" t="s">
        <v>1067</v>
      </c>
      <c r="L944" s="28229"/>
      <c r="M944" s="28229"/>
      <c r="N944" s="28229"/>
      <c r="O944" s="28229"/>
      <c r="P944" s="28229"/>
      <c r="Q944" s="28229"/>
      <c r="R944" s="28229"/>
      <c r="S944" s="28229"/>
      <c r="T944" s="28229"/>
      <c r="U944" s="28265"/>
      <c r="V944" s="28229">
        <v>0</v>
      </c>
    </row>
    <row s="28966" customFormat="1" customHeight="1" ht="15">
      <c r="A945" s="28229"/>
      <c r="B945" s="28924"/>
      <c r="C945" s="28540"/>
      <c r="D945" s="27339" t="str">
        <f>B943&amp;".3"</f>
        <v>3.303.3</v>
      </c>
      <c r="E945" s="27340" t="s">
        <v>1068</v>
      </c>
      <c r="F945" s="27341" t="s">
        <v>430</v>
      </c>
      <c r="G945" s="27310" t="s">
        <v>22</v>
      </c>
      <c r="H945" s="27343" t="s">
        <v>22</v>
      </c>
      <c r="I945" s="27310" t="s">
        <v>1648</v>
      </c>
      <c r="J945" s="27343" t="s">
        <v>22</v>
      </c>
      <c r="K945" s="28195" t="s">
        <v>1069</v>
      </c>
      <c r="L945" s="28229"/>
      <c r="M945" s="28229"/>
      <c r="N945" s="28229"/>
      <c r="O945" s="28229"/>
      <c r="P945" s="28229"/>
      <c r="Q945" s="28229"/>
      <c r="R945" s="28229"/>
      <c r="S945" s="28229"/>
      <c r="T945" s="28229"/>
      <c r="U945" s="28265"/>
      <c r="V945" s="28229">
        <v>0</v>
      </c>
    </row>
    <row s="28966" customFormat="1" customHeight="1" ht="22.5">
      <c r="A946" s="28229"/>
      <c r="B946" s="28924" t="s">
        <v>1666</v>
      </c>
      <c r="C946" s="28540" t="s">
        <v>103</v>
      </c>
      <c r="D946" s="27339" t="str">
        <f>B946&amp;".1"</f>
        <v>3.304.1</v>
      </c>
      <c r="E946" s="27340" t="s">
        <v>1065</v>
      </c>
      <c r="F946" s="27341" t="s">
        <v>430</v>
      </c>
      <c r="G946" s="27545" t="s">
        <v>22</v>
      </c>
      <c r="H946" s="27343" t="s">
        <v>22</v>
      </c>
      <c r="I946" s="27545" t="s">
        <v>1667</v>
      </c>
      <c r="J946" s="27343" t="s">
        <v>22</v>
      </c>
      <c r="K946" s="28195"/>
      <c r="L946" s="28229"/>
      <c r="M946" s="28229"/>
      <c r="N946" s="28229"/>
      <c r="O946" s="28229"/>
      <c r="P946" s="28229"/>
      <c r="Q946" s="28229"/>
      <c r="R946" s="28229"/>
      <c r="S946" s="28229"/>
      <c r="T946" s="28229"/>
      <c r="U946" s="28265"/>
      <c r="V946" s="28229">
        <v>0</v>
      </c>
    </row>
    <row s="28966" customFormat="1" customHeight="1" ht="15">
      <c r="A947" s="28229"/>
      <c r="B947" s="28924"/>
      <c r="C947" s="28540"/>
      <c r="D947" s="27339" t="str">
        <f>B946&amp;".2"</f>
        <v>3.304.2</v>
      </c>
      <c r="E947" s="27340" t="s">
        <v>1066</v>
      </c>
      <c r="F947" s="27341" t="s">
        <v>430</v>
      </c>
      <c r="G947" s="27310" t="s">
        <v>22</v>
      </c>
      <c r="H947" s="27343" t="s">
        <v>22</v>
      </c>
      <c r="I947" s="27310" t="s">
        <v>1648</v>
      </c>
      <c r="J947" s="27343" t="s">
        <v>22</v>
      </c>
      <c r="K947" s="28195" t="s">
        <v>1067</v>
      </c>
      <c r="L947" s="28229"/>
      <c r="M947" s="28229"/>
      <c r="N947" s="28229"/>
      <c r="O947" s="28229"/>
      <c r="P947" s="28229"/>
      <c r="Q947" s="28229"/>
      <c r="R947" s="28229"/>
      <c r="S947" s="28229"/>
      <c r="T947" s="28229"/>
      <c r="U947" s="28265"/>
      <c r="V947" s="28229">
        <v>0</v>
      </c>
    </row>
    <row s="28966" customFormat="1" customHeight="1" ht="15">
      <c r="A948" s="28229"/>
      <c r="B948" s="28924"/>
      <c r="C948" s="28540"/>
      <c r="D948" s="27339" t="str">
        <f>B946&amp;".3"</f>
        <v>3.304.3</v>
      </c>
      <c r="E948" s="27340" t="s">
        <v>1068</v>
      </c>
      <c r="F948" s="27341" t="s">
        <v>430</v>
      </c>
      <c r="G948" s="27310" t="s">
        <v>22</v>
      </c>
      <c r="H948" s="27343" t="s">
        <v>22</v>
      </c>
      <c r="I948" s="27310" t="s">
        <v>1648</v>
      </c>
      <c r="J948" s="27343" t="s">
        <v>22</v>
      </c>
      <c r="K948" s="28195" t="s">
        <v>1069</v>
      </c>
      <c r="L948" s="28229"/>
      <c r="M948" s="28229"/>
      <c r="N948" s="28229"/>
      <c r="O948" s="28229"/>
      <c r="P948" s="28229"/>
      <c r="Q948" s="28229"/>
      <c r="R948" s="28229"/>
      <c r="S948" s="28229"/>
      <c r="T948" s="28229"/>
      <c r="U948" s="28265"/>
      <c r="V948" s="28229">
        <v>0</v>
      </c>
    </row>
    <row s="28966" customFormat="1" customHeight="1" ht="22.5">
      <c r="A949" s="28229"/>
      <c r="B949" s="28924" t="s">
        <v>1668</v>
      </c>
      <c r="C949" s="28540" t="s">
        <v>103</v>
      </c>
      <c r="D949" s="27339" t="str">
        <f>B949&amp;".1"</f>
        <v>3.305.1</v>
      </c>
      <c r="E949" s="27340" t="s">
        <v>1065</v>
      </c>
      <c r="F949" s="27341" t="s">
        <v>430</v>
      </c>
      <c r="G949" s="27545" t="s">
        <v>22</v>
      </c>
      <c r="H949" s="27343" t="s">
        <v>22</v>
      </c>
      <c r="I949" s="27545" t="s">
        <v>1253</v>
      </c>
      <c r="J949" s="27343" t="s">
        <v>22</v>
      </c>
      <c r="K949" s="28195"/>
      <c r="L949" s="28229"/>
      <c r="M949" s="28229"/>
      <c r="N949" s="28229"/>
      <c r="O949" s="28229"/>
      <c r="P949" s="28229"/>
      <c r="Q949" s="28229"/>
      <c r="R949" s="28229"/>
      <c r="S949" s="28229"/>
      <c r="T949" s="28229"/>
      <c r="U949" s="28265"/>
      <c r="V949" s="28229">
        <v>0</v>
      </c>
    </row>
    <row s="28966" customFormat="1" customHeight="1" ht="15">
      <c r="A950" s="28229"/>
      <c r="B950" s="28924"/>
      <c r="C950" s="28540"/>
      <c r="D950" s="27339" t="str">
        <f>B949&amp;".2"</f>
        <v>3.305.2</v>
      </c>
      <c r="E950" s="27340" t="s">
        <v>1066</v>
      </c>
      <c r="F950" s="27341" t="s">
        <v>430</v>
      </c>
      <c r="G950" s="27310" t="s">
        <v>22</v>
      </c>
      <c r="H950" s="27343" t="s">
        <v>22</v>
      </c>
      <c r="I950" s="27310" t="s">
        <v>1648</v>
      </c>
      <c r="J950" s="27343" t="s">
        <v>22</v>
      </c>
      <c r="K950" s="28195" t="s">
        <v>1067</v>
      </c>
      <c r="L950" s="28229"/>
      <c r="M950" s="28229"/>
      <c r="N950" s="28229"/>
      <c r="O950" s="28229"/>
      <c r="P950" s="28229"/>
      <c r="Q950" s="28229"/>
      <c r="R950" s="28229"/>
      <c r="S950" s="28229"/>
      <c r="T950" s="28229"/>
      <c r="U950" s="28265"/>
      <c r="V950" s="28229">
        <v>0</v>
      </c>
    </row>
    <row s="28966" customFormat="1" customHeight="1" ht="15">
      <c r="A951" s="28229"/>
      <c r="B951" s="28924"/>
      <c r="C951" s="28540"/>
      <c r="D951" s="27339" t="str">
        <f>B949&amp;".3"</f>
        <v>3.305.3</v>
      </c>
      <c r="E951" s="27340" t="s">
        <v>1068</v>
      </c>
      <c r="F951" s="27341" t="s">
        <v>430</v>
      </c>
      <c r="G951" s="27310" t="s">
        <v>22</v>
      </c>
      <c r="H951" s="27343" t="s">
        <v>22</v>
      </c>
      <c r="I951" s="27310" t="s">
        <v>1648</v>
      </c>
      <c r="J951" s="27343" t="s">
        <v>22</v>
      </c>
      <c r="K951" s="28195" t="s">
        <v>1069</v>
      </c>
      <c r="L951" s="28229"/>
      <c r="M951" s="28229"/>
      <c r="N951" s="28229"/>
      <c r="O951" s="28229"/>
      <c r="P951" s="28229"/>
      <c r="Q951" s="28229"/>
      <c r="R951" s="28229"/>
      <c r="S951" s="28229"/>
      <c r="T951" s="28229"/>
      <c r="U951" s="28265"/>
      <c r="V951" s="28229">
        <v>0</v>
      </c>
    </row>
    <row s="28966" customFormat="1" customHeight="1" ht="22.5">
      <c r="A952" s="28229"/>
      <c r="B952" s="28924" t="s">
        <v>1669</v>
      </c>
      <c r="C952" s="28540" t="s">
        <v>103</v>
      </c>
      <c r="D952" s="27339" t="str">
        <f>B952&amp;".1"</f>
        <v>3.306.1</v>
      </c>
      <c r="E952" s="27340" t="s">
        <v>1065</v>
      </c>
      <c r="F952" s="27341" t="s">
        <v>430</v>
      </c>
      <c r="G952" s="27545" t="s">
        <v>22</v>
      </c>
      <c r="H952" s="27343" t="s">
        <v>22</v>
      </c>
      <c r="I952" s="27545" t="s">
        <v>1670</v>
      </c>
      <c r="J952" s="27343" t="s">
        <v>22</v>
      </c>
      <c r="K952" s="28195"/>
      <c r="L952" s="28229"/>
      <c r="M952" s="28229"/>
      <c r="N952" s="28229"/>
      <c r="O952" s="28229"/>
      <c r="P952" s="28229"/>
      <c r="Q952" s="28229"/>
      <c r="R952" s="28229"/>
      <c r="S952" s="28229"/>
      <c r="T952" s="28229"/>
      <c r="U952" s="28265"/>
      <c r="V952" s="28229">
        <v>0</v>
      </c>
    </row>
    <row s="28966" customFormat="1" customHeight="1" ht="15">
      <c r="A953" s="28229"/>
      <c r="B953" s="28924"/>
      <c r="C953" s="28540"/>
      <c r="D953" s="27339" t="str">
        <f>B952&amp;".2"</f>
        <v>3.306.2</v>
      </c>
      <c r="E953" s="27340" t="s">
        <v>1066</v>
      </c>
      <c r="F953" s="27341" t="s">
        <v>430</v>
      </c>
      <c r="G953" s="27310" t="s">
        <v>22</v>
      </c>
      <c r="H953" s="27343" t="s">
        <v>22</v>
      </c>
      <c r="I953" s="27310" t="s">
        <v>1648</v>
      </c>
      <c r="J953" s="27343" t="s">
        <v>22</v>
      </c>
      <c r="K953" s="28195" t="s">
        <v>1067</v>
      </c>
      <c r="L953" s="28229"/>
      <c r="M953" s="28229"/>
      <c r="N953" s="28229"/>
      <c r="O953" s="28229"/>
      <c r="P953" s="28229"/>
      <c r="Q953" s="28229"/>
      <c r="R953" s="28229"/>
      <c r="S953" s="28229"/>
      <c r="T953" s="28229"/>
      <c r="U953" s="28265"/>
      <c r="V953" s="28229">
        <v>0</v>
      </c>
    </row>
    <row s="28966" customFormat="1" customHeight="1" ht="15">
      <c r="A954" s="28229"/>
      <c r="B954" s="28924"/>
      <c r="C954" s="28540"/>
      <c r="D954" s="27339" t="str">
        <f>B952&amp;".3"</f>
        <v>3.306.3</v>
      </c>
      <c r="E954" s="27340" t="s">
        <v>1068</v>
      </c>
      <c r="F954" s="27341" t="s">
        <v>430</v>
      </c>
      <c r="G954" s="27310" t="s">
        <v>22</v>
      </c>
      <c r="H954" s="27343" t="s">
        <v>22</v>
      </c>
      <c r="I954" s="27310" t="s">
        <v>1648</v>
      </c>
      <c r="J954" s="27343" t="s">
        <v>22</v>
      </c>
      <c r="K954" s="28195" t="s">
        <v>1069</v>
      </c>
      <c r="L954" s="28229"/>
      <c r="M954" s="28229"/>
      <c r="N954" s="28229"/>
      <c r="O954" s="28229"/>
      <c r="P954" s="28229"/>
      <c r="Q954" s="28229"/>
      <c r="R954" s="28229"/>
      <c r="S954" s="28229"/>
      <c r="T954" s="28229"/>
      <c r="U954" s="28265"/>
      <c r="V954" s="28229">
        <v>0</v>
      </c>
    </row>
    <row s="28966" customFormat="1" customHeight="1" ht="22.5">
      <c r="A955" s="28229"/>
      <c r="B955" s="28924" t="s">
        <v>1671</v>
      </c>
      <c r="C955" s="28540" t="s">
        <v>103</v>
      </c>
      <c r="D955" s="27339" t="str">
        <f>B955&amp;".1"</f>
        <v>3.307.1</v>
      </c>
      <c r="E955" s="27340" t="s">
        <v>1065</v>
      </c>
      <c r="F955" s="27341" t="s">
        <v>430</v>
      </c>
      <c r="G955" s="27545" t="s">
        <v>22</v>
      </c>
      <c r="H955" s="27343" t="s">
        <v>22</v>
      </c>
      <c r="I955" s="27545" t="s">
        <v>1670</v>
      </c>
      <c r="J955" s="27343" t="s">
        <v>22</v>
      </c>
      <c r="K955" s="28195"/>
      <c r="L955" s="28229"/>
      <c r="M955" s="28229"/>
      <c r="N955" s="28229"/>
      <c r="O955" s="28229"/>
      <c r="P955" s="28229"/>
      <c r="Q955" s="28229"/>
      <c r="R955" s="28229"/>
      <c r="S955" s="28229"/>
      <c r="T955" s="28229"/>
      <c r="U955" s="28265"/>
      <c r="V955" s="28229">
        <v>0</v>
      </c>
    </row>
    <row s="28966" customFormat="1" customHeight="1" ht="15">
      <c r="A956" s="28229"/>
      <c r="B956" s="28924"/>
      <c r="C956" s="28540"/>
      <c r="D956" s="27339" t="str">
        <f>B955&amp;".2"</f>
        <v>3.307.2</v>
      </c>
      <c r="E956" s="27340" t="s">
        <v>1066</v>
      </c>
      <c r="F956" s="27341" t="s">
        <v>430</v>
      </c>
      <c r="G956" s="27310" t="s">
        <v>22</v>
      </c>
      <c r="H956" s="27343" t="s">
        <v>22</v>
      </c>
      <c r="I956" s="27310" t="s">
        <v>1648</v>
      </c>
      <c r="J956" s="27343" t="s">
        <v>22</v>
      </c>
      <c r="K956" s="28195" t="s">
        <v>1067</v>
      </c>
      <c r="L956" s="28229"/>
      <c r="M956" s="28229"/>
      <c r="N956" s="28229"/>
      <c r="O956" s="28229"/>
      <c r="P956" s="28229"/>
      <c r="Q956" s="28229"/>
      <c r="R956" s="28229"/>
      <c r="S956" s="28229"/>
      <c r="T956" s="28229"/>
      <c r="U956" s="28265"/>
      <c r="V956" s="28229">
        <v>0</v>
      </c>
    </row>
    <row s="28966" customFormat="1" customHeight="1" ht="15">
      <c r="A957" s="28229"/>
      <c r="B957" s="28924"/>
      <c r="C957" s="28540"/>
      <c r="D957" s="27339" t="str">
        <f>B955&amp;".3"</f>
        <v>3.307.3</v>
      </c>
      <c r="E957" s="27340" t="s">
        <v>1068</v>
      </c>
      <c r="F957" s="27341" t="s">
        <v>430</v>
      </c>
      <c r="G957" s="27310" t="s">
        <v>22</v>
      </c>
      <c r="H957" s="27343" t="s">
        <v>22</v>
      </c>
      <c r="I957" s="27310" t="s">
        <v>1648</v>
      </c>
      <c r="J957" s="27343" t="s">
        <v>22</v>
      </c>
      <c r="K957" s="28195" t="s">
        <v>1069</v>
      </c>
      <c r="L957" s="28229"/>
      <c r="M957" s="28229"/>
      <c r="N957" s="28229"/>
      <c r="O957" s="28229"/>
      <c r="P957" s="28229"/>
      <c r="Q957" s="28229"/>
      <c r="R957" s="28229"/>
      <c r="S957" s="28229"/>
      <c r="T957" s="28229"/>
      <c r="U957" s="28265"/>
      <c r="V957" s="28229">
        <v>0</v>
      </c>
    </row>
    <row s="28966" customFormat="1" customHeight="1" ht="22.5">
      <c r="A958" s="28229"/>
      <c r="B958" s="28924" t="s">
        <v>1672</v>
      </c>
      <c r="C958" s="28540" t="s">
        <v>103</v>
      </c>
      <c r="D958" s="27339" t="str">
        <f>B958&amp;".1"</f>
        <v>3.308.1</v>
      </c>
      <c r="E958" s="27340" t="s">
        <v>1065</v>
      </c>
      <c r="F958" s="27341" t="s">
        <v>430</v>
      </c>
      <c r="G958" s="27545" t="s">
        <v>22</v>
      </c>
      <c r="H958" s="27343" t="s">
        <v>22</v>
      </c>
      <c r="I958" s="27545" t="s">
        <v>1673</v>
      </c>
      <c r="J958" s="27343" t="s">
        <v>22</v>
      </c>
      <c r="K958" s="28195"/>
      <c r="L958" s="28229"/>
      <c r="M958" s="28229"/>
      <c r="N958" s="28229"/>
      <c r="O958" s="28229"/>
      <c r="P958" s="28229"/>
      <c r="Q958" s="28229"/>
      <c r="R958" s="28229"/>
      <c r="S958" s="28229"/>
      <c r="T958" s="28229"/>
      <c r="U958" s="28265"/>
      <c r="V958" s="28229">
        <v>0</v>
      </c>
    </row>
    <row s="28966" customFormat="1" customHeight="1" ht="15">
      <c r="A959" s="28229"/>
      <c r="B959" s="28924"/>
      <c r="C959" s="28540"/>
      <c r="D959" s="27339" t="str">
        <f>B958&amp;".2"</f>
        <v>3.308.2</v>
      </c>
      <c r="E959" s="27340" t="s">
        <v>1066</v>
      </c>
      <c r="F959" s="27341" t="s">
        <v>430</v>
      </c>
      <c r="G959" s="27310" t="s">
        <v>22</v>
      </c>
      <c r="H959" s="27343" t="s">
        <v>22</v>
      </c>
      <c r="I959" s="27310" t="s">
        <v>1648</v>
      </c>
      <c r="J959" s="27343" t="s">
        <v>22</v>
      </c>
      <c r="K959" s="28195" t="s">
        <v>1067</v>
      </c>
      <c r="L959" s="28229"/>
      <c r="M959" s="28229"/>
      <c r="N959" s="28229"/>
      <c r="O959" s="28229"/>
      <c r="P959" s="28229"/>
      <c r="Q959" s="28229"/>
      <c r="R959" s="28229"/>
      <c r="S959" s="28229"/>
      <c r="T959" s="28229"/>
      <c r="U959" s="28265"/>
      <c r="V959" s="28229">
        <v>0</v>
      </c>
    </row>
    <row s="28966" customFormat="1" customHeight="1" ht="15">
      <c r="A960" s="28229"/>
      <c r="B960" s="28924"/>
      <c r="C960" s="28540"/>
      <c r="D960" s="27339" t="str">
        <f>B958&amp;".3"</f>
        <v>3.308.3</v>
      </c>
      <c r="E960" s="27340" t="s">
        <v>1068</v>
      </c>
      <c r="F960" s="27341" t="s">
        <v>430</v>
      </c>
      <c r="G960" s="27310" t="s">
        <v>22</v>
      </c>
      <c r="H960" s="27343" t="s">
        <v>22</v>
      </c>
      <c r="I960" s="27310" t="s">
        <v>1648</v>
      </c>
      <c r="J960" s="27343" t="s">
        <v>22</v>
      </c>
      <c r="K960" s="28195" t="s">
        <v>1069</v>
      </c>
      <c r="L960" s="28229"/>
      <c r="M960" s="28229"/>
      <c r="N960" s="28229"/>
      <c r="O960" s="28229"/>
      <c r="P960" s="28229"/>
      <c r="Q960" s="28229"/>
      <c r="R960" s="28229"/>
      <c r="S960" s="28229"/>
      <c r="T960" s="28229"/>
      <c r="U960" s="28265"/>
      <c r="V960" s="28229">
        <v>0</v>
      </c>
    </row>
    <row s="28966" customFormat="1" customHeight="1" ht="22.5">
      <c r="A961" s="28229"/>
      <c r="B961" s="28924" t="s">
        <v>1674</v>
      </c>
      <c r="C961" s="28540" t="s">
        <v>103</v>
      </c>
      <c r="D961" s="27339" t="str">
        <f>B961&amp;".1"</f>
        <v>3.309.1</v>
      </c>
      <c r="E961" s="27340" t="s">
        <v>1065</v>
      </c>
      <c r="F961" s="27341" t="s">
        <v>430</v>
      </c>
      <c r="G961" s="27545" t="s">
        <v>22</v>
      </c>
      <c r="H961" s="27343" t="s">
        <v>22</v>
      </c>
      <c r="I961" s="27545" t="s">
        <v>1673</v>
      </c>
      <c r="J961" s="27343" t="s">
        <v>22</v>
      </c>
      <c r="K961" s="28195"/>
      <c r="L961" s="28229"/>
      <c r="M961" s="28229"/>
      <c r="N961" s="28229"/>
      <c r="O961" s="28229"/>
      <c r="P961" s="28229"/>
      <c r="Q961" s="28229"/>
      <c r="R961" s="28229"/>
      <c r="S961" s="28229"/>
      <c r="T961" s="28229"/>
      <c r="U961" s="28265"/>
      <c r="V961" s="28229">
        <v>0</v>
      </c>
    </row>
    <row s="28966" customFormat="1" customHeight="1" ht="15">
      <c r="A962" s="28229"/>
      <c r="B962" s="28924"/>
      <c r="C962" s="28540"/>
      <c r="D962" s="27339" t="str">
        <f>B961&amp;".2"</f>
        <v>3.309.2</v>
      </c>
      <c r="E962" s="27340" t="s">
        <v>1066</v>
      </c>
      <c r="F962" s="27341" t="s">
        <v>430</v>
      </c>
      <c r="G962" s="27310" t="s">
        <v>22</v>
      </c>
      <c r="H962" s="27343" t="s">
        <v>22</v>
      </c>
      <c r="I962" s="27310" t="s">
        <v>1648</v>
      </c>
      <c r="J962" s="27343" t="s">
        <v>22</v>
      </c>
      <c r="K962" s="28195" t="s">
        <v>1067</v>
      </c>
      <c r="L962" s="28229"/>
      <c r="M962" s="28229"/>
      <c r="N962" s="28229"/>
      <c r="O962" s="28229"/>
      <c r="P962" s="28229"/>
      <c r="Q962" s="28229"/>
      <c r="R962" s="28229"/>
      <c r="S962" s="28229"/>
      <c r="T962" s="28229"/>
      <c r="U962" s="28265"/>
      <c r="V962" s="28229">
        <v>0</v>
      </c>
    </row>
    <row s="28966" customFormat="1" customHeight="1" ht="15">
      <c r="A963" s="28229"/>
      <c r="B963" s="28924"/>
      <c r="C963" s="28540"/>
      <c r="D963" s="27339" t="str">
        <f>B961&amp;".3"</f>
        <v>3.309.3</v>
      </c>
      <c r="E963" s="27340" t="s">
        <v>1068</v>
      </c>
      <c r="F963" s="27341" t="s">
        <v>430</v>
      </c>
      <c r="G963" s="27310" t="s">
        <v>22</v>
      </c>
      <c r="H963" s="27343" t="s">
        <v>22</v>
      </c>
      <c r="I963" s="27310" t="s">
        <v>1648</v>
      </c>
      <c r="J963" s="27343" t="s">
        <v>22</v>
      </c>
      <c r="K963" s="28195" t="s">
        <v>1069</v>
      </c>
      <c r="L963" s="28229"/>
      <c r="M963" s="28229"/>
      <c r="N963" s="28229"/>
      <c r="O963" s="28229"/>
      <c r="P963" s="28229"/>
      <c r="Q963" s="28229"/>
      <c r="R963" s="28229"/>
      <c r="S963" s="28229"/>
      <c r="T963" s="28229"/>
      <c r="U963" s="28265"/>
      <c r="V963" s="28229">
        <v>0</v>
      </c>
    </row>
    <row s="28966" customFormat="1" customHeight="1" ht="22.5">
      <c r="A964" s="28229"/>
      <c r="B964" s="28924" t="s">
        <v>1675</v>
      </c>
      <c r="C964" s="28540" t="s">
        <v>103</v>
      </c>
      <c r="D964" s="27339" t="str">
        <f>B964&amp;".1"</f>
        <v>3.310.1</v>
      </c>
      <c r="E964" s="27340" t="s">
        <v>1065</v>
      </c>
      <c r="F964" s="27341" t="s">
        <v>430</v>
      </c>
      <c r="G964" s="27545" t="s">
        <v>22</v>
      </c>
      <c r="H964" s="27343" t="s">
        <v>22</v>
      </c>
      <c r="I964" s="27545" t="s">
        <v>1676</v>
      </c>
      <c r="J964" s="27343" t="s">
        <v>22</v>
      </c>
      <c r="K964" s="28195"/>
      <c r="L964" s="28229"/>
      <c r="M964" s="28229"/>
      <c r="N964" s="28229"/>
      <c r="O964" s="28229"/>
      <c r="P964" s="28229"/>
      <c r="Q964" s="28229"/>
      <c r="R964" s="28229"/>
      <c r="S964" s="28229"/>
      <c r="T964" s="28229"/>
      <c r="U964" s="28265"/>
      <c r="V964" s="28229">
        <v>0</v>
      </c>
    </row>
    <row s="28966" customFormat="1" customHeight="1" ht="15">
      <c r="A965" s="28229"/>
      <c r="B965" s="28924"/>
      <c r="C965" s="28540"/>
      <c r="D965" s="27339" t="str">
        <f>B964&amp;".2"</f>
        <v>3.310.2</v>
      </c>
      <c r="E965" s="27340" t="s">
        <v>1066</v>
      </c>
      <c r="F965" s="27341" t="s">
        <v>430</v>
      </c>
      <c r="G965" s="27310" t="s">
        <v>22</v>
      </c>
      <c r="H965" s="27343" t="s">
        <v>22</v>
      </c>
      <c r="I965" s="27310" t="s">
        <v>1648</v>
      </c>
      <c r="J965" s="27343" t="s">
        <v>22</v>
      </c>
      <c r="K965" s="28195" t="s">
        <v>1067</v>
      </c>
      <c r="L965" s="28229"/>
      <c r="M965" s="28229"/>
      <c r="N965" s="28229"/>
      <c r="O965" s="28229"/>
      <c r="P965" s="28229"/>
      <c r="Q965" s="28229"/>
      <c r="R965" s="28229"/>
      <c r="S965" s="28229"/>
      <c r="T965" s="28229"/>
      <c r="U965" s="28265"/>
      <c r="V965" s="28229">
        <v>0</v>
      </c>
    </row>
    <row s="28966" customFormat="1" customHeight="1" ht="15">
      <c r="A966" s="28229"/>
      <c r="B966" s="28924"/>
      <c r="C966" s="28540"/>
      <c r="D966" s="27339" t="str">
        <f>B964&amp;".3"</f>
        <v>3.310.3</v>
      </c>
      <c r="E966" s="27340" t="s">
        <v>1068</v>
      </c>
      <c r="F966" s="27341" t="s">
        <v>430</v>
      </c>
      <c r="G966" s="27310" t="s">
        <v>22</v>
      </c>
      <c r="H966" s="27343" t="s">
        <v>22</v>
      </c>
      <c r="I966" s="27310" t="s">
        <v>1648</v>
      </c>
      <c r="J966" s="27343" t="s">
        <v>22</v>
      </c>
      <c r="K966" s="28195" t="s">
        <v>1069</v>
      </c>
      <c r="L966" s="28229"/>
      <c r="M966" s="28229"/>
      <c r="N966" s="28229"/>
      <c r="O966" s="28229"/>
      <c r="P966" s="28229"/>
      <c r="Q966" s="28229"/>
      <c r="R966" s="28229"/>
      <c r="S966" s="28229"/>
      <c r="T966" s="28229"/>
      <c r="U966" s="28265"/>
      <c r="V966" s="28229">
        <v>0</v>
      </c>
    </row>
    <row s="28966" customFormat="1" customHeight="1" ht="22.5">
      <c r="A967" s="28229"/>
      <c r="B967" s="28924" t="s">
        <v>1677</v>
      </c>
      <c r="C967" s="28540" t="s">
        <v>103</v>
      </c>
      <c r="D967" s="27339" t="str">
        <f>B967&amp;".1"</f>
        <v>3.311.1</v>
      </c>
      <c r="E967" s="27340" t="s">
        <v>1065</v>
      </c>
      <c r="F967" s="27341" t="s">
        <v>430</v>
      </c>
      <c r="G967" s="27545" t="s">
        <v>22</v>
      </c>
      <c r="H967" s="27343" t="s">
        <v>22</v>
      </c>
      <c r="I967" s="27545" t="s">
        <v>1678</v>
      </c>
      <c r="J967" s="27343" t="s">
        <v>22</v>
      </c>
      <c r="K967" s="28195"/>
      <c r="L967" s="28229"/>
      <c r="M967" s="28229"/>
      <c r="N967" s="28229"/>
      <c r="O967" s="28229"/>
      <c r="P967" s="28229"/>
      <c r="Q967" s="28229"/>
      <c r="R967" s="28229"/>
      <c r="S967" s="28229"/>
      <c r="T967" s="28229"/>
      <c r="U967" s="28265"/>
      <c r="V967" s="28229">
        <v>0</v>
      </c>
    </row>
    <row s="28966" customFormat="1" customHeight="1" ht="15">
      <c r="A968" s="28229"/>
      <c r="B968" s="28924"/>
      <c r="C968" s="28540"/>
      <c r="D968" s="27339" t="str">
        <f>B967&amp;".2"</f>
        <v>3.311.2</v>
      </c>
      <c r="E968" s="27340" t="s">
        <v>1066</v>
      </c>
      <c r="F968" s="27341" t="s">
        <v>430</v>
      </c>
      <c r="G968" s="27310" t="s">
        <v>22</v>
      </c>
      <c r="H968" s="27343" t="s">
        <v>22</v>
      </c>
      <c r="I968" s="27310" t="s">
        <v>1648</v>
      </c>
      <c r="J968" s="27343" t="s">
        <v>22</v>
      </c>
      <c r="K968" s="28195" t="s">
        <v>1067</v>
      </c>
      <c r="L968" s="28229"/>
      <c r="M968" s="28229"/>
      <c r="N968" s="28229"/>
      <c r="O968" s="28229"/>
      <c r="P968" s="28229"/>
      <c r="Q968" s="28229"/>
      <c r="R968" s="28229"/>
      <c r="S968" s="28229"/>
      <c r="T968" s="28229"/>
      <c r="U968" s="28265"/>
      <c r="V968" s="28229">
        <v>0</v>
      </c>
    </row>
    <row s="28966" customFormat="1" customHeight="1" ht="15">
      <c r="A969" s="28229"/>
      <c r="B969" s="28924"/>
      <c r="C969" s="28540"/>
      <c r="D969" s="27339" t="str">
        <f>B967&amp;".3"</f>
        <v>3.311.3</v>
      </c>
      <c r="E969" s="27340" t="s">
        <v>1068</v>
      </c>
      <c r="F969" s="27341" t="s">
        <v>430</v>
      </c>
      <c r="G969" s="27310" t="s">
        <v>22</v>
      </c>
      <c r="H969" s="27343" t="s">
        <v>22</v>
      </c>
      <c r="I969" s="27310" t="s">
        <v>1648</v>
      </c>
      <c r="J969" s="27343" t="s">
        <v>22</v>
      </c>
      <c r="K969" s="28195" t="s">
        <v>1069</v>
      </c>
      <c r="L969" s="28229"/>
      <c r="M969" s="28229"/>
      <c r="N969" s="28229"/>
      <c r="O969" s="28229"/>
      <c r="P969" s="28229"/>
      <c r="Q969" s="28229"/>
      <c r="R969" s="28229"/>
      <c r="S969" s="28229"/>
      <c r="T969" s="28229"/>
      <c r="U969" s="28265"/>
      <c r="V969" s="28229">
        <v>0</v>
      </c>
    </row>
    <row s="28966" customFormat="1" customHeight="1" ht="22.5">
      <c r="A970" s="28229"/>
      <c r="B970" s="28924" t="s">
        <v>1679</v>
      </c>
      <c r="C970" s="28540" t="s">
        <v>103</v>
      </c>
      <c r="D970" s="27339" t="str">
        <f>B970&amp;".1"</f>
        <v>3.312.1</v>
      </c>
      <c r="E970" s="27340" t="s">
        <v>1065</v>
      </c>
      <c r="F970" s="27341" t="s">
        <v>430</v>
      </c>
      <c r="G970" s="27545" t="s">
        <v>22</v>
      </c>
      <c r="H970" s="27343" t="s">
        <v>22</v>
      </c>
      <c r="I970" s="27545" t="s">
        <v>1678</v>
      </c>
      <c r="J970" s="27343" t="s">
        <v>22</v>
      </c>
      <c r="K970" s="28195"/>
      <c r="L970" s="28229"/>
      <c r="M970" s="28229"/>
      <c r="N970" s="28229"/>
      <c r="O970" s="28229"/>
      <c r="P970" s="28229"/>
      <c r="Q970" s="28229"/>
      <c r="R970" s="28229"/>
      <c r="S970" s="28229"/>
      <c r="T970" s="28229"/>
      <c r="U970" s="28265"/>
      <c r="V970" s="28229">
        <v>0</v>
      </c>
    </row>
    <row s="28966" customFormat="1" customHeight="1" ht="15">
      <c r="A971" s="28229"/>
      <c r="B971" s="28924"/>
      <c r="C971" s="28540"/>
      <c r="D971" s="27339" t="str">
        <f>B970&amp;".2"</f>
        <v>3.312.2</v>
      </c>
      <c r="E971" s="27340" t="s">
        <v>1066</v>
      </c>
      <c r="F971" s="27341" t="s">
        <v>430</v>
      </c>
      <c r="G971" s="27310" t="s">
        <v>22</v>
      </c>
      <c r="H971" s="27343" t="s">
        <v>22</v>
      </c>
      <c r="I971" s="27310" t="s">
        <v>1648</v>
      </c>
      <c r="J971" s="27343" t="s">
        <v>22</v>
      </c>
      <c r="K971" s="28195" t="s">
        <v>1067</v>
      </c>
      <c r="L971" s="28229"/>
      <c r="M971" s="28229"/>
      <c r="N971" s="28229"/>
      <c r="O971" s="28229"/>
      <c r="P971" s="28229"/>
      <c r="Q971" s="28229"/>
      <c r="R971" s="28229"/>
      <c r="S971" s="28229"/>
      <c r="T971" s="28229"/>
      <c r="U971" s="28265"/>
      <c r="V971" s="28229">
        <v>0</v>
      </c>
    </row>
    <row s="28966" customFormat="1" customHeight="1" ht="15">
      <c r="A972" s="28229"/>
      <c r="B972" s="28924"/>
      <c r="C972" s="28540"/>
      <c r="D972" s="27339" t="str">
        <f>B970&amp;".3"</f>
        <v>3.312.3</v>
      </c>
      <c r="E972" s="27340" t="s">
        <v>1068</v>
      </c>
      <c r="F972" s="27341" t="s">
        <v>430</v>
      </c>
      <c r="G972" s="27310" t="s">
        <v>22</v>
      </c>
      <c r="H972" s="27343" t="s">
        <v>22</v>
      </c>
      <c r="I972" s="27310" t="s">
        <v>1648</v>
      </c>
      <c r="J972" s="27343" t="s">
        <v>22</v>
      </c>
      <c r="K972" s="28195" t="s">
        <v>1069</v>
      </c>
      <c r="L972" s="28229"/>
      <c r="M972" s="28229"/>
      <c r="N972" s="28229"/>
      <c r="O972" s="28229"/>
      <c r="P972" s="28229"/>
      <c r="Q972" s="28229"/>
      <c r="R972" s="28229"/>
      <c r="S972" s="28229"/>
      <c r="T972" s="28229"/>
      <c r="U972" s="28265"/>
      <c r="V972" s="28229">
        <v>0</v>
      </c>
    </row>
    <row s="28966" customFormat="1" customHeight="1" ht="22.5">
      <c r="A973" s="28229"/>
      <c r="B973" s="28924" t="s">
        <v>1680</v>
      </c>
      <c r="C973" s="28540" t="s">
        <v>103</v>
      </c>
      <c r="D973" s="27339" t="str">
        <f>B973&amp;".1"</f>
        <v>3.313.1</v>
      </c>
      <c r="E973" s="27340" t="s">
        <v>1065</v>
      </c>
      <c r="F973" s="27341" t="s">
        <v>430</v>
      </c>
      <c r="G973" s="27545" t="s">
        <v>22</v>
      </c>
      <c r="H973" s="27343" t="s">
        <v>22</v>
      </c>
      <c r="I973" s="27545" t="s">
        <v>1678</v>
      </c>
      <c r="J973" s="27343" t="s">
        <v>22</v>
      </c>
      <c r="K973" s="28195"/>
      <c r="L973" s="28229"/>
      <c r="M973" s="28229"/>
      <c r="N973" s="28229"/>
      <c r="O973" s="28229"/>
      <c r="P973" s="28229"/>
      <c r="Q973" s="28229"/>
      <c r="R973" s="28229"/>
      <c r="S973" s="28229"/>
      <c r="T973" s="28229"/>
      <c r="U973" s="28265"/>
      <c r="V973" s="28229">
        <v>0</v>
      </c>
    </row>
    <row s="28966" customFormat="1" customHeight="1" ht="15">
      <c r="A974" s="28229"/>
      <c r="B974" s="28924"/>
      <c r="C974" s="28540"/>
      <c r="D974" s="27339" t="str">
        <f>B973&amp;".2"</f>
        <v>3.313.2</v>
      </c>
      <c r="E974" s="27340" t="s">
        <v>1066</v>
      </c>
      <c r="F974" s="27341" t="s">
        <v>430</v>
      </c>
      <c r="G974" s="27310" t="s">
        <v>22</v>
      </c>
      <c r="H974" s="27343" t="s">
        <v>22</v>
      </c>
      <c r="I974" s="27310" t="s">
        <v>1648</v>
      </c>
      <c r="J974" s="27343" t="s">
        <v>22</v>
      </c>
      <c r="K974" s="28195" t="s">
        <v>1067</v>
      </c>
      <c r="L974" s="28229"/>
      <c r="M974" s="28229"/>
      <c r="N974" s="28229"/>
      <c r="O974" s="28229"/>
      <c r="P974" s="28229"/>
      <c r="Q974" s="28229"/>
      <c r="R974" s="28229"/>
      <c r="S974" s="28229"/>
      <c r="T974" s="28229"/>
      <c r="U974" s="28265"/>
      <c r="V974" s="28229">
        <v>0</v>
      </c>
    </row>
    <row s="28966" customFormat="1" customHeight="1" ht="15">
      <c r="A975" s="28229"/>
      <c r="B975" s="28924"/>
      <c r="C975" s="28540"/>
      <c r="D975" s="27339" t="str">
        <f>B973&amp;".3"</f>
        <v>3.313.3</v>
      </c>
      <c r="E975" s="27340" t="s">
        <v>1068</v>
      </c>
      <c r="F975" s="27341" t="s">
        <v>430</v>
      </c>
      <c r="G975" s="27310" t="s">
        <v>22</v>
      </c>
      <c r="H975" s="27343" t="s">
        <v>22</v>
      </c>
      <c r="I975" s="27310" t="s">
        <v>1648</v>
      </c>
      <c r="J975" s="27343" t="s">
        <v>22</v>
      </c>
      <c r="K975" s="28195" t="s">
        <v>1069</v>
      </c>
      <c r="L975" s="28229"/>
      <c r="M975" s="28229"/>
      <c r="N975" s="28229"/>
      <c r="O975" s="28229"/>
      <c r="P975" s="28229"/>
      <c r="Q975" s="28229"/>
      <c r="R975" s="28229"/>
      <c r="S975" s="28229"/>
      <c r="T975" s="28229"/>
      <c r="U975" s="28265"/>
      <c r="V975" s="28229">
        <v>0</v>
      </c>
    </row>
    <row s="28966" customFormat="1" customHeight="1" ht="22.5">
      <c r="A976" s="28229"/>
      <c r="B976" s="28924" t="s">
        <v>1681</v>
      </c>
      <c r="C976" s="28540" t="s">
        <v>103</v>
      </c>
      <c r="D976" s="27339" t="str">
        <f>B976&amp;".1"</f>
        <v>3.314.1</v>
      </c>
      <c r="E976" s="27340" t="s">
        <v>1065</v>
      </c>
      <c r="F976" s="27341" t="s">
        <v>430</v>
      </c>
      <c r="G976" s="27545" t="s">
        <v>22</v>
      </c>
      <c r="H976" s="27343" t="s">
        <v>22</v>
      </c>
      <c r="I976" s="27545" t="s">
        <v>1678</v>
      </c>
      <c r="J976" s="27343" t="s">
        <v>22</v>
      </c>
      <c r="K976" s="28195"/>
      <c r="L976" s="28229"/>
      <c r="M976" s="28229"/>
      <c r="N976" s="28229"/>
      <c r="O976" s="28229"/>
      <c r="P976" s="28229"/>
      <c r="Q976" s="28229"/>
      <c r="R976" s="28229"/>
      <c r="S976" s="28229"/>
      <c r="T976" s="28229"/>
      <c r="U976" s="28265"/>
      <c r="V976" s="28229">
        <v>0</v>
      </c>
    </row>
    <row s="28966" customFormat="1" customHeight="1" ht="15">
      <c r="A977" s="28229"/>
      <c r="B977" s="28924"/>
      <c r="C977" s="28540"/>
      <c r="D977" s="27339" t="str">
        <f>B976&amp;".2"</f>
        <v>3.314.2</v>
      </c>
      <c r="E977" s="27340" t="s">
        <v>1066</v>
      </c>
      <c r="F977" s="27341" t="s">
        <v>430</v>
      </c>
      <c r="G977" s="27310" t="s">
        <v>22</v>
      </c>
      <c r="H977" s="27343" t="s">
        <v>22</v>
      </c>
      <c r="I977" s="27310" t="s">
        <v>1648</v>
      </c>
      <c r="J977" s="27343" t="s">
        <v>22</v>
      </c>
      <c r="K977" s="28195" t="s">
        <v>1067</v>
      </c>
      <c r="L977" s="28229"/>
      <c r="M977" s="28229"/>
      <c r="N977" s="28229"/>
      <c r="O977" s="28229"/>
      <c r="P977" s="28229"/>
      <c r="Q977" s="28229"/>
      <c r="R977" s="28229"/>
      <c r="S977" s="28229"/>
      <c r="T977" s="28229"/>
      <c r="U977" s="28265"/>
      <c r="V977" s="28229">
        <v>0</v>
      </c>
    </row>
    <row s="28966" customFormat="1" customHeight="1" ht="15">
      <c r="A978" s="28229"/>
      <c r="B978" s="28924"/>
      <c r="C978" s="28540"/>
      <c r="D978" s="27339" t="str">
        <f>B976&amp;".3"</f>
        <v>3.314.3</v>
      </c>
      <c r="E978" s="27340" t="s">
        <v>1068</v>
      </c>
      <c r="F978" s="27341" t="s">
        <v>430</v>
      </c>
      <c r="G978" s="27310" t="s">
        <v>22</v>
      </c>
      <c r="H978" s="27343" t="s">
        <v>22</v>
      </c>
      <c r="I978" s="27310" t="s">
        <v>1648</v>
      </c>
      <c r="J978" s="27343" t="s">
        <v>22</v>
      </c>
      <c r="K978" s="28195" t="s">
        <v>1069</v>
      </c>
      <c r="L978" s="28229"/>
      <c r="M978" s="28229"/>
      <c r="N978" s="28229"/>
      <c r="O978" s="28229"/>
      <c r="P978" s="28229"/>
      <c r="Q978" s="28229"/>
      <c r="R978" s="28229"/>
      <c r="S978" s="28229"/>
      <c r="T978" s="28229"/>
      <c r="U978" s="28265"/>
      <c r="V978" s="28229">
        <v>0</v>
      </c>
    </row>
    <row s="28966" customFormat="1" customHeight="1" ht="22.5">
      <c r="A979" s="28229"/>
      <c r="B979" s="28924" t="s">
        <v>1682</v>
      </c>
      <c r="C979" s="28540" t="s">
        <v>103</v>
      </c>
      <c r="D979" s="27339" t="str">
        <f>B979&amp;".1"</f>
        <v>3.315.1</v>
      </c>
      <c r="E979" s="27340" t="s">
        <v>1065</v>
      </c>
      <c r="F979" s="27341" t="s">
        <v>430</v>
      </c>
      <c r="G979" s="27545" t="s">
        <v>22</v>
      </c>
      <c r="H979" s="27343" t="s">
        <v>22</v>
      </c>
      <c r="I979" s="27545" t="s">
        <v>1683</v>
      </c>
      <c r="J979" s="27343" t="s">
        <v>22</v>
      </c>
      <c r="K979" s="28195"/>
      <c r="L979" s="28229"/>
      <c r="M979" s="28229"/>
      <c r="N979" s="28229"/>
      <c r="O979" s="28229"/>
      <c r="P979" s="28229"/>
      <c r="Q979" s="28229"/>
      <c r="R979" s="28229"/>
      <c r="S979" s="28229"/>
      <c r="T979" s="28229"/>
      <c r="U979" s="28265"/>
      <c r="V979" s="28229">
        <v>0</v>
      </c>
    </row>
    <row s="28966" customFormat="1" customHeight="1" ht="15">
      <c r="A980" s="28229"/>
      <c r="B980" s="28924"/>
      <c r="C980" s="28540"/>
      <c r="D980" s="27339" t="str">
        <f>B979&amp;".2"</f>
        <v>3.315.2</v>
      </c>
      <c r="E980" s="27340" t="s">
        <v>1066</v>
      </c>
      <c r="F980" s="27341" t="s">
        <v>430</v>
      </c>
      <c r="G980" s="27310" t="s">
        <v>22</v>
      </c>
      <c r="H980" s="27343" t="s">
        <v>22</v>
      </c>
      <c r="I980" s="27310" t="s">
        <v>1648</v>
      </c>
      <c r="J980" s="27343" t="s">
        <v>22</v>
      </c>
      <c r="K980" s="28195" t="s">
        <v>1067</v>
      </c>
      <c r="L980" s="28229"/>
      <c r="M980" s="28229"/>
      <c r="N980" s="28229"/>
      <c r="O980" s="28229"/>
      <c r="P980" s="28229"/>
      <c r="Q980" s="28229"/>
      <c r="R980" s="28229"/>
      <c r="S980" s="28229"/>
      <c r="T980" s="28229"/>
      <c r="U980" s="28265"/>
      <c r="V980" s="28229">
        <v>0</v>
      </c>
    </row>
    <row s="28966" customFormat="1" customHeight="1" ht="15">
      <c r="A981" s="28229"/>
      <c r="B981" s="28924"/>
      <c r="C981" s="28540"/>
      <c r="D981" s="27339" t="str">
        <f>B979&amp;".3"</f>
        <v>3.315.3</v>
      </c>
      <c r="E981" s="27340" t="s">
        <v>1068</v>
      </c>
      <c r="F981" s="27341" t="s">
        <v>430</v>
      </c>
      <c r="G981" s="27310" t="s">
        <v>22</v>
      </c>
      <c r="H981" s="27343" t="s">
        <v>22</v>
      </c>
      <c r="I981" s="27310" t="s">
        <v>1648</v>
      </c>
      <c r="J981" s="27343" t="s">
        <v>22</v>
      </c>
      <c r="K981" s="28195" t="s">
        <v>1069</v>
      </c>
      <c r="L981" s="28229"/>
      <c r="M981" s="28229"/>
      <c r="N981" s="28229"/>
      <c r="O981" s="28229"/>
      <c r="P981" s="28229"/>
      <c r="Q981" s="28229"/>
      <c r="R981" s="28229"/>
      <c r="S981" s="28229"/>
      <c r="T981" s="28229"/>
      <c r="U981" s="28265"/>
      <c r="V981" s="28229">
        <v>0</v>
      </c>
    </row>
    <row s="28966" customFormat="1" customHeight="1" ht="22.5">
      <c r="A982" s="28229"/>
      <c r="B982" s="28924" t="s">
        <v>1684</v>
      </c>
      <c r="C982" s="28540" t="s">
        <v>103</v>
      </c>
      <c r="D982" s="27339" t="str">
        <f>B982&amp;".1"</f>
        <v>3.316.1</v>
      </c>
      <c r="E982" s="27340" t="s">
        <v>1065</v>
      </c>
      <c r="F982" s="27341" t="s">
        <v>430</v>
      </c>
      <c r="G982" s="27545" t="s">
        <v>22</v>
      </c>
      <c r="H982" s="27343" t="s">
        <v>22</v>
      </c>
      <c r="I982" s="27545" t="s">
        <v>1685</v>
      </c>
      <c r="J982" s="27343" t="s">
        <v>22</v>
      </c>
      <c r="K982" s="28195"/>
      <c r="L982" s="28229"/>
      <c r="M982" s="28229"/>
      <c r="N982" s="28229"/>
      <c r="O982" s="28229"/>
      <c r="P982" s="28229"/>
      <c r="Q982" s="28229"/>
      <c r="R982" s="28229"/>
      <c r="S982" s="28229"/>
      <c r="T982" s="28229"/>
      <c r="U982" s="28265"/>
      <c r="V982" s="28229">
        <v>0</v>
      </c>
    </row>
    <row s="28966" customFormat="1" customHeight="1" ht="15">
      <c r="A983" s="28229"/>
      <c r="B983" s="28924"/>
      <c r="C983" s="28540"/>
      <c r="D983" s="27339" t="str">
        <f>B982&amp;".2"</f>
        <v>3.316.2</v>
      </c>
      <c r="E983" s="27340" t="s">
        <v>1066</v>
      </c>
      <c r="F983" s="27341" t="s">
        <v>430</v>
      </c>
      <c r="G983" s="27310" t="s">
        <v>22</v>
      </c>
      <c r="H983" s="27343" t="s">
        <v>22</v>
      </c>
      <c r="I983" s="27310" t="s">
        <v>1648</v>
      </c>
      <c r="J983" s="27343" t="s">
        <v>22</v>
      </c>
      <c r="K983" s="28195" t="s">
        <v>1067</v>
      </c>
      <c r="L983" s="28229"/>
      <c r="M983" s="28229"/>
      <c r="N983" s="28229"/>
      <c r="O983" s="28229"/>
      <c r="P983" s="28229"/>
      <c r="Q983" s="28229"/>
      <c r="R983" s="28229"/>
      <c r="S983" s="28229"/>
      <c r="T983" s="28229"/>
      <c r="U983" s="28265"/>
      <c r="V983" s="28229">
        <v>0</v>
      </c>
    </row>
    <row s="28966" customFormat="1" customHeight="1" ht="15">
      <c r="A984" s="28229"/>
      <c r="B984" s="28924"/>
      <c r="C984" s="28540"/>
      <c r="D984" s="27339" t="str">
        <f>B982&amp;".3"</f>
        <v>3.316.3</v>
      </c>
      <c r="E984" s="27340" t="s">
        <v>1068</v>
      </c>
      <c r="F984" s="27341" t="s">
        <v>430</v>
      </c>
      <c r="G984" s="27310" t="s">
        <v>22</v>
      </c>
      <c r="H984" s="27343" t="s">
        <v>22</v>
      </c>
      <c r="I984" s="27310" t="s">
        <v>1648</v>
      </c>
      <c r="J984" s="27343" t="s">
        <v>22</v>
      </c>
      <c r="K984" s="28195" t="s">
        <v>1069</v>
      </c>
      <c r="L984" s="28229"/>
      <c r="M984" s="28229"/>
      <c r="N984" s="28229"/>
      <c r="O984" s="28229"/>
      <c r="P984" s="28229"/>
      <c r="Q984" s="28229"/>
      <c r="R984" s="28229"/>
      <c r="S984" s="28229"/>
      <c r="T984" s="28229"/>
      <c r="U984" s="28265"/>
      <c r="V984" s="28229">
        <v>0</v>
      </c>
    </row>
    <row s="28966" customFormat="1" customHeight="1" ht="22.5">
      <c r="A985" s="28229"/>
      <c r="B985" s="28924" t="s">
        <v>1686</v>
      </c>
      <c r="C985" s="28540" t="s">
        <v>103</v>
      </c>
      <c r="D985" s="27339" t="str">
        <f>B985&amp;".1"</f>
        <v>3.317.1</v>
      </c>
      <c r="E985" s="27340" t="s">
        <v>1065</v>
      </c>
      <c r="F985" s="27341" t="s">
        <v>430</v>
      </c>
      <c r="G985" s="27545" t="s">
        <v>22</v>
      </c>
      <c r="H985" s="27343" t="s">
        <v>22</v>
      </c>
      <c r="I985" s="27545" t="s">
        <v>1687</v>
      </c>
      <c r="J985" s="27343" t="s">
        <v>22</v>
      </c>
      <c r="K985" s="28195"/>
      <c r="L985" s="28229"/>
      <c r="M985" s="28229"/>
      <c r="N985" s="28229"/>
      <c r="O985" s="28229"/>
      <c r="P985" s="28229"/>
      <c r="Q985" s="28229"/>
      <c r="R985" s="28229"/>
      <c r="S985" s="28229"/>
      <c r="T985" s="28229"/>
      <c r="U985" s="28265"/>
      <c r="V985" s="28229">
        <v>0</v>
      </c>
    </row>
    <row s="28966" customFormat="1" customHeight="1" ht="15">
      <c r="A986" s="28229"/>
      <c r="B986" s="28924"/>
      <c r="C986" s="28540"/>
      <c r="D986" s="27339" t="str">
        <f>B985&amp;".2"</f>
        <v>3.317.2</v>
      </c>
      <c r="E986" s="27340" t="s">
        <v>1066</v>
      </c>
      <c r="F986" s="27341" t="s">
        <v>430</v>
      </c>
      <c r="G986" s="27310" t="s">
        <v>22</v>
      </c>
      <c r="H986" s="27343" t="s">
        <v>22</v>
      </c>
      <c r="I986" s="27310" t="s">
        <v>1688</v>
      </c>
      <c r="J986" s="27343" t="s">
        <v>22</v>
      </c>
      <c r="K986" s="28195" t="s">
        <v>1067</v>
      </c>
      <c r="L986" s="28229"/>
      <c r="M986" s="28229"/>
      <c r="N986" s="28229"/>
      <c r="O986" s="28229"/>
      <c r="P986" s="28229"/>
      <c r="Q986" s="28229"/>
      <c r="R986" s="28229"/>
      <c r="S986" s="28229"/>
      <c r="T986" s="28229"/>
      <c r="U986" s="28265"/>
      <c r="V986" s="28229">
        <v>0</v>
      </c>
    </row>
    <row s="28966" customFormat="1" customHeight="1" ht="15">
      <c r="A987" s="28229"/>
      <c r="B987" s="28924"/>
      <c r="C987" s="28540"/>
      <c r="D987" s="27339" t="str">
        <f>B985&amp;".3"</f>
        <v>3.317.3</v>
      </c>
      <c r="E987" s="27340" t="s">
        <v>1068</v>
      </c>
      <c r="F987" s="27341" t="s">
        <v>430</v>
      </c>
      <c r="G987" s="27310" t="s">
        <v>22</v>
      </c>
      <c r="H987" s="27343" t="s">
        <v>22</v>
      </c>
      <c r="I987" s="27310" t="s">
        <v>1688</v>
      </c>
      <c r="J987" s="27343" t="s">
        <v>22</v>
      </c>
      <c r="K987" s="28195" t="s">
        <v>1069</v>
      </c>
      <c r="L987" s="28229"/>
      <c r="M987" s="28229"/>
      <c r="N987" s="28229"/>
      <c r="O987" s="28229"/>
      <c r="P987" s="28229"/>
      <c r="Q987" s="28229"/>
      <c r="R987" s="28229"/>
      <c r="S987" s="28229"/>
      <c r="T987" s="28229"/>
      <c r="U987" s="28265"/>
      <c r="V987" s="28229">
        <v>0</v>
      </c>
    </row>
    <row s="28966" customFormat="1" customHeight="1" ht="22.5">
      <c r="A988" s="28229"/>
      <c r="B988" s="28924" t="s">
        <v>1689</v>
      </c>
      <c r="C988" s="28540" t="s">
        <v>103</v>
      </c>
      <c r="D988" s="27339" t="str">
        <f>B988&amp;".1"</f>
        <v>3.318.1</v>
      </c>
      <c r="E988" s="27340" t="s">
        <v>1065</v>
      </c>
      <c r="F988" s="27341" t="s">
        <v>430</v>
      </c>
      <c r="G988" s="27545" t="s">
        <v>22</v>
      </c>
      <c r="H988" s="27343" t="s">
        <v>22</v>
      </c>
      <c r="I988" s="27545" t="s">
        <v>1690</v>
      </c>
      <c r="J988" s="27343" t="s">
        <v>22</v>
      </c>
      <c r="K988" s="28195"/>
      <c r="L988" s="28229"/>
      <c r="M988" s="28229"/>
      <c r="N988" s="28229"/>
      <c r="O988" s="28229"/>
      <c r="P988" s="28229"/>
      <c r="Q988" s="28229"/>
      <c r="R988" s="28229"/>
      <c r="S988" s="28229"/>
      <c r="T988" s="28229"/>
      <c r="U988" s="28265"/>
      <c r="V988" s="28229">
        <v>0</v>
      </c>
    </row>
    <row s="28966" customFormat="1" customHeight="1" ht="15">
      <c r="A989" s="28229"/>
      <c r="B989" s="28924"/>
      <c r="C989" s="28540"/>
      <c r="D989" s="27339" t="str">
        <f>B988&amp;".2"</f>
        <v>3.318.2</v>
      </c>
      <c r="E989" s="27340" t="s">
        <v>1066</v>
      </c>
      <c r="F989" s="27341" t="s">
        <v>430</v>
      </c>
      <c r="G989" s="27310" t="s">
        <v>22</v>
      </c>
      <c r="H989" s="27343" t="s">
        <v>22</v>
      </c>
      <c r="I989" s="27310" t="s">
        <v>1688</v>
      </c>
      <c r="J989" s="27343" t="s">
        <v>22</v>
      </c>
      <c r="K989" s="28195" t="s">
        <v>1067</v>
      </c>
      <c r="L989" s="28229"/>
      <c r="M989" s="28229"/>
      <c r="N989" s="28229"/>
      <c r="O989" s="28229"/>
      <c r="P989" s="28229"/>
      <c r="Q989" s="28229"/>
      <c r="R989" s="28229"/>
      <c r="S989" s="28229"/>
      <c r="T989" s="28229"/>
      <c r="U989" s="28265"/>
      <c r="V989" s="28229">
        <v>0</v>
      </c>
    </row>
    <row s="28966" customFormat="1" customHeight="1" ht="15">
      <c r="A990" s="28229"/>
      <c r="B990" s="28924"/>
      <c r="C990" s="28540"/>
      <c r="D990" s="27339" t="str">
        <f>B988&amp;".3"</f>
        <v>3.318.3</v>
      </c>
      <c r="E990" s="27340" t="s">
        <v>1068</v>
      </c>
      <c r="F990" s="27341" t="s">
        <v>430</v>
      </c>
      <c r="G990" s="27310" t="s">
        <v>22</v>
      </c>
      <c r="H990" s="27343" t="s">
        <v>22</v>
      </c>
      <c r="I990" s="27310" t="s">
        <v>1688</v>
      </c>
      <c r="J990" s="27343" t="s">
        <v>22</v>
      </c>
      <c r="K990" s="28195" t="s">
        <v>1069</v>
      </c>
      <c r="L990" s="28229"/>
      <c r="M990" s="28229"/>
      <c r="N990" s="28229"/>
      <c r="O990" s="28229"/>
      <c r="P990" s="28229"/>
      <c r="Q990" s="28229"/>
      <c r="R990" s="28229"/>
      <c r="S990" s="28229"/>
      <c r="T990" s="28229"/>
      <c r="U990" s="28265"/>
      <c r="V990" s="28229">
        <v>0</v>
      </c>
    </row>
    <row s="28966" customFormat="1" customHeight="1" ht="22.5">
      <c r="A991" s="28229"/>
      <c r="B991" s="28924" t="s">
        <v>1691</v>
      </c>
      <c r="C991" s="28540" t="s">
        <v>103</v>
      </c>
      <c r="D991" s="27339" t="str">
        <f>B991&amp;".1"</f>
        <v>3.319.1</v>
      </c>
      <c r="E991" s="27340" t="s">
        <v>1065</v>
      </c>
      <c r="F991" s="27341" t="s">
        <v>430</v>
      </c>
      <c r="G991" s="27545" t="s">
        <v>22</v>
      </c>
      <c r="H991" s="27343" t="s">
        <v>22</v>
      </c>
      <c r="I991" s="27545" t="s">
        <v>1692</v>
      </c>
      <c r="J991" s="27343" t="s">
        <v>22</v>
      </c>
      <c r="K991" s="28195"/>
      <c r="L991" s="28229"/>
      <c r="M991" s="28229"/>
      <c r="N991" s="28229"/>
      <c r="O991" s="28229"/>
      <c r="P991" s="28229"/>
      <c r="Q991" s="28229"/>
      <c r="R991" s="28229"/>
      <c r="S991" s="28229"/>
      <c r="T991" s="28229"/>
      <c r="U991" s="28265"/>
      <c r="V991" s="28229">
        <v>0</v>
      </c>
    </row>
    <row s="28966" customFormat="1" customHeight="1" ht="15">
      <c r="A992" s="28229"/>
      <c r="B992" s="28924"/>
      <c r="C992" s="28540"/>
      <c r="D992" s="27339" t="str">
        <f>B991&amp;".2"</f>
        <v>3.319.2</v>
      </c>
      <c r="E992" s="27340" t="s">
        <v>1066</v>
      </c>
      <c r="F992" s="27341" t="s">
        <v>430</v>
      </c>
      <c r="G992" s="27310" t="s">
        <v>22</v>
      </c>
      <c r="H992" s="27343" t="s">
        <v>22</v>
      </c>
      <c r="I992" s="27310" t="s">
        <v>1688</v>
      </c>
      <c r="J992" s="27343" t="s">
        <v>22</v>
      </c>
      <c r="K992" s="28195" t="s">
        <v>1067</v>
      </c>
      <c r="L992" s="28229"/>
      <c r="M992" s="28229"/>
      <c r="N992" s="28229"/>
      <c r="O992" s="28229"/>
      <c r="P992" s="28229"/>
      <c r="Q992" s="28229"/>
      <c r="R992" s="28229"/>
      <c r="S992" s="28229"/>
      <c r="T992" s="28229"/>
      <c r="U992" s="28265"/>
      <c r="V992" s="28229">
        <v>0</v>
      </c>
    </row>
    <row s="28966" customFormat="1" customHeight="1" ht="15">
      <c r="A993" s="28229"/>
      <c r="B993" s="28924"/>
      <c r="C993" s="28540"/>
      <c r="D993" s="27339" t="str">
        <f>B991&amp;".3"</f>
        <v>3.319.3</v>
      </c>
      <c r="E993" s="27340" t="s">
        <v>1068</v>
      </c>
      <c r="F993" s="27341" t="s">
        <v>430</v>
      </c>
      <c r="G993" s="27310" t="s">
        <v>22</v>
      </c>
      <c r="H993" s="27343" t="s">
        <v>22</v>
      </c>
      <c r="I993" s="27310" t="s">
        <v>1688</v>
      </c>
      <c r="J993" s="27343" t="s">
        <v>22</v>
      </c>
      <c r="K993" s="28195" t="s">
        <v>1069</v>
      </c>
      <c r="L993" s="28229"/>
      <c r="M993" s="28229"/>
      <c r="N993" s="28229"/>
      <c r="O993" s="28229"/>
      <c r="P993" s="28229"/>
      <c r="Q993" s="28229"/>
      <c r="R993" s="28229"/>
      <c r="S993" s="28229"/>
      <c r="T993" s="28229"/>
      <c r="U993" s="28265"/>
      <c r="V993" s="28229">
        <v>0</v>
      </c>
    </row>
    <row s="28966" customFormat="1" customHeight="1" ht="22.5">
      <c r="A994" s="28229"/>
      <c r="B994" s="28924" t="s">
        <v>1693</v>
      </c>
      <c r="C994" s="28540" t="s">
        <v>103</v>
      </c>
      <c r="D994" s="27339" t="str">
        <f>B994&amp;".1"</f>
        <v>3.320.1</v>
      </c>
      <c r="E994" s="27340" t="s">
        <v>1065</v>
      </c>
      <c r="F994" s="27341" t="s">
        <v>430</v>
      </c>
      <c r="G994" s="27545" t="s">
        <v>22</v>
      </c>
      <c r="H994" s="27343" t="s">
        <v>22</v>
      </c>
      <c r="I994" s="27545" t="s">
        <v>1694</v>
      </c>
      <c r="J994" s="27343" t="s">
        <v>22</v>
      </c>
      <c r="K994" s="28195"/>
      <c r="L994" s="28229"/>
      <c r="M994" s="28229"/>
      <c r="N994" s="28229"/>
      <c r="O994" s="28229"/>
      <c r="P994" s="28229"/>
      <c r="Q994" s="28229"/>
      <c r="R994" s="28229"/>
      <c r="S994" s="28229"/>
      <c r="T994" s="28229"/>
      <c r="U994" s="28265"/>
      <c r="V994" s="28229">
        <v>0</v>
      </c>
    </row>
    <row s="28966" customFormat="1" customHeight="1" ht="15">
      <c r="A995" s="28229"/>
      <c r="B995" s="28924"/>
      <c r="C995" s="28540"/>
      <c r="D995" s="27339" t="str">
        <f>B994&amp;".2"</f>
        <v>3.320.2</v>
      </c>
      <c r="E995" s="27340" t="s">
        <v>1066</v>
      </c>
      <c r="F995" s="27341" t="s">
        <v>430</v>
      </c>
      <c r="G995" s="27310" t="s">
        <v>22</v>
      </c>
      <c r="H995" s="27343" t="s">
        <v>22</v>
      </c>
      <c r="I995" s="27310" t="s">
        <v>1688</v>
      </c>
      <c r="J995" s="27343" t="s">
        <v>22</v>
      </c>
      <c r="K995" s="28195" t="s">
        <v>1067</v>
      </c>
      <c r="L995" s="28229"/>
      <c r="M995" s="28229"/>
      <c r="N995" s="28229"/>
      <c r="O995" s="28229"/>
      <c r="P995" s="28229"/>
      <c r="Q995" s="28229"/>
      <c r="R995" s="28229"/>
      <c r="S995" s="28229"/>
      <c r="T995" s="28229"/>
      <c r="U995" s="28265"/>
      <c r="V995" s="28229">
        <v>0</v>
      </c>
    </row>
    <row s="28966" customFormat="1" customHeight="1" ht="15">
      <c r="A996" s="28229"/>
      <c r="B996" s="28924"/>
      <c r="C996" s="28540"/>
      <c r="D996" s="27339" t="str">
        <f>B994&amp;".3"</f>
        <v>3.320.3</v>
      </c>
      <c r="E996" s="27340" t="s">
        <v>1068</v>
      </c>
      <c r="F996" s="27341" t="s">
        <v>430</v>
      </c>
      <c r="G996" s="27310" t="s">
        <v>22</v>
      </c>
      <c r="H996" s="27343" t="s">
        <v>22</v>
      </c>
      <c r="I996" s="27310" t="s">
        <v>1688</v>
      </c>
      <c r="J996" s="27343" t="s">
        <v>22</v>
      </c>
      <c r="K996" s="28195" t="s">
        <v>1069</v>
      </c>
      <c r="L996" s="28229"/>
      <c r="M996" s="28229"/>
      <c r="N996" s="28229"/>
      <c r="O996" s="28229"/>
      <c r="P996" s="28229"/>
      <c r="Q996" s="28229"/>
      <c r="R996" s="28229"/>
      <c r="S996" s="28229"/>
      <c r="T996" s="28229"/>
      <c r="U996" s="28265"/>
      <c r="V996" s="28229">
        <v>0</v>
      </c>
    </row>
    <row s="28966" customFormat="1" customHeight="1" ht="22.5">
      <c r="A997" s="28229"/>
      <c r="B997" s="28924" t="s">
        <v>1695</v>
      </c>
      <c r="C997" s="28540" t="s">
        <v>103</v>
      </c>
      <c r="D997" s="27339" t="str">
        <f>B997&amp;".1"</f>
        <v>3.321.1</v>
      </c>
      <c r="E997" s="27340" t="s">
        <v>1065</v>
      </c>
      <c r="F997" s="27341" t="s">
        <v>430</v>
      </c>
      <c r="G997" s="27545" t="s">
        <v>22</v>
      </c>
      <c r="H997" s="27343" t="s">
        <v>22</v>
      </c>
      <c r="I997" s="27545" t="s">
        <v>1696</v>
      </c>
      <c r="J997" s="27343" t="s">
        <v>22</v>
      </c>
      <c r="K997" s="28195"/>
      <c r="L997" s="28229"/>
      <c r="M997" s="28229"/>
      <c r="N997" s="28229"/>
      <c r="O997" s="28229"/>
      <c r="P997" s="28229"/>
      <c r="Q997" s="28229"/>
      <c r="R997" s="28229"/>
      <c r="S997" s="28229"/>
      <c r="T997" s="28229"/>
      <c r="U997" s="28265"/>
      <c r="V997" s="28229">
        <v>0</v>
      </c>
    </row>
    <row s="28966" customFormat="1" customHeight="1" ht="15">
      <c r="A998" s="28229"/>
      <c r="B998" s="28924"/>
      <c r="C998" s="28540"/>
      <c r="D998" s="27339" t="str">
        <f>B997&amp;".2"</f>
        <v>3.321.2</v>
      </c>
      <c r="E998" s="27340" t="s">
        <v>1066</v>
      </c>
      <c r="F998" s="27341" t="s">
        <v>430</v>
      </c>
      <c r="G998" s="27310" t="s">
        <v>22</v>
      </c>
      <c r="H998" s="27343" t="s">
        <v>22</v>
      </c>
      <c r="I998" s="27310" t="s">
        <v>1688</v>
      </c>
      <c r="J998" s="27343" t="s">
        <v>22</v>
      </c>
      <c r="K998" s="28195" t="s">
        <v>1067</v>
      </c>
      <c r="L998" s="28229"/>
      <c r="M998" s="28229"/>
      <c r="N998" s="28229"/>
      <c r="O998" s="28229"/>
      <c r="P998" s="28229"/>
      <c r="Q998" s="28229"/>
      <c r="R998" s="28229"/>
      <c r="S998" s="28229"/>
      <c r="T998" s="28229"/>
      <c r="U998" s="28265"/>
      <c r="V998" s="28229">
        <v>0</v>
      </c>
    </row>
    <row s="28966" customFormat="1" customHeight="1" ht="15">
      <c r="A999" s="28229"/>
      <c r="B999" s="28924"/>
      <c r="C999" s="28540"/>
      <c r="D999" s="27339" t="str">
        <f>B997&amp;".3"</f>
        <v>3.321.3</v>
      </c>
      <c r="E999" s="27340" t="s">
        <v>1068</v>
      </c>
      <c r="F999" s="27341" t="s">
        <v>430</v>
      </c>
      <c r="G999" s="27310" t="s">
        <v>22</v>
      </c>
      <c r="H999" s="27343" t="s">
        <v>22</v>
      </c>
      <c r="I999" s="27310" t="s">
        <v>1688</v>
      </c>
      <c r="J999" s="27343" t="s">
        <v>22</v>
      </c>
      <c r="K999" s="28195" t="s">
        <v>1069</v>
      </c>
      <c r="L999" s="28229"/>
      <c r="M999" s="28229"/>
      <c r="N999" s="28229"/>
      <c r="O999" s="28229"/>
      <c r="P999" s="28229"/>
      <c r="Q999" s="28229"/>
      <c r="R999" s="28229"/>
      <c r="S999" s="28229"/>
      <c r="T999" s="28229"/>
      <c r="U999" s="28265"/>
      <c r="V999" s="28229">
        <v>0</v>
      </c>
    </row>
    <row s="28966" customFormat="1" customHeight="1" ht="22.5">
      <c r="A1000" s="28229"/>
      <c r="B1000" s="28924" t="s">
        <v>1697</v>
      </c>
      <c r="C1000" s="28540" t="s">
        <v>103</v>
      </c>
      <c r="D1000" s="27339" t="str">
        <f>B1000&amp;".1"</f>
        <v>3.322.1</v>
      </c>
      <c r="E1000" s="27340" t="s">
        <v>1065</v>
      </c>
      <c r="F1000" s="27341" t="s">
        <v>430</v>
      </c>
      <c r="G1000" s="27545" t="s">
        <v>22</v>
      </c>
      <c r="H1000" s="27343" t="s">
        <v>22</v>
      </c>
      <c r="I1000" s="27545" t="s">
        <v>1698</v>
      </c>
      <c r="J1000" s="27343" t="s">
        <v>22</v>
      </c>
      <c r="K1000" s="28195"/>
      <c r="L1000" s="28229"/>
      <c r="M1000" s="28229"/>
      <c r="N1000" s="28229"/>
      <c r="O1000" s="28229"/>
      <c r="P1000" s="28229"/>
      <c r="Q1000" s="28229"/>
      <c r="R1000" s="28229"/>
      <c r="S1000" s="28229"/>
      <c r="T1000" s="28229"/>
      <c r="U1000" s="28265"/>
      <c r="V1000" s="28229">
        <v>0</v>
      </c>
    </row>
    <row s="28966" customFormat="1" customHeight="1" ht="15">
      <c r="A1001" s="28229"/>
      <c r="B1001" s="28924"/>
      <c r="C1001" s="28540"/>
      <c r="D1001" s="27339" t="str">
        <f>B1000&amp;".2"</f>
        <v>3.322.2</v>
      </c>
      <c r="E1001" s="27340" t="s">
        <v>1066</v>
      </c>
      <c r="F1001" s="27341" t="s">
        <v>430</v>
      </c>
      <c r="G1001" s="27310" t="s">
        <v>22</v>
      </c>
      <c r="H1001" s="27343" t="s">
        <v>22</v>
      </c>
      <c r="I1001" s="27310" t="s">
        <v>1688</v>
      </c>
      <c r="J1001" s="27343" t="s">
        <v>22</v>
      </c>
      <c r="K1001" s="28195" t="s">
        <v>1067</v>
      </c>
      <c r="L1001" s="28229"/>
      <c r="M1001" s="28229"/>
      <c r="N1001" s="28229"/>
      <c r="O1001" s="28229"/>
      <c r="P1001" s="28229"/>
      <c r="Q1001" s="28229"/>
      <c r="R1001" s="28229"/>
      <c r="S1001" s="28229"/>
      <c r="T1001" s="28229"/>
      <c r="U1001" s="28265"/>
      <c r="V1001" s="28229">
        <v>0</v>
      </c>
    </row>
    <row s="28966" customFormat="1" customHeight="1" ht="15">
      <c r="A1002" s="28229"/>
      <c r="B1002" s="28924"/>
      <c r="C1002" s="28540"/>
      <c r="D1002" s="27339" t="str">
        <f>B1000&amp;".3"</f>
        <v>3.322.3</v>
      </c>
      <c r="E1002" s="27340" t="s">
        <v>1068</v>
      </c>
      <c r="F1002" s="27341" t="s">
        <v>430</v>
      </c>
      <c r="G1002" s="27310" t="s">
        <v>22</v>
      </c>
      <c r="H1002" s="27343" t="s">
        <v>22</v>
      </c>
      <c r="I1002" s="27310" t="s">
        <v>1688</v>
      </c>
      <c r="J1002" s="27343" t="s">
        <v>22</v>
      </c>
      <c r="K1002" s="28195" t="s">
        <v>1069</v>
      </c>
      <c r="L1002" s="28229"/>
      <c r="M1002" s="28229"/>
      <c r="N1002" s="28229"/>
      <c r="O1002" s="28229"/>
      <c r="P1002" s="28229"/>
      <c r="Q1002" s="28229"/>
      <c r="R1002" s="28229"/>
      <c r="S1002" s="28229"/>
      <c r="T1002" s="28229"/>
      <c r="U1002" s="28265"/>
      <c r="V1002" s="28229">
        <v>0</v>
      </c>
    </row>
    <row s="28966" customFormat="1" customHeight="1" ht="22.5">
      <c r="A1003" s="28229"/>
      <c r="B1003" s="28924" t="s">
        <v>1699</v>
      </c>
      <c r="C1003" s="28540" t="s">
        <v>103</v>
      </c>
      <c r="D1003" s="27339" t="str">
        <f>B1003&amp;".1"</f>
        <v>3.323.1</v>
      </c>
      <c r="E1003" s="27340" t="s">
        <v>1065</v>
      </c>
      <c r="F1003" s="27341" t="s">
        <v>430</v>
      </c>
      <c r="G1003" s="27545" t="s">
        <v>22</v>
      </c>
      <c r="H1003" s="27343" t="s">
        <v>22</v>
      </c>
      <c r="I1003" s="27545" t="s">
        <v>1698</v>
      </c>
      <c r="J1003" s="27343" t="s">
        <v>22</v>
      </c>
      <c r="K1003" s="28195"/>
      <c r="L1003" s="28229"/>
      <c r="M1003" s="28229"/>
      <c r="N1003" s="28229"/>
      <c r="O1003" s="28229"/>
      <c r="P1003" s="28229"/>
      <c r="Q1003" s="28229"/>
      <c r="R1003" s="28229"/>
      <c r="S1003" s="28229"/>
      <c r="T1003" s="28229"/>
      <c r="U1003" s="28265"/>
      <c r="V1003" s="28229">
        <v>0</v>
      </c>
    </row>
    <row s="28966" customFormat="1" customHeight="1" ht="15">
      <c r="A1004" s="28229"/>
      <c r="B1004" s="28924"/>
      <c r="C1004" s="28540"/>
      <c r="D1004" s="27339" t="str">
        <f>B1003&amp;".2"</f>
        <v>3.323.2</v>
      </c>
      <c r="E1004" s="27340" t="s">
        <v>1066</v>
      </c>
      <c r="F1004" s="27341" t="s">
        <v>430</v>
      </c>
      <c r="G1004" s="27310" t="s">
        <v>22</v>
      </c>
      <c r="H1004" s="27343" t="s">
        <v>22</v>
      </c>
      <c r="I1004" s="27310" t="s">
        <v>1688</v>
      </c>
      <c r="J1004" s="27343" t="s">
        <v>22</v>
      </c>
      <c r="K1004" s="28195" t="s">
        <v>1067</v>
      </c>
      <c r="L1004" s="28229"/>
      <c r="M1004" s="28229"/>
      <c r="N1004" s="28229"/>
      <c r="O1004" s="28229"/>
      <c r="P1004" s="28229"/>
      <c r="Q1004" s="28229"/>
      <c r="R1004" s="28229"/>
      <c r="S1004" s="28229"/>
      <c r="T1004" s="28229"/>
      <c r="U1004" s="28265"/>
      <c r="V1004" s="28229">
        <v>0</v>
      </c>
    </row>
    <row s="28966" customFormat="1" customHeight="1" ht="15">
      <c r="A1005" s="28229"/>
      <c r="B1005" s="28924"/>
      <c r="C1005" s="28540"/>
      <c r="D1005" s="27339" t="str">
        <f>B1003&amp;".3"</f>
        <v>3.323.3</v>
      </c>
      <c r="E1005" s="27340" t="s">
        <v>1068</v>
      </c>
      <c r="F1005" s="27341" t="s">
        <v>430</v>
      </c>
      <c r="G1005" s="27310" t="s">
        <v>22</v>
      </c>
      <c r="H1005" s="27343" t="s">
        <v>22</v>
      </c>
      <c r="I1005" s="27310" t="s">
        <v>1688</v>
      </c>
      <c r="J1005" s="27343" t="s">
        <v>22</v>
      </c>
      <c r="K1005" s="28195" t="s">
        <v>1069</v>
      </c>
      <c r="L1005" s="28229"/>
      <c r="M1005" s="28229"/>
      <c r="N1005" s="28229"/>
      <c r="O1005" s="28229"/>
      <c r="P1005" s="28229"/>
      <c r="Q1005" s="28229"/>
      <c r="R1005" s="28229"/>
      <c r="S1005" s="28229"/>
      <c r="T1005" s="28229"/>
      <c r="U1005" s="28265"/>
      <c r="V1005" s="28229">
        <v>0</v>
      </c>
    </row>
    <row s="28966" customFormat="1" customHeight="1" ht="22.5">
      <c r="A1006" s="28229"/>
      <c r="B1006" s="28924" t="s">
        <v>1700</v>
      </c>
      <c r="C1006" s="28540" t="s">
        <v>103</v>
      </c>
      <c r="D1006" s="27339" t="str">
        <f>B1006&amp;".1"</f>
        <v>3.324.1</v>
      </c>
      <c r="E1006" s="27340" t="s">
        <v>1065</v>
      </c>
      <c r="F1006" s="27341" t="s">
        <v>430</v>
      </c>
      <c r="G1006" s="27545" t="s">
        <v>22</v>
      </c>
      <c r="H1006" s="27343" t="s">
        <v>22</v>
      </c>
      <c r="I1006" s="27545" t="s">
        <v>1698</v>
      </c>
      <c r="J1006" s="27343" t="s">
        <v>22</v>
      </c>
      <c r="K1006" s="28195"/>
      <c r="L1006" s="28229"/>
      <c r="M1006" s="28229"/>
      <c r="N1006" s="28229"/>
      <c r="O1006" s="28229"/>
      <c r="P1006" s="28229"/>
      <c r="Q1006" s="28229"/>
      <c r="R1006" s="28229"/>
      <c r="S1006" s="28229"/>
      <c r="T1006" s="28229"/>
      <c r="U1006" s="28265"/>
      <c r="V1006" s="28229">
        <v>0</v>
      </c>
    </row>
    <row s="28966" customFormat="1" customHeight="1" ht="15">
      <c r="A1007" s="28229"/>
      <c r="B1007" s="28924"/>
      <c r="C1007" s="28540"/>
      <c r="D1007" s="27339" t="str">
        <f>B1006&amp;".2"</f>
        <v>3.324.2</v>
      </c>
      <c r="E1007" s="27340" t="s">
        <v>1066</v>
      </c>
      <c r="F1007" s="27341" t="s">
        <v>430</v>
      </c>
      <c r="G1007" s="27310" t="s">
        <v>22</v>
      </c>
      <c r="H1007" s="27343" t="s">
        <v>22</v>
      </c>
      <c r="I1007" s="27310" t="s">
        <v>1688</v>
      </c>
      <c r="J1007" s="27343" t="s">
        <v>22</v>
      </c>
      <c r="K1007" s="28195" t="s">
        <v>1067</v>
      </c>
      <c r="L1007" s="28229"/>
      <c r="M1007" s="28229"/>
      <c r="N1007" s="28229"/>
      <c r="O1007" s="28229"/>
      <c r="P1007" s="28229"/>
      <c r="Q1007" s="28229"/>
      <c r="R1007" s="28229"/>
      <c r="S1007" s="28229"/>
      <c r="T1007" s="28229"/>
      <c r="U1007" s="28265"/>
      <c r="V1007" s="28229">
        <v>0</v>
      </c>
    </row>
    <row s="28966" customFormat="1" customHeight="1" ht="15">
      <c r="A1008" s="28229"/>
      <c r="B1008" s="28924"/>
      <c r="C1008" s="28540"/>
      <c r="D1008" s="27339" t="str">
        <f>B1006&amp;".3"</f>
        <v>3.324.3</v>
      </c>
      <c r="E1008" s="27340" t="s">
        <v>1068</v>
      </c>
      <c r="F1008" s="27341" t="s">
        <v>430</v>
      </c>
      <c r="G1008" s="27310" t="s">
        <v>22</v>
      </c>
      <c r="H1008" s="27343" t="s">
        <v>22</v>
      </c>
      <c r="I1008" s="27310" t="s">
        <v>1688</v>
      </c>
      <c r="J1008" s="27343" t="s">
        <v>22</v>
      </c>
      <c r="K1008" s="28195" t="s">
        <v>1069</v>
      </c>
      <c r="L1008" s="28229"/>
      <c r="M1008" s="28229"/>
      <c r="N1008" s="28229"/>
      <c r="O1008" s="28229"/>
      <c r="P1008" s="28229"/>
      <c r="Q1008" s="28229"/>
      <c r="R1008" s="28229"/>
      <c r="S1008" s="28229"/>
      <c r="T1008" s="28229"/>
      <c r="U1008" s="28265"/>
      <c r="V1008" s="28229">
        <v>0</v>
      </c>
    </row>
    <row s="28966" customFormat="1" customHeight="1" ht="22.5">
      <c r="A1009" s="28229"/>
      <c r="B1009" s="28924" t="s">
        <v>1701</v>
      </c>
      <c r="C1009" s="28540" t="s">
        <v>103</v>
      </c>
      <c r="D1009" s="27339" t="str">
        <f>B1009&amp;".1"</f>
        <v>3.325.1</v>
      </c>
      <c r="E1009" s="27340" t="s">
        <v>1065</v>
      </c>
      <c r="F1009" s="27341" t="s">
        <v>430</v>
      </c>
      <c r="G1009" s="27545" t="s">
        <v>22</v>
      </c>
      <c r="H1009" s="27343" t="s">
        <v>22</v>
      </c>
      <c r="I1009" s="27545" t="s">
        <v>1702</v>
      </c>
      <c r="J1009" s="27343" t="s">
        <v>22</v>
      </c>
      <c r="K1009" s="28195"/>
      <c r="L1009" s="28229"/>
      <c r="M1009" s="28229"/>
      <c r="N1009" s="28229"/>
      <c r="O1009" s="28229"/>
      <c r="P1009" s="28229"/>
      <c r="Q1009" s="28229"/>
      <c r="R1009" s="28229"/>
      <c r="S1009" s="28229"/>
      <c r="T1009" s="28229"/>
      <c r="U1009" s="28265"/>
      <c r="V1009" s="28229">
        <v>0</v>
      </c>
    </row>
    <row s="28966" customFormat="1" customHeight="1" ht="15">
      <c r="A1010" s="28229"/>
      <c r="B1010" s="28924"/>
      <c r="C1010" s="28540"/>
      <c r="D1010" s="27339" t="str">
        <f>B1009&amp;".2"</f>
        <v>3.325.2</v>
      </c>
      <c r="E1010" s="27340" t="s">
        <v>1066</v>
      </c>
      <c r="F1010" s="27341" t="s">
        <v>430</v>
      </c>
      <c r="G1010" s="27310" t="s">
        <v>22</v>
      </c>
      <c r="H1010" s="27343" t="s">
        <v>22</v>
      </c>
      <c r="I1010" s="27310" t="s">
        <v>1688</v>
      </c>
      <c r="J1010" s="27343" t="s">
        <v>22</v>
      </c>
      <c r="K1010" s="28195" t="s">
        <v>1067</v>
      </c>
      <c r="L1010" s="28229"/>
      <c r="M1010" s="28229"/>
      <c r="N1010" s="28229"/>
      <c r="O1010" s="28229"/>
      <c r="P1010" s="28229"/>
      <c r="Q1010" s="28229"/>
      <c r="R1010" s="28229"/>
      <c r="S1010" s="28229"/>
      <c r="T1010" s="28229"/>
      <c r="U1010" s="28265"/>
      <c r="V1010" s="28229">
        <v>0</v>
      </c>
    </row>
    <row s="28966" customFormat="1" customHeight="1" ht="15">
      <c r="A1011" s="28229"/>
      <c r="B1011" s="28924"/>
      <c r="C1011" s="28540"/>
      <c r="D1011" s="27339" t="str">
        <f>B1009&amp;".3"</f>
        <v>3.325.3</v>
      </c>
      <c r="E1011" s="27340" t="s">
        <v>1068</v>
      </c>
      <c r="F1011" s="27341" t="s">
        <v>430</v>
      </c>
      <c r="G1011" s="27310" t="s">
        <v>22</v>
      </c>
      <c r="H1011" s="27343" t="s">
        <v>22</v>
      </c>
      <c r="I1011" s="27310" t="s">
        <v>1688</v>
      </c>
      <c r="J1011" s="27343" t="s">
        <v>22</v>
      </c>
      <c r="K1011" s="28195" t="s">
        <v>1069</v>
      </c>
      <c r="L1011" s="28229"/>
      <c r="M1011" s="28229"/>
      <c r="N1011" s="28229"/>
      <c r="O1011" s="28229"/>
      <c r="P1011" s="28229"/>
      <c r="Q1011" s="28229"/>
      <c r="R1011" s="28229"/>
      <c r="S1011" s="28229"/>
      <c r="T1011" s="28229"/>
      <c r="U1011" s="28265"/>
      <c r="V1011" s="28229">
        <v>0</v>
      </c>
    </row>
    <row s="28966" customFormat="1" customHeight="1" ht="22.5">
      <c r="A1012" s="28229"/>
      <c r="B1012" s="28924" t="s">
        <v>1703</v>
      </c>
      <c r="C1012" s="28540" t="s">
        <v>103</v>
      </c>
      <c r="D1012" s="27339" t="str">
        <f>B1012&amp;".1"</f>
        <v>3.326.1</v>
      </c>
      <c r="E1012" s="27340" t="s">
        <v>1065</v>
      </c>
      <c r="F1012" s="27341" t="s">
        <v>430</v>
      </c>
      <c r="G1012" s="27545" t="s">
        <v>22</v>
      </c>
      <c r="H1012" s="27343" t="s">
        <v>22</v>
      </c>
      <c r="I1012" s="27545" t="s">
        <v>1704</v>
      </c>
      <c r="J1012" s="27343" t="s">
        <v>22</v>
      </c>
      <c r="K1012" s="28195"/>
      <c r="L1012" s="28229"/>
      <c r="M1012" s="28229"/>
      <c r="N1012" s="28229"/>
      <c r="O1012" s="28229"/>
      <c r="P1012" s="28229"/>
      <c r="Q1012" s="28229"/>
      <c r="R1012" s="28229"/>
      <c r="S1012" s="28229"/>
      <c r="T1012" s="28229"/>
      <c r="U1012" s="28265"/>
      <c r="V1012" s="28229">
        <v>0</v>
      </c>
    </row>
    <row s="28966" customFormat="1" customHeight="1" ht="15">
      <c r="A1013" s="28229"/>
      <c r="B1013" s="28924"/>
      <c r="C1013" s="28540"/>
      <c r="D1013" s="27339" t="str">
        <f>B1012&amp;".2"</f>
        <v>3.326.2</v>
      </c>
      <c r="E1013" s="27340" t="s">
        <v>1066</v>
      </c>
      <c r="F1013" s="27341" t="s">
        <v>430</v>
      </c>
      <c r="G1013" s="27310" t="s">
        <v>22</v>
      </c>
      <c r="H1013" s="27343" t="s">
        <v>22</v>
      </c>
      <c r="I1013" s="27310" t="s">
        <v>1688</v>
      </c>
      <c r="J1013" s="27343" t="s">
        <v>22</v>
      </c>
      <c r="K1013" s="28195" t="s">
        <v>1067</v>
      </c>
      <c r="L1013" s="28229"/>
      <c r="M1013" s="28229"/>
      <c r="N1013" s="28229"/>
      <c r="O1013" s="28229"/>
      <c r="P1013" s="28229"/>
      <c r="Q1013" s="28229"/>
      <c r="R1013" s="28229"/>
      <c r="S1013" s="28229"/>
      <c r="T1013" s="28229"/>
      <c r="U1013" s="28265"/>
      <c r="V1013" s="28229">
        <v>0</v>
      </c>
    </row>
    <row s="28966" customFormat="1" customHeight="1" ht="15">
      <c r="A1014" s="28229"/>
      <c r="B1014" s="28924"/>
      <c r="C1014" s="28540"/>
      <c r="D1014" s="27339" t="str">
        <f>B1012&amp;".3"</f>
        <v>3.326.3</v>
      </c>
      <c r="E1014" s="27340" t="s">
        <v>1068</v>
      </c>
      <c r="F1014" s="27341" t="s">
        <v>430</v>
      </c>
      <c r="G1014" s="27310" t="s">
        <v>22</v>
      </c>
      <c r="H1014" s="27343" t="s">
        <v>22</v>
      </c>
      <c r="I1014" s="27310" t="s">
        <v>1688</v>
      </c>
      <c r="J1014" s="27343" t="s">
        <v>22</v>
      </c>
      <c r="K1014" s="28195" t="s">
        <v>1069</v>
      </c>
      <c r="L1014" s="28229"/>
      <c r="M1014" s="28229"/>
      <c r="N1014" s="28229"/>
      <c r="O1014" s="28229"/>
      <c r="P1014" s="28229"/>
      <c r="Q1014" s="28229"/>
      <c r="R1014" s="28229"/>
      <c r="S1014" s="28229"/>
      <c r="T1014" s="28229"/>
      <c r="U1014" s="28265"/>
      <c r="V1014" s="28229">
        <v>0</v>
      </c>
    </row>
    <row s="28966" customFormat="1" customHeight="1" ht="22.5">
      <c r="A1015" s="28229"/>
      <c r="B1015" s="28924" t="s">
        <v>1705</v>
      </c>
      <c r="C1015" s="28540" t="s">
        <v>103</v>
      </c>
      <c r="D1015" s="27339" t="str">
        <f>B1015&amp;".1"</f>
        <v>3.327.1</v>
      </c>
      <c r="E1015" s="27340" t="s">
        <v>1065</v>
      </c>
      <c r="F1015" s="27341" t="s">
        <v>430</v>
      </c>
      <c r="G1015" s="27545" t="s">
        <v>22</v>
      </c>
      <c r="H1015" s="27343" t="s">
        <v>22</v>
      </c>
      <c r="I1015" s="27545" t="s">
        <v>1706</v>
      </c>
      <c r="J1015" s="27343" t="s">
        <v>22</v>
      </c>
      <c r="K1015" s="28195"/>
      <c r="L1015" s="28229"/>
      <c r="M1015" s="28229"/>
      <c r="N1015" s="28229"/>
      <c r="O1015" s="28229"/>
      <c r="P1015" s="28229"/>
      <c r="Q1015" s="28229"/>
      <c r="R1015" s="28229"/>
      <c r="S1015" s="28229"/>
      <c r="T1015" s="28229"/>
      <c r="U1015" s="28265"/>
      <c r="V1015" s="28229">
        <v>0</v>
      </c>
    </row>
    <row s="28966" customFormat="1" customHeight="1" ht="15">
      <c r="A1016" s="28229"/>
      <c r="B1016" s="28924"/>
      <c r="C1016" s="28540"/>
      <c r="D1016" s="27339" t="str">
        <f>B1015&amp;".2"</f>
        <v>3.327.2</v>
      </c>
      <c r="E1016" s="27340" t="s">
        <v>1066</v>
      </c>
      <c r="F1016" s="27341" t="s">
        <v>430</v>
      </c>
      <c r="G1016" s="27310" t="s">
        <v>22</v>
      </c>
      <c r="H1016" s="27343" t="s">
        <v>22</v>
      </c>
      <c r="I1016" s="27310" t="s">
        <v>1688</v>
      </c>
      <c r="J1016" s="27343" t="s">
        <v>22</v>
      </c>
      <c r="K1016" s="28195" t="s">
        <v>1067</v>
      </c>
      <c r="L1016" s="28229"/>
      <c r="M1016" s="28229"/>
      <c r="N1016" s="28229"/>
      <c r="O1016" s="28229"/>
      <c r="P1016" s="28229"/>
      <c r="Q1016" s="28229"/>
      <c r="R1016" s="28229"/>
      <c r="S1016" s="28229"/>
      <c r="T1016" s="28229"/>
      <c r="U1016" s="28265"/>
      <c r="V1016" s="28229">
        <v>0</v>
      </c>
    </row>
    <row s="28966" customFormat="1" customHeight="1" ht="15">
      <c r="A1017" s="28229"/>
      <c r="B1017" s="28924"/>
      <c r="C1017" s="28540"/>
      <c r="D1017" s="27339" t="str">
        <f>B1015&amp;".3"</f>
        <v>3.327.3</v>
      </c>
      <c r="E1017" s="27340" t="s">
        <v>1068</v>
      </c>
      <c r="F1017" s="27341" t="s">
        <v>430</v>
      </c>
      <c r="G1017" s="27310" t="s">
        <v>22</v>
      </c>
      <c r="H1017" s="27343" t="s">
        <v>22</v>
      </c>
      <c r="I1017" s="27310" t="s">
        <v>1688</v>
      </c>
      <c r="J1017" s="27343" t="s">
        <v>22</v>
      </c>
      <c r="K1017" s="28195" t="s">
        <v>1069</v>
      </c>
      <c r="L1017" s="28229"/>
      <c r="M1017" s="28229"/>
      <c r="N1017" s="28229"/>
      <c r="O1017" s="28229"/>
      <c r="P1017" s="28229"/>
      <c r="Q1017" s="28229"/>
      <c r="R1017" s="28229"/>
      <c r="S1017" s="28229"/>
      <c r="T1017" s="28229"/>
      <c r="U1017" s="28265"/>
      <c r="V1017" s="28229">
        <v>0</v>
      </c>
    </row>
    <row s="28966" customFormat="1" customHeight="1" ht="22.5">
      <c r="A1018" s="28229"/>
      <c r="B1018" s="28924" t="s">
        <v>1707</v>
      </c>
      <c r="C1018" s="28540" t="s">
        <v>103</v>
      </c>
      <c r="D1018" s="27339" t="str">
        <f>B1018&amp;".1"</f>
        <v>3.328.1</v>
      </c>
      <c r="E1018" s="27340" t="s">
        <v>1065</v>
      </c>
      <c r="F1018" s="27341" t="s">
        <v>430</v>
      </c>
      <c r="G1018" s="27545" t="s">
        <v>22</v>
      </c>
      <c r="H1018" s="27343" t="s">
        <v>22</v>
      </c>
      <c r="I1018" s="27545" t="s">
        <v>1708</v>
      </c>
      <c r="J1018" s="27343" t="s">
        <v>22</v>
      </c>
      <c r="K1018" s="28195"/>
      <c r="L1018" s="28229"/>
      <c r="M1018" s="28229"/>
      <c r="N1018" s="28229"/>
      <c r="O1018" s="28229"/>
      <c r="P1018" s="28229"/>
      <c r="Q1018" s="28229"/>
      <c r="R1018" s="28229"/>
      <c r="S1018" s="28229"/>
      <c r="T1018" s="28229"/>
      <c r="U1018" s="28265"/>
      <c r="V1018" s="28229">
        <v>0</v>
      </c>
    </row>
    <row s="28966" customFormat="1" customHeight="1" ht="15">
      <c r="A1019" s="28229"/>
      <c r="B1019" s="28924"/>
      <c r="C1019" s="28540"/>
      <c r="D1019" s="27339" t="str">
        <f>B1018&amp;".2"</f>
        <v>3.328.2</v>
      </c>
      <c r="E1019" s="27340" t="s">
        <v>1066</v>
      </c>
      <c r="F1019" s="27341" t="s">
        <v>430</v>
      </c>
      <c r="G1019" s="27310" t="s">
        <v>22</v>
      </c>
      <c r="H1019" s="27343" t="s">
        <v>22</v>
      </c>
      <c r="I1019" s="27310" t="s">
        <v>1688</v>
      </c>
      <c r="J1019" s="27343" t="s">
        <v>22</v>
      </c>
      <c r="K1019" s="28195" t="s">
        <v>1067</v>
      </c>
      <c r="L1019" s="28229"/>
      <c r="M1019" s="28229"/>
      <c r="N1019" s="28229"/>
      <c r="O1019" s="28229"/>
      <c r="P1019" s="28229"/>
      <c r="Q1019" s="28229"/>
      <c r="R1019" s="28229"/>
      <c r="S1019" s="28229"/>
      <c r="T1019" s="28229"/>
      <c r="U1019" s="28265"/>
      <c r="V1019" s="28229">
        <v>0</v>
      </c>
    </row>
    <row s="28966" customFormat="1" customHeight="1" ht="15">
      <c r="A1020" s="28229"/>
      <c r="B1020" s="28924"/>
      <c r="C1020" s="28540"/>
      <c r="D1020" s="27339" t="str">
        <f>B1018&amp;".3"</f>
        <v>3.328.3</v>
      </c>
      <c r="E1020" s="27340" t="s">
        <v>1068</v>
      </c>
      <c r="F1020" s="27341" t="s">
        <v>430</v>
      </c>
      <c r="G1020" s="27310" t="s">
        <v>22</v>
      </c>
      <c r="H1020" s="27343" t="s">
        <v>22</v>
      </c>
      <c r="I1020" s="27310" t="s">
        <v>1688</v>
      </c>
      <c r="J1020" s="27343" t="s">
        <v>22</v>
      </c>
      <c r="K1020" s="28195" t="s">
        <v>1069</v>
      </c>
      <c r="L1020" s="28229"/>
      <c r="M1020" s="28229"/>
      <c r="N1020" s="28229"/>
      <c r="O1020" s="28229"/>
      <c r="P1020" s="28229"/>
      <c r="Q1020" s="28229"/>
      <c r="R1020" s="28229"/>
      <c r="S1020" s="28229"/>
      <c r="T1020" s="28229"/>
      <c r="U1020" s="28265"/>
      <c r="V1020" s="28229">
        <v>0</v>
      </c>
    </row>
    <row s="28966" customFormat="1" customHeight="1" ht="22.5">
      <c r="A1021" s="28229"/>
      <c r="B1021" s="28924" t="s">
        <v>1709</v>
      </c>
      <c r="C1021" s="28540" t="s">
        <v>103</v>
      </c>
      <c r="D1021" s="27339" t="str">
        <f>B1021&amp;".1"</f>
        <v>3.329.1</v>
      </c>
      <c r="E1021" s="27340" t="s">
        <v>1065</v>
      </c>
      <c r="F1021" s="27341" t="s">
        <v>430</v>
      </c>
      <c r="G1021" s="27545" t="s">
        <v>22</v>
      </c>
      <c r="H1021" s="27343" t="s">
        <v>22</v>
      </c>
      <c r="I1021" s="27545" t="s">
        <v>1437</v>
      </c>
      <c r="J1021" s="27343" t="s">
        <v>22</v>
      </c>
      <c r="K1021" s="28195"/>
      <c r="L1021" s="28229"/>
      <c r="M1021" s="28229"/>
      <c r="N1021" s="28229"/>
      <c r="O1021" s="28229"/>
      <c r="P1021" s="28229"/>
      <c r="Q1021" s="28229"/>
      <c r="R1021" s="28229"/>
      <c r="S1021" s="28229"/>
      <c r="T1021" s="28229"/>
      <c r="U1021" s="28265"/>
      <c r="V1021" s="28229">
        <v>0</v>
      </c>
    </row>
    <row s="28966" customFormat="1" customHeight="1" ht="15">
      <c r="A1022" s="28229"/>
      <c r="B1022" s="28924"/>
      <c r="C1022" s="28540"/>
      <c r="D1022" s="27339" t="str">
        <f>B1021&amp;".2"</f>
        <v>3.329.2</v>
      </c>
      <c r="E1022" s="27340" t="s">
        <v>1066</v>
      </c>
      <c r="F1022" s="27341" t="s">
        <v>430</v>
      </c>
      <c r="G1022" s="27310" t="s">
        <v>22</v>
      </c>
      <c r="H1022" s="27343" t="s">
        <v>22</v>
      </c>
      <c r="I1022" s="27310" t="s">
        <v>1688</v>
      </c>
      <c r="J1022" s="27343" t="s">
        <v>22</v>
      </c>
      <c r="K1022" s="28195" t="s">
        <v>1067</v>
      </c>
      <c r="L1022" s="28229"/>
      <c r="M1022" s="28229"/>
      <c r="N1022" s="28229"/>
      <c r="O1022" s="28229"/>
      <c r="P1022" s="28229"/>
      <c r="Q1022" s="28229"/>
      <c r="R1022" s="28229"/>
      <c r="S1022" s="28229"/>
      <c r="T1022" s="28229"/>
      <c r="U1022" s="28265"/>
      <c r="V1022" s="28229">
        <v>0</v>
      </c>
    </row>
    <row s="28966" customFormat="1" customHeight="1" ht="15">
      <c r="A1023" s="28229"/>
      <c r="B1023" s="28924"/>
      <c r="C1023" s="28540"/>
      <c r="D1023" s="27339" t="str">
        <f>B1021&amp;".3"</f>
        <v>3.329.3</v>
      </c>
      <c r="E1023" s="27340" t="s">
        <v>1068</v>
      </c>
      <c r="F1023" s="27341" t="s">
        <v>430</v>
      </c>
      <c r="G1023" s="27310" t="s">
        <v>22</v>
      </c>
      <c r="H1023" s="27343" t="s">
        <v>22</v>
      </c>
      <c r="I1023" s="27310" t="s">
        <v>1688</v>
      </c>
      <c r="J1023" s="27343" t="s">
        <v>22</v>
      </c>
      <c r="K1023" s="28195" t="s">
        <v>1069</v>
      </c>
      <c r="L1023" s="28229"/>
      <c r="M1023" s="28229"/>
      <c r="N1023" s="28229"/>
      <c r="O1023" s="28229"/>
      <c r="P1023" s="28229"/>
      <c r="Q1023" s="28229"/>
      <c r="R1023" s="28229"/>
      <c r="S1023" s="28229"/>
      <c r="T1023" s="28229"/>
      <c r="U1023" s="28265"/>
      <c r="V1023" s="28229">
        <v>0</v>
      </c>
    </row>
    <row s="28966" customFormat="1" customHeight="1" ht="22.5">
      <c r="A1024" s="28229"/>
      <c r="B1024" s="28924" t="s">
        <v>1710</v>
      </c>
      <c r="C1024" s="28540" t="s">
        <v>103</v>
      </c>
      <c r="D1024" s="27339" t="str">
        <f>B1024&amp;".1"</f>
        <v>3.330.1</v>
      </c>
      <c r="E1024" s="27340" t="s">
        <v>1065</v>
      </c>
      <c r="F1024" s="27341" t="s">
        <v>430</v>
      </c>
      <c r="G1024" s="27545" t="s">
        <v>22</v>
      </c>
      <c r="H1024" s="27343" t="s">
        <v>22</v>
      </c>
      <c r="I1024" s="27545" t="s">
        <v>1711</v>
      </c>
      <c r="J1024" s="27343" t="s">
        <v>22</v>
      </c>
      <c r="K1024" s="28195"/>
      <c r="L1024" s="28229"/>
      <c r="M1024" s="28229"/>
      <c r="N1024" s="28229"/>
      <c r="O1024" s="28229"/>
      <c r="P1024" s="28229"/>
      <c r="Q1024" s="28229"/>
      <c r="R1024" s="28229"/>
      <c r="S1024" s="28229"/>
      <c r="T1024" s="28229"/>
      <c r="U1024" s="28265"/>
      <c r="V1024" s="28229">
        <v>0</v>
      </c>
    </row>
    <row s="28966" customFormat="1" customHeight="1" ht="15">
      <c r="A1025" s="28229"/>
      <c r="B1025" s="28924"/>
      <c r="C1025" s="28540"/>
      <c r="D1025" s="27339" t="str">
        <f>B1024&amp;".2"</f>
        <v>3.330.2</v>
      </c>
      <c r="E1025" s="27340" t="s">
        <v>1066</v>
      </c>
      <c r="F1025" s="27341" t="s">
        <v>430</v>
      </c>
      <c r="G1025" s="27310" t="s">
        <v>22</v>
      </c>
      <c r="H1025" s="27343" t="s">
        <v>22</v>
      </c>
      <c r="I1025" s="27310" t="s">
        <v>1688</v>
      </c>
      <c r="J1025" s="27343" t="s">
        <v>22</v>
      </c>
      <c r="K1025" s="28195" t="s">
        <v>1067</v>
      </c>
      <c r="L1025" s="28229"/>
      <c r="M1025" s="28229"/>
      <c r="N1025" s="28229"/>
      <c r="O1025" s="28229"/>
      <c r="P1025" s="28229"/>
      <c r="Q1025" s="28229"/>
      <c r="R1025" s="28229"/>
      <c r="S1025" s="28229"/>
      <c r="T1025" s="28229"/>
      <c r="U1025" s="28265"/>
      <c r="V1025" s="28229">
        <v>0</v>
      </c>
    </row>
    <row s="28966" customFormat="1" customHeight="1" ht="15">
      <c r="A1026" s="28229"/>
      <c r="B1026" s="28924"/>
      <c r="C1026" s="28540"/>
      <c r="D1026" s="27339" t="str">
        <f>B1024&amp;".3"</f>
        <v>3.330.3</v>
      </c>
      <c r="E1026" s="27340" t="s">
        <v>1068</v>
      </c>
      <c r="F1026" s="27341" t="s">
        <v>430</v>
      </c>
      <c r="G1026" s="27310" t="s">
        <v>22</v>
      </c>
      <c r="H1026" s="27343" t="s">
        <v>22</v>
      </c>
      <c r="I1026" s="27310" t="s">
        <v>1633</v>
      </c>
      <c r="J1026" s="27343" t="s">
        <v>22</v>
      </c>
      <c r="K1026" s="28195" t="s">
        <v>1069</v>
      </c>
      <c r="L1026" s="28229"/>
      <c r="M1026" s="28229"/>
      <c r="N1026" s="28229"/>
      <c r="O1026" s="28229"/>
      <c r="P1026" s="28229"/>
      <c r="Q1026" s="28229"/>
      <c r="R1026" s="28229"/>
      <c r="S1026" s="28229"/>
      <c r="T1026" s="28229"/>
      <c r="U1026" s="28265"/>
      <c r="V1026" s="28229">
        <v>0</v>
      </c>
    </row>
    <row s="28966" customFormat="1" customHeight="1" ht="22.5">
      <c r="A1027" s="28229"/>
      <c r="B1027" s="28924" t="s">
        <v>1712</v>
      </c>
      <c r="C1027" s="28540" t="s">
        <v>103</v>
      </c>
      <c r="D1027" s="27339" t="str">
        <f>B1027&amp;".1"</f>
        <v>3.331.1</v>
      </c>
      <c r="E1027" s="27340" t="s">
        <v>1065</v>
      </c>
      <c r="F1027" s="27341" t="s">
        <v>430</v>
      </c>
      <c r="G1027" s="27545" t="s">
        <v>22</v>
      </c>
      <c r="H1027" s="27343" t="s">
        <v>22</v>
      </c>
      <c r="I1027" s="27545" t="s">
        <v>1706</v>
      </c>
      <c r="J1027" s="27343" t="s">
        <v>22</v>
      </c>
      <c r="K1027" s="28195"/>
      <c r="L1027" s="28229"/>
      <c r="M1027" s="28229"/>
      <c r="N1027" s="28229"/>
      <c r="O1027" s="28229"/>
      <c r="P1027" s="28229"/>
      <c r="Q1027" s="28229"/>
      <c r="R1027" s="28229"/>
      <c r="S1027" s="28229"/>
      <c r="T1027" s="28229"/>
      <c r="U1027" s="28265"/>
      <c r="V1027" s="28229">
        <v>0</v>
      </c>
    </row>
    <row s="28966" customFormat="1" customHeight="1" ht="15">
      <c r="A1028" s="28229"/>
      <c r="B1028" s="28924"/>
      <c r="C1028" s="28540"/>
      <c r="D1028" s="27339" t="str">
        <f>B1027&amp;".2"</f>
        <v>3.331.2</v>
      </c>
      <c r="E1028" s="27340" t="s">
        <v>1066</v>
      </c>
      <c r="F1028" s="27341" t="s">
        <v>430</v>
      </c>
      <c r="G1028" s="27310" t="s">
        <v>22</v>
      </c>
      <c r="H1028" s="27343" t="s">
        <v>22</v>
      </c>
      <c r="I1028" s="27310" t="s">
        <v>1688</v>
      </c>
      <c r="J1028" s="27343" t="s">
        <v>22</v>
      </c>
      <c r="K1028" s="28195" t="s">
        <v>1067</v>
      </c>
      <c r="L1028" s="28229"/>
      <c r="M1028" s="28229"/>
      <c r="N1028" s="28229"/>
      <c r="O1028" s="28229"/>
      <c r="P1028" s="28229"/>
      <c r="Q1028" s="28229"/>
      <c r="R1028" s="28229"/>
      <c r="S1028" s="28229"/>
      <c r="T1028" s="28229"/>
      <c r="U1028" s="28265"/>
      <c r="V1028" s="28229">
        <v>0</v>
      </c>
    </row>
    <row s="28966" customFormat="1" customHeight="1" ht="15">
      <c r="A1029" s="28229"/>
      <c r="B1029" s="28924"/>
      <c r="C1029" s="28540"/>
      <c r="D1029" s="27339" t="str">
        <f>B1027&amp;".3"</f>
        <v>3.331.3</v>
      </c>
      <c r="E1029" s="27340" t="s">
        <v>1068</v>
      </c>
      <c r="F1029" s="27341" t="s">
        <v>430</v>
      </c>
      <c r="G1029" s="27310" t="s">
        <v>22</v>
      </c>
      <c r="H1029" s="27343" t="s">
        <v>22</v>
      </c>
      <c r="I1029" s="27310" t="s">
        <v>1633</v>
      </c>
      <c r="J1029" s="27343" t="s">
        <v>22</v>
      </c>
      <c r="K1029" s="28195" t="s">
        <v>1069</v>
      </c>
      <c r="L1029" s="28229"/>
      <c r="M1029" s="28229"/>
      <c r="N1029" s="28229"/>
      <c r="O1029" s="28229"/>
      <c r="P1029" s="28229"/>
      <c r="Q1029" s="28229"/>
      <c r="R1029" s="28229"/>
      <c r="S1029" s="28229"/>
      <c r="T1029" s="28229"/>
      <c r="U1029" s="28265"/>
      <c r="V1029" s="28229">
        <v>0</v>
      </c>
    </row>
    <row s="28966" customFormat="1" customHeight="1" ht="22.5">
      <c r="A1030" s="28229"/>
      <c r="B1030" s="28924" t="s">
        <v>1713</v>
      </c>
      <c r="C1030" s="28540" t="s">
        <v>103</v>
      </c>
      <c r="D1030" s="27339" t="str">
        <f>B1030&amp;".1"</f>
        <v>3.332.1</v>
      </c>
      <c r="E1030" s="27340" t="s">
        <v>1065</v>
      </c>
      <c r="F1030" s="27341" t="s">
        <v>430</v>
      </c>
      <c r="G1030" s="27545" t="s">
        <v>22</v>
      </c>
      <c r="H1030" s="27343" t="s">
        <v>22</v>
      </c>
      <c r="I1030" s="27545" t="s">
        <v>1714</v>
      </c>
      <c r="J1030" s="27343" t="s">
        <v>22</v>
      </c>
      <c r="K1030" s="28195"/>
      <c r="L1030" s="28229"/>
      <c r="M1030" s="28229"/>
      <c r="N1030" s="28229"/>
      <c r="O1030" s="28229"/>
      <c r="P1030" s="28229"/>
      <c r="Q1030" s="28229"/>
      <c r="R1030" s="28229"/>
      <c r="S1030" s="28229"/>
      <c r="T1030" s="28229"/>
      <c r="U1030" s="28265"/>
      <c r="V1030" s="28229">
        <v>0</v>
      </c>
    </row>
    <row s="28966" customFormat="1" customHeight="1" ht="15">
      <c r="A1031" s="28229"/>
      <c r="B1031" s="28924"/>
      <c r="C1031" s="28540"/>
      <c r="D1031" s="27339" t="str">
        <f>B1030&amp;".2"</f>
        <v>3.332.2</v>
      </c>
      <c r="E1031" s="27340" t="s">
        <v>1066</v>
      </c>
      <c r="F1031" s="27341" t="s">
        <v>430</v>
      </c>
      <c r="G1031" s="27310" t="s">
        <v>22</v>
      </c>
      <c r="H1031" s="27343" t="s">
        <v>22</v>
      </c>
      <c r="I1031" s="27310" t="s">
        <v>1688</v>
      </c>
      <c r="J1031" s="27343" t="s">
        <v>22</v>
      </c>
      <c r="K1031" s="28195" t="s">
        <v>1067</v>
      </c>
      <c r="L1031" s="28229"/>
      <c r="M1031" s="28229"/>
      <c r="N1031" s="28229"/>
      <c r="O1031" s="28229"/>
      <c r="P1031" s="28229"/>
      <c r="Q1031" s="28229"/>
      <c r="R1031" s="28229"/>
      <c r="S1031" s="28229"/>
      <c r="T1031" s="28229"/>
      <c r="U1031" s="28265"/>
      <c r="V1031" s="28229">
        <v>0</v>
      </c>
    </row>
    <row s="28966" customFormat="1" customHeight="1" ht="15">
      <c r="A1032" s="28229"/>
      <c r="B1032" s="28924"/>
      <c r="C1032" s="28540"/>
      <c r="D1032" s="27339" t="str">
        <f>B1030&amp;".3"</f>
        <v>3.332.3</v>
      </c>
      <c r="E1032" s="27340" t="s">
        <v>1068</v>
      </c>
      <c r="F1032" s="27341" t="s">
        <v>430</v>
      </c>
      <c r="G1032" s="27310" t="s">
        <v>22</v>
      </c>
      <c r="H1032" s="27343" t="s">
        <v>22</v>
      </c>
      <c r="I1032" s="27310" t="s">
        <v>1688</v>
      </c>
      <c r="J1032" s="27343" t="s">
        <v>22</v>
      </c>
      <c r="K1032" s="28195" t="s">
        <v>1069</v>
      </c>
      <c r="L1032" s="28229"/>
      <c r="M1032" s="28229"/>
      <c r="N1032" s="28229"/>
      <c r="O1032" s="28229"/>
      <c r="P1032" s="28229"/>
      <c r="Q1032" s="28229"/>
      <c r="R1032" s="28229"/>
      <c r="S1032" s="28229"/>
      <c r="T1032" s="28229"/>
      <c r="U1032" s="28265"/>
      <c r="V1032" s="28229">
        <v>0</v>
      </c>
    </row>
    <row s="28966" customFormat="1" customHeight="1" ht="22.5">
      <c r="A1033" s="28229"/>
      <c r="B1033" s="28924" t="s">
        <v>1715</v>
      </c>
      <c r="C1033" s="28540" t="s">
        <v>103</v>
      </c>
      <c r="D1033" s="27339" t="str">
        <f>B1033&amp;".1"</f>
        <v>3.333.1</v>
      </c>
      <c r="E1033" s="27340" t="s">
        <v>1065</v>
      </c>
      <c r="F1033" s="27341" t="s">
        <v>430</v>
      </c>
      <c r="G1033" s="27545" t="s">
        <v>22</v>
      </c>
      <c r="H1033" s="27343" t="s">
        <v>22</v>
      </c>
      <c r="I1033" s="27545" t="s">
        <v>1716</v>
      </c>
      <c r="J1033" s="27343" t="s">
        <v>22</v>
      </c>
      <c r="K1033" s="28195"/>
      <c r="L1033" s="28229"/>
      <c r="M1033" s="28229"/>
      <c r="N1033" s="28229"/>
      <c r="O1033" s="28229"/>
      <c r="P1033" s="28229"/>
      <c r="Q1033" s="28229"/>
      <c r="R1033" s="28229"/>
      <c r="S1033" s="28229"/>
      <c r="T1033" s="28229"/>
      <c r="U1033" s="28265"/>
      <c r="V1033" s="28229">
        <v>0</v>
      </c>
    </row>
    <row s="28966" customFormat="1" customHeight="1" ht="15">
      <c r="A1034" s="28229"/>
      <c r="B1034" s="28924"/>
      <c r="C1034" s="28540"/>
      <c r="D1034" s="27339" t="str">
        <f>B1033&amp;".2"</f>
        <v>3.333.2</v>
      </c>
      <c r="E1034" s="27340" t="s">
        <v>1066</v>
      </c>
      <c r="F1034" s="27341" t="s">
        <v>430</v>
      </c>
      <c r="G1034" s="27310" t="s">
        <v>22</v>
      </c>
      <c r="H1034" s="27343" t="s">
        <v>22</v>
      </c>
      <c r="I1034" s="27310" t="s">
        <v>1688</v>
      </c>
      <c r="J1034" s="27343" t="s">
        <v>22</v>
      </c>
      <c r="K1034" s="28195" t="s">
        <v>1067</v>
      </c>
      <c r="L1034" s="28229"/>
      <c r="M1034" s="28229"/>
      <c r="N1034" s="28229"/>
      <c r="O1034" s="28229"/>
      <c r="P1034" s="28229"/>
      <c r="Q1034" s="28229"/>
      <c r="R1034" s="28229"/>
      <c r="S1034" s="28229"/>
      <c r="T1034" s="28229"/>
      <c r="U1034" s="28265"/>
      <c r="V1034" s="28229">
        <v>0</v>
      </c>
    </row>
    <row s="28966" customFormat="1" customHeight="1" ht="15">
      <c r="A1035" s="28229"/>
      <c r="B1035" s="28924"/>
      <c r="C1035" s="28540"/>
      <c r="D1035" s="27339" t="str">
        <f>B1033&amp;".3"</f>
        <v>3.333.3</v>
      </c>
      <c r="E1035" s="27340" t="s">
        <v>1068</v>
      </c>
      <c r="F1035" s="27341" t="s">
        <v>430</v>
      </c>
      <c r="G1035" s="27310" t="s">
        <v>22</v>
      </c>
      <c r="H1035" s="27343" t="s">
        <v>22</v>
      </c>
      <c r="I1035" s="27310" t="s">
        <v>1688</v>
      </c>
      <c r="J1035" s="27343" t="s">
        <v>22</v>
      </c>
      <c r="K1035" s="28195" t="s">
        <v>1069</v>
      </c>
      <c r="L1035" s="28229"/>
      <c r="M1035" s="28229"/>
      <c r="N1035" s="28229"/>
      <c r="O1035" s="28229"/>
      <c r="P1035" s="28229"/>
      <c r="Q1035" s="28229"/>
      <c r="R1035" s="28229"/>
      <c r="S1035" s="28229"/>
      <c r="T1035" s="28229"/>
      <c r="U1035" s="28265"/>
      <c r="V1035" s="28229">
        <v>0</v>
      </c>
    </row>
    <row s="28966" customFormat="1" customHeight="1" ht="22.5">
      <c r="A1036" s="28229"/>
      <c r="B1036" s="28924" t="s">
        <v>1717</v>
      </c>
      <c r="C1036" s="28540" t="s">
        <v>103</v>
      </c>
      <c r="D1036" s="27339" t="str">
        <f>B1036&amp;".1"</f>
        <v>3.334.1</v>
      </c>
      <c r="E1036" s="27340" t="s">
        <v>1065</v>
      </c>
      <c r="F1036" s="27341" t="s">
        <v>430</v>
      </c>
      <c r="G1036" s="27545" t="s">
        <v>22</v>
      </c>
      <c r="H1036" s="27343" t="s">
        <v>22</v>
      </c>
      <c r="I1036" s="27545" t="s">
        <v>1718</v>
      </c>
      <c r="J1036" s="27343" t="s">
        <v>22</v>
      </c>
      <c r="K1036" s="28195"/>
      <c r="L1036" s="28229"/>
      <c r="M1036" s="28229"/>
      <c r="N1036" s="28229"/>
      <c r="O1036" s="28229"/>
      <c r="P1036" s="28229"/>
      <c r="Q1036" s="28229"/>
      <c r="R1036" s="28229"/>
      <c r="S1036" s="28229"/>
      <c r="T1036" s="28229"/>
      <c r="U1036" s="28265"/>
      <c r="V1036" s="28229">
        <v>0</v>
      </c>
    </row>
    <row s="28966" customFormat="1" customHeight="1" ht="15">
      <c r="A1037" s="28229"/>
      <c r="B1037" s="28924"/>
      <c r="C1037" s="28540"/>
      <c r="D1037" s="27339" t="str">
        <f>B1036&amp;".2"</f>
        <v>3.334.2</v>
      </c>
      <c r="E1037" s="27340" t="s">
        <v>1066</v>
      </c>
      <c r="F1037" s="27341" t="s">
        <v>430</v>
      </c>
      <c r="G1037" s="27310" t="s">
        <v>22</v>
      </c>
      <c r="H1037" s="27343" t="s">
        <v>22</v>
      </c>
      <c r="I1037" s="27310" t="s">
        <v>1688</v>
      </c>
      <c r="J1037" s="27343" t="s">
        <v>22</v>
      </c>
      <c r="K1037" s="28195" t="s">
        <v>1067</v>
      </c>
      <c r="L1037" s="28229"/>
      <c r="M1037" s="28229"/>
      <c r="N1037" s="28229"/>
      <c r="O1037" s="28229"/>
      <c r="P1037" s="28229"/>
      <c r="Q1037" s="28229"/>
      <c r="R1037" s="28229"/>
      <c r="S1037" s="28229"/>
      <c r="T1037" s="28229"/>
      <c r="U1037" s="28265"/>
      <c r="V1037" s="28229">
        <v>0</v>
      </c>
    </row>
    <row s="28966" customFormat="1" customHeight="1" ht="15">
      <c r="A1038" s="28229"/>
      <c r="B1038" s="28924"/>
      <c r="C1038" s="28540"/>
      <c r="D1038" s="27339" t="str">
        <f>B1036&amp;".3"</f>
        <v>3.334.3</v>
      </c>
      <c r="E1038" s="27340" t="s">
        <v>1068</v>
      </c>
      <c r="F1038" s="27341" t="s">
        <v>430</v>
      </c>
      <c r="G1038" s="27310" t="s">
        <v>22</v>
      </c>
      <c r="H1038" s="27343" t="s">
        <v>22</v>
      </c>
      <c r="I1038" s="27310" t="s">
        <v>1688</v>
      </c>
      <c r="J1038" s="27343" t="s">
        <v>22</v>
      </c>
      <c r="K1038" s="28195" t="s">
        <v>1069</v>
      </c>
      <c r="L1038" s="28229"/>
      <c r="M1038" s="28229"/>
      <c r="N1038" s="28229"/>
      <c r="O1038" s="28229"/>
      <c r="P1038" s="28229"/>
      <c r="Q1038" s="28229"/>
      <c r="R1038" s="28229"/>
      <c r="S1038" s="28229"/>
      <c r="T1038" s="28229"/>
      <c r="U1038" s="28265"/>
      <c r="V1038" s="28229">
        <v>0</v>
      </c>
    </row>
    <row s="28966" customFormat="1" customHeight="1" ht="22.5">
      <c r="A1039" s="28229"/>
      <c r="B1039" s="28924" t="s">
        <v>1719</v>
      </c>
      <c r="C1039" s="28540" t="s">
        <v>103</v>
      </c>
      <c r="D1039" s="27339" t="str">
        <f>B1039&amp;".1"</f>
        <v>3.335.1</v>
      </c>
      <c r="E1039" s="27340" t="s">
        <v>1065</v>
      </c>
      <c r="F1039" s="27341" t="s">
        <v>430</v>
      </c>
      <c r="G1039" s="27545" t="s">
        <v>22</v>
      </c>
      <c r="H1039" s="27343" t="s">
        <v>22</v>
      </c>
      <c r="I1039" s="27545" t="s">
        <v>1720</v>
      </c>
      <c r="J1039" s="27343" t="s">
        <v>22</v>
      </c>
      <c r="K1039" s="28195"/>
      <c r="L1039" s="28229"/>
      <c r="M1039" s="28229"/>
      <c r="N1039" s="28229"/>
      <c r="O1039" s="28229"/>
      <c r="P1039" s="28229"/>
      <c r="Q1039" s="28229"/>
      <c r="R1039" s="28229"/>
      <c r="S1039" s="28229"/>
      <c r="T1039" s="28229"/>
      <c r="U1039" s="28265"/>
      <c r="V1039" s="28229">
        <v>0</v>
      </c>
    </row>
    <row s="28966" customFormat="1" customHeight="1" ht="15">
      <c r="A1040" s="28229"/>
      <c r="B1040" s="28924"/>
      <c r="C1040" s="28540"/>
      <c r="D1040" s="27339" t="str">
        <f>B1039&amp;".2"</f>
        <v>3.335.2</v>
      </c>
      <c r="E1040" s="27340" t="s">
        <v>1066</v>
      </c>
      <c r="F1040" s="27341" t="s">
        <v>430</v>
      </c>
      <c r="G1040" s="27310" t="s">
        <v>22</v>
      </c>
      <c r="H1040" s="27343" t="s">
        <v>22</v>
      </c>
      <c r="I1040" s="27310" t="s">
        <v>1688</v>
      </c>
      <c r="J1040" s="27343" t="s">
        <v>22</v>
      </c>
      <c r="K1040" s="28195" t="s">
        <v>1067</v>
      </c>
      <c r="L1040" s="28229"/>
      <c r="M1040" s="28229"/>
      <c r="N1040" s="28229"/>
      <c r="O1040" s="28229"/>
      <c r="P1040" s="28229"/>
      <c r="Q1040" s="28229"/>
      <c r="R1040" s="28229"/>
      <c r="S1040" s="28229"/>
      <c r="T1040" s="28229"/>
      <c r="U1040" s="28265"/>
      <c r="V1040" s="28229">
        <v>0</v>
      </c>
    </row>
    <row s="28966" customFormat="1" customHeight="1" ht="15">
      <c r="A1041" s="28229"/>
      <c r="B1041" s="28924"/>
      <c r="C1041" s="28540"/>
      <c r="D1041" s="27339" t="str">
        <f>B1039&amp;".3"</f>
        <v>3.335.3</v>
      </c>
      <c r="E1041" s="27340" t="s">
        <v>1068</v>
      </c>
      <c r="F1041" s="27341" t="s">
        <v>430</v>
      </c>
      <c r="G1041" s="27310" t="s">
        <v>22</v>
      </c>
      <c r="H1041" s="27343" t="s">
        <v>22</v>
      </c>
      <c r="I1041" s="27310" t="s">
        <v>1688</v>
      </c>
      <c r="J1041" s="27343" t="s">
        <v>22</v>
      </c>
      <c r="K1041" s="28195" t="s">
        <v>1069</v>
      </c>
      <c r="L1041" s="28229"/>
      <c r="M1041" s="28229"/>
      <c r="N1041" s="28229"/>
      <c r="O1041" s="28229"/>
      <c r="P1041" s="28229"/>
      <c r="Q1041" s="28229"/>
      <c r="R1041" s="28229"/>
      <c r="S1041" s="28229"/>
      <c r="T1041" s="28229"/>
      <c r="U1041" s="28265"/>
      <c r="V1041" s="28229">
        <v>0</v>
      </c>
    </row>
    <row s="28966" customFormat="1" customHeight="1" ht="22.5">
      <c r="A1042" s="28229"/>
      <c r="B1042" s="28924" t="s">
        <v>1721</v>
      </c>
      <c r="C1042" s="28540" t="s">
        <v>103</v>
      </c>
      <c r="D1042" s="27339" t="str">
        <f>B1042&amp;".1"</f>
        <v>3.336.1</v>
      </c>
      <c r="E1042" s="27340" t="s">
        <v>1065</v>
      </c>
      <c r="F1042" s="27341" t="s">
        <v>430</v>
      </c>
      <c r="G1042" s="27545" t="s">
        <v>22</v>
      </c>
      <c r="H1042" s="27343" t="s">
        <v>22</v>
      </c>
      <c r="I1042" s="27545" t="s">
        <v>1722</v>
      </c>
      <c r="J1042" s="27343" t="s">
        <v>22</v>
      </c>
      <c r="K1042" s="28195"/>
      <c r="L1042" s="28229"/>
      <c r="M1042" s="28229"/>
      <c r="N1042" s="28229"/>
      <c r="O1042" s="28229"/>
      <c r="P1042" s="28229"/>
      <c r="Q1042" s="28229"/>
      <c r="R1042" s="28229"/>
      <c r="S1042" s="28229"/>
      <c r="T1042" s="28229"/>
      <c r="U1042" s="28265"/>
      <c r="V1042" s="28229">
        <v>0</v>
      </c>
    </row>
    <row s="28966" customFormat="1" customHeight="1" ht="15">
      <c r="A1043" s="28229"/>
      <c r="B1043" s="28924"/>
      <c r="C1043" s="28540"/>
      <c r="D1043" s="27339" t="str">
        <f>B1042&amp;".2"</f>
        <v>3.336.2</v>
      </c>
      <c r="E1043" s="27340" t="s">
        <v>1066</v>
      </c>
      <c r="F1043" s="27341" t="s">
        <v>430</v>
      </c>
      <c r="G1043" s="27310" t="s">
        <v>22</v>
      </c>
      <c r="H1043" s="27343" t="s">
        <v>22</v>
      </c>
      <c r="I1043" s="27310" t="s">
        <v>1688</v>
      </c>
      <c r="J1043" s="27343" t="s">
        <v>22</v>
      </c>
      <c r="K1043" s="28195" t="s">
        <v>1067</v>
      </c>
      <c r="L1043" s="28229"/>
      <c r="M1043" s="28229"/>
      <c r="N1043" s="28229"/>
      <c r="O1043" s="28229"/>
      <c r="P1043" s="28229"/>
      <c r="Q1043" s="28229"/>
      <c r="R1043" s="28229"/>
      <c r="S1043" s="28229"/>
      <c r="T1043" s="28229"/>
      <c r="U1043" s="28265"/>
      <c r="V1043" s="28229">
        <v>0</v>
      </c>
    </row>
    <row s="28966" customFormat="1" customHeight="1" ht="15">
      <c r="A1044" s="28229"/>
      <c r="B1044" s="28924"/>
      <c r="C1044" s="28540"/>
      <c r="D1044" s="27339" t="str">
        <f>B1042&amp;".3"</f>
        <v>3.336.3</v>
      </c>
      <c r="E1044" s="27340" t="s">
        <v>1068</v>
      </c>
      <c r="F1044" s="27341" t="s">
        <v>430</v>
      </c>
      <c r="G1044" s="27310" t="s">
        <v>22</v>
      </c>
      <c r="H1044" s="27343" t="s">
        <v>22</v>
      </c>
      <c r="I1044" s="27310" t="s">
        <v>1688</v>
      </c>
      <c r="J1044" s="27343" t="s">
        <v>22</v>
      </c>
      <c r="K1044" s="28195" t="s">
        <v>1069</v>
      </c>
      <c r="L1044" s="28229"/>
      <c r="M1044" s="28229"/>
      <c r="N1044" s="28229"/>
      <c r="O1044" s="28229"/>
      <c r="P1044" s="28229"/>
      <c r="Q1044" s="28229"/>
      <c r="R1044" s="28229"/>
      <c r="S1044" s="28229"/>
      <c r="T1044" s="28229"/>
      <c r="U1044" s="28265"/>
      <c r="V1044" s="28229">
        <v>0</v>
      </c>
    </row>
    <row s="28966" customFormat="1" customHeight="1" ht="22.5">
      <c r="A1045" s="28229"/>
      <c r="B1045" s="28924" t="s">
        <v>1723</v>
      </c>
      <c r="C1045" s="28540" t="s">
        <v>103</v>
      </c>
      <c r="D1045" s="27339" t="str">
        <f>B1045&amp;".1"</f>
        <v>3.337.1</v>
      </c>
      <c r="E1045" s="27340" t="s">
        <v>1065</v>
      </c>
      <c r="F1045" s="27341" t="s">
        <v>430</v>
      </c>
      <c r="G1045" s="27545" t="s">
        <v>22</v>
      </c>
      <c r="H1045" s="27343" t="s">
        <v>22</v>
      </c>
      <c r="I1045" s="27545" t="s">
        <v>1724</v>
      </c>
      <c r="J1045" s="27343" t="s">
        <v>22</v>
      </c>
      <c r="K1045" s="28195"/>
      <c r="L1045" s="28229"/>
      <c r="M1045" s="28229"/>
      <c r="N1045" s="28229"/>
      <c r="O1045" s="28229"/>
      <c r="P1045" s="28229"/>
      <c r="Q1045" s="28229"/>
      <c r="R1045" s="28229"/>
      <c r="S1045" s="28229"/>
      <c r="T1045" s="28229"/>
      <c r="U1045" s="28265"/>
      <c r="V1045" s="28229">
        <v>0</v>
      </c>
    </row>
    <row s="28966" customFormat="1" customHeight="1" ht="15">
      <c r="A1046" s="28229"/>
      <c r="B1046" s="28924"/>
      <c r="C1046" s="28540"/>
      <c r="D1046" s="27339" t="str">
        <f>B1045&amp;".2"</f>
        <v>3.337.2</v>
      </c>
      <c r="E1046" s="27340" t="s">
        <v>1066</v>
      </c>
      <c r="F1046" s="27341" t="s">
        <v>430</v>
      </c>
      <c r="G1046" s="27310" t="s">
        <v>22</v>
      </c>
      <c r="H1046" s="27343" t="s">
        <v>22</v>
      </c>
      <c r="I1046" s="27310" t="s">
        <v>1725</v>
      </c>
      <c r="J1046" s="27343" t="s">
        <v>22</v>
      </c>
      <c r="K1046" s="28195" t="s">
        <v>1067</v>
      </c>
      <c r="L1046" s="28229"/>
      <c r="M1046" s="28229"/>
      <c r="N1046" s="28229"/>
      <c r="O1046" s="28229"/>
      <c r="P1046" s="28229"/>
      <c r="Q1046" s="28229"/>
      <c r="R1046" s="28229"/>
      <c r="S1046" s="28229"/>
      <c r="T1046" s="28229"/>
      <c r="U1046" s="28265"/>
      <c r="V1046" s="28229">
        <v>0</v>
      </c>
    </row>
    <row s="28966" customFormat="1" customHeight="1" ht="15">
      <c r="A1047" s="28229"/>
      <c r="B1047" s="28924"/>
      <c r="C1047" s="28540"/>
      <c r="D1047" s="27339" t="str">
        <f>B1045&amp;".3"</f>
        <v>3.337.3</v>
      </c>
      <c r="E1047" s="27340" t="s">
        <v>1068</v>
      </c>
      <c r="F1047" s="27341" t="s">
        <v>430</v>
      </c>
      <c r="G1047" s="27310" t="s">
        <v>22</v>
      </c>
      <c r="H1047" s="27343" t="s">
        <v>22</v>
      </c>
      <c r="I1047" s="27310" t="s">
        <v>1725</v>
      </c>
      <c r="J1047" s="27343" t="s">
        <v>22</v>
      </c>
      <c r="K1047" s="28195" t="s">
        <v>1069</v>
      </c>
      <c r="L1047" s="28229"/>
      <c r="M1047" s="28229"/>
      <c r="N1047" s="28229"/>
      <c r="O1047" s="28229"/>
      <c r="P1047" s="28229"/>
      <c r="Q1047" s="28229"/>
      <c r="R1047" s="28229"/>
      <c r="S1047" s="28229"/>
      <c r="T1047" s="28229"/>
      <c r="U1047" s="28265"/>
      <c r="V1047" s="28229">
        <v>0</v>
      </c>
    </row>
    <row s="28966" customFormat="1" customHeight="1" ht="22.5">
      <c r="A1048" s="28229"/>
      <c r="B1048" s="28924" t="s">
        <v>1726</v>
      </c>
      <c r="C1048" s="28540" t="s">
        <v>103</v>
      </c>
      <c r="D1048" s="27339" t="str">
        <f>B1048&amp;".1"</f>
        <v>3.338.1</v>
      </c>
      <c r="E1048" s="27340" t="s">
        <v>1065</v>
      </c>
      <c r="F1048" s="27341" t="s">
        <v>430</v>
      </c>
      <c r="G1048" s="27545" t="s">
        <v>22</v>
      </c>
      <c r="H1048" s="27343" t="s">
        <v>22</v>
      </c>
      <c r="I1048" s="27545" t="s">
        <v>1727</v>
      </c>
      <c r="J1048" s="27343" t="s">
        <v>22</v>
      </c>
      <c r="K1048" s="28195"/>
      <c r="L1048" s="28229"/>
      <c r="M1048" s="28229"/>
      <c r="N1048" s="28229"/>
      <c r="O1048" s="28229"/>
      <c r="P1048" s="28229"/>
      <c r="Q1048" s="28229"/>
      <c r="R1048" s="28229"/>
      <c r="S1048" s="28229"/>
      <c r="T1048" s="28229"/>
      <c r="U1048" s="28265"/>
      <c r="V1048" s="28229">
        <v>0</v>
      </c>
    </row>
    <row s="28966" customFormat="1" customHeight="1" ht="15">
      <c r="A1049" s="28229"/>
      <c r="B1049" s="28924"/>
      <c r="C1049" s="28540"/>
      <c r="D1049" s="27339" t="str">
        <f>B1048&amp;".2"</f>
        <v>3.338.2</v>
      </c>
      <c r="E1049" s="27340" t="s">
        <v>1066</v>
      </c>
      <c r="F1049" s="27341" t="s">
        <v>430</v>
      </c>
      <c r="G1049" s="27310" t="s">
        <v>22</v>
      </c>
      <c r="H1049" s="27343" t="s">
        <v>22</v>
      </c>
      <c r="I1049" s="27310" t="s">
        <v>1725</v>
      </c>
      <c r="J1049" s="27343" t="s">
        <v>22</v>
      </c>
      <c r="K1049" s="28195" t="s">
        <v>1067</v>
      </c>
      <c r="L1049" s="28229"/>
      <c r="M1049" s="28229"/>
      <c r="N1049" s="28229"/>
      <c r="O1049" s="28229"/>
      <c r="P1049" s="28229"/>
      <c r="Q1049" s="28229"/>
      <c r="R1049" s="28229"/>
      <c r="S1049" s="28229"/>
      <c r="T1049" s="28229"/>
      <c r="U1049" s="28265"/>
      <c r="V1049" s="28229">
        <v>0</v>
      </c>
    </row>
    <row s="28966" customFormat="1" customHeight="1" ht="15">
      <c r="A1050" s="28229"/>
      <c r="B1050" s="28924"/>
      <c r="C1050" s="28540"/>
      <c r="D1050" s="27339" t="str">
        <f>B1048&amp;".3"</f>
        <v>3.338.3</v>
      </c>
      <c r="E1050" s="27340" t="s">
        <v>1068</v>
      </c>
      <c r="F1050" s="27341" t="s">
        <v>430</v>
      </c>
      <c r="G1050" s="27310" t="s">
        <v>22</v>
      </c>
      <c r="H1050" s="27343" t="s">
        <v>22</v>
      </c>
      <c r="I1050" s="27310" t="s">
        <v>1725</v>
      </c>
      <c r="J1050" s="27343" t="s">
        <v>22</v>
      </c>
      <c r="K1050" s="28195" t="s">
        <v>1069</v>
      </c>
      <c r="L1050" s="28229"/>
      <c r="M1050" s="28229"/>
      <c r="N1050" s="28229"/>
      <c r="O1050" s="28229"/>
      <c r="P1050" s="28229"/>
      <c r="Q1050" s="28229"/>
      <c r="R1050" s="28229"/>
      <c r="S1050" s="28229"/>
      <c r="T1050" s="28229"/>
      <c r="U1050" s="28265"/>
      <c r="V1050" s="28229">
        <v>0</v>
      </c>
    </row>
    <row s="28966" customFormat="1" customHeight="1" ht="22.5">
      <c r="A1051" s="28229"/>
      <c r="B1051" s="28924" t="s">
        <v>1728</v>
      </c>
      <c r="C1051" s="28540" t="s">
        <v>103</v>
      </c>
      <c r="D1051" s="27339" t="str">
        <f>B1051&amp;".1"</f>
        <v>3.339.1</v>
      </c>
      <c r="E1051" s="27340" t="s">
        <v>1065</v>
      </c>
      <c r="F1051" s="27341" t="s">
        <v>430</v>
      </c>
      <c r="G1051" s="27545" t="s">
        <v>22</v>
      </c>
      <c r="H1051" s="27343" t="s">
        <v>22</v>
      </c>
      <c r="I1051" s="27545" t="s">
        <v>1729</v>
      </c>
      <c r="J1051" s="27343" t="s">
        <v>22</v>
      </c>
      <c r="K1051" s="28195"/>
      <c r="L1051" s="28229"/>
      <c r="M1051" s="28229"/>
      <c r="N1051" s="28229"/>
      <c r="O1051" s="28229"/>
      <c r="P1051" s="28229"/>
      <c r="Q1051" s="28229"/>
      <c r="R1051" s="28229"/>
      <c r="S1051" s="28229"/>
      <c r="T1051" s="28229"/>
      <c r="U1051" s="28265"/>
      <c r="V1051" s="28229">
        <v>0</v>
      </c>
    </row>
    <row s="28966" customFormat="1" customHeight="1" ht="15">
      <c r="A1052" s="28229"/>
      <c r="B1052" s="28924"/>
      <c r="C1052" s="28540"/>
      <c r="D1052" s="27339" t="str">
        <f>B1051&amp;".2"</f>
        <v>3.339.2</v>
      </c>
      <c r="E1052" s="27340" t="s">
        <v>1066</v>
      </c>
      <c r="F1052" s="27341" t="s">
        <v>430</v>
      </c>
      <c r="G1052" s="27310" t="s">
        <v>22</v>
      </c>
      <c r="H1052" s="27343" t="s">
        <v>22</v>
      </c>
      <c r="I1052" s="27310" t="s">
        <v>1725</v>
      </c>
      <c r="J1052" s="27343" t="s">
        <v>22</v>
      </c>
      <c r="K1052" s="28195" t="s">
        <v>1067</v>
      </c>
      <c r="L1052" s="28229"/>
      <c r="M1052" s="28229"/>
      <c r="N1052" s="28229"/>
      <c r="O1052" s="28229"/>
      <c r="P1052" s="28229"/>
      <c r="Q1052" s="28229"/>
      <c r="R1052" s="28229"/>
      <c r="S1052" s="28229"/>
      <c r="T1052" s="28229"/>
      <c r="U1052" s="28265"/>
      <c r="V1052" s="28229">
        <v>0</v>
      </c>
    </row>
    <row s="28966" customFormat="1" customHeight="1" ht="15">
      <c r="A1053" s="28229"/>
      <c r="B1053" s="28924"/>
      <c r="C1053" s="28540"/>
      <c r="D1053" s="27339" t="str">
        <f>B1051&amp;".3"</f>
        <v>3.339.3</v>
      </c>
      <c r="E1053" s="27340" t="s">
        <v>1068</v>
      </c>
      <c r="F1053" s="27341" t="s">
        <v>430</v>
      </c>
      <c r="G1053" s="27310" t="s">
        <v>22</v>
      </c>
      <c r="H1053" s="27343" t="s">
        <v>22</v>
      </c>
      <c r="I1053" s="27310" t="s">
        <v>1725</v>
      </c>
      <c r="J1053" s="27343" t="s">
        <v>22</v>
      </c>
      <c r="K1053" s="28195" t="s">
        <v>1069</v>
      </c>
      <c r="L1053" s="28229"/>
      <c r="M1053" s="28229"/>
      <c r="N1053" s="28229"/>
      <c r="O1053" s="28229"/>
      <c r="P1053" s="28229"/>
      <c r="Q1053" s="28229"/>
      <c r="R1053" s="28229"/>
      <c r="S1053" s="28229"/>
      <c r="T1053" s="28229"/>
      <c r="U1053" s="28265"/>
      <c r="V1053" s="28229">
        <v>0</v>
      </c>
    </row>
    <row s="28966" customFormat="1" customHeight="1" ht="22.5">
      <c r="A1054" s="28229"/>
      <c r="B1054" s="28924" t="s">
        <v>1730</v>
      </c>
      <c r="C1054" s="28540" t="s">
        <v>103</v>
      </c>
      <c r="D1054" s="27339" t="str">
        <f>B1054&amp;".1"</f>
        <v>3.340.1</v>
      </c>
      <c r="E1054" s="27340" t="s">
        <v>1065</v>
      </c>
      <c r="F1054" s="27341" t="s">
        <v>430</v>
      </c>
      <c r="G1054" s="27545" t="s">
        <v>22</v>
      </c>
      <c r="H1054" s="27343" t="s">
        <v>22</v>
      </c>
      <c r="I1054" s="27545" t="s">
        <v>1731</v>
      </c>
      <c r="J1054" s="27343" t="s">
        <v>22</v>
      </c>
      <c r="K1054" s="28195"/>
      <c r="L1054" s="28229"/>
      <c r="M1054" s="28229"/>
      <c r="N1054" s="28229"/>
      <c r="O1054" s="28229"/>
      <c r="P1054" s="28229"/>
      <c r="Q1054" s="28229"/>
      <c r="R1054" s="28229"/>
      <c r="S1054" s="28229"/>
      <c r="T1054" s="28229"/>
      <c r="U1054" s="28265"/>
      <c r="V1054" s="28229">
        <v>0</v>
      </c>
    </row>
    <row s="28966" customFormat="1" customHeight="1" ht="15">
      <c r="A1055" s="28229"/>
      <c r="B1055" s="28924"/>
      <c r="C1055" s="28540"/>
      <c r="D1055" s="27339" t="str">
        <f>B1054&amp;".2"</f>
        <v>3.340.2</v>
      </c>
      <c r="E1055" s="27340" t="s">
        <v>1066</v>
      </c>
      <c r="F1055" s="27341" t="s">
        <v>430</v>
      </c>
      <c r="G1055" s="27310" t="s">
        <v>22</v>
      </c>
      <c r="H1055" s="27343" t="s">
        <v>22</v>
      </c>
      <c r="I1055" s="27310" t="s">
        <v>1725</v>
      </c>
      <c r="J1055" s="27343" t="s">
        <v>22</v>
      </c>
      <c r="K1055" s="28195" t="s">
        <v>1067</v>
      </c>
      <c r="L1055" s="28229"/>
      <c r="M1055" s="28229"/>
      <c r="N1055" s="28229"/>
      <c r="O1055" s="28229"/>
      <c r="P1055" s="28229"/>
      <c r="Q1055" s="28229"/>
      <c r="R1055" s="28229"/>
      <c r="S1055" s="28229"/>
      <c r="T1055" s="28229"/>
      <c r="U1055" s="28265"/>
      <c r="V1055" s="28229">
        <v>0</v>
      </c>
    </row>
    <row s="28966" customFormat="1" customHeight="1" ht="15">
      <c r="A1056" s="28229"/>
      <c r="B1056" s="28924"/>
      <c r="C1056" s="28540"/>
      <c r="D1056" s="27339" t="str">
        <f>B1054&amp;".3"</f>
        <v>3.340.3</v>
      </c>
      <c r="E1056" s="27340" t="s">
        <v>1068</v>
      </c>
      <c r="F1056" s="27341" t="s">
        <v>430</v>
      </c>
      <c r="G1056" s="27310" t="s">
        <v>22</v>
      </c>
      <c r="H1056" s="27343" t="s">
        <v>22</v>
      </c>
      <c r="I1056" s="27310" t="s">
        <v>1725</v>
      </c>
      <c r="J1056" s="27343" t="s">
        <v>22</v>
      </c>
      <c r="K1056" s="28195" t="s">
        <v>1069</v>
      </c>
      <c r="L1056" s="28229"/>
      <c r="M1056" s="28229"/>
      <c r="N1056" s="28229"/>
      <c r="O1056" s="28229"/>
      <c r="P1056" s="28229"/>
      <c r="Q1056" s="28229"/>
      <c r="R1056" s="28229"/>
      <c r="S1056" s="28229"/>
      <c r="T1056" s="28229"/>
      <c r="U1056" s="28265"/>
      <c r="V1056" s="28229">
        <v>0</v>
      </c>
    </row>
    <row s="28966" customFormat="1" customHeight="1" ht="22.5">
      <c r="A1057" s="28229"/>
      <c r="B1057" s="28924" t="s">
        <v>1732</v>
      </c>
      <c r="C1057" s="28540" t="s">
        <v>103</v>
      </c>
      <c r="D1057" s="27339" t="str">
        <f>B1057&amp;".1"</f>
        <v>3.341.1</v>
      </c>
      <c r="E1057" s="27340" t="s">
        <v>1065</v>
      </c>
      <c r="F1057" s="27341" t="s">
        <v>430</v>
      </c>
      <c r="G1057" s="27545" t="s">
        <v>22</v>
      </c>
      <c r="H1057" s="27343" t="s">
        <v>22</v>
      </c>
      <c r="I1057" s="27545" t="s">
        <v>1733</v>
      </c>
      <c r="J1057" s="27343" t="s">
        <v>22</v>
      </c>
      <c r="K1057" s="28195"/>
      <c r="L1057" s="28229"/>
      <c r="M1057" s="28229"/>
      <c r="N1057" s="28229"/>
      <c r="O1057" s="28229"/>
      <c r="P1057" s="28229"/>
      <c r="Q1057" s="28229"/>
      <c r="R1057" s="28229"/>
      <c r="S1057" s="28229"/>
      <c r="T1057" s="28229"/>
      <c r="U1057" s="28265"/>
      <c r="V1057" s="28229">
        <v>0</v>
      </c>
    </row>
    <row s="28966" customFormat="1" customHeight="1" ht="15">
      <c r="A1058" s="28229"/>
      <c r="B1058" s="28924"/>
      <c r="C1058" s="28540"/>
      <c r="D1058" s="27339" t="str">
        <f>B1057&amp;".2"</f>
        <v>3.341.2</v>
      </c>
      <c r="E1058" s="27340" t="s">
        <v>1066</v>
      </c>
      <c r="F1058" s="27341" t="s">
        <v>430</v>
      </c>
      <c r="G1058" s="27310" t="s">
        <v>22</v>
      </c>
      <c r="H1058" s="27343" t="s">
        <v>22</v>
      </c>
      <c r="I1058" s="27310" t="s">
        <v>1725</v>
      </c>
      <c r="J1058" s="27343" t="s">
        <v>22</v>
      </c>
      <c r="K1058" s="28195" t="s">
        <v>1067</v>
      </c>
      <c r="L1058" s="28229"/>
      <c r="M1058" s="28229"/>
      <c r="N1058" s="28229"/>
      <c r="O1058" s="28229"/>
      <c r="P1058" s="28229"/>
      <c r="Q1058" s="28229"/>
      <c r="R1058" s="28229"/>
      <c r="S1058" s="28229"/>
      <c r="T1058" s="28229"/>
      <c r="U1058" s="28265"/>
      <c r="V1058" s="28229">
        <v>0</v>
      </c>
    </row>
    <row s="28966" customFormat="1" customHeight="1" ht="15">
      <c r="A1059" s="28229"/>
      <c r="B1059" s="28924"/>
      <c r="C1059" s="28540"/>
      <c r="D1059" s="27339" t="str">
        <f>B1057&amp;".3"</f>
        <v>3.341.3</v>
      </c>
      <c r="E1059" s="27340" t="s">
        <v>1068</v>
      </c>
      <c r="F1059" s="27341" t="s">
        <v>430</v>
      </c>
      <c r="G1059" s="27310" t="s">
        <v>22</v>
      </c>
      <c r="H1059" s="27343" t="s">
        <v>22</v>
      </c>
      <c r="I1059" s="27310" t="s">
        <v>1725</v>
      </c>
      <c r="J1059" s="27343" t="s">
        <v>22</v>
      </c>
      <c r="K1059" s="28195" t="s">
        <v>1069</v>
      </c>
      <c r="L1059" s="28229"/>
      <c r="M1059" s="28229"/>
      <c r="N1059" s="28229"/>
      <c r="O1059" s="28229"/>
      <c r="P1059" s="28229"/>
      <c r="Q1059" s="28229"/>
      <c r="R1059" s="28229"/>
      <c r="S1059" s="28229"/>
      <c r="T1059" s="28229"/>
      <c r="U1059" s="28265"/>
      <c r="V1059" s="28229">
        <v>0</v>
      </c>
    </row>
    <row s="28966" customFormat="1" customHeight="1" ht="22.5">
      <c r="A1060" s="28229"/>
      <c r="B1060" s="28924" t="s">
        <v>1734</v>
      </c>
      <c r="C1060" s="28540" t="s">
        <v>103</v>
      </c>
      <c r="D1060" s="27339" t="str">
        <f>B1060&amp;".1"</f>
        <v>3.342.1</v>
      </c>
      <c r="E1060" s="27340" t="s">
        <v>1065</v>
      </c>
      <c r="F1060" s="27341" t="s">
        <v>430</v>
      </c>
      <c r="G1060" s="27545" t="s">
        <v>22</v>
      </c>
      <c r="H1060" s="27343" t="s">
        <v>22</v>
      </c>
      <c r="I1060" s="27545" t="s">
        <v>1735</v>
      </c>
      <c r="J1060" s="27343" t="s">
        <v>22</v>
      </c>
      <c r="K1060" s="28195"/>
      <c r="L1060" s="28229"/>
      <c r="M1060" s="28229"/>
      <c r="N1060" s="28229"/>
      <c r="O1060" s="28229"/>
      <c r="P1060" s="28229"/>
      <c r="Q1060" s="28229"/>
      <c r="R1060" s="28229"/>
      <c r="S1060" s="28229"/>
      <c r="T1060" s="28229"/>
      <c r="U1060" s="28265"/>
      <c r="V1060" s="28229">
        <v>0</v>
      </c>
    </row>
    <row s="28966" customFormat="1" customHeight="1" ht="15">
      <c r="A1061" s="28229"/>
      <c r="B1061" s="28924"/>
      <c r="C1061" s="28540"/>
      <c r="D1061" s="27339" t="str">
        <f>B1060&amp;".2"</f>
        <v>3.342.2</v>
      </c>
      <c r="E1061" s="27340" t="s">
        <v>1066</v>
      </c>
      <c r="F1061" s="27341" t="s">
        <v>430</v>
      </c>
      <c r="G1061" s="27310" t="s">
        <v>22</v>
      </c>
      <c r="H1061" s="27343" t="s">
        <v>22</v>
      </c>
      <c r="I1061" s="27310" t="s">
        <v>1725</v>
      </c>
      <c r="J1061" s="27343" t="s">
        <v>22</v>
      </c>
      <c r="K1061" s="28195" t="s">
        <v>1067</v>
      </c>
      <c r="L1061" s="28229"/>
      <c r="M1061" s="28229"/>
      <c r="N1061" s="28229"/>
      <c r="O1061" s="28229"/>
      <c r="P1061" s="28229"/>
      <c r="Q1061" s="28229"/>
      <c r="R1061" s="28229"/>
      <c r="S1061" s="28229"/>
      <c r="T1061" s="28229"/>
      <c r="U1061" s="28265"/>
      <c r="V1061" s="28229">
        <v>0</v>
      </c>
    </row>
    <row s="28966" customFormat="1" customHeight="1" ht="15">
      <c r="A1062" s="28229"/>
      <c r="B1062" s="28924"/>
      <c r="C1062" s="28540"/>
      <c r="D1062" s="27339" t="str">
        <f>B1060&amp;".3"</f>
        <v>3.342.3</v>
      </c>
      <c r="E1062" s="27340" t="s">
        <v>1068</v>
      </c>
      <c r="F1062" s="27341" t="s">
        <v>430</v>
      </c>
      <c r="G1062" s="27310" t="s">
        <v>22</v>
      </c>
      <c r="H1062" s="27343" t="s">
        <v>22</v>
      </c>
      <c r="I1062" s="27310" t="s">
        <v>1725</v>
      </c>
      <c r="J1062" s="27343" t="s">
        <v>22</v>
      </c>
      <c r="K1062" s="28195" t="s">
        <v>1069</v>
      </c>
      <c r="L1062" s="28229"/>
      <c r="M1062" s="28229"/>
      <c r="N1062" s="28229"/>
      <c r="O1062" s="28229"/>
      <c r="P1062" s="28229"/>
      <c r="Q1062" s="28229"/>
      <c r="R1062" s="28229"/>
      <c r="S1062" s="28229"/>
      <c r="T1062" s="28229"/>
      <c r="U1062" s="28265"/>
      <c r="V1062" s="28229">
        <v>0</v>
      </c>
    </row>
    <row s="28966" customFormat="1" customHeight="1" ht="22.5">
      <c r="A1063" s="28229"/>
      <c r="B1063" s="28924" t="s">
        <v>1736</v>
      </c>
      <c r="C1063" s="28540" t="s">
        <v>103</v>
      </c>
      <c r="D1063" s="27339" t="str">
        <f>B1063&amp;".1"</f>
        <v>3.343.1</v>
      </c>
      <c r="E1063" s="27340" t="s">
        <v>1065</v>
      </c>
      <c r="F1063" s="27341" t="s">
        <v>430</v>
      </c>
      <c r="G1063" s="27545" t="s">
        <v>22</v>
      </c>
      <c r="H1063" s="27343" t="s">
        <v>22</v>
      </c>
      <c r="I1063" s="27545" t="s">
        <v>1737</v>
      </c>
      <c r="J1063" s="27343" t="s">
        <v>22</v>
      </c>
      <c r="K1063" s="28195"/>
      <c r="L1063" s="28229"/>
      <c r="M1063" s="28229"/>
      <c r="N1063" s="28229"/>
      <c r="O1063" s="28229"/>
      <c r="P1063" s="28229"/>
      <c r="Q1063" s="28229"/>
      <c r="R1063" s="28229"/>
      <c r="S1063" s="28229"/>
      <c r="T1063" s="28229"/>
      <c r="U1063" s="28265"/>
      <c r="V1063" s="28229">
        <v>0</v>
      </c>
    </row>
    <row s="28966" customFormat="1" customHeight="1" ht="15">
      <c r="A1064" s="28229"/>
      <c r="B1064" s="28924"/>
      <c r="C1064" s="28540"/>
      <c r="D1064" s="27339" t="str">
        <f>B1063&amp;".2"</f>
        <v>3.343.2</v>
      </c>
      <c r="E1064" s="27340" t="s">
        <v>1066</v>
      </c>
      <c r="F1064" s="27341" t="s">
        <v>430</v>
      </c>
      <c r="G1064" s="27310" t="s">
        <v>22</v>
      </c>
      <c r="H1064" s="27343" t="s">
        <v>22</v>
      </c>
      <c r="I1064" s="27310" t="s">
        <v>1725</v>
      </c>
      <c r="J1064" s="27343" t="s">
        <v>22</v>
      </c>
      <c r="K1064" s="28195" t="s">
        <v>1067</v>
      </c>
      <c r="L1064" s="28229"/>
      <c r="M1064" s="28229"/>
      <c r="N1064" s="28229"/>
      <c r="O1064" s="28229"/>
      <c r="P1064" s="28229"/>
      <c r="Q1064" s="28229"/>
      <c r="R1064" s="28229"/>
      <c r="S1064" s="28229"/>
      <c r="T1064" s="28229"/>
      <c r="U1064" s="28265"/>
      <c r="V1064" s="28229">
        <v>0</v>
      </c>
    </row>
    <row s="28966" customFormat="1" customHeight="1" ht="15">
      <c r="A1065" s="28229"/>
      <c r="B1065" s="28924"/>
      <c r="C1065" s="28540"/>
      <c r="D1065" s="27339" t="str">
        <f>B1063&amp;".3"</f>
        <v>3.343.3</v>
      </c>
      <c r="E1065" s="27340" t="s">
        <v>1068</v>
      </c>
      <c r="F1065" s="27341" t="s">
        <v>430</v>
      </c>
      <c r="G1065" s="27310" t="s">
        <v>22</v>
      </c>
      <c r="H1065" s="27343" t="s">
        <v>22</v>
      </c>
      <c r="I1065" s="27310" t="s">
        <v>1725</v>
      </c>
      <c r="J1065" s="27343" t="s">
        <v>22</v>
      </c>
      <c r="K1065" s="28195" t="s">
        <v>1069</v>
      </c>
      <c r="L1065" s="28229"/>
      <c r="M1065" s="28229"/>
      <c r="N1065" s="28229"/>
      <c r="O1065" s="28229"/>
      <c r="P1065" s="28229"/>
      <c r="Q1065" s="28229"/>
      <c r="R1065" s="28229"/>
      <c r="S1065" s="28229"/>
      <c r="T1065" s="28229"/>
      <c r="U1065" s="28265"/>
      <c r="V1065" s="28229">
        <v>0</v>
      </c>
    </row>
    <row s="28966" customFormat="1" customHeight="1" ht="22.5">
      <c r="A1066" s="28229"/>
      <c r="B1066" s="28924" t="s">
        <v>1738</v>
      </c>
      <c r="C1066" s="28540" t="s">
        <v>103</v>
      </c>
      <c r="D1066" s="27339" t="str">
        <f>B1066&amp;".1"</f>
        <v>3.344.1</v>
      </c>
      <c r="E1066" s="27340" t="s">
        <v>1065</v>
      </c>
      <c r="F1066" s="27341" t="s">
        <v>430</v>
      </c>
      <c r="G1066" s="27545" t="s">
        <v>22</v>
      </c>
      <c r="H1066" s="27343" t="s">
        <v>22</v>
      </c>
      <c r="I1066" s="27545" t="s">
        <v>1739</v>
      </c>
      <c r="J1066" s="27343" t="s">
        <v>22</v>
      </c>
      <c r="K1066" s="28195"/>
      <c r="L1066" s="28229"/>
      <c r="M1066" s="28229"/>
      <c r="N1066" s="28229"/>
      <c r="O1066" s="28229"/>
      <c r="P1066" s="28229"/>
      <c r="Q1066" s="28229"/>
      <c r="R1066" s="28229"/>
      <c r="S1066" s="28229"/>
      <c r="T1066" s="28229"/>
      <c r="U1066" s="28265"/>
      <c r="V1066" s="28229">
        <v>0</v>
      </c>
    </row>
    <row s="28966" customFormat="1" customHeight="1" ht="15">
      <c r="A1067" s="28229"/>
      <c r="B1067" s="28924"/>
      <c r="C1067" s="28540"/>
      <c r="D1067" s="27339" t="str">
        <f>B1066&amp;".2"</f>
        <v>3.344.2</v>
      </c>
      <c r="E1067" s="27340" t="s">
        <v>1066</v>
      </c>
      <c r="F1067" s="27341" t="s">
        <v>430</v>
      </c>
      <c r="G1067" s="27310" t="s">
        <v>22</v>
      </c>
      <c r="H1067" s="27343" t="s">
        <v>22</v>
      </c>
      <c r="I1067" s="27310" t="s">
        <v>1725</v>
      </c>
      <c r="J1067" s="27343" t="s">
        <v>22</v>
      </c>
      <c r="K1067" s="28195" t="s">
        <v>1067</v>
      </c>
      <c r="L1067" s="28229"/>
      <c r="M1067" s="28229"/>
      <c r="N1067" s="28229"/>
      <c r="O1067" s="28229"/>
      <c r="P1067" s="28229"/>
      <c r="Q1067" s="28229"/>
      <c r="R1067" s="28229"/>
      <c r="S1067" s="28229"/>
      <c r="T1067" s="28229"/>
      <c r="U1067" s="28265"/>
      <c r="V1067" s="28229">
        <v>0</v>
      </c>
    </row>
    <row s="28966" customFormat="1" customHeight="1" ht="15">
      <c r="A1068" s="28229"/>
      <c r="B1068" s="28924"/>
      <c r="C1068" s="28540"/>
      <c r="D1068" s="27339" t="str">
        <f>B1066&amp;".3"</f>
        <v>3.344.3</v>
      </c>
      <c r="E1068" s="27340" t="s">
        <v>1068</v>
      </c>
      <c r="F1068" s="27341" t="s">
        <v>430</v>
      </c>
      <c r="G1068" s="27310" t="s">
        <v>22</v>
      </c>
      <c r="H1068" s="27343" t="s">
        <v>22</v>
      </c>
      <c r="I1068" s="27310" t="s">
        <v>1725</v>
      </c>
      <c r="J1068" s="27343" t="s">
        <v>22</v>
      </c>
      <c r="K1068" s="28195" t="s">
        <v>1069</v>
      </c>
      <c r="L1068" s="28229"/>
      <c r="M1068" s="28229"/>
      <c r="N1068" s="28229"/>
      <c r="O1068" s="28229"/>
      <c r="P1068" s="28229"/>
      <c r="Q1068" s="28229"/>
      <c r="R1068" s="28229"/>
      <c r="S1068" s="28229"/>
      <c r="T1068" s="28229"/>
      <c r="U1068" s="28265"/>
      <c r="V1068" s="28229">
        <v>0</v>
      </c>
    </row>
    <row s="28966" customFormat="1" customHeight="1" ht="22.5">
      <c r="A1069" s="28229"/>
      <c r="B1069" s="28924" t="s">
        <v>1740</v>
      </c>
      <c r="C1069" s="28540" t="s">
        <v>103</v>
      </c>
      <c r="D1069" s="27339" t="str">
        <f>B1069&amp;".1"</f>
        <v>3.345.1</v>
      </c>
      <c r="E1069" s="27340" t="s">
        <v>1065</v>
      </c>
      <c r="F1069" s="27341" t="s">
        <v>430</v>
      </c>
      <c r="G1069" s="27545" t="s">
        <v>22</v>
      </c>
      <c r="H1069" s="27343" t="s">
        <v>22</v>
      </c>
      <c r="I1069" s="27545" t="s">
        <v>1739</v>
      </c>
      <c r="J1069" s="27343" t="s">
        <v>22</v>
      </c>
      <c r="K1069" s="28195"/>
      <c r="L1069" s="28229"/>
      <c r="M1069" s="28229"/>
      <c r="N1069" s="28229"/>
      <c r="O1069" s="28229"/>
      <c r="P1069" s="28229"/>
      <c r="Q1069" s="28229"/>
      <c r="R1069" s="28229"/>
      <c r="S1069" s="28229"/>
      <c r="T1069" s="28229"/>
      <c r="U1069" s="28265"/>
      <c r="V1069" s="28229">
        <v>0</v>
      </c>
    </row>
    <row s="28966" customFormat="1" customHeight="1" ht="15">
      <c r="A1070" s="28229"/>
      <c r="B1070" s="28924"/>
      <c r="C1070" s="28540"/>
      <c r="D1070" s="27339" t="str">
        <f>B1069&amp;".2"</f>
        <v>3.345.2</v>
      </c>
      <c r="E1070" s="27340" t="s">
        <v>1066</v>
      </c>
      <c r="F1070" s="27341" t="s">
        <v>430</v>
      </c>
      <c r="G1070" s="27310" t="s">
        <v>22</v>
      </c>
      <c r="H1070" s="27343" t="s">
        <v>22</v>
      </c>
      <c r="I1070" s="27310" t="s">
        <v>1725</v>
      </c>
      <c r="J1070" s="27343" t="s">
        <v>22</v>
      </c>
      <c r="K1070" s="28195" t="s">
        <v>1067</v>
      </c>
      <c r="L1070" s="28229"/>
      <c r="M1070" s="28229"/>
      <c r="N1070" s="28229"/>
      <c r="O1070" s="28229"/>
      <c r="P1070" s="28229"/>
      <c r="Q1070" s="28229"/>
      <c r="R1070" s="28229"/>
      <c r="S1070" s="28229"/>
      <c r="T1070" s="28229"/>
      <c r="U1070" s="28265"/>
      <c r="V1070" s="28229">
        <v>0</v>
      </c>
    </row>
    <row s="28966" customFormat="1" customHeight="1" ht="15">
      <c r="A1071" s="28229"/>
      <c r="B1071" s="28924"/>
      <c r="C1071" s="28540"/>
      <c r="D1071" s="27339" t="str">
        <f>B1069&amp;".3"</f>
        <v>3.345.3</v>
      </c>
      <c r="E1071" s="27340" t="s">
        <v>1068</v>
      </c>
      <c r="F1071" s="27341" t="s">
        <v>430</v>
      </c>
      <c r="G1071" s="27310" t="s">
        <v>22</v>
      </c>
      <c r="H1071" s="27343" t="s">
        <v>22</v>
      </c>
      <c r="I1071" s="27310" t="s">
        <v>1725</v>
      </c>
      <c r="J1071" s="27343" t="s">
        <v>22</v>
      </c>
      <c r="K1071" s="28195" t="s">
        <v>1069</v>
      </c>
      <c r="L1071" s="28229"/>
      <c r="M1071" s="28229"/>
      <c r="N1071" s="28229"/>
      <c r="O1071" s="28229"/>
      <c r="P1071" s="28229"/>
      <c r="Q1071" s="28229"/>
      <c r="R1071" s="28229"/>
      <c r="S1071" s="28229"/>
      <c r="T1071" s="28229"/>
      <c r="U1071" s="28265"/>
      <c r="V1071" s="28229">
        <v>0</v>
      </c>
    </row>
    <row s="28966" customFormat="1" customHeight="1" ht="22.5">
      <c r="A1072" s="28229"/>
      <c r="B1072" s="28924" t="s">
        <v>1741</v>
      </c>
      <c r="C1072" s="28540" t="s">
        <v>103</v>
      </c>
      <c r="D1072" s="27339" t="str">
        <f>B1072&amp;".1"</f>
        <v>3.346.1</v>
      </c>
      <c r="E1072" s="27340" t="s">
        <v>1065</v>
      </c>
      <c r="F1072" s="27341" t="s">
        <v>430</v>
      </c>
      <c r="G1072" s="27545" t="s">
        <v>22</v>
      </c>
      <c r="H1072" s="27343" t="s">
        <v>22</v>
      </c>
      <c r="I1072" s="27545" t="s">
        <v>1742</v>
      </c>
      <c r="J1072" s="27343" t="s">
        <v>22</v>
      </c>
      <c r="K1072" s="28195"/>
      <c r="L1072" s="28229"/>
      <c r="M1072" s="28229"/>
      <c r="N1072" s="28229"/>
      <c r="O1072" s="28229"/>
      <c r="P1072" s="28229"/>
      <c r="Q1072" s="28229"/>
      <c r="R1072" s="28229"/>
      <c r="S1072" s="28229"/>
      <c r="T1072" s="28229"/>
      <c r="U1072" s="28265"/>
      <c r="V1072" s="28229">
        <v>0</v>
      </c>
    </row>
    <row s="28966" customFormat="1" customHeight="1" ht="15">
      <c r="A1073" s="28229"/>
      <c r="B1073" s="28924"/>
      <c r="C1073" s="28540"/>
      <c r="D1073" s="27339" t="str">
        <f>B1072&amp;".2"</f>
        <v>3.346.2</v>
      </c>
      <c r="E1073" s="27340" t="s">
        <v>1066</v>
      </c>
      <c r="F1073" s="27341" t="s">
        <v>430</v>
      </c>
      <c r="G1073" s="27310" t="s">
        <v>22</v>
      </c>
      <c r="H1073" s="27343" t="s">
        <v>22</v>
      </c>
      <c r="I1073" s="27310" t="s">
        <v>1725</v>
      </c>
      <c r="J1073" s="27343" t="s">
        <v>22</v>
      </c>
      <c r="K1073" s="28195" t="s">
        <v>1067</v>
      </c>
      <c r="L1073" s="28229"/>
      <c r="M1073" s="28229"/>
      <c r="N1073" s="28229"/>
      <c r="O1073" s="28229"/>
      <c r="P1073" s="28229"/>
      <c r="Q1073" s="28229"/>
      <c r="R1073" s="28229"/>
      <c r="S1073" s="28229"/>
      <c r="T1073" s="28229"/>
      <c r="U1073" s="28265"/>
      <c r="V1073" s="28229">
        <v>0</v>
      </c>
    </row>
    <row s="28966" customFormat="1" customHeight="1" ht="15">
      <c r="A1074" s="28229"/>
      <c r="B1074" s="28924"/>
      <c r="C1074" s="28540"/>
      <c r="D1074" s="27339" t="str">
        <f>B1072&amp;".3"</f>
        <v>3.346.3</v>
      </c>
      <c r="E1074" s="27340" t="s">
        <v>1068</v>
      </c>
      <c r="F1074" s="27341" t="s">
        <v>430</v>
      </c>
      <c r="G1074" s="27310" t="s">
        <v>22</v>
      </c>
      <c r="H1074" s="27343" t="s">
        <v>22</v>
      </c>
      <c r="I1074" s="27310" t="s">
        <v>1725</v>
      </c>
      <c r="J1074" s="27343" t="s">
        <v>22</v>
      </c>
      <c r="K1074" s="28195" t="s">
        <v>1069</v>
      </c>
      <c r="L1074" s="28229"/>
      <c r="M1074" s="28229"/>
      <c r="N1074" s="28229"/>
      <c r="O1074" s="28229"/>
      <c r="P1074" s="28229"/>
      <c r="Q1074" s="28229"/>
      <c r="R1074" s="28229"/>
      <c r="S1074" s="28229"/>
      <c r="T1074" s="28229"/>
      <c r="U1074" s="28265"/>
      <c r="V1074" s="28229">
        <v>0</v>
      </c>
    </row>
    <row s="28966" customFormat="1" customHeight="1" ht="22.5">
      <c r="A1075" s="28229"/>
      <c r="B1075" s="28924" t="s">
        <v>1743</v>
      </c>
      <c r="C1075" s="28540" t="s">
        <v>103</v>
      </c>
      <c r="D1075" s="27339" t="str">
        <f>B1075&amp;".1"</f>
        <v>3.347.1</v>
      </c>
      <c r="E1075" s="27340" t="s">
        <v>1065</v>
      </c>
      <c r="F1075" s="27341" t="s">
        <v>430</v>
      </c>
      <c r="G1075" s="27545" t="s">
        <v>22</v>
      </c>
      <c r="H1075" s="27343" t="s">
        <v>22</v>
      </c>
      <c r="I1075" s="27545" t="s">
        <v>1739</v>
      </c>
      <c r="J1075" s="27343" t="s">
        <v>22</v>
      </c>
      <c r="K1075" s="28195"/>
      <c r="L1075" s="28229"/>
      <c r="M1075" s="28229"/>
      <c r="N1075" s="28229"/>
      <c r="O1075" s="28229"/>
      <c r="P1075" s="28229"/>
      <c r="Q1075" s="28229"/>
      <c r="R1075" s="28229"/>
      <c r="S1075" s="28229"/>
      <c r="T1075" s="28229"/>
      <c r="U1075" s="28265"/>
      <c r="V1075" s="28229">
        <v>0</v>
      </c>
    </row>
    <row s="28966" customFormat="1" customHeight="1" ht="15">
      <c r="A1076" s="28229"/>
      <c r="B1076" s="28924"/>
      <c r="C1076" s="28540"/>
      <c r="D1076" s="27339" t="str">
        <f>B1075&amp;".2"</f>
        <v>3.347.2</v>
      </c>
      <c r="E1076" s="27340" t="s">
        <v>1066</v>
      </c>
      <c r="F1076" s="27341" t="s">
        <v>430</v>
      </c>
      <c r="G1076" s="27310" t="s">
        <v>22</v>
      </c>
      <c r="H1076" s="27343" t="s">
        <v>22</v>
      </c>
      <c r="I1076" s="27310" t="s">
        <v>1725</v>
      </c>
      <c r="J1076" s="27343" t="s">
        <v>22</v>
      </c>
      <c r="K1076" s="28195" t="s">
        <v>1067</v>
      </c>
      <c r="L1076" s="28229"/>
      <c r="M1076" s="28229"/>
      <c r="N1076" s="28229"/>
      <c r="O1076" s="28229"/>
      <c r="P1076" s="28229"/>
      <c r="Q1076" s="28229"/>
      <c r="R1076" s="28229"/>
      <c r="S1076" s="28229"/>
      <c r="T1076" s="28229"/>
      <c r="U1076" s="28265"/>
      <c r="V1076" s="28229">
        <v>0</v>
      </c>
    </row>
    <row s="28966" customFormat="1" customHeight="1" ht="15">
      <c r="A1077" s="28229"/>
      <c r="B1077" s="28924"/>
      <c r="C1077" s="28540"/>
      <c r="D1077" s="27339" t="str">
        <f>B1075&amp;".3"</f>
        <v>3.347.3</v>
      </c>
      <c r="E1077" s="27340" t="s">
        <v>1068</v>
      </c>
      <c r="F1077" s="27341" t="s">
        <v>430</v>
      </c>
      <c r="G1077" s="27310" t="s">
        <v>22</v>
      </c>
      <c r="H1077" s="27343" t="s">
        <v>22</v>
      </c>
      <c r="I1077" s="27310" t="s">
        <v>1725</v>
      </c>
      <c r="J1077" s="27343" t="s">
        <v>22</v>
      </c>
      <c r="K1077" s="28195" t="s">
        <v>1069</v>
      </c>
      <c r="L1077" s="28229"/>
      <c r="M1077" s="28229"/>
      <c r="N1077" s="28229"/>
      <c r="O1077" s="28229"/>
      <c r="P1077" s="28229"/>
      <c r="Q1077" s="28229"/>
      <c r="R1077" s="28229"/>
      <c r="S1077" s="28229"/>
      <c r="T1077" s="28229"/>
      <c r="U1077" s="28265"/>
      <c r="V1077" s="28229">
        <v>0</v>
      </c>
    </row>
    <row s="28966" customFormat="1" customHeight="1" ht="22.5">
      <c r="A1078" s="28229"/>
      <c r="B1078" s="28924" t="s">
        <v>1744</v>
      </c>
      <c r="C1078" s="28540" t="s">
        <v>103</v>
      </c>
      <c r="D1078" s="27339" t="str">
        <f>B1078&amp;".1"</f>
        <v>3.348.1</v>
      </c>
      <c r="E1078" s="27340" t="s">
        <v>1065</v>
      </c>
      <c r="F1078" s="27341" t="s">
        <v>430</v>
      </c>
      <c r="G1078" s="27545" t="s">
        <v>22</v>
      </c>
      <c r="H1078" s="27343" t="s">
        <v>22</v>
      </c>
      <c r="I1078" s="27545" t="s">
        <v>1739</v>
      </c>
      <c r="J1078" s="27343" t="s">
        <v>22</v>
      </c>
      <c r="K1078" s="28195"/>
      <c r="L1078" s="28229"/>
      <c r="M1078" s="28229"/>
      <c r="N1078" s="28229"/>
      <c r="O1078" s="28229"/>
      <c r="P1078" s="28229"/>
      <c r="Q1078" s="28229"/>
      <c r="R1078" s="28229"/>
      <c r="S1078" s="28229"/>
      <c r="T1078" s="28229"/>
      <c r="U1078" s="28265"/>
      <c r="V1078" s="28229">
        <v>0</v>
      </c>
    </row>
    <row s="28966" customFormat="1" customHeight="1" ht="15">
      <c r="A1079" s="28229"/>
      <c r="B1079" s="28924"/>
      <c r="C1079" s="28540"/>
      <c r="D1079" s="27339" t="str">
        <f>B1078&amp;".2"</f>
        <v>3.348.2</v>
      </c>
      <c r="E1079" s="27340" t="s">
        <v>1066</v>
      </c>
      <c r="F1079" s="27341" t="s">
        <v>430</v>
      </c>
      <c r="G1079" s="27310" t="s">
        <v>22</v>
      </c>
      <c r="H1079" s="27343" t="s">
        <v>22</v>
      </c>
      <c r="I1079" s="27310" t="s">
        <v>1725</v>
      </c>
      <c r="J1079" s="27343" t="s">
        <v>22</v>
      </c>
      <c r="K1079" s="28195" t="s">
        <v>1067</v>
      </c>
      <c r="L1079" s="28229"/>
      <c r="M1079" s="28229"/>
      <c r="N1079" s="28229"/>
      <c r="O1079" s="28229"/>
      <c r="P1079" s="28229"/>
      <c r="Q1079" s="28229"/>
      <c r="R1079" s="28229"/>
      <c r="S1079" s="28229"/>
      <c r="T1079" s="28229"/>
      <c r="U1079" s="28265"/>
      <c r="V1079" s="28229">
        <v>0</v>
      </c>
    </row>
    <row s="28966" customFormat="1" customHeight="1" ht="15">
      <c r="A1080" s="28229"/>
      <c r="B1080" s="28924"/>
      <c r="C1080" s="28540"/>
      <c r="D1080" s="27339" t="str">
        <f>B1078&amp;".3"</f>
        <v>3.348.3</v>
      </c>
      <c r="E1080" s="27340" t="s">
        <v>1068</v>
      </c>
      <c r="F1080" s="27341" t="s">
        <v>430</v>
      </c>
      <c r="G1080" s="27310" t="s">
        <v>22</v>
      </c>
      <c r="H1080" s="27343" t="s">
        <v>22</v>
      </c>
      <c r="I1080" s="27310" t="s">
        <v>1725</v>
      </c>
      <c r="J1080" s="27343" t="s">
        <v>22</v>
      </c>
      <c r="K1080" s="28195" t="s">
        <v>1069</v>
      </c>
      <c r="L1080" s="28229"/>
      <c r="M1080" s="28229"/>
      <c r="N1080" s="28229"/>
      <c r="O1080" s="28229"/>
      <c r="P1080" s="28229"/>
      <c r="Q1080" s="28229"/>
      <c r="R1080" s="28229"/>
      <c r="S1080" s="28229"/>
      <c r="T1080" s="28229"/>
      <c r="U1080" s="28265"/>
      <c r="V1080" s="28229">
        <v>0</v>
      </c>
    </row>
    <row s="28966" customFormat="1" customHeight="1" ht="22.5">
      <c r="A1081" s="28229"/>
      <c r="B1081" s="28924" t="s">
        <v>1745</v>
      </c>
      <c r="C1081" s="28540" t="s">
        <v>103</v>
      </c>
      <c r="D1081" s="27339" t="str">
        <f>B1081&amp;".1"</f>
        <v>3.349.1</v>
      </c>
      <c r="E1081" s="27340" t="s">
        <v>1065</v>
      </c>
      <c r="F1081" s="27341" t="s">
        <v>430</v>
      </c>
      <c r="G1081" s="27545" t="s">
        <v>22</v>
      </c>
      <c r="H1081" s="27343" t="s">
        <v>22</v>
      </c>
      <c r="I1081" s="27545" t="s">
        <v>1746</v>
      </c>
      <c r="J1081" s="27343" t="s">
        <v>22</v>
      </c>
      <c r="K1081" s="28195"/>
      <c r="L1081" s="28229"/>
      <c r="M1081" s="28229"/>
      <c r="N1081" s="28229"/>
      <c r="O1081" s="28229"/>
      <c r="P1081" s="28229"/>
      <c r="Q1081" s="28229"/>
      <c r="R1081" s="28229"/>
      <c r="S1081" s="28229"/>
      <c r="T1081" s="28229"/>
      <c r="U1081" s="28265"/>
      <c r="V1081" s="28229">
        <v>0</v>
      </c>
    </row>
    <row s="28966" customFormat="1" customHeight="1" ht="15">
      <c r="A1082" s="28229"/>
      <c r="B1082" s="28924"/>
      <c r="C1082" s="28540"/>
      <c r="D1082" s="27339" t="str">
        <f>B1081&amp;".2"</f>
        <v>3.349.2</v>
      </c>
      <c r="E1082" s="27340" t="s">
        <v>1066</v>
      </c>
      <c r="F1082" s="27341" t="s">
        <v>430</v>
      </c>
      <c r="G1082" s="27310" t="s">
        <v>22</v>
      </c>
      <c r="H1082" s="27343" t="s">
        <v>22</v>
      </c>
      <c r="I1082" s="27310" t="s">
        <v>1725</v>
      </c>
      <c r="J1082" s="27343" t="s">
        <v>22</v>
      </c>
      <c r="K1082" s="28195" t="s">
        <v>1067</v>
      </c>
      <c r="L1082" s="28229"/>
      <c r="M1082" s="28229"/>
      <c r="N1082" s="28229"/>
      <c r="O1082" s="28229"/>
      <c r="P1082" s="28229"/>
      <c r="Q1082" s="28229"/>
      <c r="R1082" s="28229"/>
      <c r="S1082" s="28229"/>
      <c r="T1082" s="28229"/>
      <c r="U1082" s="28265"/>
      <c r="V1082" s="28229">
        <v>0</v>
      </c>
    </row>
    <row s="28966" customFormat="1" customHeight="1" ht="15">
      <c r="A1083" s="28229"/>
      <c r="B1083" s="28924"/>
      <c r="C1083" s="28540"/>
      <c r="D1083" s="27339" t="str">
        <f>B1081&amp;".3"</f>
        <v>3.349.3</v>
      </c>
      <c r="E1083" s="27340" t="s">
        <v>1068</v>
      </c>
      <c r="F1083" s="27341" t="s">
        <v>430</v>
      </c>
      <c r="G1083" s="27310" t="s">
        <v>22</v>
      </c>
      <c r="H1083" s="27343" t="s">
        <v>22</v>
      </c>
      <c r="I1083" s="27310" t="s">
        <v>1725</v>
      </c>
      <c r="J1083" s="27343" t="s">
        <v>22</v>
      </c>
      <c r="K1083" s="28195" t="s">
        <v>1069</v>
      </c>
      <c r="L1083" s="28229"/>
      <c r="M1083" s="28229"/>
      <c r="N1083" s="28229"/>
      <c r="O1083" s="28229"/>
      <c r="P1083" s="28229"/>
      <c r="Q1083" s="28229"/>
      <c r="R1083" s="28229"/>
      <c r="S1083" s="28229"/>
      <c r="T1083" s="28229"/>
      <c r="U1083" s="28265"/>
      <c r="V1083" s="28229">
        <v>0</v>
      </c>
    </row>
    <row s="28966" customFormat="1" customHeight="1" ht="22.5">
      <c r="A1084" s="28229"/>
      <c r="B1084" s="28924" t="s">
        <v>1747</v>
      </c>
      <c r="C1084" s="28540" t="s">
        <v>103</v>
      </c>
      <c r="D1084" s="27339" t="str">
        <f>B1084&amp;".1"</f>
        <v>3.350.1</v>
      </c>
      <c r="E1084" s="27340" t="s">
        <v>1065</v>
      </c>
      <c r="F1084" s="27341" t="s">
        <v>430</v>
      </c>
      <c r="G1084" s="27545" t="s">
        <v>22</v>
      </c>
      <c r="H1084" s="27343" t="s">
        <v>22</v>
      </c>
      <c r="I1084" s="27545" t="s">
        <v>1748</v>
      </c>
      <c r="J1084" s="27343" t="s">
        <v>22</v>
      </c>
      <c r="K1084" s="28195"/>
      <c r="L1084" s="28229"/>
      <c r="M1084" s="28229"/>
      <c r="N1084" s="28229"/>
      <c r="O1084" s="28229"/>
      <c r="P1084" s="28229"/>
      <c r="Q1084" s="28229"/>
      <c r="R1084" s="28229"/>
      <c r="S1084" s="28229"/>
      <c r="T1084" s="28229"/>
      <c r="U1084" s="28265"/>
      <c r="V1084" s="28229">
        <v>0</v>
      </c>
    </row>
    <row s="28966" customFormat="1" customHeight="1" ht="15">
      <c r="A1085" s="28229"/>
      <c r="B1085" s="28924"/>
      <c r="C1085" s="28540"/>
      <c r="D1085" s="27339" t="str">
        <f>B1084&amp;".2"</f>
        <v>3.350.2</v>
      </c>
      <c r="E1085" s="27340" t="s">
        <v>1066</v>
      </c>
      <c r="F1085" s="27341" t="s">
        <v>430</v>
      </c>
      <c r="G1085" s="27310" t="s">
        <v>22</v>
      </c>
      <c r="H1085" s="27343" t="s">
        <v>22</v>
      </c>
      <c r="I1085" s="27310" t="s">
        <v>1749</v>
      </c>
      <c r="J1085" s="27343" t="s">
        <v>22</v>
      </c>
      <c r="K1085" s="28195" t="s">
        <v>1067</v>
      </c>
      <c r="L1085" s="28229"/>
      <c r="M1085" s="28229"/>
      <c r="N1085" s="28229"/>
      <c r="O1085" s="28229"/>
      <c r="P1085" s="28229"/>
      <c r="Q1085" s="28229"/>
      <c r="R1085" s="28229"/>
      <c r="S1085" s="28229"/>
      <c r="T1085" s="28229"/>
      <c r="U1085" s="28265"/>
      <c r="V1085" s="28229">
        <v>0</v>
      </c>
    </row>
    <row s="28966" customFormat="1" customHeight="1" ht="15">
      <c r="A1086" s="28229"/>
      <c r="B1086" s="28924"/>
      <c r="C1086" s="28540"/>
      <c r="D1086" s="27339" t="str">
        <f>B1084&amp;".3"</f>
        <v>3.350.3</v>
      </c>
      <c r="E1086" s="27340" t="s">
        <v>1068</v>
      </c>
      <c r="F1086" s="27341" t="s">
        <v>430</v>
      </c>
      <c r="G1086" s="27310" t="s">
        <v>22</v>
      </c>
      <c r="H1086" s="27343" t="s">
        <v>22</v>
      </c>
      <c r="I1086" s="27310" t="s">
        <v>1749</v>
      </c>
      <c r="J1086" s="27343" t="s">
        <v>22</v>
      </c>
      <c r="K1086" s="28195" t="s">
        <v>1069</v>
      </c>
      <c r="L1086" s="28229"/>
      <c r="M1086" s="28229"/>
      <c r="N1086" s="28229"/>
      <c r="O1086" s="28229"/>
      <c r="P1086" s="28229"/>
      <c r="Q1086" s="28229"/>
      <c r="R1086" s="28229"/>
      <c r="S1086" s="28229"/>
      <c r="T1086" s="28229"/>
      <c r="U1086" s="28265"/>
      <c r="V1086" s="28229">
        <v>0</v>
      </c>
    </row>
    <row s="28966" customFormat="1" customHeight="1" ht="22.5">
      <c r="A1087" s="28229"/>
      <c r="B1087" s="28924" t="s">
        <v>1750</v>
      </c>
      <c r="C1087" s="28540" t="s">
        <v>103</v>
      </c>
      <c r="D1087" s="27339" t="str">
        <f>B1087&amp;".1"</f>
        <v>3.351.1</v>
      </c>
      <c r="E1087" s="27340" t="s">
        <v>1065</v>
      </c>
      <c r="F1087" s="27341" t="s">
        <v>430</v>
      </c>
      <c r="G1087" s="27545" t="s">
        <v>22</v>
      </c>
      <c r="H1087" s="27343" t="s">
        <v>22</v>
      </c>
      <c r="I1087" s="27545" t="s">
        <v>1751</v>
      </c>
      <c r="J1087" s="27343" t="s">
        <v>22</v>
      </c>
      <c r="K1087" s="28195"/>
      <c r="L1087" s="28229"/>
      <c r="M1087" s="28229"/>
      <c r="N1087" s="28229"/>
      <c r="O1087" s="28229"/>
      <c r="P1087" s="28229"/>
      <c r="Q1087" s="28229"/>
      <c r="R1087" s="28229"/>
      <c r="S1087" s="28229"/>
      <c r="T1087" s="28229"/>
      <c r="U1087" s="28265"/>
      <c r="V1087" s="28229">
        <v>0</v>
      </c>
    </row>
    <row s="28966" customFormat="1" customHeight="1" ht="15">
      <c r="A1088" s="28229"/>
      <c r="B1088" s="28924"/>
      <c r="C1088" s="28540"/>
      <c r="D1088" s="27339" t="str">
        <f>B1087&amp;".2"</f>
        <v>3.351.2</v>
      </c>
      <c r="E1088" s="27340" t="s">
        <v>1066</v>
      </c>
      <c r="F1088" s="27341" t="s">
        <v>430</v>
      </c>
      <c r="G1088" s="27310" t="s">
        <v>22</v>
      </c>
      <c r="H1088" s="27343" t="s">
        <v>22</v>
      </c>
      <c r="I1088" s="27310" t="s">
        <v>1749</v>
      </c>
      <c r="J1088" s="27343" t="s">
        <v>22</v>
      </c>
      <c r="K1088" s="28195" t="s">
        <v>1067</v>
      </c>
      <c r="L1088" s="28229"/>
      <c r="M1088" s="28229"/>
      <c r="N1088" s="28229"/>
      <c r="O1088" s="28229"/>
      <c r="P1088" s="28229"/>
      <c r="Q1088" s="28229"/>
      <c r="R1088" s="28229"/>
      <c r="S1088" s="28229"/>
      <c r="T1088" s="28229"/>
      <c r="U1088" s="28265"/>
      <c r="V1088" s="28229">
        <v>0</v>
      </c>
    </row>
    <row s="28966" customFormat="1" customHeight="1" ht="15">
      <c r="A1089" s="28229"/>
      <c r="B1089" s="28924"/>
      <c r="C1089" s="28540"/>
      <c r="D1089" s="27339" t="str">
        <f>B1087&amp;".3"</f>
        <v>3.351.3</v>
      </c>
      <c r="E1089" s="27340" t="s">
        <v>1068</v>
      </c>
      <c r="F1089" s="27341" t="s">
        <v>430</v>
      </c>
      <c r="G1089" s="27310" t="s">
        <v>22</v>
      </c>
      <c r="H1089" s="27343" t="s">
        <v>22</v>
      </c>
      <c r="I1089" s="27310" t="s">
        <v>1749</v>
      </c>
      <c r="J1089" s="27343" t="s">
        <v>22</v>
      </c>
      <c r="K1089" s="28195" t="s">
        <v>1069</v>
      </c>
      <c r="L1089" s="28229"/>
      <c r="M1089" s="28229"/>
      <c r="N1089" s="28229"/>
      <c r="O1089" s="28229"/>
      <c r="P1089" s="28229"/>
      <c r="Q1089" s="28229"/>
      <c r="R1089" s="28229"/>
      <c r="S1089" s="28229"/>
      <c r="T1089" s="28229"/>
      <c r="U1089" s="28265"/>
      <c r="V1089" s="28229">
        <v>0</v>
      </c>
    </row>
    <row s="28966" customFormat="1" customHeight="1" ht="22.5">
      <c r="A1090" s="28229"/>
      <c r="B1090" s="28924" t="s">
        <v>1752</v>
      </c>
      <c r="C1090" s="28540" t="s">
        <v>103</v>
      </c>
      <c r="D1090" s="27339" t="str">
        <f>B1090&amp;".1"</f>
        <v>3.352.1</v>
      </c>
      <c r="E1090" s="27340" t="s">
        <v>1065</v>
      </c>
      <c r="F1090" s="27341" t="s">
        <v>430</v>
      </c>
      <c r="G1090" s="27545" t="s">
        <v>22</v>
      </c>
      <c r="H1090" s="27343" t="s">
        <v>22</v>
      </c>
      <c r="I1090" s="27545" t="s">
        <v>1753</v>
      </c>
      <c r="J1090" s="27343" t="s">
        <v>22</v>
      </c>
      <c r="K1090" s="28195"/>
      <c r="L1090" s="28229"/>
      <c r="M1090" s="28229"/>
      <c r="N1090" s="28229"/>
      <c r="O1090" s="28229"/>
      <c r="P1090" s="28229"/>
      <c r="Q1090" s="28229"/>
      <c r="R1090" s="28229"/>
      <c r="S1090" s="28229"/>
      <c r="T1090" s="28229"/>
      <c r="U1090" s="28265"/>
      <c r="V1090" s="28229">
        <v>0</v>
      </c>
    </row>
    <row s="28966" customFormat="1" customHeight="1" ht="15">
      <c r="A1091" s="28229"/>
      <c r="B1091" s="28924"/>
      <c r="C1091" s="28540"/>
      <c r="D1091" s="27339" t="str">
        <f>B1090&amp;".2"</f>
        <v>3.352.2</v>
      </c>
      <c r="E1091" s="27340" t="s">
        <v>1066</v>
      </c>
      <c r="F1091" s="27341" t="s">
        <v>430</v>
      </c>
      <c r="G1091" s="27310" t="s">
        <v>22</v>
      </c>
      <c r="H1091" s="27343" t="s">
        <v>22</v>
      </c>
      <c r="I1091" s="27310" t="s">
        <v>1749</v>
      </c>
      <c r="J1091" s="27343" t="s">
        <v>22</v>
      </c>
      <c r="K1091" s="28195" t="s">
        <v>1067</v>
      </c>
      <c r="L1091" s="28229"/>
      <c r="M1091" s="28229"/>
      <c r="N1091" s="28229"/>
      <c r="O1091" s="28229"/>
      <c r="P1091" s="28229"/>
      <c r="Q1091" s="28229"/>
      <c r="R1091" s="28229"/>
      <c r="S1091" s="28229"/>
      <c r="T1091" s="28229"/>
      <c r="U1091" s="28265"/>
      <c r="V1091" s="28229">
        <v>0</v>
      </c>
    </row>
    <row s="28966" customFormat="1" customHeight="1" ht="15">
      <c r="A1092" s="28229"/>
      <c r="B1092" s="28924"/>
      <c r="C1092" s="28540"/>
      <c r="D1092" s="27339" t="str">
        <f>B1090&amp;".3"</f>
        <v>3.352.3</v>
      </c>
      <c r="E1092" s="27340" t="s">
        <v>1068</v>
      </c>
      <c r="F1092" s="27341" t="s">
        <v>430</v>
      </c>
      <c r="G1092" s="27310" t="s">
        <v>22</v>
      </c>
      <c r="H1092" s="27343" t="s">
        <v>22</v>
      </c>
      <c r="I1092" s="27310" t="s">
        <v>1749</v>
      </c>
      <c r="J1092" s="27343" t="s">
        <v>22</v>
      </c>
      <c r="K1092" s="28195" t="s">
        <v>1069</v>
      </c>
      <c r="L1092" s="28229"/>
      <c r="M1092" s="28229"/>
      <c r="N1092" s="28229"/>
      <c r="O1092" s="28229"/>
      <c r="P1092" s="28229"/>
      <c r="Q1092" s="28229"/>
      <c r="R1092" s="28229"/>
      <c r="S1092" s="28229"/>
      <c r="T1092" s="28229"/>
      <c r="U1092" s="28265"/>
      <c r="V1092" s="28229">
        <v>0</v>
      </c>
    </row>
    <row s="28966" customFormat="1" customHeight="1" ht="22.5">
      <c r="A1093" s="28229"/>
      <c r="B1093" s="28924" t="s">
        <v>1754</v>
      </c>
      <c r="C1093" s="28540" t="s">
        <v>103</v>
      </c>
      <c r="D1093" s="27339" t="str">
        <f>B1093&amp;".1"</f>
        <v>3.353.1</v>
      </c>
      <c r="E1093" s="27340" t="s">
        <v>1065</v>
      </c>
      <c r="F1093" s="27341" t="s">
        <v>430</v>
      </c>
      <c r="G1093" s="27545" t="s">
        <v>22</v>
      </c>
      <c r="H1093" s="27343" t="s">
        <v>22</v>
      </c>
      <c r="I1093" s="27545" t="s">
        <v>1755</v>
      </c>
      <c r="J1093" s="27343" t="s">
        <v>22</v>
      </c>
      <c r="K1093" s="28195"/>
      <c r="L1093" s="28229"/>
      <c r="M1093" s="28229"/>
      <c r="N1093" s="28229"/>
      <c r="O1093" s="28229"/>
      <c r="P1093" s="28229"/>
      <c r="Q1093" s="28229"/>
      <c r="R1093" s="28229"/>
      <c r="S1093" s="28229"/>
      <c r="T1093" s="28229"/>
      <c r="U1093" s="28265"/>
      <c r="V1093" s="28229">
        <v>0</v>
      </c>
    </row>
    <row s="28966" customFormat="1" customHeight="1" ht="15">
      <c r="A1094" s="28229"/>
      <c r="B1094" s="28924"/>
      <c r="C1094" s="28540"/>
      <c r="D1094" s="27339" t="str">
        <f>B1093&amp;".2"</f>
        <v>3.353.2</v>
      </c>
      <c r="E1094" s="27340" t="s">
        <v>1066</v>
      </c>
      <c r="F1094" s="27341" t="s">
        <v>430</v>
      </c>
      <c r="G1094" s="27310" t="s">
        <v>22</v>
      </c>
      <c r="H1094" s="27343" t="s">
        <v>22</v>
      </c>
      <c r="I1094" s="27310" t="s">
        <v>1749</v>
      </c>
      <c r="J1094" s="27343" t="s">
        <v>22</v>
      </c>
      <c r="K1094" s="28195" t="s">
        <v>1067</v>
      </c>
      <c r="L1094" s="28229"/>
      <c r="M1094" s="28229"/>
      <c r="N1094" s="28229"/>
      <c r="O1094" s="28229"/>
      <c r="P1094" s="28229"/>
      <c r="Q1094" s="28229"/>
      <c r="R1094" s="28229"/>
      <c r="S1094" s="28229"/>
      <c r="T1094" s="28229"/>
      <c r="U1094" s="28265"/>
      <c r="V1094" s="28229">
        <v>0</v>
      </c>
    </row>
    <row s="28966" customFormat="1" customHeight="1" ht="15">
      <c r="A1095" s="28229"/>
      <c r="B1095" s="28924"/>
      <c r="C1095" s="28540"/>
      <c r="D1095" s="27339" t="str">
        <f>B1093&amp;".3"</f>
        <v>3.353.3</v>
      </c>
      <c r="E1095" s="27340" t="s">
        <v>1068</v>
      </c>
      <c r="F1095" s="27341" t="s">
        <v>430</v>
      </c>
      <c r="G1095" s="27310" t="s">
        <v>22</v>
      </c>
      <c r="H1095" s="27343" t="s">
        <v>22</v>
      </c>
      <c r="I1095" s="27310" t="s">
        <v>1749</v>
      </c>
      <c r="J1095" s="27343" t="s">
        <v>22</v>
      </c>
      <c r="K1095" s="28195" t="s">
        <v>1069</v>
      </c>
      <c r="L1095" s="28229"/>
      <c r="M1095" s="28229"/>
      <c r="N1095" s="28229"/>
      <c r="O1095" s="28229"/>
      <c r="P1095" s="28229"/>
      <c r="Q1095" s="28229"/>
      <c r="R1095" s="28229"/>
      <c r="S1095" s="28229"/>
      <c r="T1095" s="28229"/>
      <c r="U1095" s="28265"/>
      <c r="V1095" s="28229">
        <v>0</v>
      </c>
    </row>
    <row s="28966" customFormat="1" customHeight="1" ht="22.5">
      <c r="A1096" s="28229"/>
      <c r="B1096" s="28924" t="s">
        <v>1756</v>
      </c>
      <c r="C1096" s="28540" t="s">
        <v>103</v>
      </c>
      <c r="D1096" s="27339" t="str">
        <f>B1096&amp;".1"</f>
        <v>3.354.1</v>
      </c>
      <c r="E1096" s="27340" t="s">
        <v>1065</v>
      </c>
      <c r="F1096" s="27341" t="s">
        <v>430</v>
      </c>
      <c r="G1096" s="27545" t="s">
        <v>22</v>
      </c>
      <c r="H1096" s="27343" t="s">
        <v>22</v>
      </c>
      <c r="I1096" s="27545" t="s">
        <v>1755</v>
      </c>
      <c r="J1096" s="27343" t="s">
        <v>22</v>
      </c>
      <c r="K1096" s="28195"/>
      <c r="L1096" s="28229"/>
      <c r="M1096" s="28229"/>
      <c r="N1096" s="28229"/>
      <c r="O1096" s="28229"/>
      <c r="P1096" s="28229"/>
      <c r="Q1096" s="28229"/>
      <c r="R1096" s="28229"/>
      <c r="S1096" s="28229"/>
      <c r="T1096" s="28229"/>
      <c r="U1096" s="28265"/>
      <c r="V1096" s="28229">
        <v>0</v>
      </c>
    </row>
    <row s="28966" customFormat="1" customHeight="1" ht="15">
      <c r="A1097" s="28229"/>
      <c r="B1097" s="28924"/>
      <c r="C1097" s="28540"/>
      <c r="D1097" s="27339" t="str">
        <f>B1096&amp;".2"</f>
        <v>3.354.2</v>
      </c>
      <c r="E1097" s="27340" t="s">
        <v>1066</v>
      </c>
      <c r="F1097" s="27341" t="s">
        <v>430</v>
      </c>
      <c r="G1097" s="27310" t="s">
        <v>22</v>
      </c>
      <c r="H1097" s="27343" t="s">
        <v>22</v>
      </c>
      <c r="I1097" s="27310" t="s">
        <v>1749</v>
      </c>
      <c r="J1097" s="27343" t="s">
        <v>22</v>
      </c>
      <c r="K1097" s="28195" t="s">
        <v>1067</v>
      </c>
      <c r="L1097" s="28229"/>
      <c r="M1097" s="28229"/>
      <c r="N1097" s="28229"/>
      <c r="O1097" s="28229"/>
      <c r="P1097" s="28229"/>
      <c r="Q1097" s="28229"/>
      <c r="R1097" s="28229"/>
      <c r="S1097" s="28229"/>
      <c r="T1097" s="28229"/>
      <c r="U1097" s="28265"/>
      <c r="V1097" s="28229">
        <v>0</v>
      </c>
    </row>
    <row s="28966" customFormat="1" customHeight="1" ht="15">
      <c r="A1098" s="28229"/>
      <c r="B1098" s="28924"/>
      <c r="C1098" s="28540"/>
      <c r="D1098" s="27339" t="str">
        <f>B1096&amp;".3"</f>
        <v>3.354.3</v>
      </c>
      <c r="E1098" s="27340" t="s">
        <v>1068</v>
      </c>
      <c r="F1098" s="27341" t="s">
        <v>430</v>
      </c>
      <c r="G1098" s="27310" t="s">
        <v>22</v>
      </c>
      <c r="H1098" s="27343" t="s">
        <v>22</v>
      </c>
      <c r="I1098" s="27310" t="s">
        <v>1749</v>
      </c>
      <c r="J1098" s="27343" t="s">
        <v>22</v>
      </c>
      <c r="K1098" s="28195" t="s">
        <v>1069</v>
      </c>
      <c r="L1098" s="28229"/>
      <c r="M1098" s="28229"/>
      <c r="N1098" s="28229"/>
      <c r="O1098" s="28229"/>
      <c r="P1098" s="28229"/>
      <c r="Q1098" s="28229"/>
      <c r="R1098" s="28229"/>
      <c r="S1098" s="28229"/>
      <c r="T1098" s="28229"/>
      <c r="U1098" s="28265"/>
      <c r="V1098" s="28229">
        <v>0</v>
      </c>
    </row>
    <row s="28966" customFormat="1" customHeight="1" ht="22.5">
      <c r="A1099" s="28229"/>
      <c r="B1099" s="28924" t="s">
        <v>1757</v>
      </c>
      <c r="C1099" s="28540" t="s">
        <v>103</v>
      </c>
      <c r="D1099" s="27339" t="str">
        <f>B1099&amp;".1"</f>
        <v>3.355.1</v>
      </c>
      <c r="E1099" s="27340" t="s">
        <v>1065</v>
      </c>
      <c r="F1099" s="27341" t="s">
        <v>430</v>
      </c>
      <c r="G1099" s="27545" t="s">
        <v>22</v>
      </c>
      <c r="H1099" s="27343" t="s">
        <v>22</v>
      </c>
      <c r="I1099" s="27545" t="s">
        <v>1758</v>
      </c>
      <c r="J1099" s="27343" t="s">
        <v>22</v>
      </c>
      <c r="K1099" s="28195"/>
      <c r="L1099" s="28229"/>
      <c r="M1099" s="28229"/>
      <c r="N1099" s="28229"/>
      <c r="O1099" s="28229"/>
      <c r="P1099" s="28229"/>
      <c r="Q1099" s="28229"/>
      <c r="R1099" s="28229"/>
      <c r="S1099" s="28229"/>
      <c r="T1099" s="28229"/>
      <c r="U1099" s="28265"/>
      <c r="V1099" s="28229">
        <v>0</v>
      </c>
    </row>
    <row s="28966" customFormat="1" customHeight="1" ht="15">
      <c r="A1100" s="28229"/>
      <c r="B1100" s="28924"/>
      <c r="C1100" s="28540"/>
      <c r="D1100" s="27339" t="str">
        <f>B1099&amp;".2"</f>
        <v>3.355.2</v>
      </c>
      <c r="E1100" s="27340" t="s">
        <v>1066</v>
      </c>
      <c r="F1100" s="27341" t="s">
        <v>430</v>
      </c>
      <c r="G1100" s="27310" t="s">
        <v>22</v>
      </c>
      <c r="H1100" s="27343" t="s">
        <v>22</v>
      </c>
      <c r="I1100" s="27310" t="s">
        <v>1749</v>
      </c>
      <c r="J1100" s="27343" t="s">
        <v>22</v>
      </c>
      <c r="K1100" s="28195" t="s">
        <v>1067</v>
      </c>
      <c r="L1100" s="28229"/>
      <c r="M1100" s="28229"/>
      <c r="N1100" s="28229"/>
      <c r="O1100" s="28229"/>
      <c r="P1100" s="28229"/>
      <c r="Q1100" s="28229"/>
      <c r="R1100" s="28229"/>
      <c r="S1100" s="28229"/>
      <c r="T1100" s="28229"/>
      <c r="U1100" s="28265"/>
      <c r="V1100" s="28229">
        <v>0</v>
      </c>
    </row>
    <row s="28966" customFormat="1" customHeight="1" ht="15">
      <c r="A1101" s="28229"/>
      <c r="B1101" s="28924"/>
      <c r="C1101" s="28540"/>
      <c r="D1101" s="27339" t="str">
        <f>B1099&amp;".3"</f>
        <v>3.355.3</v>
      </c>
      <c r="E1101" s="27340" t="s">
        <v>1068</v>
      </c>
      <c r="F1101" s="27341" t="s">
        <v>430</v>
      </c>
      <c r="G1101" s="27310" t="s">
        <v>22</v>
      </c>
      <c r="H1101" s="27343" t="s">
        <v>22</v>
      </c>
      <c r="I1101" s="27310" t="s">
        <v>1749</v>
      </c>
      <c r="J1101" s="27343" t="s">
        <v>22</v>
      </c>
      <c r="K1101" s="28195" t="s">
        <v>1069</v>
      </c>
      <c r="L1101" s="28229"/>
      <c r="M1101" s="28229"/>
      <c r="N1101" s="28229"/>
      <c r="O1101" s="28229"/>
      <c r="P1101" s="28229"/>
      <c r="Q1101" s="28229"/>
      <c r="R1101" s="28229"/>
      <c r="S1101" s="28229"/>
      <c r="T1101" s="28229"/>
      <c r="U1101" s="28265"/>
      <c r="V1101" s="28229">
        <v>0</v>
      </c>
    </row>
    <row s="28966" customFormat="1" customHeight="1" ht="22.5">
      <c r="A1102" s="28229"/>
      <c r="B1102" s="28924" t="s">
        <v>1759</v>
      </c>
      <c r="C1102" s="28540" t="s">
        <v>103</v>
      </c>
      <c r="D1102" s="27339" t="str">
        <f>B1102&amp;".1"</f>
        <v>3.356.1</v>
      </c>
      <c r="E1102" s="27340" t="s">
        <v>1065</v>
      </c>
      <c r="F1102" s="27341" t="s">
        <v>430</v>
      </c>
      <c r="G1102" s="27545" t="s">
        <v>22</v>
      </c>
      <c r="H1102" s="27343" t="s">
        <v>22</v>
      </c>
      <c r="I1102" s="27545" t="s">
        <v>1760</v>
      </c>
      <c r="J1102" s="27343" t="s">
        <v>22</v>
      </c>
      <c r="K1102" s="28195"/>
      <c r="L1102" s="28229"/>
      <c r="M1102" s="28229"/>
      <c r="N1102" s="28229"/>
      <c r="O1102" s="28229"/>
      <c r="P1102" s="28229"/>
      <c r="Q1102" s="28229"/>
      <c r="R1102" s="28229"/>
      <c r="S1102" s="28229"/>
      <c r="T1102" s="28229"/>
      <c r="U1102" s="28265"/>
      <c r="V1102" s="28229">
        <v>0</v>
      </c>
    </row>
    <row s="28966" customFormat="1" customHeight="1" ht="15">
      <c r="A1103" s="28229"/>
      <c r="B1103" s="28924"/>
      <c r="C1103" s="28540"/>
      <c r="D1103" s="27339" t="str">
        <f>B1102&amp;".2"</f>
        <v>3.356.2</v>
      </c>
      <c r="E1103" s="27340" t="s">
        <v>1066</v>
      </c>
      <c r="F1103" s="27341" t="s">
        <v>430</v>
      </c>
      <c r="G1103" s="27310" t="s">
        <v>22</v>
      </c>
      <c r="H1103" s="27343" t="s">
        <v>22</v>
      </c>
      <c r="I1103" s="27310" t="s">
        <v>1749</v>
      </c>
      <c r="J1103" s="27343" t="s">
        <v>22</v>
      </c>
      <c r="K1103" s="28195" t="s">
        <v>1067</v>
      </c>
      <c r="L1103" s="28229"/>
      <c r="M1103" s="28229"/>
      <c r="N1103" s="28229"/>
      <c r="O1103" s="28229"/>
      <c r="P1103" s="28229"/>
      <c r="Q1103" s="28229"/>
      <c r="R1103" s="28229"/>
      <c r="S1103" s="28229"/>
      <c r="T1103" s="28229"/>
      <c r="U1103" s="28265"/>
      <c r="V1103" s="28229">
        <v>0</v>
      </c>
    </row>
    <row s="28966" customFormat="1" customHeight="1" ht="15">
      <c r="A1104" s="28229"/>
      <c r="B1104" s="28924"/>
      <c r="C1104" s="28540"/>
      <c r="D1104" s="27339" t="str">
        <f>B1102&amp;".3"</f>
        <v>3.356.3</v>
      </c>
      <c r="E1104" s="27340" t="s">
        <v>1068</v>
      </c>
      <c r="F1104" s="27341" t="s">
        <v>430</v>
      </c>
      <c r="G1104" s="27310" t="s">
        <v>22</v>
      </c>
      <c r="H1104" s="27343" t="s">
        <v>22</v>
      </c>
      <c r="I1104" s="27310" t="s">
        <v>1749</v>
      </c>
      <c r="J1104" s="27343" t="s">
        <v>22</v>
      </c>
      <c r="K1104" s="28195" t="s">
        <v>1069</v>
      </c>
      <c r="L1104" s="28229"/>
      <c r="M1104" s="28229"/>
      <c r="N1104" s="28229"/>
      <c r="O1104" s="28229"/>
      <c r="P1104" s="28229"/>
      <c r="Q1104" s="28229"/>
      <c r="R1104" s="28229"/>
      <c r="S1104" s="28229"/>
      <c r="T1104" s="28229"/>
      <c r="U1104" s="28265"/>
      <c r="V1104" s="28229">
        <v>0</v>
      </c>
    </row>
    <row s="28966" customFormat="1" customHeight="1" ht="22.5">
      <c r="A1105" s="28229"/>
      <c r="B1105" s="28924" t="s">
        <v>1761</v>
      </c>
      <c r="C1105" s="28540" t="s">
        <v>103</v>
      </c>
      <c r="D1105" s="27339" t="str">
        <f>B1105&amp;".1"</f>
        <v>3.357.1</v>
      </c>
      <c r="E1105" s="27340" t="s">
        <v>1065</v>
      </c>
      <c r="F1105" s="27341" t="s">
        <v>430</v>
      </c>
      <c r="G1105" s="27545" t="s">
        <v>22</v>
      </c>
      <c r="H1105" s="27343" t="s">
        <v>22</v>
      </c>
      <c r="I1105" s="27545" t="s">
        <v>1755</v>
      </c>
      <c r="J1105" s="27343" t="s">
        <v>22</v>
      </c>
      <c r="K1105" s="28195"/>
      <c r="L1105" s="28229"/>
      <c r="M1105" s="28229"/>
      <c r="N1105" s="28229"/>
      <c r="O1105" s="28229"/>
      <c r="P1105" s="28229"/>
      <c r="Q1105" s="28229"/>
      <c r="R1105" s="28229"/>
      <c r="S1105" s="28229"/>
      <c r="T1105" s="28229"/>
      <c r="U1105" s="28265"/>
      <c r="V1105" s="28229">
        <v>0</v>
      </c>
    </row>
    <row s="28966" customFormat="1" customHeight="1" ht="15">
      <c r="A1106" s="28229"/>
      <c r="B1106" s="28924"/>
      <c r="C1106" s="28540"/>
      <c r="D1106" s="27339" t="str">
        <f>B1105&amp;".2"</f>
        <v>3.357.2</v>
      </c>
      <c r="E1106" s="27340" t="s">
        <v>1066</v>
      </c>
      <c r="F1106" s="27341" t="s">
        <v>430</v>
      </c>
      <c r="G1106" s="27310" t="s">
        <v>22</v>
      </c>
      <c r="H1106" s="27343" t="s">
        <v>22</v>
      </c>
      <c r="I1106" s="27310" t="s">
        <v>1749</v>
      </c>
      <c r="J1106" s="27343" t="s">
        <v>22</v>
      </c>
      <c r="K1106" s="28195" t="s">
        <v>1067</v>
      </c>
      <c r="L1106" s="28229"/>
      <c r="M1106" s="28229"/>
      <c r="N1106" s="28229"/>
      <c r="O1106" s="28229"/>
      <c r="P1106" s="28229"/>
      <c r="Q1106" s="28229"/>
      <c r="R1106" s="28229"/>
      <c r="S1106" s="28229"/>
      <c r="T1106" s="28229"/>
      <c r="U1106" s="28265"/>
      <c r="V1106" s="28229">
        <v>0</v>
      </c>
    </row>
    <row s="28966" customFormat="1" customHeight="1" ht="15">
      <c r="A1107" s="28229"/>
      <c r="B1107" s="28924"/>
      <c r="C1107" s="28540"/>
      <c r="D1107" s="27339" t="str">
        <f>B1105&amp;".3"</f>
        <v>3.357.3</v>
      </c>
      <c r="E1107" s="27340" t="s">
        <v>1068</v>
      </c>
      <c r="F1107" s="27341" t="s">
        <v>430</v>
      </c>
      <c r="G1107" s="27310" t="s">
        <v>22</v>
      </c>
      <c r="H1107" s="27343" t="s">
        <v>22</v>
      </c>
      <c r="I1107" s="27310" t="s">
        <v>1749</v>
      </c>
      <c r="J1107" s="27343" t="s">
        <v>22</v>
      </c>
      <c r="K1107" s="28195" t="s">
        <v>1069</v>
      </c>
      <c r="L1107" s="28229"/>
      <c r="M1107" s="28229"/>
      <c r="N1107" s="28229"/>
      <c r="O1107" s="28229"/>
      <c r="P1107" s="28229"/>
      <c r="Q1107" s="28229"/>
      <c r="R1107" s="28229"/>
      <c r="S1107" s="28229"/>
      <c r="T1107" s="28229"/>
      <c r="U1107" s="28265"/>
      <c r="V1107" s="28229">
        <v>0</v>
      </c>
    </row>
    <row s="28966" customFormat="1" customHeight="1" ht="22.5">
      <c r="A1108" s="28229"/>
      <c r="B1108" s="28924" t="s">
        <v>1762</v>
      </c>
      <c r="C1108" s="28540" t="s">
        <v>103</v>
      </c>
      <c r="D1108" s="27339" t="str">
        <f>B1108&amp;".1"</f>
        <v>3.358.1</v>
      </c>
      <c r="E1108" s="27340" t="s">
        <v>1065</v>
      </c>
      <c r="F1108" s="27341" t="s">
        <v>430</v>
      </c>
      <c r="G1108" s="27545" t="s">
        <v>22</v>
      </c>
      <c r="H1108" s="27343" t="s">
        <v>22</v>
      </c>
      <c r="I1108" s="27545" t="s">
        <v>1763</v>
      </c>
      <c r="J1108" s="27343" t="s">
        <v>22</v>
      </c>
      <c r="K1108" s="28195"/>
      <c r="L1108" s="28229"/>
      <c r="M1108" s="28229"/>
      <c r="N1108" s="28229"/>
      <c r="O1108" s="28229"/>
      <c r="P1108" s="28229"/>
      <c r="Q1108" s="28229"/>
      <c r="R1108" s="28229"/>
      <c r="S1108" s="28229"/>
      <c r="T1108" s="28229"/>
      <c r="U1108" s="28265"/>
      <c r="V1108" s="28229">
        <v>0</v>
      </c>
    </row>
    <row s="28966" customFormat="1" customHeight="1" ht="15">
      <c r="A1109" s="28229"/>
      <c r="B1109" s="28924"/>
      <c r="C1109" s="28540"/>
      <c r="D1109" s="27339" t="str">
        <f>B1108&amp;".2"</f>
        <v>3.358.2</v>
      </c>
      <c r="E1109" s="27340" t="s">
        <v>1066</v>
      </c>
      <c r="F1109" s="27341" t="s">
        <v>430</v>
      </c>
      <c r="G1109" s="27310" t="s">
        <v>22</v>
      </c>
      <c r="H1109" s="27343" t="s">
        <v>22</v>
      </c>
      <c r="I1109" s="27310" t="s">
        <v>1749</v>
      </c>
      <c r="J1109" s="27343" t="s">
        <v>22</v>
      </c>
      <c r="K1109" s="28195" t="s">
        <v>1067</v>
      </c>
      <c r="L1109" s="28229"/>
      <c r="M1109" s="28229"/>
      <c r="N1109" s="28229"/>
      <c r="O1109" s="28229"/>
      <c r="P1109" s="28229"/>
      <c r="Q1109" s="28229"/>
      <c r="R1109" s="28229"/>
      <c r="S1109" s="28229"/>
      <c r="T1109" s="28229"/>
      <c r="U1109" s="28265"/>
      <c r="V1109" s="28229">
        <v>0</v>
      </c>
    </row>
    <row s="28966" customFormat="1" customHeight="1" ht="15">
      <c r="A1110" s="28229"/>
      <c r="B1110" s="28924"/>
      <c r="C1110" s="28540"/>
      <c r="D1110" s="27339" t="str">
        <f>B1108&amp;".3"</f>
        <v>3.358.3</v>
      </c>
      <c r="E1110" s="27340" t="s">
        <v>1068</v>
      </c>
      <c r="F1110" s="27341" t="s">
        <v>430</v>
      </c>
      <c r="G1110" s="27310" t="s">
        <v>22</v>
      </c>
      <c r="H1110" s="27343" t="s">
        <v>22</v>
      </c>
      <c r="I1110" s="27310" t="s">
        <v>1749</v>
      </c>
      <c r="J1110" s="27343" t="s">
        <v>22</v>
      </c>
      <c r="K1110" s="28195" t="s">
        <v>1069</v>
      </c>
      <c r="L1110" s="28229"/>
      <c r="M1110" s="28229"/>
      <c r="N1110" s="28229"/>
      <c r="O1110" s="28229"/>
      <c r="P1110" s="28229"/>
      <c r="Q1110" s="28229"/>
      <c r="R1110" s="28229"/>
      <c r="S1110" s="28229"/>
      <c r="T1110" s="28229"/>
      <c r="U1110" s="28265"/>
      <c r="V1110" s="28229">
        <v>0</v>
      </c>
    </row>
    <row s="28966" customFormat="1" customHeight="1" ht="22.5">
      <c r="A1111" s="28229"/>
      <c r="B1111" s="28924" t="s">
        <v>1764</v>
      </c>
      <c r="C1111" s="28540" t="s">
        <v>103</v>
      </c>
      <c r="D1111" s="27339" t="str">
        <f>B1111&amp;".1"</f>
        <v>3.359.1</v>
      </c>
      <c r="E1111" s="27340" t="s">
        <v>1065</v>
      </c>
      <c r="F1111" s="27341" t="s">
        <v>430</v>
      </c>
      <c r="G1111" s="27545" t="s">
        <v>22</v>
      </c>
      <c r="H1111" s="27343" t="s">
        <v>22</v>
      </c>
      <c r="I1111" s="27545" t="s">
        <v>1765</v>
      </c>
      <c r="J1111" s="27343" t="s">
        <v>22</v>
      </c>
      <c r="K1111" s="28195"/>
      <c r="L1111" s="28229"/>
      <c r="M1111" s="28229"/>
      <c r="N1111" s="28229"/>
      <c r="O1111" s="28229"/>
      <c r="P1111" s="28229"/>
      <c r="Q1111" s="28229"/>
      <c r="R1111" s="28229"/>
      <c r="S1111" s="28229"/>
      <c r="T1111" s="28229"/>
      <c r="U1111" s="28265"/>
      <c r="V1111" s="28229">
        <v>0</v>
      </c>
    </row>
    <row s="28966" customFormat="1" customHeight="1" ht="15">
      <c r="A1112" s="28229"/>
      <c r="B1112" s="28924"/>
      <c r="C1112" s="28540"/>
      <c r="D1112" s="27339" t="str">
        <f>B1111&amp;".2"</f>
        <v>3.359.2</v>
      </c>
      <c r="E1112" s="27340" t="s">
        <v>1066</v>
      </c>
      <c r="F1112" s="27341" t="s">
        <v>430</v>
      </c>
      <c r="G1112" s="27310" t="s">
        <v>22</v>
      </c>
      <c r="H1112" s="27343" t="s">
        <v>22</v>
      </c>
      <c r="I1112" s="27310" t="s">
        <v>1749</v>
      </c>
      <c r="J1112" s="27343" t="s">
        <v>22</v>
      </c>
      <c r="K1112" s="28195" t="s">
        <v>1067</v>
      </c>
      <c r="L1112" s="28229"/>
      <c r="M1112" s="28229"/>
      <c r="N1112" s="28229"/>
      <c r="O1112" s="28229"/>
      <c r="P1112" s="28229"/>
      <c r="Q1112" s="28229"/>
      <c r="R1112" s="28229"/>
      <c r="S1112" s="28229"/>
      <c r="T1112" s="28229"/>
      <c r="U1112" s="28265"/>
      <c r="V1112" s="28229">
        <v>0</v>
      </c>
    </row>
    <row s="28966" customFormat="1" customHeight="1" ht="15">
      <c r="A1113" s="28229"/>
      <c r="B1113" s="28924"/>
      <c r="C1113" s="28540"/>
      <c r="D1113" s="27339" t="str">
        <f>B1111&amp;".3"</f>
        <v>3.359.3</v>
      </c>
      <c r="E1113" s="27340" t="s">
        <v>1068</v>
      </c>
      <c r="F1113" s="27341" t="s">
        <v>430</v>
      </c>
      <c r="G1113" s="27310" t="s">
        <v>22</v>
      </c>
      <c r="H1113" s="27343" t="s">
        <v>22</v>
      </c>
      <c r="I1113" s="27310" t="s">
        <v>1749</v>
      </c>
      <c r="J1113" s="27343" t="s">
        <v>22</v>
      </c>
      <c r="K1113" s="28195" t="s">
        <v>1069</v>
      </c>
      <c r="L1113" s="28229"/>
      <c r="M1113" s="28229"/>
      <c r="N1113" s="28229"/>
      <c r="O1113" s="28229"/>
      <c r="P1113" s="28229"/>
      <c r="Q1113" s="28229"/>
      <c r="R1113" s="28229"/>
      <c r="S1113" s="28229"/>
      <c r="T1113" s="28229"/>
      <c r="U1113" s="28265"/>
      <c r="V1113" s="28229">
        <v>0</v>
      </c>
    </row>
    <row s="28966" customFormat="1" customHeight="1" ht="22.5">
      <c r="A1114" s="28229"/>
      <c r="B1114" s="28924" t="s">
        <v>1766</v>
      </c>
      <c r="C1114" s="28540" t="s">
        <v>103</v>
      </c>
      <c r="D1114" s="27339" t="str">
        <f>B1114&amp;".1"</f>
        <v>3.360.1</v>
      </c>
      <c r="E1114" s="27340" t="s">
        <v>1065</v>
      </c>
      <c r="F1114" s="27341" t="s">
        <v>430</v>
      </c>
      <c r="G1114" s="27545" t="s">
        <v>22</v>
      </c>
      <c r="H1114" s="27343" t="s">
        <v>22</v>
      </c>
      <c r="I1114" s="27545" t="s">
        <v>1767</v>
      </c>
      <c r="J1114" s="27343" t="s">
        <v>22</v>
      </c>
      <c r="K1114" s="28195"/>
      <c r="L1114" s="28229"/>
      <c r="M1114" s="28229"/>
      <c r="N1114" s="28229"/>
      <c r="O1114" s="28229"/>
      <c r="P1114" s="28229"/>
      <c r="Q1114" s="28229"/>
      <c r="R1114" s="28229"/>
      <c r="S1114" s="28229"/>
      <c r="T1114" s="28229"/>
      <c r="U1114" s="28265"/>
      <c r="V1114" s="28229">
        <v>0</v>
      </c>
    </row>
    <row s="28966" customFormat="1" customHeight="1" ht="15">
      <c r="A1115" s="28229"/>
      <c r="B1115" s="28924"/>
      <c r="C1115" s="28540"/>
      <c r="D1115" s="27339" t="str">
        <f>B1114&amp;".2"</f>
        <v>3.360.2</v>
      </c>
      <c r="E1115" s="27340" t="s">
        <v>1066</v>
      </c>
      <c r="F1115" s="27341" t="s">
        <v>430</v>
      </c>
      <c r="G1115" s="27310" t="s">
        <v>22</v>
      </c>
      <c r="H1115" s="27343" t="s">
        <v>22</v>
      </c>
      <c r="I1115" s="27310" t="s">
        <v>1749</v>
      </c>
      <c r="J1115" s="27343" t="s">
        <v>22</v>
      </c>
      <c r="K1115" s="28195" t="s">
        <v>1067</v>
      </c>
      <c r="L1115" s="28229"/>
      <c r="M1115" s="28229"/>
      <c r="N1115" s="28229"/>
      <c r="O1115" s="28229"/>
      <c r="P1115" s="28229"/>
      <c r="Q1115" s="28229"/>
      <c r="R1115" s="28229"/>
      <c r="S1115" s="28229"/>
      <c r="T1115" s="28229"/>
      <c r="U1115" s="28265"/>
      <c r="V1115" s="28229">
        <v>0</v>
      </c>
    </row>
    <row s="28966" customFormat="1" customHeight="1" ht="15">
      <c r="A1116" s="28229"/>
      <c r="B1116" s="28924"/>
      <c r="C1116" s="28540"/>
      <c r="D1116" s="27339" t="str">
        <f>B1114&amp;".3"</f>
        <v>3.360.3</v>
      </c>
      <c r="E1116" s="27340" t="s">
        <v>1068</v>
      </c>
      <c r="F1116" s="27341" t="s">
        <v>430</v>
      </c>
      <c r="G1116" s="27310" t="s">
        <v>22</v>
      </c>
      <c r="H1116" s="27343" t="s">
        <v>22</v>
      </c>
      <c r="I1116" s="27310" t="s">
        <v>1749</v>
      </c>
      <c r="J1116" s="27343" t="s">
        <v>22</v>
      </c>
      <c r="K1116" s="28195" t="s">
        <v>1069</v>
      </c>
      <c r="L1116" s="28229"/>
      <c r="M1116" s="28229"/>
      <c r="N1116" s="28229"/>
      <c r="O1116" s="28229"/>
      <c r="P1116" s="28229"/>
      <c r="Q1116" s="28229"/>
      <c r="R1116" s="28229"/>
      <c r="S1116" s="28229"/>
      <c r="T1116" s="28229"/>
      <c r="U1116" s="28265"/>
      <c r="V1116" s="28229">
        <v>0</v>
      </c>
    </row>
    <row s="28966" customFormat="1" customHeight="1" ht="22.5">
      <c r="A1117" s="28229"/>
      <c r="B1117" s="28924" t="s">
        <v>1768</v>
      </c>
      <c r="C1117" s="28540" t="s">
        <v>103</v>
      </c>
      <c r="D1117" s="27339" t="str">
        <f>B1117&amp;".1"</f>
        <v>3.361.1</v>
      </c>
      <c r="E1117" s="27340" t="s">
        <v>1065</v>
      </c>
      <c r="F1117" s="27341" t="s">
        <v>430</v>
      </c>
      <c r="G1117" s="27545" t="s">
        <v>22</v>
      </c>
      <c r="H1117" s="27343" t="s">
        <v>22</v>
      </c>
      <c r="I1117" s="27545" t="s">
        <v>1769</v>
      </c>
      <c r="J1117" s="27343" t="s">
        <v>22</v>
      </c>
      <c r="K1117" s="28195"/>
      <c r="L1117" s="28229"/>
      <c r="M1117" s="28229"/>
      <c r="N1117" s="28229"/>
      <c r="O1117" s="28229"/>
      <c r="P1117" s="28229"/>
      <c r="Q1117" s="28229"/>
      <c r="R1117" s="28229"/>
      <c r="S1117" s="28229"/>
      <c r="T1117" s="28229"/>
      <c r="U1117" s="28265"/>
      <c r="V1117" s="28229">
        <v>0</v>
      </c>
    </row>
    <row s="28966" customFormat="1" customHeight="1" ht="15">
      <c r="A1118" s="28229"/>
      <c r="B1118" s="28924"/>
      <c r="C1118" s="28540"/>
      <c r="D1118" s="27339" t="str">
        <f>B1117&amp;".2"</f>
        <v>3.361.2</v>
      </c>
      <c r="E1118" s="27340" t="s">
        <v>1066</v>
      </c>
      <c r="F1118" s="27341" t="s">
        <v>430</v>
      </c>
      <c r="G1118" s="27310" t="s">
        <v>22</v>
      </c>
      <c r="H1118" s="27343" t="s">
        <v>22</v>
      </c>
      <c r="I1118" s="27310" t="s">
        <v>1749</v>
      </c>
      <c r="J1118" s="27343" t="s">
        <v>22</v>
      </c>
      <c r="K1118" s="28195" t="s">
        <v>1067</v>
      </c>
      <c r="L1118" s="28229"/>
      <c r="M1118" s="28229"/>
      <c r="N1118" s="28229"/>
      <c r="O1118" s="28229"/>
      <c r="P1118" s="28229"/>
      <c r="Q1118" s="28229"/>
      <c r="R1118" s="28229"/>
      <c r="S1118" s="28229"/>
      <c r="T1118" s="28229"/>
      <c r="U1118" s="28265"/>
      <c r="V1118" s="28229">
        <v>0</v>
      </c>
    </row>
    <row s="28966" customFormat="1" customHeight="1" ht="15">
      <c r="A1119" s="28229"/>
      <c r="B1119" s="28924"/>
      <c r="C1119" s="28540"/>
      <c r="D1119" s="27339" t="str">
        <f>B1117&amp;".3"</f>
        <v>3.361.3</v>
      </c>
      <c r="E1119" s="27340" t="s">
        <v>1068</v>
      </c>
      <c r="F1119" s="27341" t="s">
        <v>430</v>
      </c>
      <c r="G1119" s="27310" t="s">
        <v>22</v>
      </c>
      <c r="H1119" s="27343" t="s">
        <v>22</v>
      </c>
      <c r="I1119" s="27310" t="s">
        <v>1688</v>
      </c>
      <c r="J1119" s="27343" t="s">
        <v>22</v>
      </c>
      <c r="K1119" s="28195" t="s">
        <v>1069</v>
      </c>
      <c r="L1119" s="28229"/>
      <c r="M1119" s="28229"/>
      <c r="N1119" s="28229"/>
      <c r="O1119" s="28229"/>
      <c r="P1119" s="28229"/>
      <c r="Q1119" s="28229"/>
      <c r="R1119" s="28229"/>
      <c r="S1119" s="28229"/>
      <c r="T1119" s="28229"/>
      <c r="U1119" s="28265"/>
      <c r="V1119" s="28229">
        <v>0</v>
      </c>
    </row>
    <row s="28966" customFormat="1" customHeight="1" ht="22.5">
      <c r="A1120" s="28229"/>
      <c r="B1120" s="28924" t="s">
        <v>1770</v>
      </c>
      <c r="C1120" s="28540" t="s">
        <v>103</v>
      </c>
      <c r="D1120" s="27339" t="str">
        <f>B1120&amp;".1"</f>
        <v>3.362.1</v>
      </c>
      <c r="E1120" s="27340" t="s">
        <v>1065</v>
      </c>
      <c r="F1120" s="27341" t="s">
        <v>430</v>
      </c>
      <c r="G1120" s="27545" t="s">
        <v>22</v>
      </c>
      <c r="H1120" s="27343" t="s">
        <v>22</v>
      </c>
      <c r="I1120" s="27545" t="s">
        <v>1771</v>
      </c>
      <c r="J1120" s="27343" t="s">
        <v>22</v>
      </c>
      <c r="K1120" s="28195"/>
      <c r="L1120" s="28229"/>
      <c r="M1120" s="28229"/>
      <c r="N1120" s="28229"/>
      <c r="O1120" s="28229"/>
      <c r="P1120" s="28229"/>
      <c r="Q1120" s="28229"/>
      <c r="R1120" s="28229"/>
      <c r="S1120" s="28229"/>
      <c r="T1120" s="28229"/>
      <c r="U1120" s="28265"/>
      <c r="V1120" s="28229">
        <v>0</v>
      </c>
    </row>
    <row s="28966" customFormat="1" customHeight="1" ht="15">
      <c r="A1121" s="28229"/>
      <c r="B1121" s="28924"/>
      <c r="C1121" s="28540"/>
      <c r="D1121" s="27339" t="str">
        <f>B1120&amp;".2"</f>
        <v>3.362.2</v>
      </c>
      <c r="E1121" s="27340" t="s">
        <v>1066</v>
      </c>
      <c r="F1121" s="27341" t="s">
        <v>430</v>
      </c>
      <c r="G1121" s="27310" t="s">
        <v>22</v>
      </c>
      <c r="H1121" s="27343" t="s">
        <v>22</v>
      </c>
      <c r="I1121" s="27310" t="s">
        <v>1749</v>
      </c>
      <c r="J1121" s="27343" t="s">
        <v>22</v>
      </c>
      <c r="K1121" s="28195" t="s">
        <v>1067</v>
      </c>
      <c r="L1121" s="28229"/>
      <c r="M1121" s="28229"/>
      <c r="N1121" s="28229"/>
      <c r="O1121" s="28229"/>
      <c r="P1121" s="28229"/>
      <c r="Q1121" s="28229"/>
      <c r="R1121" s="28229"/>
      <c r="S1121" s="28229"/>
      <c r="T1121" s="28229"/>
      <c r="U1121" s="28265"/>
      <c r="V1121" s="28229">
        <v>0</v>
      </c>
    </row>
    <row s="28966" customFormat="1" customHeight="1" ht="15">
      <c r="A1122" s="28229"/>
      <c r="B1122" s="28924"/>
      <c r="C1122" s="28540"/>
      <c r="D1122" s="27339" t="str">
        <f>B1120&amp;".3"</f>
        <v>3.362.3</v>
      </c>
      <c r="E1122" s="27340" t="s">
        <v>1068</v>
      </c>
      <c r="F1122" s="27341" t="s">
        <v>430</v>
      </c>
      <c r="G1122" s="27310" t="s">
        <v>22</v>
      </c>
      <c r="H1122" s="27343" t="s">
        <v>22</v>
      </c>
      <c r="I1122" s="27310" t="s">
        <v>1749</v>
      </c>
      <c r="J1122" s="27343" t="s">
        <v>22</v>
      </c>
      <c r="K1122" s="28195" t="s">
        <v>1069</v>
      </c>
      <c r="L1122" s="28229"/>
      <c r="M1122" s="28229"/>
      <c r="N1122" s="28229"/>
      <c r="O1122" s="28229"/>
      <c r="P1122" s="28229"/>
      <c r="Q1122" s="28229"/>
      <c r="R1122" s="28229"/>
      <c r="S1122" s="28229"/>
      <c r="T1122" s="28229"/>
      <c r="U1122" s="28265"/>
      <c r="V1122" s="28229">
        <v>0</v>
      </c>
    </row>
    <row s="28966" customFormat="1" customHeight="1" ht="22.5">
      <c r="A1123" s="28229"/>
      <c r="B1123" s="28924" t="s">
        <v>1772</v>
      </c>
      <c r="C1123" s="28540" t="s">
        <v>103</v>
      </c>
      <c r="D1123" s="27339" t="str">
        <f>B1123&amp;".1"</f>
        <v>3.363.1</v>
      </c>
      <c r="E1123" s="27340" t="s">
        <v>1065</v>
      </c>
      <c r="F1123" s="27341" t="s">
        <v>430</v>
      </c>
      <c r="G1123" s="27545" t="s">
        <v>22</v>
      </c>
      <c r="H1123" s="27343" t="s">
        <v>22</v>
      </c>
      <c r="I1123" s="27545" t="s">
        <v>1733</v>
      </c>
      <c r="J1123" s="27343" t="s">
        <v>22</v>
      </c>
      <c r="K1123" s="28195"/>
      <c r="L1123" s="28229"/>
      <c r="M1123" s="28229"/>
      <c r="N1123" s="28229"/>
      <c r="O1123" s="28229"/>
      <c r="P1123" s="28229"/>
      <c r="Q1123" s="28229"/>
      <c r="R1123" s="28229"/>
      <c r="S1123" s="28229"/>
      <c r="T1123" s="28229"/>
      <c r="U1123" s="28265"/>
      <c r="V1123" s="28229">
        <v>0</v>
      </c>
    </row>
    <row s="28966" customFormat="1" customHeight="1" ht="15">
      <c r="A1124" s="28229"/>
      <c r="B1124" s="28924"/>
      <c r="C1124" s="28540"/>
      <c r="D1124" s="27339" t="str">
        <f>B1123&amp;".2"</f>
        <v>3.363.2</v>
      </c>
      <c r="E1124" s="27340" t="s">
        <v>1066</v>
      </c>
      <c r="F1124" s="27341" t="s">
        <v>430</v>
      </c>
      <c r="G1124" s="27310" t="s">
        <v>22</v>
      </c>
      <c r="H1124" s="27343" t="s">
        <v>22</v>
      </c>
      <c r="I1124" s="27310" t="s">
        <v>1749</v>
      </c>
      <c r="J1124" s="27343" t="s">
        <v>22</v>
      </c>
      <c r="K1124" s="28195" t="s">
        <v>1067</v>
      </c>
      <c r="L1124" s="28229"/>
      <c r="M1124" s="28229"/>
      <c r="N1124" s="28229"/>
      <c r="O1124" s="28229"/>
      <c r="P1124" s="28229"/>
      <c r="Q1124" s="28229"/>
      <c r="R1124" s="28229"/>
      <c r="S1124" s="28229"/>
      <c r="T1124" s="28229"/>
      <c r="U1124" s="28265"/>
      <c r="V1124" s="28229">
        <v>0</v>
      </c>
    </row>
    <row s="28966" customFormat="1" customHeight="1" ht="15">
      <c r="A1125" s="28229"/>
      <c r="B1125" s="28924"/>
      <c r="C1125" s="28540"/>
      <c r="D1125" s="27339" t="str">
        <f>B1123&amp;".3"</f>
        <v>3.363.3</v>
      </c>
      <c r="E1125" s="27340" t="s">
        <v>1068</v>
      </c>
      <c r="F1125" s="27341" t="s">
        <v>430</v>
      </c>
      <c r="G1125" s="27310" t="s">
        <v>22</v>
      </c>
      <c r="H1125" s="27343" t="s">
        <v>22</v>
      </c>
      <c r="I1125" s="27310" t="s">
        <v>1749</v>
      </c>
      <c r="J1125" s="27343" t="s">
        <v>22</v>
      </c>
      <c r="K1125" s="28195" t="s">
        <v>1069</v>
      </c>
      <c r="L1125" s="28229"/>
      <c r="M1125" s="28229"/>
      <c r="N1125" s="28229"/>
      <c r="O1125" s="28229"/>
      <c r="P1125" s="28229"/>
      <c r="Q1125" s="28229"/>
      <c r="R1125" s="28229"/>
      <c r="S1125" s="28229"/>
      <c r="T1125" s="28229"/>
      <c r="U1125" s="28265"/>
      <c r="V1125" s="28229">
        <v>0</v>
      </c>
    </row>
    <row s="28966" customFormat="1" customHeight="1" ht="22.5">
      <c r="A1126" s="28229"/>
      <c r="B1126" s="28924" t="s">
        <v>1773</v>
      </c>
      <c r="C1126" s="28540" t="s">
        <v>103</v>
      </c>
      <c r="D1126" s="27339" t="str">
        <f>B1126&amp;".1"</f>
        <v>3.364.1</v>
      </c>
      <c r="E1126" s="27340" t="s">
        <v>1065</v>
      </c>
      <c r="F1126" s="27341" t="s">
        <v>430</v>
      </c>
      <c r="G1126" s="27545" t="s">
        <v>22</v>
      </c>
      <c r="H1126" s="27343" t="s">
        <v>22</v>
      </c>
      <c r="I1126" s="27545" t="s">
        <v>1774</v>
      </c>
      <c r="J1126" s="27343" t="s">
        <v>22</v>
      </c>
      <c r="K1126" s="28195"/>
      <c r="L1126" s="28229"/>
      <c r="M1126" s="28229"/>
      <c r="N1126" s="28229"/>
      <c r="O1126" s="28229"/>
      <c r="P1126" s="28229"/>
      <c r="Q1126" s="28229"/>
      <c r="R1126" s="28229"/>
      <c r="S1126" s="28229"/>
      <c r="T1126" s="28229"/>
      <c r="U1126" s="28265"/>
      <c r="V1126" s="28229">
        <v>0</v>
      </c>
    </row>
    <row s="28966" customFormat="1" customHeight="1" ht="15">
      <c r="A1127" s="28229"/>
      <c r="B1127" s="28924"/>
      <c r="C1127" s="28540"/>
      <c r="D1127" s="27339" t="str">
        <f>B1126&amp;".2"</f>
        <v>3.364.2</v>
      </c>
      <c r="E1127" s="27340" t="s">
        <v>1066</v>
      </c>
      <c r="F1127" s="27341" t="s">
        <v>430</v>
      </c>
      <c r="G1127" s="27310" t="s">
        <v>22</v>
      </c>
      <c r="H1127" s="27343" t="s">
        <v>22</v>
      </c>
      <c r="I1127" s="27310" t="s">
        <v>1749</v>
      </c>
      <c r="J1127" s="27343" t="s">
        <v>22</v>
      </c>
      <c r="K1127" s="28195" t="s">
        <v>1067</v>
      </c>
      <c r="L1127" s="28229"/>
      <c r="M1127" s="28229"/>
      <c r="N1127" s="28229"/>
      <c r="O1127" s="28229"/>
      <c r="P1127" s="28229"/>
      <c r="Q1127" s="28229"/>
      <c r="R1127" s="28229"/>
      <c r="S1127" s="28229"/>
      <c r="T1127" s="28229"/>
      <c r="U1127" s="28265"/>
      <c r="V1127" s="28229">
        <v>0</v>
      </c>
    </row>
    <row s="28966" customFormat="1" customHeight="1" ht="15">
      <c r="A1128" s="28229"/>
      <c r="B1128" s="28924"/>
      <c r="C1128" s="28540"/>
      <c r="D1128" s="27339" t="str">
        <f>B1126&amp;".3"</f>
        <v>3.364.3</v>
      </c>
      <c r="E1128" s="27340" t="s">
        <v>1068</v>
      </c>
      <c r="F1128" s="27341" t="s">
        <v>430</v>
      </c>
      <c r="G1128" s="27310" t="s">
        <v>22</v>
      </c>
      <c r="H1128" s="27343" t="s">
        <v>22</v>
      </c>
      <c r="I1128" s="27310" t="s">
        <v>1749</v>
      </c>
      <c r="J1128" s="27343" t="s">
        <v>22</v>
      </c>
      <c r="K1128" s="28195" t="s">
        <v>1069</v>
      </c>
      <c r="L1128" s="28229"/>
      <c r="M1128" s="28229"/>
      <c r="N1128" s="28229"/>
      <c r="O1128" s="28229"/>
      <c r="P1128" s="28229"/>
      <c r="Q1128" s="28229"/>
      <c r="R1128" s="28229"/>
      <c r="S1128" s="28229"/>
      <c r="T1128" s="28229"/>
      <c r="U1128" s="28265"/>
      <c r="V1128" s="28229">
        <v>0</v>
      </c>
    </row>
    <row s="28966" customFormat="1" customHeight="1" ht="22.5">
      <c r="A1129" s="28229"/>
      <c r="B1129" s="28924" t="s">
        <v>1775</v>
      </c>
      <c r="C1129" s="28540" t="s">
        <v>103</v>
      </c>
      <c r="D1129" s="27339" t="str">
        <f>B1129&amp;".1"</f>
        <v>3.365.1</v>
      </c>
      <c r="E1129" s="27340" t="s">
        <v>1065</v>
      </c>
      <c r="F1129" s="27341" t="s">
        <v>430</v>
      </c>
      <c r="G1129" s="27545" t="s">
        <v>22</v>
      </c>
      <c r="H1129" s="27343" t="s">
        <v>22</v>
      </c>
      <c r="I1129" s="27545" t="s">
        <v>1665</v>
      </c>
      <c r="J1129" s="27343" t="s">
        <v>22</v>
      </c>
      <c r="K1129" s="28195"/>
      <c r="L1129" s="28229"/>
      <c r="M1129" s="28229"/>
      <c r="N1129" s="28229"/>
      <c r="O1129" s="28229"/>
      <c r="P1129" s="28229"/>
      <c r="Q1129" s="28229"/>
      <c r="R1129" s="28229"/>
      <c r="S1129" s="28229"/>
      <c r="T1129" s="28229"/>
      <c r="U1129" s="28265"/>
      <c r="V1129" s="28229">
        <v>0</v>
      </c>
    </row>
    <row s="28966" customFormat="1" customHeight="1" ht="15">
      <c r="A1130" s="28229"/>
      <c r="B1130" s="28924"/>
      <c r="C1130" s="28540"/>
      <c r="D1130" s="27339" t="str">
        <f>B1129&amp;".2"</f>
        <v>3.365.2</v>
      </c>
      <c r="E1130" s="27340" t="s">
        <v>1066</v>
      </c>
      <c r="F1130" s="27341" t="s">
        <v>430</v>
      </c>
      <c r="G1130" s="27310" t="s">
        <v>22</v>
      </c>
      <c r="H1130" s="27343" t="s">
        <v>22</v>
      </c>
      <c r="I1130" s="27310" t="s">
        <v>1776</v>
      </c>
      <c r="J1130" s="27343" t="s">
        <v>22</v>
      </c>
      <c r="K1130" s="28195" t="s">
        <v>1067</v>
      </c>
      <c r="L1130" s="28229"/>
      <c r="M1130" s="28229"/>
      <c r="N1130" s="28229"/>
      <c r="O1130" s="28229"/>
      <c r="P1130" s="28229"/>
      <c r="Q1130" s="28229"/>
      <c r="R1130" s="28229"/>
      <c r="S1130" s="28229"/>
      <c r="T1130" s="28229"/>
      <c r="U1130" s="28265"/>
      <c r="V1130" s="28229">
        <v>0</v>
      </c>
    </row>
    <row s="28966" customFormat="1" customHeight="1" ht="15">
      <c r="A1131" s="28229"/>
      <c r="B1131" s="28924"/>
      <c r="C1131" s="28540"/>
      <c r="D1131" s="27339" t="str">
        <f>B1129&amp;".3"</f>
        <v>3.365.3</v>
      </c>
      <c r="E1131" s="27340" t="s">
        <v>1068</v>
      </c>
      <c r="F1131" s="27341" t="s">
        <v>430</v>
      </c>
      <c r="G1131" s="27310" t="s">
        <v>22</v>
      </c>
      <c r="H1131" s="27343" t="s">
        <v>22</v>
      </c>
      <c r="I1131" s="27310" t="s">
        <v>1749</v>
      </c>
      <c r="J1131" s="27343" t="s">
        <v>22</v>
      </c>
      <c r="K1131" s="28195" t="s">
        <v>1069</v>
      </c>
      <c r="L1131" s="28229"/>
      <c r="M1131" s="28229"/>
      <c r="N1131" s="28229"/>
      <c r="O1131" s="28229"/>
      <c r="P1131" s="28229"/>
      <c r="Q1131" s="28229"/>
      <c r="R1131" s="28229"/>
      <c r="S1131" s="28229"/>
      <c r="T1131" s="28229"/>
      <c r="U1131" s="28265"/>
      <c r="V1131" s="28229">
        <v>0</v>
      </c>
    </row>
    <row s="28966" customFormat="1" customHeight="1" ht="22.5">
      <c r="A1132" s="28229"/>
      <c r="B1132" s="28924" t="s">
        <v>1777</v>
      </c>
      <c r="C1132" s="28540" t="s">
        <v>103</v>
      </c>
      <c r="D1132" s="27339" t="str">
        <f>B1132&amp;".1"</f>
        <v>3.366.1</v>
      </c>
      <c r="E1132" s="27340" t="s">
        <v>1065</v>
      </c>
      <c r="F1132" s="27341" t="s">
        <v>430</v>
      </c>
      <c r="G1132" s="27545" t="s">
        <v>22</v>
      </c>
      <c r="H1132" s="27343" t="s">
        <v>22</v>
      </c>
      <c r="I1132" s="27545" t="s">
        <v>1665</v>
      </c>
      <c r="J1132" s="27343" t="s">
        <v>22</v>
      </c>
      <c r="K1132" s="28195"/>
      <c r="L1132" s="28229"/>
      <c r="M1132" s="28229"/>
      <c r="N1132" s="28229"/>
      <c r="O1132" s="28229"/>
      <c r="P1132" s="28229"/>
      <c r="Q1132" s="28229"/>
      <c r="R1132" s="28229"/>
      <c r="S1132" s="28229"/>
      <c r="T1132" s="28229"/>
      <c r="U1132" s="28265"/>
      <c r="V1132" s="28229">
        <v>0</v>
      </c>
    </row>
    <row s="28966" customFormat="1" customHeight="1" ht="15">
      <c r="A1133" s="28229"/>
      <c r="B1133" s="28924"/>
      <c r="C1133" s="28540"/>
      <c r="D1133" s="27339" t="str">
        <f>B1132&amp;".2"</f>
        <v>3.366.2</v>
      </c>
      <c r="E1133" s="27340" t="s">
        <v>1066</v>
      </c>
      <c r="F1133" s="27341" t="s">
        <v>430</v>
      </c>
      <c r="G1133" s="27310" t="s">
        <v>22</v>
      </c>
      <c r="H1133" s="27343" t="s">
        <v>22</v>
      </c>
      <c r="I1133" s="27310" t="s">
        <v>1776</v>
      </c>
      <c r="J1133" s="27343" t="s">
        <v>22</v>
      </c>
      <c r="K1133" s="28195" t="s">
        <v>1067</v>
      </c>
      <c r="L1133" s="28229"/>
      <c r="M1133" s="28229"/>
      <c r="N1133" s="28229"/>
      <c r="O1133" s="28229"/>
      <c r="P1133" s="28229"/>
      <c r="Q1133" s="28229"/>
      <c r="R1133" s="28229"/>
      <c r="S1133" s="28229"/>
      <c r="T1133" s="28229"/>
      <c r="U1133" s="28265"/>
      <c r="V1133" s="28229">
        <v>0</v>
      </c>
    </row>
    <row s="28966" customFormat="1" customHeight="1" ht="15">
      <c r="A1134" s="28229"/>
      <c r="B1134" s="28924"/>
      <c r="C1134" s="28540"/>
      <c r="D1134" s="27339" t="str">
        <f>B1132&amp;".3"</f>
        <v>3.366.3</v>
      </c>
      <c r="E1134" s="27340" t="s">
        <v>1068</v>
      </c>
      <c r="F1134" s="27341" t="s">
        <v>430</v>
      </c>
      <c r="G1134" s="27310" t="s">
        <v>22</v>
      </c>
      <c r="H1134" s="27343" t="s">
        <v>22</v>
      </c>
      <c r="I1134" s="27310" t="s">
        <v>1749</v>
      </c>
      <c r="J1134" s="27343" t="s">
        <v>22</v>
      </c>
      <c r="K1134" s="28195" t="s">
        <v>1069</v>
      </c>
      <c r="L1134" s="28229"/>
      <c r="M1134" s="28229"/>
      <c r="N1134" s="28229"/>
      <c r="O1134" s="28229"/>
      <c r="P1134" s="28229"/>
      <c r="Q1134" s="28229"/>
      <c r="R1134" s="28229"/>
      <c r="S1134" s="28229"/>
      <c r="T1134" s="28229"/>
      <c r="U1134" s="28265"/>
      <c r="V1134" s="28229">
        <v>0</v>
      </c>
    </row>
    <row s="28966" customFormat="1" customHeight="1" ht="22.5">
      <c r="A1135" s="28229"/>
      <c r="B1135" s="28924" t="s">
        <v>1778</v>
      </c>
      <c r="C1135" s="28540" t="s">
        <v>103</v>
      </c>
      <c r="D1135" s="27339" t="str">
        <f>B1135&amp;".1"</f>
        <v>3.367.1</v>
      </c>
      <c r="E1135" s="27340" t="s">
        <v>1065</v>
      </c>
      <c r="F1135" s="27341" t="s">
        <v>430</v>
      </c>
      <c r="G1135" s="27545" t="s">
        <v>22</v>
      </c>
      <c r="H1135" s="27343" t="s">
        <v>22</v>
      </c>
      <c r="I1135" s="27545" t="s">
        <v>1779</v>
      </c>
      <c r="J1135" s="27343" t="s">
        <v>22</v>
      </c>
      <c r="K1135" s="28195"/>
      <c r="L1135" s="28229"/>
      <c r="M1135" s="28229"/>
      <c r="N1135" s="28229"/>
      <c r="O1135" s="28229"/>
      <c r="P1135" s="28229"/>
      <c r="Q1135" s="28229"/>
      <c r="R1135" s="28229"/>
      <c r="S1135" s="28229"/>
      <c r="T1135" s="28229"/>
      <c r="U1135" s="28265"/>
      <c r="V1135" s="28229">
        <v>0</v>
      </c>
    </row>
    <row s="28966" customFormat="1" customHeight="1" ht="15">
      <c r="A1136" s="28229"/>
      <c r="B1136" s="28924"/>
      <c r="C1136" s="28540"/>
      <c r="D1136" s="27339" t="str">
        <f>B1135&amp;".2"</f>
        <v>3.367.2</v>
      </c>
      <c r="E1136" s="27340" t="s">
        <v>1066</v>
      </c>
      <c r="F1136" s="27341" t="s">
        <v>430</v>
      </c>
      <c r="G1136" s="27310" t="s">
        <v>22</v>
      </c>
      <c r="H1136" s="27343" t="s">
        <v>22</v>
      </c>
      <c r="I1136" s="27310" t="s">
        <v>1776</v>
      </c>
      <c r="J1136" s="27343" t="s">
        <v>22</v>
      </c>
      <c r="K1136" s="28195" t="s">
        <v>1067</v>
      </c>
      <c r="L1136" s="28229"/>
      <c r="M1136" s="28229"/>
      <c r="N1136" s="28229"/>
      <c r="O1136" s="28229"/>
      <c r="P1136" s="28229"/>
      <c r="Q1136" s="28229"/>
      <c r="R1136" s="28229"/>
      <c r="S1136" s="28229"/>
      <c r="T1136" s="28229"/>
      <c r="U1136" s="28265"/>
      <c r="V1136" s="28229">
        <v>0</v>
      </c>
    </row>
    <row s="28966" customFormat="1" customHeight="1" ht="15">
      <c r="A1137" s="28229"/>
      <c r="B1137" s="28924"/>
      <c r="C1137" s="28540"/>
      <c r="D1137" s="27339" t="str">
        <f>B1135&amp;".3"</f>
        <v>3.367.3</v>
      </c>
      <c r="E1137" s="27340" t="s">
        <v>1068</v>
      </c>
      <c r="F1137" s="27341" t="s">
        <v>430</v>
      </c>
      <c r="G1137" s="27310" t="s">
        <v>22</v>
      </c>
      <c r="H1137" s="27343" t="s">
        <v>22</v>
      </c>
      <c r="I1137" s="27310" t="s">
        <v>1776</v>
      </c>
      <c r="J1137" s="27343" t="s">
        <v>22</v>
      </c>
      <c r="K1137" s="28195" t="s">
        <v>1069</v>
      </c>
      <c r="L1137" s="28229"/>
      <c r="M1137" s="28229"/>
      <c r="N1137" s="28229"/>
      <c r="O1137" s="28229"/>
      <c r="P1137" s="28229"/>
      <c r="Q1137" s="28229"/>
      <c r="R1137" s="28229"/>
      <c r="S1137" s="28229"/>
      <c r="T1137" s="28229"/>
      <c r="U1137" s="28265"/>
      <c r="V1137" s="28229">
        <v>0</v>
      </c>
    </row>
    <row s="28966" customFormat="1" customHeight="1" ht="22.5">
      <c r="A1138" s="28229"/>
      <c r="B1138" s="28924" t="s">
        <v>1780</v>
      </c>
      <c r="C1138" s="28540" t="s">
        <v>103</v>
      </c>
      <c r="D1138" s="27339" t="str">
        <f>B1138&amp;".1"</f>
        <v>3.368.1</v>
      </c>
      <c r="E1138" s="27340" t="s">
        <v>1065</v>
      </c>
      <c r="F1138" s="27341" t="s">
        <v>430</v>
      </c>
      <c r="G1138" s="27545" t="s">
        <v>22</v>
      </c>
      <c r="H1138" s="27343" t="s">
        <v>22</v>
      </c>
      <c r="I1138" s="27545" t="s">
        <v>1781</v>
      </c>
      <c r="J1138" s="27343" t="s">
        <v>22</v>
      </c>
      <c r="K1138" s="28195"/>
      <c r="L1138" s="28229"/>
      <c r="M1138" s="28229"/>
      <c r="N1138" s="28229"/>
      <c r="O1138" s="28229"/>
      <c r="P1138" s="28229"/>
      <c r="Q1138" s="28229"/>
      <c r="R1138" s="28229"/>
      <c r="S1138" s="28229"/>
      <c r="T1138" s="28229"/>
      <c r="U1138" s="28265"/>
      <c r="V1138" s="28229">
        <v>0</v>
      </c>
    </row>
    <row s="28966" customFormat="1" customHeight="1" ht="15">
      <c r="A1139" s="28229"/>
      <c r="B1139" s="28924"/>
      <c r="C1139" s="28540"/>
      <c r="D1139" s="27339" t="str">
        <f>B1138&amp;".2"</f>
        <v>3.368.2</v>
      </c>
      <c r="E1139" s="27340" t="s">
        <v>1066</v>
      </c>
      <c r="F1139" s="27341" t="s">
        <v>430</v>
      </c>
      <c r="G1139" s="27310" t="s">
        <v>22</v>
      </c>
      <c r="H1139" s="27343" t="s">
        <v>22</v>
      </c>
      <c r="I1139" s="27310" t="s">
        <v>1776</v>
      </c>
      <c r="J1139" s="27343" t="s">
        <v>22</v>
      </c>
      <c r="K1139" s="28195" t="s">
        <v>1067</v>
      </c>
      <c r="L1139" s="28229"/>
      <c r="M1139" s="28229"/>
      <c r="N1139" s="28229"/>
      <c r="O1139" s="28229"/>
      <c r="P1139" s="28229"/>
      <c r="Q1139" s="28229"/>
      <c r="R1139" s="28229"/>
      <c r="S1139" s="28229"/>
      <c r="T1139" s="28229"/>
      <c r="U1139" s="28265"/>
      <c r="V1139" s="28229">
        <v>0</v>
      </c>
    </row>
    <row s="28966" customFormat="1" customHeight="1" ht="15">
      <c r="A1140" s="28229"/>
      <c r="B1140" s="28924"/>
      <c r="C1140" s="28540"/>
      <c r="D1140" s="27339" t="str">
        <f>B1138&amp;".3"</f>
        <v>3.368.3</v>
      </c>
      <c r="E1140" s="27340" t="s">
        <v>1068</v>
      </c>
      <c r="F1140" s="27341" t="s">
        <v>430</v>
      </c>
      <c r="G1140" s="27310" t="s">
        <v>22</v>
      </c>
      <c r="H1140" s="27343" t="s">
        <v>22</v>
      </c>
      <c r="I1140" s="27310" t="s">
        <v>1776</v>
      </c>
      <c r="J1140" s="27343" t="s">
        <v>22</v>
      </c>
      <c r="K1140" s="28195" t="s">
        <v>1069</v>
      </c>
      <c r="L1140" s="28229"/>
      <c r="M1140" s="28229"/>
      <c r="N1140" s="28229"/>
      <c r="O1140" s="28229"/>
      <c r="P1140" s="28229"/>
      <c r="Q1140" s="28229"/>
      <c r="R1140" s="28229"/>
      <c r="S1140" s="28229"/>
      <c r="T1140" s="28229"/>
      <c r="U1140" s="28265"/>
      <c r="V1140" s="28229">
        <v>0</v>
      </c>
    </row>
    <row s="28966" customFormat="1" customHeight="1" ht="22.5">
      <c r="A1141" s="28229"/>
      <c r="B1141" s="28924" t="s">
        <v>1782</v>
      </c>
      <c r="C1141" s="28540" t="s">
        <v>103</v>
      </c>
      <c r="D1141" s="27339" t="str">
        <f>B1141&amp;".1"</f>
        <v>3.369.1</v>
      </c>
      <c r="E1141" s="27340" t="s">
        <v>1065</v>
      </c>
      <c r="F1141" s="27341" t="s">
        <v>430</v>
      </c>
      <c r="G1141" s="27545" t="s">
        <v>22</v>
      </c>
      <c r="H1141" s="27343" t="s">
        <v>22</v>
      </c>
      <c r="I1141" s="27545" t="s">
        <v>1783</v>
      </c>
      <c r="J1141" s="27343" t="s">
        <v>22</v>
      </c>
      <c r="K1141" s="28195"/>
      <c r="L1141" s="28229"/>
      <c r="M1141" s="28229"/>
      <c r="N1141" s="28229"/>
      <c r="O1141" s="28229"/>
      <c r="P1141" s="28229"/>
      <c r="Q1141" s="28229"/>
      <c r="R1141" s="28229"/>
      <c r="S1141" s="28229"/>
      <c r="T1141" s="28229"/>
      <c r="U1141" s="28265"/>
      <c r="V1141" s="28229">
        <v>0</v>
      </c>
    </row>
    <row s="28966" customFormat="1" customHeight="1" ht="15">
      <c r="A1142" s="28229"/>
      <c r="B1142" s="28924"/>
      <c r="C1142" s="28540"/>
      <c r="D1142" s="27339" t="str">
        <f>B1141&amp;".2"</f>
        <v>3.369.2</v>
      </c>
      <c r="E1142" s="27340" t="s">
        <v>1066</v>
      </c>
      <c r="F1142" s="27341" t="s">
        <v>430</v>
      </c>
      <c r="G1142" s="27310" t="s">
        <v>22</v>
      </c>
      <c r="H1142" s="27343" t="s">
        <v>22</v>
      </c>
      <c r="I1142" s="27310" t="s">
        <v>1776</v>
      </c>
      <c r="J1142" s="27343" t="s">
        <v>22</v>
      </c>
      <c r="K1142" s="28195" t="s">
        <v>1067</v>
      </c>
      <c r="L1142" s="28229"/>
      <c r="M1142" s="28229"/>
      <c r="N1142" s="28229"/>
      <c r="O1142" s="28229"/>
      <c r="P1142" s="28229"/>
      <c r="Q1142" s="28229"/>
      <c r="R1142" s="28229"/>
      <c r="S1142" s="28229"/>
      <c r="T1142" s="28229"/>
      <c r="U1142" s="28265"/>
      <c r="V1142" s="28229">
        <v>0</v>
      </c>
    </row>
    <row s="28966" customFormat="1" customHeight="1" ht="15">
      <c r="A1143" s="28229"/>
      <c r="B1143" s="28924"/>
      <c r="C1143" s="28540"/>
      <c r="D1143" s="27339" t="str">
        <f>B1141&amp;".3"</f>
        <v>3.369.3</v>
      </c>
      <c r="E1143" s="27340" t="s">
        <v>1068</v>
      </c>
      <c r="F1143" s="27341" t="s">
        <v>430</v>
      </c>
      <c r="G1143" s="27310" t="s">
        <v>22</v>
      </c>
      <c r="H1143" s="27343" t="s">
        <v>22</v>
      </c>
      <c r="I1143" s="27310" t="s">
        <v>1776</v>
      </c>
      <c r="J1143" s="27343" t="s">
        <v>22</v>
      </c>
      <c r="K1143" s="28195" t="s">
        <v>1069</v>
      </c>
      <c r="L1143" s="28229"/>
      <c r="M1143" s="28229"/>
      <c r="N1143" s="28229"/>
      <c r="O1143" s="28229"/>
      <c r="P1143" s="28229"/>
      <c r="Q1143" s="28229"/>
      <c r="R1143" s="28229"/>
      <c r="S1143" s="28229"/>
      <c r="T1143" s="28229"/>
      <c r="U1143" s="28265"/>
      <c r="V1143" s="28229">
        <v>0</v>
      </c>
    </row>
    <row s="28966" customFormat="1" customHeight="1" ht="22.5">
      <c r="A1144" s="28229"/>
      <c r="B1144" s="28924" t="s">
        <v>1784</v>
      </c>
      <c r="C1144" s="28540" t="s">
        <v>103</v>
      </c>
      <c r="D1144" s="27339" t="str">
        <f>B1144&amp;".1"</f>
        <v>3.370.1</v>
      </c>
      <c r="E1144" s="27340" t="s">
        <v>1065</v>
      </c>
      <c r="F1144" s="27341" t="s">
        <v>430</v>
      </c>
      <c r="G1144" s="27545" t="s">
        <v>22</v>
      </c>
      <c r="H1144" s="27343" t="s">
        <v>22</v>
      </c>
      <c r="I1144" s="27545" t="s">
        <v>1785</v>
      </c>
      <c r="J1144" s="27343" t="s">
        <v>22</v>
      </c>
      <c r="K1144" s="28195"/>
      <c r="L1144" s="28229"/>
      <c r="M1144" s="28229"/>
      <c r="N1144" s="28229"/>
      <c r="O1144" s="28229"/>
      <c r="P1144" s="28229"/>
      <c r="Q1144" s="28229"/>
      <c r="R1144" s="28229"/>
      <c r="S1144" s="28229"/>
      <c r="T1144" s="28229"/>
      <c r="U1144" s="28265"/>
      <c r="V1144" s="28229">
        <v>0</v>
      </c>
    </row>
    <row s="28966" customFormat="1" customHeight="1" ht="15">
      <c r="A1145" s="28229"/>
      <c r="B1145" s="28924"/>
      <c r="C1145" s="28540"/>
      <c r="D1145" s="27339" t="str">
        <f>B1144&amp;".2"</f>
        <v>3.370.2</v>
      </c>
      <c r="E1145" s="27340" t="s">
        <v>1066</v>
      </c>
      <c r="F1145" s="27341" t="s">
        <v>430</v>
      </c>
      <c r="G1145" s="27310" t="s">
        <v>22</v>
      </c>
      <c r="H1145" s="27343" t="s">
        <v>22</v>
      </c>
      <c r="I1145" s="27310" t="s">
        <v>1776</v>
      </c>
      <c r="J1145" s="27343" t="s">
        <v>22</v>
      </c>
      <c r="K1145" s="28195" t="s">
        <v>1067</v>
      </c>
      <c r="L1145" s="28229"/>
      <c r="M1145" s="28229"/>
      <c r="N1145" s="28229"/>
      <c r="O1145" s="28229"/>
      <c r="P1145" s="28229"/>
      <c r="Q1145" s="28229"/>
      <c r="R1145" s="28229"/>
      <c r="S1145" s="28229"/>
      <c r="T1145" s="28229"/>
      <c r="U1145" s="28265"/>
      <c r="V1145" s="28229">
        <v>0</v>
      </c>
    </row>
    <row s="28966" customFormat="1" customHeight="1" ht="15">
      <c r="A1146" s="28229"/>
      <c r="B1146" s="28924"/>
      <c r="C1146" s="28540"/>
      <c r="D1146" s="27339" t="str">
        <f>B1144&amp;".3"</f>
        <v>3.370.3</v>
      </c>
      <c r="E1146" s="27340" t="s">
        <v>1068</v>
      </c>
      <c r="F1146" s="27341" t="s">
        <v>430</v>
      </c>
      <c r="G1146" s="27310" t="s">
        <v>22</v>
      </c>
      <c r="H1146" s="27343" t="s">
        <v>22</v>
      </c>
      <c r="I1146" s="27310" t="s">
        <v>1776</v>
      </c>
      <c r="J1146" s="27343" t="s">
        <v>22</v>
      </c>
      <c r="K1146" s="28195" t="s">
        <v>1069</v>
      </c>
      <c r="L1146" s="28229"/>
      <c r="M1146" s="28229"/>
      <c r="N1146" s="28229"/>
      <c r="O1146" s="28229"/>
      <c r="P1146" s="28229"/>
      <c r="Q1146" s="28229"/>
      <c r="R1146" s="28229"/>
      <c r="S1146" s="28229"/>
      <c r="T1146" s="28229"/>
      <c r="U1146" s="28265"/>
      <c r="V1146" s="28229">
        <v>0</v>
      </c>
    </row>
    <row s="28966" customFormat="1" customHeight="1" ht="22.5">
      <c r="A1147" s="28229"/>
      <c r="B1147" s="28924" t="s">
        <v>1786</v>
      </c>
      <c r="C1147" s="28540" t="s">
        <v>103</v>
      </c>
      <c r="D1147" s="27339" t="str">
        <f>B1147&amp;".1"</f>
        <v>3.371.1</v>
      </c>
      <c r="E1147" s="27340" t="s">
        <v>1065</v>
      </c>
      <c r="F1147" s="27341" t="s">
        <v>430</v>
      </c>
      <c r="G1147" s="27545" t="s">
        <v>22</v>
      </c>
      <c r="H1147" s="27343" t="s">
        <v>22</v>
      </c>
      <c r="I1147" s="27545" t="s">
        <v>1787</v>
      </c>
      <c r="J1147" s="27343" t="s">
        <v>22</v>
      </c>
      <c r="K1147" s="28195"/>
      <c r="L1147" s="28229"/>
      <c r="M1147" s="28229"/>
      <c r="N1147" s="28229"/>
      <c r="O1147" s="28229"/>
      <c r="P1147" s="28229"/>
      <c r="Q1147" s="28229"/>
      <c r="R1147" s="28229"/>
      <c r="S1147" s="28229"/>
      <c r="T1147" s="28229"/>
      <c r="U1147" s="28265"/>
      <c r="V1147" s="28229">
        <v>0</v>
      </c>
    </row>
    <row s="28966" customFormat="1" customHeight="1" ht="15">
      <c r="A1148" s="28229"/>
      <c r="B1148" s="28924"/>
      <c r="C1148" s="28540"/>
      <c r="D1148" s="27339" t="str">
        <f>B1147&amp;".2"</f>
        <v>3.371.2</v>
      </c>
      <c r="E1148" s="27340" t="s">
        <v>1066</v>
      </c>
      <c r="F1148" s="27341" t="s">
        <v>430</v>
      </c>
      <c r="G1148" s="27310" t="s">
        <v>22</v>
      </c>
      <c r="H1148" s="27343" t="s">
        <v>22</v>
      </c>
      <c r="I1148" s="27310" t="s">
        <v>1776</v>
      </c>
      <c r="J1148" s="27343" t="s">
        <v>22</v>
      </c>
      <c r="K1148" s="28195" t="s">
        <v>1067</v>
      </c>
      <c r="L1148" s="28229"/>
      <c r="M1148" s="28229"/>
      <c r="N1148" s="28229"/>
      <c r="O1148" s="28229"/>
      <c r="P1148" s="28229"/>
      <c r="Q1148" s="28229"/>
      <c r="R1148" s="28229"/>
      <c r="S1148" s="28229"/>
      <c r="T1148" s="28229"/>
      <c r="U1148" s="28265"/>
      <c r="V1148" s="28229">
        <v>0</v>
      </c>
    </row>
    <row s="28966" customFormat="1" customHeight="1" ht="15">
      <c r="A1149" s="28229"/>
      <c r="B1149" s="28924"/>
      <c r="C1149" s="28540"/>
      <c r="D1149" s="27339" t="str">
        <f>B1147&amp;".3"</f>
        <v>3.371.3</v>
      </c>
      <c r="E1149" s="27340" t="s">
        <v>1068</v>
      </c>
      <c r="F1149" s="27341" t="s">
        <v>430</v>
      </c>
      <c r="G1149" s="27310" t="s">
        <v>22</v>
      </c>
      <c r="H1149" s="27343" t="s">
        <v>22</v>
      </c>
      <c r="I1149" s="27310" t="s">
        <v>1776</v>
      </c>
      <c r="J1149" s="27343" t="s">
        <v>22</v>
      </c>
      <c r="K1149" s="28195" t="s">
        <v>1069</v>
      </c>
      <c r="L1149" s="28229"/>
      <c r="M1149" s="28229"/>
      <c r="N1149" s="28229"/>
      <c r="O1149" s="28229"/>
      <c r="P1149" s="28229"/>
      <c r="Q1149" s="28229"/>
      <c r="R1149" s="28229"/>
      <c r="S1149" s="28229"/>
      <c r="T1149" s="28229"/>
      <c r="U1149" s="28265"/>
      <c r="V1149" s="28229">
        <v>0</v>
      </c>
    </row>
    <row s="28966" customFormat="1" customHeight="1" ht="22.5">
      <c r="A1150" s="28229"/>
      <c r="B1150" s="28924" t="s">
        <v>1788</v>
      </c>
      <c r="C1150" s="28540" t="s">
        <v>103</v>
      </c>
      <c r="D1150" s="27339" t="str">
        <f>B1150&amp;".1"</f>
        <v>3.372.1</v>
      </c>
      <c r="E1150" s="27340" t="s">
        <v>1065</v>
      </c>
      <c r="F1150" s="27341" t="s">
        <v>430</v>
      </c>
      <c r="G1150" s="27545" t="s">
        <v>22</v>
      </c>
      <c r="H1150" s="27343" t="s">
        <v>22</v>
      </c>
      <c r="I1150" s="27545" t="s">
        <v>1789</v>
      </c>
      <c r="J1150" s="27343" t="s">
        <v>22</v>
      </c>
      <c r="K1150" s="28195"/>
      <c r="L1150" s="28229"/>
      <c r="M1150" s="28229"/>
      <c r="N1150" s="28229"/>
      <c r="O1150" s="28229"/>
      <c r="P1150" s="28229"/>
      <c r="Q1150" s="28229"/>
      <c r="R1150" s="28229"/>
      <c r="S1150" s="28229"/>
      <c r="T1150" s="28229"/>
      <c r="U1150" s="28265"/>
      <c r="V1150" s="28229">
        <v>0</v>
      </c>
    </row>
    <row s="28966" customFormat="1" customHeight="1" ht="15">
      <c r="A1151" s="28229"/>
      <c r="B1151" s="28924"/>
      <c r="C1151" s="28540"/>
      <c r="D1151" s="27339" t="str">
        <f>B1150&amp;".2"</f>
        <v>3.372.2</v>
      </c>
      <c r="E1151" s="27340" t="s">
        <v>1066</v>
      </c>
      <c r="F1151" s="27341" t="s">
        <v>430</v>
      </c>
      <c r="G1151" s="27310" t="s">
        <v>22</v>
      </c>
      <c r="H1151" s="27343" t="s">
        <v>22</v>
      </c>
      <c r="I1151" s="27310" t="s">
        <v>1776</v>
      </c>
      <c r="J1151" s="27343" t="s">
        <v>22</v>
      </c>
      <c r="K1151" s="28195" t="s">
        <v>1067</v>
      </c>
      <c r="L1151" s="28229"/>
      <c r="M1151" s="28229"/>
      <c r="N1151" s="28229"/>
      <c r="O1151" s="28229"/>
      <c r="P1151" s="28229"/>
      <c r="Q1151" s="28229"/>
      <c r="R1151" s="28229"/>
      <c r="S1151" s="28229"/>
      <c r="T1151" s="28229"/>
      <c r="U1151" s="28265"/>
      <c r="V1151" s="28229">
        <v>0</v>
      </c>
    </row>
    <row s="28966" customFormat="1" customHeight="1" ht="15">
      <c r="A1152" s="28229"/>
      <c r="B1152" s="28924"/>
      <c r="C1152" s="28540"/>
      <c r="D1152" s="27339" t="str">
        <f>B1150&amp;".3"</f>
        <v>3.372.3</v>
      </c>
      <c r="E1152" s="27340" t="s">
        <v>1068</v>
      </c>
      <c r="F1152" s="27341" t="s">
        <v>430</v>
      </c>
      <c r="G1152" s="27310" t="s">
        <v>22</v>
      </c>
      <c r="H1152" s="27343" t="s">
        <v>22</v>
      </c>
      <c r="I1152" s="27310" t="s">
        <v>1776</v>
      </c>
      <c r="J1152" s="27343" t="s">
        <v>22</v>
      </c>
      <c r="K1152" s="28195" t="s">
        <v>1069</v>
      </c>
      <c r="L1152" s="28229"/>
      <c r="M1152" s="28229"/>
      <c r="N1152" s="28229"/>
      <c r="O1152" s="28229"/>
      <c r="P1152" s="28229"/>
      <c r="Q1152" s="28229"/>
      <c r="R1152" s="28229"/>
      <c r="S1152" s="28229"/>
      <c r="T1152" s="28229"/>
      <c r="U1152" s="28265"/>
      <c r="V1152" s="28229">
        <v>0</v>
      </c>
    </row>
    <row s="28966" customFormat="1" customHeight="1" ht="22.5">
      <c r="A1153" s="28229"/>
      <c r="B1153" s="28924" t="s">
        <v>1790</v>
      </c>
      <c r="C1153" s="28540" t="s">
        <v>103</v>
      </c>
      <c r="D1153" s="27339" t="str">
        <f>B1153&amp;".1"</f>
        <v>3.373.1</v>
      </c>
      <c r="E1153" s="27340" t="s">
        <v>1065</v>
      </c>
      <c r="F1153" s="27341" t="s">
        <v>430</v>
      </c>
      <c r="G1153" s="27545" t="s">
        <v>22</v>
      </c>
      <c r="H1153" s="27343" t="s">
        <v>22</v>
      </c>
      <c r="I1153" s="27545" t="s">
        <v>1791</v>
      </c>
      <c r="J1153" s="27343" t="s">
        <v>22</v>
      </c>
      <c r="K1153" s="28195"/>
      <c r="L1153" s="28229"/>
      <c r="M1153" s="28229"/>
      <c r="N1153" s="28229"/>
      <c r="O1153" s="28229"/>
      <c r="P1153" s="28229"/>
      <c r="Q1153" s="28229"/>
      <c r="R1153" s="28229"/>
      <c r="S1153" s="28229"/>
      <c r="T1153" s="28229"/>
      <c r="U1153" s="28265"/>
      <c r="V1153" s="28229">
        <v>0</v>
      </c>
    </row>
    <row s="28966" customFormat="1" customHeight="1" ht="15">
      <c r="A1154" s="28229"/>
      <c r="B1154" s="28924"/>
      <c r="C1154" s="28540"/>
      <c r="D1154" s="27339" t="str">
        <f>B1153&amp;".2"</f>
        <v>3.373.2</v>
      </c>
      <c r="E1154" s="27340" t="s">
        <v>1066</v>
      </c>
      <c r="F1154" s="27341" t="s">
        <v>430</v>
      </c>
      <c r="G1154" s="27310" t="s">
        <v>22</v>
      </c>
      <c r="H1154" s="27343" t="s">
        <v>22</v>
      </c>
      <c r="I1154" s="27310" t="s">
        <v>1776</v>
      </c>
      <c r="J1154" s="27343" t="s">
        <v>22</v>
      </c>
      <c r="K1154" s="28195" t="s">
        <v>1067</v>
      </c>
      <c r="L1154" s="28229"/>
      <c r="M1154" s="28229"/>
      <c r="N1154" s="28229"/>
      <c r="O1154" s="28229"/>
      <c r="P1154" s="28229"/>
      <c r="Q1154" s="28229"/>
      <c r="R1154" s="28229"/>
      <c r="S1154" s="28229"/>
      <c r="T1154" s="28229"/>
      <c r="U1154" s="28265"/>
      <c r="V1154" s="28229">
        <v>0</v>
      </c>
    </row>
    <row s="28966" customFormat="1" customHeight="1" ht="15">
      <c r="A1155" s="28229"/>
      <c r="B1155" s="28924"/>
      <c r="C1155" s="28540"/>
      <c r="D1155" s="27339" t="str">
        <f>B1153&amp;".3"</f>
        <v>3.373.3</v>
      </c>
      <c r="E1155" s="27340" t="s">
        <v>1068</v>
      </c>
      <c r="F1155" s="27341" t="s">
        <v>430</v>
      </c>
      <c r="G1155" s="27310" t="s">
        <v>22</v>
      </c>
      <c r="H1155" s="27343" t="s">
        <v>22</v>
      </c>
      <c r="I1155" s="27310" t="s">
        <v>1776</v>
      </c>
      <c r="J1155" s="27343" t="s">
        <v>22</v>
      </c>
      <c r="K1155" s="28195" t="s">
        <v>1069</v>
      </c>
      <c r="L1155" s="28229"/>
      <c r="M1155" s="28229"/>
      <c r="N1155" s="28229"/>
      <c r="O1155" s="28229"/>
      <c r="P1155" s="28229"/>
      <c r="Q1155" s="28229"/>
      <c r="R1155" s="28229"/>
      <c r="S1155" s="28229"/>
      <c r="T1155" s="28229"/>
      <c r="U1155" s="28265"/>
      <c r="V1155" s="28229">
        <v>0</v>
      </c>
    </row>
    <row s="28966" customFormat="1" customHeight="1" ht="22.5">
      <c r="A1156" s="28229"/>
      <c r="B1156" s="28924" t="s">
        <v>1792</v>
      </c>
      <c r="C1156" s="28540" t="s">
        <v>103</v>
      </c>
      <c r="D1156" s="27339" t="str">
        <f>B1156&amp;".1"</f>
        <v>3.374.1</v>
      </c>
      <c r="E1156" s="27340" t="s">
        <v>1065</v>
      </c>
      <c r="F1156" s="27341" t="s">
        <v>430</v>
      </c>
      <c r="G1156" s="27545" t="s">
        <v>22</v>
      </c>
      <c r="H1156" s="27343" t="s">
        <v>22</v>
      </c>
      <c r="I1156" s="27545" t="s">
        <v>1793</v>
      </c>
      <c r="J1156" s="27343" t="s">
        <v>22</v>
      </c>
      <c r="K1156" s="28195"/>
      <c r="L1156" s="28229"/>
      <c r="M1156" s="28229"/>
      <c r="N1156" s="28229"/>
      <c r="O1156" s="28229"/>
      <c r="P1156" s="28229"/>
      <c r="Q1156" s="28229"/>
      <c r="R1156" s="28229"/>
      <c r="S1156" s="28229"/>
      <c r="T1156" s="28229"/>
      <c r="U1156" s="28265"/>
      <c r="V1156" s="28229">
        <v>0</v>
      </c>
    </row>
    <row s="28966" customFormat="1" customHeight="1" ht="15">
      <c r="A1157" s="28229"/>
      <c r="B1157" s="28924"/>
      <c r="C1157" s="28540"/>
      <c r="D1157" s="27339" t="str">
        <f>B1156&amp;".2"</f>
        <v>3.374.2</v>
      </c>
      <c r="E1157" s="27340" t="s">
        <v>1066</v>
      </c>
      <c r="F1157" s="27341" t="s">
        <v>430</v>
      </c>
      <c r="G1157" s="27310" t="s">
        <v>22</v>
      </c>
      <c r="H1157" s="27343" t="s">
        <v>22</v>
      </c>
      <c r="I1157" s="27310" t="s">
        <v>1776</v>
      </c>
      <c r="J1157" s="27343" t="s">
        <v>22</v>
      </c>
      <c r="K1157" s="28195" t="s">
        <v>1067</v>
      </c>
      <c r="L1157" s="28229"/>
      <c r="M1157" s="28229"/>
      <c r="N1157" s="28229"/>
      <c r="O1157" s="28229"/>
      <c r="P1157" s="28229"/>
      <c r="Q1157" s="28229"/>
      <c r="R1157" s="28229"/>
      <c r="S1157" s="28229"/>
      <c r="T1157" s="28229"/>
      <c r="U1157" s="28265"/>
      <c r="V1157" s="28229">
        <v>0</v>
      </c>
    </row>
    <row s="28966" customFormat="1" customHeight="1" ht="15">
      <c r="A1158" s="28229"/>
      <c r="B1158" s="28924"/>
      <c r="C1158" s="28540"/>
      <c r="D1158" s="27339" t="str">
        <f>B1156&amp;".3"</f>
        <v>3.374.3</v>
      </c>
      <c r="E1158" s="27340" t="s">
        <v>1068</v>
      </c>
      <c r="F1158" s="27341" t="s">
        <v>430</v>
      </c>
      <c r="G1158" s="27310" t="s">
        <v>22</v>
      </c>
      <c r="H1158" s="27343" t="s">
        <v>22</v>
      </c>
      <c r="I1158" s="27310" t="s">
        <v>1776</v>
      </c>
      <c r="J1158" s="27343" t="s">
        <v>22</v>
      </c>
      <c r="K1158" s="28195" t="s">
        <v>1069</v>
      </c>
      <c r="L1158" s="28229"/>
      <c r="M1158" s="28229"/>
      <c r="N1158" s="28229"/>
      <c r="O1158" s="28229"/>
      <c r="P1158" s="28229"/>
      <c r="Q1158" s="28229"/>
      <c r="R1158" s="28229"/>
      <c r="S1158" s="28229"/>
      <c r="T1158" s="28229"/>
      <c r="U1158" s="28265"/>
      <c r="V1158" s="28229">
        <v>0</v>
      </c>
    </row>
    <row s="28966" customFormat="1" customHeight="1" ht="22.5">
      <c r="A1159" s="28229"/>
      <c r="B1159" s="28924" t="s">
        <v>1794</v>
      </c>
      <c r="C1159" s="28540" t="s">
        <v>103</v>
      </c>
      <c r="D1159" s="27339" t="str">
        <f>B1159&amp;".1"</f>
        <v>3.375.1</v>
      </c>
      <c r="E1159" s="27340" t="s">
        <v>1065</v>
      </c>
      <c r="F1159" s="27341" t="s">
        <v>430</v>
      </c>
      <c r="G1159" s="27545" t="s">
        <v>22</v>
      </c>
      <c r="H1159" s="27343" t="s">
        <v>22</v>
      </c>
      <c r="I1159" s="27545" t="s">
        <v>1795</v>
      </c>
      <c r="J1159" s="27343" t="s">
        <v>22</v>
      </c>
      <c r="K1159" s="28195"/>
      <c r="L1159" s="28229"/>
      <c r="M1159" s="28229"/>
      <c r="N1159" s="28229"/>
      <c r="O1159" s="28229"/>
      <c r="P1159" s="28229"/>
      <c r="Q1159" s="28229"/>
      <c r="R1159" s="28229"/>
      <c r="S1159" s="28229"/>
      <c r="T1159" s="28229"/>
      <c r="U1159" s="28265"/>
      <c r="V1159" s="28229">
        <v>0</v>
      </c>
    </row>
    <row s="28966" customFormat="1" customHeight="1" ht="15">
      <c r="A1160" s="28229"/>
      <c r="B1160" s="28924"/>
      <c r="C1160" s="28540"/>
      <c r="D1160" s="27339" t="str">
        <f>B1159&amp;".2"</f>
        <v>3.375.2</v>
      </c>
      <c r="E1160" s="27340" t="s">
        <v>1066</v>
      </c>
      <c r="F1160" s="27341" t="s">
        <v>430</v>
      </c>
      <c r="G1160" s="27310" t="s">
        <v>22</v>
      </c>
      <c r="H1160" s="27343" t="s">
        <v>22</v>
      </c>
      <c r="I1160" s="27310" t="s">
        <v>1776</v>
      </c>
      <c r="J1160" s="27343" t="s">
        <v>22</v>
      </c>
      <c r="K1160" s="28195" t="s">
        <v>1067</v>
      </c>
      <c r="L1160" s="28229"/>
      <c r="M1160" s="28229"/>
      <c r="N1160" s="28229"/>
      <c r="O1160" s="28229"/>
      <c r="P1160" s="28229"/>
      <c r="Q1160" s="28229"/>
      <c r="R1160" s="28229"/>
      <c r="S1160" s="28229"/>
      <c r="T1160" s="28229"/>
      <c r="U1160" s="28265"/>
      <c r="V1160" s="28229">
        <v>0</v>
      </c>
    </row>
    <row s="28966" customFormat="1" customHeight="1" ht="15">
      <c r="A1161" s="28229"/>
      <c r="B1161" s="28924"/>
      <c r="C1161" s="28540"/>
      <c r="D1161" s="27339" t="str">
        <f>B1159&amp;".3"</f>
        <v>3.375.3</v>
      </c>
      <c r="E1161" s="27340" t="s">
        <v>1068</v>
      </c>
      <c r="F1161" s="27341" t="s">
        <v>430</v>
      </c>
      <c r="G1161" s="27310" t="s">
        <v>22</v>
      </c>
      <c r="H1161" s="27343" t="s">
        <v>22</v>
      </c>
      <c r="I1161" s="27310" t="s">
        <v>1776</v>
      </c>
      <c r="J1161" s="27343" t="s">
        <v>22</v>
      </c>
      <c r="K1161" s="28195" t="s">
        <v>1069</v>
      </c>
      <c r="L1161" s="28229"/>
      <c r="M1161" s="28229"/>
      <c r="N1161" s="28229"/>
      <c r="O1161" s="28229"/>
      <c r="P1161" s="28229"/>
      <c r="Q1161" s="28229"/>
      <c r="R1161" s="28229"/>
      <c r="S1161" s="28229"/>
      <c r="T1161" s="28229"/>
      <c r="U1161" s="28265"/>
      <c r="V1161" s="28229">
        <v>0</v>
      </c>
    </row>
    <row s="28966" customFormat="1" customHeight="1" ht="22.5">
      <c r="A1162" s="28229"/>
      <c r="B1162" s="28924" t="s">
        <v>1796</v>
      </c>
      <c r="C1162" s="28540" t="s">
        <v>103</v>
      </c>
      <c r="D1162" s="27339" t="str">
        <f>B1162&amp;".1"</f>
        <v>3.376.1</v>
      </c>
      <c r="E1162" s="27340" t="s">
        <v>1065</v>
      </c>
      <c r="F1162" s="27341" t="s">
        <v>430</v>
      </c>
      <c r="G1162" s="27545" t="s">
        <v>22</v>
      </c>
      <c r="H1162" s="27343" t="s">
        <v>22</v>
      </c>
      <c r="I1162" s="27545" t="s">
        <v>1797</v>
      </c>
      <c r="J1162" s="27343" t="s">
        <v>22</v>
      </c>
      <c r="K1162" s="28195"/>
      <c r="L1162" s="28229"/>
      <c r="M1162" s="28229"/>
      <c r="N1162" s="28229"/>
      <c r="O1162" s="28229"/>
      <c r="P1162" s="28229"/>
      <c r="Q1162" s="28229"/>
      <c r="R1162" s="28229"/>
      <c r="S1162" s="28229"/>
      <c r="T1162" s="28229"/>
      <c r="U1162" s="28265"/>
      <c r="V1162" s="28229">
        <v>0</v>
      </c>
    </row>
    <row s="28966" customFormat="1" customHeight="1" ht="15">
      <c r="A1163" s="28229"/>
      <c r="B1163" s="28924"/>
      <c r="C1163" s="28540"/>
      <c r="D1163" s="27339" t="str">
        <f>B1162&amp;".2"</f>
        <v>3.376.2</v>
      </c>
      <c r="E1163" s="27340" t="s">
        <v>1066</v>
      </c>
      <c r="F1163" s="27341" t="s">
        <v>430</v>
      </c>
      <c r="G1163" s="27310" t="s">
        <v>22</v>
      </c>
      <c r="H1163" s="27343" t="s">
        <v>22</v>
      </c>
      <c r="I1163" s="27310" t="s">
        <v>1776</v>
      </c>
      <c r="J1163" s="27343" t="s">
        <v>22</v>
      </c>
      <c r="K1163" s="28195" t="s">
        <v>1067</v>
      </c>
      <c r="L1163" s="28229"/>
      <c r="M1163" s="28229"/>
      <c r="N1163" s="28229"/>
      <c r="O1163" s="28229"/>
      <c r="P1163" s="28229"/>
      <c r="Q1163" s="28229"/>
      <c r="R1163" s="28229"/>
      <c r="S1163" s="28229"/>
      <c r="T1163" s="28229"/>
      <c r="U1163" s="28265"/>
      <c r="V1163" s="28229">
        <v>0</v>
      </c>
    </row>
    <row s="28966" customFormat="1" customHeight="1" ht="15">
      <c r="A1164" s="28229"/>
      <c r="B1164" s="28924"/>
      <c r="C1164" s="28540"/>
      <c r="D1164" s="27339" t="str">
        <f>B1162&amp;".3"</f>
        <v>3.376.3</v>
      </c>
      <c r="E1164" s="27340" t="s">
        <v>1068</v>
      </c>
      <c r="F1164" s="27341" t="s">
        <v>430</v>
      </c>
      <c r="G1164" s="27310" t="s">
        <v>22</v>
      </c>
      <c r="H1164" s="27343" t="s">
        <v>22</v>
      </c>
      <c r="I1164" s="27310" t="s">
        <v>1776</v>
      </c>
      <c r="J1164" s="27343" t="s">
        <v>22</v>
      </c>
      <c r="K1164" s="28195" t="s">
        <v>1069</v>
      </c>
      <c r="L1164" s="28229"/>
      <c r="M1164" s="28229"/>
      <c r="N1164" s="28229"/>
      <c r="O1164" s="28229"/>
      <c r="P1164" s="28229"/>
      <c r="Q1164" s="28229"/>
      <c r="R1164" s="28229"/>
      <c r="S1164" s="28229"/>
      <c r="T1164" s="28229"/>
      <c r="U1164" s="28265"/>
      <c r="V1164" s="28229">
        <v>0</v>
      </c>
    </row>
    <row s="28966" customFormat="1" customHeight="1" ht="22.5">
      <c r="A1165" s="28229"/>
      <c r="B1165" s="28924" t="s">
        <v>1798</v>
      </c>
      <c r="C1165" s="28540" t="s">
        <v>103</v>
      </c>
      <c r="D1165" s="27339" t="str">
        <f>B1165&amp;".1"</f>
        <v>3.377.1</v>
      </c>
      <c r="E1165" s="27340" t="s">
        <v>1065</v>
      </c>
      <c r="F1165" s="27341" t="s">
        <v>430</v>
      </c>
      <c r="G1165" s="27545" t="s">
        <v>22</v>
      </c>
      <c r="H1165" s="27343" t="s">
        <v>22</v>
      </c>
      <c r="I1165" s="27545" t="s">
        <v>1270</v>
      </c>
      <c r="J1165" s="27343" t="s">
        <v>22</v>
      </c>
      <c r="K1165" s="28195"/>
      <c r="L1165" s="28229"/>
      <c r="M1165" s="28229"/>
      <c r="N1165" s="28229"/>
      <c r="O1165" s="28229"/>
      <c r="P1165" s="28229"/>
      <c r="Q1165" s="28229"/>
      <c r="R1165" s="28229"/>
      <c r="S1165" s="28229"/>
      <c r="T1165" s="28229"/>
      <c r="U1165" s="28265"/>
      <c r="V1165" s="28229">
        <v>0</v>
      </c>
    </row>
    <row s="28966" customFormat="1" customHeight="1" ht="15">
      <c r="A1166" s="28229"/>
      <c r="B1166" s="28924"/>
      <c r="C1166" s="28540"/>
      <c r="D1166" s="27339" t="str">
        <f>B1165&amp;".2"</f>
        <v>3.377.2</v>
      </c>
      <c r="E1166" s="27340" t="s">
        <v>1066</v>
      </c>
      <c r="F1166" s="27341" t="s">
        <v>430</v>
      </c>
      <c r="G1166" s="27310" t="s">
        <v>22</v>
      </c>
      <c r="H1166" s="27343" t="s">
        <v>22</v>
      </c>
      <c r="I1166" s="27310" t="s">
        <v>1776</v>
      </c>
      <c r="J1166" s="27343" t="s">
        <v>22</v>
      </c>
      <c r="K1166" s="28195" t="s">
        <v>1067</v>
      </c>
      <c r="L1166" s="28229"/>
      <c r="M1166" s="28229"/>
      <c r="N1166" s="28229"/>
      <c r="O1166" s="28229"/>
      <c r="P1166" s="28229"/>
      <c r="Q1166" s="28229"/>
      <c r="R1166" s="28229"/>
      <c r="S1166" s="28229"/>
      <c r="T1166" s="28229"/>
      <c r="U1166" s="28265"/>
      <c r="V1166" s="28229">
        <v>0</v>
      </c>
    </row>
    <row s="28966" customFormat="1" customHeight="1" ht="15">
      <c r="A1167" s="28229"/>
      <c r="B1167" s="28924"/>
      <c r="C1167" s="28540"/>
      <c r="D1167" s="27339" t="str">
        <f>B1165&amp;".3"</f>
        <v>3.377.3</v>
      </c>
      <c r="E1167" s="27340" t="s">
        <v>1068</v>
      </c>
      <c r="F1167" s="27341" t="s">
        <v>430</v>
      </c>
      <c r="G1167" s="27310" t="s">
        <v>22</v>
      </c>
      <c r="H1167" s="27343" t="s">
        <v>22</v>
      </c>
      <c r="I1167" s="27310" t="s">
        <v>1776</v>
      </c>
      <c r="J1167" s="27343" t="s">
        <v>22</v>
      </c>
      <c r="K1167" s="28195" t="s">
        <v>1069</v>
      </c>
      <c r="L1167" s="28229"/>
      <c r="M1167" s="28229"/>
      <c r="N1167" s="28229"/>
      <c r="O1167" s="28229"/>
      <c r="P1167" s="28229"/>
      <c r="Q1167" s="28229"/>
      <c r="R1167" s="28229"/>
      <c r="S1167" s="28229"/>
      <c r="T1167" s="28229"/>
      <c r="U1167" s="28265"/>
      <c r="V1167" s="28229">
        <v>0</v>
      </c>
    </row>
    <row s="28966" customFormat="1" customHeight="1" ht="22.5">
      <c r="A1168" s="28229"/>
      <c r="B1168" s="28924" t="s">
        <v>1799</v>
      </c>
      <c r="C1168" s="28540" t="s">
        <v>103</v>
      </c>
      <c r="D1168" s="27339" t="str">
        <f>B1168&amp;".1"</f>
        <v>3.378.1</v>
      </c>
      <c r="E1168" s="27340" t="s">
        <v>1065</v>
      </c>
      <c r="F1168" s="27341" t="s">
        <v>430</v>
      </c>
      <c r="G1168" s="27545" t="s">
        <v>22</v>
      </c>
      <c r="H1168" s="27343" t="s">
        <v>22</v>
      </c>
      <c r="I1168" s="27545" t="s">
        <v>1270</v>
      </c>
      <c r="J1168" s="27343" t="s">
        <v>22</v>
      </c>
      <c r="K1168" s="28195"/>
      <c r="L1168" s="28229"/>
      <c r="M1168" s="28229"/>
      <c r="N1168" s="28229"/>
      <c r="O1168" s="28229"/>
      <c r="P1168" s="28229"/>
      <c r="Q1168" s="28229"/>
      <c r="R1168" s="28229"/>
      <c r="S1168" s="28229"/>
      <c r="T1168" s="28229"/>
      <c r="U1168" s="28265"/>
      <c r="V1168" s="28229">
        <v>0</v>
      </c>
    </row>
    <row s="28966" customFormat="1" customHeight="1" ht="15">
      <c r="A1169" s="28229"/>
      <c r="B1169" s="28924"/>
      <c r="C1169" s="28540"/>
      <c r="D1169" s="27339" t="str">
        <f>B1168&amp;".2"</f>
        <v>3.378.2</v>
      </c>
      <c r="E1169" s="27340" t="s">
        <v>1066</v>
      </c>
      <c r="F1169" s="27341" t="s">
        <v>430</v>
      </c>
      <c r="G1169" s="27310" t="s">
        <v>22</v>
      </c>
      <c r="H1169" s="27343" t="s">
        <v>22</v>
      </c>
      <c r="I1169" s="27310" t="s">
        <v>1776</v>
      </c>
      <c r="J1169" s="27343" t="s">
        <v>22</v>
      </c>
      <c r="K1169" s="28195" t="s">
        <v>1067</v>
      </c>
      <c r="L1169" s="28229"/>
      <c r="M1169" s="28229"/>
      <c r="N1169" s="28229"/>
      <c r="O1169" s="28229"/>
      <c r="P1169" s="28229"/>
      <c r="Q1169" s="28229"/>
      <c r="R1169" s="28229"/>
      <c r="S1169" s="28229"/>
      <c r="T1169" s="28229"/>
      <c r="U1169" s="28265"/>
      <c r="V1169" s="28229">
        <v>0</v>
      </c>
    </row>
    <row s="28966" customFormat="1" customHeight="1" ht="15">
      <c r="A1170" s="28229"/>
      <c r="B1170" s="28924"/>
      <c r="C1170" s="28540"/>
      <c r="D1170" s="27339" t="str">
        <f>B1168&amp;".3"</f>
        <v>3.378.3</v>
      </c>
      <c r="E1170" s="27340" t="s">
        <v>1068</v>
      </c>
      <c r="F1170" s="27341" t="s">
        <v>430</v>
      </c>
      <c r="G1170" s="27310" t="s">
        <v>22</v>
      </c>
      <c r="H1170" s="27343" t="s">
        <v>22</v>
      </c>
      <c r="I1170" s="27310" t="s">
        <v>1776</v>
      </c>
      <c r="J1170" s="27343" t="s">
        <v>22</v>
      </c>
      <c r="K1170" s="28195" t="s">
        <v>1069</v>
      </c>
      <c r="L1170" s="28229"/>
      <c r="M1170" s="28229"/>
      <c r="N1170" s="28229"/>
      <c r="O1170" s="28229"/>
      <c r="P1170" s="28229"/>
      <c r="Q1170" s="28229"/>
      <c r="R1170" s="28229"/>
      <c r="S1170" s="28229"/>
      <c r="T1170" s="28229"/>
      <c r="U1170" s="28265"/>
      <c r="V1170" s="28229">
        <v>0</v>
      </c>
    </row>
    <row s="28966" customFormat="1" customHeight="1" ht="22.5">
      <c r="A1171" s="28229"/>
      <c r="B1171" s="28924" t="s">
        <v>1800</v>
      </c>
      <c r="C1171" s="28540" t="s">
        <v>103</v>
      </c>
      <c r="D1171" s="27339" t="str">
        <f>B1171&amp;".1"</f>
        <v>3.379.1</v>
      </c>
      <c r="E1171" s="27340" t="s">
        <v>1065</v>
      </c>
      <c r="F1171" s="27341" t="s">
        <v>430</v>
      </c>
      <c r="G1171" s="27545" t="s">
        <v>22</v>
      </c>
      <c r="H1171" s="27343" t="s">
        <v>22</v>
      </c>
      <c r="I1171" s="27545" t="s">
        <v>1270</v>
      </c>
      <c r="J1171" s="27343" t="s">
        <v>22</v>
      </c>
      <c r="K1171" s="28195"/>
      <c r="L1171" s="28229"/>
      <c r="M1171" s="28229"/>
      <c r="N1171" s="28229"/>
      <c r="O1171" s="28229"/>
      <c r="P1171" s="28229"/>
      <c r="Q1171" s="28229"/>
      <c r="R1171" s="28229"/>
      <c r="S1171" s="28229"/>
      <c r="T1171" s="28229"/>
      <c r="U1171" s="28265"/>
      <c r="V1171" s="28229">
        <v>0</v>
      </c>
    </row>
    <row s="28966" customFormat="1" customHeight="1" ht="15">
      <c r="A1172" s="28229"/>
      <c r="B1172" s="28924"/>
      <c r="C1172" s="28540"/>
      <c r="D1172" s="27339" t="str">
        <f>B1171&amp;".2"</f>
        <v>3.379.2</v>
      </c>
      <c r="E1172" s="27340" t="s">
        <v>1066</v>
      </c>
      <c r="F1172" s="27341" t="s">
        <v>430</v>
      </c>
      <c r="G1172" s="27310" t="s">
        <v>22</v>
      </c>
      <c r="H1172" s="27343" t="s">
        <v>22</v>
      </c>
      <c r="I1172" s="27310" t="s">
        <v>1776</v>
      </c>
      <c r="J1172" s="27343" t="s">
        <v>22</v>
      </c>
      <c r="K1172" s="28195" t="s">
        <v>1067</v>
      </c>
      <c r="L1172" s="28229"/>
      <c r="M1172" s="28229"/>
      <c r="N1172" s="28229"/>
      <c r="O1172" s="28229"/>
      <c r="P1172" s="28229"/>
      <c r="Q1172" s="28229"/>
      <c r="R1172" s="28229"/>
      <c r="S1172" s="28229"/>
      <c r="T1172" s="28229"/>
      <c r="U1172" s="28265"/>
      <c r="V1172" s="28229">
        <v>0</v>
      </c>
    </row>
    <row s="28966" customFormat="1" customHeight="1" ht="15">
      <c r="A1173" s="28229"/>
      <c r="B1173" s="28924"/>
      <c r="C1173" s="28540"/>
      <c r="D1173" s="27339" t="str">
        <f>B1171&amp;".3"</f>
        <v>3.379.3</v>
      </c>
      <c r="E1173" s="27340" t="s">
        <v>1068</v>
      </c>
      <c r="F1173" s="27341" t="s">
        <v>430</v>
      </c>
      <c r="G1173" s="27310" t="s">
        <v>22</v>
      </c>
      <c r="H1173" s="27343" t="s">
        <v>22</v>
      </c>
      <c r="I1173" s="27310" t="s">
        <v>1776</v>
      </c>
      <c r="J1173" s="27343" t="s">
        <v>22</v>
      </c>
      <c r="K1173" s="28195" t="s">
        <v>1069</v>
      </c>
      <c r="L1173" s="28229"/>
      <c r="M1173" s="28229"/>
      <c r="N1173" s="28229"/>
      <c r="O1173" s="28229"/>
      <c r="P1173" s="28229"/>
      <c r="Q1173" s="28229"/>
      <c r="R1173" s="28229"/>
      <c r="S1173" s="28229"/>
      <c r="T1173" s="28229"/>
      <c r="U1173" s="28265"/>
      <c r="V1173" s="28229">
        <v>0</v>
      </c>
    </row>
    <row s="28966" customFormat="1" customHeight="1" ht="22.5">
      <c r="A1174" s="28229"/>
      <c r="B1174" s="28924" t="s">
        <v>1801</v>
      </c>
      <c r="C1174" s="28540" t="s">
        <v>103</v>
      </c>
      <c r="D1174" s="27339" t="str">
        <f>B1174&amp;".1"</f>
        <v>3.380.1</v>
      </c>
      <c r="E1174" s="27340" t="s">
        <v>1065</v>
      </c>
      <c r="F1174" s="27341" t="s">
        <v>430</v>
      </c>
      <c r="G1174" s="27545" t="s">
        <v>22</v>
      </c>
      <c r="H1174" s="27343" t="s">
        <v>22</v>
      </c>
      <c r="I1174" s="27545" t="s">
        <v>1802</v>
      </c>
      <c r="J1174" s="27343" t="s">
        <v>22</v>
      </c>
      <c r="K1174" s="28195"/>
      <c r="L1174" s="28229"/>
      <c r="M1174" s="28229"/>
      <c r="N1174" s="28229"/>
      <c r="O1174" s="28229"/>
      <c r="P1174" s="28229"/>
      <c r="Q1174" s="28229"/>
      <c r="R1174" s="28229"/>
      <c r="S1174" s="28229"/>
      <c r="T1174" s="28229"/>
      <c r="U1174" s="28265"/>
      <c r="V1174" s="28229">
        <v>0</v>
      </c>
    </row>
    <row s="28966" customFormat="1" customHeight="1" ht="15">
      <c r="A1175" s="28229"/>
      <c r="B1175" s="28924"/>
      <c r="C1175" s="28540"/>
      <c r="D1175" s="27339" t="str">
        <f>B1174&amp;".2"</f>
        <v>3.380.2</v>
      </c>
      <c r="E1175" s="27340" t="s">
        <v>1066</v>
      </c>
      <c r="F1175" s="27341" t="s">
        <v>430</v>
      </c>
      <c r="G1175" s="27310" t="s">
        <v>22</v>
      </c>
      <c r="H1175" s="27343" t="s">
        <v>22</v>
      </c>
      <c r="I1175" s="27310" t="s">
        <v>1803</v>
      </c>
      <c r="J1175" s="27343" t="s">
        <v>22</v>
      </c>
      <c r="K1175" s="28195" t="s">
        <v>1067</v>
      </c>
      <c r="L1175" s="28229"/>
      <c r="M1175" s="28229"/>
      <c r="N1175" s="28229"/>
      <c r="O1175" s="28229"/>
      <c r="P1175" s="28229"/>
      <c r="Q1175" s="28229"/>
      <c r="R1175" s="28229"/>
      <c r="S1175" s="28229"/>
      <c r="T1175" s="28229"/>
      <c r="U1175" s="28265"/>
      <c r="V1175" s="28229">
        <v>0</v>
      </c>
    </row>
    <row s="28966" customFormat="1" customHeight="1" ht="15">
      <c r="A1176" s="28229"/>
      <c r="B1176" s="28924"/>
      <c r="C1176" s="28540"/>
      <c r="D1176" s="27339" t="str">
        <f>B1174&amp;".3"</f>
        <v>3.380.3</v>
      </c>
      <c r="E1176" s="27340" t="s">
        <v>1068</v>
      </c>
      <c r="F1176" s="27341" t="s">
        <v>430</v>
      </c>
      <c r="G1176" s="27310" t="s">
        <v>22</v>
      </c>
      <c r="H1176" s="27343" t="s">
        <v>22</v>
      </c>
      <c r="I1176" s="27310" t="s">
        <v>1776</v>
      </c>
      <c r="J1176" s="27343" t="s">
        <v>22</v>
      </c>
      <c r="K1176" s="28195" t="s">
        <v>1069</v>
      </c>
      <c r="L1176" s="28229"/>
      <c r="M1176" s="28229"/>
      <c r="N1176" s="28229"/>
      <c r="O1176" s="28229"/>
      <c r="P1176" s="28229"/>
      <c r="Q1176" s="28229"/>
      <c r="R1176" s="28229"/>
      <c r="S1176" s="28229"/>
      <c r="T1176" s="28229"/>
      <c r="U1176" s="28265"/>
      <c r="V1176" s="28229">
        <v>0</v>
      </c>
    </row>
    <row s="28966" customFormat="1" customHeight="1" ht="22.5">
      <c r="A1177" s="28229"/>
      <c r="B1177" s="28924" t="s">
        <v>1804</v>
      </c>
      <c r="C1177" s="28540" t="s">
        <v>103</v>
      </c>
      <c r="D1177" s="27339" t="str">
        <f>B1177&amp;".1"</f>
        <v>3.381.1</v>
      </c>
      <c r="E1177" s="27340" t="s">
        <v>1065</v>
      </c>
      <c r="F1177" s="27341" t="s">
        <v>430</v>
      </c>
      <c r="G1177" s="27545" t="s">
        <v>22</v>
      </c>
      <c r="H1177" s="27343" t="s">
        <v>22</v>
      </c>
      <c r="I1177" s="27545" t="s">
        <v>1805</v>
      </c>
      <c r="J1177" s="27343" t="s">
        <v>22</v>
      </c>
      <c r="K1177" s="28195"/>
      <c r="L1177" s="28229"/>
      <c r="M1177" s="28229"/>
      <c r="N1177" s="28229"/>
      <c r="O1177" s="28229"/>
      <c r="P1177" s="28229"/>
      <c r="Q1177" s="28229"/>
      <c r="R1177" s="28229"/>
      <c r="S1177" s="28229"/>
      <c r="T1177" s="28229"/>
      <c r="U1177" s="28265"/>
      <c r="V1177" s="28229">
        <v>0</v>
      </c>
    </row>
    <row s="28966" customFormat="1" customHeight="1" ht="15">
      <c r="A1178" s="28229"/>
      <c r="B1178" s="28924"/>
      <c r="C1178" s="28540"/>
      <c r="D1178" s="27339" t="str">
        <f>B1177&amp;".2"</f>
        <v>3.381.2</v>
      </c>
      <c r="E1178" s="27340" t="s">
        <v>1066</v>
      </c>
      <c r="F1178" s="27341" t="s">
        <v>430</v>
      </c>
      <c r="G1178" s="27310" t="s">
        <v>22</v>
      </c>
      <c r="H1178" s="27343" t="s">
        <v>22</v>
      </c>
      <c r="I1178" s="27310" t="s">
        <v>1803</v>
      </c>
      <c r="J1178" s="27343" t="s">
        <v>22</v>
      </c>
      <c r="K1178" s="28195" t="s">
        <v>1067</v>
      </c>
      <c r="L1178" s="28229"/>
      <c r="M1178" s="28229"/>
      <c r="N1178" s="28229"/>
      <c r="O1178" s="28229"/>
      <c r="P1178" s="28229"/>
      <c r="Q1178" s="28229"/>
      <c r="R1178" s="28229"/>
      <c r="S1178" s="28229"/>
      <c r="T1178" s="28229"/>
      <c r="U1178" s="28265"/>
      <c r="V1178" s="28229">
        <v>0</v>
      </c>
    </row>
    <row s="28966" customFormat="1" customHeight="1" ht="15">
      <c r="A1179" s="28229"/>
      <c r="B1179" s="28924"/>
      <c r="C1179" s="28540"/>
      <c r="D1179" s="27339" t="str">
        <f>B1177&amp;".3"</f>
        <v>3.381.3</v>
      </c>
      <c r="E1179" s="27340" t="s">
        <v>1068</v>
      </c>
      <c r="F1179" s="27341" t="s">
        <v>430</v>
      </c>
      <c r="G1179" s="27310" t="s">
        <v>22</v>
      </c>
      <c r="H1179" s="27343" t="s">
        <v>22</v>
      </c>
      <c r="I1179" s="27310" t="s">
        <v>1803</v>
      </c>
      <c r="J1179" s="27343" t="s">
        <v>22</v>
      </c>
      <c r="K1179" s="28195" t="s">
        <v>1069</v>
      </c>
      <c r="L1179" s="28229"/>
      <c r="M1179" s="28229"/>
      <c r="N1179" s="28229"/>
      <c r="O1179" s="28229"/>
      <c r="P1179" s="28229"/>
      <c r="Q1179" s="28229"/>
      <c r="R1179" s="28229"/>
      <c r="S1179" s="28229"/>
      <c r="T1179" s="28229"/>
      <c r="U1179" s="28265"/>
      <c r="V1179" s="28229">
        <v>0</v>
      </c>
    </row>
    <row s="28966" customFormat="1" customHeight="1" ht="22.5">
      <c r="A1180" s="28229"/>
      <c r="B1180" s="28924" t="s">
        <v>1806</v>
      </c>
      <c r="C1180" s="28540" t="s">
        <v>103</v>
      </c>
      <c r="D1180" s="27339" t="str">
        <f>B1180&amp;".1"</f>
        <v>3.382.1</v>
      </c>
      <c r="E1180" s="27340" t="s">
        <v>1065</v>
      </c>
      <c r="F1180" s="27341" t="s">
        <v>430</v>
      </c>
      <c r="G1180" s="27545" t="s">
        <v>22</v>
      </c>
      <c r="H1180" s="27343" t="s">
        <v>22</v>
      </c>
      <c r="I1180" s="27545" t="s">
        <v>1807</v>
      </c>
      <c r="J1180" s="27343" t="s">
        <v>22</v>
      </c>
      <c r="K1180" s="28195"/>
      <c r="L1180" s="28229"/>
      <c r="M1180" s="28229"/>
      <c r="N1180" s="28229"/>
      <c r="O1180" s="28229"/>
      <c r="P1180" s="28229"/>
      <c r="Q1180" s="28229"/>
      <c r="R1180" s="28229"/>
      <c r="S1180" s="28229"/>
      <c r="T1180" s="28229"/>
      <c r="U1180" s="28265"/>
      <c r="V1180" s="28229">
        <v>0</v>
      </c>
    </row>
    <row s="28966" customFormat="1" customHeight="1" ht="15">
      <c r="A1181" s="28229"/>
      <c r="B1181" s="28924"/>
      <c r="C1181" s="28540"/>
      <c r="D1181" s="27339" t="str">
        <f>B1180&amp;".2"</f>
        <v>3.382.2</v>
      </c>
      <c r="E1181" s="27340" t="s">
        <v>1066</v>
      </c>
      <c r="F1181" s="27341" t="s">
        <v>430</v>
      </c>
      <c r="G1181" s="27310" t="s">
        <v>22</v>
      </c>
      <c r="H1181" s="27343" t="s">
        <v>22</v>
      </c>
      <c r="I1181" s="27310" t="s">
        <v>1803</v>
      </c>
      <c r="J1181" s="27343" t="s">
        <v>22</v>
      </c>
      <c r="K1181" s="28195" t="s">
        <v>1067</v>
      </c>
      <c r="L1181" s="28229"/>
      <c r="M1181" s="28229"/>
      <c r="N1181" s="28229"/>
      <c r="O1181" s="28229"/>
      <c r="P1181" s="28229"/>
      <c r="Q1181" s="28229"/>
      <c r="R1181" s="28229"/>
      <c r="S1181" s="28229"/>
      <c r="T1181" s="28229"/>
      <c r="U1181" s="28265"/>
      <c r="V1181" s="28229">
        <v>0</v>
      </c>
    </row>
    <row s="28966" customFormat="1" customHeight="1" ht="15">
      <c r="A1182" s="28229"/>
      <c r="B1182" s="28924"/>
      <c r="C1182" s="28540"/>
      <c r="D1182" s="27339" t="str">
        <f>B1180&amp;".3"</f>
        <v>3.382.3</v>
      </c>
      <c r="E1182" s="27340" t="s">
        <v>1068</v>
      </c>
      <c r="F1182" s="27341" t="s">
        <v>430</v>
      </c>
      <c r="G1182" s="27310" t="s">
        <v>22</v>
      </c>
      <c r="H1182" s="27343" t="s">
        <v>22</v>
      </c>
      <c r="I1182" s="27310" t="s">
        <v>1803</v>
      </c>
      <c r="J1182" s="27343" t="s">
        <v>22</v>
      </c>
      <c r="K1182" s="28195" t="s">
        <v>1069</v>
      </c>
      <c r="L1182" s="28229"/>
      <c r="M1182" s="28229"/>
      <c r="N1182" s="28229"/>
      <c r="O1182" s="28229"/>
      <c r="P1182" s="28229"/>
      <c r="Q1182" s="28229"/>
      <c r="R1182" s="28229"/>
      <c r="S1182" s="28229"/>
      <c r="T1182" s="28229"/>
      <c r="U1182" s="28265"/>
      <c r="V1182" s="28229">
        <v>0</v>
      </c>
    </row>
    <row s="28966" customFormat="1" customHeight="1" ht="22.5">
      <c r="A1183" s="28229"/>
      <c r="B1183" s="28924" t="s">
        <v>1808</v>
      </c>
      <c r="C1183" s="28540" t="s">
        <v>103</v>
      </c>
      <c r="D1183" s="27339" t="str">
        <f>B1183&amp;".1"</f>
        <v>3.383.1</v>
      </c>
      <c r="E1183" s="27340" t="s">
        <v>1065</v>
      </c>
      <c r="F1183" s="27341" t="s">
        <v>430</v>
      </c>
      <c r="G1183" s="27545" t="s">
        <v>22</v>
      </c>
      <c r="H1183" s="27343" t="s">
        <v>22</v>
      </c>
      <c r="I1183" s="27545" t="s">
        <v>1809</v>
      </c>
      <c r="J1183" s="27343" t="s">
        <v>22</v>
      </c>
      <c r="K1183" s="28195"/>
      <c r="L1183" s="28229"/>
      <c r="M1183" s="28229"/>
      <c r="N1183" s="28229"/>
      <c r="O1183" s="28229"/>
      <c r="P1183" s="28229"/>
      <c r="Q1183" s="28229"/>
      <c r="R1183" s="28229"/>
      <c r="S1183" s="28229"/>
      <c r="T1183" s="28229"/>
      <c r="U1183" s="28265"/>
      <c r="V1183" s="28229">
        <v>0</v>
      </c>
    </row>
    <row s="28966" customFormat="1" customHeight="1" ht="15">
      <c r="A1184" s="28229"/>
      <c r="B1184" s="28924"/>
      <c r="C1184" s="28540"/>
      <c r="D1184" s="27339" t="str">
        <f>B1183&amp;".2"</f>
        <v>3.383.2</v>
      </c>
      <c r="E1184" s="27340" t="s">
        <v>1066</v>
      </c>
      <c r="F1184" s="27341" t="s">
        <v>430</v>
      </c>
      <c r="G1184" s="27310" t="s">
        <v>22</v>
      </c>
      <c r="H1184" s="27343" t="s">
        <v>22</v>
      </c>
      <c r="I1184" s="27310" t="s">
        <v>1803</v>
      </c>
      <c r="J1184" s="27343" t="s">
        <v>22</v>
      </c>
      <c r="K1184" s="28195" t="s">
        <v>1067</v>
      </c>
      <c r="L1184" s="28229"/>
      <c r="M1184" s="28229"/>
      <c r="N1184" s="28229"/>
      <c r="O1184" s="28229"/>
      <c r="P1184" s="28229"/>
      <c r="Q1184" s="28229"/>
      <c r="R1184" s="28229"/>
      <c r="S1184" s="28229"/>
      <c r="T1184" s="28229"/>
      <c r="U1184" s="28265"/>
      <c r="V1184" s="28229">
        <v>0</v>
      </c>
    </row>
    <row s="28966" customFormat="1" customHeight="1" ht="15">
      <c r="A1185" s="28229"/>
      <c r="B1185" s="28924"/>
      <c r="C1185" s="28540"/>
      <c r="D1185" s="27339" t="str">
        <f>B1183&amp;".3"</f>
        <v>3.383.3</v>
      </c>
      <c r="E1185" s="27340" t="s">
        <v>1068</v>
      </c>
      <c r="F1185" s="27341" t="s">
        <v>430</v>
      </c>
      <c r="G1185" s="27310" t="s">
        <v>22</v>
      </c>
      <c r="H1185" s="27343" t="s">
        <v>22</v>
      </c>
      <c r="I1185" s="27310" t="s">
        <v>1803</v>
      </c>
      <c r="J1185" s="27343" t="s">
        <v>22</v>
      </c>
      <c r="K1185" s="28195" t="s">
        <v>1069</v>
      </c>
      <c r="L1185" s="28229"/>
      <c r="M1185" s="28229"/>
      <c r="N1185" s="28229"/>
      <c r="O1185" s="28229"/>
      <c r="P1185" s="28229"/>
      <c r="Q1185" s="28229"/>
      <c r="R1185" s="28229"/>
      <c r="S1185" s="28229"/>
      <c r="T1185" s="28229"/>
      <c r="U1185" s="28265"/>
      <c r="V1185" s="28229">
        <v>0</v>
      </c>
    </row>
    <row s="28966" customFormat="1" customHeight="1" ht="22.5">
      <c r="A1186" s="28229"/>
      <c r="B1186" s="28924" t="s">
        <v>1810</v>
      </c>
      <c r="C1186" s="28540" t="s">
        <v>103</v>
      </c>
      <c r="D1186" s="27339" t="str">
        <f>B1186&amp;".1"</f>
        <v>3.384.1</v>
      </c>
      <c r="E1186" s="27340" t="s">
        <v>1065</v>
      </c>
      <c r="F1186" s="27341" t="s">
        <v>430</v>
      </c>
      <c r="G1186" s="27545" t="s">
        <v>22</v>
      </c>
      <c r="H1186" s="27343" t="s">
        <v>22</v>
      </c>
      <c r="I1186" s="27545" t="s">
        <v>1811</v>
      </c>
      <c r="J1186" s="27343" t="s">
        <v>22</v>
      </c>
      <c r="K1186" s="28195"/>
      <c r="L1186" s="28229"/>
      <c r="M1186" s="28229"/>
      <c r="N1186" s="28229"/>
      <c r="O1186" s="28229"/>
      <c r="P1186" s="28229"/>
      <c r="Q1186" s="28229"/>
      <c r="R1186" s="28229"/>
      <c r="S1186" s="28229"/>
      <c r="T1186" s="28229"/>
      <c r="U1186" s="28265"/>
      <c r="V1186" s="28229">
        <v>0</v>
      </c>
    </row>
    <row s="28966" customFormat="1" customHeight="1" ht="15">
      <c r="A1187" s="28229"/>
      <c r="B1187" s="28924"/>
      <c r="C1187" s="28540"/>
      <c r="D1187" s="27339" t="str">
        <f>B1186&amp;".2"</f>
        <v>3.384.2</v>
      </c>
      <c r="E1187" s="27340" t="s">
        <v>1066</v>
      </c>
      <c r="F1187" s="27341" t="s">
        <v>430</v>
      </c>
      <c r="G1187" s="27310" t="s">
        <v>22</v>
      </c>
      <c r="H1187" s="27343" t="s">
        <v>22</v>
      </c>
      <c r="I1187" s="27310" t="s">
        <v>1803</v>
      </c>
      <c r="J1187" s="27343" t="s">
        <v>22</v>
      </c>
      <c r="K1187" s="28195" t="s">
        <v>1067</v>
      </c>
      <c r="L1187" s="28229"/>
      <c r="M1187" s="28229"/>
      <c r="N1187" s="28229"/>
      <c r="O1187" s="28229"/>
      <c r="P1187" s="28229"/>
      <c r="Q1187" s="28229"/>
      <c r="R1187" s="28229"/>
      <c r="S1187" s="28229"/>
      <c r="T1187" s="28229"/>
      <c r="U1187" s="28265"/>
      <c r="V1187" s="28229">
        <v>0</v>
      </c>
    </row>
    <row s="28966" customFormat="1" customHeight="1" ht="15">
      <c r="A1188" s="28229"/>
      <c r="B1188" s="28924"/>
      <c r="C1188" s="28540"/>
      <c r="D1188" s="27339" t="str">
        <f>B1186&amp;".3"</f>
        <v>3.384.3</v>
      </c>
      <c r="E1188" s="27340" t="s">
        <v>1068</v>
      </c>
      <c r="F1188" s="27341" t="s">
        <v>430</v>
      </c>
      <c r="G1188" s="27310" t="s">
        <v>22</v>
      </c>
      <c r="H1188" s="27343" t="s">
        <v>22</v>
      </c>
      <c r="I1188" s="27310" t="s">
        <v>1803</v>
      </c>
      <c r="J1188" s="27343" t="s">
        <v>22</v>
      </c>
      <c r="K1188" s="28195" t="s">
        <v>1069</v>
      </c>
      <c r="L1188" s="28229"/>
      <c r="M1188" s="28229"/>
      <c r="N1188" s="28229"/>
      <c r="O1188" s="28229"/>
      <c r="P1188" s="28229"/>
      <c r="Q1188" s="28229"/>
      <c r="R1188" s="28229"/>
      <c r="S1188" s="28229"/>
      <c r="T1188" s="28229"/>
      <c r="U1188" s="28265"/>
      <c r="V1188" s="28229">
        <v>0</v>
      </c>
    </row>
    <row s="28966" customFormat="1" customHeight="1" ht="22.5">
      <c r="A1189" s="28229"/>
      <c r="B1189" s="28924" t="s">
        <v>1812</v>
      </c>
      <c r="C1189" s="28540" t="s">
        <v>103</v>
      </c>
      <c r="D1189" s="27339" t="str">
        <f>B1189&amp;".1"</f>
        <v>3.385.1</v>
      </c>
      <c r="E1189" s="27340" t="s">
        <v>1065</v>
      </c>
      <c r="F1189" s="27341" t="s">
        <v>430</v>
      </c>
      <c r="G1189" s="27545" t="s">
        <v>22</v>
      </c>
      <c r="H1189" s="27343" t="s">
        <v>22</v>
      </c>
      <c r="I1189" s="27545" t="s">
        <v>1813</v>
      </c>
      <c r="J1189" s="27343" t="s">
        <v>22</v>
      </c>
      <c r="K1189" s="28195"/>
      <c r="L1189" s="28229"/>
      <c r="M1189" s="28229"/>
      <c r="N1189" s="28229"/>
      <c r="O1189" s="28229"/>
      <c r="P1189" s="28229"/>
      <c r="Q1189" s="28229"/>
      <c r="R1189" s="28229"/>
      <c r="S1189" s="28229"/>
      <c r="T1189" s="28229"/>
      <c r="U1189" s="28265"/>
      <c r="V1189" s="28229">
        <v>0</v>
      </c>
    </row>
    <row s="28966" customFormat="1" customHeight="1" ht="15">
      <c r="A1190" s="28229"/>
      <c r="B1190" s="28924"/>
      <c r="C1190" s="28540"/>
      <c r="D1190" s="27339" t="str">
        <f>B1189&amp;".2"</f>
        <v>3.385.2</v>
      </c>
      <c r="E1190" s="27340" t="s">
        <v>1066</v>
      </c>
      <c r="F1190" s="27341" t="s">
        <v>430</v>
      </c>
      <c r="G1190" s="27310" t="s">
        <v>22</v>
      </c>
      <c r="H1190" s="27343" t="s">
        <v>22</v>
      </c>
      <c r="I1190" s="27310" t="s">
        <v>1803</v>
      </c>
      <c r="J1190" s="27343" t="s">
        <v>22</v>
      </c>
      <c r="K1190" s="28195" t="s">
        <v>1067</v>
      </c>
      <c r="L1190" s="28229"/>
      <c r="M1190" s="28229"/>
      <c r="N1190" s="28229"/>
      <c r="O1190" s="28229"/>
      <c r="P1190" s="28229"/>
      <c r="Q1190" s="28229"/>
      <c r="R1190" s="28229"/>
      <c r="S1190" s="28229"/>
      <c r="T1190" s="28229"/>
      <c r="U1190" s="28265"/>
      <c r="V1190" s="28229">
        <v>0</v>
      </c>
    </row>
    <row s="28966" customFormat="1" customHeight="1" ht="15">
      <c r="A1191" s="28229"/>
      <c r="B1191" s="28924"/>
      <c r="C1191" s="28540"/>
      <c r="D1191" s="27339" t="str">
        <f>B1189&amp;".3"</f>
        <v>3.385.3</v>
      </c>
      <c r="E1191" s="27340" t="s">
        <v>1068</v>
      </c>
      <c r="F1191" s="27341" t="s">
        <v>430</v>
      </c>
      <c r="G1191" s="27310" t="s">
        <v>22</v>
      </c>
      <c r="H1191" s="27343" t="s">
        <v>22</v>
      </c>
      <c r="I1191" s="27310" t="s">
        <v>1803</v>
      </c>
      <c r="J1191" s="27343" t="s">
        <v>22</v>
      </c>
      <c r="K1191" s="28195" t="s">
        <v>1069</v>
      </c>
      <c r="L1191" s="28229"/>
      <c r="M1191" s="28229"/>
      <c r="N1191" s="28229"/>
      <c r="O1191" s="28229"/>
      <c r="P1191" s="28229"/>
      <c r="Q1191" s="28229"/>
      <c r="R1191" s="28229"/>
      <c r="S1191" s="28229"/>
      <c r="T1191" s="28229"/>
      <c r="U1191" s="28265"/>
      <c r="V1191" s="28229">
        <v>0</v>
      </c>
    </row>
    <row s="28966" customFormat="1" customHeight="1" ht="22.5">
      <c r="A1192" s="28229"/>
      <c r="B1192" s="28924" t="s">
        <v>1814</v>
      </c>
      <c r="C1192" s="28540" t="s">
        <v>103</v>
      </c>
      <c r="D1192" s="27339" t="str">
        <f>B1192&amp;".1"</f>
        <v>3.386.1</v>
      </c>
      <c r="E1192" s="27340" t="s">
        <v>1065</v>
      </c>
      <c r="F1192" s="27341" t="s">
        <v>430</v>
      </c>
      <c r="G1192" s="27545" t="s">
        <v>22</v>
      </c>
      <c r="H1192" s="27343" t="s">
        <v>22</v>
      </c>
      <c r="I1192" s="27545" t="s">
        <v>1815</v>
      </c>
      <c r="J1192" s="27343" t="s">
        <v>22</v>
      </c>
      <c r="K1192" s="28195"/>
      <c r="L1192" s="28229"/>
      <c r="M1192" s="28229"/>
      <c r="N1192" s="28229"/>
      <c r="O1192" s="28229"/>
      <c r="P1192" s="28229"/>
      <c r="Q1192" s="28229"/>
      <c r="R1192" s="28229"/>
      <c r="S1192" s="28229"/>
      <c r="T1192" s="28229"/>
      <c r="U1192" s="28265"/>
      <c r="V1192" s="28229">
        <v>0</v>
      </c>
    </row>
    <row s="28966" customFormat="1" customHeight="1" ht="15">
      <c r="A1193" s="28229"/>
      <c r="B1193" s="28924"/>
      <c r="C1193" s="28540"/>
      <c r="D1193" s="27339" t="str">
        <f>B1192&amp;".2"</f>
        <v>3.386.2</v>
      </c>
      <c r="E1193" s="27340" t="s">
        <v>1066</v>
      </c>
      <c r="F1193" s="27341" t="s">
        <v>430</v>
      </c>
      <c r="G1193" s="27310" t="s">
        <v>22</v>
      </c>
      <c r="H1193" s="27343" t="s">
        <v>22</v>
      </c>
      <c r="I1193" s="27310" t="s">
        <v>1803</v>
      </c>
      <c r="J1193" s="27343" t="s">
        <v>22</v>
      </c>
      <c r="K1193" s="28195" t="s">
        <v>1067</v>
      </c>
      <c r="L1193" s="28229"/>
      <c r="M1193" s="28229"/>
      <c r="N1193" s="28229"/>
      <c r="O1193" s="28229"/>
      <c r="P1193" s="28229"/>
      <c r="Q1193" s="28229"/>
      <c r="R1193" s="28229"/>
      <c r="S1193" s="28229"/>
      <c r="T1193" s="28229"/>
      <c r="U1193" s="28265"/>
      <c r="V1193" s="28229">
        <v>0</v>
      </c>
    </row>
    <row s="28966" customFormat="1" customHeight="1" ht="15">
      <c r="A1194" s="28229"/>
      <c r="B1194" s="28924"/>
      <c r="C1194" s="28540"/>
      <c r="D1194" s="27339" t="str">
        <f>B1192&amp;".3"</f>
        <v>3.386.3</v>
      </c>
      <c r="E1194" s="27340" t="s">
        <v>1068</v>
      </c>
      <c r="F1194" s="27341" t="s">
        <v>430</v>
      </c>
      <c r="G1194" s="27310" t="s">
        <v>22</v>
      </c>
      <c r="H1194" s="27343" t="s">
        <v>22</v>
      </c>
      <c r="I1194" s="27310" t="s">
        <v>1803</v>
      </c>
      <c r="J1194" s="27343" t="s">
        <v>22</v>
      </c>
      <c r="K1194" s="28195" t="s">
        <v>1069</v>
      </c>
      <c r="L1194" s="28229"/>
      <c r="M1194" s="28229"/>
      <c r="N1194" s="28229"/>
      <c r="O1194" s="28229"/>
      <c r="P1194" s="28229"/>
      <c r="Q1194" s="28229"/>
      <c r="R1194" s="28229"/>
      <c r="S1194" s="28229"/>
      <c r="T1194" s="28229"/>
      <c r="U1194" s="28265"/>
      <c r="V1194" s="28229">
        <v>0</v>
      </c>
    </row>
    <row s="28966" customFormat="1" customHeight="1" ht="22.5">
      <c r="A1195" s="28229"/>
      <c r="B1195" s="28924" t="s">
        <v>1816</v>
      </c>
      <c r="C1195" s="28540" t="s">
        <v>103</v>
      </c>
      <c r="D1195" s="27339" t="str">
        <f>B1195&amp;".1"</f>
        <v>3.387.1</v>
      </c>
      <c r="E1195" s="27340" t="s">
        <v>1065</v>
      </c>
      <c r="F1195" s="27341" t="s">
        <v>430</v>
      </c>
      <c r="G1195" s="27545" t="s">
        <v>22</v>
      </c>
      <c r="H1195" s="27343" t="s">
        <v>22</v>
      </c>
      <c r="I1195" s="27545" t="s">
        <v>1817</v>
      </c>
      <c r="J1195" s="27343" t="s">
        <v>22</v>
      </c>
      <c r="K1195" s="28195"/>
      <c r="L1195" s="28229"/>
      <c r="M1195" s="28229"/>
      <c r="N1195" s="28229"/>
      <c r="O1195" s="28229"/>
      <c r="P1195" s="28229"/>
      <c r="Q1195" s="28229"/>
      <c r="R1195" s="28229"/>
      <c r="S1195" s="28229"/>
      <c r="T1195" s="28229"/>
      <c r="U1195" s="28265"/>
      <c r="V1195" s="28229">
        <v>0</v>
      </c>
    </row>
    <row s="28966" customFormat="1" customHeight="1" ht="15">
      <c r="A1196" s="28229"/>
      <c r="B1196" s="28924"/>
      <c r="C1196" s="28540"/>
      <c r="D1196" s="27339" t="str">
        <f>B1195&amp;".2"</f>
        <v>3.387.2</v>
      </c>
      <c r="E1196" s="27340" t="s">
        <v>1066</v>
      </c>
      <c r="F1196" s="27341" t="s">
        <v>430</v>
      </c>
      <c r="G1196" s="27310" t="s">
        <v>22</v>
      </c>
      <c r="H1196" s="27343" t="s">
        <v>22</v>
      </c>
      <c r="I1196" s="27310" t="s">
        <v>1803</v>
      </c>
      <c r="J1196" s="27343" t="s">
        <v>22</v>
      </c>
      <c r="K1196" s="28195" t="s">
        <v>1067</v>
      </c>
      <c r="L1196" s="28229"/>
      <c r="M1196" s="28229"/>
      <c r="N1196" s="28229"/>
      <c r="O1196" s="28229"/>
      <c r="P1196" s="28229"/>
      <c r="Q1196" s="28229"/>
      <c r="R1196" s="28229"/>
      <c r="S1196" s="28229"/>
      <c r="T1196" s="28229"/>
      <c r="U1196" s="28265"/>
      <c r="V1196" s="28229">
        <v>0</v>
      </c>
    </row>
    <row s="28966" customFormat="1" customHeight="1" ht="15">
      <c r="A1197" s="28229"/>
      <c r="B1197" s="28924"/>
      <c r="C1197" s="28540"/>
      <c r="D1197" s="27339" t="str">
        <f>B1195&amp;".3"</f>
        <v>3.387.3</v>
      </c>
      <c r="E1197" s="27340" t="s">
        <v>1068</v>
      </c>
      <c r="F1197" s="27341" t="s">
        <v>430</v>
      </c>
      <c r="G1197" s="27310" t="s">
        <v>22</v>
      </c>
      <c r="H1197" s="27343" t="s">
        <v>22</v>
      </c>
      <c r="I1197" s="27310" t="s">
        <v>1776</v>
      </c>
      <c r="J1197" s="27343" t="s">
        <v>22</v>
      </c>
      <c r="K1197" s="28195" t="s">
        <v>1069</v>
      </c>
      <c r="L1197" s="28229"/>
      <c r="M1197" s="28229"/>
      <c r="N1197" s="28229"/>
      <c r="O1197" s="28229"/>
      <c r="P1197" s="28229"/>
      <c r="Q1197" s="28229"/>
      <c r="R1197" s="28229"/>
      <c r="S1197" s="28229"/>
      <c r="T1197" s="28229"/>
      <c r="U1197" s="28265"/>
      <c r="V1197" s="28229">
        <v>0</v>
      </c>
    </row>
    <row s="28966" customFormat="1" customHeight="1" ht="22.5">
      <c r="A1198" s="28229"/>
      <c r="B1198" s="28924" t="s">
        <v>1818</v>
      </c>
      <c r="C1198" s="28540" t="s">
        <v>103</v>
      </c>
      <c r="D1198" s="27339" t="str">
        <f>B1198&amp;".1"</f>
        <v>3.388.1</v>
      </c>
      <c r="E1198" s="27340" t="s">
        <v>1065</v>
      </c>
      <c r="F1198" s="27341" t="s">
        <v>430</v>
      </c>
      <c r="G1198" s="27545" t="s">
        <v>22</v>
      </c>
      <c r="H1198" s="27343" t="s">
        <v>22</v>
      </c>
      <c r="I1198" s="27545" t="s">
        <v>1819</v>
      </c>
      <c r="J1198" s="27343" t="s">
        <v>22</v>
      </c>
      <c r="K1198" s="28195"/>
      <c r="L1198" s="28229"/>
      <c r="M1198" s="28229"/>
      <c r="N1198" s="28229"/>
      <c r="O1198" s="28229"/>
      <c r="P1198" s="28229"/>
      <c r="Q1198" s="28229"/>
      <c r="R1198" s="28229"/>
      <c r="S1198" s="28229"/>
      <c r="T1198" s="28229"/>
      <c r="U1198" s="28265"/>
      <c r="V1198" s="28229">
        <v>0</v>
      </c>
    </row>
    <row s="28966" customFormat="1" customHeight="1" ht="15">
      <c r="A1199" s="28229"/>
      <c r="B1199" s="28924"/>
      <c r="C1199" s="28540"/>
      <c r="D1199" s="27339" t="str">
        <f>B1198&amp;".2"</f>
        <v>3.388.2</v>
      </c>
      <c r="E1199" s="27340" t="s">
        <v>1066</v>
      </c>
      <c r="F1199" s="27341" t="s">
        <v>430</v>
      </c>
      <c r="G1199" s="27310" t="s">
        <v>22</v>
      </c>
      <c r="H1199" s="27343" t="s">
        <v>22</v>
      </c>
      <c r="I1199" s="27310" t="s">
        <v>1803</v>
      </c>
      <c r="J1199" s="27343" t="s">
        <v>22</v>
      </c>
      <c r="K1199" s="28195" t="s">
        <v>1067</v>
      </c>
      <c r="L1199" s="28229"/>
      <c r="M1199" s="28229"/>
      <c r="N1199" s="28229"/>
      <c r="O1199" s="28229"/>
      <c r="P1199" s="28229"/>
      <c r="Q1199" s="28229"/>
      <c r="R1199" s="28229"/>
      <c r="S1199" s="28229"/>
      <c r="T1199" s="28229"/>
      <c r="U1199" s="28265"/>
      <c r="V1199" s="28229">
        <v>0</v>
      </c>
    </row>
    <row s="28966" customFormat="1" customHeight="1" ht="15">
      <c r="A1200" s="28229"/>
      <c r="B1200" s="28924"/>
      <c r="C1200" s="28540"/>
      <c r="D1200" s="27339" t="str">
        <f>B1198&amp;".3"</f>
        <v>3.388.3</v>
      </c>
      <c r="E1200" s="27340" t="s">
        <v>1068</v>
      </c>
      <c r="F1200" s="27341" t="s">
        <v>430</v>
      </c>
      <c r="G1200" s="27310" t="s">
        <v>22</v>
      </c>
      <c r="H1200" s="27343" t="s">
        <v>22</v>
      </c>
      <c r="I1200" s="27310" t="s">
        <v>1776</v>
      </c>
      <c r="J1200" s="27343" t="s">
        <v>22</v>
      </c>
      <c r="K1200" s="28195" t="s">
        <v>1069</v>
      </c>
      <c r="L1200" s="28229"/>
      <c r="M1200" s="28229"/>
      <c r="N1200" s="28229"/>
      <c r="O1200" s="28229"/>
      <c r="P1200" s="28229"/>
      <c r="Q1200" s="28229"/>
      <c r="R1200" s="28229"/>
      <c r="S1200" s="28229"/>
      <c r="T1200" s="28229"/>
      <c r="U1200" s="28265"/>
      <c r="V1200" s="28229">
        <v>0</v>
      </c>
    </row>
    <row s="28966" customFormat="1" customHeight="1" ht="22.5">
      <c r="A1201" s="28229"/>
      <c r="B1201" s="28924" t="s">
        <v>1820</v>
      </c>
      <c r="C1201" s="28540" t="s">
        <v>103</v>
      </c>
      <c r="D1201" s="27339" t="str">
        <f>B1201&amp;".1"</f>
        <v>3.389.1</v>
      </c>
      <c r="E1201" s="27340" t="s">
        <v>1065</v>
      </c>
      <c r="F1201" s="27341" t="s">
        <v>430</v>
      </c>
      <c r="G1201" s="27545" t="s">
        <v>22</v>
      </c>
      <c r="H1201" s="27343" t="s">
        <v>22</v>
      </c>
      <c r="I1201" s="27545" t="s">
        <v>1821</v>
      </c>
      <c r="J1201" s="27343" t="s">
        <v>22</v>
      </c>
      <c r="K1201" s="28195"/>
      <c r="L1201" s="28229"/>
      <c r="M1201" s="28229"/>
      <c r="N1201" s="28229"/>
      <c r="O1201" s="28229"/>
      <c r="P1201" s="28229"/>
      <c r="Q1201" s="28229"/>
      <c r="R1201" s="28229"/>
      <c r="S1201" s="28229"/>
      <c r="T1201" s="28229"/>
      <c r="U1201" s="28265"/>
      <c r="V1201" s="28229">
        <v>0</v>
      </c>
    </row>
    <row s="28966" customFormat="1" customHeight="1" ht="15">
      <c r="A1202" s="28229"/>
      <c r="B1202" s="28924"/>
      <c r="C1202" s="28540"/>
      <c r="D1202" s="27339" t="str">
        <f>B1201&amp;".2"</f>
        <v>3.389.2</v>
      </c>
      <c r="E1202" s="27340" t="s">
        <v>1066</v>
      </c>
      <c r="F1202" s="27341" t="s">
        <v>430</v>
      </c>
      <c r="G1202" s="27310" t="s">
        <v>22</v>
      </c>
      <c r="H1202" s="27343" t="s">
        <v>22</v>
      </c>
      <c r="I1202" s="27310" t="s">
        <v>1803</v>
      </c>
      <c r="J1202" s="27343" t="s">
        <v>22</v>
      </c>
      <c r="K1202" s="28195" t="s">
        <v>1067</v>
      </c>
      <c r="L1202" s="28229"/>
      <c r="M1202" s="28229"/>
      <c r="N1202" s="28229"/>
      <c r="O1202" s="28229"/>
      <c r="P1202" s="28229"/>
      <c r="Q1202" s="28229"/>
      <c r="R1202" s="28229"/>
      <c r="S1202" s="28229"/>
      <c r="T1202" s="28229"/>
      <c r="U1202" s="28265"/>
      <c r="V1202" s="28229">
        <v>0</v>
      </c>
    </row>
    <row s="28966" customFormat="1" customHeight="1" ht="15">
      <c r="A1203" s="28229"/>
      <c r="B1203" s="28924"/>
      <c r="C1203" s="28540"/>
      <c r="D1203" s="27339" t="str">
        <f>B1201&amp;".3"</f>
        <v>3.389.3</v>
      </c>
      <c r="E1203" s="27340" t="s">
        <v>1068</v>
      </c>
      <c r="F1203" s="27341" t="s">
        <v>430</v>
      </c>
      <c r="G1203" s="27310" t="s">
        <v>22</v>
      </c>
      <c r="H1203" s="27343" t="s">
        <v>22</v>
      </c>
      <c r="I1203" s="27310" t="s">
        <v>1803</v>
      </c>
      <c r="J1203" s="27343" t="s">
        <v>22</v>
      </c>
      <c r="K1203" s="28195" t="s">
        <v>1069</v>
      </c>
      <c r="L1203" s="28229"/>
      <c r="M1203" s="28229"/>
      <c r="N1203" s="28229"/>
      <c r="O1203" s="28229"/>
      <c r="P1203" s="28229"/>
      <c r="Q1203" s="28229"/>
      <c r="R1203" s="28229"/>
      <c r="S1203" s="28229"/>
      <c r="T1203" s="28229"/>
      <c r="U1203" s="28265"/>
      <c r="V1203" s="28229">
        <v>0</v>
      </c>
    </row>
    <row s="28966" customFormat="1" customHeight="1" ht="22.5">
      <c r="A1204" s="28229"/>
      <c r="B1204" s="28924" t="s">
        <v>1822</v>
      </c>
      <c r="C1204" s="28540" t="s">
        <v>103</v>
      </c>
      <c r="D1204" s="27339" t="str">
        <f>B1204&amp;".1"</f>
        <v>3.390.1</v>
      </c>
      <c r="E1204" s="27340" t="s">
        <v>1065</v>
      </c>
      <c r="F1204" s="27341" t="s">
        <v>430</v>
      </c>
      <c r="G1204" s="27545" t="s">
        <v>22</v>
      </c>
      <c r="H1204" s="27343" t="s">
        <v>22</v>
      </c>
      <c r="I1204" s="27545" t="s">
        <v>1823</v>
      </c>
      <c r="J1204" s="27343" t="s">
        <v>22</v>
      </c>
      <c r="K1204" s="28195"/>
      <c r="L1204" s="28229"/>
      <c r="M1204" s="28229"/>
      <c r="N1204" s="28229"/>
      <c r="O1204" s="28229"/>
      <c r="P1204" s="28229"/>
      <c r="Q1204" s="28229"/>
      <c r="R1204" s="28229"/>
      <c r="S1204" s="28229"/>
      <c r="T1204" s="28229"/>
      <c r="U1204" s="28265"/>
      <c r="V1204" s="28229">
        <v>0</v>
      </c>
    </row>
    <row s="28966" customFormat="1" customHeight="1" ht="15">
      <c r="A1205" s="28229"/>
      <c r="B1205" s="28924"/>
      <c r="C1205" s="28540"/>
      <c r="D1205" s="27339" t="str">
        <f>B1204&amp;".2"</f>
        <v>3.390.2</v>
      </c>
      <c r="E1205" s="27340" t="s">
        <v>1066</v>
      </c>
      <c r="F1205" s="27341" t="s">
        <v>430</v>
      </c>
      <c r="G1205" s="27310" t="s">
        <v>22</v>
      </c>
      <c r="H1205" s="27343" t="s">
        <v>22</v>
      </c>
      <c r="I1205" s="27310" t="s">
        <v>1803</v>
      </c>
      <c r="J1205" s="27343" t="s">
        <v>22</v>
      </c>
      <c r="K1205" s="28195" t="s">
        <v>1067</v>
      </c>
      <c r="L1205" s="28229"/>
      <c r="M1205" s="28229"/>
      <c r="N1205" s="28229"/>
      <c r="O1205" s="28229"/>
      <c r="P1205" s="28229"/>
      <c r="Q1205" s="28229"/>
      <c r="R1205" s="28229"/>
      <c r="S1205" s="28229"/>
      <c r="T1205" s="28229"/>
      <c r="U1205" s="28265"/>
      <c r="V1205" s="28229">
        <v>0</v>
      </c>
    </row>
    <row s="28966" customFormat="1" customHeight="1" ht="15">
      <c r="A1206" s="28229"/>
      <c r="B1206" s="28924"/>
      <c r="C1206" s="28540"/>
      <c r="D1206" s="27339" t="str">
        <f>B1204&amp;".3"</f>
        <v>3.390.3</v>
      </c>
      <c r="E1206" s="27340" t="s">
        <v>1068</v>
      </c>
      <c r="F1206" s="27341" t="s">
        <v>430</v>
      </c>
      <c r="G1206" s="27310" t="s">
        <v>22</v>
      </c>
      <c r="H1206" s="27343" t="s">
        <v>22</v>
      </c>
      <c r="I1206" s="27310" t="s">
        <v>1803</v>
      </c>
      <c r="J1206" s="27343" t="s">
        <v>22</v>
      </c>
      <c r="K1206" s="28195" t="s">
        <v>1069</v>
      </c>
      <c r="L1206" s="28229"/>
      <c r="M1206" s="28229"/>
      <c r="N1206" s="28229"/>
      <c r="O1206" s="28229"/>
      <c r="P1206" s="28229"/>
      <c r="Q1206" s="28229"/>
      <c r="R1206" s="28229"/>
      <c r="S1206" s="28229"/>
      <c r="T1206" s="28229"/>
      <c r="U1206" s="28265"/>
      <c r="V1206" s="28229">
        <v>0</v>
      </c>
    </row>
    <row s="28966" customFormat="1" customHeight="1" ht="22.5">
      <c r="A1207" s="28229"/>
      <c r="B1207" s="28924" t="s">
        <v>1824</v>
      </c>
      <c r="C1207" s="28540" t="s">
        <v>103</v>
      </c>
      <c r="D1207" s="27339" t="str">
        <f>B1207&amp;".1"</f>
        <v>3.391.1</v>
      </c>
      <c r="E1207" s="27340" t="s">
        <v>1065</v>
      </c>
      <c r="F1207" s="27341" t="s">
        <v>430</v>
      </c>
      <c r="G1207" s="27545" t="s">
        <v>22</v>
      </c>
      <c r="H1207" s="27343" t="s">
        <v>22</v>
      </c>
      <c r="I1207" s="27545" t="s">
        <v>1825</v>
      </c>
      <c r="J1207" s="27343" t="s">
        <v>22</v>
      </c>
      <c r="K1207" s="28195"/>
      <c r="L1207" s="28229"/>
      <c r="M1207" s="28229"/>
      <c r="N1207" s="28229"/>
      <c r="O1207" s="28229"/>
      <c r="P1207" s="28229"/>
      <c r="Q1207" s="28229"/>
      <c r="R1207" s="28229"/>
      <c r="S1207" s="28229"/>
      <c r="T1207" s="28229"/>
      <c r="U1207" s="28265"/>
      <c r="V1207" s="28229">
        <v>0</v>
      </c>
    </row>
    <row s="28966" customFormat="1" customHeight="1" ht="15">
      <c r="A1208" s="28229"/>
      <c r="B1208" s="28924"/>
      <c r="C1208" s="28540"/>
      <c r="D1208" s="27339" t="str">
        <f>B1207&amp;".2"</f>
        <v>3.391.2</v>
      </c>
      <c r="E1208" s="27340" t="s">
        <v>1066</v>
      </c>
      <c r="F1208" s="27341" t="s">
        <v>430</v>
      </c>
      <c r="G1208" s="27310" t="s">
        <v>22</v>
      </c>
      <c r="H1208" s="27343" t="s">
        <v>22</v>
      </c>
      <c r="I1208" s="27310" t="s">
        <v>1826</v>
      </c>
      <c r="J1208" s="27343" t="s">
        <v>22</v>
      </c>
      <c r="K1208" s="28195" t="s">
        <v>1067</v>
      </c>
      <c r="L1208" s="28229"/>
      <c r="M1208" s="28229"/>
      <c r="N1208" s="28229"/>
      <c r="O1208" s="28229"/>
      <c r="P1208" s="28229"/>
      <c r="Q1208" s="28229"/>
      <c r="R1208" s="28229"/>
      <c r="S1208" s="28229"/>
      <c r="T1208" s="28229"/>
      <c r="U1208" s="28265"/>
      <c r="V1208" s="28229">
        <v>0</v>
      </c>
    </row>
    <row s="28966" customFormat="1" customHeight="1" ht="15">
      <c r="A1209" s="28229"/>
      <c r="B1209" s="28924"/>
      <c r="C1209" s="28540"/>
      <c r="D1209" s="27339" t="str">
        <f>B1207&amp;".3"</f>
        <v>3.391.3</v>
      </c>
      <c r="E1209" s="27340" t="s">
        <v>1068</v>
      </c>
      <c r="F1209" s="27341" t="s">
        <v>430</v>
      </c>
      <c r="G1209" s="27310" t="s">
        <v>22</v>
      </c>
      <c r="H1209" s="27343" t="s">
        <v>22</v>
      </c>
      <c r="I1209" s="27310" t="s">
        <v>1776</v>
      </c>
      <c r="J1209" s="27343" t="s">
        <v>22</v>
      </c>
      <c r="K1209" s="28195" t="s">
        <v>1069</v>
      </c>
      <c r="L1209" s="28229"/>
      <c r="M1209" s="28229"/>
      <c r="N1209" s="28229"/>
      <c r="O1209" s="28229"/>
      <c r="P1209" s="28229"/>
      <c r="Q1209" s="28229"/>
      <c r="R1209" s="28229"/>
      <c r="S1209" s="28229"/>
      <c r="T1209" s="28229"/>
      <c r="U1209" s="28265"/>
      <c r="V1209" s="28229">
        <v>0</v>
      </c>
    </row>
    <row s="28966" customFormat="1" customHeight="1" ht="22.5">
      <c r="A1210" s="28229"/>
      <c r="B1210" s="28924" t="s">
        <v>1827</v>
      </c>
      <c r="C1210" s="28540" t="s">
        <v>103</v>
      </c>
      <c r="D1210" s="27339" t="str">
        <f>B1210&amp;".1"</f>
        <v>3.392.1</v>
      </c>
      <c r="E1210" s="27340" t="s">
        <v>1065</v>
      </c>
      <c r="F1210" s="27341" t="s">
        <v>430</v>
      </c>
      <c r="G1210" s="27545" t="s">
        <v>22</v>
      </c>
      <c r="H1210" s="27343" t="s">
        <v>22</v>
      </c>
      <c r="I1210" s="27545" t="s">
        <v>1828</v>
      </c>
      <c r="J1210" s="27343" t="s">
        <v>22</v>
      </c>
      <c r="K1210" s="28195"/>
      <c r="L1210" s="28229"/>
      <c r="M1210" s="28229"/>
      <c r="N1210" s="28229"/>
      <c r="O1210" s="28229"/>
      <c r="P1210" s="28229"/>
      <c r="Q1210" s="28229"/>
      <c r="R1210" s="28229"/>
      <c r="S1210" s="28229"/>
      <c r="T1210" s="28229"/>
      <c r="U1210" s="28265"/>
      <c r="V1210" s="28229">
        <v>0</v>
      </c>
    </row>
    <row s="28966" customFormat="1" customHeight="1" ht="15">
      <c r="A1211" s="28229"/>
      <c r="B1211" s="28924"/>
      <c r="C1211" s="28540"/>
      <c r="D1211" s="27339" t="str">
        <f>B1210&amp;".2"</f>
        <v>3.392.2</v>
      </c>
      <c r="E1211" s="27340" t="s">
        <v>1066</v>
      </c>
      <c r="F1211" s="27341" t="s">
        <v>430</v>
      </c>
      <c r="G1211" s="27310" t="s">
        <v>22</v>
      </c>
      <c r="H1211" s="27343" t="s">
        <v>22</v>
      </c>
      <c r="I1211" s="27310" t="s">
        <v>1826</v>
      </c>
      <c r="J1211" s="27343" t="s">
        <v>22</v>
      </c>
      <c r="K1211" s="28195" t="s">
        <v>1067</v>
      </c>
      <c r="L1211" s="28229"/>
      <c r="M1211" s="28229"/>
      <c r="N1211" s="28229"/>
      <c r="O1211" s="28229"/>
      <c r="P1211" s="28229"/>
      <c r="Q1211" s="28229"/>
      <c r="R1211" s="28229"/>
      <c r="S1211" s="28229"/>
      <c r="T1211" s="28229"/>
      <c r="U1211" s="28265"/>
      <c r="V1211" s="28229">
        <v>0</v>
      </c>
    </row>
    <row s="28966" customFormat="1" customHeight="1" ht="15">
      <c r="A1212" s="28229"/>
      <c r="B1212" s="28924"/>
      <c r="C1212" s="28540"/>
      <c r="D1212" s="27339" t="str">
        <f>B1210&amp;".3"</f>
        <v>3.392.3</v>
      </c>
      <c r="E1212" s="27340" t="s">
        <v>1068</v>
      </c>
      <c r="F1212" s="27341" t="s">
        <v>430</v>
      </c>
      <c r="G1212" s="27310" t="s">
        <v>22</v>
      </c>
      <c r="H1212" s="27343" t="s">
        <v>22</v>
      </c>
      <c r="I1212" s="27310" t="s">
        <v>1826</v>
      </c>
      <c r="J1212" s="27343" t="s">
        <v>22</v>
      </c>
      <c r="K1212" s="28195" t="s">
        <v>1069</v>
      </c>
      <c r="L1212" s="28229"/>
      <c r="M1212" s="28229"/>
      <c r="N1212" s="28229"/>
      <c r="O1212" s="28229"/>
      <c r="P1212" s="28229"/>
      <c r="Q1212" s="28229"/>
      <c r="R1212" s="28229"/>
      <c r="S1212" s="28229"/>
      <c r="T1212" s="28229"/>
      <c r="U1212" s="28265"/>
      <c r="V1212" s="28229">
        <v>0</v>
      </c>
    </row>
    <row s="28966" customFormat="1" customHeight="1" ht="22.5">
      <c r="A1213" s="28229"/>
      <c r="B1213" s="28924" t="s">
        <v>1829</v>
      </c>
      <c r="C1213" s="28540" t="s">
        <v>103</v>
      </c>
      <c r="D1213" s="27339" t="str">
        <f>B1213&amp;".1"</f>
        <v>3.393.1</v>
      </c>
      <c r="E1213" s="27340" t="s">
        <v>1065</v>
      </c>
      <c r="F1213" s="27341" t="s">
        <v>430</v>
      </c>
      <c r="G1213" s="27545" t="s">
        <v>22</v>
      </c>
      <c r="H1213" s="27343" t="s">
        <v>22</v>
      </c>
      <c r="I1213" s="27545" t="s">
        <v>1830</v>
      </c>
      <c r="J1213" s="27343" t="s">
        <v>22</v>
      </c>
      <c r="K1213" s="28195"/>
      <c r="L1213" s="28229"/>
      <c r="M1213" s="28229"/>
      <c r="N1213" s="28229"/>
      <c r="O1213" s="28229"/>
      <c r="P1213" s="28229"/>
      <c r="Q1213" s="28229"/>
      <c r="R1213" s="28229"/>
      <c r="S1213" s="28229"/>
      <c r="T1213" s="28229"/>
      <c r="U1213" s="28265"/>
      <c r="V1213" s="28229">
        <v>0</v>
      </c>
    </row>
    <row s="28966" customFormat="1" customHeight="1" ht="15">
      <c r="A1214" s="28229"/>
      <c r="B1214" s="28924"/>
      <c r="C1214" s="28540"/>
      <c r="D1214" s="27339" t="str">
        <f>B1213&amp;".2"</f>
        <v>3.393.2</v>
      </c>
      <c r="E1214" s="27340" t="s">
        <v>1066</v>
      </c>
      <c r="F1214" s="27341" t="s">
        <v>430</v>
      </c>
      <c r="G1214" s="27310" t="s">
        <v>22</v>
      </c>
      <c r="H1214" s="27343" t="s">
        <v>22</v>
      </c>
      <c r="I1214" s="27310" t="s">
        <v>1826</v>
      </c>
      <c r="J1214" s="27343" t="s">
        <v>22</v>
      </c>
      <c r="K1214" s="28195" t="s">
        <v>1067</v>
      </c>
      <c r="L1214" s="28229"/>
      <c r="M1214" s="28229"/>
      <c r="N1214" s="28229"/>
      <c r="O1214" s="28229"/>
      <c r="P1214" s="28229"/>
      <c r="Q1214" s="28229"/>
      <c r="R1214" s="28229"/>
      <c r="S1214" s="28229"/>
      <c r="T1214" s="28229"/>
      <c r="U1214" s="28265"/>
      <c r="V1214" s="28229">
        <v>0</v>
      </c>
    </row>
    <row s="28966" customFormat="1" customHeight="1" ht="15">
      <c r="A1215" s="28229"/>
      <c r="B1215" s="28924"/>
      <c r="C1215" s="28540"/>
      <c r="D1215" s="27339" t="str">
        <f>B1213&amp;".3"</f>
        <v>3.393.3</v>
      </c>
      <c r="E1215" s="27340" t="s">
        <v>1068</v>
      </c>
      <c r="F1215" s="27341" t="s">
        <v>430</v>
      </c>
      <c r="G1215" s="27310" t="s">
        <v>22</v>
      </c>
      <c r="H1215" s="27343" t="s">
        <v>22</v>
      </c>
      <c r="I1215" s="27310" t="s">
        <v>1826</v>
      </c>
      <c r="J1215" s="27343" t="s">
        <v>22</v>
      </c>
      <c r="K1215" s="28195" t="s">
        <v>1069</v>
      </c>
      <c r="L1215" s="28229"/>
      <c r="M1215" s="28229"/>
      <c r="N1215" s="28229"/>
      <c r="O1215" s="28229"/>
      <c r="P1215" s="28229"/>
      <c r="Q1215" s="28229"/>
      <c r="R1215" s="28229"/>
      <c r="S1215" s="28229"/>
      <c r="T1215" s="28229"/>
      <c r="U1215" s="28265"/>
      <c r="V1215" s="28229">
        <v>0</v>
      </c>
    </row>
    <row s="28966" customFormat="1" customHeight="1" ht="22.5">
      <c r="A1216" s="28229"/>
      <c r="B1216" s="28924" t="s">
        <v>1831</v>
      </c>
      <c r="C1216" s="28540" t="s">
        <v>103</v>
      </c>
      <c r="D1216" s="27339" t="str">
        <f>B1216&amp;".1"</f>
        <v>3.394.1</v>
      </c>
      <c r="E1216" s="27340" t="s">
        <v>1065</v>
      </c>
      <c r="F1216" s="27341" t="s">
        <v>430</v>
      </c>
      <c r="G1216" s="27545" t="s">
        <v>22</v>
      </c>
      <c r="H1216" s="27343" t="s">
        <v>22</v>
      </c>
      <c r="I1216" s="27545" t="s">
        <v>1830</v>
      </c>
      <c r="J1216" s="27343" t="s">
        <v>22</v>
      </c>
      <c r="K1216" s="28195"/>
      <c r="L1216" s="28229"/>
      <c r="M1216" s="28229"/>
      <c r="N1216" s="28229"/>
      <c r="O1216" s="28229"/>
      <c r="P1216" s="28229"/>
      <c r="Q1216" s="28229"/>
      <c r="R1216" s="28229"/>
      <c r="S1216" s="28229"/>
      <c r="T1216" s="28229"/>
      <c r="U1216" s="28265"/>
      <c r="V1216" s="28229">
        <v>0</v>
      </c>
    </row>
    <row s="28966" customFormat="1" customHeight="1" ht="15">
      <c r="A1217" s="28229"/>
      <c r="B1217" s="28924"/>
      <c r="C1217" s="28540"/>
      <c r="D1217" s="27339" t="str">
        <f>B1216&amp;".2"</f>
        <v>3.394.2</v>
      </c>
      <c r="E1217" s="27340" t="s">
        <v>1066</v>
      </c>
      <c r="F1217" s="27341" t="s">
        <v>430</v>
      </c>
      <c r="G1217" s="27310" t="s">
        <v>22</v>
      </c>
      <c r="H1217" s="27343" t="s">
        <v>22</v>
      </c>
      <c r="I1217" s="27310" t="s">
        <v>1826</v>
      </c>
      <c r="J1217" s="27343" t="s">
        <v>22</v>
      </c>
      <c r="K1217" s="28195" t="s">
        <v>1067</v>
      </c>
      <c r="L1217" s="28229"/>
      <c r="M1217" s="28229"/>
      <c r="N1217" s="28229"/>
      <c r="O1217" s="28229"/>
      <c r="P1217" s="28229"/>
      <c r="Q1217" s="28229"/>
      <c r="R1217" s="28229"/>
      <c r="S1217" s="28229"/>
      <c r="T1217" s="28229"/>
      <c r="U1217" s="28265"/>
      <c r="V1217" s="28229">
        <v>0</v>
      </c>
    </row>
    <row s="28966" customFormat="1" customHeight="1" ht="15">
      <c r="A1218" s="28229"/>
      <c r="B1218" s="28924"/>
      <c r="C1218" s="28540"/>
      <c r="D1218" s="27339" t="str">
        <f>B1216&amp;".3"</f>
        <v>3.394.3</v>
      </c>
      <c r="E1218" s="27340" t="s">
        <v>1068</v>
      </c>
      <c r="F1218" s="27341" t="s">
        <v>430</v>
      </c>
      <c r="G1218" s="27310" t="s">
        <v>22</v>
      </c>
      <c r="H1218" s="27343" t="s">
        <v>22</v>
      </c>
      <c r="I1218" s="27310" t="s">
        <v>1826</v>
      </c>
      <c r="J1218" s="27343" t="s">
        <v>22</v>
      </c>
      <c r="K1218" s="28195" t="s">
        <v>1069</v>
      </c>
      <c r="L1218" s="28229"/>
      <c r="M1218" s="28229"/>
      <c r="N1218" s="28229"/>
      <c r="O1218" s="28229"/>
      <c r="P1218" s="28229"/>
      <c r="Q1218" s="28229"/>
      <c r="R1218" s="28229"/>
      <c r="S1218" s="28229"/>
      <c r="T1218" s="28229"/>
      <c r="U1218" s="28265"/>
      <c r="V1218" s="28229">
        <v>0</v>
      </c>
    </row>
    <row s="28966" customFormat="1" customHeight="1" ht="22.5">
      <c r="A1219" s="28229"/>
      <c r="B1219" s="28924" t="s">
        <v>1832</v>
      </c>
      <c r="C1219" s="28540" t="s">
        <v>103</v>
      </c>
      <c r="D1219" s="27339" t="str">
        <f>B1219&amp;".1"</f>
        <v>3.395.1</v>
      </c>
      <c r="E1219" s="27340" t="s">
        <v>1065</v>
      </c>
      <c r="F1219" s="27341" t="s">
        <v>430</v>
      </c>
      <c r="G1219" s="27545" t="s">
        <v>22</v>
      </c>
      <c r="H1219" s="27343" t="s">
        <v>22</v>
      </c>
      <c r="I1219" s="27545" t="s">
        <v>1828</v>
      </c>
      <c r="J1219" s="27343" t="s">
        <v>22</v>
      </c>
      <c r="K1219" s="28195"/>
      <c r="L1219" s="28229"/>
      <c r="M1219" s="28229"/>
      <c r="N1219" s="28229"/>
      <c r="O1219" s="28229"/>
      <c r="P1219" s="28229"/>
      <c r="Q1219" s="28229"/>
      <c r="R1219" s="28229"/>
      <c r="S1219" s="28229"/>
      <c r="T1219" s="28229"/>
      <c r="U1219" s="28265"/>
      <c r="V1219" s="28229">
        <v>0</v>
      </c>
    </row>
    <row s="28966" customFormat="1" customHeight="1" ht="15">
      <c r="A1220" s="28229"/>
      <c r="B1220" s="28924"/>
      <c r="C1220" s="28540"/>
      <c r="D1220" s="27339" t="str">
        <f>B1219&amp;".2"</f>
        <v>3.395.2</v>
      </c>
      <c r="E1220" s="27340" t="s">
        <v>1066</v>
      </c>
      <c r="F1220" s="27341" t="s">
        <v>430</v>
      </c>
      <c r="G1220" s="27310" t="s">
        <v>22</v>
      </c>
      <c r="H1220" s="27343" t="s">
        <v>22</v>
      </c>
      <c r="I1220" s="27310" t="s">
        <v>1826</v>
      </c>
      <c r="J1220" s="27343" t="s">
        <v>22</v>
      </c>
      <c r="K1220" s="28195" t="s">
        <v>1067</v>
      </c>
      <c r="L1220" s="28229"/>
      <c r="M1220" s="28229"/>
      <c r="N1220" s="28229"/>
      <c r="O1220" s="28229"/>
      <c r="P1220" s="28229"/>
      <c r="Q1220" s="28229"/>
      <c r="R1220" s="28229"/>
      <c r="S1220" s="28229"/>
      <c r="T1220" s="28229"/>
      <c r="U1220" s="28265"/>
      <c r="V1220" s="28229">
        <v>0</v>
      </c>
    </row>
    <row s="28966" customFormat="1" customHeight="1" ht="15">
      <c r="A1221" s="28229"/>
      <c r="B1221" s="28924"/>
      <c r="C1221" s="28540"/>
      <c r="D1221" s="27339" t="str">
        <f>B1219&amp;".3"</f>
        <v>3.395.3</v>
      </c>
      <c r="E1221" s="27340" t="s">
        <v>1068</v>
      </c>
      <c r="F1221" s="27341" t="s">
        <v>430</v>
      </c>
      <c r="G1221" s="27310" t="s">
        <v>22</v>
      </c>
      <c r="H1221" s="27343" t="s">
        <v>22</v>
      </c>
      <c r="I1221" s="27310" t="s">
        <v>1826</v>
      </c>
      <c r="J1221" s="27343" t="s">
        <v>22</v>
      </c>
      <c r="K1221" s="28195" t="s">
        <v>1069</v>
      </c>
      <c r="L1221" s="28229"/>
      <c r="M1221" s="28229"/>
      <c r="N1221" s="28229"/>
      <c r="O1221" s="28229"/>
      <c r="P1221" s="28229"/>
      <c r="Q1221" s="28229"/>
      <c r="R1221" s="28229"/>
      <c r="S1221" s="28229"/>
      <c r="T1221" s="28229"/>
      <c r="U1221" s="28265"/>
      <c r="V1221" s="28229">
        <v>0</v>
      </c>
    </row>
    <row s="28966" customFormat="1" customHeight="1" ht="22.5">
      <c r="A1222" s="28229"/>
      <c r="B1222" s="28924" t="s">
        <v>1833</v>
      </c>
      <c r="C1222" s="28540" t="s">
        <v>103</v>
      </c>
      <c r="D1222" s="27339" t="str">
        <f>B1222&amp;".1"</f>
        <v>3.396.1</v>
      </c>
      <c r="E1222" s="27340" t="s">
        <v>1065</v>
      </c>
      <c r="F1222" s="27341" t="s">
        <v>430</v>
      </c>
      <c r="G1222" s="27545" t="s">
        <v>22</v>
      </c>
      <c r="H1222" s="27343" t="s">
        <v>22</v>
      </c>
      <c r="I1222" s="27545" t="s">
        <v>1755</v>
      </c>
      <c r="J1222" s="27343" t="s">
        <v>22</v>
      </c>
      <c r="K1222" s="28195"/>
      <c r="L1222" s="28229"/>
      <c r="M1222" s="28229"/>
      <c r="N1222" s="28229"/>
      <c r="O1222" s="28229"/>
      <c r="P1222" s="28229"/>
      <c r="Q1222" s="28229"/>
      <c r="R1222" s="28229"/>
      <c r="S1222" s="28229"/>
      <c r="T1222" s="28229"/>
      <c r="U1222" s="28265"/>
      <c r="V1222" s="28229">
        <v>0</v>
      </c>
    </row>
    <row s="28966" customFormat="1" customHeight="1" ht="15">
      <c r="A1223" s="28229"/>
      <c r="B1223" s="28924"/>
      <c r="C1223" s="28540"/>
      <c r="D1223" s="27339" t="str">
        <f>B1222&amp;".2"</f>
        <v>3.396.2</v>
      </c>
      <c r="E1223" s="27340" t="s">
        <v>1066</v>
      </c>
      <c r="F1223" s="27341" t="s">
        <v>430</v>
      </c>
      <c r="G1223" s="27310" t="s">
        <v>22</v>
      </c>
      <c r="H1223" s="27343" t="s">
        <v>22</v>
      </c>
      <c r="I1223" s="27310" t="s">
        <v>1826</v>
      </c>
      <c r="J1223" s="27343" t="s">
        <v>22</v>
      </c>
      <c r="K1223" s="28195" t="s">
        <v>1067</v>
      </c>
      <c r="L1223" s="28229"/>
      <c r="M1223" s="28229"/>
      <c r="N1223" s="28229"/>
      <c r="O1223" s="28229"/>
      <c r="P1223" s="28229"/>
      <c r="Q1223" s="28229"/>
      <c r="R1223" s="28229"/>
      <c r="S1223" s="28229"/>
      <c r="T1223" s="28229"/>
      <c r="U1223" s="28265"/>
      <c r="V1223" s="28229">
        <v>0</v>
      </c>
    </row>
    <row s="28966" customFormat="1" customHeight="1" ht="15">
      <c r="A1224" s="28229"/>
      <c r="B1224" s="28924"/>
      <c r="C1224" s="28540"/>
      <c r="D1224" s="27339" t="str">
        <f>B1222&amp;".3"</f>
        <v>3.396.3</v>
      </c>
      <c r="E1224" s="27340" t="s">
        <v>1068</v>
      </c>
      <c r="F1224" s="27341" t="s">
        <v>430</v>
      </c>
      <c r="G1224" s="27310" t="s">
        <v>22</v>
      </c>
      <c r="H1224" s="27343" t="s">
        <v>22</v>
      </c>
      <c r="I1224" s="27310" t="s">
        <v>1803</v>
      </c>
      <c r="J1224" s="27343" t="s">
        <v>22</v>
      </c>
      <c r="K1224" s="28195" t="s">
        <v>1069</v>
      </c>
      <c r="L1224" s="28229"/>
      <c r="M1224" s="28229"/>
      <c r="N1224" s="28229"/>
      <c r="O1224" s="28229"/>
      <c r="P1224" s="28229"/>
      <c r="Q1224" s="28229"/>
      <c r="R1224" s="28229"/>
      <c r="S1224" s="28229"/>
      <c r="T1224" s="28229"/>
      <c r="U1224" s="28265"/>
      <c r="V1224" s="28229">
        <v>0</v>
      </c>
    </row>
    <row s="28966" customFormat="1" customHeight="1" ht="22.5">
      <c r="A1225" s="28229"/>
      <c r="B1225" s="28924" t="s">
        <v>1834</v>
      </c>
      <c r="C1225" s="28540" t="s">
        <v>103</v>
      </c>
      <c r="D1225" s="27339" t="str">
        <f>B1225&amp;".1"</f>
        <v>3.397.1</v>
      </c>
      <c r="E1225" s="27340" t="s">
        <v>1065</v>
      </c>
      <c r="F1225" s="27341" t="s">
        <v>430</v>
      </c>
      <c r="G1225" s="27545" t="s">
        <v>22</v>
      </c>
      <c r="H1225" s="27343" t="s">
        <v>22</v>
      </c>
      <c r="I1225" s="27545" t="s">
        <v>1835</v>
      </c>
      <c r="J1225" s="27343" t="s">
        <v>22</v>
      </c>
      <c r="K1225" s="28195"/>
      <c r="L1225" s="28229"/>
      <c r="M1225" s="28229"/>
      <c r="N1225" s="28229"/>
      <c r="O1225" s="28229"/>
      <c r="P1225" s="28229"/>
      <c r="Q1225" s="28229"/>
      <c r="R1225" s="28229"/>
      <c r="S1225" s="28229"/>
      <c r="T1225" s="28229"/>
      <c r="U1225" s="28265"/>
      <c r="V1225" s="28229">
        <v>0</v>
      </c>
    </row>
    <row s="28966" customFormat="1" customHeight="1" ht="15">
      <c r="A1226" s="28229"/>
      <c r="B1226" s="28924"/>
      <c r="C1226" s="28540"/>
      <c r="D1226" s="27339" t="str">
        <f>B1225&amp;".2"</f>
        <v>3.397.2</v>
      </c>
      <c r="E1226" s="27340" t="s">
        <v>1066</v>
      </c>
      <c r="F1226" s="27341" t="s">
        <v>430</v>
      </c>
      <c r="G1226" s="27310" t="s">
        <v>22</v>
      </c>
      <c r="H1226" s="27343" t="s">
        <v>22</v>
      </c>
      <c r="I1226" s="27310" t="s">
        <v>1826</v>
      </c>
      <c r="J1226" s="27343" t="s">
        <v>22</v>
      </c>
      <c r="K1226" s="28195" t="s">
        <v>1067</v>
      </c>
      <c r="L1226" s="28229"/>
      <c r="M1226" s="28229"/>
      <c r="N1226" s="28229"/>
      <c r="O1226" s="28229"/>
      <c r="P1226" s="28229"/>
      <c r="Q1226" s="28229"/>
      <c r="R1226" s="28229"/>
      <c r="S1226" s="28229"/>
      <c r="T1226" s="28229"/>
      <c r="U1226" s="28265"/>
      <c r="V1226" s="28229">
        <v>0</v>
      </c>
    </row>
    <row s="28966" customFormat="1" customHeight="1" ht="15">
      <c r="A1227" s="28229"/>
      <c r="B1227" s="28924"/>
      <c r="C1227" s="28540"/>
      <c r="D1227" s="27339" t="str">
        <f>B1225&amp;".3"</f>
        <v>3.397.3</v>
      </c>
      <c r="E1227" s="27340" t="s">
        <v>1068</v>
      </c>
      <c r="F1227" s="27341" t="s">
        <v>430</v>
      </c>
      <c r="G1227" s="27310" t="s">
        <v>22</v>
      </c>
      <c r="H1227" s="27343" t="s">
        <v>22</v>
      </c>
      <c r="I1227" s="27310" t="s">
        <v>1826</v>
      </c>
      <c r="J1227" s="27343" t="s">
        <v>22</v>
      </c>
      <c r="K1227" s="28195" t="s">
        <v>1069</v>
      </c>
      <c r="L1227" s="28229"/>
      <c r="M1227" s="28229"/>
      <c r="N1227" s="28229"/>
      <c r="O1227" s="28229"/>
      <c r="P1227" s="28229"/>
      <c r="Q1227" s="28229"/>
      <c r="R1227" s="28229"/>
      <c r="S1227" s="28229"/>
      <c r="T1227" s="28229"/>
      <c r="U1227" s="28265"/>
      <c r="V1227" s="28229">
        <v>0</v>
      </c>
    </row>
    <row s="28966" customFormat="1" customHeight="1" ht="22.5">
      <c r="A1228" s="28229"/>
      <c r="B1228" s="28924" t="s">
        <v>1836</v>
      </c>
      <c r="C1228" s="28540" t="s">
        <v>103</v>
      </c>
      <c r="D1228" s="27339" t="str">
        <f>B1228&amp;".1"</f>
        <v>3.398.1</v>
      </c>
      <c r="E1228" s="27340" t="s">
        <v>1065</v>
      </c>
      <c r="F1228" s="27341" t="s">
        <v>430</v>
      </c>
      <c r="G1228" s="27545" t="s">
        <v>22</v>
      </c>
      <c r="H1228" s="27343" t="s">
        <v>22</v>
      </c>
      <c r="I1228" s="27545" t="s">
        <v>1837</v>
      </c>
      <c r="J1228" s="27343" t="s">
        <v>22</v>
      </c>
      <c r="K1228" s="28195"/>
      <c r="L1228" s="28229"/>
      <c r="M1228" s="28229"/>
      <c r="N1228" s="28229"/>
      <c r="O1228" s="28229"/>
      <c r="P1228" s="28229"/>
      <c r="Q1228" s="28229"/>
      <c r="R1228" s="28229"/>
      <c r="S1228" s="28229"/>
      <c r="T1228" s="28229"/>
      <c r="U1228" s="28265"/>
      <c r="V1228" s="28229">
        <v>0</v>
      </c>
    </row>
    <row s="28966" customFormat="1" customHeight="1" ht="15">
      <c r="A1229" s="28229"/>
      <c r="B1229" s="28924"/>
      <c r="C1229" s="28540"/>
      <c r="D1229" s="27339" t="str">
        <f>B1228&amp;".2"</f>
        <v>3.398.2</v>
      </c>
      <c r="E1229" s="27340" t="s">
        <v>1066</v>
      </c>
      <c r="F1229" s="27341" t="s">
        <v>430</v>
      </c>
      <c r="G1229" s="27310" t="s">
        <v>22</v>
      </c>
      <c r="H1229" s="27343" t="s">
        <v>22</v>
      </c>
      <c r="I1229" s="27310" t="s">
        <v>1826</v>
      </c>
      <c r="J1229" s="27343" t="s">
        <v>22</v>
      </c>
      <c r="K1229" s="28195" t="s">
        <v>1067</v>
      </c>
      <c r="L1229" s="28229"/>
      <c r="M1229" s="28229"/>
      <c r="N1229" s="28229"/>
      <c r="O1229" s="28229"/>
      <c r="P1229" s="28229"/>
      <c r="Q1229" s="28229"/>
      <c r="R1229" s="28229"/>
      <c r="S1229" s="28229"/>
      <c r="T1229" s="28229"/>
      <c r="U1229" s="28265"/>
      <c r="V1229" s="28229">
        <v>0</v>
      </c>
    </row>
    <row s="28966" customFormat="1" customHeight="1" ht="15">
      <c r="A1230" s="28229"/>
      <c r="B1230" s="28924"/>
      <c r="C1230" s="28540"/>
      <c r="D1230" s="27339" t="str">
        <f>B1228&amp;".3"</f>
        <v>3.398.3</v>
      </c>
      <c r="E1230" s="27340" t="s">
        <v>1068</v>
      </c>
      <c r="F1230" s="27341" t="s">
        <v>430</v>
      </c>
      <c r="G1230" s="27310" t="s">
        <v>22</v>
      </c>
      <c r="H1230" s="27343" t="s">
        <v>22</v>
      </c>
      <c r="I1230" s="27310" t="s">
        <v>1826</v>
      </c>
      <c r="J1230" s="27343" t="s">
        <v>22</v>
      </c>
      <c r="K1230" s="28195" t="s">
        <v>1069</v>
      </c>
      <c r="L1230" s="28229"/>
      <c r="M1230" s="28229"/>
      <c r="N1230" s="28229"/>
      <c r="O1230" s="28229"/>
      <c r="P1230" s="28229"/>
      <c r="Q1230" s="28229"/>
      <c r="R1230" s="28229"/>
      <c r="S1230" s="28229"/>
      <c r="T1230" s="28229"/>
      <c r="U1230" s="28265"/>
      <c r="V1230" s="28229">
        <v>0</v>
      </c>
    </row>
    <row s="28966" customFormat="1" customHeight="1" ht="22.5">
      <c r="A1231" s="28229"/>
      <c r="B1231" s="28924" t="s">
        <v>1838</v>
      </c>
      <c r="C1231" s="28540" t="s">
        <v>103</v>
      </c>
      <c r="D1231" s="27339" t="str">
        <f>B1231&amp;".1"</f>
        <v>3.399.1</v>
      </c>
      <c r="E1231" s="27340" t="s">
        <v>1065</v>
      </c>
      <c r="F1231" s="27341" t="s">
        <v>430</v>
      </c>
      <c r="G1231" s="27545" t="s">
        <v>22</v>
      </c>
      <c r="H1231" s="27343" t="s">
        <v>22</v>
      </c>
      <c r="I1231" s="27545" t="s">
        <v>1839</v>
      </c>
      <c r="J1231" s="27343" t="s">
        <v>22</v>
      </c>
      <c r="K1231" s="28195"/>
      <c r="L1231" s="28229"/>
      <c r="M1231" s="28229"/>
      <c r="N1231" s="28229"/>
      <c r="O1231" s="28229"/>
      <c r="P1231" s="28229"/>
      <c r="Q1231" s="28229"/>
      <c r="R1231" s="28229"/>
      <c r="S1231" s="28229"/>
      <c r="T1231" s="28229"/>
      <c r="U1231" s="28265"/>
      <c r="V1231" s="28229">
        <v>0</v>
      </c>
    </row>
    <row s="28966" customFormat="1" customHeight="1" ht="15">
      <c r="A1232" s="28229"/>
      <c r="B1232" s="28924"/>
      <c r="C1232" s="28540"/>
      <c r="D1232" s="27339" t="str">
        <f>B1231&amp;".2"</f>
        <v>3.399.2</v>
      </c>
      <c r="E1232" s="27340" t="s">
        <v>1066</v>
      </c>
      <c r="F1232" s="27341" t="s">
        <v>430</v>
      </c>
      <c r="G1232" s="27310" t="s">
        <v>22</v>
      </c>
      <c r="H1232" s="27343" t="s">
        <v>22</v>
      </c>
      <c r="I1232" s="27310" t="s">
        <v>1826</v>
      </c>
      <c r="J1232" s="27343" t="s">
        <v>22</v>
      </c>
      <c r="K1232" s="28195" t="s">
        <v>1067</v>
      </c>
      <c r="L1232" s="28229"/>
      <c r="M1232" s="28229"/>
      <c r="N1232" s="28229"/>
      <c r="O1232" s="28229"/>
      <c r="P1232" s="28229"/>
      <c r="Q1232" s="28229"/>
      <c r="R1232" s="28229"/>
      <c r="S1232" s="28229"/>
      <c r="T1232" s="28229"/>
      <c r="U1232" s="28265"/>
      <c r="V1232" s="28229">
        <v>0</v>
      </c>
    </row>
    <row s="28966" customFormat="1" customHeight="1" ht="15">
      <c r="A1233" s="28229"/>
      <c r="B1233" s="28924"/>
      <c r="C1233" s="28540"/>
      <c r="D1233" s="27339" t="str">
        <f>B1231&amp;".3"</f>
        <v>3.399.3</v>
      </c>
      <c r="E1233" s="27340" t="s">
        <v>1068</v>
      </c>
      <c r="F1233" s="27341" t="s">
        <v>430</v>
      </c>
      <c r="G1233" s="27310" t="s">
        <v>22</v>
      </c>
      <c r="H1233" s="27343" t="s">
        <v>22</v>
      </c>
      <c r="I1233" s="27310" t="s">
        <v>1826</v>
      </c>
      <c r="J1233" s="27343" t="s">
        <v>22</v>
      </c>
      <c r="K1233" s="28195" t="s">
        <v>1069</v>
      </c>
      <c r="L1233" s="28229"/>
      <c r="M1233" s="28229"/>
      <c r="N1233" s="28229"/>
      <c r="O1233" s="28229"/>
      <c r="P1233" s="28229"/>
      <c r="Q1233" s="28229"/>
      <c r="R1233" s="28229"/>
      <c r="S1233" s="28229"/>
      <c r="T1233" s="28229"/>
      <c r="U1233" s="28265"/>
      <c r="V1233" s="28229">
        <v>0</v>
      </c>
    </row>
    <row s="28966" customFormat="1" customHeight="1" ht="22.5">
      <c r="A1234" s="28229"/>
      <c r="B1234" s="28924" t="s">
        <v>1840</v>
      </c>
      <c r="C1234" s="28540" t="s">
        <v>103</v>
      </c>
      <c r="D1234" s="27339" t="str">
        <f>B1234&amp;".1"</f>
        <v>3.400.1</v>
      </c>
      <c r="E1234" s="27340" t="s">
        <v>1065</v>
      </c>
      <c r="F1234" s="27341" t="s">
        <v>430</v>
      </c>
      <c r="G1234" s="27545" t="s">
        <v>22</v>
      </c>
      <c r="H1234" s="27343" t="s">
        <v>22</v>
      </c>
      <c r="I1234" s="27545" t="s">
        <v>1841</v>
      </c>
      <c r="J1234" s="27343" t="s">
        <v>22</v>
      </c>
      <c r="K1234" s="28195"/>
      <c r="L1234" s="28229"/>
      <c r="M1234" s="28229"/>
      <c r="N1234" s="28229"/>
      <c r="O1234" s="28229"/>
      <c r="P1234" s="28229"/>
      <c r="Q1234" s="28229"/>
      <c r="R1234" s="28229"/>
      <c r="S1234" s="28229"/>
      <c r="T1234" s="28229"/>
      <c r="U1234" s="28265"/>
      <c r="V1234" s="28229">
        <v>0</v>
      </c>
    </row>
    <row s="28966" customFormat="1" customHeight="1" ht="15">
      <c r="A1235" s="28229"/>
      <c r="B1235" s="28924"/>
      <c r="C1235" s="28540"/>
      <c r="D1235" s="27339" t="str">
        <f>B1234&amp;".2"</f>
        <v>3.400.2</v>
      </c>
      <c r="E1235" s="27340" t="s">
        <v>1066</v>
      </c>
      <c r="F1235" s="27341" t="s">
        <v>430</v>
      </c>
      <c r="G1235" s="27310" t="s">
        <v>22</v>
      </c>
      <c r="H1235" s="27343" t="s">
        <v>22</v>
      </c>
      <c r="I1235" s="27310" t="s">
        <v>1826</v>
      </c>
      <c r="J1235" s="27343" t="s">
        <v>22</v>
      </c>
      <c r="K1235" s="28195" t="s">
        <v>1067</v>
      </c>
      <c r="L1235" s="28229"/>
      <c r="M1235" s="28229"/>
      <c r="N1235" s="28229"/>
      <c r="O1235" s="28229"/>
      <c r="P1235" s="28229"/>
      <c r="Q1235" s="28229"/>
      <c r="R1235" s="28229"/>
      <c r="S1235" s="28229"/>
      <c r="T1235" s="28229"/>
      <c r="U1235" s="28265"/>
      <c r="V1235" s="28229">
        <v>0</v>
      </c>
    </row>
    <row s="28966" customFormat="1" customHeight="1" ht="15">
      <c r="A1236" s="28229"/>
      <c r="B1236" s="28924"/>
      <c r="C1236" s="28540"/>
      <c r="D1236" s="27339" t="str">
        <f>B1234&amp;".3"</f>
        <v>3.400.3</v>
      </c>
      <c r="E1236" s="27340" t="s">
        <v>1068</v>
      </c>
      <c r="F1236" s="27341" t="s">
        <v>430</v>
      </c>
      <c r="G1236" s="27310" t="s">
        <v>22</v>
      </c>
      <c r="H1236" s="27343" t="s">
        <v>22</v>
      </c>
      <c r="I1236" s="27310" t="s">
        <v>1803</v>
      </c>
      <c r="J1236" s="27343" t="s">
        <v>22</v>
      </c>
      <c r="K1236" s="28195" t="s">
        <v>1069</v>
      </c>
      <c r="L1236" s="28229"/>
      <c r="M1236" s="28229"/>
      <c r="N1236" s="28229"/>
      <c r="O1236" s="28229"/>
      <c r="P1236" s="28229"/>
      <c r="Q1236" s="28229"/>
      <c r="R1236" s="28229"/>
      <c r="S1236" s="28229"/>
      <c r="T1236" s="28229"/>
      <c r="U1236" s="28265"/>
      <c r="V1236" s="28229">
        <v>0</v>
      </c>
    </row>
    <row s="28966" customFormat="1" customHeight="1" ht="22.5">
      <c r="A1237" s="28229"/>
      <c r="B1237" s="28924" t="s">
        <v>1842</v>
      </c>
      <c r="C1237" s="28540" t="s">
        <v>103</v>
      </c>
      <c r="D1237" s="27339" t="str">
        <f>B1237&amp;".1"</f>
        <v>3.401.1</v>
      </c>
      <c r="E1237" s="27340" t="s">
        <v>1065</v>
      </c>
      <c r="F1237" s="27341" t="s">
        <v>430</v>
      </c>
      <c r="G1237" s="27545" t="s">
        <v>22</v>
      </c>
      <c r="H1237" s="27343" t="s">
        <v>22</v>
      </c>
      <c r="I1237" s="27545" t="s">
        <v>1641</v>
      </c>
      <c r="J1237" s="27343" t="s">
        <v>22</v>
      </c>
      <c r="K1237" s="28195"/>
      <c r="L1237" s="28229"/>
      <c r="M1237" s="28229"/>
      <c r="N1237" s="28229"/>
      <c r="O1237" s="28229"/>
      <c r="P1237" s="28229"/>
      <c r="Q1237" s="28229"/>
      <c r="R1237" s="28229"/>
      <c r="S1237" s="28229"/>
      <c r="T1237" s="28229"/>
      <c r="U1237" s="28265"/>
      <c r="V1237" s="28229">
        <v>0</v>
      </c>
    </row>
    <row s="28966" customFormat="1" customHeight="1" ht="15">
      <c r="A1238" s="28229"/>
      <c r="B1238" s="28924"/>
      <c r="C1238" s="28540"/>
      <c r="D1238" s="27339" t="str">
        <f>B1237&amp;".2"</f>
        <v>3.401.2</v>
      </c>
      <c r="E1238" s="27340" t="s">
        <v>1066</v>
      </c>
      <c r="F1238" s="27341" t="s">
        <v>430</v>
      </c>
      <c r="G1238" s="27310" t="s">
        <v>22</v>
      </c>
      <c r="H1238" s="27343" t="s">
        <v>22</v>
      </c>
      <c r="I1238" s="27310" t="s">
        <v>1826</v>
      </c>
      <c r="J1238" s="27343" t="s">
        <v>22</v>
      </c>
      <c r="K1238" s="28195" t="s">
        <v>1067</v>
      </c>
      <c r="L1238" s="28229"/>
      <c r="M1238" s="28229"/>
      <c r="N1238" s="28229"/>
      <c r="O1238" s="28229"/>
      <c r="P1238" s="28229"/>
      <c r="Q1238" s="28229"/>
      <c r="R1238" s="28229"/>
      <c r="S1238" s="28229"/>
      <c r="T1238" s="28229"/>
      <c r="U1238" s="28265"/>
      <c r="V1238" s="28229">
        <v>0</v>
      </c>
    </row>
    <row s="28966" customFormat="1" customHeight="1" ht="15">
      <c r="A1239" s="28229"/>
      <c r="B1239" s="28924"/>
      <c r="C1239" s="28540"/>
      <c r="D1239" s="27339" t="str">
        <f>B1237&amp;".3"</f>
        <v>3.401.3</v>
      </c>
      <c r="E1239" s="27340" t="s">
        <v>1068</v>
      </c>
      <c r="F1239" s="27341" t="s">
        <v>430</v>
      </c>
      <c r="G1239" s="27310" t="s">
        <v>22</v>
      </c>
      <c r="H1239" s="27343" t="s">
        <v>22</v>
      </c>
      <c r="I1239" s="27310" t="s">
        <v>1826</v>
      </c>
      <c r="J1239" s="27343" t="s">
        <v>22</v>
      </c>
      <c r="K1239" s="28195" t="s">
        <v>1069</v>
      </c>
      <c r="L1239" s="28229"/>
      <c r="M1239" s="28229"/>
      <c r="N1239" s="28229"/>
      <c r="O1239" s="28229"/>
      <c r="P1239" s="28229"/>
      <c r="Q1239" s="28229"/>
      <c r="R1239" s="28229"/>
      <c r="S1239" s="28229"/>
      <c r="T1239" s="28229"/>
      <c r="U1239" s="28265"/>
      <c r="V1239" s="28229">
        <v>0</v>
      </c>
    </row>
    <row s="28966" customFormat="1" customHeight="1" ht="22.5">
      <c r="A1240" s="28229"/>
      <c r="B1240" s="28924" t="s">
        <v>1843</v>
      </c>
      <c r="C1240" s="28540" t="s">
        <v>103</v>
      </c>
      <c r="D1240" s="27339" t="str">
        <f>B1240&amp;".1"</f>
        <v>3.402.1</v>
      </c>
      <c r="E1240" s="27340" t="s">
        <v>1065</v>
      </c>
      <c r="F1240" s="27341" t="s">
        <v>430</v>
      </c>
      <c r="G1240" s="27545" t="s">
        <v>22</v>
      </c>
      <c r="H1240" s="27343" t="s">
        <v>22</v>
      </c>
      <c r="I1240" s="27545" t="s">
        <v>1844</v>
      </c>
      <c r="J1240" s="27343" t="s">
        <v>22</v>
      </c>
      <c r="K1240" s="28195"/>
      <c r="L1240" s="28229"/>
      <c r="M1240" s="28229"/>
      <c r="N1240" s="28229"/>
      <c r="O1240" s="28229"/>
      <c r="P1240" s="28229"/>
      <c r="Q1240" s="28229"/>
      <c r="R1240" s="28229"/>
      <c r="S1240" s="28229"/>
      <c r="T1240" s="28229"/>
      <c r="U1240" s="28265"/>
      <c r="V1240" s="28229">
        <v>0</v>
      </c>
    </row>
    <row s="28966" customFormat="1" customHeight="1" ht="15">
      <c r="A1241" s="28229"/>
      <c r="B1241" s="28924"/>
      <c r="C1241" s="28540"/>
      <c r="D1241" s="27339" t="str">
        <f>B1240&amp;".2"</f>
        <v>3.402.2</v>
      </c>
      <c r="E1241" s="27340" t="s">
        <v>1066</v>
      </c>
      <c r="F1241" s="27341" t="s">
        <v>430</v>
      </c>
      <c r="G1241" s="27310" t="s">
        <v>22</v>
      </c>
      <c r="H1241" s="27343" t="s">
        <v>22</v>
      </c>
      <c r="I1241" s="27310" t="s">
        <v>1826</v>
      </c>
      <c r="J1241" s="27343" t="s">
        <v>22</v>
      </c>
      <c r="K1241" s="28195" t="s">
        <v>1067</v>
      </c>
      <c r="L1241" s="28229"/>
      <c r="M1241" s="28229"/>
      <c r="N1241" s="28229"/>
      <c r="O1241" s="28229"/>
      <c r="P1241" s="28229"/>
      <c r="Q1241" s="28229"/>
      <c r="R1241" s="28229"/>
      <c r="S1241" s="28229"/>
      <c r="T1241" s="28229"/>
      <c r="U1241" s="28265"/>
      <c r="V1241" s="28229">
        <v>0</v>
      </c>
    </row>
    <row s="28966" customFormat="1" customHeight="1" ht="15">
      <c r="A1242" s="28229"/>
      <c r="B1242" s="28924"/>
      <c r="C1242" s="28540"/>
      <c r="D1242" s="27339" t="str">
        <f>B1240&amp;".3"</f>
        <v>3.402.3</v>
      </c>
      <c r="E1242" s="27340" t="s">
        <v>1068</v>
      </c>
      <c r="F1242" s="27341" t="s">
        <v>430</v>
      </c>
      <c r="G1242" s="27310" t="s">
        <v>22</v>
      </c>
      <c r="H1242" s="27343" t="s">
        <v>22</v>
      </c>
      <c r="I1242" s="27310" t="s">
        <v>1826</v>
      </c>
      <c r="J1242" s="27343" t="s">
        <v>22</v>
      </c>
      <c r="K1242" s="28195" t="s">
        <v>1069</v>
      </c>
      <c r="L1242" s="28229"/>
      <c r="M1242" s="28229"/>
      <c r="N1242" s="28229"/>
      <c r="O1242" s="28229"/>
      <c r="P1242" s="28229"/>
      <c r="Q1242" s="28229"/>
      <c r="R1242" s="28229"/>
      <c r="S1242" s="28229"/>
      <c r="T1242" s="28229"/>
      <c r="U1242" s="28265"/>
      <c r="V1242" s="28229">
        <v>0</v>
      </c>
    </row>
    <row s="28966" customFormat="1" customHeight="1" ht="22.5">
      <c r="A1243" s="28229"/>
      <c r="B1243" s="28924" t="s">
        <v>1845</v>
      </c>
      <c r="C1243" s="28540" t="s">
        <v>103</v>
      </c>
      <c r="D1243" s="27339" t="str">
        <f>B1243&amp;".1"</f>
        <v>3.403.1</v>
      </c>
      <c r="E1243" s="27340" t="s">
        <v>1065</v>
      </c>
      <c r="F1243" s="27341" t="s">
        <v>430</v>
      </c>
      <c r="G1243" s="27545" t="s">
        <v>22</v>
      </c>
      <c r="H1243" s="27343" t="s">
        <v>22</v>
      </c>
      <c r="I1243" s="27545" t="s">
        <v>1846</v>
      </c>
      <c r="J1243" s="27343" t="s">
        <v>22</v>
      </c>
      <c r="K1243" s="28195"/>
      <c r="L1243" s="28229"/>
      <c r="M1243" s="28229"/>
      <c r="N1243" s="28229"/>
      <c r="O1243" s="28229"/>
      <c r="P1243" s="28229"/>
      <c r="Q1243" s="28229"/>
      <c r="R1243" s="28229"/>
      <c r="S1243" s="28229"/>
      <c r="T1243" s="28229"/>
      <c r="U1243" s="28265"/>
      <c r="V1243" s="28229">
        <v>0</v>
      </c>
    </row>
    <row s="28966" customFormat="1" customHeight="1" ht="15">
      <c r="A1244" s="28229"/>
      <c r="B1244" s="28924"/>
      <c r="C1244" s="28540"/>
      <c r="D1244" s="27339" t="str">
        <f>B1243&amp;".2"</f>
        <v>3.403.2</v>
      </c>
      <c r="E1244" s="27340" t="s">
        <v>1066</v>
      </c>
      <c r="F1244" s="27341" t="s">
        <v>430</v>
      </c>
      <c r="G1244" s="27310" t="s">
        <v>22</v>
      </c>
      <c r="H1244" s="27343" t="s">
        <v>22</v>
      </c>
      <c r="I1244" s="27310" t="s">
        <v>1826</v>
      </c>
      <c r="J1244" s="27343" t="s">
        <v>22</v>
      </c>
      <c r="K1244" s="28195" t="s">
        <v>1067</v>
      </c>
      <c r="L1244" s="28229"/>
      <c r="M1244" s="28229"/>
      <c r="N1244" s="28229"/>
      <c r="O1244" s="28229"/>
      <c r="P1244" s="28229"/>
      <c r="Q1244" s="28229"/>
      <c r="R1244" s="28229"/>
      <c r="S1244" s="28229"/>
      <c r="T1244" s="28229"/>
      <c r="U1244" s="28265"/>
      <c r="V1244" s="28229">
        <v>0</v>
      </c>
    </row>
    <row s="28966" customFormat="1" customHeight="1" ht="15">
      <c r="A1245" s="28229"/>
      <c r="B1245" s="28924"/>
      <c r="C1245" s="28540"/>
      <c r="D1245" s="27339" t="str">
        <f>B1243&amp;".3"</f>
        <v>3.403.3</v>
      </c>
      <c r="E1245" s="27340" t="s">
        <v>1068</v>
      </c>
      <c r="F1245" s="27341" t="s">
        <v>430</v>
      </c>
      <c r="G1245" s="27310" t="s">
        <v>22</v>
      </c>
      <c r="H1245" s="27343" t="s">
        <v>22</v>
      </c>
      <c r="I1245" s="27310" t="s">
        <v>1826</v>
      </c>
      <c r="J1245" s="27343" t="s">
        <v>22</v>
      </c>
      <c r="K1245" s="28195" t="s">
        <v>1069</v>
      </c>
      <c r="L1245" s="28229"/>
      <c r="M1245" s="28229"/>
      <c r="N1245" s="28229"/>
      <c r="O1245" s="28229"/>
      <c r="P1245" s="28229"/>
      <c r="Q1245" s="28229"/>
      <c r="R1245" s="28229"/>
      <c r="S1245" s="28229"/>
      <c r="T1245" s="28229"/>
      <c r="U1245" s="28265"/>
      <c r="V1245" s="28229">
        <v>0</v>
      </c>
    </row>
    <row s="28966" customFormat="1" customHeight="1" ht="22.5">
      <c r="A1246" s="28229"/>
      <c r="B1246" s="28924" t="s">
        <v>1847</v>
      </c>
      <c r="C1246" s="28540" t="s">
        <v>103</v>
      </c>
      <c r="D1246" s="27339" t="str">
        <f>B1246&amp;".1"</f>
        <v>3.404.1</v>
      </c>
      <c r="E1246" s="27340" t="s">
        <v>1065</v>
      </c>
      <c r="F1246" s="27341" t="s">
        <v>430</v>
      </c>
      <c r="G1246" s="27545" t="s">
        <v>22</v>
      </c>
      <c r="H1246" s="27343" t="s">
        <v>22</v>
      </c>
      <c r="I1246" s="27545" t="s">
        <v>1848</v>
      </c>
      <c r="J1246" s="27343" t="s">
        <v>22</v>
      </c>
      <c r="K1246" s="28195"/>
      <c r="L1246" s="28229"/>
      <c r="M1246" s="28229"/>
      <c r="N1246" s="28229"/>
      <c r="O1246" s="28229"/>
      <c r="P1246" s="28229"/>
      <c r="Q1246" s="28229"/>
      <c r="R1246" s="28229"/>
      <c r="S1246" s="28229"/>
      <c r="T1246" s="28229"/>
      <c r="U1246" s="28265"/>
      <c r="V1246" s="28229">
        <v>0</v>
      </c>
    </row>
    <row s="28966" customFormat="1" customHeight="1" ht="15">
      <c r="A1247" s="28229"/>
      <c r="B1247" s="28924"/>
      <c r="C1247" s="28540"/>
      <c r="D1247" s="27339" t="str">
        <f>B1246&amp;".2"</f>
        <v>3.404.2</v>
      </c>
      <c r="E1247" s="27340" t="s">
        <v>1066</v>
      </c>
      <c r="F1247" s="27341" t="s">
        <v>430</v>
      </c>
      <c r="G1247" s="27310" t="s">
        <v>22</v>
      </c>
      <c r="H1247" s="27343" t="s">
        <v>22</v>
      </c>
      <c r="I1247" s="27310" t="s">
        <v>1826</v>
      </c>
      <c r="J1247" s="27343" t="s">
        <v>22</v>
      </c>
      <c r="K1247" s="28195" t="s">
        <v>1067</v>
      </c>
      <c r="L1247" s="28229"/>
      <c r="M1247" s="28229"/>
      <c r="N1247" s="28229"/>
      <c r="O1247" s="28229"/>
      <c r="P1247" s="28229"/>
      <c r="Q1247" s="28229"/>
      <c r="R1247" s="28229"/>
      <c r="S1247" s="28229"/>
      <c r="T1247" s="28229"/>
      <c r="U1247" s="28265"/>
      <c r="V1247" s="28229">
        <v>0</v>
      </c>
    </row>
    <row s="28966" customFormat="1" customHeight="1" ht="15">
      <c r="A1248" s="28229"/>
      <c r="B1248" s="28924"/>
      <c r="C1248" s="28540"/>
      <c r="D1248" s="27339" t="str">
        <f>B1246&amp;".3"</f>
        <v>3.404.3</v>
      </c>
      <c r="E1248" s="27340" t="s">
        <v>1068</v>
      </c>
      <c r="F1248" s="27341" t="s">
        <v>430</v>
      </c>
      <c r="G1248" s="27310" t="s">
        <v>22</v>
      </c>
      <c r="H1248" s="27343" t="s">
        <v>22</v>
      </c>
      <c r="I1248" s="27310" t="s">
        <v>1826</v>
      </c>
      <c r="J1248" s="27343" t="s">
        <v>22</v>
      </c>
      <c r="K1248" s="28195" t="s">
        <v>1069</v>
      </c>
      <c r="L1248" s="28229"/>
      <c r="M1248" s="28229"/>
      <c r="N1248" s="28229"/>
      <c r="O1248" s="28229"/>
      <c r="P1248" s="28229"/>
      <c r="Q1248" s="28229"/>
      <c r="R1248" s="28229"/>
      <c r="S1248" s="28229"/>
      <c r="T1248" s="28229"/>
      <c r="U1248" s="28265"/>
      <c r="V1248" s="28229">
        <v>0</v>
      </c>
    </row>
    <row s="28966" customFormat="1" customHeight="1" ht="22.5">
      <c r="A1249" s="28229"/>
      <c r="B1249" s="28924" t="s">
        <v>1849</v>
      </c>
      <c r="C1249" s="28540" t="s">
        <v>103</v>
      </c>
      <c r="D1249" s="27339" t="str">
        <f>B1249&amp;".1"</f>
        <v>3.405.1</v>
      </c>
      <c r="E1249" s="27340" t="s">
        <v>1065</v>
      </c>
      <c r="F1249" s="27341" t="s">
        <v>430</v>
      </c>
      <c r="G1249" s="27545" t="s">
        <v>22</v>
      </c>
      <c r="H1249" s="27343" t="s">
        <v>22</v>
      </c>
      <c r="I1249" s="27545" t="s">
        <v>1850</v>
      </c>
      <c r="J1249" s="27343" t="s">
        <v>22</v>
      </c>
      <c r="K1249" s="28195"/>
      <c r="L1249" s="28229"/>
      <c r="M1249" s="28229"/>
      <c r="N1249" s="28229"/>
      <c r="O1249" s="28229"/>
      <c r="P1249" s="28229"/>
      <c r="Q1249" s="28229"/>
      <c r="R1249" s="28229"/>
      <c r="S1249" s="28229"/>
      <c r="T1249" s="28229"/>
      <c r="U1249" s="28265"/>
      <c r="V1249" s="28229">
        <v>0</v>
      </c>
    </row>
    <row s="28966" customFormat="1" customHeight="1" ht="15">
      <c r="A1250" s="28229"/>
      <c r="B1250" s="28924"/>
      <c r="C1250" s="28540"/>
      <c r="D1250" s="27339" t="str">
        <f>B1249&amp;".2"</f>
        <v>3.405.2</v>
      </c>
      <c r="E1250" s="27340" t="s">
        <v>1066</v>
      </c>
      <c r="F1250" s="27341" t="s">
        <v>430</v>
      </c>
      <c r="G1250" s="27310" t="s">
        <v>22</v>
      </c>
      <c r="H1250" s="27343" t="s">
        <v>22</v>
      </c>
      <c r="I1250" s="27310" t="s">
        <v>1851</v>
      </c>
      <c r="J1250" s="27343" t="s">
        <v>22</v>
      </c>
      <c r="K1250" s="28195" t="s">
        <v>1067</v>
      </c>
      <c r="L1250" s="28229"/>
      <c r="M1250" s="28229"/>
      <c r="N1250" s="28229"/>
      <c r="O1250" s="28229"/>
      <c r="P1250" s="28229"/>
      <c r="Q1250" s="28229"/>
      <c r="R1250" s="28229"/>
      <c r="S1250" s="28229"/>
      <c r="T1250" s="28229"/>
      <c r="U1250" s="28265"/>
      <c r="V1250" s="28229">
        <v>0</v>
      </c>
    </row>
    <row s="28966" customFormat="1" customHeight="1" ht="15">
      <c r="A1251" s="28229"/>
      <c r="B1251" s="28924"/>
      <c r="C1251" s="28540"/>
      <c r="D1251" s="27339" t="str">
        <f>B1249&amp;".3"</f>
        <v>3.405.3</v>
      </c>
      <c r="E1251" s="27340" t="s">
        <v>1068</v>
      </c>
      <c r="F1251" s="27341" t="s">
        <v>430</v>
      </c>
      <c r="G1251" s="27310" t="s">
        <v>22</v>
      </c>
      <c r="H1251" s="27343" t="s">
        <v>22</v>
      </c>
      <c r="I1251" s="27310" t="s">
        <v>1826</v>
      </c>
      <c r="J1251" s="27343" t="s">
        <v>22</v>
      </c>
      <c r="K1251" s="28195" t="s">
        <v>1069</v>
      </c>
      <c r="L1251" s="28229"/>
      <c r="M1251" s="28229"/>
      <c r="N1251" s="28229"/>
      <c r="O1251" s="28229"/>
      <c r="P1251" s="28229"/>
      <c r="Q1251" s="28229"/>
      <c r="R1251" s="28229"/>
      <c r="S1251" s="28229"/>
      <c r="T1251" s="28229"/>
      <c r="U1251" s="28265"/>
      <c r="V1251" s="28229">
        <v>0</v>
      </c>
    </row>
    <row s="28966" customFormat="1" customHeight="1" ht="22.5">
      <c r="A1252" s="28229"/>
      <c r="B1252" s="28924" t="s">
        <v>1852</v>
      </c>
      <c r="C1252" s="28540" t="s">
        <v>103</v>
      </c>
      <c r="D1252" s="27339" t="str">
        <f>B1252&amp;".1"</f>
        <v>3.406.1</v>
      </c>
      <c r="E1252" s="27340" t="s">
        <v>1065</v>
      </c>
      <c r="F1252" s="27341" t="s">
        <v>430</v>
      </c>
      <c r="G1252" s="27545" t="s">
        <v>22</v>
      </c>
      <c r="H1252" s="27343" t="s">
        <v>22</v>
      </c>
      <c r="I1252" s="27545" t="s">
        <v>1853</v>
      </c>
      <c r="J1252" s="27343" t="s">
        <v>22</v>
      </c>
      <c r="K1252" s="28195"/>
      <c r="L1252" s="28229"/>
      <c r="M1252" s="28229"/>
      <c r="N1252" s="28229"/>
      <c r="O1252" s="28229"/>
      <c r="P1252" s="28229"/>
      <c r="Q1252" s="28229"/>
      <c r="R1252" s="28229"/>
      <c r="S1252" s="28229"/>
      <c r="T1252" s="28229"/>
      <c r="U1252" s="28265"/>
      <c r="V1252" s="28229">
        <v>0</v>
      </c>
    </row>
    <row s="28966" customFormat="1" customHeight="1" ht="15">
      <c r="A1253" s="28229"/>
      <c r="B1253" s="28924"/>
      <c r="C1253" s="28540"/>
      <c r="D1253" s="27339" t="str">
        <f>B1252&amp;".2"</f>
        <v>3.406.2</v>
      </c>
      <c r="E1253" s="27340" t="s">
        <v>1066</v>
      </c>
      <c r="F1253" s="27341" t="s">
        <v>430</v>
      </c>
      <c r="G1253" s="27310" t="s">
        <v>22</v>
      </c>
      <c r="H1253" s="27343" t="s">
        <v>22</v>
      </c>
      <c r="I1253" s="27310" t="s">
        <v>1851</v>
      </c>
      <c r="J1253" s="27343" t="s">
        <v>22</v>
      </c>
      <c r="K1253" s="28195" t="s">
        <v>1067</v>
      </c>
      <c r="L1253" s="28229"/>
      <c r="M1253" s="28229"/>
      <c r="N1253" s="28229"/>
      <c r="O1253" s="28229"/>
      <c r="P1253" s="28229"/>
      <c r="Q1253" s="28229"/>
      <c r="R1253" s="28229"/>
      <c r="S1253" s="28229"/>
      <c r="T1253" s="28229"/>
      <c r="U1253" s="28265"/>
      <c r="V1253" s="28229">
        <v>0</v>
      </c>
    </row>
    <row s="28966" customFormat="1" customHeight="1" ht="15">
      <c r="A1254" s="28229"/>
      <c r="B1254" s="28924"/>
      <c r="C1254" s="28540"/>
      <c r="D1254" s="27339" t="str">
        <f>B1252&amp;".3"</f>
        <v>3.406.3</v>
      </c>
      <c r="E1254" s="27340" t="s">
        <v>1068</v>
      </c>
      <c r="F1254" s="27341" t="s">
        <v>430</v>
      </c>
      <c r="G1254" s="27310" t="s">
        <v>22</v>
      </c>
      <c r="H1254" s="27343" t="s">
        <v>22</v>
      </c>
      <c r="I1254" s="27310" t="s">
        <v>1826</v>
      </c>
      <c r="J1254" s="27343" t="s">
        <v>22</v>
      </c>
      <c r="K1254" s="28195" t="s">
        <v>1069</v>
      </c>
      <c r="L1254" s="28229"/>
      <c r="M1254" s="28229"/>
      <c r="N1254" s="28229"/>
      <c r="O1254" s="28229"/>
      <c r="P1254" s="28229"/>
      <c r="Q1254" s="28229"/>
      <c r="R1254" s="28229"/>
      <c r="S1254" s="28229"/>
      <c r="T1254" s="28229"/>
      <c r="U1254" s="28265"/>
      <c r="V1254" s="28229">
        <v>0</v>
      </c>
    </row>
    <row s="28966" customFormat="1" customHeight="1" ht="22.5">
      <c r="A1255" s="28229"/>
      <c r="B1255" s="28924" t="s">
        <v>1854</v>
      </c>
      <c r="C1255" s="28540" t="s">
        <v>103</v>
      </c>
      <c r="D1255" s="27339" t="str">
        <f>B1255&amp;".1"</f>
        <v>3.407.1</v>
      </c>
      <c r="E1255" s="27340" t="s">
        <v>1065</v>
      </c>
      <c r="F1255" s="27341" t="s">
        <v>430</v>
      </c>
      <c r="G1255" s="27545" t="s">
        <v>22</v>
      </c>
      <c r="H1255" s="27343" t="s">
        <v>22</v>
      </c>
      <c r="I1255" s="27545" t="s">
        <v>1855</v>
      </c>
      <c r="J1255" s="27343" t="s">
        <v>22</v>
      </c>
      <c r="K1255" s="28195"/>
      <c r="L1255" s="28229"/>
      <c r="M1255" s="28229"/>
      <c r="N1255" s="28229"/>
      <c r="O1255" s="28229"/>
      <c r="P1255" s="28229"/>
      <c r="Q1255" s="28229"/>
      <c r="R1255" s="28229"/>
      <c r="S1255" s="28229"/>
      <c r="T1255" s="28229"/>
      <c r="U1255" s="28265"/>
      <c r="V1255" s="28229">
        <v>0</v>
      </c>
    </row>
    <row s="28966" customFormat="1" customHeight="1" ht="15">
      <c r="A1256" s="28229"/>
      <c r="B1256" s="28924"/>
      <c r="C1256" s="28540"/>
      <c r="D1256" s="27339" t="str">
        <f>B1255&amp;".2"</f>
        <v>3.407.2</v>
      </c>
      <c r="E1256" s="27340" t="s">
        <v>1066</v>
      </c>
      <c r="F1256" s="27341" t="s">
        <v>430</v>
      </c>
      <c r="G1256" s="27310" t="s">
        <v>22</v>
      </c>
      <c r="H1256" s="27343" t="s">
        <v>22</v>
      </c>
      <c r="I1256" s="27310" t="s">
        <v>1851</v>
      </c>
      <c r="J1256" s="27343" t="s">
        <v>22</v>
      </c>
      <c r="K1256" s="28195" t="s">
        <v>1067</v>
      </c>
      <c r="L1256" s="28229"/>
      <c r="M1256" s="28229"/>
      <c r="N1256" s="28229"/>
      <c r="O1256" s="28229"/>
      <c r="P1256" s="28229"/>
      <c r="Q1256" s="28229"/>
      <c r="R1256" s="28229"/>
      <c r="S1256" s="28229"/>
      <c r="T1256" s="28229"/>
      <c r="U1256" s="28265"/>
      <c r="V1256" s="28229">
        <v>0</v>
      </c>
    </row>
    <row s="28966" customFormat="1" customHeight="1" ht="15">
      <c r="A1257" s="28229"/>
      <c r="B1257" s="28924"/>
      <c r="C1257" s="28540"/>
      <c r="D1257" s="27339" t="str">
        <f>B1255&amp;".3"</f>
        <v>3.407.3</v>
      </c>
      <c r="E1257" s="27340" t="s">
        <v>1068</v>
      </c>
      <c r="F1257" s="27341" t="s">
        <v>430</v>
      </c>
      <c r="G1257" s="27310" t="s">
        <v>22</v>
      </c>
      <c r="H1257" s="27343" t="s">
        <v>22</v>
      </c>
      <c r="I1257" s="27310" t="s">
        <v>1851</v>
      </c>
      <c r="J1257" s="27343" t="s">
        <v>22</v>
      </c>
      <c r="K1257" s="28195" t="s">
        <v>1069</v>
      </c>
      <c r="L1257" s="28229"/>
      <c r="M1257" s="28229"/>
      <c r="N1257" s="28229"/>
      <c r="O1257" s="28229"/>
      <c r="P1257" s="28229"/>
      <c r="Q1257" s="28229"/>
      <c r="R1257" s="28229"/>
      <c r="S1257" s="28229"/>
      <c r="T1257" s="28229"/>
      <c r="U1257" s="28265"/>
      <c r="V1257" s="28229">
        <v>0</v>
      </c>
    </row>
    <row s="28966" customFormat="1" customHeight="1" ht="22.5">
      <c r="A1258" s="28229"/>
      <c r="B1258" s="28924" t="s">
        <v>1856</v>
      </c>
      <c r="C1258" s="28540" t="s">
        <v>103</v>
      </c>
      <c r="D1258" s="27339" t="str">
        <f>B1258&amp;".1"</f>
        <v>3.408.1</v>
      </c>
      <c r="E1258" s="27340" t="s">
        <v>1065</v>
      </c>
      <c r="F1258" s="27341" t="s">
        <v>430</v>
      </c>
      <c r="G1258" s="27545" t="s">
        <v>22</v>
      </c>
      <c r="H1258" s="27343" t="s">
        <v>22</v>
      </c>
      <c r="I1258" s="27545" t="s">
        <v>1857</v>
      </c>
      <c r="J1258" s="27343" t="s">
        <v>22</v>
      </c>
      <c r="K1258" s="28195"/>
      <c r="L1258" s="28229"/>
      <c r="M1258" s="28229"/>
      <c r="N1258" s="28229"/>
      <c r="O1258" s="28229"/>
      <c r="P1258" s="28229"/>
      <c r="Q1258" s="28229"/>
      <c r="R1258" s="28229"/>
      <c r="S1258" s="28229"/>
      <c r="T1258" s="28229"/>
      <c r="U1258" s="28265"/>
      <c r="V1258" s="28229">
        <v>0</v>
      </c>
    </row>
    <row s="28966" customFormat="1" customHeight="1" ht="15">
      <c r="A1259" s="28229"/>
      <c r="B1259" s="28924"/>
      <c r="C1259" s="28540"/>
      <c r="D1259" s="27339" t="str">
        <f>B1258&amp;".2"</f>
        <v>3.408.2</v>
      </c>
      <c r="E1259" s="27340" t="s">
        <v>1066</v>
      </c>
      <c r="F1259" s="27341" t="s">
        <v>430</v>
      </c>
      <c r="G1259" s="27310" t="s">
        <v>22</v>
      </c>
      <c r="H1259" s="27343" t="s">
        <v>22</v>
      </c>
      <c r="I1259" s="27310" t="s">
        <v>1851</v>
      </c>
      <c r="J1259" s="27343" t="s">
        <v>22</v>
      </c>
      <c r="K1259" s="28195" t="s">
        <v>1067</v>
      </c>
      <c r="L1259" s="28229"/>
      <c r="M1259" s="28229"/>
      <c r="N1259" s="28229"/>
      <c r="O1259" s="28229"/>
      <c r="P1259" s="28229"/>
      <c r="Q1259" s="28229"/>
      <c r="R1259" s="28229"/>
      <c r="S1259" s="28229"/>
      <c r="T1259" s="28229"/>
      <c r="U1259" s="28265"/>
      <c r="V1259" s="28229">
        <v>0</v>
      </c>
    </row>
    <row s="28966" customFormat="1" customHeight="1" ht="15">
      <c r="A1260" s="28229"/>
      <c r="B1260" s="28924"/>
      <c r="C1260" s="28540"/>
      <c r="D1260" s="27339" t="str">
        <f>B1258&amp;".3"</f>
        <v>3.408.3</v>
      </c>
      <c r="E1260" s="27340" t="s">
        <v>1068</v>
      </c>
      <c r="F1260" s="27341" t="s">
        <v>430</v>
      </c>
      <c r="G1260" s="27310" t="s">
        <v>22</v>
      </c>
      <c r="H1260" s="27343" t="s">
        <v>22</v>
      </c>
      <c r="I1260" s="27310" t="s">
        <v>1851</v>
      </c>
      <c r="J1260" s="27343" t="s">
        <v>22</v>
      </c>
      <c r="K1260" s="28195" t="s">
        <v>1069</v>
      </c>
      <c r="L1260" s="28229"/>
      <c r="M1260" s="28229"/>
      <c r="N1260" s="28229"/>
      <c r="O1260" s="28229"/>
      <c r="P1260" s="28229"/>
      <c r="Q1260" s="28229"/>
      <c r="R1260" s="28229"/>
      <c r="S1260" s="28229"/>
      <c r="T1260" s="28229"/>
      <c r="U1260" s="28265"/>
      <c r="V1260" s="28229">
        <v>0</v>
      </c>
    </row>
    <row s="28966" customFormat="1" customHeight="1" ht="22.5">
      <c r="A1261" s="28229"/>
      <c r="B1261" s="28924" t="s">
        <v>1858</v>
      </c>
      <c r="C1261" s="28540" t="s">
        <v>103</v>
      </c>
      <c r="D1261" s="27339" t="str">
        <f>B1261&amp;".1"</f>
        <v>3.409.1</v>
      </c>
      <c r="E1261" s="27340" t="s">
        <v>1065</v>
      </c>
      <c r="F1261" s="27341" t="s">
        <v>430</v>
      </c>
      <c r="G1261" s="27545" t="s">
        <v>22</v>
      </c>
      <c r="H1261" s="27343" t="s">
        <v>22</v>
      </c>
      <c r="I1261" s="27545" t="s">
        <v>1859</v>
      </c>
      <c r="J1261" s="27343" t="s">
        <v>22</v>
      </c>
      <c r="K1261" s="28195"/>
      <c r="L1261" s="28229"/>
      <c r="M1261" s="28229"/>
      <c r="N1261" s="28229"/>
      <c r="O1261" s="28229"/>
      <c r="P1261" s="28229"/>
      <c r="Q1261" s="28229"/>
      <c r="R1261" s="28229"/>
      <c r="S1261" s="28229"/>
      <c r="T1261" s="28229"/>
      <c r="U1261" s="28265"/>
      <c r="V1261" s="28229">
        <v>0</v>
      </c>
    </row>
    <row s="28966" customFormat="1" customHeight="1" ht="15">
      <c r="A1262" s="28229"/>
      <c r="B1262" s="28924"/>
      <c r="C1262" s="28540"/>
      <c r="D1262" s="27339" t="str">
        <f>B1261&amp;".2"</f>
        <v>3.409.2</v>
      </c>
      <c r="E1262" s="27340" t="s">
        <v>1066</v>
      </c>
      <c r="F1262" s="27341" t="s">
        <v>430</v>
      </c>
      <c r="G1262" s="27310" t="s">
        <v>22</v>
      </c>
      <c r="H1262" s="27343" t="s">
        <v>22</v>
      </c>
      <c r="I1262" s="27310" t="s">
        <v>1851</v>
      </c>
      <c r="J1262" s="27343" t="s">
        <v>22</v>
      </c>
      <c r="K1262" s="28195" t="s">
        <v>1067</v>
      </c>
      <c r="L1262" s="28229"/>
      <c r="M1262" s="28229"/>
      <c r="N1262" s="28229"/>
      <c r="O1262" s="28229"/>
      <c r="P1262" s="28229"/>
      <c r="Q1262" s="28229"/>
      <c r="R1262" s="28229"/>
      <c r="S1262" s="28229"/>
      <c r="T1262" s="28229"/>
      <c r="U1262" s="28265"/>
      <c r="V1262" s="28229">
        <v>0</v>
      </c>
    </row>
    <row s="28966" customFormat="1" customHeight="1" ht="15">
      <c r="A1263" s="28229"/>
      <c r="B1263" s="28924"/>
      <c r="C1263" s="28540"/>
      <c r="D1263" s="27339" t="str">
        <f>B1261&amp;".3"</f>
        <v>3.409.3</v>
      </c>
      <c r="E1263" s="27340" t="s">
        <v>1068</v>
      </c>
      <c r="F1263" s="27341" t="s">
        <v>430</v>
      </c>
      <c r="G1263" s="27310" t="s">
        <v>22</v>
      </c>
      <c r="H1263" s="27343" t="s">
        <v>22</v>
      </c>
      <c r="I1263" s="27310" t="s">
        <v>1851</v>
      </c>
      <c r="J1263" s="27343" t="s">
        <v>22</v>
      </c>
      <c r="K1263" s="28195" t="s">
        <v>1069</v>
      </c>
      <c r="L1263" s="28229"/>
      <c r="M1263" s="28229"/>
      <c r="N1263" s="28229"/>
      <c r="O1263" s="28229"/>
      <c r="P1263" s="28229"/>
      <c r="Q1263" s="28229"/>
      <c r="R1263" s="28229"/>
      <c r="S1263" s="28229"/>
      <c r="T1263" s="28229"/>
      <c r="U1263" s="28265"/>
      <c r="V1263" s="28229">
        <v>0</v>
      </c>
    </row>
    <row s="28966" customFormat="1" customHeight="1" ht="22.5">
      <c r="A1264" s="28229"/>
      <c r="B1264" s="28924" t="s">
        <v>1860</v>
      </c>
      <c r="C1264" s="28540" t="s">
        <v>103</v>
      </c>
      <c r="D1264" s="27339" t="str">
        <f>B1264&amp;".1"</f>
        <v>3.410.1</v>
      </c>
      <c r="E1264" s="27340" t="s">
        <v>1065</v>
      </c>
      <c r="F1264" s="27341" t="s">
        <v>430</v>
      </c>
      <c r="G1264" s="27545" t="s">
        <v>22</v>
      </c>
      <c r="H1264" s="27343" t="s">
        <v>22</v>
      </c>
      <c r="I1264" s="27545" t="s">
        <v>1861</v>
      </c>
      <c r="J1264" s="27343" t="s">
        <v>22</v>
      </c>
      <c r="K1264" s="28195"/>
      <c r="L1264" s="28229"/>
      <c r="M1264" s="28229"/>
      <c r="N1264" s="28229"/>
      <c r="O1264" s="28229"/>
      <c r="P1264" s="28229"/>
      <c r="Q1264" s="28229"/>
      <c r="R1264" s="28229"/>
      <c r="S1264" s="28229"/>
      <c r="T1264" s="28229"/>
      <c r="U1264" s="28265"/>
      <c r="V1264" s="28229">
        <v>0</v>
      </c>
    </row>
    <row s="28966" customFormat="1" customHeight="1" ht="15">
      <c r="A1265" s="28229"/>
      <c r="B1265" s="28924"/>
      <c r="C1265" s="28540"/>
      <c r="D1265" s="27339" t="str">
        <f>B1264&amp;".2"</f>
        <v>3.410.2</v>
      </c>
      <c r="E1265" s="27340" t="s">
        <v>1066</v>
      </c>
      <c r="F1265" s="27341" t="s">
        <v>430</v>
      </c>
      <c r="G1265" s="27310" t="s">
        <v>22</v>
      </c>
      <c r="H1265" s="27343" t="s">
        <v>22</v>
      </c>
      <c r="I1265" s="27310" t="s">
        <v>1851</v>
      </c>
      <c r="J1265" s="27343" t="s">
        <v>22</v>
      </c>
      <c r="K1265" s="28195" t="s">
        <v>1067</v>
      </c>
      <c r="L1265" s="28229"/>
      <c r="M1265" s="28229"/>
      <c r="N1265" s="28229"/>
      <c r="O1265" s="28229"/>
      <c r="P1265" s="28229"/>
      <c r="Q1265" s="28229"/>
      <c r="R1265" s="28229"/>
      <c r="S1265" s="28229"/>
      <c r="T1265" s="28229"/>
      <c r="U1265" s="28265"/>
      <c r="V1265" s="28229">
        <v>0</v>
      </c>
    </row>
    <row s="28966" customFormat="1" customHeight="1" ht="15">
      <c r="A1266" s="28229"/>
      <c r="B1266" s="28924"/>
      <c r="C1266" s="28540"/>
      <c r="D1266" s="27339" t="str">
        <f>B1264&amp;".3"</f>
        <v>3.410.3</v>
      </c>
      <c r="E1266" s="27340" t="s">
        <v>1068</v>
      </c>
      <c r="F1266" s="27341" t="s">
        <v>430</v>
      </c>
      <c r="G1266" s="27310" t="s">
        <v>22</v>
      </c>
      <c r="H1266" s="27343" t="s">
        <v>22</v>
      </c>
      <c r="I1266" s="27310" t="s">
        <v>1851</v>
      </c>
      <c r="J1266" s="27343" t="s">
        <v>22</v>
      </c>
      <c r="K1266" s="28195" t="s">
        <v>1069</v>
      </c>
      <c r="L1266" s="28229"/>
      <c r="M1266" s="28229"/>
      <c r="N1266" s="28229"/>
      <c r="O1266" s="28229"/>
      <c r="P1266" s="28229"/>
      <c r="Q1266" s="28229"/>
      <c r="R1266" s="28229"/>
      <c r="S1266" s="28229"/>
      <c r="T1266" s="28229"/>
      <c r="U1266" s="28265"/>
      <c r="V1266" s="28229">
        <v>0</v>
      </c>
    </row>
    <row s="28966" customFormat="1" customHeight="1" ht="22.5">
      <c r="A1267" s="28229"/>
      <c r="B1267" s="28924" t="s">
        <v>1862</v>
      </c>
      <c r="C1267" s="28540" t="s">
        <v>103</v>
      </c>
      <c r="D1267" s="27339" t="str">
        <f>B1267&amp;".1"</f>
        <v>3.411.1</v>
      </c>
      <c r="E1267" s="27340" t="s">
        <v>1065</v>
      </c>
      <c r="F1267" s="27341" t="s">
        <v>430</v>
      </c>
      <c r="G1267" s="27545" t="s">
        <v>22</v>
      </c>
      <c r="H1267" s="27343" t="s">
        <v>22</v>
      </c>
      <c r="I1267" s="27545" t="s">
        <v>1863</v>
      </c>
      <c r="J1267" s="27343" t="s">
        <v>22</v>
      </c>
      <c r="K1267" s="28195"/>
      <c r="L1267" s="28229"/>
      <c r="M1267" s="28229"/>
      <c r="N1267" s="28229"/>
      <c r="O1267" s="28229"/>
      <c r="P1267" s="28229"/>
      <c r="Q1267" s="28229"/>
      <c r="R1267" s="28229"/>
      <c r="S1267" s="28229"/>
      <c r="T1267" s="28229"/>
      <c r="U1267" s="28265"/>
      <c r="V1267" s="28229">
        <v>0</v>
      </c>
    </row>
    <row s="28966" customFormat="1" customHeight="1" ht="15">
      <c r="A1268" s="28229"/>
      <c r="B1268" s="28924"/>
      <c r="C1268" s="28540"/>
      <c r="D1268" s="27339" t="str">
        <f>B1267&amp;".2"</f>
        <v>3.411.2</v>
      </c>
      <c r="E1268" s="27340" t="s">
        <v>1066</v>
      </c>
      <c r="F1268" s="27341" t="s">
        <v>430</v>
      </c>
      <c r="G1268" s="27310" t="s">
        <v>22</v>
      </c>
      <c r="H1268" s="27343" t="s">
        <v>22</v>
      </c>
      <c r="I1268" s="27310" t="s">
        <v>1851</v>
      </c>
      <c r="J1268" s="27343" t="s">
        <v>22</v>
      </c>
      <c r="K1268" s="28195" t="s">
        <v>1067</v>
      </c>
      <c r="L1268" s="28229"/>
      <c r="M1268" s="28229"/>
      <c r="N1268" s="28229"/>
      <c r="O1268" s="28229"/>
      <c r="P1268" s="28229"/>
      <c r="Q1268" s="28229"/>
      <c r="R1268" s="28229"/>
      <c r="S1268" s="28229"/>
      <c r="T1268" s="28229"/>
      <c r="U1268" s="28265"/>
      <c r="V1268" s="28229">
        <v>0</v>
      </c>
    </row>
    <row s="28966" customFormat="1" customHeight="1" ht="15">
      <c r="A1269" s="28229"/>
      <c r="B1269" s="28924"/>
      <c r="C1269" s="28540"/>
      <c r="D1269" s="27339" t="str">
        <f>B1267&amp;".3"</f>
        <v>3.411.3</v>
      </c>
      <c r="E1269" s="27340" t="s">
        <v>1068</v>
      </c>
      <c r="F1269" s="27341" t="s">
        <v>430</v>
      </c>
      <c r="G1269" s="27310" t="s">
        <v>22</v>
      </c>
      <c r="H1269" s="27343" t="s">
        <v>22</v>
      </c>
      <c r="I1269" s="27310" t="s">
        <v>1851</v>
      </c>
      <c r="J1269" s="27343" t="s">
        <v>22</v>
      </c>
      <c r="K1269" s="28195" t="s">
        <v>1069</v>
      </c>
      <c r="L1269" s="28229"/>
      <c r="M1269" s="28229"/>
      <c r="N1269" s="28229"/>
      <c r="O1269" s="28229"/>
      <c r="P1269" s="28229"/>
      <c r="Q1269" s="28229"/>
      <c r="R1269" s="28229"/>
      <c r="S1269" s="28229"/>
      <c r="T1269" s="28229"/>
      <c r="U1269" s="28265"/>
      <c r="V1269" s="28229">
        <v>0</v>
      </c>
    </row>
    <row s="28966" customFormat="1" customHeight="1" ht="22.5">
      <c r="A1270" s="28229"/>
      <c r="B1270" s="28924" t="s">
        <v>1864</v>
      </c>
      <c r="C1270" s="28540" t="s">
        <v>103</v>
      </c>
      <c r="D1270" s="27339" t="str">
        <f>B1270&amp;".1"</f>
        <v>3.412.1</v>
      </c>
      <c r="E1270" s="27340" t="s">
        <v>1065</v>
      </c>
      <c r="F1270" s="27341" t="s">
        <v>430</v>
      </c>
      <c r="G1270" s="27545" t="s">
        <v>22</v>
      </c>
      <c r="H1270" s="27343" t="s">
        <v>22</v>
      </c>
      <c r="I1270" s="27545" t="s">
        <v>1865</v>
      </c>
      <c r="J1270" s="27343" t="s">
        <v>22</v>
      </c>
      <c r="K1270" s="28195"/>
      <c r="L1270" s="28229"/>
      <c r="M1270" s="28229"/>
      <c r="N1270" s="28229"/>
      <c r="O1270" s="28229"/>
      <c r="P1270" s="28229"/>
      <c r="Q1270" s="28229"/>
      <c r="R1270" s="28229"/>
      <c r="S1270" s="28229"/>
      <c r="T1270" s="28229"/>
      <c r="U1270" s="28265"/>
      <c r="V1270" s="28229">
        <v>0</v>
      </c>
    </row>
    <row s="28966" customFormat="1" customHeight="1" ht="15">
      <c r="A1271" s="28229"/>
      <c r="B1271" s="28924"/>
      <c r="C1271" s="28540"/>
      <c r="D1271" s="27339" t="str">
        <f>B1270&amp;".2"</f>
        <v>3.412.2</v>
      </c>
      <c r="E1271" s="27340" t="s">
        <v>1066</v>
      </c>
      <c r="F1271" s="27341" t="s">
        <v>430</v>
      </c>
      <c r="G1271" s="27310" t="s">
        <v>22</v>
      </c>
      <c r="H1271" s="27343" t="s">
        <v>22</v>
      </c>
      <c r="I1271" s="27310" t="s">
        <v>1851</v>
      </c>
      <c r="J1271" s="27343" t="s">
        <v>22</v>
      </c>
      <c r="K1271" s="28195" t="s">
        <v>1067</v>
      </c>
      <c r="L1271" s="28229"/>
      <c r="M1271" s="28229"/>
      <c r="N1271" s="28229"/>
      <c r="O1271" s="28229"/>
      <c r="P1271" s="28229"/>
      <c r="Q1271" s="28229"/>
      <c r="R1271" s="28229"/>
      <c r="S1271" s="28229"/>
      <c r="T1271" s="28229"/>
      <c r="U1271" s="28265"/>
      <c r="V1271" s="28229">
        <v>0</v>
      </c>
    </row>
    <row s="28966" customFormat="1" customHeight="1" ht="15">
      <c r="A1272" s="28229"/>
      <c r="B1272" s="28924"/>
      <c r="C1272" s="28540"/>
      <c r="D1272" s="27339" t="str">
        <f>B1270&amp;".3"</f>
        <v>3.412.3</v>
      </c>
      <c r="E1272" s="27340" t="s">
        <v>1068</v>
      </c>
      <c r="F1272" s="27341" t="s">
        <v>430</v>
      </c>
      <c r="G1272" s="27310" t="s">
        <v>22</v>
      </c>
      <c r="H1272" s="27343" t="s">
        <v>22</v>
      </c>
      <c r="I1272" s="27310" t="s">
        <v>1851</v>
      </c>
      <c r="J1272" s="27343" t="s">
        <v>22</v>
      </c>
      <c r="K1272" s="28195" t="s">
        <v>1069</v>
      </c>
      <c r="L1272" s="28229"/>
      <c r="M1272" s="28229"/>
      <c r="N1272" s="28229"/>
      <c r="O1272" s="28229"/>
      <c r="P1272" s="28229"/>
      <c r="Q1272" s="28229"/>
      <c r="R1272" s="28229"/>
      <c r="S1272" s="28229"/>
      <c r="T1272" s="28229"/>
      <c r="U1272" s="28265"/>
      <c r="V1272" s="28229">
        <v>0</v>
      </c>
    </row>
    <row s="28966" customFormat="1" customHeight="1" ht="22.5">
      <c r="A1273" s="28229"/>
      <c r="B1273" s="28924" t="s">
        <v>1866</v>
      </c>
      <c r="C1273" s="28540" t="s">
        <v>103</v>
      </c>
      <c r="D1273" s="27339" t="str">
        <f>B1273&amp;".1"</f>
        <v>3.413.1</v>
      </c>
      <c r="E1273" s="27340" t="s">
        <v>1065</v>
      </c>
      <c r="F1273" s="27341" t="s">
        <v>430</v>
      </c>
      <c r="G1273" s="27545" t="s">
        <v>22</v>
      </c>
      <c r="H1273" s="27343" t="s">
        <v>22</v>
      </c>
      <c r="I1273" s="27545" t="s">
        <v>1381</v>
      </c>
      <c r="J1273" s="27343" t="s">
        <v>22</v>
      </c>
      <c r="K1273" s="28195"/>
      <c r="L1273" s="28229"/>
      <c r="M1273" s="28229"/>
      <c r="N1273" s="28229"/>
      <c r="O1273" s="28229"/>
      <c r="P1273" s="28229"/>
      <c r="Q1273" s="28229"/>
      <c r="R1273" s="28229"/>
      <c r="S1273" s="28229"/>
      <c r="T1273" s="28229"/>
      <c r="U1273" s="28265"/>
      <c r="V1273" s="28229">
        <v>0</v>
      </c>
    </row>
    <row s="28966" customFormat="1" customHeight="1" ht="15">
      <c r="A1274" s="28229"/>
      <c r="B1274" s="28924"/>
      <c r="C1274" s="28540"/>
      <c r="D1274" s="27339" t="str">
        <f>B1273&amp;".2"</f>
        <v>3.413.2</v>
      </c>
      <c r="E1274" s="27340" t="s">
        <v>1066</v>
      </c>
      <c r="F1274" s="27341" t="s">
        <v>430</v>
      </c>
      <c r="G1274" s="27310" t="s">
        <v>22</v>
      </c>
      <c r="H1274" s="27343" t="s">
        <v>22</v>
      </c>
      <c r="I1274" s="27310" t="s">
        <v>1851</v>
      </c>
      <c r="J1274" s="27343" t="s">
        <v>22</v>
      </c>
      <c r="K1274" s="28195" t="s">
        <v>1067</v>
      </c>
      <c r="L1274" s="28229"/>
      <c r="M1274" s="28229"/>
      <c r="N1274" s="28229"/>
      <c r="O1274" s="28229"/>
      <c r="P1274" s="28229"/>
      <c r="Q1274" s="28229"/>
      <c r="R1274" s="28229"/>
      <c r="S1274" s="28229"/>
      <c r="T1274" s="28229"/>
      <c r="U1274" s="28265"/>
      <c r="V1274" s="28229">
        <v>0</v>
      </c>
    </row>
    <row s="28966" customFormat="1" customHeight="1" ht="15">
      <c r="A1275" s="28229"/>
      <c r="B1275" s="28924"/>
      <c r="C1275" s="28540"/>
      <c r="D1275" s="27339" t="str">
        <f>B1273&amp;".3"</f>
        <v>3.413.3</v>
      </c>
      <c r="E1275" s="27340" t="s">
        <v>1068</v>
      </c>
      <c r="F1275" s="27341" t="s">
        <v>430</v>
      </c>
      <c r="G1275" s="27310" t="s">
        <v>22</v>
      </c>
      <c r="H1275" s="27343" t="s">
        <v>22</v>
      </c>
      <c r="I1275" s="27310" t="s">
        <v>1851</v>
      </c>
      <c r="J1275" s="27343" t="s">
        <v>22</v>
      </c>
      <c r="K1275" s="28195" t="s">
        <v>1069</v>
      </c>
      <c r="L1275" s="28229"/>
      <c r="M1275" s="28229"/>
      <c r="N1275" s="28229"/>
      <c r="O1275" s="28229"/>
      <c r="P1275" s="28229"/>
      <c r="Q1275" s="28229"/>
      <c r="R1275" s="28229"/>
      <c r="S1275" s="28229"/>
      <c r="T1275" s="28229"/>
      <c r="U1275" s="28265"/>
      <c r="V1275" s="28229">
        <v>0</v>
      </c>
    </row>
    <row s="28966" customFormat="1" customHeight="1" ht="22.5">
      <c r="A1276" s="28229"/>
      <c r="B1276" s="28924" t="s">
        <v>1867</v>
      </c>
      <c r="C1276" s="28540" t="s">
        <v>103</v>
      </c>
      <c r="D1276" s="27339" t="str">
        <f>B1276&amp;".1"</f>
        <v>3.414.1</v>
      </c>
      <c r="E1276" s="27340" t="s">
        <v>1065</v>
      </c>
      <c r="F1276" s="27341" t="s">
        <v>430</v>
      </c>
      <c r="G1276" s="27545" t="s">
        <v>22</v>
      </c>
      <c r="H1276" s="27343" t="s">
        <v>22</v>
      </c>
      <c r="I1276" s="27545" t="s">
        <v>1868</v>
      </c>
      <c r="J1276" s="27343" t="s">
        <v>22</v>
      </c>
      <c r="K1276" s="28195"/>
      <c r="L1276" s="28229"/>
      <c r="M1276" s="28229"/>
      <c r="N1276" s="28229"/>
      <c r="O1276" s="28229"/>
      <c r="P1276" s="28229"/>
      <c r="Q1276" s="28229"/>
      <c r="R1276" s="28229"/>
      <c r="S1276" s="28229"/>
      <c r="T1276" s="28229"/>
      <c r="U1276" s="28265"/>
      <c r="V1276" s="28229">
        <v>0</v>
      </c>
    </row>
    <row s="28966" customFormat="1" customHeight="1" ht="15">
      <c r="A1277" s="28229"/>
      <c r="B1277" s="28924"/>
      <c r="C1277" s="28540"/>
      <c r="D1277" s="27339" t="str">
        <f>B1276&amp;".2"</f>
        <v>3.414.2</v>
      </c>
      <c r="E1277" s="27340" t="s">
        <v>1066</v>
      </c>
      <c r="F1277" s="27341" t="s">
        <v>430</v>
      </c>
      <c r="G1277" s="27310" t="s">
        <v>22</v>
      </c>
      <c r="H1277" s="27343" t="s">
        <v>22</v>
      </c>
      <c r="I1277" s="27310" t="s">
        <v>1851</v>
      </c>
      <c r="J1277" s="27343" t="s">
        <v>22</v>
      </c>
      <c r="K1277" s="28195" t="s">
        <v>1067</v>
      </c>
      <c r="L1277" s="28229"/>
      <c r="M1277" s="28229"/>
      <c r="N1277" s="28229"/>
      <c r="O1277" s="28229"/>
      <c r="P1277" s="28229"/>
      <c r="Q1277" s="28229"/>
      <c r="R1277" s="28229"/>
      <c r="S1277" s="28229"/>
      <c r="T1277" s="28229"/>
      <c r="U1277" s="28265"/>
      <c r="V1277" s="28229">
        <v>0</v>
      </c>
    </row>
    <row s="28966" customFormat="1" customHeight="1" ht="15">
      <c r="A1278" s="28229"/>
      <c r="B1278" s="28924"/>
      <c r="C1278" s="28540"/>
      <c r="D1278" s="27339" t="str">
        <f>B1276&amp;".3"</f>
        <v>3.414.3</v>
      </c>
      <c r="E1278" s="27340" t="s">
        <v>1068</v>
      </c>
      <c r="F1278" s="27341" t="s">
        <v>430</v>
      </c>
      <c r="G1278" s="27310" t="s">
        <v>22</v>
      </c>
      <c r="H1278" s="27343" t="s">
        <v>22</v>
      </c>
      <c r="I1278" s="27310" t="s">
        <v>1851</v>
      </c>
      <c r="J1278" s="27343" t="s">
        <v>22</v>
      </c>
      <c r="K1278" s="28195" t="s">
        <v>1069</v>
      </c>
      <c r="L1278" s="28229"/>
      <c r="M1278" s="28229"/>
      <c r="N1278" s="28229"/>
      <c r="O1278" s="28229"/>
      <c r="P1278" s="28229"/>
      <c r="Q1278" s="28229"/>
      <c r="R1278" s="28229"/>
      <c r="S1278" s="28229"/>
      <c r="T1278" s="28229"/>
      <c r="U1278" s="28265"/>
      <c r="V1278" s="28229">
        <v>0</v>
      </c>
    </row>
    <row s="28966" customFormat="1" customHeight="1" ht="22.5">
      <c r="A1279" s="28229"/>
      <c r="B1279" s="28924" t="s">
        <v>1869</v>
      </c>
      <c r="C1279" s="28540" t="s">
        <v>103</v>
      </c>
      <c r="D1279" s="27339" t="str">
        <f>B1279&amp;".1"</f>
        <v>3.415.1</v>
      </c>
      <c r="E1279" s="27340" t="s">
        <v>1065</v>
      </c>
      <c r="F1279" s="27341" t="s">
        <v>430</v>
      </c>
      <c r="G1279" s="27545" t="s">
        <v>22</v>
      </c>
      <c r="H1279" s="27343" t="s">
        <v>22</v>
      </c>
      <c r="I1279" s="27545" t="s">
        <v>1870</v>
      </c>
      <c r="J1279" s="27343" t="s">
        <v>22</v>
      </c>
      <c r="K1279" s="28195"/>
      <c r="L1279" s="28229"/>
      <c r="M1279" s="28229"/>
      <c r="N1279" s="28229"/>
      <c r="O1279" s="28229"/>
      <c r="P1279" s="28229"/>
      <c r="Q1279" s="28229"/>
      <c r="R1279" s="28229"/>
      <c r="S1279" s="28229"/>
      <c r="T1279" s="28229"/>
      <c r="U1279" s="28265"/>
      <c r="V1279" s="28229">
        <v>0</v>
      </c>
    </row>
    <row s="28966" customFormat="1" customHeight="1" ht="15">
      <c r="A1280" s="28229"/>
      <c r="B1280" s="28924"/>
      <c r="C1280" s="28540"/>
      <c r="D1280" s="27339" t="str">
        <f>B1279&amp;".2"</f>
        <v>3.415.2</v>
      </c>
      <c r="E1280" s="27340" t="s">
        <v>1066</v>
      </c>
      <c r="F1280" s="27341" t="s">
        <v>430</v>
      </c>
      <c r="G1280" s="27310" t="s">
        <v>22</v>
      </c>
      <c r="H1280" s="27343" t="s">
        <v>22</v>
      </c>
      <c r="I1280" s="27310" t="s">
        <v>1851</v>
      </c>
      <c r="J1280" s="27343" t="s">
        <v>22</v>
      </c>
      <c r="K1280" s="28195" t="s">
        <v>1067</v>
      </c>
      <c r="L1280" s="28229"/>
      <c r="M1280" s="28229"/>
      <c r="N1280" s="28229"/>
      <c r="O1280" s="28229"/>
      <c r="P1280" s="28229"/>
      <c r="Q1280" s="28229"/>
      <c r="R1280" s="28229"/>
      <c r="S1280" s="28229"/>
      <c r="T1280" s="28229"/>
      <c r="U1280" s="28265"/>
      <c r="V1280" s="28229">
        <v>0</v>
      </c>
    </row>
    <row s="28966" customFormat="1" customHeight="1" ht="15">
      <c r="A1281" s="28229"/>
      <c r="B1281" s="28924"/>
      <c r="C1281" s="28540"/>
      <c r="D1281" s="27339" t="str">
        <f>B1279&amp;".3"</f>
        <v>3.415.3</v>
      </c>
      <c r="E1281" s="27340" t="s">
        <v>1068</v>
      </c>
      <c r="F1281" s="27341" t="s">
        <v>430</v>
      </c>
      <c r="G1281" s="27310" t="s">
        <v>22</v>
      </c>
      <c r="H1281" s="27343" t="s">
        <v>22</v>
      </c>
      <c r="I1281" s="27310" t="s">
        <v>1851</v>
      </c>
      <c r="J1281" s="27343" t="s">
        <v>22</v>
      </c>
      <c r="K1281" s="28195" t="s">
        <v>1069</v>
      </c>
      <c r="L1281" s="28229"/>
      <c r="M1281" s="28229"/>
      <c r="N1281" s="28229"/>
      <c r="O1281" s="28229"/>
      <c r="P1281" s="28229"/>
      <c r="Q1281" s="28229"/>
      <c r="R1281" s="28229"/>
      <c r="S1281" s="28229"/>
      <c r="T1281" s="28229"/>
      <c r="U1281" s="28265"/>
      <c r="V1281" s="28229">
        <v>0</v>
      </c>
    </row>
    <row s="28966" customFormat="1" customHeight="1" ht="22.5">
      <c r="A1282" s="28229"/>
      <c r="B1282" s="28924" t="s">
        <v>1871</v>
      </c>
      <c r="C1282" s="28540" t="s">
        <v>103</v>
      </c>
      <c r="D1282" s="27339" t="str">
        <f>B1282&amp;".1"</f>
        <v>3.416.1</v>
      </c>
      <c r="E1282" s="27340" t="s">
        <v>1065</v>
      </c>
      <c r="F1282" s="27341" t="s">
        <v>430</v>
      </c>
      <c r="G1282" s="27545" t="s">
        <v>22</v>
      </c>
      <c r="H1282" s="27343" t="s">
        <v>22</v>
      </c>
      <c r="I1282" s="27545" t="s">
        <v>1872</v>
      </c>
      <c r="J1282" s="27343" t="s">
        <v>22</v>
      </c>
      <c r="K1282" s="28195"/>
      <c r="L1282" s="28229"/>
      <c r="M1282" s="28229"/>
      <c r="N1282" s="28229"/>
      <c r="O1282" s="28229"/>
      <c r="P1282" s="28229"/>
      <c r="Q1282" s="28229"/>
      <c r="R1282" s="28229"/>
      <c r="S1282" s="28229"/>
      <c r="T1282" s="28229"/>
      <c r="U1282" s="28265"/>
      <c r="V1282" s="28229">
        <v>0</v>
      </c>
    </row>
    <row s="28966" customFormat="1" customHeight="1" ht="15">
      <c r="A1283" s="28229"/>
      <c r="B1283" s="28924"/>
      <c r="C1283" s="28540"/>
      <c r="D1283" s="27339" t="str">
        <f>B1282&amp;".2"</f>
        <v>3.416.2</v>
      </c>
      <c r="E1283" s="27340" t="s">
        <v>1066</v>
      </c>
      <c r="F1283" s="27341" t="s">
        <v>430</v>
      </c>
      <c r="G1283" s="27310" t="s">
        <v>22</v>
      </c>
      <c r="H1283" s="27343" t="s">
        <v>22</v>
      </c>
      <c r="I1283" s="27310" t="s">
        <v>1851</v>
      </c>
      <c r="J1283" s="27343" t="s">
        <v>22</v>
      </c>
      <c r="K1283" s="28195" t="s">
        <v>1067</v>
      </c>
      <c r="L1283" s="28229"/>
      <c r="M1283" s="28229"/>
      <c r="N1283" s="28229"/>
      <c r="O1283" s="28229"/>
      <c r="P1283" s="28229"/>
      <c r="Q1283" s="28229"/>
      <c r="R1283" s="28229"/>
      <c r="S1283" s="28229"/>
      <c r="T1283" s="28229"/>
      <c r="U1283" s="28265"/>
      <c r="V1283" s="28229">
        <v>0</v>
      </c>
    </row>
    <row s="28966" customFormat="1" customHeight="1" ht="15">
      <c r="A1284" s="28229"/>
      <c r="B1284" s="28924"/>
      <c r="C1284" s="28540"/>
      <c r="D1284" s="27339" t="str">
        <f>B1282&amp;".3"</f>
        <v>3.416.3</v>
      </c>
      <c r="E1284" s="27340" t="s">
        <v>1068</v>
      </c>
      <c r="F1284" s="27341" t="s">
        <v>430</v>
      </c>
      <c r="G1284" s="27310" t="s">
        <v>22</v>
      </c>
      <c r="H1284" s="27343" t="s">
        <v>22</v>
      </c>
      <c r="I1284" s="27310" t="s">
        <v>1851</v>
      </c>
      <c r="J1284" s="27343" t="s">
        <v>22</v>
      </c>
      <c r="K1284" s="28195" t="s">
        <v>1069</v>
      </c>
      <c r="L1284" s="28229"/>
      <c r="M1284" s="28229"/>
      <c r="N1284" s="28229"/>
      <c r="O1284" s="28229"/>
      <c r="P1284" s="28229"/>
      <c r="Q1284" s="28229"/>
      <c r="R1284" s="28229"/>
      <c r="S1284" s="28229"/>
      <c r="T1284" s="28229"/>
      <c r="U1284" s="28265"/>
      <c r="V1284" s="28229">
        <v>0</v>
      </c>
    </row>
    <row s="28966" customFormat="1" customHeight="1" ht="22.5">
      <c r="A1285" s="28229"/>
      <c r="B1285" s="28924" t="s">
        <v>1873</v>
      </c>
      <c r="C1285" s="28540" t="s">
        <v>103</v>
      </c>
      <c r="D1285" s="27339" t="str">
        <f>B1285&amp;".1"</f>
        <v>3.417.1</v>
      </c>
      <c r="E1285" s="27340" t="s">
        <v>1065</v>
      </c>
      <c r="F1285" s="27341" t="s">
        <v>430</v>
      </c>
      <c r="G1285" s="27545" t="s">
        <v>22</v>
      </c>
      <c r="H1285" s="27343" t="s">
        <v>22</v>
      </c>
      <c r="I1285" s="27545" t="s">
        <v>1874</v>
      </c>
      <c r="J1285" s="27343" t="s">
        <v>22</v>
      </c>
      <c r="K1285" s="28195"/>
      <c r="L1285" s="28229"/>
      <c r="M1285" s="28229"/>
      <c r="N1285" s="28229"/>
      <c r="O1285" s="28229"/>
      <c r="P1285" s="28229"/>
      <c r="Q1285" s="28229"/>
      <c r="R1285" s="28229"/>
      <c r="S1285" s="28229"/>
      <c r="T1285" s="28229"/>
      <c r="U1285" s="28265"/>
      <c r="V1285" s="28229">
        <v>0</v>
      </c>
    </row>
    <row s="28966" customFormat="1" customHeight="1" ht="15">
      <c r="A1286" s="28229"/>
      <c r="B1286" s="28924"/>
      <c r="C1286" s="28540"/>
      <c r="D1286" s="27339" t="str">
        <f>B1285&amp;".2"</f>
        <v>3.417.2</v>
      </c>
      <c r="E1286" s="27340" t="s">
        <v>1066</v>
      </c>
      <c r="F1286" s="27341" t="s">
        <v>430</v>
      </c>
      <c r="G1286" s="27310" t="s">
        <v>22</v>
      </c>
      <c r="H1286" s="27343" t="s">
        <v>22</v>
      </c>
      <c r="I1286" s="27310" t="s">
        <v>1851</v>
      </c>
      <c r="J1286" s="27343" t="s">
        <v>22</v>
      </c>
      <c r="K1286" s="28195" t="s">
        <v>1067</v>
      </c>
      <c r="L1286" s="28229"/>
      <c r="M1286" s="28229"/>
      <c r="N1286" s="28229"/>
      <c r="O1286" s="28229"/>
      <c r="P1286" s="28229"/>
      <c r="Q1286" s="28229"/>
      <c r="R1286" s="28229"/>
      <c r="S1286" s="28229"/>
      <c r="T1286" s="28229"/>
      <c r="U1286" s="28265"/>
      <c r="V1286" s="28229">
        <v>0</v>
      </c>
    </row>
    <row s="28966" customFormat="1" customHeight="1" ht="15">
      <c r="A1287" s="28229"/>
      <c r="B1287" s="28924"/>
      <c r="C1287" s="28540"/>
      <c r="D1287" s="27339" t="str">
        <f>B1285&amp;".3"</f>
        <v>3.417.3</v>
      </c>
      <c r="E1287" s="27340" t="s">
        <v>1068</v>
      </c>
      <c r="F1287" s="27341" t="s">
        <v>430</v>
      </c>
      <c r="G1287" s="27310" t="s">
        <v>22</v>
      </c>
      <c r="H1287" s="27343" t="s">
        <v>22</v>
      </c>
      <c r="I1287" s="27310" t="s">
        <v>1851</v>
      </c>
      <c r="J1287" s="27343" t="s">
        <v>22</v>
      </c>
      <c r="K1287" s="28195" t="s">
        <v>1069</v>
      </c>
      <c r="L1287" s="28229"/>
      <c r="M1287" s="28229"/>
      <c r="N1287" s="28229"/>
      <c r="O1287" s="28229"/>
      <c r="P1287" s="28229"/>
      <c r="Q1287" s="28229"/>
      <c r="R1287" s="28229"/>
      <c r="S1287" s="28229"/>
      <c r="T1287" s="28229"/>
      <c r="U1287" s="28265"/>
      <c r="V1287" s="28229">
        <v>0</v>
      </c>
    </row>
    <row s="28966" customFormat="1" customHeight="1" ht="22.5">
      <c r="A1288" s="28229"/>
      <c r="B1288" s="28924" t="s">
        <v>1875</v>
      </c>
      <c r="C1288" s="28540" t="s">
        <v>103</v>
      </c>
      <c r="D1288" s="27339" t="str">
        <f>B1288&amp;".1"</f>
        <v>3.418.1</v>
      </c>
      <c r="E1288" s="27340" t="s">
        <v>1065</v>
      </c>
      <c r="F1288" s="27341" t="s">
        <v>430</v>
      </c>
      <c r="G1288" s="27545" t="s">
        <v>22</v>
      </c>
      <c r="H1288" s="27343" t="s">
        <v>22</v>
      </c>
      <c r="I1288" s="27545" t="s">
        <v>1418</v>
      </c>
      <c r="J1288" s="27343" t="s">
        <v>22</v>
      </c>
      <c r="K1288" s="28195"/>
      <c r="L1288" s="28229"/>
      <c r="M1288" s="28229"/>
      <c r="N1288" s="28229"/>
      <c r="O1288" s="28229"/>
      <c r="P1288" s="28229"/>
      <c r="Q1288" s="28229"/>
      <c r="R1288" s="28229"/>
      <c r="S1288" s="28229"/>
      <c r="T1288" s="28229"/>
      <c r="U1288" s="28265"/>
      <c r="V1288" s="28229">
        <v>0</v>
      </c>
    </row>
    <row s="28966" customFormat="1" customHeight="1" ht="15">
      <c r="A1289" s="28229"/>
      <c r="B1289" s="28924"/>
      <c r="C1289" s="28540"/>
      <c r="D1289" s="27339" t="str">
        <f>B1288&amp;".2"</f>
        <v>3.418.2</v>
      </c>
      <c r="E1289" s="27340" t="s">
        <v>1066</v>
      </c>
      <c r="F1289" s="27341" t="s">
        <v>430</v>
      </c>
      <c r="G1289" s="27310" t="s">
        <v>22</v>
      </c>
      <c r="H1289" s="27343" t="s">
        <v>22</v>
      </c>
      <c r="I1289" s="27310" t="s">
        <v>1876</v>
      </c>
      <c r="J1289" s="27343" t="s">
        <v>22</v>
      </c>
      <c r="K1289" s="28195" t="s">
        <v>1067</v>
      </c>
      <c r="L1289" s="28229"/>
      <c r="M1289" s="28229"/>
      <c r="N1289" s="28229"/>
      <c r="O1289" s="28229"/>
      <c r="P1289" s="28229"/>
      <c r="Q1289" s="28229"/>
      <c r="R1289" s="28229"/>
      <c r="S1289" s="28229"/>
      <c r="T1289" s="28229"/>
      <c r="U1289" s="28265"/>
      <c r="V1289" s="28229">
        <v>0</v>
      </c>
    </row>
    <row s="28966" customFormat="1" customHeight="1" ht="15">
      <c r="A1290" s="28229"/>
      <c r="B1290" s="28924"/>
      <c r="C1290" s="28540"/>
      <c r="D1290" s="27339" t="str">
        <f>B1288&amp;".3"</f>
        <v>3.418.3</v>
      </c>
      <c r="E1290" s="27340" t="s">
        <v>1068</v>
      </c>
      <c r="F1290" s="27341" t="s">
        <v>430</v>
      </c>
      <c r="G1290" s="27310" t="s">
        <v>22</v>
      </c>
      <c r="H1290" s="27343" t="s">
        <v>22</v>
      </c>
      <c r="I1290" s="27310" t="s">
        <v>1876</v>
      </c>
      <c r="J1290" s="27343" t="s">
        <v>22</v>
      </c>
      <c r="K1290" s="28195" t="s">
        <v>1069</v>
      </c>
      <c r="L1290" s="28229"/>
      <c r="M1290" s="28229"/>
      <c r="N1290" s="28229"/>
      <c r="O1290" s="28229"/>
      <c r="P1290" s="28229"/>
      <c r="Q1290" s="28229"/>
      <c r="R1290" s="28229"/>
      <c r="S1290" s="28229"/>
      <c r="T1290" s="28229"/>
      <c r="U1290" s="28265"/>
      <c r="V1290" s="28229">
        <v>0</v>
      </c>
    </row>
    <row s="28966" customFormat="1" customHeight="1" ht="22.5">
      <c r="A1291" s="28229"/>
      <c r="B1291" s="28924" t="s">
        <v>1877</v>
      </c>
      <c r="C1291" s="28540" t="s">
        <v>103</v>
      </c>
      <c r="D1291" s="27339" t="str">
        <f>B1291&amp;".1"</f>
        <v>3.419.1</v>
      </c>
      <c r="E1291" s="27340" t="s">
        <v>1065</v>
      </c>
      <c r="F1291" s="27341" t="s">
        <v>430</v>
      </c>
      <c r="G1291" s="27545" t="s">
        <v>22</v>
      </c>
      <c r="H1291" s="27343" t="s">
        <v>22</v>
      </c>
      <c r="I1291" s="27545" t="s">
        <v>1878</v>
      </c>
      <c r="J1291" s="27343" t="s">
        <v>22</v>
      </c>
      <c r="K1291" s="28195"/>
      <c r="L1291" s="28229"/>
      <c r="M1291" s="28229"/>
      <c r="N1291" s="28229"/>
      <c r="O1291" s="28229"/>
      <c r="P1291" s="28229"/>
      <c r="Q1291" s="28229"/>
      <c r="R1291" s="28229"/>
      <c r="S1291" s="28229"/>
      <c r="T1291" s="28229"/>
      <c r="U1291" s="28265"/>
      <c r="V1291" s="28229">
        <v>0</v>
      </c>
    </row>
    <row s="28966" customFormat="1" customHeight="1" ht="15">
      <c r="A1292" s="28229"/>
      <c r="B1292" s="28924"/>
      <c r="C1292" s="28540"/>
      <c r="D1292" s="27339" t="str">
        <f>B1291&amp;".2"</f>
        <v>3.419.2</v>
      </c>
      <c r="E1292" s="27340" t="s">
        <v>1066</v>
      </c>
      <c r="F1292" s="27341" t="s">
        <v>430</v>
      </c>
      <c r="G1292" s="27310" t="s">
        <v>22</v>
      </c>
      <c r="H1292" s="27343" t="s">
        <v>22</v>
      </c>
      <c r="I1292" s="27310" t="s">
        <v>1876</v>
      </c>
      <c r="J1292" s="27343" t="s">
        <v>22</v>
      </c>
      <c r="K1292" s="28195" t="s">
        <v>1067</v>
      </c>
      <c r="L1292" s="28229"/>
      <c r="M1292" s="28229"/>
      <c r="N1292" s="28229"/>
      <c r="O1292" s="28229"/>
      <c r="P1292" s="28229"/>
      <c r="Q1292" s="28229"/>
      <c r="R1292" s="28229"/>
      <c r="S1292" s="28229"/>
      <c r="T1292" s="28229"/>
      <c r="U1292" s="28265"/>
      <c r="V1292" s="28229">
        <v>0</v>
      </c>
    </row>
    <row s="28966" customFormat="1" customHeight="1" ht="15">
      <c r="A1293" s="28229"/>
      <c r="B1293" s="28924"/>
      <c r="C1293" s="28540"/>
      <c r="D1293" s="27339" t="str">
        <f>B1291&amp;".3"</f>
        <v>3.419.3</v>
      </c>
      <c r="E1293" s="27340" t="s">
        <v>1068</v>
      </c>
      <c r="F1293" s="27341" t="s">
        <v>430</v>
      </c>
      <c r="G1293" s="27310" t="s">
        <v>22</v>
      </c>
      <c r="H1293" s="27343" t="s">
        <v>22</v>
      </c>
      <c r="I1293" s="27310" t="s">
        <v>1876</v>
      </c>
      <c r="J1293" s="27343" t="s">
        <v>22</v>
      </c>
      <c r="K1293" s="28195" t="s">
        <v>1069</v>
      </c>
      <c r="L1293" s="28229"/>
      <c r="M1293" s="28229"/>
      <c r="N1293" s="28229"/>
      <c r="O1293" s="28229"/>
      <c r="P1293" s="28229"/>
      <c r="Q1293" s="28229"/>
      <c r="R1293" s="28229"/>
      <c r="S1293" s="28229"/>
      <c r="T1293" s="28229"/>
      <c r="U1293" s="28265"/>
      <c r="V1293" s="28229">
        <v>0</v>
      </c>
    </row>
    <row s="28966" customFormat="1" customHeight="1" ht="22.5">
      <c r="A1294" s="28229"/>
      <c r="B1294" s="28924" t="s">
        <v>1879</v>
      </c>
      <c r="C1294" s="28540" t="s">
        <v>103</v>
      </c>
      <c r="D1294" s="27339" t="str">
        <f>B1294&amp;".1"</f>
        <v>3.420.1</v>
      </c>
      <c r="E1294" s="27340" t="s">
        <v>1065</v>
      </c>
      <c r="F1294" s="27341" t="s">
        <v>430</v>
      </c>
      <c r="G1294" s="27545" t="s">
        <v>22</v>
      </c>
      <c r="H1294" s="27343" t="s">
        <v>22</v>
      </c>
      <c r="I1294" s="27545" t="s">
        <v>1880</v>
      </c>
      <c r="J1294" s="27343" t="s">
        <v>22</v>
      </c>
      <c r="K1294" s="28195"/>
      <c r="L1294" s="28229"/>
      <c r="M1294" s="28229"/>
      <c r="N1294" s="28229"/>
      <c r="O1294" s="28229"/>
      <c r="P1294" s="28229"/>
      <c r="Q1294" s="28229"/>
      <c r="R1294" s="28229"/>
      <c r="S1294" s="28229"/>
      <c r="T1294" s="28229"/>
      <c r="U1294" s="28265"/>
      <c r="V1294" s="28229">
        <v>0</v>
      </c>
    </row>
    <row s="28966" customFormat="1" customHeight="1" ht="15">
      <c r="A1295" s="28229"/>
      <c r="B1295" s="28924"/>
      <c r="C1295" s="28540"/>
      <c r="D1295" s="27339" t="str">
        <f>B1294&amp;".2"</f>
        <v>3.420.2</v>
      </c>
      <c r="E1295" s="27340" t="s">
        <v>1066</v>
      </c>
      <c r="F1295" s="27341" t="s">
        <v>430</v>
      </c>
      <c r="G1295" s="27310" t="s">
        <v>22</v>
      </c>
      <c r="H1295" s="27343" t="s">
        <v>22</v>
      </c>
      <c r="I1295" s="27310" t="s">
        <v>1876</v>
      </c>
      <c r="J1295" s="27343" t="s">
        <v>22</v>
      </c>
      <c r="K1295" s="28195" t="s">
        <v>1067</v>
      </c>
      <c r="L1295" s="28229"/>
      <c r="M1295" s="28229"/>
      <c r="N1295" s="28229"/>
      <c r="O1295" s="28229"/>
      <c r="P1295" s="28229"/>
      <c r="Q1295" s="28229"/>
      <c r="R1295" s="28229"/>
      <c r="S1295" s="28229"/>
      <c r="T1295" s="28229"/>
      <c r="U1295" s="28265"/>
      <c r="V1295" s="28229">
        <v>0</v>
      </c>
    </row>
    <row s="28966" customFormat="1" customHeight="1" ht="15">
      <c r="A1296" s="28229"/>
      <c r="B1296" s="28924"/>
      <c r="C1296" s="28540"/>
      <c r="D1296" s="27339" t="str">
        <f>B1294&amp;".3"</f>
        <v>3.420.3</v>
      </c>
      <c r="E1296" s="27340" t="s">
        <v>1068</v>
      </c>
      <c r="F1296" s="27341" t="s">
        <v>430</v>
      </c>
      <c r="G1296" s="27310" t="s">
        <v>22</v>
      </c>
      <c r="H1296" s="27343" t="s">
        <v>22</v>
      </c>
      <c r="I1296" s="27310" t="s">
        <v>1851</v>
      </c>
      <c r="J1296" s="27343" t="s">
        <v>22</v>
      </c>
      <c r="K1296" s="28195" t="s">
        <v>1069</v>
      </c>
      <c r="L1296" s="28229"/>
      <c r="M1296" s="28229"/>
      <c r="N1296" s="28229"/>
      <c r="O1296" s="28229"/>
      <c r="P1296" s="28229"/>
      <c r="Q1296" s="28229"/>
      <c r="R1296" s="28229"/>
      <c r="S1296" s="28229"/>
      <c r="T1296" s="28229"/>
      <c r="U1296" s="28265"/>
      <c r="V1296" s="28229">
        <v>0</v>
      </c>
    </row>
    <row s="28966" customFormat="1" customHeight="1" ht="22.5">
      <c r="A1297" s="28229"/>
      <c r="B1297" s="28924" t="s">
        <v>1881</v>
      </c>
      <c r="C1297" s="28540" t="s">
        <v>103</v>
      </c>
      <c r="D1297" s="27339" t="str">
        <f>B1297&amp;".1"</f>
        <v>3.421.1</v>
      </c>
      <c r="E1297" s="27340" t="s">
        <v>1065</v>
      </c>
      <c r="F1297" s="27341" t="s">
        <v>430</v>
      </c>
      <c r="G1297" s="27545" t="s">
        <v>22</v>
      </c>
      <c r="H1297" s="27343" t="s">
        <v>22</v>
      </c>
      <c r="I1297" s="27545" t="s">
        <v>1882</v>
      </c>
      <c r="J1297" s="27343" t="s">
        <v>22</v>
      </c>
      <c r="K1297" s="28195"/>
      <c r="L1297" s="28229"/>
      <c r="M1297" s="28229"/>
      <c r="N1297" s="28229"/>
      <c r="O1297" s="28229"/>
      <c r="P1297" s="28229"/>
      <c r="Q1297" s="28229"/>
      <c r="R1297" s="28229"/>
      <c r="S1297" s="28229"/>
      <c r="T1297" s="28229"/>
      <c r="U1297" s="28265"/>
      <c r="V1297" s="28229">
        <v>0</v>
      </c>
    </row>
    <row s="28966" customFormat="1" customHeight="1" ht="15">
      <c r="A1298" s="28229"/>
      <c r="B1298" s="28924"/>
      <c r="C1298" s="28540"/>
      <c r="D1298" s="27339" t="str">
        <f>B1297&amp;".2"</f>
        <v>3.421.2</v>
      </c>
      <c r="E1298" s="27340" t="s">
        <v>1066</v>
      </c>
      <c r="F1298" s="27341" t="s">
        <v>430</v>
      </c>
      <c r="G1298" s="27310" t="s">
        <v>22</v>
      </c>
      <c r="H1298" s="27343" t="s">
        <v>22</v>
      </c>
      <c r="I1298" s="27310" t="s">
        <v>1876</v>
      </c>
      <c r="J1298" s="27343" t="s">
        <v>22</v>
      </c>
      <c r="K1298" s="28195" t="s">
        <v>1067</v>
      </c>
      <c r="L1298" s="28229"/>
      <c r="M1298" s="28229"/>
      <c r="N1298" s="28229"/>
      <c r="O1298" s="28229"/>
      <c r="P1298" s="28229"/>
      <c r="Q1298" s="28229"/>
      <c r="R1298" s="28229"/>
      <c r="S1298" s="28229"/>
      <c r="T1298" s="28229"/>
      <c r="U1298" s="28265"/>
      <c r="V1298" s="28229">
        <v>0</v>
      </c>
    </row>
    <row s="28966" customFormat="1" customHeight="1" ht="15">
      <c r="A1299" s="28229"/>
      <c r="B1299" s="28924"/>
      <c r="C1299" s="28540"/>
      <c r="D1299" s="27339" t="str">
        <f>B1297&amp;".3"</f>
        <v>3.421.3</v>
      </c>
      <c r="E1299" s="27340" t="s">
        <v>1068</v>
      </c>
      <c r="F1299" s="27341" t="s">
        <v>430</v>
      </c>
      <c r="G1299" s="27310" t="s">
        <v>22</v>
      </c>
      <c r="H1299" s="27343" t="s">
        <v>22</v>
      </c>
      <c r="I1299" s="27310" t="s">
        <v>1876</v>
      </c>
      <c r="J1299" s="27343" t="s">
        <v>22</v>
      </c>
      <c r="K1299" s="28195" t="s">
        <v>1069</v>
      </c>
      <c r="L1299" s="28229"/>
      <c r="M1299" s="28229"/>
      <c r="N1299" s="28229"/>
      <c r="O1299" s="28229"/>
      <c r="P1299" s="28229"/>
      <c r="Q1299" s="28229"/>
      <c r="R1299" s="28229"/>
      <c r="S1299" s="28229"/>
      <c r="T1299" s="28229"/>
      <c r="U1299" s="28265"/>
      <c r="V1299" s="28229">
        <v>0</v>
      </c>
    </row>
    <row s="28966" customFormat="1" customHeight="1" ht="22.5">
      <c r="A1300" s="28229"/>
      <c r="B1300" s="28924" t="s">
        <v>1883</v>
      </c>
      <c r="C1300" s="28540" t="s">
        <v>103</v>
      </c>
      <c r="D1300" s="27339" t="str">
        <f>B1300&amp;".1"</f>
        <v>3.422.1</v>
      </c>
      <c r="E1300" s="27340" t="s">
        <v>1065</v>
      </c>
      <c r="F1300" s="27341" t="s">
        <v>430</v>
      </c>
      <c r="G1300" s="27545" t="s">
        <v>22</v>
      </c>
      <c r="H1300" s="27343" t="s">
        <v>22</v>
      </c>
      <c r="I1300" s="27545" t="s">
        <v>1884</v>
      </c>
      <c r="J1300" s="27343" t="s">
        <v>22</v>
      </c>
      <c r="K1300" s="28195"/>
      <c r="L1300" s="28229"/>
      <c r="M1300" s="28229"/>
      <c r="N1300" s="28229"/>
      <c r="O1300" s="28229"/>
      <c r="P1300" s="28229"/>
      <c r="Q1300" s="28229"/>
      <c r="R1300" s="28229"/>
      <c r="S1300" s="28229"/>
      <c r="T1300" s="28229"/>
      <c r="U1300" s="28265"/>
      <c r="V1300" s="28229">
        <v>0</v>
      </c>
    </row>
    <row s="28966" customFormat="1" customHeight="1" ht="15">
      <c r="A1301" s="28229"/>
      <c r="B1301" s="28924"/>
      <c r="C1301" s="28540"/>
      <c r="D1301" s="27339" t="str">
        <f>B1300&amp;".2"</f>
        <v>3.422.2</v>
      </c>
      <c r="E1301" s="27340" t="s">
        <v>1066</v>
      </c>
      <c r="F1301" s="27341" t="s">
        <v>430</v>
      </c>
      <c r="G1301" s="27310" t="s">
        <v>22</v>
      </c>
      <c r="H1301" s="27343" t="s">
        <v>22</v>
      </c>
      <c r="I1301" s="27310" t="s">
        <v>1876</v>
      </c>
      <c r="J1301" s="27343" t="s">
        <v>22</v>
      </c>
      <c r="K1301" s="28195" t="s">
        <v>1067</v>
      </c>
      <c r="L1301" s="28229"/>
      <c r="M1301" s="28229"/>
      <c r="N1301" s="28229"/>
      <c r="O1301" s="28229"/>
      <c r="P1301" s="28229"/>
      <c r="Q1301" s="28229"/>
      <c r="R1301" s="28229"/>
      <c r="S1301" s="28229"/>
      <c r="T1301" s="28229"/>
      <c r="U1301" s="28265"/>
      <c r="V1301" s="28229">
        <v>0</v>
      </c>
    </row>
    <row s="28966" customFormat="1" customHeight="1" ht="15">
      <c r="A1302" s="28229"/>
      <c r="B1302" s="28924"/>
      <c r="C1302" s="28540"/>
      <c r="D1302" s="27339" t="str">
        <f>B1300&amp;".3"</f>
        <v>3.422.3</v>
      </c>
      <c r="E1302" s="27340" t="s">
        <v>1068</v>
      </c>
      <c r="F1302" s="27341" t="s">
        <v>430</v>
      </c>
      <c r="G1302" s="27310" t="s">
        <v>22</v>
      </c>
      <c r="H1302" s="27343" t="s">
        <v>22</v>
      </c>
      <c r="I1302" s="27310" t="s">
        <v>1876</v>
      </c>
      <c r="J1302" s="27343" t="s">
        <v>22</v>
      </c>
      <c r="K1302" s="28195" t="s">
        <v>1069</v>
      </c>
      <c r="L1302" s="28229"/>
      <c r="M1302" s="28229"/>
      <c r="N1302" s="28229"/>
      <c r="O1302" s="28229"/>
      <c r="P1302" s="28229"/>
      <c r="Q1302" s="28229"/>
      <c r="R1302" s="28229"/>
      <c r="S1302" s="28229"/>
      <c r="T1302" s="28229"/>
      <c r="U1302" s="28265"/>
      <c r="V1302" s="28229">
        <v>0</v>
      </c>
    </row>
    <row s="28966" customFormat="1" customHeight="1" ht="22.5">
      <c r="A1303" s="28229"/>
      <c r="B1303" s="28924" t="s">
        <v>1885</v>
      </c>
      <c r="C1303" s="28540" t="s">
        <v>103</v>
      </c>
      <c r="D1303" s="27339" t="str">
        <f>B1303&amp;".1"</f>
        <v>3.423.1</v>
      </c>
      <c r="E1303" s="27340" t="s">
        <v>1065</v>
      </c>
      <c r="F1303" s="27341" t="s">
        <v>430</v>
      </c>
      <c r="G1303" s="27545" t="s">
        <v>22</v>
      </c>
      <c r="H1303" s="27343" t="s">
        <v>22</v>
      </c>
      <c r="I1303" s="27545" t="s">
        <v>1886</v>
      </c>
      <c r="J1303" s="27343" t="s">
        <v>22</v>
      </c>
      <c r="K1303" s="28195"/>
      <c r="L1303" s="28229"/>
      <c r="M1303" s="28229"/>
      <c r="N1303" s="28229"/>
      <c r="O1303" s="28229"/>
      <c r="P1303" s="28229"/>
      <c r="Q1303" s="28229"/>
      <c r="R1303" s="28229"/>
      <c r="S1303" s="28229"/>
      <c r="T1303" s="28229"/>
      <c r="U1303" s="28265"/>
      <c r="V1303" s="28229">
        <v>0</v>
      </c>
    </row>
    <row s="28966" customFormat="1" customHeight="1" ht="15">
      <c r="A1304" s="28229"/>
      <c r="B1304" s="28924"/>
      <c r="C1304" s="28540"/>
      <c r="D1304" s="27339" t="str">
        <f>B1303&amp;".2"</f>
        <v>3.423.2</v>
      </c>
      <c r="E1304" s="27340" t="s">
        <v>1066</v>
      </c>
      <c r="F1304" s="27341" t="s">
        <v>430</v>
      </c>
      <c r="G1304" s="27310" t="s">
        <v>22</v>
      </c>
      <c r="H1304" s="27343" t="s">
        <v>22</v>
      </c>
      <c r="I1304" s="27310" t="s">
        <v>1876</v>
      </c>
      <c r="J1304" s="27343" t="s">
        <v>22</v>
      </c>
      <c r="K1304" s="28195" t="s">
        <v>1067</v>
      </c>
      <c r="L1304" s="28229"/>
      <c r="M1304" s="28229"/>
      <c r="N1304" s="28229"/>
      <c r="O1304" s="28229"/>
      <c r="P1304" s="28229"/>
      <c r="Q1304" s="28229"/>
      <c r="R1304" s="28229"/>
      <c r="S1304" s="28229"/>
      <c r="T1304" s="28229"/>
      <c r="U1304" s="28265"/>
      <c r="V1304" s="28229">
        <v>0</v>
      </c>
    </row>
    <row s="28966" customFormat="1" customHeight="1" ht="15">
      <c r="A1305" s="28229"/>
      <c r="B1305" s="28924"/>
      <c r="C1305" s="28540"/>
      <c r="D1305" s="27339" t="str">
        <f>B1303&amp;".3"</f>
        <v>3.423.3</v>
      </c>
      <c r="E1305" s="27340" t="s">
        <v>1068</v>
      </c>
      <c r="F1305" s="27341" t="s">
        <v>430</v>
      </c>
      <c r="G1305" s="27310" t="s">
        <v>22</v>
      </c>
      <c r="H1305" s="27343" t="s">
        <v>22</v>
      </c>
      <c r="I1305" s="27310" t="s">
        <v>1876</v>
      </c>
      <c r="J1305" s="27343" t="s">
        <v>22</v>
      </c>
      <c r="K1305" s="28195" t="s">
        <v>1069</v>
      </c>
      <c r="L1305" s="28229"/>
      <c r="M1305" s="28229"/>
      <c r="N1305" s="28229"/>
      <c r="O1305" s="28229"/>
      <c r="P1305" s="28229"/>
      <c r="Q1305" s="28229"/>
      <c r="R1305" s="28229"/>
      <c r="S1305" s="28229"/>
      <c r="T1305" s="28229"/>
      <c r="U1305" s="28265"/>
      <c r="V1305" s="28229">
        <v>0</v>
      </c>
    </row>
    <row s="28966" customFormat="1" customHeight="1" ht="22.5">
      <c r="A1306" s="28229"/>
      <c r="B1306" s="28924" t="s">
        <v>1887</v>
      </c>
      <c r="C1306" s="28540" t="s">
        <v>103</v>
      </c>
      <c r="D1306" s="27339" t="str">
        <f>B1306&amp;".1"</f>
        <v>3.424.1</v>
      </c>
      <c r="E1306" s="27340" t="s">
        <v>1065</v>
      </c>
      <c r="F1306" s="27341" t="s">
        <v>430</v>
      </c>
      <c r="G1306" s="27545" t="s">
        <v>22</v>
      </c>
      <c r="H1306" s="27343" t="s">
        <v>22</v>
      </c>
      <c r="I1306" s="27545" t="s">
        <v>1888</v>
      </c>
      <c r="J1306" s="27343" t="s">
        <v>22</v>
      </c>
      <c r="K1306" s="28195"/>
      <c r="L1306" s="28229"/>
      <c r="M1306" s="28229"/>
      <c r="N1306" s="28229"/>
      <c r="O1306" s="28229"/>
      <c r="P1306" s="28229"/>
      <c r="Q1306" s="28229"/>
      <c r="R1306" s="28229"/>
      <c r="S1306" s="28229"/>
      <c r="T1306" s="28229"/>
      <c r="U1306" s="28265"/>
      <c r="V1306" s="28229">
        <v>0</v>
      </c>
    </row>
    <row s="28966" customFormat="1" customHeight="1" ht="15">
      <c r="A1307" s="28229"/>
      <c r="B1307" s="28924"/>
      <c r="C1307" s="28540"/>
      <c r="D1307" s="27339" t="str">
        <f>B1306&amp;".2"</f>
        <v>3.424.2</v>
      </c>
      <c r="E1307" s="27340" t="s">
        <v>1066</v>
      </c>
      <c r="F1307" s="27341" t="s">
        <v>430</v>
      </c>
      <c r="G1307" s="27310" t="s">
        <v>22</v>
      </c>
      <c r="H1307" s="27343" t="s">
        <v>22</v>
      </c>
      <c r="I1307" s="27310" t="s">
        <v>1876</v>
      </c>
      <c r="J1307" s="27343" t="s">
        <v>22</v>
      </c>
      <c r="K1307" s="28195" t="s">
        <v>1067</v>
      </c>
      <c r="L1307" s="28229"/>
      <c r="M1307" s="28229"/>
      <c r="N1307" s="28229"/>
      <c r="O1307" s="28229"/>
      <c r="P1307" s="28229"/>
      <c r="Q1307" s="28229"/>
      <c r="R1307" s="28229"/>
      <c r="S1307" s="28229"/>
      <c r="T1307" s="28229"/>
      <c r="U1307" s="28265"/>
      <c r="V1307" s="28229">
        <v>0</v>
      </c>
    </row>
    <row s="28966" customFormat="1" customHeight="1" ht="15">
      <c r="A1308" s="28229"/>
      <c r="B1308" s="28924"/>
      <c r="C1308" s="28540"/>
      <c r="D1308" s="27339" t="str">
        <f>B1306&amp;".3"</f>
        <v>3.424.3</v>
      </c>
      <c r="E1308" s="27340" t="s">
        <v>1068</v>
      </c>
      <c r="F1308" s="27341" t="s">
        <v>430</v>
      </c>
      <c r="G1308" s="27310" t="s">
        <v>22</v>
      </c>
      <c r="H1308" s="27343" t="s">
        <v>22</v>
      </c>
      <c r="I1308" s="27310" t="s">
        <v>1876</v>
      </c>
      <c r="J1308" s="27343" t="s">
        <v>22</v>
      </c>
      <c r="K1308" s="28195" t="s">
        <v>1069</v>
      </c>
      <c r="L1308" s="28229"/>
      <c r="M1308" s="28229"/>
      <c r="N1308" s="28229"/>
      <c r="O1308" s="28229"/>
      <c r="P1308" s="28229"/>
      <c r="Q1308" s="28229"/>
      <c r="R1308" s="28229"/>
      <c r="S1308" s="28229"/>
      <c r="T1308" s="28229"/>
      <c r="U1308" s="28265"/>
      <c r="V1308" s="28229">
        <v>0</v>
      </c>
    </row>
    <row s="28966" customFormat="1" customHeight="1" ht="22.5">
      <c r="A1309" s="28229"/>
      <c r="B1309" s="28924" t="s">
        <v>1889</v>
      </c>
      <c r="C1309" s="28540" t="s">
        <v>103</v>
      </c>
      <c r="D1309" s="27339" t="str">
        <f>B1309&amp;".1"</f>
        <v>3.425.1</v>
      </c>
      <c r="E1309" s="27340" t="s">
        <v>1065</v>
      </c>
      <c r="F1309" s="27341" t="s">
        <v>430</v>
      </c>
      <c r="G1309" s="27545" t="s">
        <v>22</v>
      </c>
      <c r="H1309" s="27343" t="s">
        <v>22</v>
      </c>
      <c r="I1309" s="27545" t="s">
        <v>1890</v>
      </c>
      <c r="J1309" s="27343" t="s">
        <v>22</v>
      </c>
      <c r="K1309" s="28195"/>
      <c r="L1309" s="28229"/>
      <c r="M1309" s="28229"/>
      <c r="N1309" s="28229"/>
      <c r="O1309" s="28229"/>
      <c r="P1309" s="28229"/>
      <c r="Q1309" s="28229"/>
      <c r="R1309" s="28229"/>
      <c r="S1309" s="28229"/>
      <c r="T1309" s="28229"/>
      <c r="U1309" s="28265"/>
      <c r="V1309" s="28229">
        <v>0</v>
      </c>
    </row>
    <row s="28966" customFormat="1" customHeight="1" ht="15">
      <c r="A1310" s="28229"/>
      <c r="B1310" s="28924"/>
      <c r="C1310" s="28540"/>
      <c r="D1310" s="27339" t="str">
        <f>B1309&amp;".2"</f>
        <v>3.425.2</v>
      </c>
      <c r="E1310" s="27340" t="s">
        <v>1066</v>
      </c>
      <c r="F1310" s="27341" t="s">
        <v>430</v>
      </c>
      <c r="G1310" s="27310" t="s">
        <v>22</v>
      </c>
      <c r="H1310" s="27343" t="s">
        <v>22</v>
      </c>
      <c r="I1310" s="27310" t="s">
        <v>1876</v>
      </c>
      <c r="J1310" s="27343" t="s">
        <v>22</v>
      </c>
      <c r="K1310" s="28195" t="s">
        <v>1067</v>
      </c>
      <c r="L1310" s="28229"/>
      <c r="M1310" s="28229"/>
      <c r="N1310" s="28229"/>
      <c r="O1310" s="28229"/>
      <c r="P1310" s="28229"/>
      <c r="Q1310" s="28229"/>
      <c r="R1310" s="28229"/>
      <c r="S1310" s="28229"/>
      <c r="T1310" s="28229"/>
      <c r="U1310" s="28265"/>
      <c r="V1310" s="28229">
        <v>0</v>
      </c>
    </row>
    <row s="28966" customFormat="1" customHeight="1" ht="15">
      <c r="A1311" s="28229"/>
      <c r="B1311" s="28924"/>
      <c r="C1311" s="28540"/>
      <c r="D1311" s="27339" t="str">
        <f>B1309&amp;".3"</f>
        <v>3.425.3</v>
      </c>
      <c r="E1311" s="27340" t="s">
        <v>1068</v>
      </c>
      <c r="F1311" s="27341" t="s">
        <v>430</v>
      </c>
      <c r="G1311" s="27310" t="s">
        <v>22</v>
      </c>
      <c r="H1311" s="27343" t="s">
        <v>22</v>
      </c>
      <c r="I1311" s="27310" t="s">
        <v>1876</v>
      </c>
      <c r="J1311" s="27343" t="s">
        <v>22</v>
      </c>
      <c r="K1311" s="28195" t="s">
        <v>1069</v>
      </c>
      <c r="L1311" s="28229"/>
      <c r="M1311" s="28229"/>
      <c r="N1311" s="28229"/>
      <c r="O1311" s="28229"/>
      <c r="P1311" s="28229"/>
      <c r="Q1311" s="28229"/>
      <c r="R1311" s="28229"/>
      <c r="S1311" s="28229"/>
      <c r="T1311" s="28229"/>
      <c r="U1311" s="28265"/>
      <c r="V1311" s="28229">
        <v>0</v>
      </c>
    </row>
    <row s="28966" customFormat="1" customHeight="1" ht="22.5">
      <c r="A1312" s="28229"/>
      <c r="B1312" s="28924" t="s">
        <v>1891</v>
      </c>
      <c r="C1312" s="28540" t="s">
        <v>103</v>
      </c>
      <c r="D1312" s="27339" t="str">
        <f>B1312&amp;".1"</f>
        <v>3.426.1</v>
      </c>
      <c r="E1312" s="27340" t="s">
        <v>1065</v>
      </c>
      <c r="F1312" s="27341" t="s">
        <v>430</v>
      </c>
      <c r="G1312" s="27545" t="s">
        <v>22</v>
      </c>
      <c r="H1312" s="27343" t="s">
        <v>22</v>
      </c>
      <c r="I1312" s="27545" t="s">
        <v>1892</v>
      </c>
      <c r="J1312" s="27343" t="s">
        <v>22</v>
      </c>
      <c r="K1312" s="28195"/>
      <c r="L1312" s="28229"/>
      <c r="M1312" s="28229"/>
      <c r="N1312" s="28229"/>
      <c r="O1312" s="28229"/>
      <c r="P1312" s="28229"/>
      <c r="Q1312" s="28229"/>
      <c r="R1312" s="28229"/>
      <c r="S1312" s="28229"/>
      <c r="T1312" s="28229"/>
      <c r="U1312" s="28265"/>
      <c r="V1312" s="28229">
        <v>0</v>
      </c>
    </row>
    <row s="28966" customFormat="1" customHeight="1" ht="15">
      <c r="A1313" s="28229"/>
      <c r="B1313" s="28924"/>
      <c r="C1313" s="28540"/>
      <c r="D1313" s="27339" t="str">
        <f>B1312&amp;".2"</f>
        <v>3.426.2</v>
      </c>
      <c r="E1313" s="27340" t="s">
        <v>1066</v>
      </c>
      <c r="F1313" s="27341" t="s">
        <v>430</v>
      </c>
      <c r="G1313" s="27310" t="s">
        <v>22</v>
      </c>
      <c r="H1313" s="27343" t="s">
        <v>22</v>
      </c>
      <c r="I1313" s="27310" t="s">
        <v>1876</v>
      </c>
      <c r="J1313" s="27343" t="s">
        <v>22</v>
      </c>
      <c r="K1313" s="28195" t="s">
        <v>1067</v>
      </c>
      <c r="L1313" s="28229"/>
      <c r="M1313" s="28229"/>
      <c r="N1313" s="28229"/>
      <c r="O1313" s="28229"/>
      <c r="P1313" s="28229"/>
      <c r="Q1313" s="28229"/>
      <c r="R1313" s="28229"/>
      <c r="S1313" s="28229"/>
      <c r="T1313" s="28229"/>
      <c r="U1313" s="28265"/>
      <c r="V1313" s="28229">
        <v>0</v>
      </c>
    </row>
    <row s="28966" customFormat="1" customHeight="1" ht="15">
      <c r="A1314" s="28229"/>
      <c r="B1314" s="28924"/>
      <c r="C1314" s="28540"/>
      <c r="D1314" s="27339" t="str">
        <f>B1312&amp;".3"</f>
        <v>3.426.3</v>
      </c>
      <c r="E1314" s="27340" t="s">
        <v>1068</v>
      </c>
      <c r="F1314" s="27341" t="s">
        <v>430</v>
      </c>
      <c r="G1314" s="27310" t="s">
        <v>22</v>
      </c>
      <c r="H1314" s="27343" t="s">
        <v>22</v>
      </c>
      <c r="I1314" s="27310" t="s">
        <v>1876</v>
      </c>
      <c r="J1314" s="27343" t="s">
        <v>22</v>
      </c>
      <c r="K1314" s="28195" t="s">
        <v>1069</v>
      </c>
      <c r="L1314" s="28229"/>
      <c r="M1314" s="28229"/>
      <c r="N1314" s="28229"/>
      <c r="O1314" s="28229"/>
      <c r="P1314" s="28229"/>
      <c r="Q1314" s="28229"/>
      <c r="R1314" s="28229"/>
      <c r="S1314" s="28229"/>
      <c r="T1314" s="28229"/>
      <c r="U1314" s="28265"/>
      <c r="V1314" s="28229">
        <v>0</v>
      </c>
    </row>
    <row s="28966" customFormat="1" customHeight="1" ht="22.5">
      <c r="A1315" s="28229"/>
      <c r="B1315" s="28924" t="s">
        <v>1893</v>
      </c>
      <c r="C1315" s="28540" t="s">
        <v>103</v>
      </c>
      <c r="D1315" s="27339" t="str">
        <f>B1315&amp;".1"</f>
        <v>3.427.1</v>
      </c>
      <c r="E1315" s="27340" t="s">
        <v>1065</v>
      </c>
      <c r="F1315" s="27341" t="s">
        <v>430</v>
      </c>
      <c r="G1315" s="27545" t="s">
        <v>22</v>
      </c>
      <c r="H1315" s="27343" t="s">
        <v>22</v>
      </c>
      <c r="I1315" s="27545" t="s">
        <v>1641</v>
      </c>
      <c r="J1315" s="27343" t="s">
        <v>22</v>
      </c>
      <c r="K1315" s="28195"/>
      <c r="L1315" s="28229"/>
      <c r="M1315" s="28229"/>
      <c r="N1315" s="28229"/>
      <c r="O1315" s="28229"/>
      <c r="P1315" s="28229"/>
      <c r="Q1315" s="28229"/>
      <c r="R1315" s="28229"/>
      <c r="S1315" s="28229"/>
      <c r="T1315" s="28229"/>
      <c r="U1315" s="28265"/>
      <c r="V1315" s="28229">
        <v>0</v>
      </c>
    </row>
    <row s="28966" customFormat="1" customHeight="1" ht="15">
      <c r="A1316" s="28229"/>
      <c r="B1316" s="28924"/>
      <c r="C1316" s="28540"/>
      <c r="D1316" s="27339" t="str">
        <f>B1315&amp;".2"</f>
        <v>3.427.2</v>
      </c>
      <c r="E1316" s="27340" t="s">
        <v>1066</v>
      </c>
      <c r="F1316" s="27341" t="s">
        <v>430</v>
      </c>
      <c r="G1316" s="27310" t="s">
        <v>22</v>
      </c>
      <c r="H1316" s="27343" t="s">
        <v>22</v>
      </c>
      <c r="I1316" s="27310" t="s">
        <v>1876</v>
      </c>
      <c r="J1316" s="27343" t="s">
        <v>22</v>
      </c>
      <c r="K1316" s="28195" t="s">
        <v>1067</v>
      </c>
      <c r="L1316" s="28229"/>
      <c r="M1316" s="28229"/>
      <c r="N1316" s="28229"/>
      <c r="O1316" s="28229"/>
      <c r="P1316" s="28229"/>
      <c r="Q1316" s="28229"/>
      <c r="R1316" s="28229"/>
      <c r="S1316" s="28229"/>
      <c r="T1316" s="28229"/>
      <c r="U1316" s="28265"/>
      <c r="V1316" s="28229">
        <v>0</v>
      </c>
    </row>
    <row s="28966" customFormat="1" customHeight="1" ht="15">
      <c r="A1317" s="28229"/>
      <c r="B1317" s="28924"/>
      <c r="C1317" s="28540"/>
      <c r="D1317" s="27339" t="str">
        <f>B1315&amp;".3"</f>
        <v>3.427.3</v>
      </c>
      <c r="E1317" s="27340" t="s">
        <v>1068</v>
      </c>
      <c r="F1317" s="27341" t="s">
        <v>430</v>
      </c>
      <c r="G1317" s="27310" t="s">
        <v>22</v>
      </c>
      <c r="H1317" s="27343" t="s">
        <v>22</v>
      </c>
      <c r="I1317" s="27310" t="s">
        <v>1876</v>
      </c>
      <c r="J1317" s="27343" t="s">
        <v>22</v>
      </c>
      <c r="K1317" s="28195" t="s">
        <v>1069</v>
      </c>
      <c r="L1317" s="28229"/>
      <c r="M1317" s="28229"/>
      <c r="N1317" s="28229"/>
      <c r="O1317" s="28229"/>
      <c r="P1317" s="28229"/>
      <c r="Q1317" s="28229"/>
      <c r="R1317" s="28229"/>
      <c r="S1317" s="28229"/>
      <c r="T1317" s="28229"/>
      <c r="U1317" s="28265"/>
      <c r="V1317" s="28229">
        <v>0</v>
      </c>
    </row>
    <row s="28966" customFormat="1" customHeight="1" ht="22.5">
      <c r="A1318" s="28229"/>
      <c r="B1318" s="28924" t="s">
        <v>1894</v>
      </c>
      <c r="C1318" s="28540" t="s">
        <v>103</v>
      </c>
      <c r="D1318" s="27339" t="str">
        <f>B1318&amp;".1"</f>
        <v>3.428.1</v>
      </c>
      <c r="E1318" s="27340" t="s">
        <v>1065</v>
      </c>
      <c r="F1318" s="27341" t="s">
        <v>430</v>
      </c>
      <c r="G1318" s="27545" t="s">
        <v>22</v>
      </c>
      <c r="H1318" s="27343" t="s">
        <v>22</v>
      </c>
      <c r="I1318" s="27545" t="s">
        <v>1895</v>
      </c>
      <c r="J1318" s="27343" t="s">
        <v>22</v>
      </c>
      <c r="K1318" s="28195"/>
      <c r="L1318" s="28229"/>
      <c r="M1318" s="28229"/>
      <c r="N1318" s="28229"/>
      <c r="O1318" s="28229"/>
      <c r="P1318" s="28229"/>
      <c r="Q1318" s="28229"/>
      <c r="R1318" s="28229"/>
      <c r="S1318" s="28229"/>
      <c r="T1318" s="28229"/>
      <c r="U1318" s="28265"/>
      <c r="V1318" s="28229">
        <v>0</v>
      </c>
    </row>
    <row s="28966" customFormat="1" customHeight="1" ht="15">
      <c r="A1319" s="28229"/>
      <c r="B1319" s="28924"/>
      <c r="C1319" s="28540"/>
      <c r="D1319" s="27339" t="str">
        <f>B1318&amp;".2"</f>
        <v>3.428.2</v>
      </c>
      <c r="E1319" s="27340" t="s">
        <v>1066</v>
      </c>
      <c r="F1319" s="27341" t="s">
        <v>430</v>
      </c>
      <c r="G1319" s="27310" t="s">
        <v>22</v>
      </c>
      <c r="H1319" s="27343" t="s">
        <v>22</v>
      </c>
      <c r="I1319" s="27310" t="s">
        <v>1876</v>
      </c>
      <c r="J1319" s="27343" t="s">
        <v>22</v>
      </c>
      <c r="K1319" s="28195" t="s">
        <v>1067</v>
      </c>
      <c r="L1319" s="28229"/>
      <c r="M1319" s="28229"/>
      <c r="N1319" s="28229"/>
      <c r="O1319" s="28229"/>
      <c r="P1319" s="28229"/>
      <c r="Q1319" s="28229"/>
      <c r="R1319" s="28229"/>
      <c r="S1319" s="28229"/>
      <c r="T1319" s="28229"/>
      <c r="U1319" s="28265"/>
      <c r="V1319" s="28229">
        <v>0</v>
      </c>
    </row>
    <row s="28966" customFormat="1" customHeight="1" ht="15">
      <c r="A1320" s="28229"/>
      <c r="B1320" s="28924"/>
      <c r="C1320" s="28540"/>
      <c r="D1320" s="27339" t="str">
        <f>B1318&amp;".3"</f>
        <v>3.428.3</v>
      </c>
      <c r="E1320" s="27340" t="s">
        <v>1068</v>
      </c>
      <c r="F1320" s="27341" t="s">
        <v>430</v>
      </c>
      <c r="G1320" s="27310" t="s">
        <v>22</v>
      </c>
      <c r="H1320" s="27343" t="s">
        <v>22</v>
      </c>
      <c r="I1320" s="27310" t="s">
        <v>1876</v>
      </c>
      <c r="J1320" s="27343" t="s">
        <v>22</v>
      </c>
      <c r="K1320" s="28195" t="s">
        <v>1069</v>
      </c>
      <c r="L1320" s="28229"/>
      <c r="M1320" s="28229"/>
      <c r="N1320" s="28229"/>
      <c r="O1320" s="28229"/>
      <c r="P1320" s="28229"/>
      <c r="Q1320" s="28229"/>
      <c r="R1320" s="28229"/>
      <c r="S1320" s="28229"/>
      <c r="T1320" s="28229"/>
      <c r="U1320" s="28265"/>
      <c r="V1320" s="28229">
        <v>0</v>
      </c>
    </row>
    <row s="28966" customFormat="1" customHeight="1" ht="22.5">
      <c r="A1321" s="28229"/>
      <c r="B1321" s="28924" t="s">
        <v>1896</v>
      </c>
      <c r="C1321" s="28540" t="s">
        <v>103</v>
      </c>
      <c r="D1321" s="27339" t="str">
        <f>B1321&amp;".1"</f>
        <v>3.429.1</v>
      </c>
      <c r="E1321" s="27340" t="s">
        <v>1065</v>
      </c>
      <c r="F1321" s="27341" t="s">
        <v>430</v>
      </c>
      <c r="G1321" s="27545" t="s">
        <v>22</v>
      </c>
      <c r="H1321" s="27343" t="s">
        <v>22</v>
      </c>
      <c r="I1321" s="27545" t="s">
        <v>1897</v>
      </c>
      <c r="J1321" s="27343" t="s">
        <v>22</v>
      </c>
      <c r="K1321" s="28195"/>
      <c r="L1321" s="28229"/>
      <c r="M1321" s="28229"/>
      <c r="N1321" s="28229"/>
      <c r="O1321" s="28229"/>
      <c r="P1321" s="28229"/>
      <c r="Q1321" s="28229"/>
      <c r="R1321" s="28229"/>
      <c r="S1321" s="28229"/>
      <c r="T1321" s="28229"/>
      <c r="U1321" s="28265"/>
      <c r="V1321" s="28229">
        <v>0</v>
      </c>
    </row>
    <row s="28966" customFormat="1" customHeight="1" ht="15">
      <c r="A1322" s="28229"/>
      <c r="B1322" s="28924"/>
      <c r="C1322" s="28540"/>
      <c r="D1322" s="27339" t="str">
        <f>B1321&amp;".2"</f>
        <v>3.429.2</v>
      </c>
      <c r="E1322" s="27340" t="s">
        <v>1066</v>
      </c>
      <c r="F1322" s="27341" t="s">
        <v>430</v>
      </c>
      <c r="G1322" s="27310" t="s">
        <v>22</v>
      </c>
      <c r="H1322" s="27343" t="s">
        <v>22</v>
      </c>
      <c r="I1322" s="27310" t="s">
        <v>1876</v>
      </c>
      <c r="J1322" s="27343" t="s">
        <v>22</v>
      </c>
      <c r="K1322" s="28195" t="s">
        <v>1067</v>
      </c>
      <c r="L1322" s="28229"/>
      <c r="M1322" s="28229"/>
      <c r="N1322" s="28229"/>
      <c r="O1322" s="28229"/>
      <c r="P1322" s="28229"/>
      <c r="Q1322" s="28229"/>
      <c r="R1322" s="28229"/>
      <c r="S1322" s="28229"/>
      <c r="T1322" s="28229"/>
      <c r="U1322" s="28265"/>
      <c r="V1322" s="28229">
        <v>0</v>
      </c>
    </row>
    <row s="28966" customFormat="1" customHeight="1" ht="15">
      <c r="A1323" s="28229"/>
      <c r="B1323" s="28924"/>
      <c r="C1323" s="28540"/>
      <c r="D1323" s="27339" t="str">
        <f>B1321&amp;".3"</f>
        <v>3.429.3</v>
      </c>
      <c r="E1323" s="27340" t="s">
        <v>1068</v>
      </c>
      <c r="F1323" s="27341" t="s">
        <v>430</v>
      </c>
      <c r="G1323" s="27310" t="s">
        <v>22</v>
      </c>
      <c r="H1323" s="27343" t="s">
        <v>22</v>
      </c>
      <c r="I1323" s="27310" t="s">
        <v>1876</v>
      </c>
      <c r="J1323" s="27343" t="s">
        <v>22</v>
      </c>
      <c r="K1323" s="28195" t="s">
        <v>1069</v>
      </c>
      <c r="L1323" s="28229"/>
      <c r="M1323" s="28229"/>
      <c r="N1323" s="28229"/>
      <c r="O1323" s="28229"/>
      <c r="P1323" s="28229"/>
      <c r="Q1323" s="28229"/>
      <c r="R1323" s="28229"/>
      <c r="S1323" s="28229"/>
      <c r="T1323" s="28229"/>
      <c r="U1323" s="28265"/>
      <c r="V1323" s="28229">
        <v>0</v>
      </c>
    </row>
    <row s="28966" customFormat="1" customHeight="1" ht="22.5">
      <c r="A1324" s="28229"/>
      <c r="B1324" s="28924" t="s">
        <v>1898</v>
      </c>
      <c r="C1324" s="28540" t="s">
        <v>103</v>
      </c>
      <c r="D1324" s="27339" t="str">
        <f>B1324&amp;".1"</f>
        <v>3.430.1</v>
      </c>
      <c r="E1324" s="27340" t="s">
        <v>1065</v>
      </c>
      <c r="F1324" s="27341" t="s">
        <v>430</v>
      </c>
      <c r="G1324" s="27545" t="s">
        <v>22</v>
      </c>
      <c r="H1324" s="27343" t="s">
        <v>22</v>
      </c>
      <c r="I1324" s="27545" t="s">
        <v>1899</v>
      </c>
      <c r="J1324" s="27343" t="s">
        <v>22</v>
      </c>
      <c r="K1324" s="28195"/>
      <c r="L1324" s="28229"/>
      <c r="M1324" s="28229"/>
      <c r="N1324" s="28229"/>
      <c r="O1324" s="28229"/>
      <c r="P1324" s="28229"/>
      <c r="Q1324" s="28229"/>
      <c r="R1324" s="28229"/>
      <c r="S1324" s="28229"/>
      <c r="T1324" s="28229"/>
      <c r="U1324" s="28265"/>
      <c r="V1324" s="28229">
        <v>0</v>
      </c>
    </row>
    <row s="28966" customFormat="1" customHeight="1" ht="15">
      <c r="A1325" s="28229"/>
      <c r="B1325" s="28924"/>
      <c r="C1325" s="28540"/>
      <c r="D1325" s="27339" t="str">
        <f>B1324&amp;".2"</f>
        <v>3.430.2</v>
      </c>
      <c r="E1325" s="27340" t="s">
        <v>1066</v>
      </c>
      <c r="F1325" s="27341" t="s">
        <v>430</v>
      </c>
      <c r="G1325" s="27310" t="s">
        <v>22</v>
      </c>
      <c r="H1325" s="27343" t="s">
        <v>22</v>
      </c>
      <c r="I1325" s="27310" t="s">
        <v>1876</v>
      </c>
      <c r="J1325" s="27343" t="s">
        <v>22</v>
      </c>
      <c r="K1325" s="28195" t="s">
        <v>1067</v>
      </c>
      <c r="L1325" s="28229"/>
      <c r="M1325" s="28229"/>
      <c r="N1325" s="28229"/>
      <c r="O1325" s="28229"/>
      <c r="P1325" s="28229"/>
      <c r="Q1325" s="28229"/>
      <c r="R1325" s="28229"/>
      <c r="S1325" s="28229"/>
      <c r="T1325" s="28229"/>
      <c r="U1325" s="28265"/>
      <c r="V1325" s="28229">
        <v>0</v>
      </c>
    </row>
    <row s="28966" customFormat="1" customHeight="1" ht="15">
      <c r="A1326" s="28229"/>
      <c r="B1326" s="28924"/>
      <c r="C1326" s="28540"/>
      <c r="D1326" s="27339" t="str">
        <f>B1324&amp;".3"</f>
        <v>3.430.3</v>
      </c>
      <c r="E1326" s="27340" t="s">
        <v>1068</v>
      </c>
      <c r="F1326" s="27341" t="s">
        <v>430</v>
      </c>
      <c r="G1326" s="27310" t="s">
        <v>22</v>
      </c>
      <c r="H1326" s="27343" t="s">
        <v>22</v>
      </c>
      <c r="I1326" s="27310" t="s">
        <v>1876</v>
      </c>
      <c r="J1326" s="27343" t="s">
        <v>22</v>
      </c>
      <c r="K1326" s="28195" t="s">
        <v>1069</v>
      </c>
      <c r="L1326" s="28229"/>
      <c r="M1326" s="28229"/>
      <c r="N1326" s="28229"/>
      <c r="O1326" s="28229"/>
      <c r="P1326" s="28229"/>
      <c r="Q1326" s="28229"/>
      <c r="R1326" s="28229"/>
      <c r="S1326" s="28229"/>
      <c r="T1326" s="28229"/>
      <c r="U1326" s="28265"/>
      <c r="V1326" s="28229">
        <v>0</v>
      </c>
    </row>
    <row s="28966" customFormat="1" customHeight="1" ht="22.5">
      <c r="A1327" s="28229"/>
      <c r="B1327" s="28924" t="s">
        <v>1900</v>
      </c>
      <c r="C1327" s="28540" t="s">
        <v>103</v>
      </c>
      <c r="D1327" s="27339" t="str">
        <f>B1327&amp;".1"</f>
        <v>3.431.1</v>
      </c>
      <c r="E1327" s="27340" t="s">
        <v>1065</v>
      </c>
      <c r="F1327" s="27341" t="s">
        <v>430</v>
      </c>
      <c r="G1327" s="27545" t="s">
        <v>22</v>
      </c>
      <c r="H1327" s="27343" t="s">
        <v>22</v>
      </c>
      <c r="I1327" s="27545" t="s">
        <v>1901</v>
      </c>
      <c r="J1327" s="27343" t="s">
        <v>22</v>
      </c>
      <c r="K1327" s="28195"/>
      <c r="L1327" s="28229"/>
      <c r="M1327" s="28229"/>
      <c r="N1327" s="28229"/>
      <c r="O1327" s="28229"/>
      <c r="P1327" s="28229"/>
      <c r="Q1327" s="28229"/>
      <c r="R1327" s="28229"/>
      <c r="S1327" s="28229"/>
      <c r="T1327" s="28229"/>
      <c r="U1327" s="28265"/>
      <c r="V1327" s="28229">
        <v>0</v>
      </c>
    </row>
    <row s="28966" customFormat="1" customHeight="1" ht="15">
      <c r="A1328" s="28229"/>
      <c r="B1328" s="28924"/>
      <c r="C1328" s="28540"/>
      <c r="D1328" s="27339" t="str">
        <f>B1327&amp;".2"</f>
        <v>3.431.2</v>
      </c>
      <c r="E1328" s="27340" t="s">
        <v>1066</v>
      </c>
      <c r="F1328" s="27341" t="s">
        <v>430</v>
      </c>
      <c r="G1328" s="27310" t="s">
        <v>22</v>
      </c>
      <c r="H1328" s="27343" t="s">
        <v>22</v>
      </c>
      <c r="I1328" s="27310" t="s">
        <v>1876</v>
      </c>
      <c r="J1328" s="27343" t="s">
        <v>22</v>
      </c>
      <c r="K1328" s="28195" t="s">
        <v>1067</v>
      </c>
      <c r="L1328" s="28229"/>
      <c r="M1328" s="28229"/>
      <c r="N1328" s="28229"/>
      <c r="O1328" s="28229"/>
      <c r="P1328" s="28229"/>
      <c r="Q1328" s="28229"/>
      <c r="R1328" s="28229"/>
      <c r="S1328" s="28229"/>
      <c r="T1328" s="28229"/>
      <c r="U1328" s="28265"/>
      <c r="V1328" s="28229">
        <v>0</v>
      </c>
    </row>
    <row s="28966" customFormat="1" customHeight="1" ht="15">
      <c r="A1329" s="28229"/>
      <c r="B1329" s="28924"/>
      <c r="C1329" s="28540"/>
      <c r="D1329" s="27339" t="str">
        <f>B1327&amp;".3"</f>
        <v>3.431.3</v>
      </c>
      <c r="E1329" s="27340" t="s">
        <v>1068</v>
      </c>
      <c r="F1329" s="27341" t="s">
        <v>430</v>
      </c>
      <c r="G1329" s="27310" t="s">
        <v>22</v>
      </c>
      <c r="H1329" s="27343" t="s">
        <v>22</v>
      </c>
      <c r="I1329" s="27310" t="s">
        <v>1876</v>
      </c>
      <c r="J1329" s="27343" t="s">
        <v>22</v>
      </c>
      <c r="K1329" s="28195" t="s">
        <v>1069</v>
      </c>
      <c r="L1329" s="28229"/>
      <c r="M1329" s="28229"/>
      <c r="N1329" s="28229"/>
      <c r="O1329" s="28229"/>
      <c r="P1329" s="28229"/>
      <c r="Q1329" s="28229"/>
      <c r="R1329" s="28229"/>
      <c r="S1329" s="28229"/>
      <c r="T1329" s="28229"/>
      <c r="U1329" s="28265"/>
      <c r="V1329" s="28229">
        <v>0</v>
      </c>
    </row>
    <row s="28966" customFormat="1" customHeight="1" ht="22.5">
      <c r="A1330" s="28229"/>
      <c r="B1330" s="28924" t="s">
        <v>1902</v>
      </c>
      <c r="C1330" s="28540" t="s">
        <v>103</v>
      </c>
      <c r="D1330" s="27339" t="str">
        <f>B1330&amp;".1"</f>
        <v>3.432.1</v>
      </c>
      <c r="E1330" s="27340" t="s">
        <v>1065</v>
      </c>
      <c r="F1330" s="27341" t="s">
        <v>430</v>
      </c>
      <c r="G1330" s="27545" t="s">
        <v>22</v>
      </c>
      <c r="H1330" s="27343" t="s">
        <v>22</v>
      </c>
      <c r="I1330" s="27545" t="s">
        <v>1903</v>
      </c>
      <c r="J1330" s="27343" t="s">
        <v>22</v>
      </c>
      <c r="K1330" s="28195"/>
      <c r="L1330" s="28229"/>
      <c r="M1330" s="28229"/>
      <c r="N1330" s="28229"/>
      <c r="O1330" s="28229"/>
      <c r="P1330" s="28229"/>
      <c r="Q1330" s="28229"/>
      <c r="R1330" s="28229"/>
      <c r="S1330" s="28229"/>
      <c r="T1330" s="28229"/>
      <c r="U1330" s="28265"/>
      <c r="V1330" s="28229">
        <v>0</v>
      </c>
    </row>
    <row s="28966" customFormat="1" customHeight="1" ht="15">
      <c r="A1331" s="28229"/>
      <c r="B1331" s="28924"/>
      <c r="C1331" s="28540"/>
      <c r="D1331" s="27339" t="str">
        <f>B1330&amp;".2"</f>
        <v>3.432.2</v>
      </c>
      <c r="E1331" s="27340" t="s">
        <v>1066</v>
      </c>
      <c r="F1331" s="27341" t="s">
        <v>430</v>
      </c>
      <c r="G1331" s="27310" t="s">
        <v>22</v>
      </c>
      <c r="H1331" s="27343" t="s">
        <v>22</v>
      </c>
      <c r="I1331" s="27310" t="s">
        <v>1876</v>
      </c>
      <c r="J1331" s="27343" t="s">
        <v>22</v>
      </c>
      <c r="K1331" s="28195" t="s">
        <v>1067</v>
      </c>
      <c r="L1331" s="28229"/>
      <c r="M1331" s="28229"/>
      <c r="N1331" s="28229"/>
      <c r="O1331" s="28229"/>
      <c r="P1331" s="28229"/>
      <c r="Q1331" s="28229"/>
      <c r="R1331" s="28229"/>
      <c r="S1331" s="28229"/>
      <c r="T1331" s="28229"/>
      <c r="U1331" s="28265"/>
      <c r="V1331" s="28229">
        <v>0</v>
      </c>
    </row>
    <row s="28966" customFormat="1" customHeight="1" ht="15">
      <c r="A1332" s="28229"/>
      <c r="B1332" s="28924"/>
      <c r="C1332" s="28540"/>
      <c r="D1332" s="27339" t="str">
        <f>B1330&amp;".3"</f>
        <v>3.432.3</v>
      </c>
      <c r="E1332" s="27340" t="s">
        <v>1068</v>
      </c>
      <c r="F1332" s="27341" t="s">
        <v>430</v>
      </c>
      <c r="G1332" s="27310" t="s">
        <v>22</v>
      </c>
      <c r="H1332" s="27343" t="s">
        <v>22</v>
      </c>
      <c r="I1332" s="27310" t="s">
        <v>1876</v>
      </c>
      <c r="J1332" s="27343" t="s">
        <v>22</v>
      </c>
      <c r="K1332" s="28195" t="s">
        <v>1069</v>
      </c>
      <c r="L1332" s="28229"/>
      <c r="M1332" s="28229"/>
      <c r="N1332" s="28229"/>
      <c r="O1332" s="28229"/>
      <c r="P1332" s="28229"/>
      <c r="Q1332" s="28229"/>
      <c r="R1332" s="28229"/>
      <c r="S1332" s="28229"/>
      <c r="T1332" s="28229"/>
      <c r="U1332" s="28265"/>
      <c r="V1332" s="28229">
        <v>0</v>
      </c>
    </row>
    <row s="28966" customFormat="1" customHeight="1" ht="22.5">
      <c r="A1333" s="28229"/>
      <c r="B1333" s="28924" t="s">
        <v>1904</v>
      </c>
      <c r="C1333" s="28540" t="s">
        <v>103</v>
      </c>
      <c r="D1333" s="27339" t="str">
        <f>B1333&amp;".1"</f>
        <v>3.433.1</v>
      </c>
      <c r="E1333" s="27340" t="s">
        <v>1065</v>
      </c>
      <c r="F1333" s="27341" t="s">
        <v>430</v>
      </c>
      <c r="G1333" s="27545" t="s">
        <v>22</v>
      </c>
      <c r="H1333" s="27343" t="s">
        <v>22</v>
      </c>
      <c r="I1333" s="27545" t="s">
        <v>1905</v>
      </c>
      <c r="J1333" s="27343" t="s">
        <v>22</v>
      </c>
      <c r="K1333" s="28195"/>
      <c r="L1333" s="28229"/>
      <c r="M1333" s="28229"/>
      <c r="N1333" s="28229"/>
      <c r="O1333" s="28229"/>
      <c r="P1333" s="28229"/>
      <c r="Q1333" s="28229"/>
      <c r="R1333" s="28229"/>
      <c r="S1333" s="28229"/>
      <c r="T1333" s="28229"/>
      <c r="U1333" s="28265"/>
      <c r="V1333" s="28229">
        <v>0</v>
      </c>
    </row>
    <row s="28966" customFormat="1" customHeight="1" ht="15">
      <c r="A1334" s="28229"/>
      <c r="B1334" s="28924"/>
      <c r="C1334" s="28540"/>
      <c r="D1334" s="27339" t="str">
        <f>B1333&amp;".2"</f>
        <v>3.433.2</v>
      </c>
      <c r="E1334" s="27340" t="s">
        <v>1066</v>
      </c>
      <c r="F1334" s="27341" t="s">
        <v>430</v>
      </c>
      <c r="G1334" s="27310" t="s">
        <v>22</v>
      </c>
      <c r="H1334" s="27343" t="s">
        <v>22</v>
      </c>
      <c r="I1334" s="27310" t="s">
        <v>1876</v>
      </c>
      <c r="J1334" s="27343" t="s">
        <v>22</v>
      </c>
      <c r="K1334" s="28195" t="s">
        <v>1067</v>
      </c>
      <c r="L1334" s="28229"/>
      <c r="M1334" s="28229"/>
      <c r="N1334" s="28229"/>
      <c r="O1334" s="28229"/>
      <c r="P1334" s="28229"/>
      <c r="Q1334" s="28229"/>
      <c r="R1334" s="28229"/>
      <c r="S1334" s="28229"/>
      <c r="T1334" s="28229"/>
      <c r="U1334" s="28265"/>
      <c r="V1334" s="28229">
        <v>0</v>
      </c>
    </row>
    <row s="28966" customFormat="1" customHeight="1" ht="15">
      <c r="A1335" s="28229"/>
      <c r="B1335" s="28924"/>
      <c r="C1335" s="28540"/>
      <c r="D1335" s="27339" t="str">
        <f>B1333&amp;".3"</f>
        <v>3.433.3</v>
      </c>
      <c r="E1335" s="27340" t="s">
        <v>1068</v>
      </c>
      <c r="F1335" s="27341" t="s">
        <v>430</v>
      </c>
      <c r="G1335" s="27310" t="s">
        <v>22</v>
      </c>
      <c r="H1335" s="27343" t="s">
        <v>22</v>
      </c>
      <c r="I1335" s="27310" t="s">
        <v>1876</v>
      </c>
      <c r="J1335" s="27343" t="s">
        <v>22</v>
      </c>
      <c r="K1335" s="28195" t="s">
        <v>1069</v>
      </c>
      <c r="L1335" s="28229"/>
      <c r="M1335" s="28229"/>
      <c r="N1335" s="28229"/>
      <c r="O1335" s="28229"/>
      <c r="P1335" s="28229"/>
      <c r="Q1335" s="28229"/>
      <c r="R1335" s="28229"/>
      <c r="S1335" s="28229"/>
      <c r="T1335" s="28229"/>
      <c r="U1335" s="28265"/>
      <c r="V1335" s="28229">
        <v>0</v>
      </c>
    </row>
    <row s="28966" customFormat="1" customHeight="1" ht="22.5">
      <c r="A1336" s="28229"/>
      <c r="B1336" s="28924" t="s">
        <v>1906</v>
      </c>
      <c r="C1336" s="28540" t="s">
        <v>103</v>
      </c>
      <c r="D1336" s="27339" t="str">
        <f>B1336&amp;".1"</f>
        <v>3.434.1</v>
      </c>
      <c r="E1336" s="27340" t="s">
        <v>1065</v>
      </c>
      <c r="F1336" s="27341" t="s">
        <v>430</v>
      </c>
      <c r="G1336" s="27545" t="s">
        <v>22</v>
      </c>
      <c r="H1336" s="27343" t="s">
        <v>22</v>
      </c>
      <c r="I1336" s="27545" t="s">
        <v>1907</v>
      </c>
      <c r="J1336" s="27343" t="s">
        <v>22</v>
      </c>
      <c r="K1336" s="28195"/>
      <c r="L1336" s="28229"/>
      <c r="M1336" s="28229"/>
      <c r="N1336" s="28229"/>
      <c r="O1336" s="28229"/>
      <c r="P1336" s="28229"/>
      <c r="Q1336" s="28229"/>
      <c r="R1336" s="28229"/>
      <c r="S1336" s="28229"/>
      <c r="T1336" s="28229"/>
      <c r="U1336" s="28265"/>
      <c r="V1336" s="28229">
        <v>0</v>
      </c>
    </row>
    <row s="28966" customFormat="1" customHeight="1" ht="15">
      <c r="A1337" s="28229"/>
      <c r="B1337" s="28924"/>
      <c r="C1337" s="28540"/>
      <c r="D1337" s="27339" t="str">
        <f>B1336&amp;".2"</f>
        <v>3.434.2</v>
      </c>
      <c r="E1337" s="27340" t="s">
        <v>1066</v>
      </c>
      <c r="F1337" s="27341" t="s">
        <v>430</v>
      </c>
      <c r="G1337" s="27310" t="s">
        <v>22</v>
      </c>
      <c r="H1337" s="27343" t="s">
        <v>22</v>
      </c>
      <c r="I1337" s="27310" t="s">
        <v>1876</v>
      </c>
      <c r="J1337" s="27343" t="s">
        <v>22</v>
      </c>
      <c r="K1337" s="28195" t="s">
        <v>1067</v>
      </c>
      <c r="L1337" s="28229"/>
      <c r="M1337" s="28229"/>
      <c r="N1337" s="28229"/>
      <c r="O1337" s="28229"/>
      <c r="P1337" s="28229"/>
      <c r="Q1337" s="28229"/>
      <c r="R1337" s="28229"/>
      <c r="S1337" s="28229"/>
      <c r="T1337" s="28229"/>
      <c r="U1337" s="28265"/>
      <c r="V1337" s="28229">
        <v>0</v>
      </c>
    </row>
    <row s="28966" customFormat="1" customHeight="1" ht="15">
      <c r="A1338" s="28229"/>
      <c r="B1338" s="28924"/>
      <c r="C1338" s="28540"/>
      <c r="D1338" s="27339" t="str">
        <f>B1336&amp;".3"</f>
        <v>3.434.3</v>
      </c>
      <c r="E1338" s="27340" t="s">
        <v>1068</v>
      </c>
      <c r="F1338" s="27341" t="s">
        <v>430</v>
      </c>
      <c r="G1338" s="27310" t="s">
        <v>22</v>
      </c>
      <c r="H1338" s="27343" t="s">
        <v>22</v>
      </c>
      <c r="I1338" s="27310" t="s">
        <v>1876</v>
      </c>
      <c r="J1338" s="27343" t="s">
        <v>22</v>
      </c>
      <c r="K1338" s="28195" t="s">
        <v>1069</v>
      </c>
      <c r="L1338" s="28229"/>
      <c r="M1338" s="28229"/>
      <c r="N1338" s="28229"/>
      <c r="O1338" s="28229"/>
      <c r="P1338" s="28229"/>
      <c r="Q1338" s="28229"/>
      <c r="R1338" s="28229"/>
      <c r="S1338" s="28229"/>
      <c r="T1338" s="28229"/>
      <c r="U1338" s="28265"/>
      <c r="V1338" s="28229">
        <v>0</v>
      </c>
    </row>
    <row s="28966" customFormat="1" customHeight="1" ht="22.5">
      <c r="A1339" s="28229"/>
      <c r="B1339" s="28924" t="s">
        <v>1908</v>
      </c>
      <c r="C1339" s="28540" t="s">
        <v>103</v>
      </c>
      <c r="D1339" s="27339" t="str">
        <f>B1339&amp;".1"</f>
        <v>3.435.1</v>
      </c>
      <c r="E1339" s="27340" t="s">
        <v>1065</v>
      </c>
      <c r="F1339" s="27341" t="s">
        <v>430</v>
      </c>
      <c r="G1339" s="27545" t="s">
        <v>22</v>
      </c>
      <c r="H1339" s="27343" t="s">
        <v>22</v>
      </c>
      <c r="I1339" s="27545" t="s">
        <v>1909</v>
      </c>
      <c r="J1339" s="27343" t="s">
        <v>22</v>
      </c>
      <c r="K1339" s="28195"/>
      <c r="L1339" s="28229"/>
      <c r="M1339" s="28229"/>
      <c r="N1339" s="28229"/>
      <c r="O1339" s="28229"/>
      <c r="P1339" s="28229"/>
      <c r="Q1339" s="28229"/>
      <c r="R1339" s="28229"/>
      <c r="S1339" s="28229"/>
      <c r="T1339" s="28229"/>
      <c r="U1339" s="28265"/>
      <c r="V1339" s="28229">
        <v>0</v>
      </c>
    </row>
    <row s="28966" customFormat="1" customHeight="1" ht="15">
      <c r="A1340" s="28229"/>
      <c r="B1340" s="28924"/>
      <c r="C1340" s="28540"/>
      <c r="D1340" s="27339" t="str">
        <f>B1339&amp;".2"</f>
        <v>3.435.2</v>
      </c>
      <c r="E1340" s="27340" t="s">
        <v>1066</v>
      </c>
      <c r="F1340" s="27341" t="s">
        <v>430</v>
      </c>
      <c r="G1340" s="27310" t="s">
        <v>22</v>
      </c>
      <c r="H1340" s="27343" t="s">
        <v>22</v>
      </c>
      <c r="I1340" s="27310" t="s">
        <v>1876</v>
      </c>
      <c r="J1340" s="27343" t="s">
        <v>22</v>
      </c>
      <c r="K1340" s="28195" t="s">
        <v>1067</v>
      </c>
      <c r="L1340" s="28229"/>
      <c r="M1340" s="28229"/>
      <c r="N1340" s="28229"/>
      <c r="O1340" s="28229"/>
      <c r="P1340" s="28229"/>
      <c r="Q1340" s="28229"/>
      <c r="R1340" s="28229"/>
      <c r="S1340" s="28229"/>
      <c r="T1340" s="28229"/>
      <c r="U1340" s="28265"/>
      <c r="V1340" s="28229">
        <v>0</v>
      </c>
    </row>
    <row s="28966" customFormat="1" customHeight="1" ht="15">
      <c r="A1341" s="28229"/>
      <c r="B1341" s="28924"/>
      <c r="C1341" s="28540"/>
      <c r="D1341" s="27339" t="str">
        <f>B1339&amp;".3"</f>
        <v>3.435.3</v>
      </c>
      <c r="E1341" s="27340" t="s">
        <v>1068</v>
      </c>
      <c r="F1341" s="27341" t="s">
        <v>430</v>
      </c>
      <c r="G1341" s="27310" t="s">
        <v>22</v>
      </c>
      <c r="H1341" s="27343" t="s">
        <v>22</v>
      </c>
      <c r="I1341" s="27310" t="s">
        <v>1876</v>
      </c>
      <c r="J1341" s="27343" t="s">
        <v>22</v>
      </c>
      <c r="K1341" s="28195" t="s">
        <v>1069</v>
      </c>
      <c r="L1341" s="28229"/>
      <c r="M1341" s="28229"/>
      <c r="N1341" s="28229"/>
      <c r="O1341" s="28229"/>
      <c r="P1341" s="28229"/>
      <c r="Q1341" s="28229"/>
      <c r="R1341" s="28229"/>
      <c r="S1341" s="28229"/>
      <c r="T1341" s="28229"/>
      <c r="U1341" s="28265"/>
      <c r="V1341" s="28229">
        <v>0</v>
      </c>
    </row>
    <row s="28966" customFormat="1" customHeight="1" ht="22.5">
      <c r="A1342" s="28229"/>
      <c r="B1342" s="28924" t="s">
        <v>1910</v>
      </c>
      <c r="C1342" s="28540" t="s">
        <v>103</v>
      </c>
      <c r="D1342" s="27339" t="str">
        <f>B1342&amp;".1"</f>
        <v>3.436.1</v>
      </c>
      <c r="E1342" s="27340" t="s">
        <v>1065</v>
      </c>
      <c r="F1342" s="27341" t="s">
        <v>430</v>
      </c>
      <c r="G1342" s="27545" t="s">
        <v>22</v>
      </c>
      <c r="H1342" s="27343" t="s">
        <v>22</v>
      </c>
      <c r="I1342" s="27545" t="s">
        <v>1911</v>
      </c>
      <c r="J1342" s="27343" t="s">
        <v>22</v>
      </c>
      <c r="K1342" s="28195"/>
      <c r="L1342" s="28229"/>
      <c r="M1342" s="28229"/>
      <c r="N1342" s="28229"/>
      <c r="O1342" s="28229"/>
      <c r="P1342" s="28229"/>
      <c r="Q1342" s="28229"/>
      <c r="R1342" s="28229"/>
      <c r="S1342" s="28229"/>
      <c r="T1342" s="28229"/>
      <c r="U1342" s="28265"/>
      <c r="V1342" s="28229">
        <v>0</v>
      </c>
    </row>
    <row s="28966" customFormat="1" customHeight="1" ht="15">
      <c r="A1343" s="28229"/>
      <c r="B1343" s="28924"/>
      <c r="C1343" s="28540"/>
      <c r="D1343" s="27339" t="str">
        <f>B1342&amp;".2"</f>
        <v>3.436.2</v>
      </c>
      <c r="E1343" s="27340" t="s">
        <v>1066</v>
      </c>
      <c r="F1343" s="27341" t="s">
        <v>430</v>
      </c>
      <c r="G1343" s="27310" t="s">
        <v>22</v>
      </c>
      <c r="H1343" s="27343" t="s">
        <v>22</v>
      </c>
      <c r="I1343" s="27310" t="s">
        <v>1876</v>
      </c>
      <c r="J1343" s="27343" t="s">
        <v>22</v>
      </c>
      <c r="K1343" s="28195" t="s">
        <v>1067</v>
      </c>
      <c r="L1343" s="28229"/>
      <c r="M1343" s="28229"/>
      <c r="N1343" s="28229"/>
      <c r="O1343" s="28229"/>
      <c r="P1343" s="28229"/>
      <c r="Q1343" s="28229"/>
      <c r="R1343" s="28229"/>
      <c r="S1343" s="28229"/>
      <c r="T1343" s="28229"/>
      <c r="U1343" s="28265"/>
      <c r="V1343" s="28229">
        <v>0</v>
      </c>
    </row>
    <row s="28966" customFormat="1" customHeight="1" ht="15">
      <c r="A1344" s="28229"/>
      <c r="B1344" s="28924"/>
      <c r="C1344" s="28540"/>
      <c r="D1344" s="27339" t="str">
        <f>B1342&amp;".3"</f>
        <v>3.436.3</v>
      </c>
      <c r="E1344" s="27340" t="s">
        <v>1068</v>
      </c>
      <c r="F1344" s="27341" t="s">
        <v>430</v>
      </c>
      <c r="G1344" s="27310" t="s">
        <v>22</v>
      </c>
      <c r="H1344" s="27343" t="s">
        <v>22</v>
      </c>
      <c r="I1344" s="27310" t="s">
        <v>1876</v>
      </c>
      <c r="J1344" s="27343" t="s">
        <v>22</v>
      </c>
      <c r="K1344" s="28195" t="s">
        <v>1069</v>
      </c>
      <c r="L1344" s="28229"/>
      <c r="M1344" s="28229"/>
      <c r="N1344" s="28229"/>
      <c r="O1344" s="28229"/>
      <c r="P1344" s="28229"/>
      <c r="Q1344" s="28229"/>
      <c r="R1344" s="28229"/>
      <c r="S1344" s="28229"/>
      <c r="T1344" s="28229"/>
      <c r="U1344" s="28265"/>
      <c r="V1344" s="28229">
        <v>0</v>
      </c>
    </row>
    <row s="28966" customFormat="1" customHeight="1" ht="22.5">
      <c r="A1345" s="28229"/>
      <c r="B1345" s="28924" t="s">
        <v>1912</v>
      </c>
      <c r="C1345" s="28540" t="s">
        <v>103</v>
      </c>
      <c r="D1345" s="27339" t="str">
        <f>B1345&amp;".1"</f>
        <v>3.437.1</v>
      </c>
      <c r="E1345" s="27340" t="s">
        <v>1065</v>
      </c>
      <c r="F1345" s="27341" t="s">
        <v>430</v>
      </c>
      <c r="G1345" s="27545" t="s">
        <v>22</v>
      </c>
      <c r="H1345" s="27343" t="s">
        <v>22</v>
      </c>
      <c r="I1345" s="27545" t="s">
        <v>1913</v>
      </c>
      <c r="J1345" s="27343" t="s">
        <v>22</v>
      </c>
      <c r="K1345" s="28195"/>
      <c r="L1345" s="28229"/>
      <c r="M1345" s="28229"/>
      <c r="N1345" s="28229"/>
      <c r="O1345" s="28229"/>
      <c r="P1345" s="28229"/>
      <c r="Q1345" s="28229"/>
      <c r="R1345" s="28229"/>
      <c r="S1345" s="28229"/>
      <c r="T1345" s="28229"/>
      <c r="U1345" s="28265"/>
      <c r="V1345" s="28229">
        <v>0</v>
      </c>
    </row>
    <row s="28966" customFormat="1" customHeight="1" ht="15">
      <c r="A1346" s="28229"/>
      <c r="B1346" s="28924"/>
      <c r="C1346" s="28540"/>
      <c r="D1346" s="27339" t="str">
        <f>B1345&amp;".2"</f>
        <v>3.437.2</v>
      </c>
      <c r="E1346" s="27340" t="s">
        <v>1066</v>
      </c>
      <c r="F1346" s="27341" t="s">
        <v>430</v>
      </c>
      <c r="G1346" s="27310" t="s">
        <v>22</v>
      </c>
      <c r="H1346" s="27343" t="s">
        <v>22</v>
      </c>
      <c r="I1346" s="27310" t="s">
        <v>1876</v>
      </c>
      <c r="J1346" s="27343" t="s">
        <v>22</v>
      </c>
      <c r="K1346" s="28195" t="s">
        <v>1067</v>
      </c>
      <c r="L1346" s="28229"/>
      <c r="M1346" s="28229"/>
      <c r="N1346" s="28229"/>
      <c r="O1346" s="28229"/>
      <c r="P1346" s="28229"/>
      <c r="Q1346" s="28229"/>
      <c r="R1346" s="28229"/>
      <c r="S1346" s="28229"/>
      <c r="T1346" s="28229"/>
      <c r="U1346" s="28265"/>
      <c r="V1346" s="28229">
        <v>0</v>
      </c>
    </row>
    <row s="28966" customFormat="1" customHeight="1" ht="15">
      <c r="A1347" s="28229"/>
      <c r="B1347" s="28924"/>
      <c r="C1347" s="28540"/>
      <c r="D1347" s="27339" t="str">
        <f>B1345&amp;".3"</f>
        <v>3.437.3</v>
      </c>
      <c r="E1347" s="27340" t="s">
        <v>1068</v>
      </c>
      <c r="F1347" s="27341" t="s">
        <v>430</v>
      </c>
      <c r="G1347" s="27310" t="s">
        <v>22</v>
      </c>
      <c r="H1347" s="27343" t="s">
        <v>22</v>
      </c>
      <c r="I1347" s="27310" t="s">
        <v>1876</v>
      </c>
      <c r="J1347" s="27343" t="s">
        <v>22</v>
      </c>
      <c r="K1347" s="28195" t="s">
        <v>1069</v>
      </c>
      <c r="L1347" s="28229"/>
      <c r="M1347" s="28229"/>
      <c r="N1347" s="28229"/>
      <c r="O1347" s="28229"/>
      <c r="P1347" s="28229"/>
      <c r="Q1347" s="28229"/>
      <c r="R1347" s="28229"/>
      <c r="S1347" s="28229"/>
      <c r="T1347" s="28229"/>
      <c r="U1347" s="28265"/>
      <c r="V1347" s="28229">
        <v>0</v>
      </c>
    </row>
    <row s="28966" customFormat="1" customHeight="1" ht="22.5">
      <c r="A1348" s="28229"/>
      <c r="B1348" s="28924" t="s">
        <v>1914</v>
      </c>
      <c r="C1348" s="28540" t="s">
        <v>103</v>
      </c>
      <c r="D1348" s="27339" t="str">
        <f>B1348&amp;".1"</f>
        <v>3.438.1</v>
      </c>
      <c r="E1348" s="27340" t="s">
        <v>1065</v>
      </c>
      <c r="F1348" s="27341" t="s">
        <v>430</v>
      </c>
      <c r="G1348" s="27545" t="s">
        <v>22</v>
      </c>
      <c r="H1348" s="27343" t="s">
        <v>22</v>
      </c>
      <c r="I1348" s="27545" t="s">
        <v>1915</v>
      </c>
      <c r="J1348" s="27343" t="s">
        <v>22</v>
      </c>
      <c r="K1348" s="28195"/>
      <c r="L1348" s="28229"/>
      <c r="M1348" s="28229"/>
      <c r="N1348" s="28229"/>
      <c r="O1348" s="28229"/>
      <c r="P1348" s="28229"/>
      <c r="Q1348" s="28229"/>
      <c r="R1348" s="28229"/>
      <c r="S1348" s="28229"/>
      <c r="T1348" s="28229"/>
      <c r="U1348" s="28265"/>
      <c r="V1348" s="28229">
        <v>0</v>
      </c>
    </row>
    <row s="28966" customFormat="1" customHeight="1" ht="15">
      <c r="A1349" s="28229"/>
      <c r="B1349" s="28924"/>
      <c r="C1349" s="28540"/>
      <c r="D1349" s="27339" t="str">
        <f>B1348&amp;".2"</f>
        <v>3.438.2</v>
      </c>
      <c r="E1349" s="27340" t="s">
        <v>1066</v>
      </c>
      <c r="F1349" s="27341" t="s">
        <v>430</v>
      </c>
      <c r="G1349" s="27310" t="s">
        <v>22</v>
      </c>
      <c r="H1349" s="27343" t="s">
        <v>22</v>
      </c>
      <c r="I1349" s="27310" t="s">
        <v>1876</v>
      </c>
      <c r="J1349" s="27343" t="s">
        <v>22</v>
      </c>
      <c r="K1349" s="28195" t="s">
        <v>1067</v>
      </c>
      <c r="L1349" s="28229"/>
      <c r="M1349" s="28229"/>
      <c r="N1349" s="28229"/>
      <c r="O1349" s="28229"/>
      <c r="P1349" s="28229"/>
      <c r="Q1349" s="28229"/>
      <c r="R1349" s="28229"/>
      <c r="S1349" s="28229"/>
      <c r="T1349" s="28229"/>
      <c r="U1349" s="28265"/>
      <c r="V1349" s="28229">
        <v>0</v>
      </c>
    </row>
    <row s="28966" customFormat="1" customHeight="1" ht="15">
      <c r="A1350" s="28229"/>
      <c r="B1350" s="28924"/>
      <c r="C1350" s="28540"/>
      <c r="D1350" s="27339" t="str">
        <f>B1348&amp;".3"</f>
        <v>3.438.3</v>
      </c>
      <c r="E1350" s="27340" t="s">
        <v>1068</v>
      </c>
      <c r="F1350" s="27341" t="s">
        <v>430</v>
      </c>
      <c r="G1350" s="27310" t="s">
        <v>22</v>
      </c>
      <c r="H1350" s="27343" t="s">
        <v>22</v>
      </c>
      <c r="I1350" s="27310" t="s">
        <v>1876</v>
      </c>
      <c r="J1350" s="27343" t="s">
        <v>22</v>
      </c>
      <c r="K1350" s="28195" t="s">
        <v>1069</v>
      </c>
      <c r="L1350" s="28229"/>
      <c r="M1350" s="28229"/>
      <c r="N1350" s="28229"/>
      <c r="O1350" s="28229"/>
      <c r="P1350" s="28229"/>
      <c r="Q1350" s="28229"/>
      <c r="R1350" s="28229"/>
      <c r="S1350" s="28229"/>
      <c r="T1350" s="28229"/>
      <c r="U1350" s="28265"/>
      <c r="V1350" s="28229">
        <v>0</v>
      </c>
    </row>
    <row s="28966" customFormat="1" customHeight="1" ht="22.5">
      <c r="A1351" s="28229"/>
      <c r="B1351" s="28924" t="s">
        <v>1916</v>
      </c>
      <c r="C1351" s="28540" t="s">
        <v>103</v>
      </c>
      <c r="D1351" s="27339" t="str">
        <f>B1351&amp;".1"</f>
        <v>3.439.1</v>
      </c>
      <c r="E1351" s="27340" t="s">
        <v>1065</v>
      </c>
      <c r="F1351" s="27341" t="s">
        <v>430</v>
      </c>
      <c r="G1351" s="27545" t="s">
        <v>22</v>
      </c>
      <c r="H1351" s="27343" t="s">
        <v>22</v>
      </c>
      <c r="I1351" s="27545" t="s">
        <v>1913</v>
      </c>
      <c r="J1351" s="27343" t="s">
        <v>22</v>
      </c>
      <c r="K1351" s="28195"/>
      <c r="L1351" s="28229"/>
      <c r="M1351" s="28229"/>
      <c r="N1351" s="28229"/>
      <c r="O1351" s="28229"/>
      <c r="P1351" s="28229"/>
      <c r="Q1351" s="28229"/>
      <c r="R1351" s="28229"/>
      <c r="S1351" s="28229"/>
      <c r="T1351" s="28229"/>
      <c r="U1351" s="28265"/>
      <c r="V1351" s="28229">
        <v>0</v>
      </c>
    </row>
    <row s="28966" customFormat="1" customHeight="1" ht="15">
      <c r="A1352" s="28229"/>
      <c r="B1352" s="28924"/>
      <c r="C1352" s="28540"/>
      <c r="D1352" s="27339" t="str">
        <f>B1351&amp;".2"</f>
        <v>3.439.2</v>
      </c>
      <c r="E1352" s="27340" t="s">
        <v>1066</v>
      </c>
      <c r="F1352" s="27341" t="s">
        <v>430</v>
      </c>
      <c r="G1352" s="27310" t="s">
        <v>22</v>
      </c>
      <c r="H1352" s="27343" t="s">
        <v>22</v>
      </c>
      <c r="I1352" s="27310" t="s">
        <v>1876</v>
      </c>
      <c r="J1352" s="27343" t="s">
        <v>22</v>
      </c>
      <c r="K1352" s="28195" t="s">
        <v>1067</v>
      </c>
      <c r="L1352" s="28229"/>
      <c r="M1352" s="28229"/>
      <c r="N1352" s="28229"/>
      <c r="O1352" s="28229"/>
      <c r="P1352" s="28229"/>
      <c r="Q1352" s="28229"/>
      <c r="R1352" s="28229"/>
      <c r="S1352" s="28229"/>
      <c r="T1352" s="28229"/>
      <c r="U1352" s="28265"/>
      <c r="V1352" s="28229">
        <v>0</v>
      </c>
    </row>
    <row s="28966" customFormat="1" customHeight="1" ht="15">
      <c r="A1353" s="28229"/>
      <c r="B1353" s="28924"/>
      <c r="C1353" s="28540"/>
      <c r="D1353" s="27339" t="str">
        <f>B1351&amp;".3"</f>
        <v>3.439.3</v>
      </c>
      <c r="E1353" s="27340" t="s">
        <v>1068</v>
      </c>
      <c r="F1353" s="27341" t="s">
        <v>430</v>
      </c>
      <c r="G1353" s="27310" t="s">
        <v>22</v>
      </c>
      <c r="H1353" s="27343" t="s">
        <v>22</v>
      </c>
      <c r="I1353" s="27310" t="s">
        <v>1876</v>
      </c>
      <c r="J1353" s="27343" t="s">
        <v>22</v>
      </c>
      <c r="K1353" s="28195" t="s">
        <v>1069</v>
      </c>
      <c r="L1353" s="28229"/>
      <c r="M1353" s="28229"/>
      <c r="N1353" s="28229"/>
      <c r="O1353" s="28229"/>
      <c r="P1353" s="28229"/>
      <c r="Q1353" s="28229"/>
      <c r="R1353" s="28229"/>
      <c r="S1353" s="28229"/>
      <c r="T1353" s="28229"/>
      <c r="U1353" s="28265"/>
      <c r="V1353" s="28229">
        <v>0</v>
      </c>
    </row>
    <row s="28966" customFormat="1" customHeight="1" ht="22.5">
      <c r="A1354" s="28229"/>
      <c r="B1354" s="28924" t="s">
        <v>1917</v>
      </c>
      <c r="C1354" s="28540" t="s">
        <v>103</v>
      </c>
      <c r="D1354" s="27339" t="str">
        <f>B1354&amp;".1"</f>
        <v>3.440.1</v>
      </c>
      <c r="E1354" s="27340" t="s">
        <v>1065</v>
      </c>
      <c r="F1354" s="27341" t="s">
        <v>430</v>
      </c>
      <c r="G1354" s="27545" t="s">
        <v>22</v>
      </c>
      <c r="H1354" s="27343" t="s">
        <v>22</v>
      </c>
      <c r="I1354" s="27545" t="s">
        <v>1915</v>
      </c>
      <c r="J1354" s="27343" t="s">
        <v>22</v>
      </c>
      <c r="K1354" s="28195"/>
      <c r="L1354" s="28229"/>
      <c r="M1354" s="28229"/>
      <c r="N1354" s="28229"/>
      <c r="O1354" s="28229"/>
      <c r="P1354" s="28229"/>
      <c r="Q1354" s="28229"/>
      <c r="R1354" s="28229"/>
      <c r="S1354" s="28229"/>
      <c r="T1354" s="28229"/>
      <c r="U1354" s="28265"/>
      <c r="V1354" s="28229">
        <v>0</v>
      </c>
    </row>
    <row s="28966" customFormat="1" customHeight="1" ht="15">
      <c r="A1355" s="28229"/>
      <c r="B1355" s="28924"/>
      <c r="C1355" s="28540"/>
      <c r="D1355" s="27339" t="str">
        <f>B1354&amp;".2"</f>
        <v>3.440.2</v>
      </c>
      <c r="E1355" s="27340" t="s">
        <v>1066</v>
      </c>
      <c r="F1355" s="27341" t="s">
        <v>430</v>
      </c>
      <c r="G1355" s="27310" t="s">
        <v>22</v>
      </c>
      <c r="H1355" s="27343" t="s">
        <v>22</v>
      </c>
      <c r="I1355" s="27310" t="s">
        <v>1876</v>
      </c>
      <c r="J1355" s="27343" t="s">
        <v>22</v>
      </c>
      <c r="K1355" s="28195" t="s">
        <v>1067</v>
      </c>
      <c r="L1355" s="28229"/>
      <c r="M1355" s="28229"/>
      <c r="N1355" s="28229"/>
      <c r="O1355" s="28229"/>
      <c r="P1355" s="28229"/>
      <c r="Q1355" s="28229"/>
      <c r="R1355" s="28229"/>
      <c r="S1355" s="28229"/>
      <c r="T1355" s="28229"/>
      <c r="U1355" s="28265"/>
      <c r="V1355" s="28229">
        <v>0</v>
      </c>
    </row>
    <row s="28966" customFormat="1" customHeight="1" ht="15">
      <c r="A1356" s="28229"/>
      <c r="B1356" s="28924"/>
      <c r="C1356" s="28540"/>
      <c r="D1356" s="27339" t="str">
        <f>B1354&amp;".3"</f>
        <v>3.440.3</v>
      </c>
      <c r="E1356" s="27340" t="s">
        <v>1068</v>
      </c>
      <c r="F1356" s="27341" t="s">
        <v>430</v>
      </c>
      <c r="G1356" s="27310" t="s">
        <v>22</v>
      </c>
      <c r="H1356" s="27343" t="s">
        <v>22</v>
      </c>
      <c r="I1356" s="27310" t="s">
        <v>1876</v>
      </c>
      <c r="J1356" s="27343" t="s">
        <v>22</v>
      </c>
      <c r="K1356" s="28195" t="s">
        <v>1069</v>
      </c>
      <c r="L1356" s="28229"/>
      <c r="M1356" s="28229"/>
      <c r="N1356" s="28229"/>
      <c r="O1356" s="28229"/>
      <c r="P1356" s="28229"/>
      <c r="Q1356" s="28229"/>
      <c r="R1356" s="28229"/>
      <c r="S1356" s="28229"/>
      <c r="T1356" s="28229"/>
      <c r="U1356" s="28265"/>
      <c r="V1356" s="28229">
        <v>0</v>
      </c>
    </row>
    <row s="28966" customFormat="1" customHeight="1" ht="22.5">
      <c r="A1357" s="28229"/>
      <c r="B1357" s="28924" t="s">
        <v>1918</v>
      </c>
      <c r="C1357" s="28540" t="s">
        <v>103</v>
      </c>
      <c r="D1357" s="27339" t="str">
        <f>B1357&amp;".1"</f>
        <v>3.441.1</v>
      </c>
      <c r="E1357" s="27340" t="s">
        <v>1065</v>
      </c>
      <c r="F1357" s="27341" t="s">
        <v>430</v>
      </c>
      <c r="G1357" s="27545" t="s">
        <v>22</v>
      </c>
      <c r="H1357" s="27343" t="s">
        <v>22</v>
      </c>
      <c r="I1357" s="27545" t="s">
        <v>1919</v>
      </c>
      <c r="J1357" s="27343" t="s">
        <v>22</v>
      </c>
      <c r="K1357" s="28195"/>
      <c r="L1357" s="28229"/>
      <c r="M1357" s="28229"/>
      <c r="N1357" s="28229"/>
      <c r="O1357" s="28229"/>
      <c r="P1357" s="28229"/>
      <c r="Q1357" s="28229"/>
      <c r="R1357" s="28229"/>
      <c r="S1357" s="28229"/>
      <c r="T1357" s="28229"/>
      <c r="U1357" s="28265"/>
      <c r="V1357" s="28229">
        <v>0</v>
      </c>
    </row>
    <row s="28966" customFormat="1" customHeight="1" ht="15">
      <c r="A1358" s="28229"/>
      <c r="B1358" s="28924"/>
      <c r="C1358" s="28540"/>
      <c r="D1358" s="27339" t="str">
        <f>B1357&amp;".2"</f>
        <v>3.441.2</v>
      </c>
      <c r="E1358" s="27340" t="s">
        <v>1066</v>
      </c>
      <c r="F1358" s="27341" t="s">
        <v>430</v>
      </c>
      <c r="G1358" s="27310" t="s">
        <v>22</v>
      </c>
      <c r="H1358" s="27343" t="s">
        <v>22</v>
      </c>
      <c r="I1358" s="27310" t="s">
        <v>1876</v>
      </c>
      <c r="J1358" s="27343" t="s">
        <v>22</v>
      </c>
      <c r="K1358" s="28195" t="s">
        <v>1067</v>
      </c>
      <c r="L1358" s="28229"/>
      <c r="M1358" s="28229"/>
      <c r="N1358" s="28229"/>
      <c r="O1358" s="28229"/>
      <c r="P1358" s="28229"/>
      <c r="Q1358" s="28229"/>
      <c r="R1358" s="28229"/>
      <c r="S1358" s="28229"/>
      <c r="T1358" s="28229"/>
      <c r="U1358" s="28265"/>
      <c r="V1358" s="28229">
        <v>0</v>
      </c>
    </row>
    <row s="28966" customFormat="1" customHeight="1" ht="15">
      <c r="A1359" s="28229"/>
      <c r="B1359" s="28924"/>
      <c r="C1359" s="28540"/>
      <c r="D1359" s="27339" t="str">
        <f>B1357&amp;".3"</f>
        <v>3.441.3</v>
      </c>
      <c r="E1359" s="27340" t="s">
        <v>1068</v>
      </c>
      <c r="F1359" s="27341" t="s">
        <v>430</v>
      </c>
      <c r="G1359" s="27310" t="s">
        <v>22</v>
      </c>
      <c r="H1359" s="27343" t="s">
        <v>22</v>
      </c>
      <c r="I1359" s="27310" t="s">
        <v>1876</v>
      </c>
      <c r="J1359" s="27343" t="s">
        <v>22</v>
      </c>
      <c r="K1359" s="28195" t="s">
        <v>1069</v>
      </c>
      <c r="L1359" s="28229"/>
      <c r="M1359" s="28229"/>
      <c r="N1359" s="28229"/>
      <c r="O1359" s="28229"/>
      <c r="P1359" s="28229"/>
      <c r="Q1359" s="28229"/>
      <c r="R1359" s="28229"/>
      <c r="S1359" s="28229"/>
      <c r="T1359" s="28229"/>
      <c r="U1359" s="28265"/>
      <c r="V1359" s="28229">
        <v>0</v>
      </c>
    </row>
    <row s="28966" customFormat="1" customHeight="1" ht="22.5">
      <c r="A1360" s="28229"/>
      <c r="B1360" s="28924" t="s">
        <v>1920</v>
      </c>
      <c r="C1360" s="28540" t="s">
        <v>103</v>
      </c>
      <c r="D1360" s="27339" t="str">
        <f>B1360&amp;".1"</f>
        <v>3.442.1</v>
      </c>
      <c r="E1360" s="27340" t="s">
        <v>1065</v>
      </c>
      <c r="F1360" s="27341" t="s">
        <v>430</v>
      </c>
      <c r="G1360" s="27545" t="s">
        <v>22</v>
      </c>
      <c r="H1360" s="27343" t="s">
        <v>22</v>
      </c>
      <c r="I1360" s="27545" t="s">
        <v>1921</v>
      </c>
      <c r="J1360" s="27343" t="s">
        <v>22</v>
      </c>
      <c r="K1360" s="28195"/>
      <c r="L1360" s="28229"/>
      <c r="M1360" s="28229"/>
      <c r="N1360" s="28229"/>
      <c r="O1360" s="28229"/>
      <c r="P1360" s="28229"/>
      <c r="Q1360" s="28229"/>
      <c r="R1360" s="28229"/>
      <c r="S1360" s="28229"/>
      <c r="T1360" s="28229"/>
      <c r="U1360" s="28265"/>
      <c r="V1360" s="28229">
        <v>0</v>
      </c>
    </row>
    <row s="28966" customFormat="1" customHeight="1" ht="15">
      <c r="A1361" s="28229"/>
      <c r="B1361" s="28924"/>
      <c r="C1361" s="28540"/>
      <c r="D1361" s="27339" t="str">
        <f>B1360&amp;".2"</f>
        <v>3.442.2</v>
      </c>
      <c r="E1361" s="27340" t="s">
        <v>1066</v>
      </c>
      <c r="F1361" s="27341" t="s">
        <v>430</v>
      </c>
      <c r="G1361" s="27310" t="s">
        <v>22</v>
      </c>
      <c r="H1361" s="27343" t="s">
        <v>22</v>
      </c>
      <c r="I1361" s="27310" t="s">
        <v>1876</v>
      </c>
      <c r="J1361" s="27343" t="s">
        <v>22</v>
      </c>
      <c r="K1361" s="28195" t="s">
        <v>1067</v>
      </c>
      <c r="L1361" s="28229"/>
      <c r="M1361" s="28229"/>
      <c r="N1361" s="28229"/>
      <c r="O1361" s="28229"/>
      <c r="P1361" s="28229"/>
      <c r="Q1361" s="28229"/>
      <c r="R1361" s="28229"/>
      <c r="S1361" s="28229"/>
      <c r="T1361" s="28229"/>
      <c r="U1361" s="28265"/>
      <c r="V1361" s="28229">
        <v>0</v>
      </c>
    </row>
    <row s="28966" customFormat="1" customHeight="1" ht="15">
      <c r="A1362" s="28229"/>
      <c r="B1362" s="28924"/>
      <c r="C1362" s="28540"/>
      <c r="D1362" s="27339" t="str">
        <f>B1360&amp;".3"</f>
        <v>3.442.3</v>
      </c>
      <c r="E1362" s="27340" t="s">
        <v>1068</v>
      </c>
      <c r="F1362" s="27341" t="s">
        <v>430</v>
      </c>
      <c r="G1362" s="27310" t="s">
        <v>22</v>
      </c>
      <c r="H1362" s="27343" t="s">
        <v>22</v>
      </c>
      <c r="I1362" s="27310" t="s">
        <v>1776</v>
      </c>
      <c r="J1362" s="27343" t="s">
        <v>22</v>
      </c>
      <c r="K1362" s="28195" t="s">
        <v>1069</v>
      </c>
      <c r="L1362" s="28229"/>
      <c r="M1362" s="28229"/>
      <c r="N1362" s="28229"/>
      <c r="O1362" s="28229"/>
      <c r="P1362" s="28229"/>
      <c r="Q1362" s="28229"/>
      <c r="R1362" s="28229"/>
      <c r="S1362" s="28229"/>
      <c r="T1362" s="28229"/>
      <c r="U1362" s="28265"/>
      <c r="V1362" s="28229">
        <v>0</v>
      </c>
    </row>
    <row s="28966" customFormat="1" customHeight="1" ht="22.5">
      <c r="A1363" s="28229"/>
      <c r="B1363" s="28924" t="s">
        <v>1922</v>
      </c>
      <c r="C1363" s="28540" t="s">
        <v>103</v>
      </c>
      <c r="D1363" s="27339" t="str">
        <f>B1363&amp;".1"</f>
        <v>3.443.1</v>
      </c>
      <c r="E1363" s="27340" t="s">
        <v>1065</v>
      </c>
      <c r="F1363" s="27341" t="s">
        <v>430</v>
      </c>
      <c r="G1363" s="27545" t="s">
        <v>22</v>
      </c>
      <c r="H1363" s="27343" t="s">
        <v>22</v>
      </c>
      <c r="I1363" s="27545" t="s">
        <v>1923</v>
      </c>
      <c r="J1363" s="27343" t="s">
        <v>22</v>
      </c>
      <c r="K1363" s="28195"/>
      <c r="L1363" s="28229"/>
      <c r="M1363" s="28229"/>
      <c r="N1363" s="28229"/>
      <c r="O1363" s="28229"/>
      <c r="P1363" s="28229"/>
      <c r="Q1363" s="28229"/>
      <c r="R1363" s="28229"/>
      <c r="S1363" s="28229"/>
      <c r="T1363" s="28229"/>
      <c r="U1363" s="28265"/>
      <c r="V1363" s="28229">
        <v>0</v>
      </c>
    </row>
    <row s="28966" customFormat="1" customHeight="1" ht="15">
      <c r="A1364" s="28229"/>
      <c r="B1364" s="28924"/>
      <c r="C1364" s="28540"/>
      <c r="D1364" s="27339" t="str">
        <f>B1363&amp;".2"</f>
        <v>3.443.2</v>
      </c>
      <c r="E1364" s="27340" t="s">
        <v>1066</v>
      </c>
      <c r="F1364" s="27341" t="s">
        <v>430</v>
      </c>
      <c r="G1364" s="27310" t="s">
        <v>22</v>
      </c>
      <c r="H1364" s="27343" t="s">
        <v>22</v>
      </c>
      <c r="I1364" s="27310" t="s">
        <v>1924</v>
      </c>
      <c r="J1364" s="27343" t="s">
        <v>22</v>
      </c>
      <c r="K1364" s="28195" t="s">
        <v>1067</v>
      </c>
      <c r="L1364" s="28229"/>
      <c r="M1364" s="28229"/>
      <c r="N1364" s="28229"/>
      <c r="O1364" s="28229"/>
      <c r="P1364" s="28229"/>
      <c r="Q1364" s="28229"/>
      <c r="R1364" s="28229"/>
      <c r="S1364" s="28229"/>
      <c r="T1364" s="28229"/>
      <c r="U1364" s="28265"/>
      <c r="V1364" s="28229">
        <v>0</v>
      </c>
    </row>
    <row s="28966" customFormat="1" customHeight="1" ht="15">
      <c r="A1365" s="28229"/>
      <c r="B1365" s="28924"/>
      <c r="C1365" s="28540"/>
      <c r="D1365" s="27339" t="str">
        <f>B1363&amp;".3"</f>
        <v>3.443.3</v>
      </c>
      <c r="E1365" s="27340" t="s">
        <v>1068</v>
      </c>
      <c r="F1365" s="27341" t="s">
        <v>430</v>
      </c>
      <c r="G1365" s="27310" t="s">
        <v>22</v>
      </c>
      <c r="H1365" s="27343" t="s">
        <v>22</v>
      </c>
      <c r="I1365" s="27310" t="s">
        <v>1924</v>
      </c>
      <c r="J1365" s="27343" t="s">
        <v>22</v>
      </c>
      <c r="K1365" s="28195" t="s">
        <v>1069</v>
      </c>
      <c r="L1365" s="28229"/>
      <c r="M1365" s="28229"/>
      <c r="N1365" s="28229"/>
      <c r="O1365" s="28229"/>
      <c r="P1365" s="28229"/>
      <c r="Q1365" s="28229"/>
      <c r="R1365" s="28229"/>
      <c r="S1365" s="28229"/>
      <c r="T1365" s="28229"/>
      <c r="U1365" s="28265"/>
      <c r="V1365" s="28229">
        <v>0</v>
      </c>
    </row>
    <row s="28966" customFormat="1" customHeight="1" ht="22.5">
      <c r="A1366" s="28229"/>
      <c r="B1366" s="28924" t="s">
        <v>1925</v>
      </c>
      <c r="C1366" s="28540" t="s">
        <v>103</v>
      </c>
      <c r="D1366" s="27339" t="str">
        <f>B1366&amp;".1"</f>
        <v>3.444.1</v>
      </c>
      <c r="E1366" s="27340" t="s">
        <v>1065</v>
      </c>
      <c r="F1366" s="27341" t="s">
        <v>430</v>
      </c>
      <c r="G1366" s="27545" t="s">
        <v>22</v>
      </c>
      <c r="H1366" s="27343" t="s">
        <v>22</v>
      </c>
      <c r="I1366" s="27545" t="s">
        <v>1926</v>
      </c>
      <c r="J1366" s="27343" t="s">
        <v>22</v>
      </c>
      <c r="K1366" s="28195"/>
      <c r="L1366" s="28229"/>
      <c r="M1366" s="28229"/>
      <c r="N1366" s="28229"/>
      <c r="O1366" s="28229"/>
      <c r="P1366" s="28229"/>
      <c r="Q1366" s="28229"/>
      <c r="R1366" s="28229"/>
      <c r="S1366" s="28229"/>
      <c r="T1366" s="28229"/>
      <c r="U1366" s="28265"/>
      <c r="V1366" s="28229">
        <v>0</v>
      </c>
    </row>
    <row s="28966" customFormat="1" customHeight="1" ht="15">
      <c r="A1367" s="28229"/>
      <c r="B1367" s="28924"/>
      <c r="C1367" s="28540"/>
      <c r="D1367" s="27339" t="str">
        <f>B1366&amp;".2"</f>
        <v>3.444.2</v>
      </c>
      <c r="E1367" s="27340" t="s">
        <v>1066</v>
      </c>
      <c r="F1367" s="27341" t="s">
        <v>430</v>
      </c>
      <c r="G1367" s="27310" t="s">
        <v>22</v>
      </c>
      <c r="H1367" s="27343" t="s">
        <v>22</v>
      </c>
      <c r="I1367" s="27310" t="s">
        <v>1924</v>
      </c>
      <c r="J1367" s="27343" t="s">
        <v>22</v>
      </c>
      <c r="K1367" s="28195" t="s">
        <v>1067</v>
      </c>
      <c r="L1367" s="28229"/>
      <c r="M1367" s="28229"/>
      <c r="N1367" s="28229"/>
      <c r="O1367" s="28229"/>
      <c r="P1367" s="28229"/>
      <c r="Q1367" s="28229"/>
      <c r="R1367" s="28229"/>
      <c r="S1367" s="28229"/>
      <c r="T1367" s="28229"/>
      <c r="U1367" s="28265"/>
      <c r="V1367" s="28229">
        <v>0</v>
      </c>
    </row>
    <row s="28966" customFormat="1" customHeight="1" ht="15">
      <c r="A1368" s="28229"/>
      <c r="B1368" s="28924"/>
      <c r="C1368" s="28540"/>
      <c r="D1368" s="27339" t="str">
        <f>B1366&amp;".3"</f>
        <v>3.444.3</v>
      </c>
      <c r="E1368" s="27340" t="s">
        <v>1068</v>
      </c>
      <c r="F1368" s="27341" t="s">
        <v>430</v>
      </c>
      <c r="G1368" s="27310" t="s">
        <v>22</v>
      </c>
      <c r="H1368" s="27343" t="s">
        <v>22</v>
      </c>
      <c r="I1368" s="27310" t="s">
        <v>1924</v>
      </c>
      <c r="J1368" s="27343" t="s">
        <v>22</v>
      </c>
      <c r="K1368" s="28195" t="s">
        <v>1069</v>
      </c>
      <c r="L1368" s="28229"/>
      <c r="M1368" s="28229"/>
      <c r="N1368" s="28229"/>
      <c r="O1368" s="28229"/>
      <c r="P1368" s="28229"/>
      <c r="Q1368" s="28229"/>
      <c r="R1368" s="28229"/>
      <c r="S1368" s="28229"/>
      <c r="T1368" s="28229"/>
      <c r="U1368" s="28265"/>
      <c r="V1368" s="28229">
        <v>0</v>
      </c>
    </row>
    <row s="28966" customFormat="1" customHeight="1" ht="22.5">
      <c r="A1369" s="28229"/>
      <c r="B1369" s="28924" t="s">
        <v>1927</v>
      </c>
      <c r="C1369" s="28540" t="s">
        <v>103</v>
      </c>
      <c r="D1369" s="27339" t="str">
        <f>B1369&amp;".1"</f>
        <v>3.445.1</v>
      </c>
      <c r="E1369" s="27340" t="s">
        <v>1065</v>
      </c>
      <c r="F1369" s="27341" t="s">
        <v>430</v>
      </c>
      <c r="G1369" s="27545" t="s">
        <v>22</v>
      </c>
      <c r="H1369" s="27343" t="s">
        <v>22</v>
      </c>
      <c r="I1369" s="27545" t="s">
        <v>1928</v>
      </c>
      <c r="J1369" s="27343" t="s">
        <v>22</v>
      </c>
      <c r="K1369" s="28195"/>
      <c r="L1369" s="28229"/>
      <c r="M1369" s="28229"/>
      <c r="N1369" s="28229"/>
      <c r="O1369" s="28229"/>
      <c r="P1369" s="28229"/>
      <c r="Q1369" s="28229"/>
      <c r="R1369" s="28229"/>
      <c r="S1369" s="28229"/>
      <c r="T1369" s="28229"/>
      <c r="U1369" s="28265"/>
      <c r="V1369" s="28229">
        <v>0</v>
      </c>
    </row>
    <row s="28966" customFormat="1" customHeight="1" ht="15">
      <c r="A1370" s="28229"/>
      <c r="B1370" s="28924"/>
      <c r="C1370" s="28540"/>
      <c r="D1370" s="27339" t="str">
        <f>B1369&amp;".2"</f>
        <v>3.445.2</v>
      </c>
      <c r="E1370" s="27340" t="s">
        <v>1066</v>
      </c>
      <c r="F1370" s="27341" t="s">
        <v>430</v>
      </c>
      <c r="G1370" s="27310" t="s">
        <v>22</v>
      </c>
      <c r="H1370" s="27343" t="s">
        <v>22</v>
      </c>
      <c r="I1370" s="27310" t="s">
        <v>1924</v>
      </c>
      <c r="J1370" s="27343" t="s">
        <v>22</v>
      </c>
      <c r="K1370" s="28195" t="s">
        <v>1067</v>
      </c>
      <c r="L1370" s="28229"/>
      <c r="M1370" s="28229"/>
      <c r="N1370" s="28229"/>
      <c r="O1370" s="28229"/>
      <c r="P1370" s="28229"/>
      <c r="Q1370" s="28229"/>
      <c r="R1370" s="28229"/>
      <c r="S1370" s="28229"/>
      <c r="T1370" s="28229"/>
      <c r="U1370" s="28265"/>
      <c r="V1370" s="28229">
        <v>0</v>
      </c>
    </row>
    <row s="28966" customFormat="1" customHeight="1" ht="15">
      <c r="A1371" s="28229"/>
      <c r="B1371" s="28924"/>
      <c r="C1371" s="28540"/>
      <c r="D1371" s="27339" t="str">
        <f>B1369&amp;".3"</f>
        <v>3.445.3</v>
      </c>
      <c r="E1371" s="27340" t="s">
        <v>1068</v>
      </c>
      <c r="F1371" s="27341" t="s">
        <v>430</v>
      </c>
      <c r="G1371" s="27310" t="s">
        <v>22</v>
      </c>
      <c r="H1371" s="27343" t="s">
        <v>22</v>
      </c>
      <c r="I1371" s="27310" t="s">
        <v>1924</v>
      </c>
      <c r="J1371" s="27343" t="s">
        <v>22</v>
      </c>
      <c r="K1371" s="28195" t="s">
        <v>1069</v>
      </c>
      <c r="L1371" s="28229"/>
      <c r="M1371" s="28229"/>
      <c r="N1371" s="28229"/>
      <c r="O1371" s="28229"/>
      <c r="P1371" s="28229"/>
      <c r="Q1371" s="28229"/>
      <c r="R1371" s="28229"/>
      <c r="S1371" s="28229"/>
      <c r="T1371" s="28229"/>
      <c r="U1371" s="28265"/>
      <c r="V1371" s="28229">
        <v>0</v>
      </c>
    </row>
    <row s="28966" customFormat="1" customHeight="1" ht="22.5">
      <c r="A1372" s="28229"/>
      <c r="B1372" s="28924" t="s">
        <v>1929</v>
      </c>
      <c r="C1372" s="28540" t="s">
        <v>103</v>
      </c>
      <c r="D1372" s="27339" t="str">
        <f>B1372&amp;".1"</f>
        <v>3.446.1</v>
      </c>
      <c r="E1372" s="27340" t="s">
        <v>1065</v>
      </c>
      <c r="F1372" s="27341" t="s">
        <v>430</v>
      </c>
      <c r="G1372" s="27545" t="s">
        <v>22</v>
      </c>
      <c r="H1372" s="27343" t="s">
        <v>22</v>
      </c>
      <c r="I1372" s="27545" t="s">
        <v>1930</v>
      </c>
      <c r="J1372" s="27343" t="s">
        <v>22</v>
      </c>
      <c r="K1372" s="28195"/>
      <c r="L1372" s="28229"/>
      <c r="M1372" s="28229"/>
      <c r="N1372" s="28229"/>
      <c r="O1372" s="28229"/>
      <c r="P1372" s="28229"/>
      <c r="Q1372" s="28229"/>
      <c r="R1372" s="28229"/>
      <c r="S1372" s="28229"/>
      <c r="T1372" s="28229"/>
      <c r="U1372" s="28265"/>
      <c r="V1372" s="28229">
        <v>0</v>
      </c>
    </row>
    <row s="28966" customFormat="1" customHeight="1" ht="15">
      <c r="A1373" s="28229"/>
      <c r="B1373" s="28924"/>
      <c r="C1373" s="28540"/>
      <c r="D1373" s="27339" t="str">
        <f>B1372&amp;".2"</f>
        <v>3.446.2</v>
      </c>
      <c r="E1373" s="27340" t="s">
        <v>1066</v>
      </c>
      <c r="F1373" s="27341" t="s">
        <v>430</v>
      </c>
      <c r="G1373" s="27310" t="s">
        <v>22</v>
      </c>
      <c r="H1373" s="27343" t="s">
        <v>22</v>
      </c>
      <c r="I1373" s="27310" t="s">
        <v>1924</v>
      </c>
      <c r="J1373" s="27343" t="s">
        <v>22</v>
      </c>
      <c r="K1373" s="28195" t="s">
        <v>1067</v>
      </c>
      <c r="L1373" s="28229"/>
      <c r="M1373" s="28229"/>
      <c r="N1373" s="28229"/>
      <c r="O1373" s="28229"/>
      <c r="P1373" s="28229"/>
      <c r="Q1373" s="28229"/>
      <c r="R1373" s="28229"/>
      <c r="S1373" s="28229"/>
      <c r="T1373" s="28229"/>
      <c r="U1373" s="28265"/>
      <c r="V1373" s="28229">
        <v>0</v>
      </c>
    </row>
    <row s="28966" customFormat="1" customHeight="1" ht="15">
      <c r="A1374" s="28229"/>
      <c r="B1374" s="28924"/>
      <c r="C1374" s="28540"/>
      <c r="D1374" s="27339" t="str">
        <f>B1372&amp;".3"</f>
        <v>3.446.3</v>
      </c>
      <c r="E1374" s="27340" t="s">
        <v>1068</v>
      </c>
      <c r="F1374" s="27341" t="s">
        <v>430</v>
      </c>
      <c r="G1374" s="27310" t="s">
        <v>22</v>
      </c>
      <c r="H1374" s="27343" t="s">
        <v>22</v>
      </c>
      <c r="I1374" s="27310" t="s">
        <v>1924</v>
      </c>
      <c r="J1374" s="27343" t="s">
        <v>22</v>
      </c>
      <c r="K1374" s="28195" t="s">
        <v>1069</v>
      </c>
      <c r="L1374" s="28229"/>
      <c r="M1374" s="28229"/>
      <c r="N1374" s="28229"/>
      <c r="O1374" s="28229"/>
      <c r="P1374" s="28229"/>
      <c r="Q1374" s="28229"/>
      <c r="R1374" s="28229"/>
      <c r="S1374" s="28229"/>
      <c r="T1374" s="28229"/>
      <c r="U1374" s="28265"/>
      <c r="V1374" s="28229">
        <v>0</v>
      </c>
    </row>
    <row s="28966" customFormat="1" customHeight="1" ht="22.5">
      <c r="A1375" s="28229"/>
      <c r="B1375" s="28924" t="s">
        <v>1931</v>
      </c>
      <c r="C1375" s="28540" t="s">
        <v>103</v>
      </c>
      <c r="D1375" s="27339" t="str">
        <f>B1375&amp;".1"</f>
        <v>3.447.1</v>
      </c>
      <c r="E1375" s="27340" t="s">
        <v>1065</v>
      </c>
      <c r="F1375" s="27341" t="s">
        <v>430</v>
      </c>
      <c r="G1375" s="27545" t="s">
        <v>22</v>
      </c>
      <c r="H1375" s="27343" t="s">
        <v>22</v>
      </c>
      <c r="I1375" s="27545" t="s">
        <v>1932</v>
      </c>
      <c r="J1375" s="27343" t="s">
        <v>22</v>
      </c>
      <c r="K1375" s="28195"/>
      <c r="L1375" s="28229"/>
      <c r="M1375" s="28229"/>
      <c r="N1375" s="28229"/>
      <c r="O1375" s="28229"/>
      <c r="P1375" s="28229"/>
      <c r="Q1375" s="28229"/>
      <c r="R1375" s="28229"/>
      <c r="S1375" s="28229"/>
      <c r="T1375" s="28229"/>
      <c r="U1375" s="28265"/>
      <c r="V1375" s="28229">
        <v>0</v>
      </c>
    </row>
    <row s="28966" customFormat="1" customHeight="1" ht="15">
      <c r="A1376" s="28229"/>
      <c r="B1376" s="28924"/>
      <c r="C1376" s="28540"/>
      <c r="D1376" s="27339" t="str">
        <f>B1375&amp;".2"</f>
        <v>3.447.2</v>
      </c>
      <c r="E1376" s="27340" t="s">
        <v>1066</v>
      </c>
      <c r="F1376" s="27341" t="s">
        <v>430</v>
      </c>
      <c r="G1376" s="27310" t="s">
        <v>22</v>
      </c>
      <c r="H1376" s="27343" t="s">
        <v>22</v>
      </c>
      <c r="I1376" s="27310" t="s">
        <v>1924</v>
      </c>
      <c r="J1376" s="27343" t="s">
        <v>22</v>
      </c>
      <c r="K1376" s="28195" t="s">
        <v>1067</v>
      </c>
      <c r="L1376" s="28229"/>
      <c r="M1376" s="28229"/>
      <c r="N1376" s="28229"/>
      <c r="O1376" s="28229"/>
      <c r="P1376" s="28229"/>
      <c r="Q1376" s="28229"/>
      <c r="R1376" s="28229"/>
      <c r="S1376" s="28229"/>
      <c r="T1376" s="28229"/>
      <c r="U1376" s="28265"/>
      <c r="V1376" s="28229">
        <v>0</v>
      </c>
    </row>
    <row s="28966" customFormat="1" customHeight="1" ht="15">
      <c r="A1377" s="28229"/>
      <c r="B1377" s="28924"/>
      <c r="C1377" s="28540"/>
      <c r="D1377" s="27339" t="str">
        <f>B1375&amp;".3"</f>
        <v>3.447.3</v>
      </c>
      <c r="E1377" s="27340" t="s">
        <v>1068</v>
      </c>
      <c r="F1377" s="27341" t="s">
        <v>430</v>
      </c>
      <c r="G1377" s="27310" t="s">
        <v>22</v>
      </c>
      <c r="H1377" s="27343" t="s">
        <v>22</v>
      </c>
      <c r="I1377" s="27310" t="s">
        <v>1924</v>
      </c>
      <c r="J1377" s="27343" t="s">
        <v>22</v>
      </c>
      <c r="K1377" s="28195" t="s">
        <v>1069</v>
      </c>
      <c r="L1377" s="28229"/>
      <c r="M1377" s="28229"/>
      <c r="N1377" s="28229"/>
      <c r="O1377" s="28229"/>
      <c r="P1377" s="28229"/>
      <c r="Q1377" s="28229"/>
      <c r="R1377" s="28229"/>
      <c r="S1377" s="28229"/>
      <c r="T1377" s="28229"/>
      <c r="U1377" s="28265"/>
      <c r="V1377" s="28229">
        <v>0</v>
      </c>
    </row>
    <row s="28966" customFormat="1" customHeight="1" ht="22.5">
      <c r="A1378" s="28229"/>
      <c r="B1378" s="28924" t="s">
        <v>1933</v>
      </c>
      <c r="C1378" s="28540" t="s">
        <v>103</v>
      </c>
      <c r="D1378" s="27339" t="str">
        <f>B1378&amp;".1"</f>
        <v>3.448.1</v>
      </c>
      <c r="E1378" s="27340" t="s">
        <v>1065</v>
      </c>
      <c r="F1378" s="27341" t="s">
        <v>430</v>
      </c>
      <c r="G1378" s="27545" t="s">
        <v>22</v>
      </c>
      <c r="H1378" s="27343" t="s">
        <v>22</v>
      </c>
      <c r="I1378" s="27545" t="s">
        <v>1934</v>
      </c>
      <c r="J1378" s="27343" t="s">
        <v>22</v>
      </c>
      <c r="K1378" s="28195"/>
      <c r="L1378" s="28229"/>
      <c r="M1378" s="28229"/>
      <c r="N1378" s="28229"/>
      <c r="O1378" s="28229"/>
      <c r="P1378" s="28229"/>
      <c r="Q1378" s="28229"/>
      <c r="R1378" s="28229"/>
      <c r="S1378" s="28229"/>
      <c r="T1378" s="28229"/>
      <c r="U1378" s="28265"/>
      <c r="V1378" s="28229">
        <v>0</v>
      </c>
    </row>
    <row s="28966" customFormat="1" customHeight="1" ht="15">
      <c r="A1379" s="28229"/>
      <c r="B1379" s="28924"/>
      <c r="C1379" s="28540"/>
      <c r="D1379" s="27339" t="str">
        <f>B1378&amp;".2"</f>
        <v>3.448.2</v>
      </c>
      <c r="E1379" s="27340" t="s">
        <v>1066</v>
      </c>
      <c r="F1379" s="27341" t="s">
        <v>430</v>
      </c>
      <c r="G1379" s="27310" t="s">
        <v>22</v>
      </c>
      <c r="H1379" s="27343" t="s">
        <v>22</v>
      </c>
      <c r="I1379" s="27310" t="s">
        <v>1924</v>
      </c>
      <c r="J1379" s="27343" t="s">
        <v>22</v>
      </c>
      <c r="K1379" s="28195" t="s">
        <v>1067</v>
      </c>
      <c r="L1379" s="28229"/>
      <c r="M1379" s="28229"/>
      <c r="N1379" s="28229"/>
      <c r="O1379" s="28229"/>
      <c r="P1379" s="28229"/>
      <c r="Q1379" s="28229"/>
      <c r="R1379" s="28229"/>
      <c r="S1379" s="28229"/>
      <c r="T1379" s="28229"/>
      <c r="U1379" s="28265"/>
      <c r="V1379" s="28229">
        <v>0</v>
      </c>
    </row>
    <row s="28966" customFormat="1" customHeight="1" ht="15">
      <c r="A1380" s="28229"/>
      <c r="B1380" s="28924"/>
      <c r="C1380" s="28540"/>
      <c r="D1380" s="27339" t="str">
        <f>B1378&amp;".3"</f>
        <v>3.448.3</v>
      </c>
      <c r="E1380" s="27340" t="s">
        <v>1068</v>
      </c>
      <c r="F1380" s="27341" t="s">
        <v>430</v>
      </c>
      <c r="G1380" s="27310" t="s">
        <v>22</v>
      </c>
      <c r="H1380" s="27343" t="s">
        <v>22</v>
      </c>
      <c r="I1380" s="27310" t="s">
        <v>1924</v>
      </c>
      <c r="J1380" s="27343" t="s">
        <v>22</v>
      </c>
      <c r="K1380" s="28195" t="s">
        <v>1069</v>
      </c>
      <c r="L1380" s="28229"/>
      <c r="M1380" s="28229"/>
      <c r="N1380" s="28229"/>
      <c r="O1380" s="28229"/>
      <c r="P1380" s="28229"/>
      <c r="Q1380" s="28229"/>
      <c r="R1380" s="28229"/>
      <c r="S1380" s="28229"/>
      <c r="T1380" s="28229"/>
      <c r="U1380" s="28265"/>
      <c r="V1380" s="28229">
        <v>0</v>
      </c>
    </row>
    <row s="28966" customFormat="1" customHeight="1" ht="22.5">
      <c r="A1381" s="28229"/>
      <c r="B1381" s="28924" t="s">
        <v>1935</v>
      </c>
      <c r="C1381" s="28540" t="s">
        <v>103</v>
      </c>
      <c r="D1381" s="27339" t="str">
        <f>B1381&amp;".1"</f>
        <v>3.449.1</v>
      </c>
      <c r="E1381" s="27340" t="s">
        <v>1065</v>
      </c>
      <c r="F1381" s="27341" t="s">
        <v>430</v>
      </c>
      <c r="G1381" s="27545" t="s">
        <v>22</v>
      </c>
      <c r="H1381" s="27343" t="s">
        <v>22</v>
      </c>
      <c r="I1381" s="27545" t="s">
        <v>1936</v>
      </c>
      <c r="J1381" s="27343" t="s">
        <v>22</v>
      </c>
      <c r="K1381" s="28195"/>
      <c r="L1381" s="28229"/>
      <c r="M1381" s="28229"/>
      <c r="N1381" s="28229"/>
      <c r="O1381" s="28229"/>
      <c r="P1381" s="28229"/>
      <c r="Q1381" s="28229"/>
      <c r="R1381" s="28229"/>
      <c r="S1381" s="28229"/>
      <c r="T1381" s="28229"/>
      <c r="U1381" s="28265"/>
      <c r="V1381" s="28229">
        <v>0</v>
      </c>
    </row>
    <row s="28966" customFormat="1" customHeight="1" ht="15">
      <c r="A1382" s="28229"/>
      <c r="B1382" s="28924"/>
      <c r="C1382" s="28540"/>
      <c r="D1382" s="27339" t="str">
        <f>B1381&amp;".2"</f>
        <v>3.449.2</v>
      </c>
      <c r="E1382" s="27340" t="s">
        <v>1066</v>
      </c>
      <c r="F1382" s="27341" t="s">
        <v>430</v>
      </c>
      <c r="G1382" s="27310" t="s">
        <v>22</v>
      </c>
      <c r="H1382" s="27343" t="s">
        <v>22</v>
      </c>
      <c r="I1382" s="27310" t="s">
        <v>1924</v>
      </c>
      <c r="J1382" s="27343" t="s">
        <v>22</v>
      </c>
      <c r="K1382" s="28195" t="s">
        <v>1067</v>
      </c>
      <c r="L1382" s="28229"/>
      <c r="M1382" s="28229"/>
      <c r="N1382" s="28229"/>
      <c r="O1382" s="28229"/>
      <c r="P1382" s="28229"/>
      <c r="Q1382" s="28229"/>
      <c r="R1382" s="28229"/>
      <c r="S1382" s="28229"/>
      <c r="T1382" s="28229"/>
      <c r="U1382" s="28265"/>
      <c r="V1382" s="28229">
        <v>0</v>
      </c>
    </row>
    <row s="28966" customFormat="1" customHeight="1" ht="15">
      <c r="A1383" s="28229"/>
      <c r="B1383" s="28924"/>
      <c r="C1383" s="28540"/>
      <c r="D1383" s="27339" t="str">
        <f>B1381&amp;".3"</f>
        <v>3.449.3</v>
      </c>
      <c r="E1383" s="27340" t="s">
        <v>1068</v>
      </c>
      <c r="F1383" s="27341" t="s">
        <v>430</v>
      </c>
      <c r="G1383" s="27310" t="s">
        <v>22</v>
      </c>
      <c r="H1383" s="27343" t="s">
        <v>22</v>
      </c>
      <c r="I1383" s="27310" t="s">
        <v>1924</v>
      </c>
      <c r="J1383" s="27343" t="s">
        <v>22</v>
      </c>
      <c r="K1383" s="28195" t="s">
        <v>1069</v>
      </c>
      <c r="L1383" s="28229"/>
      <c r="M1383" s="28229"/>
      <c r="N1383" s="28229"/>
      <c r="O1383" s="28229"/>
      <c r="P1383" s="28229"/>
      <c r="Q1383" s="28229"/>
      <c r="R1383" s="28229"/>
      <c r="S1383" s="28229"/>
      <c r="T1383" s="28229"/>
      <c r="U1383" s="28265"/>
      <c r="V1383" s="28229">
        <v>0</v>
      </c>
    </row>
    <row s="28966" customFormat="1" customHeight="1" ht="22.5">
      <c r="A1384" s="28229"/>
      <c r="B1384" s="28924" t="s">
        <v>1937</v>
      </c>
      <c r="C1384" s="28540" t="s">
        <v>103</v>
      </c>
      <c r="D1384" s="27339" t="str">
        <f>B1384&amp;".1"</f>
        <v>3.450.1</v>
      </c>
      <c r="E1384" s="27340" t="s">
        <v>1065</v>
      </c>
      <c r="F1384" s="27341" t="s">
        <v>430</v>
      </c>
      <c r="G1384" s="27545" t="s">
        <v>22</v>
      </c>
      <c r="H1384" s="27343" t="s">
        <v>22</v>
      </c>
      <c r="I1384" s="27545" t="s">
        <v>1938</v>
      </c>
      <c r="J1384" s="27343" t="s">
        <v>22</v>
      </c>
      <c r="K1384" s="28195"/>
      <c r="L1384" s="28229"/>
      <c r="M1384" s="28229"/>
      <c r="N1384" s="28229"/>
      <c r="O1384" s="28229"/>
      <c r="P1384" s="28229"/>
      <c r="Q1384" s="28229"/>
      <c r="R1384" s="28229"/>
      <c r="S1384" s="28229"/>
      <c r="T1384" s="28229"/>
      <c r="U1384" s="28265"/>
      <c r="V1384" s="28229">
        <v>0</v>
      </c>
    </row>
    <row s="28966" customFormat="1" customHeight="1" ht="15">
      <c r="A1385" s="28229"/>
      <c r="B1385" s="28924"/>
      <c r="C1385" s="28540"/>
      <c r="D1385" s="27339" t="str">
        <f>B1384&amp;".2"</f>
        <v>3.450.2</v>
      </c>
      <c r="E1385" s="27340" t="s">
        <v>1066</v>
      </c>
      <c r="F1385" s="27341" t="s">
        <v>430</v>
      </c>
      <c r="G1385" s="27310" t="s">
        <v>22</v>
      </c>
      <c r="H1385" s="27343" t="s">
        <v>22</v>
      </c>
      <c r="I1385" s="27310" t="s">
        <v>1924</v>
      </c>
      <c r="J1385" s="27343" t="s">
        <v>22</v>
      </c>
      <c r="K1385" s="28195" t="s">
        <v>1067</v>
      </c>
      <c r="L1385" s="28229"/>
      <c r="M1385" s="28229"/>
      <c r="N1385" s="28229"/>
      <c r="O1385" s="28229"/>
      <c r="P1385" s="28229"/>
      <c r="Q1385" s="28229"/>
      <c r="R1385" s="28229"/>
      <c r="S1385" s="28229"/>
      <c r="T1385" s="28229"/>
      <c r="U1385" s="28265"/>
      <c r="V1385" s="28229">
        <v>0</v>
      </c>
    </row>
    <row s="28966" customFormat="1" customHeight="1" ht="15">
      <c r="A1386" s="28229"/>
      <c r="B1386" s="28924"/>
      <c r="C1386" s="28540"/>
      <c r="D1386" s="27339" t="str">
        <f>B1384&amp;".3"</f>
        <v>3.450.3</v>
      </c>
      <c r="E1386" s="27340" t="s">
        <v>1068</v>
      </c>
      <c r="F1386" s="27341" t="s">
        <v>430</v>
      </c>
      <c r="G1386" s="27310" t="s">
        <v>22</v>
      </c>
      <c r="H1386" s="27343" t="s">
        <v>22</v>
      </c>
      <c r="I1386" s="27310" t="s">
        <v>1924</v>
      </c>
      <c r="J1386" s="27343" t="s">
        <v>22</v>
      </c>
      <c r="K1386" s="28195" t="s">
        <v>1069</v>
      </c>
      <c r="L1386" s="28229"/>
      <c r="M1386" s="28229"/>
      <c r="N1386" s="28229"/>
      <c r="O1386" s="28229"/>
      <c r="P1386" s="28229"/>
      <c r="Q1386" s="28229"/>
      <c r="R1386" s="28229"/>
      <c r="S1386" s="28229"/>
      <c r="T1386" s="28229"/>
      <c r="U1386" s="28265"/>
      <c r="V1386" s="28229">
        <v>0</v>
      </c>
    </row>
    <row s="28966" customFormat="1" customHeight="1" ht="22.5">
      <c r="A1387" s="28229"/>
      <c r="B1387" s="28924" t="s">
        <v>1939</v>
      </c>
      <c r="C1387" s="28540" t="s">
        <v>103</v>
      </c>
      <c r="D1387" s="27339" t="str">
        <f>B1387&amp;".1"</f>
        <v>3.451.1</v>
      </c>
      <c r="E1387" s="27340" t="s">
        <v>1065</v>
      </c>
      <c r="F1387" s="27341" t="s">
        <v>430</v>
      </c>
      <c r="G1387" s="27545" t="s">
        <v>22</v>
      </c>
      <c r="H1387" s="27343" t="s">
        <v>22</v>
      </c>
      <c r="I1387" s="27545" t="s">
        <v>1940</v>
      </c>
      <c r="J1387" s="27343" t="s">
        <v>22</v>
      </c>
      <c r="K1387" s="28195"/>
      <c r="L1387" s="28229"/>
      <c r="M1387" s="28229"/>
      <c r="N1387" s="28229"/>
      <c r="O1387" s="28229"/>
      <c r="P1387" s="28229"/>
      <c r="Q1387" s="28229"/>
      <c r="R1387" s="28229"/>
      <c r="S1387" s="28229"/>
      <c r="T1387" s="28229"/>
      <c r="U1387" s="28265"/>
      <c r="V1387" s="28229">
        <v>0</v>
      </c>
    </row>
    <row s="28966" customFormat="1" customHeight="1" ht="15">
      <c r="A1388" s="28229"/>
      <c r="B1388" s="28924"/>
      <c r="C1388" s="28540"/>
      <c r="D1388" s="27339" t="str">
        <f>B1387&amp;".2"</f>
        <v>3.451.2</v>
      </c>
      <c r="E1388" s="27340" t="s">
        <v>1066</v>
      </c>
      <c r="F1388" s="27341" t="s">
        <v>430</v>
      </c>
      <c r="G1388" s="27310" t="s">
        <v>22</v>
      </c>
      <c r="H1388" s="27343" t="s">
        <v>22</v>
      </c>
      <c r="I1388" s="27310" t="s">
        <v>1924</v>
      </c>
      <c r="J1388" s="27343" t="s">
        <v>22</v>
      </c>
      <c r="K1388" s="28195" t="s">
        <v>1067</v>
      </c>
      <c r="L1388" s="28229"/>
      <c r="M1388" s="28229"/>
      <c r="N1388" s="28229"/>
      <c r="O1388" s="28229"/>
      <c r="P1388" s="28229"/>
      <c r="Q1388" s="28229"/>
      <c r="R1388" s="28229"/>
      <c r="S1388" s="28229"/>
      <c r="T1388" s="28229"/>
      <c r="U1388" s="28265"/>
      <c r="V1388" s="28229">
        <v>0</v>
      </c>
    </row>
    <row s="28966" customFormat="1" customHeight="1" ht="15">
      <c r="A1389" s="28229"/>
      <c r="B1389" s="28924"/>
      <c r="C1389" s="28540"/>
      <c r="D1389" s="27339" t="str">
        <f>B1387&amp;".3"</f>
        <v>3.451.3</v>
      </c>
      <c r="E1389" s="27340" t="s">
        <v>1068</v>
      </c>
      <c r="F1389" s="27341" t="s">
        <v>430</v>
      </c>
      <c r="G1389" s="27310" t="s">
        <v>22</v>
      </c>
      <c r="H1389" s="27343" t="s">
        <v>22</v>
      </c>
      <c r="I1389" s="27310" t="s">
        <v>1924</v>
      </c>
      <c r="J1389" s="27343" t="s">
        <v>22</v>
      </c>
      <c r="K1389" s="28195" t="s">
        <v>1069</v>
      </c>
      <c r="L1389" s="28229"/>
      <c r="M1389" s="28229"/>
      <c r="N1389" s="28229"/>
      <c r="O1389" s="28229"/>
      <c r="P1389" s="28229"/>
      <c r="Q1389" s="28229"/>
      <c r="R1389" s="28229"/>
      <c r="S1389" s="28229"/>
      <c r="T1389" s="28229"/>
      <c r="U1389" s="28265"/>
      <c r="V1389" s="28229">
        <v>0</v>
      </c>
    </row>
    <row s="28966" customFormat="1" customHeight="1" ht="22.5">
      <c r="A1390" s="28229"/>
      <c r="B1390" s="28924" t="s">
        <v>1941</v>
      </c>
      <c r="C1390" s="28540" t="s">
        <v>103</v>
      </c>
      <c r="D1390" s="27339" t="str">
        <f>B1390&amp;".1"</f>
        <v>3.452.1</v>
      </c>
      <c r="E1390" s="27340" t="s">
        <v>1065</v>
      </c>
      <c r="F1390" s="27341" t="s">
        <v>430</v>
      </c>
      <c r="G1390" s="27545" t="s">
        <v>22</v>
      </c>
      <c r="H1390" s="27343" t="s">
        <v>22</v>
      </c>
      <c r="I1390" s="27545" t="s">
        <v>1942</v>
      </c>
      <c r="J1390" s="27343" t="s">
        <v>22</v>
      </c>
      <c r="K1390" s="28195"/>
      <c r="L1390" s="28229"/>
      <c r="M1390" s="28229"/>
      <c r="N1390" s="28229"/>
      <c r="O1390" s="28229"/>
      <c r="P1390" s="28229"/>
      <c r="Q1390" s="28229"/>
      <c r="R1390" s="28229"/>
      <c r="S1390" s="28229"/>
      <c r="T1390" s="28229"/>
      <c r="U1390" s="28265"/>
      <c r="V1390" s="28229">
        <v>0</v>
      </c>
    </row>
    <row s="28966" customFormat="1" customHeight="1" ht="15">
      <c r="A1391" s="28229"/>
      <c r="B1391" s="28924"/>
      <c r="C1391" s="28540"/>
      <c r="D1391" s="27339" t="str">
        <f>B1390&amp;".2"</f>
        <v>3.452.2</v>
      </c>
      <c r="E1391" s="27340" t="s">
        <v>1066</v>
      </c>
      <c r="F1391" s="27341" t="s">
        <v>430</v>
      </c>
      <c r="G1391" s="27310" t="s">
        <v>22</v>
      </c>
      <c r="H1391" s="27343" t="s">
        <v>22</v>
      </c>
      <c r="I1391" s="27310" t="s">
        <v>1924</v>
      </c>
      <c r="J1391" s="27343" t="s">
        <v>22</v>
      </c>
      <c r="K1391" s="28195" t="s">
        <v>1067</v>
      </c>
      <c r="L1391" s="28229"/>
      <c r="M1391" s="28229"/>
      <c r="N1391" s="28229"/>
      <c r="O1391" s="28229"/>
      <c r="P1391" s="28229"/>
      <c r="Q1391" s="28229"/>
      <c r="R1391" s="28229"/>
      <c r="S1391" s="28229"/>
      <c r="T1391" s="28229"/>
      <c r="U1391" s="28265"/>
      <c r="V1391" s="28229">
        <v>0</v>
      </c>
    </row>
    <row s="28966" customFormat="1" customHeight="1" ht="15">
      <c r="A1392" s="28229"/>
      <c r="B1392" s="28924"/>
      <c r="C1392" s="28540"/>
      <c r="D1392" s="27339" t="str">
        <f>B1390&amp;".3"</f>
        <v>3.452.3</v>
      </c>
      <c r="E1392" s="27340" t="s">
        <v>1068</v>
      </c>
      <c r="F1392" s="27341" t="s">
        <v>430</v>
      </c>
      <c r="G1392" s="27310" t="s">
        <v>22</v>
      </c>
      <c r="H1392" s="27343" t="s">
        <v>22</v>
      </c>
      <c r="I1392" s="27310" t="s">
        <v>1924</v>
      </c>
      <c r="J1392" s="27343" t="s">
        <v>22</v>
      </c>
      <c r="K1392" s="28195" t="s">
        <v>1069</v>
      </c>
      <c r="L1392" s="28229"/>
      <c r="M1392" s="28229"/>
      <c r="N1392" s="28229"/>
      <c r="O1392" s="28229"/>
      <c r="P1392" s="28229"/>
      <c r="Q1392" s="28229"/>
      <c r="R1392" s="28229"/>
      <c r="S1392" s="28229"/>
      <c r="T1392" s="28229"/>
      <c r="U1392" s="28265"/>
      <c r="V1392" s="28229">
        <v>0</v>
      </c>
    </row>
    <row s="28966" customFormat="1" customHeight="1" ht="22.5">
      <c r="A1393" s="28229"/>
      <c r="B1393" s="28924" t="s">
        <v>1943</v>
      </c>
      <c r="C1393" s="28540" t="s">
        <v>103</v>
      </c>
      <c r="D1393" s="27339" t="str">
        <f>B1393&amp;".1"</f>
        <v>3.453.1</v>
      </c>
      <c r="E1393" s="27340" t="s">
        <v>1065</v>
      </c>
      <c r="F1393" s="27341" t="s">
        <v>430</v>
      </c>
      <c r="G1393" s="27545" t="s">
        <v>22</v>
      </c>
      <c r="H1393" s="27343" t="s">
        <v>22</v>
      </c>
      <c r="I1393" s="27545" t="s">
        <v>1944</v>
      </c>
      <c r="J1393" s="27343" t="s">
        <v>22</v>
      </c>
      <c r="K1393" s="28195"/>
      <c r="L1393" s="28229"/>
      <c r="M1393" s="28229"/>
      <c r="N1393" s="28229"/>
      <c r="O1393" s="28229"/>
      <c r="P1393" s="28229"/>
      <c r="Q1393" s="28229"/>
      <c r="R1393" s="28229"/>
      <c r="S1393" s="28229"/>
      <c r="T1393" s="28229"/>
      <c r="U1393" s="28265"/>
      <c r="V1393" s="28229">
        <v>0</v>
      </c>
    </row>
    <row s="28966" customFormat="1" customHeight="1" ht="15">
      <c r="A1394" s="28229"/>
      <c r="B1394" s="28924"/>
      <c r="C1394" s="28540"/>
      <c r="D1394" s="27339" t="str">
        <f>B1393&amp;".2"</f>
        <v>3.453.2</v>
      </c>
      <c r="E1394" s="27340" t="s">
        <v>1066</v>
      </c>
      <c r="F1394" s="27341" t="s">
        <v>430</v>
      </c>
      <c r="G1394" s="27310" t="s">
        <v>22</v>
      </c>
      <c r="H1394" s="27343" t="s">
        <v>22</v>
      </c>
      <c r="I1394" s="27310" t="s">
        <v>1924</v>
      </c>
      <c r="J1394" s="27343" t="s">
        <v>22</v>
      </c>
      <c r="K1394" s="28195" t="s">
        <v>1067</v>
      </c>
      <c r="L1394" s="28229"/>
      <c r="M1394" s="28229"/>
      <c r="N1394" s="28229"/>
      <c r="O1394" s="28229"/>
      <c r="P1394" s="28229"/>
      <c r="Q1394" s="28229"/>
      <c r="R1394" s="28229"/>
      <c r="S1394" s="28229"/>
      <c r="T1394" s="28229"/>
      <c r="U1394" s="28265"/>
      <c r="V1394" s="28229">
        <v>0</v>
      </c>
    </row>
    <row s="28966" customFormat="1" customHeight="1" ht="15">
      <c r="A1395" s="28229"/>
      <c r="B1395" s="28924"/>
      <c r="C1395" s="28540"/>
      <c r="D1395" s="27339" t="str">
        <f>B1393&amp;".3"</f>
        <v>3.453.3</v>
      </c>
      <c r="E1395" s="27340" t="s">
        <v>1068</v>
      </c>
      <c r="F1395" s="27341" t="s">
        <v>430</v>
      </c>
      <c r="G1395" s="27310" t="s">
        <v>22</v>
      </c>
      <c r="H1395" s="27343" t="s">
        <v>22</v>
      </c>
      <c r="I1395" s="27310" t="s">
        <v>1924</v>
      </c>
      <c r="J1395" s="27343" t="s">
        <v>22</v>
      </c>
      <c r="K1395" s="28195" t="s">
        <v>1069</v>
      </c>
      <c r="L1395" s="28229"/>
      <c r="M1395" s="28229"/>
      <c r="N1395" s="28229"/>
      <c r="O1395" s="28229"/>
      <c r="P1395" s="28229"/>
      <c r="Q1395" s="28229"/>
      <c r="R1395" s="28229"/>
      <c r="S1395" s="28229"/>
      <c r="T1395" s="28229"/>
      <c r="U1395" s="28265"/>
      <c r="V1395" s="28229">
        <v>0</v>
      </c>
    </row>
    <row s="28966" customFormat="1" customHeight="1" ht="22.5">
      <c r="A1396" s="28229"/>
      <c r="B1396" s="28924" t="s">
        <v>1945</v>
      </c>
      <c r="C1396" s="28540" t="s">
        <v>103</v>
      </c>
      <c r="D1396" s="27339" t="str">
        <f>B1396&amp;".1"</f>
        <v>3.454.1</v>
      </c>
      <c r="E1396" s="27340" t="s">
        <v>1065</v>
      </c>
      <c r="F1396" s="27341" t="s">
        <v>430</v>
      </c>
      <c r="G1396" s="27545" t="s">
        <v>22</v>
      </c>
      <c r="H1396" s="27343" t="s">
        <v>22</v>
      </c>
      <c r="I1396" s="27545" t="s">
        <v>1946</v>
      </c>
      <c r="J1396" s="27343" t="s">
        <v>22</v>
      </c>
      <c r="K1396" s="28195"/>
      <c r="L1396" s="28229"/>
      <c r="M1396" s="28229"/>
      <c r="N1396" s="28229"/>
      <c r="O1396" s="28229"/>
      <c r="P1396" s="28229"/>
      <c r="Q1396" s="28229"/>
      <c r="R1396" s="28229"/>
      <c r="S1396" s="28229"/>
      <c r="T1396" s="28229"/>
      <c r="U1396" s="28265"/>
      <c r="V1396" s="28229">
        <v>0</v>
      </c>
    </row>
    <row s="28966" customFormat="1" customHeight="1" ht="15">
      <c r="A1397" s="28229"/>
      <c r="B1397" s="28924"/>
      <c r="C1397" s="28540"/>
      <c r="D1397" s="27339" t="str">
        <f>B1396&amp;".2"</f>
        <v>3.454.2</v>
      </c>
      <c r="E1397" s="27340" t="s">
        <v>1066</v>
      </c>
      <c r="F1397" s="27341" t="s">
        <v>430</v>
      </c>
      <c r="G1397" s="27310" t="s">
        <v>22</v>
      </c>
      <c r="H1397" s="27343" t="s">
        <v>22</v>
      </c>
      <c r="I1397" s="27310" t="s">
        <v>1947</v>
      </c>
      <c r="J1397" s="27343" t="s">
        <v>22</v>
      </c>
      <c r="K1397" s="28195" t="s">
        <v>1067</v>
      </c>
      <c r="L1397" s="28229"/>
      <c r="M1397" s="28229"/>
      <c r="N1397" s="28229"/>
      <c r="O1397" s="28229"/>
      <c r="P1397" s="28229"/>
      <c r="Q1397" s="28229"/>
      <c r="R1397" s="28229"/>
      <c r="S1397" s="28229"/>
      <c r="T1397" s="28229"/>
      <c r="U1397" s="28265"/>
      <c r="V1397" s="28229">
        <v>0</v>
      </c>
    </row>
    <row s="28966" customFormat="1" customHeight="1" ht="15">
      <c r="A1398" s="28229"/>
      <c r="B1398" s="28924"/>
      <c r="C1398" s="28540"/>
      <c r="D1398" s="27339" t="str">
        <f>B1396&amp;".3"</f>
        <v>3.454.3</v>
      </c>
      <c r="E1398" s="27340" t="s">
        <v>1068</v>
      </c>
      <c r="F1398" s="27341" t="s">
        <v>430</v>
      </c>
      <c r="G1398" s="27310" t="s">
        <v>22</v>
      </c>
      <c r="H1398" s="27343" t="s">
        <v>22</v>
      </c>
      <c r="I1398" s="27310" t="s">
        <v>1947</v>
      </c>
      <c r="J1398" s="27343" t="s">
        <v>22</v>
      </c>
      <c r="K1398" s="28195" t="s">
        <v>1069</v>
      </c>
      <c r="L1398" s="28229"/>
      <c r="M1398" s="28229"/>
      <c r="N1398" s="28229"/>
      <c r="O1398" s="28229"/>
      <c r="P1398" s="28229"/>
      <c r="Q1398" s="28229"/>
      <c r="R1398" s="28229"/>
      <c r="S1398" s="28229"/>
      <c r="T1398" s="28229"/>
      <c r="U1398" s="28265"/>
      <c r="V1398" s="28229">
        <v>0</v>
      </c>
    </row>
    <row s="28966" customFormat="1" customHeight="1" ht="22.5">
      <c r="A1399" s="28229"/>
      <c r="B1399" s="28924" t="s">
        <v>1948</v>
      </c>
      <c r="C1399" s="28540" t="s">
        <v>103</v>
      </c>
      <c r="D1399" s="27339" t="str">
        <f>B1399&amp;".1"</f>
        <v>3.455.1</v>
      </c>
      <c r="E1399" s="27340" t="s">
        <v>1065</v>
      </c>
      <c r="F1399" s="27341" t="s">
        <v>430</v>
      </c>
      <c r="G1399" s="27545" t="s">
        <v>22</v>
      </c>
      <c r="H1399" s="27343" t="s">
        <v>22</v>
      </c>
      <c r="I1399" s="27545" t="s">
        <v>1949</v>
      </c>
      <c r="J1399" s="27343" t="s">
        <v>22</v>
      </c>
      <c r="K1399" s="28195"/>
      <c r="L1399" s="28229"/>
      <c r="M1399" s="28229"/>
      <c r="N1399" s="28229"/>
      <c r="O1399" s="28229"/>
      <c r="P1399" s="28229"/>
      <c r="Q1399" s="28229"/>
      <c r="R1399" s="28229"/>
      <c r="S1399" s="28229"/>
      <c r="T1399" s="28229"/>
      <c r="U1399" s="28265"/>
      <c r="V1399" s="28229">
        <v>0</v>
      </c>
    </row>
    <row s="28966" customFormat="1" customHeight="1" ht="15">
      <c r="A1400" s="28229"/>
      <c r="B1400" s="28924"/>
      <c r="C1400" s="28540"/>
      <c r="D1400" s="27339" t="str">
        <f>B1399&amp;".2"</f>
        <v>3.455.2</v>
      </c>
      <c r="E1400" s="27340" t="s">
        <v>1066</v>
      </c>
      <c r="F1400" s="27341" t="s">
        <v>430</v>
      </c>
      <c r="G1400" s="27310" t="s">
        <v>22</v>
      </c>
      <c r="H1400" s="27343" t="s">
        <v>22</v>
      </c>
      <c r="I1400" s="27310" t="s">
        <v>1947</v>
      </c>
      <c r="J1400" s="27343" t="s">
        <v>22</v>
      </c>
      <c r="K1400" s="28195" t="s">
        <v>1067</v>
      </c>
      <c r="L1400" s="28229"/>
      <c r="M1400" s="28229"/>
      <c r="N1400" s="28229"/>
      <c r="O1400" s="28229"/>
      <c r="P1400" s="28229"/>
      <c r="Q1400" s="28229"/>
      <c r="R1400" s="28229"/>
      <c r="S1400" s="28229"/>
      <c r="T1400" s="28229"/>
      <c r="U1400" s="28265"/>
      <c r="V1400" s="28229">
        <v>0</v>
      </c>
    </row>
    <row s="28966" customFormat="1" customHeight="1" ht="15">
      <c r="A1401" s="28229"/>
      <c r="B1401" s="28924"/>
      <c r="C1401" s="28540"/>
      <c r="D1401" s="27339" t="str">
        <f>B1399&amp;".3"</f>
        <v>3.455.3</v>
      </c>
      <c r="E1401" s="27340" t="s">
        <v>1068</v>
      </c>
      <c r="F1401" s="27341" t="s">
        <v>430</v>
      </c>
      <c r="G1401" s="27310" t="s">
        <v>22</v>
      </c>
      <c r="H1401" s="27343" t="s">
        <v>22</v>
      </c>
      <c r="I1401" s="27310" t="s">
        <v>1947</v>
      </c>
      <c r="J1401" s="27343" t="s">
        <v>22</v>
      </c>
      <c r="K1401" s="28195" t="s">
        <v>1069</v>
      </c>
      <c r="L1401" s="28229"/>
      <c r="M1401" s="28229"/>
      <c r="N1401" s="28229"/>
      <c r="O1401" s="28229"/>
      <c r="P1401" s="28229"/>
      <c r="Q1401" s="28229"/>
      <c r="R1401" s="28229"/>
      <c r="S1401" s="28229"/>
      <c r="T1401" s="28229"/>
      <c r="U1401" s="28265"/>
      <c r="V1401" s="28229">
        <v>0</v>
      </c>
    </row>
    <row s="28966" customFormat="1" customHeight="1" ht="22.5">
      <c r="A1402" s="28229"/>
      <c r="B1402" s="28924" t="s">
        <v>1950</v>
      </c>
      <c r="C1402" s="28540" t="s">
        <v>103</v>
      </c>
      <c r="D1402" s="27339" t="str">
        <f>B1402&amp;".1"</f>
        <v>3.456.1</v>
      </c>
      <c r="E1402" s="27340" t="s">
        <v>1065</v>
      </c>
      <c r="F1402" s="27341" t="s">
        <v>430</v>
      </c>
      <c r="G1402" s="27545" t="s">
        <v>22</v>
      </c>
      <c r="H1402" s="27343" t="s">
        <v>22</v>
      </c>
      <c r="I1402" s="27545" t="s">
        <v>1951</v>
      </c>
      <c r="J1402" s="27343" t="s">
        <v>22</v>
      </c>
      <c r="K1402" s="28195"/>
      <c r="L1402" s="28229"/>
      <c r="M1402" s="28229"/>
      <c r="N1402" s="28229"/>
      <c r="O1402" s="28229"/>
      <c r="P1402" s="28229"/>
      <c r="Q1402" s="28229"/>
      <c r="R1402" s="28229"/>
      <c r="S1402" s="28229"/>
      <c r="T1402" s="28229"/>
      <c r="U1402" s="28265"/>
      <c r="V1402" s="28229">
        <v>0</v>
      </c>
    </row>
    <row s="28966" customFormat="1" customHeight="1" ht="15">
      <c r="A1403" s="28229"/>
      <c r="B1403" s="28924"/>
      <c r="C1403" s="28540"/>
      <c r="D1403" s="27339" t="str">
        <f>B1402&amp;".2"</f>
        <v>3.456.2</v>
      </c>
      <c r="E1403" s="27340" t="s">
        <v>1066</v>
      </c>
      <c r="F1403" s="27341" t="s">
        <v>430</v>
      </c>
      <c r="G1403" s="27310" t="s">
        <v>22</v>
      </c>
      <c r="H1403" s="27343" t="s">
        <v>22</v>
      </c>
      <c r="I1403" s="27310" t="s">
        <v>1947</v>
      </c>
      <c r="J1403" s="27343" t="s">
        <v>22</v>
      </c>
      <c r="K1403" s="28195" t="s">
        <v>1067</v>
      </c>
      <c r="L1403" s="28229"/>
      <c r="M1403" s="28229"/>
      <c r="N1403" s="28229"/>
      <c r="O1403" s="28229"/>
      <c r="P1403" s="28229"/>
      <c r="Q1403" s="28229"/>
      <c r="R1403" s="28229"/>
      <c r="S1403" s="28229"/>
      <c r="T1403" s="28229"/>
      <c r="U1403" s="28265"/>
      <c r="V1403" s="28229">
        <v>0</v>
      </c>
    </row>
    <row s="28966" customFormat="1" customHeight="1" ht="15">
      <c r="A1404" s="28229"/>
      <c r="B1404" s="28924"/>
      <c r="C1404" s="28540"/>
      <c r="D1404" s="27339" t="str">
        <f>B1402&amp;".3"</f>
        <v>3.456.3</v>
      </c>
      <c r="E1404" s="27340" t="s">
        <v>1068</v>
      </c>
      <c r="F1404" s="27341" t="s">
        <v>430</v>
      </c>
      <c r="G1404" s="27310" t="s">
        <v>22</v>
      </c>
      <c r="H1404" s="27343" t="s">
        <v>22</v>
      </c>
      <c r="I1404" s="27310" t="s">
        <v>1947</v>
      </c>
      <c r="J1404" s="27343" t="s">
        <v>22</v>
      </c>
      <c r="K1404" s="28195" t="s">
        <v>1069</v>
      </c>
      <c r="L1404" s="28229"/>
      <c r="M1404" s="28229"/>
      <c r="N1404" s="28229"/>
      <c r="O1404" s="28229"/>
      <c r="P1404" s="28229"/>
      <c r="Q1404" s="28229"/>
      <c r="R1404" s="28229"/>
      <c r="S1404" s="28229"/>
      <c r="T1404" s="28229"/>
      <c r="U1404" s="28265"/>
      <c r="V1404" s="28229">
        <v>0</v>
      </c>
    </row>
    <row s="28966" customFormat="1" customHeight="1" ht="22.5">
      <c r="A1405" s="28229"/>
      <c r="B1405" s="28924" t="s">
        <v>1952</v>
      </c>
      <c r="C1405" s="28540" t="s">
        <v>103</v>
      </c>
      <c r="D1405" s="27339" t="str">
        <f>B1405&amp;".1"</f>
        <v>3.457.1</v>
      </c>
      <c r="E1405" s="27340" t="s">
        <v>1065</v>
      </c>
      <c r="F1405" s="27341" t="s">
        <v>430</v>
      </c>
      <c r="G1405" s="27545" t="s">
        <v>22</v>
      </c>
      <c r="H1405" s="27343" t="s">
        <v>22</v>
      </c>
      <c r="I1405" s="27545" t="s">
        <v>1953</v>
      </c>
      <c r="J1405" s="27343" t="s">
        <v>22</v>
      </c>
      <c r="K1405" s="28195"/>
      <c r="L1405" s="28229"/>
      <c r="M1405" s="28229"/>
      <c r="N1405" s="28229"/>
      <c r="O1405" s="28229"/>
      <c r="P1405" s="28229"/>
      <c r="Q1405" s="28229"/>
      <c r="R1405" s="28229"/>
      <c r="S1405" s="28229"/>
      <c r="T1405" s="28229"/>
      <c r="U1405" s="28265"/>
      <c r="V1405" s="28229">
        <v>0</v>
      </c>
    </row>
    <row s="28966" customFormat="1" customHeight="1" ht="15">
      <c r="A1406" s="28229"/>
      <c r="B1406" s="28924"/>
      <c r="C1406" s="28540"/>
      <c r="D1406" s="27339" t="str">
        <f>B1405&amp;".2"</f>
        <v>3.457.2</v>
      </c>
      <c r="E1406" s="27340" t="s">
        <v>1066</v>
      </c>
      <c r="F1406" s="27341" t="s">
        <v>430</v>
      </c>
      <c r="G1406" s="27310" t="s">
        <v>22</v>
      </c>
      <c r="H1406" s="27343" t="s">
        <v>22</v>
      </c>
      <c r="I1406" s="27310" t="s">
        <v>1947</v>
      </c>
      <c r="J1406" s="27343" t="s">
        <v>22</v>
      </c>
      <c r="K1406" s="28195" t="s">
        <v>1067</v>
      </c>
      <c r="L1406" s="28229"/>
      <c r="M1406" s="28229"/>
      <c r="N1406" s="28229"/>
      <c r="O1406" s="28229"/>
      <c r="P1406" s="28229"/>
      <c r="Q1406" s="28229"/>
      <c r="R1406" s="28229"/>
      <c r="S1406" s="28229"/>
      <c r="T1406" s="28229"/>
      <c r="U1406" s="28265"/>
      <c r="V1406" s="28229">
        <v>0</v>
      </c>
    </row>
    <row s="28966" customFormat="1" customHeight="1" ht="15">
      <c r="A1407" s="28229"/>
      <c r="B1407" s="28924"/>
      <c r="C1407" s="28540"/>
      <c r="D1407" s="27339" t="str">
        <f>B1405&amp;".3"</f>
        <v>3.457.3</v>
      </c>
      <c r="E1407" s="27340" t="s">
        <v>1068</v>
      </c>
      <c r="F1407" s="27341" t="s">
        <v>430</v>
      </c>
      <c r="G1407" s="27310" t="s">
        <v>22</v>
      </c>
      <c r="H1407" s="27343" t="s">
        <v>22</v>
      </c>
      <c r="I1407" s="27310" t="s">
        <v>1947</v>
      </c>
      <c r="J1407" s="27343" t="s">
        <v>22</v>
      </c>
      <c r="K1407" s="28195" t="s">
        <v>1069</v>
      </c>
      <c r="L1407" s="28229"/>
      <c r="M1407" s="28229"/>
      <c r="N1407" s="28229"/>
      <c r="O1407" s="28229"/>
      <c r="P1407" s="28229"/>
      <c r="Q1407" s="28229"/>
      <c r="R1407" s="28229"/>
      <c r="S1407" s="28229"/>
      <c r="T1407" s="28229"/>
      <c r="U1407" s="28265"/>
      <c r="V1407" s="28229">
        <v>0</v>
      </c>
    </row>
    <row s="28966" customFormat="1" customHeight="1" ht="22.5">
      <c r="A1408" s="28229"/>
      <c r="B1408" s="28924" t="s">
        <v>1954</v>
      </c>
      <c r="C1408" s="28540" t="s">
        <v>103</v>
      </c>
      <c r="D1408" s="27339" t="str">
        <f>B1408&amp;".1"</f>
        <v>3.458.1</v>
      </c>
      <c r="E1408" s="27340" t="s">
        <v>1065</v>
      </c>
      <c r="F1408" s="27341" t="s">
        <v>430</v>
      </c>
      <c r="G1408" s="27545" t="s">
        <v>22</v>
      </c>
      <c r="H1408" s="27343" t="s">
        <v>22</v>
      </c>
      <c r="I1408" s="27545" t="s">
        <v>1955</v>
      </c>
      <c r="J1408" s="27343" t="s">
        <v>22</v>
      </c>
      <c r="K1408" s="28195"/>
      <c r="L1408" s="28229"/>
      <c r="M1408" s="28229"/>
      <c r="N1408" s="28229"/>
      <c r="O1408" s="28229"/>
      <c r="P1408" s="28229"/>
      <c r="Q1408" s="28229"/>
      <c r="R1408" s="28229"/>
      <c r="S1408" s="28229"/>
      <c r="T1408" s="28229"/>
      <c r="U1408" s="28265"/>
      <c r="V1408" s="28229">
        <v>0</v>
      </c>
    </row>
    <row s="28966" customFormat="1" customHeight="1" ht="15">
      <c r="A1409" s="28229"/>
      <c r="B1409" s="28924"/>
      <c r="C1409" s="28540"/>
      <c r="D1409" s="27339" t="str">
        <f>B1408&amp;".2"</f>
        <v>3.458.2</v>
      </c>
      <c r="E1409" s="27340" t="s">
        <v>1066</v>
      </c>
      <c r="F1409" s="27341" t="s">
        <v>430</v>
      </c>
      <c r="G1409" s="27310" t="s">
        <v>22</v>
      </c>
      <c r="H1409" s="27343" t="s">
        <v>22</v>
      </c>
      <c r="I1409" s="27310" t="s">
        <v>1947</v>
      </c>
      <c r="J1409" s="27343" t="s">
        <v>22</v>
      </c>
      <c r="K1409" s="28195" t="s">
        <v>1067</v>
      </c>
      <c r="L1409" s="28229"/>
      <c r="M1409" s="28229"/>
      <c r="N1409" s="28229"/>
      <c r="O1409" s="28229"/>
      <c r="P1409" s="28229"/>
      <c r="Q1409" s="28229"/>
      <c r="R1409" s="28229"/>
      <c r="S1409" s="28229"/>
      <c r="T1409" s="28229"/>
      <c r="U1409" s="28265"/>
      <c r="V1409" s="28229">
        <v>0</v>
      </c>
    </row>
    <row s="28966" customFormat="1" customHeight="1" ht="15">
      <c r="A1410" s="28229"/>
      <c r="B1410" s="28924"/>
      <c r="C1410" s="28540"/>
      <c r="D1410" s="27339" t="str">
        <f>B1408&amp;".3"</f>
        <v>3.458.3</v>
      </c>
      <c r="E1410" s="27340" t="s">
        <v>1068</v>
      </c>
      <c r="F1410" s="27341" t="s">
        <v>430</v>
      </c>
      <c r="G1410" s="27310" t="s">
        <v>22</v>
      </c>
      <c r="H1410" s="27343" t="s">
        <v>22</v>
      </c>
      <c r="I1410" s="27310" t="s">
        <v>1947</v>
      </c>
      <c r="J1410" s="27343" t="s">
        <v>22</v>
      </c>
      <c r="K1410" s="28195" t="s">
        <v>1069</v>
      </c>
      <c r="L1410" s="28229"/>
      <c r="M1410" s="28229"/>
      <c r="N1410" s="28229"/>
      <c r="O1410" s="28229"/>
      <c r="P1410" s="28229"/>
      <c r="Q1410" s="28229"/>
      <c r="R1410" s="28229"/>
      <c r="S1410" s="28229"/>
      <c r="T1410" s="28229"/>
      <c r="U1410" s="28265"/>
      <c r="V1410" s="28229">
        <v>0</v>
      </c>
    </row>
    <row s="28966" customFormat="1" customHeight="1" ht="22.5">
      <c r="A1411" s="28229"/>
      <c r="B1411" s="28924" t="s">
        <v>1956</v>
      </c>
      <c r="C1411" s="28540" t="s">
        <v>103</v>
      </c>
      <c r="D1411" s="27339" t="str">
        <f>B1411&amp;".1"</f>
        <v>3.459.1</v>
      </c>
      <c r="E1411" s="27340" t="s">
        <v>1065</v>
      </c>
      <c r="F1411" s="27341" t="s">
        <v>430</v>
      </c>
      <c r="G1411" s="27545" t="s">
        <v>22</v>
      </c>
      <c r="H1411" s="27343" t="s">
        <v>22</v>
      </c>
      <c r="I1411" s="27545" t="s">
        <v>1957</v>
      </c>
      <c r="J1411" s="27343" t="s">
        <v>22</v>
      </c>
      <c r="K1411" s="28195"/>
      <c r="L1411" s="28229"/>
      <c r="M1411" s="28229"/>
      <c r="N1411" s="28229"/>
      <c r="O1411" s="28229"/>
      <c r="P1411" s="28229"/>
      <c r="Q1411" s="28229"/>
      <c r="R1411" s="28229"/>
      <c r="S1411" s="28229"/>
      <c r="T1411" s="28229"/>
      <c r="U1411" s="28265"/>
      <c r="V1411" s="28229">
        <v>0</v>
      </c>
    </row>
    <row s="28966" customFormat="1" customHeight="1" ht="15">
      <c r="A1412" s="28229"/>
      <c r="B1412" s="28924"/>
      <c r="C1412" s="28540"/>
      <c r="D1412" s="27339" t="str">
        <f>B1411&amp;".2"</f>
        <v>3.459.2</v>
      </c>
      <c r="E1412" s="27340" t="s">
        <v>1066</v>
      </c>
      <c r="F1412" s="27341" t="s">
        <v>430</v>
      </c>
      <c r="G1412" s="27310" t="s">
        <v>22</v>
      </c>
      <c r="H1412" s="27343" t="s">
        <v>22</v>
      </c>
      <c r="I1412" s="27310" t="s">
        <v>1947</v>
      </c>
      <c r="J1412" s="27343" t="s">
        <v>22</v>
      </c>
      <c r="K1412" s="28195" t="s">
        <v>1067</v>
      </c>
      <c r="L1412" s="28229"/>
      <c r="M1412" s="28229"/>
      <c r="N1412" s="28229"/>
      <c r="O1412" s="28229"/>
      <c r="P1412" s="28229"/>
      <c r="Q1412" s="28229"/>
      <c r="R1412" s="28229"/>
      <c r="S1412" s="28229"/>
      <c r="T1412" s="28229"/>
      <c r="U1412" s="28265"/>
      <c r="V1412" s="28229">
        <v>0</v>
      </c>
    </row>
    <row s="28966" customFormat="1" customHeight="1" ht="15">
      <c r="A1413" s="28229"/>
      <c r="B1413" s="28924"/>
      <c r="C1413" s="28540"/>
      <c r="D1413" s="27339" t="str">
        <f>B1411&amp;".3"</f>
        <v>3.459.3</v>
      </c>
      <c r="E1413" s="27340" t="s">
        <v>1068</v>
      </c>
      <c r="F1413" s="27341" t="s">
        <v>430</v>
      </c>
      <c r="G1413" s="27310" t="s">
        <v>22</v>
      </c>
      <c r="H1413" s="27343" t="s">
        <v>22</v>
      </c>
      <c r="I1413" s="27310" t="s">
        <v>1947</v>
      </c>
      <c r="J1413" s="27343" t="s">
        <v>22</v>
      </c>
      <c r="K1413" s="28195" t="s">
        <v>1069</v>
      </c>
      <c r="L1413" s="28229"/>
      <c r="M1413" s="28229"/>
      <c r="N1413" s="28229"/>
      <c r="O1413" s="28229"/>
      <c r="P1413" s="28229"/>
      <c r="Q1413" s="28229"/>
      <c r="R1413" s="28229"/>
      <c r="S1413" s="28229"/>
      <c r="T1413" s="28229"/>
      <c r="U1413" s="28265"/>
      <c r="V1413" s="28229">
        <v>0</v>
      </c>
    </row>
    <row s="28966" customFormat="1" customHeight="1" ht="22.5">
      <c r="A1414" s="28229"/>
      <c r="B1414" s="28924" t="s">
        <v>1958</v>
      </c>
      <c r="C1414" s="28540" t="s">
        <v>103</v>
      </c>
      <c r="D1414" s="27339" t="str">
        <f>B1414&amp;".1"</f>
        <v>3.460.1</v>
      </c>
      <c r="E1414" s="27340" t="s">
        <v>1065</v>
      </c>
      <c r="F1414" s="27341" t="s">
        <v>430</v>
      </c>
      <c r="G1414" s="27545" t="s">
        <v>22</v>
      </c>
      <c r="H1414" s="27343" t="s">
        <v>22</v>
      </c>
      <c r="I1414" s="27545" t="s">
        <v>1959</v>
      </c>
      <c r="J1414" s="27343" t="s">
        <v>22</v>
      </c>
      <c r="K1414" s="28195"/>
      <c r="L1414" s="28229"/>
      <c r="M1414" s="28229"/>
      <c r="N1414" s="28229"/>
      <c r="O1414" s="28229"/>
      <c r="P1414" s="28229"/>
      <c r="Q1414" s="28229"/>
      <c r="R1414" s="28229"/>
      <c r="S1414" s="28229"/>
      <c r="T1414" s="28229"/>
      <c r="U1414" s="28265"/>
      <c r="V1414" s="28229">
        <v>0</v>
      </c>
    </row>
    <row s="28966" customFormat="1" customHeight="1" ht="15">
      <c r="A1415" s="28229"/>
      <c r="B1415" s="28924"/>
      <c r="C1415" s="28540"/>
      <c r="D1415" s="27339" t="str">
        <f>B1414&amp;".2"</f>
        <v>3.460.2</v>
      </c>
      <c r="E1415" s="27340" t="s">
        <v>1066</v>
      </c>
      <c r="F1415" s="27341" t="s">
        <v>430</v>
      </c>
      <c r="G1415" s="27310" t="s">
        <v>22</v>
      </c>
      <c r="H1415" s="27343" t="s">
        <v>22</v>
      </c>
      <c r="I1415" s="27310" t="s">
        <v>1947</v>
      </c>
      <c r="J1415" s="27343" t="s">
        <v>22</v>
      </c>
      <c r="K1415" s="28195" t="s">
        <v>1067</v>
      </c>
      <c r="L1415" s="28229"/>
      <c r="M1415" s="28229"/>
      <c r="N1415" s="28229"/>
      <c r="O1415" s="28229"/>
      <c r="P1415" s="28229"/>
      <c r="Q1415" s="28229"/>
      <c r="R1415" s="28229"/>
      <c r="S1415" s="28229"/>
      <c r="T1415" s="28229"/>
      <c r="U1415" s="28265"/>
      <c r="V1415" s="28229">
        <v>0</v>
      </c>
    </row>
    <row s="28966" customFormat="1" customHeight="1" ht="15">
      <c r="A1416" s="28229"/>
      <c r="B1416" s="28924"/>
      <c r="C1416" s="28540"/>
      <c r="D1416" s="27339" t="str">
        <f>B1414&amp;".3"</f>
        <v>3.460.3</v>
      </c>
      <c r="E1416" s="27340" t="s">
        <v>1068</v>
      </c>
      <c r="F1416" s="27341" t="s">
        <v>430</v>
      </c>
      <c r="G1416" s="27310" t="s">
        <v>22</v>
      </c>
      <c r="H1416" s="27343" t="s">
        <v>22</v>
      </c>
      <c r="I1416" s="27310" t="s">
        <v>1947</v>
      </c>
      <c r="J1416" s="27343" t="s">
        <v>22</v>
      </c>
      <c r="K1416" s="28195" t="s">
        <v>1069</v>
      </c>
      <c r="L1416" s="28229"/>
      <c r="M1416" s="28229"/>
      <c r="N1416" s="28229"/>
      <c r="O1416" s="28229"/>
      <c r="P1416" s="28229"/>
      <c r="Q1416" s="28229"/>
      <c r="R1416" s="28229"/>
      <c r="S1416" s="28229"/>
      <c r="T1416" s="28229"/>
      <c r="U1416" s="28265"/>
      <c r="V1416" s="28229">
        <v>0</v>
      </c>
    </row>
    <row s="28966" customFormat="1" customHeight="1" ht="22.5">
      <c r="A1417" s="28229"/>
      <c r="B1417" s="28924" t="s">
        <v>1960</v>
      </c>
      <c r="C1417" s="28540" t="s">
        <v>103</v>
      </c>
      <c r="D1417" s="27339" t="str">
        <f>B1417&amp;".1"</f>
        <v>3.461.1</v>
      </c>
      <c r="E1417" s="27340" t="s">
        <v>1065</v>
      </c>
      <c r="F1417" s="27341" t="s">
        <v>430</v>
      </c>
      <c r="G1417" s="27545" t="s">
        <v>22</v>
      </c>
      <c r="H1417" s="27343" t="s">
        <v>22</v>
      </c>
      <c r="I1417" s="27545" t="s">
        <v>1961</v>
      </c>
      <c r="J1417" s="27343" t="s">
        <v>22</v>
      </c>
      <c r="K1417" s="28195"/>
      <c r="L1417" s="28229"/>
      <c r="M1417" s="28229"/>
      <c r="N1417" s="28229"/>
      <c r="O1417" s="28229"/>
      <c r="P1417" s="28229"/>
      <c r="Q1417" s="28229"/>
      <c r="R1417" s="28229"/>
      <c r="S1417" s="28229"/>
      <c r="T1417" s="28229"/>
      <c r="U1417" s="28265"/>
      <c r="V1417" s="28229">
        <v>0</v>
      </c>
    </row>
    <row s="28966" customFormat="1" customHeight="1" ht="15">
      <c r="A1418" s="28229"/>
      <c r="B1418" s="28924"/>
      <c r="C1418" s="28540"/>
      <c r="D1418" s="27339" t="str">
        <f>B1417&amp;".2"</f>
        <v>3.461.2</v>
      </c>
      <c r="E1418" s="27340" t="s">
        <v>1066</v>
      </c>
      <c r="F1418" s="27341" t="s">
        <v>430</v>
      </c>
      <c r="G1418" s="27310" t="s">
        <v>22</v>
      </c>
      <c r="H1418" s="27343" t="s">
        <v>22</v>
      </c>
      <c r="I1418" s="27310" t="s">
        <v>1947</v>
      </c>
      <c r="J1418" s="27343" t="s">
        <v>22</v>
      </c>
      <c r="K1418" s="28195" t="s">
        <v>1067</v>
      </c>
      <c r="L1418" s="28229"/>
      <c r="M1418" s="28229"/>
      <c r="N1418" s="28229"/>
      <c r="O1418" s="28229"/>
      <c r="P1418" s="28229"/>
      <c r="Q1418" s="28229"/>
      <c r="R1418" s="28229"/>
      <c r="S1418" s="28229"/>
      <c r="T1418" s="28229"/>
      <c r="U1418" s="28265"/>
      <c r="V1418" s="28229">
        <v>0</v>
      </c>
    </row>
    <row s="28966" customFormat="1" customHeight="1" ht="15">
      <c r="A1419" s="28229"/>
      <c r="B1419" s="28924"/>
      <c r="C1419" s="28540"/>
      <c r="D1419" s="27339" t="str">
        <f>B1417&amp;".3"</f>
        <v>3.461.3</v>
      </c>
      <c r="E1419" s="27340" t="s">
        <v>1068</v>
      </c>
      <c r="F1419" s="27341" t="s">
        <v>430</v>
      </c>
      <c r="G1419" s="27310" t="s">
        <v>22</v>
      </c>
      <c r="H1419" s="27343" t="s">
        <v>22</v>
      </c>
      <c r="I1419" s="27310" t="s">
        <v>1947</v>
      </c>
      <c r="J1419" s="27343" t="s">
        <v>22</v>
      </c>
      <c r="K1419" s="28195" t="s">
        <v>1069</v>
      </c>
      <c r="L1419" s="28229"/>
      <c r="M1419" s="28229"/>
      <c r="N1419" s="28229"/>
      <c r="O1419" s="28229"/>
      <c r="P1419" s="28229"/>
      <c r="Q1419" s="28229"/>
      <c r="R1419" s="28229"/>
      <c r="S1419" s="28229"/>
      <c r="T1419" s="28229"/>
      <c r="U1419" s="28265"/>
      <c r="V1419" s="28229">
        <v>0</v>
      </c>
    </row>
    <row s="28966" customFormat="1" customHeight="1" ht="22.5">
      <c r="A1420" s="28229"/>
      <c r="B1420" s="28924" t="s">
        <v>1962</v>
      </c>
      <c r="C1420" s="28540" t="s">
        <v>103</v>
      </c>
      <c r="D1420" s="27339" t="str">
        <f>B1420&amp;".1"</f>
        <v>3.462.1</v>
      </c>
      <c r="E1420" s="27340" t="s">
        <v>1065</v>
      </c>
      <c r="F1420" s="27341" t="s">
        <v>430</v>
      </c>
      <c r="G1420" s="27545" t="s">
        <v>22</v>
      </c>
      <c r="H1420" s="27343" t="s">
        <v>22</v>
      </c>
      <c r="I1420" s="27545" t="s">
        <v>1963</v>
      </c>
      <c r="J1420" s="27343" t="s">
        <v>22</v>
      </c>
      <c r="K1420" s="28195"/>
      <c r="L1420" s="28229"/>
      <c r="M1420" s="28229"/>
      <c r="N1420" s="28229"/>
      <c r="O1420" s="28229"/>
      <c r="P1420" s="28229"/>
      <c r="Q1420" s="28229"/>
      <c r="R1420" s="28229"/>
      <c r="S1420" s="28229"/>
      <c r="T1420" s="28229"/>
      <c r="U1420" s="28265"/>
      <c r="V1420" s="28229">
        <v>0</v>
      </c>
    </row>
    <row s="28966" customFormat="1" customHeight="1" ht="15">
      <c r="A1421" s="28229"/>
      <c r="B1421" s="28924"/>
      <c r="C1421" s="28540"/>
      <c r="D1421" s="27339" t="str">
        <f>B1420&amp;".2"</f>
        <v>3.462.2</v>
      </c>
      <c r="E1421" s="27340" t="s">
        <v>1066</v>
      </c>
      <c r="F1421" s="27341" t="s">
        <v>430</v>
      </c>
      <c r="G1421" s="27310" t="s">
        <v>22</v>
      </c>
      <c r="H1421" s="27343" t="s">
        <v>22</v>
      </c>
      <c r="I1421" s="27310" t="s">
        <v>1947</v>
      </c>
      <c r="J1421" s="27343" t="s">
        <v>22</v>
      </c>
      <c r="K1421" s="28195" t="s">
        <v>1067</v>
      </c>
      <c r="L1421" s="28229"/>
      <c r="M1421" s="28229"/>
      <c r="N1421" s="28229"/>
      <c r="O1421" s="28229"/>
      <c r="P1421" s="28229"/>
      <c r="Q1421" s="28229"/>
      <c r="R1421" s="28229"/>
      <c r="S1421" s="28229"/>
      <c r="T1421" s="28229"/>
      <c r="U1421" s="28265"/>
      <c r="V1421" s="28229">
        <v>0</v>
      </c>
    </row>
    <row s="28966" customFormat="1" customHeight="1" ht="15">
      <c r="A1422" s="28229"/>
      <c r="B1422" s="28924"/>
      <c r="C1422" s="28540"/>
      <c r="D1422" s="27339" t="str">
        <f>B1420&amp;".3"</f>
        <v>3.462.3</v>
      </c>
      <c r="E1422" s="27340" t="s">
        <v>1068</v>
      </c>
      <c r="F1422" s="27341" t="s">
        <v>430</v>
      </c>
      <c r="G1422" s="27310" t="s">
        <v>22</v>
      </c>
      <c r="H1422" s="27343" t="s">
        <v>22</v>
      </c>
      <c r="I1422" s="27310" t="s">
        <v>1947</v>
      </c>
      <c r="J1422" s="27343" t="s">
        <v>22</v>
      </c>
      <c r="K1422" s="28195" t="s">
        <v>1069</v>
      </c>
      <c r="L1422" s="28229"/>
      <c r="M1422" s="28229"/>
      <c r="N1422" s="28229"/>
      <c r="O1422" s="28229"/>
      <c r="P1422" s="28229"/>
      <c r="Q1422" s="28229"/>
      <c r="R1422" s="28229"/>
      <c r="S1422" s="28229"/>
      <c r="T1422" s="28229"/>
      <c r="U1422" s="28265"/>
      <c r="V1422" s="28229">
        <v>0</v>
      </c>
    </row>
    <row s="28966" customFormat="1" customHeight="1" ht="22.5">
      <c r="A1423" s="28229"/>
      <c r="B1423" s="28924" t="s">
        <v>1964</v>
      </c>
      <c r="C1423" s="28540" t="s">
        <v>103</v>
      </c>
      <c r="D1423" s="27339" t="str">
        <f>B1423&amp;".1"</f>
        <v>3.463.1</v>
      </c>
      <c r="E1423" s="27340" t="s">
        <v>1065</v>
      </c>
      <c r="F1423" s="27341" t="s">
        <v>430</v>
      </c>
      <c r="G1423" s="27545" t="s">
        <v>22</v>
      </c>
      <c r="H1423" s="27343" t="s">
        <v>22</v>
      </c>
      <c r="I1423" s="27545" t="s">
        <v>1965</v>
      </c>
      <c r="J1423" s="27343" t="s">
        <v>22</v>
      </c>
      <c r="K1423" s="28195"/>
      <c r="L1423" s="28229"/>
      <c r="M1423" s="28229"/>
      <c r="N1423" s="28229"/>
      <c r="O1423" s="28229"/>
      <c r="P1423" s="28229"/>
      <c r="Q1423" s="28229"/>
      <c r="R1423" s="28229"/>
      <c r="S1423" s="28229"/>
      <c r="T1423" s="28229"/>
      <c r="U1423" s="28265"/>
      <c r="V1423" s="28229">
        <v>0</v>
      </c>
    </row>
    <row s="28966" customFormat="1" customHeight="1" ht="15">
      <c r="A1424" s="28229"/>
      <c r="B1424" s="28924"/>
      <c r="C1424" s="28540"/>
      <c r="D1424" s="27339" t="str">
        <f>B1423&amp;".2"</f>
        <v>3.463.2</v>
      </c>
      <c r="E1424" s="27340" t="s">
        <v>1066</v>
      </c>
      <c r="F1424" s="27341" t="s">
        <v>430</v>
      </c>
      <c r="G1424" s="27310" t="s">
        <v>22</v>
      </c>
      <c r="H1424" s="27343" t="s">
        <v>22</v>
      </c>
      <c r="I1424" s="27310" t="s">
        <v>1947</v>
      </c>
      <c r="J1424" s="27343" t="s">
        <v>22</v>
      </c>
      <c r="K1424" s="28195" t="s">
        <v>1067</v>
      </c>
      <c r="L1424" s="28229"/>
      <c r="M1424" s="28229"/>
      <c r="N1424" s="28229"/>
      <c r="O1424" s="28229"/>
      <c r="P1424" s="28229"/>
      <c r="Q1424" s="28229"/>
      <c r="R1424" s="28229"/>
      <c r="S1424" s="28229"/>
      <c r="T1424" s="28229"/>
      <c r="U1424" s="28265"/>
      <c r="V1424" s="28229">
        <v>0</v>
      </c>
    </row>
    <row s="28966" customFormat="1" customHeight="1" ht="15">
      <c r="A1425" s="28229"/>
      <c r="B1425" s="28924"/>
      <c r="C1425" s="28540"/>
      <c r="D1425" s="27339" t="str">
        <f>B1423&amp;".3"</f>
        <v>3.463.3</v>
      </c>
      <c r="E1425" s="27340" t="s">
        <v>1068</v>
      </c>
      <c r="F1425" s="27341" t="s">
        <v>430</v>
      </c>
      <c r="G1425" s="27310" t="s">
        <v>22</v>
      </c>
      <c r="H1425" s="27343" t="s">
        <v>22</v>
      </c>
      <c r="I1425" s="27310" t="s">
        <v>1947</v>
      </c>
      <c r="J1425" s="27343" t="s">
        <v>22</v>
      </c>
      <c r="K1425" s="28195" t="s">
        <v>1069</v>
      </c>
      <c r="L1425" s="28229"/>
      <c r="M1425" s="28229"/>
      <c r="N1425" s="28229"/>
      <c r="O1425" s="28229"/>
      <c r="P1425" s="28229"/>
      <c r="Q1425" s="28229"/>
      <c r="R1425" s="28229"/>
      <c r="S1425" s="28229"/>
      <c r="T1425" s="28229"/>
      <c r="U1425" s="28265"/>
      <c r="V1425" s="28229">
        <v>0</v>
      </c>
    </row>
    <row s="28966" customFormat="1" customHeight="1" ht="22.5">
      <c r="A1426" s="28229"/>
      <c r="B1426" s="28924" t="s">
        <v>1966</v>
      </c>
      <c r="C1426" s="28540" t="s">
        <v>103</v>
      </c>
      <c r="D1426" s="27339" t="str">
        <f>B1426&amp;".1"</f>
        <v>3.464.1</v>
      </c>
      <c r="E1426" s="27340" t="s">
        <v>1065</v>
      </c>
      <c r="F1426" s="27341" t="s">
        <v>430</v>
      </c>
      <c r="G1426" s="27545" t="s">
        <v>22</v>
      </c>
      <c r="H1426" s="27343" t="s">
        <v>22</v>
      </c>
      <c r="I1426" s="27545" t="s">
        <v>1967</v>
      </c>
      <c r="J1426" s="27343" t="s">
        <v>22</v>
      </c>
      <c r="K1426" s="28195"/>
      <c r="L1426" s="28229"/>
      <c r="M1426" s="28229"/>
      <c r="N1426" s="28229"/>
      <c r="O1426" s="28229"/>
      <c r="P1426" s="28229"/>
      <c r="Q1426" s="28229"/>
      <c r="R1426" s="28229"/>
      <c r="S1426" s="28229"/>
      <c r="T1426" s="28229"/>
      <c r="U1426" s="28265"/>
      <c r="V1426" s="28229">
        <v>0</v>
      </c>
    </row>
    <row s="28966" customFormat="1" customHeight="1" ht="15">
      <c r="A1427" s="28229"/>
      <c r="B1427" s="28924"/>
      <c r="C1427" s="28540"/>
      <c r="D1427" s="27339" t="str">
        <f>B1426&amp;".2"</f>
        <v>3.464.2</v>
      </c>
      <c r="E1427" s="27340" t="s">
        <v>1066</v>
      </c>
      <c r="F1427" s="27341" t="s">
        <v>430</v>
      </c>
      <c r="G1427" s="27310" t="s">
        <v>22</v>
      </c>
      <c r="H1427" s="27343" t="s">
        <v>22</v>
      </c>
      <c r="I1427" s="27310" t="s">
        <v>1947</v>
      </c>
      <c r="J1427" s="27343" t="s">
        <v>22</v>
      </c>
      <c r="K1427" s="28195" t="s">
        <v>1067</v>
      </c>
      <c r="L1427" s="28229"/>
      <c r="M1427" s="28229"/>
      <c r="N1427" s="28229"/>
      <c r="O1427" s="28229"/>
      <c r="P1427" s="28229"/>
      <c r="Q1427" s="28229"/>
      <c r="R1427" s="28229"/>
      <c r="S1427" s="28229"/>
      <c r="T1427" s="28229"/>
      <c r="U1427" s="28265"/>
      <c r="V1427" s="28229">
        <v>0</v>
      </c>
    </row>
    <row s="28966" customFormat="1" customHeight="1" ht="15">
      <c r="A1428" s="28229"/>
      <c r="B1428" s="28924"/>
      <c r="C1428" s="28540"/>
      <c r="D1428" s="27339" t="str">
        <f>B1426&amp;".3"</f>
        <v>3.464.3</v>
      </c>
      <c r="E1428" s="27340" t="s">
        <v>1068</v>
      </c>
      <c r="F1428" s="27341" t="s">
        <v>430</v>
      </c>
      <c r="G1428" s="27310" t="s">
        <v>22</v>
      </c>
      <c r="H1428" s="27343" t="s">
        <v>22</v>
      </c>
      <c r="I1428" s="27310" t="s">
        <v>1947</v>
      </c>
      <c r="J1428" s="27343" t="s">
        <v>22</v>
      </c>
      <c r="K1428" s="28195" t="s">
        <v>1069</v>
      </c>
      <c r="L1428" s="28229"/>
      <c r="M1428" s="28229"/>
      <c r="N1428" s="28229"/>
      <c r="O1428" s="28229"/>
      <c r="P1428" s="28229"/>
      <c r="Q1428" s="28229"/>
      <c r="R1428" s="28229"/>
      <c r="S1428" s="28229"/>
      <c r="T1428" s="28229"/>
      <c r="U1428" s="28265"/>
      <c r="V1428" s="28229">
        <v>0</v>
      </c>
    </row>
    <row s="28966" customFormat="1" customHeight="1" ht="22.5">
      <c r="A1429" s="28229"/>
      <c r="B1429" s="28924" t="s">
        <v>1968</v>
      </c>
      <c r="C1429" s="28540" t="s">
        <v>103</v>
      </c>
      <c r="D1429" s="27339" t="str">
        <f>B1429&amp;".1"</f>
        <v>3.465.1</v>
      </c>
      <c r="E1429" s="27340" t="s">
        <v>1065</v>
      </c>
      <c r="F1429" s="27341" t="s">
        <v>430</v>
      </c>
      <c r="G1429" s="27545" t="s">
        <v>22</v>
      </c>
      <c r="H1429" s="27343" t="s">
        <v>22</v>
      </c>
      <c r="I1429" s="27545" t="s">
        <v>1969</v>
      </c>
      <c r="J1429" s="27343" t="s">
        <v>22</v>
      </c>
      <c r="K1429" s="28195"/>
      <c r="L1429" s="28229"/>
      <c r="M1429" s="28229"/>
      <c r="N1429" s="28229"/>
      <c r="O1429" s="28229"/>
      <c r="P1429" s="28229"/>
      <c r="Q1429" s="28229"/>
      <c r="R1429" s="28229"/>
      <c r="S1429" s="28229"/>
      <c r="T1429" s="28229"/>
      <c r="U1429" s="28265"/>
      <c r="V1429" s="28229">
        <v>0</v>
      </c>
    </row>
    <row s="28966" customFormat="1" customHeight="1" ht="15">
      <c r="A1430" s="28229"/>
      <c r="B1430" s="28924"/>
      <c r="C1430" s="28540"/>
      <c r="D1430" s="27339" t="str">
        <f>B1429&amp;".2"</f>
        <v>3.465.2</v>
      </c>
      <c r="E1430" s="27340" t="s">
        <v>1066</v>
      </c>
      <c r="F1430" s="27341" t="s">
        <v>430</v>
      </c>
      <c r="G1430" s="27310" t="s">
        <v>22</v>
      </c>
      <c r="H1430" s="27343" t="s">
        <v>22</v>
      </c>
      <c r="I1430" s="27310" t="s">
        <v>1947</v>
      </c>
      <c r="J1430" s="27343" t="s">
        <v>22</v>
      </c>
      <c r="K1430" s="28195" t="s">
        <v>1067</v>
      </c>
      <c r="L1430" s="28229"/>
      <c r="M1430" s="28229"/>
      <c r="N1430" s="28229"/>
      <c r="O1430" s="28229"/>
      <c r="P1430" s="28229"/>
      <c r="Q1430" s="28229"/>
      <c r="R1430" s="28229"/>
      <c r="S1430" s="28229"/>
      <c r="T1430" s="28229"/>
      <c r="U1430" s="28265"/>
      <c r="V1430" s="28229">
        <v>0</v>
      </c>
    </row>
    <row s="28966" customFormat="1" customHeight="1" ht="15">
      <c r="A1431" s="28229"/>
      <c r="B1431" s="28924"/>
      <c r="C1431" s="28540"/>
      <c r="D1431" s="27339" t="str">
        <f>B1429&amp;".3"</f>
        <v>3.465.3</v>
      </c>
      <c r="E1431" s="27340" t="s">
        <v>1068</v>
      </c>
      <c r="F1431" s="27341" t="s">
        <v>430</v>
      </c>
      <c r="G1431" s="27310" t="s">
        <v>22</v>
      </c>
      <c r="H1431" s="27343" t="s">
        <v>22</v>
      </c>
      <c r="I1431" s="27310" t="s">
        <v>1947</v>
      </c>
      <c r="J1431" s="27343" t="s">
        <v>22</v>
      </c>
      <c r="K1431" s="28195" t="s">
        <v>1069</v>
      </c>
      <c r="L1431" s="28229"/>
      <c r="M1431" s="28229"/>
      <c r="N1431" s="28229"/>
      <c r="O1431" s="28229"/>
      <c r="P1431" s="28229"/>
      <c r="Q1431" s="28229"/>
      <c r="R1431" s="28229"/>
      <c r="S1431" s="28229"/>
      <c r="T1431" s="28229"/>
      <c r="U1431" s="28265"/>
      <c r="V1431" s="28229">
        <v>0</v>
      </c>
    </row>
    <row s="28966" customFormat="1" customHeight="1" ht="22.5">
      <c r="A1432" s="28229"/>
      <c r="B1432" s="28924" t="s">
        <v>1970</v>
      </c>
      <c r="C1432" s="28540" t="s">
        <v>103</v>
      </c>
      <c r="D1432" s="27339" t="str">
        <f>B1432&amp;".1"</f>
        <v>3.466.1</v>
      </c>
      <c r="E1432" s="27340" t="s">
        <v>1065</v>
      </c>
      <c r="F1432" s="27341" t="s">
        <v>430</v>
      </c>
      <c r="G1432" s="27545" t="s">
        <v>22</v>
      </c>
      <c r="H1432" s="27343" t="s">
        <v>22</v>
      </c>
      <c r="I1432" s="27545" t="s">
        <v>1971</v>
      </c>
      <c r="J1432" s="27343" t="s">
        <v>22</v>
      </c>
      <c r="K1432" s="28195"/>
      <c r="L1432" s="28229"/>
      <c r="M1432" s="28229"/>
      <c r="N1432" s="28229"/>
      <c r="O1432" s="28229"/>
      <c r="P1432" s="28229"/>
      <c r="Q1432" s="28229"/>
      <c r="R1432" s="28229"/>
      <c r="S1432" s="28229"/>
      <c r="T1432" s="28229"/>
      <c r="U1432" s="28265"/>
      <c r="V1432" s="28229">
        <v>0</v>
      </c>
    </row>
    <row s="28966" customFormat="1" customHeight="1" ht="15">
      <c r="A1433" s="28229"/>
      <c r="B1433" s="28924"/>
      <c r="C1433" s="28540"/>
      <c r="D1433" s="27339" t="str">
        <f>B1432&amp;".2"</f>
        <v>3.466.2</v>
      </c>
      <c r="E1433" s="27340" t="s">
        <v>1066</v>
      </c>
      <c r="F1433" s="27341" t="s">
        <v>430</v>
      </c>
      <c r="G1433" s="27310" t="s">
        <v>22</v>
      </c>
      <c r="H1433" s="27343" t="s">
        <v>22</v>
      </c>
      <c r="I1433" s="27310" t="s">
        <v>1947</v>
      </c>
      <c r="J1433" s="27343" t="s">
        <v>22</v>
      </c>
      <c r="K1433" s="28195" t="s">
        <v>1067</v>
      </c>
      <c r="L1433" s="28229"/>
      <c r="M1433" s="28229"/>
      <c r="N1433" s="28229"/>
      <c r="O1433" s="28229"/>
      <c r="P1433" s="28229"/>
      <c r="Q1433" s="28229"/>
      <c r="R1433" s="28229"/>
      <c r="S1433" s="28229"/>
      <c r="T1433" s="28229"/>
      <c r="U1433" s="28265"/>
      <c r="V1433" s="28229">
        <v>0</v>
      </c>
    </row>
    <row s="28966" customFormat="1" customHeight="1" ht="15">
      <c r="A1434" s="28229"/>
      <c r="B1434" s="28924"/>
      <c r="C1434" s="28540"/>
      <c r="D1434" s="27339" t="str">
        <f>B1432&amp;".3"</f>
        <v>3.466.3</v>
      </c>
      <c r="E1434" s="27340" t="s">
        <v>1068</v>
      </c>
      <c r="F1434" s="27341" t="s">
        <v>430</v>
      </c>
      <c r="G1434" s="27310" t="s">
        <v>22</v>
      </c>
      <c r="H1434" s="27343" t="s">
        <v>22</v>
      </c>
      <c r="I1434" s="27310" t="s">
        <v>1947</v>
      </c>
      <c r="J1434" s="27343" t="s">
        <v>22</v>
      </c>
      <c r="K1434" s="28195" t="s">
        <v>1069</v>
      </c>
      <c r="L1434" s="28229"/>
      <c r="M1434" s="28229"/>
      <c r="N1434" s="28229"/>
      <c r="O1434" s="28229"/>
      <c r="P1434" s="28229"/>
      <c r="Q1434" s="28229"/>
      <c r="R1434" s="28229"/>
      <c r="S1434" s="28229"/>
      <c r="T1434" s="28229"/>
      <c r="U1434" s="28265"/>
      <c r="V1434" s="28229">
        <v>0</v>
      </c>
    </row>
    <row s="28966" customFormat="1" customHeight="1" ht="22.5">
      <c r="A1435" s="28229"/>
      <c r="B1435" s="28924" t="s">
        <v>1972</v>
      </c>
      <c r="C1435" s="28540" t="s">
        <v>103</v>
      </c>
      <c r="D1435" s="27339" t="str">
        <f>B1435&amp;".1"</f>
        <v>3.467.1</v>
      </c>
      <c r="E1435" s="27340" t="s">
        <v>1065</v>
      </c>
      <c r="F1435" s="27341" t="s">
        <v>430</v>
      </c>
      <c r="G1435" s="27545" t="s">
        <v>22</v>
      </c>
      <c r="H1435" s="27343" t="s">
        <v>22</v>
      </c>
      <c r="I1435" s="27545" t="s">
        <v>1973</v>
      </c>
      <c r="J1435" s="27343" t="s">
        <v>22</v>
      </c>
      <c r="K1435" s="28195"/>
      <c r="L1435" s="28229"/>
      <c r="M1435" s="28229"/>
      <c r="N1435" s="28229"/>
      <c r="O1435" s="28229"/>
      <c r="P1435" s="28229"/>
      <c r="Q1435" s="28229"/>
      <c r="R1435" s="28229"/>
      <c r="S1435" s="28229"/>
      <c r="T1435" s="28229"/>
      <c r="U1435" s="28265"/>
      <c r="V1435" s="28229">
        <v>0</v>
      </c>
    </row>
    <row s="28966" customFormat="1" customHeight="1" ht="15">
      <c r="A1436" s="28229"/>
      <c r="B1436" s="28924"/>
      <c r="C1436" s="28540"/>
      <c r="D1436" s="27339" t="str">
        <f>B1435&amp;".2"</f>
        <v>3.467.2</v>
      </c>
      <c r="E1436" s="27340" t="s">
        <v>1066</v>
      </c>
      <c r="F1436" s="27341" t="s">
        <v>430</v>
      </c>
      <c r="G1436" s="27310" t="s">
        <v>22</v>
      </c>
      <c r="H1436" s="27343" t="s">
        <v>22</v>
      </c>
      <c r="I1436" s="27310" t="s">
        <v>1947</v>
      </c>
      <c r="J1436" s="27343" t="s">
        <v>22</v>
      </c>
      <c r="K1436" s="28195" t="s">
        <v>1067</v>
      </c>
      <c r="L1436" s="28229"/>
      <c r="M1436" s="28229"/>
      <c r="N1436" s="28229"/>
      <c r="O1436" s="28229"/>
      <c r="P1436" s="28229"/>
      <c r="Q1436" s="28229"/>
      <c r="R1436" s="28229"/>
      <c r="S1436" s="28229"/>
      <c r="T1436" s="28229"/>
      <c r="U1436" s="28265"/>
      <c r="V1436" s="28229">
        <v>0</v>
      </c>
    </row>
    <row s="28966" customFormat="1" customHeight="1" ht="15">
      <c r="A1437" s="28229"/>
      <c r="B1437" s="28924"/>
      <c r="C1437" s="28540"/>
      <c r="D1437" s="27339" t="str">
        <f>B1435&amp;".3"</f>
        <v>3.467.3</v>
      </c>
      <c r="E1437" s="27340" t="s">
        <v>1068</v>
      </c>
      <c r="F1437" s="27341" t="s">
        <v>430</v>
      </c>
      <c r="G1437" s="27310" t="s">
        <v>22</v>
      </c>
      <c r="H1437" s="27343" t="s">
        <v>22</v>
      </c>
      <c r="I1437" s="27310" t="s">
        <v>1947</v>
      </c>
      <c r="J1437" s="27343" t="s">
        <v>22</v>
      </c>
      <c r="K1437" s="28195" t="s">
        <v>1069</v>
      </c>
      <c r="L1437" s="28229"/>
      <c r="M1437" s="28229"/>
      <c r="N1437" s="28229"/>
      <c r="O1437" s="28229"/>
      <c r="P1437" s="28229"/>
      <c r="Q1437" s="28229"/>
      <c r="R1437" s="28229"/>
      <c r="S1437" s="28229"/>
      <c r="T1437" s="28229"/>
      <c r="U1437" s="28265"/>
      <c r="V1437" s="28229">
        <v>0</v>
      </c>
    </row>
    <row s="28966" customFormat="1" customHeight="1" ht="22.5">
      <c r="A1438" s="28229"/>
      <c r="B1438" s="28924" t="s">
        <v>1974</v>
      </c>
      <c r="C1438" s="28540" t="s">
        <v>103</v>
      </c>
      <c r="D1438" s="27339" t="str">
        <f>B1438&amp;".1"</f>
        <v>3.468.1</v>
      </c>
      <c r="E1438" s="27340" t="s">
        <v>1065</v>
      </c>
      <c r="F1438" s="27341" t="s">
        <v>430</v>
      </c>
      <c r="G1438" s="27545" t="s">
        <v>22</v>
      </c>
      <c r="H1438" s="27343" t="s">
        <v>22</v>
      </c>
      <c r="I1438" s="27545" t="s">
        <v>1975</v>
      </c>
      <c r="J1438" s="27343" t="s">
        <v>22</v>
      </c>
      <c r="K1438" s="28195"/>
      <c r="L1438" s="28229"/>
      <c r="M1438" s="28229"/>
      <c r="N1438" s="28229"/>
      <c r="O1438" s="28229"/>
      <c r="P1438" s="28229"/>
      <c r="Q1438" s="28229"/>
      <c r="R1438" s="28229"/>
      <c r="S1438" s="28229"/>
      <c r="T1438" s="28229"/>
      <c r="U1438" s="28265"/>
      <c r="V1438" s="28229">
        <v>0</v>
      </c>
    </row>
    <row s="28966" customFormat="1" customHeight="1" ht="15">
      <c r="A1439" s="28229"/>
      <c r="B1439" s="28924"/>
      <c r="C1439" s="28540"/>
      <c r="D1439" s="27339" t="str">
        <f>B1438&amp;".2"</f>
        <v>3.468.2</v>
      </c>
      <c r="E1439" s="27340" t="s">
        <v>1066</v>
      </c>
      <c r="F1439" s="27341" t="s">
        <v>430</v>
      </c>
      <c r="G1439" s="27310" t="s">
        <v>22</v>
      </c>
      <c r="H1439" s="27343" t="s">
        <v>22</v>
      </c>
      <c r="I1439" s="27310" t="s">
        <v>1947</v>
      </c>
      <c r="J1439" s="27343" t="s">
        <v>22</v>
      </c>
      <c r="K1439" s="28195" t="s">
        <v>1067</v>
      </c>
      <c r="L1439" s="28229"/>
      <c r="M1439" s="28229"/>
      <c r="N1439" s="28229"/>
      <c r="O1439" s="28229"/>
      <c r="P1439" s="28229"/>
      <c r="Q1439" s="28229"/>
      <c r="R1439" s="28229"/>
      <c r="S1439" s="28229"/>
      <c r="T1439" s="28229"/>
      <c r="U1439" s="28265"/>
      <c r="V1439" s="28229">
        <v>0</v>
      </c>
    </row>
    <row s="28966" customFormat="1" customHeight="1" ht="15">
      <c r="A1440" s="28229"/>
      <c r="B1440" s="28924"/>
      <c r="C1440" s="28540"/>
      <c r="D1440" s="27339" t="str">
        <f>B1438&amp;".3"</f>
        <v>3.468.3</v>
      </c>
      <c r="E1440" s="27340" t="s">
        <v>1068</v>
      </c>
      <c r="F1440" s="27341" t="s">
        <v>430</v>
      </c>
      <c r="G1440" s="27310" t="s">
        <v>22</v>
      </c>
      <c r="H1440" s="27343" t="s">
        <v>22</v>
      </c>
      <c r="I1440" s="27310" t="s">
        <v>1947</v>
      </c>
      <c r="J1440" s="27343" t="s">
        <v>22</v>
      </c>
      <c r="K1440" s="28195" t="s">
        <v>1069</v>
      </c>
      <c r="L1440" s="28229"/>
      <c r="M1440" s="28229"/>
      <c r="N1440" s="28229"/>
      <c r="O1440" s="28229"/>
      <c r="P1440" s="28229"/>
      <c r="Q1440" s="28229"/>
      <c r="R1440" s="28229"/>
      <c r="S1440" s="28229"/>
      <c r="T1440" s="28229"/>
      <c r="U1440" s="28265"/>
      <c r="V1440" s="28229">
        <v>0</v>
      </c>
    </row>
    <row s="28966" customFormat="1" customHeight="1" ht="22.5">
      <c r="A1441" s="28229"/>
      <c r="B1441" s="28924" t="s">
        <v>1976</v>
      </c>
      <c r="C1441" s="28540" t="s">
        <v>103</v>
      </c>
      <c r="D1441" s="27339" t="str">
        <f>B1441&amp;".1"</f>
        <v>3.469.1</v>
      </c>
      <c r="E1441" s="27340" t="s">
        <v>1065</v>
      </c>
      <c r="F1441" s="27341" t="s">
        <v>430</v>
      </c>
      <c r="G1441" s="27545" t="s">
        <v>22</v>
      </c>
      <c r="H1441" s="27343" t="s">
        <v>22</v>
      </c>
      <c r="I1441" s="27545" t="s">
        <v>1977</v>
      </c>
      <c r="J1441" s="27343" t="s">
        <v>22</v>
      </c>
      <c r="K1441" s="28195"/>
      <c r="L1441" s="28229"/>
      <c r="M1441" s="28229"/>
      <c r="N1441" s="28229"/>
      <c r="O1441" s="28229"/>
      <c r="P1441" s="28229"/>
      <c r="Q1441" s="28229"/>
      <c r="R1441" s="28229"/>
      <c r="S1441" s="28229"/>
      <c r="T1441" s="28229"/>
      <c r="U1441" s="28265"/>
      <c r="V1441" s="28229">
        <v>0</v>
      </c>
    </row>
    <row s="28966" customFormat="1" customHeight="1" ht="15">
      <c r="A1442" s="28229"/>
      <c r="B1442" s="28924"/>
      <c r="C1442" s="28540"/>
      <c r="D1442" s="27339" t="str">
        <f>B1441&amp;".2"</f>
        <v>3.469.2</v>
      </c>
      <c r="E1442" s="27340" t="s">
        <v>1066</v>
      </c>
      <c r="F1442" s="27341" t="s">
        <v>430</v>
      </c>
      <c r="G1442" s="27310" t="s">
        <v>22</v>
      </c>
      <c r="H1442" s="27343" t="s">
        <v>22</v>
      </c>
      <c r="I1442" s="27310" t="s">
        <v>1947</v>
      </c>
      <c r="J1442" s="27343" t="s">
        <v>22</v>
      </c>
      <c r="K1442" s="28195" t="s">
        <v>1067</v>
      </c>
      <c r="L1442" s="28229"/>
      <c r="M1442" s="28229"/>
      <c r="N1442" s="28229"/>
      <c r="O1442" s="28229"/>
      <c r="P1442" s="28229"/>
      <c r="Q1442" s="28229"/>
      <c r="R1442" s="28229"/>
      <c r="S1442" s="28229"/>
      <c r="T1442" s="28229"/>
      <c r="U1442" s="28265"/>
      <c r="V1442" s="28229">
        <v>0</v>
      </c>
    </row>
    <row s="28966" customFormat="1" customHeight="1" ht="15">
      <c r="A1443" s="28229"/>
      <c r="B1443" s="28924"/>
      <c r="C1443" s="28540"/>
      <c r="D1443" s="27339" t="str">
        <f>B1441&amp;".3"</f>
        <v>3.469.3</v>
      </c>
      <c r="E1443" s="27340" t="s">
        <v>1068</v>
      </c>
      <c r="F1443" s="27341" t="s">
        <v>430</v>
      </c>
      <c r="G1443" s="27310" t="s">
        <v>22</v>
      </c>
      <c r="H1443" s="27343" t="s">
        <v>22</v>
      </c>
      <c r="I1443" s="27310" t="s">
        <v>1947</v>
      </c>
      <c r="J1443" s="27343" t="s">
        <v>22</v>
      </c>
      <c r="K1443" s="28195" t="s">
        <v>1069</v>
      </c>
      <c r="L1443" s="28229"/>
      <c r="M1443" s="28229"/>
      <c r="N1443" s="28229"/>
      <c r="O1443" s="28229"/>
      <c r="P1443" s="28229"/>
      <c r="Q1443" s="28229"/>
      <c r="R1443" s="28229"/>
      <c r="S1443" s="28229"/>
      <c r="T1443" s="28229"/>
      <c r="U1443" s="28265"/>
      <c r="V1443" s="28229">
        <v>0</v>
      </c>
    </row>
    <row s="28966" customFormat="1" customHeight="1" ht="22.5">
      <c r="A1444" s="28229"/>
      <c r="B1444" s="28924" t="s">
        <v>1978</v>
      </c>
      <c r="C1444" s="28540" t="s">
        <v>103</v>
      </c>
      <c r="D1444" s="27339" t="str">
        <f>B1444&amp;".1"</f>
        <v>3.470.1</v>
      </c>
      <c r="E1444" s="27340" t="s">
        <v>1065</v>
      </c>
      <c r="F1444" s="27341" t="s">
        <v>430</v>
      </c>
      <c r="G1444" s="27545" t="s">
        <v>22</v>
      </c>
      <c r="H1444" s="27343" t="s">
        <v>22</v>
      </c>
      <c r="I1444" s="27545" t="s">
        <v>1979</v>
      </c>
      <c r="J1444" s="27343" t="s">
        <v>22</v>
      </c>
      <c r="K1444" s="28195"/>
      <c r="L1444" s="28229"/>
      <c r="M1444" s="28229"/>
      <c r="N1444" s="28229"/>
      <c r="O1444" s="28229"/>
      <c r="P1444" s="28229"/>
      <c r="Q1444" s="28229"/>
      <c r="R1444" s="28229"/>
      <c r="S1444" s="28229"/>
      <c r="T1444" s="28229"/>
      <c r="U1444" s="28265"/>
      <c r="V1444" s="28229">
        <v>0</v>
      </c>
    </row>
    <row s="28966" customFormat="1" customHeight="1" ht="15">
      <c r="A1445" s="28229"/>
      <c r="B1445" s="28924"/>
      <c r="C1445" s="28540"/>
      <c r="D1445" s="27339" t="str">
        <f>B1444&amp;".2"</f>
        <v>3.470.2</v>
      </c>
      <c r="E1445" s="27340" t="s">
        <v>1066</v>
      </c>
      <c r="F1445" s="27341" t="s">
        <v>430</v>
      </c>
      <c r="G1445" s="27310" t="s">
        <v>22</v>
      </c>
      <c r="H1445" s="27343" t="s">
        <v>22</v>
      </c>
      <c r="I1445" s="27310" t="s">
        <v>1980</v>
      </c>
      <c r="J1445" s="27343" t="s">
        <v>22</v>
      </c>
      <c r="K1445" s="28195" t="s">
        <v>1067</v>
      </c>
      <c r="L1445" s="28229"/>
      <c r="M1445" s="28229"/>
      <c r="N1445" s="28229"/>
      <c r="O1445" s="28229"/>
      <c r="P1445" s="28229"/>
      <c r="Q1445" s="28229"/>
      <c r="R1445" s="28229"/>
      <c r="S1445" s="28229"/>
      <c r="T1445" s="28229"/>
      <c r="U1445" s="28265"/>
      <c r="V1445" s="28229">
        <v>0</v>
      </c>
    </row>
    <row s="28966" customFormat="1" customHeight="1" ht="15">
      <c r="A1446" s="28229"/>
      <c r="B1446" s="28924"/>
      <c r="C1446" s="28540"/>
      <c r="D1446" s="27339" t="str">
        <f>B1444&amp;".3"</f>
        <v>3.470.3</v>
      </c>
      <c r="E1446" s="27340" t="s">
        <v>1068</v>
      </c>
      <c r="F1446" s="27341" t="s">
        <v>430</v>
      </c>
      <c r="G1446" s="27310" t="s">
        <v>22</v>
      </c>
      <c r="H1446" s="27343" t="s">
        <v>22</v>
      </c>
      <c r="I1446" s="27310" t="s">
        <v>1980</v>
      </c>
      <c r="J1446" s="27343" t="s">
        <v>22</v>
      </c>
      <c r="K1446" s="28195" t="s">
        <v>1069</v>
      </c>
      <c r="L1446" s="28229"/>
      <c r="M1446" s="28229"/>
      <c r="N1446" s="28229"/>
      <c r="O1446" s="28229"/>
      <c r="P1446" s="28229"/>
      <c r="Q1446" s="28229"/>
      <c r="R1446" s="28229"/>
      <c r="S1446" s="28229"/>
      <c r="T1446" s="28229"/>
      <c r="U1446" s="28265"/>
      <c r="V1446" s="28229">
        <v>0</v>
      </c>
    </row>
    <row s="28966" customFormat="1" customHeight="1" ht="22.5">
      <c r="A1447" s="28229"/>
      <c r="B1447" s="28924" t="s">
        <v>1981</v>
      </c>
      <c r="C1447" s="28540" t="s">
        <v>103</v>
      </c>
      <c r="D1447" s="27339" t="str">
        <f>B1447&amp;".1"</f>
        <v>3.471.1</v>
      </c>
      <c r="E1447" s="27340" t="s">
        <v>1065</v>
      </c>
      <c r="F1447" s="27341" t="s">
        <v>430</v>
      </c>
      <c r="G1447" s="27545" t="s">
        <v>22</v>
      </c>
      <c r="H1447" s="27343" t="s">
        <v>22</v>
      </c>
      <c r="I1447" s="27545" t="s">
        <v>1982</v>
      </c>
      <c r="J1447" s="27343" t="s">
        <v>22</v>
      </c>
      <c r="K1447" s="28195"/>
      <c r="L1447" s="28229"/>
      <c r="M1447" s="28229"/>
      <c r="N1447" s="28229"/>
      <c r="O1447" s="28229"/>
      <c r="P1447" s="28229"/>
      <c r="Q1447" s="28229"/>
      <c r="R1447" s="28229"/>
      <c r="S1447" s="28229"/>
      <c r="T1447" s="28229"/>
      <c r="U1447" s="28265"/>
      <c r="V1447" s="28229">
        <v>0</v>
      </c>
    </row>
    <row s="28966" customFormat="1" customHeight="1" ht="15">
      <c r="A1448" s="28229"/>
      <c r="B1448" s="28924"/>
      <c r="C1448" s="28540"/>
      <c r="D1448" s="27339" t="str">
        <f>B1447&amp;".2"</f>
        <v>3.471.2</v>
      </c>
      <c r="E1448" s="27340" t="s">
        <v>1066</v>
      </c>
      <c r="F1448" s="27341" t="s">
        <v>430</v>
      </c>
      <c r="G1448" s="27310" t="s">
        <v>22</v>
      </c>
      <c r="H1448" s="27343" t="s">
        <v>22</v>
      </c>
      <c r="I1448" s="27310" t="s">
        <v>1980</v>
      </c>
      <c r="J1448" s="27343" t="s">
        <v>22</v>
      </c>
      <c r="K1448" s="28195" t="s">
        <v>1067</v>
      </c>
      <c r="L1448" s="28229"/>
      <c r="M1448" s="28229"/>
      <c r="N1448" s="28229"/>
      <c r="O1448" s="28229"/>
      <c r="P1448" s="28229"/>
      <c r="Q1448" s="28229"/>
      <c r="R1448" s="28229"/>
      <c r="S1448" s="28229"/>
      <c r="T1448" s="28229"/>
      <c r="U1448" s="28265"/>
      <c r="V1448" s="28229">
        <v>0</v>
      </c>
    </row>
    <row s="28966" customFormat="1" customHeight="1" ht="15">
      <c r="A1449" s="28229"/>
      <c r="B1449" s="28924"/>
      <c r="C1449" s="28540"/>
      <c r="D1449" s="27339" t="str">
        <f>B1447&amp;".3"</f>
        <v>3.471.3</v>
      </c>
      <c r="E1449" s="27340" t="s">
        <v>1068</v>
      </c>
      <c r="F1449" s="27341" t="s">
        <v>430</v>
      </c>
      <c r="G1449" s="27310" t="s">
        <v>22</v>
      </c>
      <c r="H1449" s="27343" t="s">
        <v>22</v>
      </c>
      <c r="I1449" s="27310" t="s">
        <v>1980</v>
      </c>
      <c r="J1449" s="27343" t="s">
        <v>22</v>
      </c>
      <c r="K1449" s="28195" t="s">
        <v>1069</v>
      </c>
      <c r="L1449" s="28229"/>
      <c r="M1449" s="28229"/>
      <c r="N1449" s="28229"/>
      <c r="O1449" s="28229"/>
      <c r="P1449" s="28229"/>
      <c r="Q1449" s="28229"/>
      <c r="R1449" s="28229"/>
      <c r="S1449" s="28229"/>
      <c r="T1449" s="28229"/>
      <c r="U1449" s="28265"/>
      <c r="V1449" s="28229">
        <v>0</v>
      </c>
    </row>
    <row s="28966" customFormat="1" customHeight="1" ht="22.5">
      <c r="A1450" s="28229"/>
      <c r="B1450" s="28924" t="s">
        <v>1983</v>
      </c>
      <c r="C1450" s="28540" t="s">
        <v>103</v>
      </c>
      <c r="D1450" s="27339" t="str">
        <f>B1450&amp;".1"</f>
        <v>3.472.1</v>
      </c>
      <c r="E1450" s="27340" t="s">
        <v>1065</v>
      </c>
      <c r="F1450" s="27341" t="s">
        <v>430</v>
      </c>
      <c r="G1450" s="27545" t="s">
        <v>22</v>
      </c>
      <c r="H1450" s="27343" t="s">
        <v>22</v>
      </c>
      <c r="I1450" s="27545" t="s">
        <v>1984</v>
      </c>
      <c r="J1450" s="27343" t="s">
        <v>22</v>
      </c>
      <c r="K1450" s="28195"/>
      <c r="L1450" s="28229"/>
      <c r="M1450" s="28229"/>
      <c r="N1450" s="28229"/>
      <c r="O1450" s="28229"/>
      <c r="P1450" s="28229"/>
      <c r="Q1450" s="28229"/>
      <c r="R1450" s="28229"/>
      <c r="S1450" s="28229"/>
      <c r="T1450" s="28229"/>
      <c r="U1450" s="28265"/>
      <c r="V1450" s="28229">
        <v>0</v>
      </c>
    </row>
    <row s="28966" customFormat="1" customHeight="1" ht="15">
      <c r="A1451" s="28229"/>
      <c r="B1451" s="28924"/>
      <c r="C1451" s="28540"/>
      <c r="D1451" s="27339" t="str">
        <f>B1450&amp;".2"</f>
        <v>3.472.2</v>
      </c>
      <c r="E1451" s="27340" t="s">
        <v>1066</v>
      </c>
      <c r="F1451" s="27341" t="s">
        <v>430</v>
      </c>
      <c r="G1451" s="27310" t="s">
        <v>22</v>
      </c>
      <c r="H1451" s="27343" t="s">
        <v>22</v>
      </c>
      <c r="I1451" s="27310" t="s">
        <v>1980</v>
      </c>
      <c r="J1451" s="27343" t="s">
        <v>22</v>
      </c>
      <c r="K1451" s="28195" t="s">
        <v>1067</v>
      </c>
      <c r="L1451" s="28229"/>
      <c r="M1451" s="28229"/>
      <c r="N1451" s="28229"/>
      <c r="O1451" s="28229"/>
      <c r="P1451" s="28229"/>
      <c r="Q1451" s="28229"/>
      <c r="R1451" s="28229"/>
      <c r="S1451" s="28229"/>
      <c r="T1451" s="28229"/>
      <c r="U1451" s="28265"/>
      <c r="V1451" s="28229">
        <v>0</v>
      </c>
    </row>
    <row s="28966" customFormat="1" customHeight="1" ht="15">
      <c r="A1452" s="28229"/>
      <c r="B1452" s="28924"/>
      <c r="C1452" s="28540"/>
      <c r="D1452" s="27339" t="str">
        <f>B1450&amp;".3"</f>
        <v>3.472.3</v>
      </c>
      <c r="E1452" s="27340" t="s">
        <v>1068</v>
      </c>
      <c r="F1452" s="27341" t="s">
        <v>430</v>
      </c>
      <c r="G1452" s="27310" t="s">
        <v>22</v>
      </c>
      <c r="H1452" s="27343" t="s">
        <v>22</v>
      </c>
      <c r="I1452" s="27310" t="s">
        <v>1980</v>
      </c>
      <c r="J1452" s="27343" t="s">
        <v>22</v>
      </c>
      <c r="K1452" s="28195" t="s">
        <v>1069</v>
      </c>
      <c r="L1452" s="28229"/>
      <c r="M1452" s="28229"/>
      <c r="N1452" s="28229"/>
      <c r="O1452" s="28229"/>
      <c r="P1452" s="28229"/>
      <c r="Q1452" s="28229"/>
      <c r="R1452" s="28229"/>
      <c r="S1452" s="28229"/>
      <c r="T1452" s="28229"/>
      <c r="U1452" s="28265"/>
      <c r="V1452" s="28229">
        <v>0</v>
      </c>
    </row>
    <row s="28966" customFormat="1" customHeight="1" ht="22.5">
      <c r="A1453" s="28229"/>
      <c r="B1453" s="28924" t="s">
        <v>1985</v>
      </c>
      <c r="C1453" s="28540" t="s">
        <v>103</v>
      </c>
      <c r="D1453" s="27339" t="str">
        <f>B1453&amp;".1"</f>
        <v>3.473.1</v>
      </c>
      <c r="E1453" s="27340" t="s">
        <v>1065</v>
      </c>
      <c r="F1453" s="27341" t="s">
        <v>430</v>
      </c>
      <c r="G1453" s="27545" t="s">
        <v>22</v>
      </c>
      <c r="H1453" s="27343" t="s">
        <v>22</v>
      </c>
      <c r="I1453" s="27545" t="s">
        <v>1986</v>
      </c>
      <c r="J1453" s="27343" t="s">
        <v>22</v>
      </c>
      <c r="K1453" s="28195"/>
      <c r="L1453" s="28229"/>
      <c r="M1453" s="28229"/>
      <c r="N1453" s="28229"/>
      <c r="O1453" s="28229"/>
      <c r="P1453" s="28229"/>
      <c r="Q1453" s="28229"/>
      <c r="R1453" s="28229"/>
      <c r="S1453" s="28229"/>
      <c r="T1453" s="28229"/>
      <c r="U1453" s="28265"/>
      <c r="V1453" s="28229">
        <v>0</v>
      </c>
    </row>
    <row s="28966" customFormat="1" customHeight="1" ht="15">
      <c r="A1454" s="28229"/>
      <c r="B1454" s="28924"/>
      <c r="C1454" s="28540"/>
      <c r="D1454" s="27339" t="str">
        <f>B1453&amp;".2"</f>
        <v>3.473.2</v>
      </c>
      <c r="E1454" s="27340" t="s">
        <v>1066</v>
      </c>
      <c r="F1454" s="27341" t="s">
        <v>430</v>
      </c>
      <c r="G1454" s="27310" t="s">
        <v>22</v>
      </c>
      <c r="H1454" s="27343" t="s">
        <v>22</v>
      </c>
      <c r="I1454" s="27310" t="s">
        <v>1980</v>
      </c>
      <c r="J1454" s="27343" t="s">
        <v>22</v>
      </c>
      <c r="K1454" s="28195" t="s">
        <v>1067</v>
      </c>
      <c r="L1454" s="28229"/>
      <c r="M1454" s="28229"/>
      <c r="N1454" s="28229"/>
      <c r="O1454" s="28229"/>
      <c r="P1454" s="28229"/>
      <c r="Q1454" s="28229"/>
      <c r="R1454" s="28229"/>
      <c r="S1454" s="28229"/>
      <c r="T1454" s="28229"/>
      <c r="U1454" s="28265"/>
      <c r="V1454" s="28229">
        <v>0</v>
      </c>
    </row>
    <row s="28966" customFormat="1" customHeight="1" ht="15">
      <c r="A1455" s="28229"/>
      <c r="B1455" s="28924"/>
      <c r="C1455" s="28540"/>
      <c r="D1455" s="27339" t="str">
        <f>B1453&amp;".3"</f>
        <v>3.473.3</v>
      </c>
      <c r="E1455" s="27340" t="s">
        <v>1068</v>
      </c>
      <c r="F1455" s="27341" t="s">
        <v>430</v>
      </c>
      <c r="G1455" s="27310" t="s">
        <v>22</v>
      </c>
      <c r="H1455" s="27343" t="s">
        <v>22</v>
      </c>
      <c r="I1455" s="27310" t="s">
        <v>1980</v>
      </c>
      <c r="J1455" s="27343" t="s">
        <v>22</v>
      </c>
      <c r="K1455" s="28195" t="s">
        <v>1069</v>
      </c>
      <c r="L1455" s="28229"/>
      <c r="M1455" s="28229"/>
      <c r="N1455" s="28229"/>
      <c r="O1455" s="28229"/>
      <c r="P1455" s="28229"/>
      <c r="Q1455" s="28229"/>
      <c r="R1455" s="28229"/>
      <c r="S1455" s="28229"/>
      <c r="T1455" s="28229"/>
      <c r="U1455" s="28265"/>
      <c r="V1455" s="28229">
        <v>0</v>
      </c>
    </row>
    <row s="28966" customFormat="1" customHeight="1" ht="22.5">
      <c r="A1456" s="28229"/>
      <c r="B1456" s="28924" t="s">
        <v>1987</v>
      </c>
      <c r="C1456" s="28540" t="s">
        <v>103</v>
      </c>
      <c r="D1456" s="27339" t="str">
        <f>B1456&amp;".1"</f>
        <v>3.474.1</v>
      </c>
      <c r="E1456" s="27340" t="s">
        <v>1065</v>
      </c>
      <c r="F1456" s="27341" t="s">
        <v>430</v>
      </c>
      <c r="G1456" s="27545" t="s">
        <v>22</v>
      </c>
      <c r="H1456" s="27343" t="s">
        <v>22</v>
      </c>
      <c r="I1456" s="27545" t="s">
        <v>1988</v>
      </c>
      <c r="J1456" s="27343" t="s">
        <v>22</v>
      </c>
      <c r="K1456" s="28195"/>
      <c r="L1456" s="28229"/>
      <c r="M1456" s="28229"/>
      <c r="N1456" s="28229"/>
      <c r="O1456" s="28229"/>
      <c r="P1456" s="28229"/>
      <c r="Q1456" s="28229"/>
      <c r="R1456" s="28229"/>
      <c r="S1456" s="28229"/>
      <c r="T1456" s="28229"/>
      <c r="U1456" s="28265"/>
      <c r="V1456" s="28229">
        <v>0</v>
      </c>
    </row>
    <row s="28966" customFormat="1" customHeight="1" ht="15">
      <c r="A1457" s="28229"/>
      <c r="B1457" s="28924"/>
      <c r="C1457" s="28540"/>
      <c r="D1457" s="27339" t="str">
        <f>B1456&amp;".2"</f>
        <v>3.474.2</v>
      </c>
      <c r="E1457" s="27340" t="s">
        <v>1066</v>
      </c>
      <c r="F1457" s="27341" t="s">
        <v>430</v>
      </c>
      <c r="G1457" s="27310" t="s">
        <v>22</v>
      </c>
      <c r="H1457" s="27343" t="s">
        <v>22</v>
      </c>
      <c r="I1457" s="27310" t="s">
        <v>1980</v>
      </c>
      <c r="J1457" s="27343" t="s">
        <v>22</v>
      </c>
      <c r="K1457" s="28195" t="s">
        <v>1067</v>
      </c>
      <c r="L1457" s="28229"/>
      <c r="M1457" s="28229"/>
      <c r="N1457" s="28229"/>
      <c r="O1457" s="28229"/>
      <c r="P1457" s="28229"/>
      <c r="Q1457" s="28229"/>
      <c r="R1457" s="28229"/>
      <c r="S1457" s="28229"/>
      <c r="T1457" s="28229"/>
      <c r="U1457" s="28265"/>
      <c r="V1457" s="28229">
        <v>0</v>
      </c>
    </row>
    <row s="28966" customFormat="1" customHeight="1" ht="15">
      <c r="A1458" s="28229"/>
      <c r="B1458" s="28924"/>
      <c r="C1458" s="28540"/>
      <c r="D1458" s="27339" t="str">
        <f>B1456&amp;".3"</f>
        <v>3.474.3</v>
      </c>
      <c r="E1458" s="27340" t="s">
        <v>1068</v>
      </c>
      <c r="F1458" s="27341" t="s">
        <v>430</v>
      </c>
      <c r="G1458" s="27310" t="s">
        <v>22</v>
      </c>
      <c r="H1458" s="27343" t="s">
        <v>22</v>
      </c>
      <c r="I1458" s="27310" t="s">
        <v>1980</v>
      </c>
      <c r="J1458" s="27343" t="s">
        <v>22</v>
      </c>
      <c r="K1458" s="28195" t="s">
        <v>1069</v>
      </c>
      <c r="L1458" s="28229"/>
      <c r="M1458" s="28229"/>
      <c r="N1458" s="28229"/>
      <c r="O1458" s="28229"/>
      <c r="P1458" s="28229"/>
      <c r="Q1458" s="28229"/>
      <c r="R1458" s="28229"/>
      <c r="S1458" s="28229"/>
      <c r="T1458" s="28229"/>
      <c r="U1458" s="28265"/>
      <c r="V1458" s="28229">
        <v>0</v>
      </c>
    </row>
    <row s="28966" customFormat="1" customHeight="1" ht="22.5">
      <c r="A1459" s="28229"/>
      <c r="B1459" s="28924" t="s">
        <v>1989</v>
      </c>
      <c r="C1459" s="28540" t="s">
        <v>103</v>
      </c>
      <c r="D1459" s="27339" t="str">
        <f>B1459&amp;".1"</f>
        <v>3.475.1</v>
      </c>
      <c r="E1459" s="27340" t="s">
        <v>1065</v>
      </c>
      <c r="F1459" s="27341" t="s">
        <v>430</v>
      </c>
      <c r="G1459" s="27545" t="s">
        <v>22</v>
      </c>
      <c r="H1459" s="27343" t="s">
        <v>22</v>
      </c>
      <c r="I1459" s="27545" t="s">
        <v>1990</v>
      </c>
      <c r="J1459" s="27343" t="s">
        <v>22</v>
      </c>
      <c r="K1459" s="28195"/>
      <c r="L1459" s="28229"/>
      <c r="M1459" s="28229"/>
      <c r="N1459" s="28229"/>
      <c r="O1459" s="28229"/>
      <c r="P1459" s="28229"/>
      <c r="Q1459" s="28229"/>
      <c r="R1459" s="28229"/>
      <c r="S1459" s="28229"/>
      <c r="T1459" s="28229"/>
      <c r="U1459" s="28265"/>
      <c r="V1459" s="28229">
        <v>0</v>
      </c>
    </row>
    <row s="28966" customFormat="1" customHeight="1" ht="15">
      <c r="A1460" s="28229"/>
      <c r="B1460" s="28924"/>
      <c r="C1460" s="28540"/>
      <c r="D1460" s="27339" t="str">
        <f>B1459&amp;".2"</f>
        <v>3.475.2</v>
      </c>
      <c r="E1460" s="27340" t="s">
        <v>1066</v>
      </c>
      <c r="F1460" s="27341" t="s">
        <v>430</v>
      </c>
      <c r="G1460" s="27310" t="s">
        <v>22</v>
      </c>
      <c r="H1460" s="27343" t="s">
        <v>22</v>
      </c>
      <c r="I1460" s="27310" t="s">
        <v>1980</v>
      </c>
      <c r="J1460" s="27343" t="s">
        <v>22</v>
      </c>
      <c r="K1460" s="28195" t="s">
        <v>1067</v>
      </c>
      <c r="L1460" s="28229"/>
      <c r="M1460" s="28229"/>
      <c r="N1460" s="28229"/>
      <c r="O1460" s="28229"/>
      <c r="P1460" s="28229"/>
      <c r="Q1460" s="28229"/>
      <c r="R1460" s="28229"/>
      <c r="S1460" s="28229"/>
      <c r="T1460" s="28229"/>
      <c r="U1460" s="28265"/>
      <c r="V1460" s="28229">
        <v>0</v>
      </c>
    </row>
    <row s="28966" customFormat="1" customHeight="1" ht="15">
      <c r="A1461" s="28229"/>
      <c r="B1461" s="28924"/>
      <c r="C1461" s="28540"/>
      <c r="D1461" s="27339" t="str">
        <f>B1459&amp;".3"</f>
        <v>3.475.3</v>
      </c>
      <c r="E1461" s="27340" t="s">
        <v>1068</v>
      </c>
      <c r="F1461" s="27341" t="s">
        <v>430</v>
      </c>
      <c r="G1461" s="27310" t="s">
        <v>22</v>
      </c>
      <c r="H1461" s="27343" t="s">
        <v>22</v>
      </c>
      <c r="I1461" s="27310" t="s">
        <v>1980</v>
      </c>
      <c r="J1461" s="27343" t="s">
        <v>22</v>
      </c>
      <c r="K1461" s="28195" t="s">
        <v>1069</v>
      </c>
      <c r="L1461" s="28229"/>
      <c r="M1461" s="28229"/>
      <c r="N1461" s="28229"/>
      <c r="O1461" s="28229"/>
      <c r="P1461" s="28229"/>
      <c r="Q1461" s="28229"/>
      <c r="R1461" s="28229"/>
      <c r="S1461" s="28229"/>
      <c r="T1461" s="28229"/>
      <c r="U1461" s="28265"/>
      <c r="V1461" s="28229">
        <v>0</v>
      </c>
    </row>
    <row s="28966" customFormat="1" customHeight="1" ht="22.5">
      <c r="A1462" s="28229"/>
      <c r="B1462" s="28924" t="s">
        <v>1991</v>
      </c>
      <c r="C1462" s="28540" t="s">
        <v>103</v>
      </c>
      <c r="D1462" s="27339" t="str">
        <f>B1462&amp;".1"</f>
        <v>3.476.1</v>
      </c>
      <c r="E1462" s="27340" t="s">
        <v>1065</v>
      </c>
      <c r="F1462" s="27341" t="s">
        <v>430</v>
      </c>
      <c r="G1462" s="27545" t="s">
        <v>22</v>
      </c>
      <c r="H1462" s="27343" t="s">
        <v>22</v>
      </c>
      <c r="I1462" s="27545" t="s">
        <v>1992</v>
      </c>
      <c r="J1462" s="27343" t="s">
        <v>22</v>
      </c>
      <c r="K1462" s="28195"/>
      <c r="L1462" s="28229"/>
      <c r="M1462" s="28229"/>
      <c r="N1462" s="28229"/>
      <c r="O1462" s="28229"/>
      <c r="P1462" s="28229"/>
      <c r="Q1462" s="28229"/>
      <c r="R1462" s="28229"/>
      <c r="S1462" s="28229"/>
      <c r="T1462" s="28229"/>
      <c r="U1462" s="28265"/>
      <c r="V1462" s="28229">
        <v>0</v>
      </c>
    </row>
    <row s="28966" customFormat="1" customHeight="1" ht="15">
      <c r="A1463" s="28229"/>
      <c r="B1463" s="28924"/>
      <c r="C1463" s="28540"/>
      <c r="D1463" s="27339" t="str">
        <f>B1462&amp;".2"</f>
        <v>3.476.2</v>
      </c>
      <c r="E1463" s="27340" t="s">
        <v>1066</v>
      </c>
      <c r="F1463" s="27341" t="s">
        <v>430</v>
      </c>
      <c r="G1463" s="27310" t="s">
        <v>22</v>
      </c>
      <c r="H1463" s="27343" t="s">
        <v>22</v>
      </c>
      <c r="I1463" s="27310" t="s">
        <v>1980</v>
      </c>
      <c r="J1463" s="27343" t="s">
        <v>22</v>
      </c>
      <c r="K1463" s="28195" t="s">
        <v>1067</v>
      </c>
      <c r="L1463" s="28229"/>
      <c r="M1463" s="28229"/>
      <c r="N1463" s="28229"/>
      <c r="O1463" s="28229"/>
      <c r="P1463" s="28229"/>
      <c r="Q1463" s="28229"/>
      <c r="R1463" s="28229"/>
      <c r="S1463" s="28229"/>
      <c r="T1463" s="28229"/>
      <c r="U1463" s="28265"/>
      <c r="V1463" s="28229">
        <v>0</v>
      </c>
    </row>
    <row s="28966" customFormat="1" customHeight="1" ht="15">
      <c r="A1464" s="28229"/>
      <c r="B1464" s="28924"/>
      <c r="C1464" s="28540"/>
      <c r="D1464" s="27339" t="str">
        <f>B1462&amp;".3"</f>
        <v>3.476.3</v>
      </c>
      <c r="E1464" s="27340" t="s">
        <v>1068</v>
      </c>
      <c r="F1464" s="27341" t="s">
        <v>430</v>
      </c>
      <c r="G1464" s="27310" t="s">
        <v>22</v>
      </c>
      <c r="H1464" s="27343" t="s">
        <v>22</v>
      </c>
      <c r="I1464" s="27310" t="s">
        <v>1980</v>
      </c>
      <c r="J1464" s="27343" t="s">
        <v>22</v>
      </c>
      <c r="K1464" s="28195" t="s">
        <v>1069</v>
      </c>
      <c r="L1464" s="28229"/>
      <c r="M1464" s="28229"/>
      <c r="N1464" s="28229"/>
      <c r="O1464" s="28229"/>
      <c r="P1464" s="28229"/>
      <c r="Q1464" s="28229"/>
      <c r="R1464" s="28229"/>
      <c r="S1464" s="28229"/>
      <c r="T1464" s="28229"/>
      <c r="U1464" s="28265"/>
      <c r="V1464" s="28229">
        <v>0</v>
      </c>
    </row>
    <row s="28966" customFormat="1" customHeight="1" ht="22.5">
      <c r="A1465" s="28229"/>
      <c r="B1465" s="28924" t="s">
        <v>1993</v>
      </c>
      <c r="C1465" s="28540" t="s">
        <v>103</v>
      </c>
      <c r="D1465" s="27339" t="str">
        <f>B1465&amp;".1"</f>
        <v>3.477.1</v>
      </c>
      <c r="E1465" s="27340" t="s">
        <v>1065</v>
      </c>
      <c r="F1465" s="27341" t="s">
        <v>430</v>
      </c>
      <c r="G1465" s="27545" t="s">
        <v>22</v>
      </c>
      <c r="H1465" s="27343" t="s">
        <v>22</v>
      </c>
      <c r="I1465" s="27545" t="s">
        <v>1645</v>
      </c>
      <c r="J1465" s="27343" t="s">
        <v>22</v>
      </c>
      <c r="K1465" s="28195"/>
      <c r="L1465" s="28229"/>
      <c r="M1465" s="28229"/>
      <c r="N1465" s="28229"/>
      <c r="O1465" s="28229"/>
      <c r="P1465" s="28229"/>
      <c r="Q1465" s="28229"/>
      <c r="R1465" s="28229"/>
      <c r="S1465" s="28229"/>
      <c r="T1465" s="28229"/>
      <c r="U1465" s="28265"/>
      <c r="V1465" s="28229">
        <v>0</v>
      </c>
    </row>
    <row s="28966" customFormat="1" customHeight="1" ht="15">
      <c r="A1466" s="28229"/>
      <c r="B1466" s="28924"/>
      <c r="C1466" s="28540"/>
      <c r="D1466" s="27339" t="str">
        <f>B1465&amp;".2"</f>
        <v>3.477.2</v>
      </c>
      <c r="E1466" s="27340" t="s">
        <v>1066</v>
      </c>
      <c r="F1466" s="27341" t="s">
        <v>430</v>
      </c>
      <c r="G1466" s="27310" t="s">
        <v>22</v>
      </c>
      <c r="H1466" s="27343" t="s">
        <v>22</v>
      </c>
      <c r="I1466" s="27310" t="s">
        <v>1980</v>
      </c>
      <c r="J1466" s="27343" t="s">
        <v>22</v>
      </c>
      <c r="K1466" s="28195" t="s">
        <v>1067</v>
      </c>
      <c r="L1466" s="28229"/>
      <c r="M1466" s="28229"/>
      <c r="N1466" s="28229"/>
      <c r="O1466" s="28229"/>
      <c r="P1466" s="28229"/>
      <c r="Q1466" s="28229"/>
      <c r="R1466" s="28229"/>
      <c r="S1466" s="28229"/>
      <c r="T1466" s="28229"/>
      <c r="U1466" s="28265"/>
      <c r="V1466" s="28229">
        <v>0</v>
      </c>
    </row>
    <row s="28966" customFormat="1" customHeight="1" ht="15">
      <c r="A1467" s="28229"/>
      <c r="B1467" s="28924"/>
      <c r="C1467" s="28540"/>
      <c r="D1467" s="27339" t="str">
        <f>B1465&amp;".3"</f>
        <v>3.477.3</v>
      </c>
      <c r="E1467" s="27340" t="s">
        <v>1068</v>
      </c>
      <c r="F1467" s="27341" t="s">
        <v>430</v>
      </c>
      <c r="G1467" s="27310" t="s">
        <v>22</v>
      </c>
      <c r="H1467" s="27343" t="s">
        <v>22</v>
      </c>
      <c r="I1467" s="27310" t="s">
        <v>1980</v>
      </c>
      <c r="J1467" s="27343" t="s">
        <v>22</v>
      </c>
      <c r="K1467" s="28195" t="s">
        <v>1069</v>
      </c>
      <c r="L1467" s="28229"/>
      <c r="M1467" s="28229"/>
      <c r="N1467" s="28229"/>
      <c r="O1467" s="28229"/>
      <c r="P1467" s="28229"/>
      <c r="Q1467" s="28229"/>
      <c r="R1467" s="28229"/>
      <c r="S1467" s="28229"/>
      <c r="T1467" s="28229"/>
      <c r="U1467" s="28265"/>
      <c r="V1467" s="28229">
        <v>0</v>
      </c>
    </row>
    <row s="28966" customFormat="1" customHeight="1" ht="22.5">
      <c r="A1468" s="28229"/>
      <c r="B1468" s="28924" t="s">
        <v>1994</v>
      </c>
      <c r="C1468" s="28540" t="s">
        <v>103</v>
      </c>
      <c r="D1468" s="27339" t="str">
        <f>B1468&amp;".1"</f>
        <v>3.478.1</v>
      </c>
      <c r="E1468" s="27340" t="s">
        <v>1065</v>
      </c>
      <c r="F1468" s="27341" t="s">
        <v>430</v>
      </c>
      <c r="G1468" s="27545" t="s">
        <v>22</v>
      </c>
      <c r="H1468" s="27343" t="s">
        <v>22</v>
      </c>
      <c r="I1468" s="27545" t="s">
        <v>1995</v>
      </c>
      <c r="J1468" s="27343" t="s">
        <v>22</v>
      </c>
      <c r="K1468" s="28195"/>
      <c r="L1468" s="28229"/>
      <c r="M1468" s="28229"/>
      <c r="N1468" s="28229"/>
      <c r="O1468" s="28229"/>
      <c r="P1468" s="28229"/>
      <c r="Q1468" s="28229"/>
      <c r="R1468" s="28229"/>
      <c r="S1468" s="28229"/>
      <c r="T1468" s="28229"/>
      <c r="U1468" s="28265"/>
      <c r="V1468" s="28229">
        <v>0</v>
      </c>
    </row>
    <row s="28966" customFormat="1" customHeight="1" ht="15">
      <c r="A1469" s="28229"/>
      <c r="B1469" s="28924"/>
      <c r="C1469" s="28540"/>
      <c r="D1469" s="27339" t="str">
        <f>B1468&amp;".2"</f>
        <v>3.478.2</v>
      </c>
      <c r="E1469" s="27340" t="s">
        <v>1066</v>
      </c>
      <c r="F1469" s="27341" t="s">
        <v>430</v>
      </c>
      <c r="G1469" s="27310" t="s">
        <v>22</v>
      </c>
      <c r="H1469" s="27343" t="s">
        <v>22</v>
      </c>
      <c r="I1469" s="27310" t="s">
        <v>1980</v>
      </c>
      <c r="J1469" s="27343" t="s">
        <v>22</v>
      </c>
      <c r="K1469" s="28195" t="s">
        <v>1067</v>
      </c>
      <c r="L1469" s="28229"/>
      <c r="M1469" s="28229"/>
      <c r="N1469" s="28229"/>
      <c r="O1469" s="28229"/>
      <c r="P1469" s="28229"/>
      <c r="Q1469" s="28229"/>
      <c r="R1469" s="28229"/>
      <c r="S1469" s="28229"/>
      <c r="T1469" s="28229"/>
      <c r="U1469" s="28265"/>
      <c r="V1469" s="28229">
        <v>0</v>
      </c>
    </row>
    <row s="28966" customFormat="1" customHeight="1" ht="15">
      <c r="A1470" s="28229"/>
      <c r="B1470" s="28924"/>
      <c r="C1470" s="28540"/>
      <c r="D1470" s="27339" t="str">
        <f>B1468&amp;".3"</f>
        <v>3.478.3</v>
      </c>
      <c r="E1470" s="27340" t="s">
        <v>1068</v>
      </c>
      <c r="F1470" s="27341" t="s">
        <v>430</v>
      </c>
      <c r="G1470" s="27310" t="s">
        <v>22</v>
      </c>
      <c r="H1470" s="27343" t="s">
        <v>22</v>
      </c>
      <c r="I1470" s="27310" t="s">
        <v>1980</v>
      </c>
      <c r="J1470" s="27343" t="s">
        <v>22</v>
      </c>
      <c r="K1470" s="28195" t="s">
        <v>1069</v>
      </c>
      <c r="L1470" s="28229"/>
      <c r="M1470" s="28229"/>
      <c r="N1470" s="28229"/>
      <c r="O1470" s="28229"/>
      <c r="P1470" s="28229"/>
      <c r="Q1470" s="28229"/>
      <c r="R1470" s="28229"/>
      <c r="S1470" s="28229"/>
      <c r="T1470" s="28229"/>
      <c r="U1470" s="28265"/>
      <c r="V1470" s="28229">
        <v>0</v>
      </c>
    </row>
    <row s="28966" customFormat="1" customHeight="1" ht="22.5">
      <c r="A1471" s="28229"/>
      <c r="B1471" s="28924" t="s">
        <v>1996</v>
      </c>
      <c r="C1471" s="28540" t="s">
        <v>103</v>
      </c>
      <c r="D1471" s="27339" t="str">
        <f>B1471&amp;".1"</f>
        <v>3.479.1</v>
      </c>
      <c r="E1471" s="27340" t="s">
        <v>1065</v>
      </c>
      <c r="F1471" s="27341" t="s">
        <v>430</v>
      </c>
      <c r="G1471" s="27545" t="s">
        <v>22</v>
      </c>
      <c r="H1471" s="27343" t="s">
        <v>22</v>
      </c>
      <c r="I1471" s="27545" t="s">
        <v>1997</v>
      </c>
      <c r="J1471" s="27343" t="s">
        <v>22</v>
      </c>
      <c r="K1471" s="28195"/>
      <c r="L1471" s="28229"/>
      <c r="M1471" s="28229"/>
      <c r="N1471" s="28229"/>
      <c r="O1471" s="28229"/>
      <c r="P1471" s="28229"/>
      <c r="Q1471" s="28229"/>
      <c r="R1471" s="28229"/>
      <c r="S1471" s="28229"/>
      <c r="T1471" s="28229"/>
      <c r="U1471" s="28265"/>
      <c r="V1471" s="28229">
        <v>0</v>
      </c>
    </row>
    <row s="28966" customFormat="1" customHeight="1" ht="15">
      <c r="A1472" s="28229"/>
      <c r="B1472" s="28924"/>
      <c r="C1472" s="28540"/>
      <c r="D1472" s="27339" t="str">
        <f>B1471&amp;".2"</f>
        <v>3.479.2</v>
      </c>
      <c r="E1472" s="27340" t="s">
        <v>1066</v>
      </c>
      <c r="F1472" s="27341" t="s">
        <v>430</v>
      </c>
      <c r="G1472" s="27310" t="s">
        <v>22</v>
      </c>
      <c r="H1472" s="27343" t="s">
        <v>22</v>
      </c>
      <c r="I1472" s="27310" t="s">
        <v>1980</v>
      </c>
      <c r="J1472" s="27343" t="s">
        <v>22</v>
      </c>
      <c r="K1472" s="28195" t="s">
        <v>1067</v>
      </c>
      <c r="L1472" s="28229"/>
      <c r="M1472" s="28229"/>
      <c r="N1472" s="28229"/>
      <c r="O1472" s="28229"/>
      <c r="P1472" s="28229"/>
      <c r="Q1472" s="28229"/>
      <c r="R1472" s="28229"/>
      <c r="S1472" s="28229"/>
      <c r="T1472" s="28229"/>
      <c r="U1472" s="28265"/>
      <c r="V1472" s="28229">
        <v>0</v>
      </c>
    </row>
    <row s="28966" customFormat="1" customHeight="1" ht="15">
      <c r="A1473" s="28229"/>
      <c r="B1473" s="28924"/>
      <c r="C1473" s="28540"/>
      <c r="D1473" s="27339" t="str">
        <f>B1471&amp;".3"</f>
        <v>3.479.3</v>
      </c>
      <c r="E1473" s="27340" t="s">
        <v>1068</v>
      </c>
      <c r="F1473" s="27341" t="s">
        <v>430</v>
      </c>
      <c r="G1473" s="27310" t="s">
        <v>22</v>
      </c>
      <c r="H1473" s="27343" t="s">
        <v>22</v>
      </c>
      <c r="I1473" s="27310" t="s">
        <v>1980</v>
      </c>
      <c r="J1473" s="27343" t="s">
        <v>22</v>
      </c>
      <c r="K1473" s="28195" t="s">
        <v>1069</v>
      </c>
      <c r="L1473" s="28229"/>
      <c r="M1473" s="28229"/>
      <c r="N1473" s="28229"/>
      <c r="O1473" s="28229"/>
      <c r="P1473" s="28229"/>
      <c r="Q1473" s="28229"/>
      <c r="R1473" s="28229"/>
      <c r="S1473" s="28229"/>
      <c r="T1473" s="28229"/>
      <c r="U1473" s="28265"/>
      <c r="V1473" s="28229">
        <v>0</v>
      </c>
    </row>
    <row s="28966" customFormat="1" customHeight="1" ht="22.5">
      <c r="A1474" s="28229"/>
      <c r="B1474" s="28924" t="s">
        <v>1998</v>
      </c>
      <c r="C1474" s="28540" t="s">
        <v>103</v>
      </c>
      <c r="D1474" s="27339" t="str">
        <f>B1474&amp;".1"</f>
        <v>3.480.1</v>
      </c>
      <c r="E1474" s="27340" t="s">
        <v>1065</v>
      </c>
      <c r="F1474" s="27341" t="s">
        <v>430</v>
      </c>
      <c r="G1474" s="27545" t="s">
        <v>22</v>
      </c>
      <c r="H1474" s="27343" t="s">
        <v>22</v>
      </c>
      <c r="I1474" s="27545" t="s">
        <v>1999</v>
      </c>
      <c r="J1474" s="27343" t="s">
        <v>22</v>
      </c>
      <c r="K1474" s="28195"/>
      <c r="L1474" s="28229"/>
      <c r="M1474" s="28229"/>
      <c r="N1474" s="28229"/>
      <c r="O1474" s="28229"/>
      <c r="P1474" s="28229"/>
      <c r="Q1474" s="28229"/>
      <c r="R1474" s="28229"/>
      <c r="S1474" s="28229"/>
      <c r="T1474" s="28229"/>
      <c r="U1474" s="28265"/>
      <c r="V1474" s="28229">
        <v>0</v>
      </c>
    </row>
    <row s="28966" customFormat="1" customHeight="1" ht="15">
      <c r="A1475" s="28229"/>
      <c r="B1475" s="28924"/>
      <c r="C1475" s="28540"/>
      <c r="D1475" s="27339" t="str">
        <f>B1474&amp;".2"</f>
        <v>3.480.2</v>
      </c>
      <c r="E1475" s="27340" t="s">
        <v>1066</v>
      </c>
      <c r="F1475" s="27341" t="s">
        <v>430</v>
      </c>
      <c r="G1475" s="27310" t="s">
        <v>22</v>
      </c>
      <c r="H1475" s="27343" t="s">
        <v>22</v>
      </c>
      <c r="I1475" s="27310" t="s">
        <v>2000</v>
      </c>
      <c r="J1475" s="27343" t="s">
        <v>22</v>
      </c>
      <c r="K1475" s="28195" t="s">
        <v>1067</v>
      </c>
      <c r="L1475" s="28229"/>
      <c r="M1475" s="28229"/>
      <c r="N1475" s="28229"/>
      <c r="O1475" s="28229"/>
      <c r="P1475" s="28229"/>
      <c r="Q1475" s="28229"/>
      <c r="R1475" s="28229"/>
      <c r="S1475" s="28229"/>
      <c r="T1475" s="28229"/>
      <c r="U1475" s="28265"/>
      <c r="V1475" s="28229">
        <v>0</v>
      </c>
    </row>
    <row s="28966" customFormat="1" customHeight="1" ht="15">
      <c r="A1476" s="28229"/>
      <c r="B1476" s="28924"/>
      <c r="C1476" s="28540"/>
      <c r="D1476" s="27339" t="str">
        <f>B1474&amp;".3"</f>
        <v>3.480.3</v>
      </c>
      <c r="E1476" s="27340" t="s">
        <v>1068</v>
      </c>
      <c r="F1476" s="27341" t="s">
        <v>430</v>
      </c>
      <c r="G1476" s="27310" t="s">
        <v>22</v>
      </c>
      <c r="H1476" s="27343" t="s">
        <v>22</v>
      </c>
      <c r="I1476" s="27310" t="s">
        <v>2000</v>
      </c>
      <c r="J1476" s="27343" t="s">
        <v>22</v>
      </c>
      <c r="K1476" s="28195" t="s">
        <v>1069</v>
      </c>
      <c r="L1476" s="28229"/>
      <c r="M1476" s="28229"/>
      <c r="N1476" s="28229"/>
      <c r="O1476" s="28229"/>
      <c r="P1476" s="28229"/>
      <c r="Q1476" s="28229"/>
      <c r="R1476" s="28229"/>
      <c r="S1476" s="28229"/>
      <c r="T1476" s="28229"/>
      <c r="U1476" s="28265"/>
      <c r="V1476" s="28229">
        <v>0</v>
      </c>
    </row>
    <row s="28966" customFormat="1" customHeight="1" ht="22.5">
      <c r="A1477" s="28229"/>
      <c r="B1477" s="28924" t="s">
        <v>2001</v>
      </c>
      <c r="C1477" s="28540" t="s">
        <v>103</v>
      </c>
      <c r="D1477" s="27339" t="str">
        <f>B1477&amp;".1"</f>
        <v>3.481.1</v>
      </c>
      <c r="E1477" s="27340" t="s">
        <v>1065</v>
      </c>
      <c r="F1477" s="27341" t="s">
        <v>430</v>
      </c>
      <c r="G1477" s="27545" t="s">
        <v>22</v>
      </c>
      <c r="H1477" s="27343" t="s">
        <v>22</v>
      </c>
      <c r="I1477" s="27545" t="s">
        <v>2002</v>
      </c>
      <c r="J1477" s="27343" t="s">
        <v>22</v>
      </c>
      <c r="K1477" s="28195"/>
      <c r="L1477" s="28229"/>
      <c r="M1477" s="28229"/>
      <c r="N1477" s="28229"/>
      <c r="O1477" s="28229"/>
      <c r="P1477" s="28229"/>
      <c r="Q1477" s="28229"/>
      <c r="R1477" s="28229"/>
      <c r="S1477" s="28229"/>
      <c r="T1477" s="28229"/>
      <c r="U1477" s="28265"/>
      <c r="V1477" s="28229">
        <v>0</v>
      </c>
    </row>
    <row s="28966" customFormat="1" customHeight="1" ht="15">
      <c r="A1478" s="28229"/>
      <c r="B1478" s="28924"/>
      <c r="C1478" s="28540"/>
      <c r="D1478" s="27339" t="str">
        <f>B1477&amp;".2"</f>
        <v>3.481.2</v>
      </c>
      <c r="E1478" s="27340" t="s">
        <v>1066</v>
      </c>
      <c r="F1478" s="27341" t="s">
        <v>430</v>
      </c>
      <c r="G1478" s="27310" t="s">
        <v>22</v>
      </c>
      <c r="H1478" s="27343" t="s">
        <v>22</v>
      </c>
      <c r="I1478" s="27310" t="s">
        <v>2000</v>
      </c>
      <c r="J1478" s="27343" t="s">
        <v>22</v>
      </c>
      <c r="K1478" s="28195" t="s">
        <v>1067</v>
      </c>
      <c r="L1478" s="28229"/>
      <c r="M1478" s="28229"/>
      <c r="N1478" s="28229"/>
      <c r="O1478" s="28229"/>
      <c r="P1478" s="28229"/>
      <c r="Q1478" s="28229"/>
      <c r="R1478" s="28229"/>
      <c r="S1478" s="28229"/>
      <c r="T1478" s="28229"/>
      <c r="U1478" s="28265"/>
      <c r="V1478" s="28229">
        <v>0</v>
      </c>
    </row>
    <row s="28966" customFormat="1" customHeight="1" ht="15">
      <c r="A1479" s="28229"/>
      <c r="B1479" s="28924"/>
      <c r="C1479" s="28540"/>
      <c r="D1479" s="27339" t="str">
        <f>B1477&amp;".3"</f>
        <v>3.481.3</v>
      </c>
      <c r="E1479" s="27340" t="s">
        <v>1068</v>
      </c>
      <c r="F1479" s="27341" t="s">
        <v>430</v>
      </c>
      <c r="G1479" s="27310" t="s">
        <v>22</v>
      </c>
      <c r="H1479" s="27343" t="s">
        <v>22</v>
      </c>
      <c r="I1479" s="27310" t="s">
        <v>2000</v>
      </c>
      <c r="J1479" s="27343" t="s">
        <v>22</v>
      </c>
      <c r="K1479" s="28195" t="s">
        <v>1069</v>
      </c>
      <c r="L1479" s="28229"/>
      <c r="M1479" s="28229"/>
      <c r="N1479" s="28229"/>
      <c r="O1479" s="28229"/>
      <c r="P1479" s="28229"/>
      <c r="Q1479" s="28229"/>
      <c r="R1479" s="28229"/>
      <c r="S1479" s="28229"/>
      <c r="T1479" s="28229"/>
      <c r="U1479" s="28265"/>
      <c r="V1479" s="28229">
        <v>0</v>
      </c>
    </row>
    <row s="28966" customFormat="1" customHeight="1" ht="22.5">
      <c r="A1480" s="28229"/>
      <c r="B1480" s="28924" t="s">
        <v>2003</v>
      </c>
      <c r="C1480" s="28540" t="s">
        <v>103</v>
      </c>
      <c r="D1480" s="27339" t="str">
        <f>B1480&amp;".1"</f>
        <v>3.482.1</v>
      </c>
      <c r="E1480" s="27340" t="s">
        <v>1065</v>
      </c>
      <c r="F1480" s="27341" t="s">
        <v>430</v>
      </c>
      <c r="G1480" s="27545" t="s">
        <v>22</v>
      </c>
      <c r="H1480" s="27343" t="s">
        <v>22</v>
      </c>
      <c r="I1480" s="27545" t="s">
        <v>2004</v>
      </c>
      <c r="J1480" s="27343" t="s">
        <v>22</v>
      </c>
      <c r="K1480" s="28195"/>
      <c r="L1480" s="28229"/>
      <c r="M1480" s="28229"/>
      <c r="N1480" s="28229"/>
      <c r="O1480" s="28229"/>
      <c r="P1480" s="28229"/>
      <c r="Q1480" s="28229"/>
      <c r="R1480" s="28229"/>
      <c r="S1480" s="28229"/>
      <c r="T1480" s="28229"/>
      <c r="U1480" s="28265"/>
      <c r="V1480" s="28229">
        <v>0</v>
      </c>
    </row>
    <row s="28966" customFormat="1" customHeight="1" ht="15">
      <c r="A1481" s="28229"/>
      <c r="B1481" s="28924"/>
      <c r="C1481" s="28540"/>
      <c r="D1481" s="27339" t="str">
        <f>B1480&amp;".2"</f>
        <v>3.482.2</v>
      </c>
      <c r="E1481" s="27340" t="s">
        <v>1066</v>
      </c>
      <c r="F1481" s="27341" t="s">
        <v>430</v>
      </c>
      <c r="G1481" s="27310" t="s">
        <v>22</v>
      </c>
      <c r="H1481" s="27343" t="s">
        <v>22</v>
      </c>
      <c r="I1481" s="27310" t="s">
        <v>2000</v>
      </c>
      <c r="J1481" s="27343" t="s">
        <v>22</v>
      </c>
      <c r="K1481" s="28195" t="s">
        <v>1067</v>
      </c>
      <c r="L1481" s="28229"/>
      <c r="M1481" s="28229"/>
      <c r="N1481" s="28229"/>
      <c r="O1481" s="28229"/>
      <c r="P1481" s="28229"/>
      <c r="Q1481" s="28229"/>
      <c r="R1481" s="28229"/>
      <c r="S1481" s="28229"/>
      <c r="T1481" s="28229"/>
      <c r="U1481" s="28265"/>
      <c r="V1481" s="28229">
        <v>0</v>
      </c>
    </row>
    <row s="28966" customFormat="1" customHeight="1" ht="15">
      <c r="A1482" s="28229"/>
      <c r="B1482" s="28924"/>
      <c r="C1482" s="28540"/>
      <c r="D1482" s="27339" t="str">
        <f>B1480&amp;".3"</f>
        <v>3.482.3</v>
      </c>
      <c r="E1482" s="27340" t="s">
        <v>1068</v>
      </c>
      <c r="F1482" s="27341" t="s">
        <v>430</v>
      </c>
      <c r="G1482" s="27310" t="s">
        <v>22</v>
      </c>
      <c r="H1482" s="27343" t="s">
        <v>22</v>
      </c>
      <c r="I1482" s="27310" t="s">
        <v>2000</v>
      </c>
      <c r="J1482" s="27343" t="s">
        <v>22</v>
      </c>
      <c r="K1482" s="28195" t="s">
        <v>1069</v>
      </c>
      <c r="L1482" s="28229"/>
      <c r="M1482" s="28229"/>
      <c r="N1482" s="28229"/>
      <c r="O1482" s="28229"/>
      <c r="P1482" s="28229"/>
      <c r="Q1482" s="28229"/>
      <c r="R1482" s="28229"/>
      <c r="S1482" s="28229"/>
      <c r="T1482" s="28229"/>
      <c r="U1482" s="28265"/>
      <c r="V1482" s="28229">
        <v>0</v>
      </c>
    </row>
    <row s="28966" customFormat="1" customHeight="1" ht="22.5">
      <c r="A1483" s="28229"/>
      <c r="B1483" s="28924" t="s">
        <v>2005</v>
      </c>
      <c r="C1483" s="28540" t="s">
        <v>103</v>
      </c>
      <c r="D1483" s="27339" t="str">
        <f>B1483&amp;".1"</f>
        <v>3.483.1</v>
      </c>
      <c r="E1483" s="27340" t="s">
        <v>1065</v>
      </c>
      <c r="F1483" s="27341" t="s">
        <v>430</v>
      </c>
      <c r="G1483" s="27545" t="s">
        <v>22</v>
      </c>
      <c r="H1483" s="27343" t="s">
        <v>22</v>
      </c>
      <c r="I1483" s="27545" t="s">
        <v>2006</v>
      </c>
      <c r="J1483" s="27343" t="s">
        <v>22</v>
      </c>
      <c r="K1483" s="28195"/>
      <c r="L1483" s="28229"/>
      <c r="M1483" s="28229"/>
      <c r="N1483" s="28229"/>
      <c r="O1483" s="28229"/>
      <c r="P1483" s="28229"/>
      <c r="Q1483" s="28229"/>
      <c r="R1483" s="28229"/>
      <c r="S1483" s="28229"/>
      <c r="T1483" s="28229"/>
      <c r="U1483" s="28265"/>
      <c r="V1483" s="28229">
        <v>0</v>
      </c>
    </row>
    <row s="28966" customFormat="1" customHeight="1" ht="15">
      <c r="A1484" s="28229"/>
      <c r="B1484" s="28924"/>
      <c r="C1484" s="28540"/>
      <c r="D1484" s="27339" t="str">
        <f>B1483&amp;".2"</f>
        <v>3.483.2</v>
      </c>
      <c r="E1484" s="27340" t="s">
        <v>1066</v>
      </c>
      <c r="F1484" s="27341" t="s">
        <v>430</v>
      </c>
      <c r="G1484" s="27310" t="s">
        <v>22</v>
      </c>
      <c r="H1484" s="27343" t="s">
        <v>22</v>
      </c>
      <c r="I1484" s="27310" t="s">
        <v>2000</v>
      </c>
      <c r="J1484" s="27343" t="s">
        <v>22</v>
      </c>
      <c r="K1484" s="28195" t="s">
        <v>1067</v>
      </c>
      <c r="L1484" s="28229"/>
      <c r="M1484" s="28229"/>
      <c r="N1484" s="28229"/>
      <c r="O1484" s="28229"/>
      <c r="P1484" s="28229"/>
      <c r="Q1484" s="28229"/>
      <c r="R1484" s="28229"/>
      <c r="S1484" s="28229"/>
      <c r="T1484" s="28229"/>
      <c r="U1484" s="28265"/>
      <c r="V1484" s="28229">
        <v>0</v>
      </c>
    </row>
    <row s="28966" customFormat="1" customHeight="1" ht="15">
      <c r="A1485" s="28229"/>
      <c r="B1485" s="28924"/>
      <c r="C1485" s="28540"/>
      <c r="D1485" s="27339" t="str">
        <f>B1483&amp;".3"</f>
        <v>3.483.3</v>
      </c>
      <c r="E1485" s="27340" t="s">
        <v>1068</v>
      </c>
      <c r="F1485" s="27341" t="s">
        <v>430</v>
      </c>
      <c r="G1485" s="27310" t="s">
        <v>22</v>
      </c>
      <c r="H1485" s="27343" t="s">
        <v>22</v>
      </c>
      <c r="I1485" s="27310" t="s">
        <v>2000</v>
      </c>
      <c r="J1485" s="27343" t="s">
        <v>22</v>
      </c>
      <c r="K1485" s="28195" t="s">
        <v>1069</v>
      </c>
      <c r="L1485" s="28229"/>
      <c r="M1485" s="28229"/>
      <c r="N1485" s="28229"/>
      <c r="O1485" s="28229"/>
      <c r="P1485" s="28229"/>
      <c r="Q1485" s="28229"/>
      <c r="R1485" s="28229"/>
      <c r="S1485" s="28229"/>
      <c r="T1485" s="28229"/>
      <c r="U1485" s="28265"/>
      <c r="V1485" s="28229">
        <v>0</v>
      </c>
    </row>
    <row s="28966" customFormat="1" customHeight="1" ht="22.5">
      <c r="A1486" s="28229"/>
      <c r="B1486" s="28924" t="s">
        <v>2007</v>
      </c>
      <c r="C1486" s="28540" t="s">
        <v>103</v>
      </c>
      <c r="D1486" s="27339" t="str">
        <f>B1486&amp;".1"</f>
        <v>3.484.1</v>
      </c>
      <c r="E1486" s="27340" t="s">
        <v>1065</v>
      </c>
      <c r="F1486" s="27341" t="s">
        <v>430</v>
      </c>
      <c r="G1486" s="27545" t="s">
        <v>22</v>
      </c>
      <c r="H1486" s="27343" t="s">
        <v>22</v>
      </c>
      <c r="I1486" s="27545" t="s">
        <v>2008</v>
      </c>
      <c r="J1486" s="27343" t="s">
        <v>22</v>
      </c>
      <c r="K1486" s="28195"/>
      <c r="L1486" s="28229"/>
      <c r="M1486" s="28229"/>
      <c r="N1486" s="28229"/>
      <c r="O1486" s="28229"/>
      <c r="P1486" s="28229"/>
      <c r="Q1486" s="28229"/>
      <c r="R1486" s="28229"/>
      <c r="S1486" s="28229"/>
      <c r="T1486" s="28229"/>
      <c r="U1486" s="28265"/>
      <c r="V1486" s="28229">
        <v>0</v>
      </c>
    </row>
    <row s="28966" customFormat="1" customHeight="1" ht="15">
      <c r="A1487" s="28229"/>
      <c r="B1487" s="28924"/>
      <c r="C1487" s="28540"/>
      <c r="D1487" s="27339" t="str">
        <f>B1486&amp;".2"</f>
        <v>3.484.2</v>
      </c>
      <c r="E1487" s="27340" t="s">
        <v>1066</v>
      </c>
      <c r="F1487" s="27341" t="s">
        <v>430</v>
      </c>
      <c r="G1487" s="27310" t="s">
        <v>22</v>
      </c>
      <c r="H1487" s="27343" t="s">
        <v>22</v>
      </c>
      <c r="I1487" s="27310" t="s">
        <v>2009</v>
      </c>
      <c r="J1487" s="27343" t="s">
        <v>22</v>
      </c>
      <c r="K1487" s="28195" t="s">
        <v>1067</v>
      </c>
      <c r="L1487" s="28229"/>
      <c r="M1487" s="28229"/>
      <c r="N1487" s="28229"/>
      <c r="O1487" s="28229"/>
      <c r="P1487" s="28229"/>
      <c r="Q1487" s="28229"/>
      <c r="R1487" s="28229"/>
      <c r="S1487" s="28229"/>
      <c r="T1487" s="28229"/>
      <c r="U1487" s="28265"/>
      <c r="V1487" s="28229">
        <v>0</v>
      </c>
    </row>
    <row s="28966" customFormat="1" customHeight="1" ht="15">
      <c r="A1488" s="28229"/>
      <c r="B1488" s="28924"/>
      <c r="C1488" s="28540"/>
      <c r="D1488" s="27339" t="str">
        <f>B1486&amp;".3"</f>
        <v>3.484.3</v>
      </c>
      <c r="E1488" s="27340" t="s">
        <v>1068</v>
      </c>
      <c r="F1488" s="27341" t="s">
        <v>430</v>
      </c>
      <c r="G1488" s="27310" t="s">
        <v>22</v>
      </c>
      <c r="H1488" s="27343" t="s">
        <v>22</v>
      </c>
      <c r="I1488" s="27310" t="s">
        <v>2000</v>
      </c>
      <c r="J1488" s="27343" t="s">
        <v>22</v>
      </c>
      <c r="K1488" s="28195" t="s">
        <v>1069</v>
      </c>
      <c r="L1488" s="28229"/>
      <c r="M1488" s="28229"/>
      <c r="N1488" s="28229"/>
      <c r="O1488" s="28229"/>
      <c r="P1488" s="28229"/>
      <c r="Q1488" s="28229"/>
      <c r="R1488" s="28229"/>
      <c r="S1488" s="28229"/>
      <c r="T1488" s="28229"/>
      <c r="U1488" s="28265"/>
      <c r="V1488" s="28229">
        <v>0</v>
      </c>
    </row>
    <row s="28966" customFormat="1" customHeight="1" ht="22.5">
      <c r="A1489" s="28229"/>
      <c r="B1489" s="28924" t="s">
        <v>2010</v>
      </c>
      <c r="C1489" s="28540" t="s">
        <v>103</v>
      </c>
      <c r="D1489" s="27339" t="str">
        <f>B1489&amp;".1"</f>
        <v>3.485.1</v>
      </c>
      <c r="E1489" s="27340" t="s">
        <v>1065</v>
      </c>
      <c r="F1489" s="27341" t="s">
        <v>430</v>
      </c>
      <c r="G1489" s="27545" t="s">
        <v>22</v>
      </c>
      <c r="H1489" s="27343" t="s">
        <v>22</v>
      </c>
      <c r="I1489" s="27545" t="s">
        <v>2011</v>
      </c>
      <c r="J1489" s="27343" t="s">
        <v>22</v>
      </c>
      <c r="K1489" s="28195"/>
      <c r="L1489" s="28229"/>
      <c r="M1489" s="28229"/>
      <c r="N1489" s="28229"/>
      <c r="O1489" s="28229"/>
      <c r="P1489" s="28229"/>
      <c r="Q1489" s="28229"/>
      <c r="R1489" s="28229"/>
      <c r="S1489" s="28229"/>
      <c r="T1489" s="28229"/>
      <c r="U1489" s="28265"/>
      <c r="V1489" s="28229">
        <v>0</v>
      </c>
    </row>
    <row s="28966" customFormat="1" customHeight="1" ht="15">
      <c r="A1490" s="28229"/>
      <c r="B1490" s="28924"/>
      <c r="C1490" s="28540"/>
      <c r="D1490" s="27339" t="str">
        <f>B1489&amp;".2"</f>
        <v>3.485.2</v>
      </c>
      <c r="E1490" s="27340" t="s">
        <v>1066</v>
      </c>
      <c r="F1490" s="27341" t="s">
        <v>430</v>
      </c>
      <c r="G1490" s="27310" t="s">
        <v>22</v>
      </c>
      <c r="H1490" s="27343" t="s">
        <v>22</v>
      </c>
      <c r="I1490" s="27310" t="s">
        <v>2009</v>
      </c>
      <c r="J1490" s="27343" t="s">
        <v>22</v>
      </c>
      <c r="K1490" s="28195" t="s">
        <v>1067</v>
      </c>
      <c r="L1490" s="28229"/>
      <c r="M1490" s="28229"/>
      <c r="N1490" s="28229"/>
      <c r="O1490" s="28229"/>
      <c r="P1490" s="28229"/>
      <c r="Q1490" s="28229"/>
      <c r="R1490" s="28229"/>
      <c r="S1490" s="28229"/>
      <c r="T1490" s="28229"/>
      <c r="U1490" s="28265"/>
      <c r="V1490" s="28229">
        <v>0</v>
      </c>
    </row>
    <row s="28966" customFormat="1" customHeight="1" ht="15">
      <c r="A1491" s="28229"/>
      <c r="B1491" s="28924"/>
      <c r="C1491" s="28540"/>
      <c r="D1491" s="27339" t="str">
        <f>B1489&amp;".3"</f>
        <v>3.485.3</v>
      </c>
      <c r="E1491" s="27340" t="s">
        <v>1068</v>
      </c>
      <c r="F1491" s="27341" t="s">
        <v>430</v>
      </c>
      <c r="G1491" s="27310" t="s">
        <v>22</v>
      </c>
      <c r="H1491" s="27343" t="s">
        <v>22</v>
      </c>
      <c r="I1491" s="27310" t="s">
        <v>2000</v>
      </c>
      <c r="J1491" s="27343" t="s">
        <v>22</v>
      </c>
      <c r="K1491" s="28195" t="s">
        <v>1069</v>
      </c>
      <c r="L1491" s="28229"/>
      <c r="M1491" s="28229"/>
      <c r="N1491" s="28229"/>
      <c r="O1491" s="28229"/>
      <c r="P1491" s="28229"/>
      <c r="Q1491" s="28229"/>
      <c r="R1491" s="28229"/>
      <c r="S1491" s="28229"/>
      <c r="T1491" s="28229"/>
      <c r="U1491" s="28265"/>
      <c r="V1491" s="28229">
        <v>0</v>
      </c>
    </row>
    <row s="28966" customFormat="1" customHeight="1" ht="22.5">
      <c r="A1492" s="28229"/>
      <c r="B1492" s="28924" t="s">
        <v>2012</v>
      </c>
      <c r="C1492" s="28540" t="s">
        <v>103</v>
      </c>
      <c r="D1492" s="27339" t="str">
        <f>B1492&amp;".1"</f>
        <v>3.486.1</v>
      </c>
      <c r="E1492" s="27340" t="s">
        <v>1065</v>
      </c>
      <c r="F1492" s="27341" t="s">
        <v>430</v>
      </c>
      <c r="G1492" s="27545" t="s">
        <v>22</v>
      </c>
      <c r="H1492" s="27343" t="s">
        <v>22</v>
      </c>
      <c r="I1492" s="27545" t="s">
        <v>2013</v>
      </c>
      <c r="J1492" s="27343" t="s">
        <v>22</v>
      </c>
      <c r="K1492" s="28195"/>
      <c r="L1492" s="28229"/>
      <c r="M1492" s="28229"/>
      <c r="N1492" s="28229"/>
      <c r="O1492" s="28229"/>
      <c r="P1492" s="28229"/>
      <c r="Q1492" s="28229"/>
      <c r="R1492" s="28229"/>
      <c r="S1492" s="28229"/>
      <c r="T1492" s="28229"/>
      <c r="U1492" s="28265"/>
      <c r="V1492" s="28229">
        <v>0</v>
      </c>
    </row>
    <row s="28966" customFormat="1" customHeight="1" ht="15">
      <c r="A1493" s="28229"/>
      <c r="B1493" s="28924"/>
      <c r="C1493" s="28540"/>
      <c r="D1493" s="27339" t="str">
        <f>B1492&amp;".2"</f>
        <v>3.486.2</v>
      </c>
      <c r="E1493" s="27340" t="s">
        <v>1066</v>
      </c>
      <c r="F1493" s="27341" t="s">
        <v>430</v>
      </c>
      <c r="G1493" s="27310" t="s">
        <v>22</v>
      </c>
      <c r="H1493" s="27343" t="s">
        <v>22</v>
      </c>
      <c r="I1493" s="27310" t="s">
        <v>2009</v>
      </c>
      <c r="J1493" s="27343" t="s">
        <v>22</v>
      </c>
      <c r="K1493" s="28195" t="s">
        <v>1067</v>
      </c>
      <c r="L1493" s="28229"/>
      <c r="M1493" s="28229"/>
      <c r="N1493" s="28229"/>
      <c r="O1493" s="28229"/>
      <c r="P1493" s="28229"/>
      <c r="Q1493" s="28229"/>
      <c r="R1493" s="28229"/>
      <c r="S1493" s="28229"/>
      <c r="T1493" s="28229"/>
      <c r="U1493" s="28265"/>
      <c r="V1493" s="28229">
        <v>0</v>
      </c>
    </row>
    <row s="28966" customFormat="1" customHeight="1" ht="15">
      <c r="A1494" s="28229"/>
      <c r="B1494" s="28924"/>
      <c r="C1494" s="28540"/>
      <c r="D1494" s="27339" t="str">
        <f>B1492&amp;".3"</f>
        <v>3.486.3</v>
      </c>
      <c r="E1494" s="27340" t="s">
        <v>1068</v>
      </c>
      <c r="F1494" s="27341" t="s">
        <v>430</v>
      </c>
      <c r="G1494" s="27310" t="s">
        <v>22</v>
      </c>
      <c r="H1494" s="27343" t="s">
        <v>22</v>
      </c>
      <c r="I1494" s="27310" t="s">
        <v>2009</v>
      </c>
      <c r="J1494" s="27343" t="s">
        <v>22</v>
      </c>
      <c r="K1494" s="28195" t="s">
        <v>1069</v>
      </c>
      <c r="L1494" s="28229"/>
      <c r="M1494" s="28229"/>
      <c r="N1494" s="28229"/>
      <c r="O1494" s="28229"/>
      <c r="P1494" s="28229"/>
      <c r="Q1494" s="28229"/>
      <c r="R1494" s="28229"/>
      <c r="S1494" s="28229"/>
      <c r="T1494" s="28229"/>
      <c r="U1494" s="28265"/>
      <c r="V1494" s="28229">
        <v>0</v>
      </c>
    </row>
    <row s="28966" customFormat="1" customHeight="1" ht="22.5">
      <c r="A1495" s="28229"/>
      <c r="B1495" s="28924" t="s">
        <v>2014</v>
      </c>
      <c r="C1495" s="28540" t="s">
        <v>103</v>
      </c>
      <c r="D1495" s="27339" t="str">
        <f>B1495&amp;".1"</f>
        <v>3.487.1</v>
      </c>
      <c r="E1495" s="27340" t="s">
        <v>1065</v>
      </c>
      <c r="F1495" s="27341" t="s">
        <v>430</v>
      </c>
      <c r="G1495" s="27545" t="s">
        <v>22</v>
      </c>
      <c r="H1495" s="27343" t="s">
        <v>22</v>
      </c>
      <c r="I1495" s="27545" t="s">
        <v>2015</v>
      </c>
      <c r="J1495" s="27343" t="s">
        <v>22</v>
      </c>
      <c r="K1495" s="28195"/>
      <c r="L1495" s="28229"/>
      <c r="M1495" s="28229"/>
      <c r="N1495" s="28229"/>
      <c r="O1495" s="28229"/>
      <c r="P1495" s="28229"/>
      <c r="Q1495" s="28229"/>
      <c r="R1495" s="28229"/>
      <c r="S1495" s="28229"/>
      <c r="T1495" s="28229"/>
      <c r="U1495" s="28265"/>
      <c r="V1495" s="28229">
        <v>0</v>
      </c>
    </row>
    <row s="28966" customFormat="1" customHeight="1" ht="15">
      <c r="A1496" s="28229"/>
      <c r="B1496" s="28924"/>
      <c r="C1496" s="28540"/>
      <c r="D1496" s="27339" t="str">
        <f>B1495&amp;".2"</f>
        <v>3.487.2</v>
      </c>
      <c r="E1496" s="27340" t="s">
        <v>1066</v>
      </c>
      <c r="F1496" s="27341" t="s">
        <v>430</v>
      </c>
      <c r="G1496" s="27310" t="s">
        <v>22</v>
      </c>
      <c r="H1496" s="27343" t="s">
        <v>22</v>
      </c>
      <c r="I1496" s="27310" t="s">
        <v>2009</v>
      </c>
      <c r="J1496" s="27343" t="s">
        <v>22</v>
      </c>
      <c r="K1496" s="28195" t="s">
        <v>1067</v>
      </c>
      <c r="L1496" s="28229"/>
      <c r="M1496" s="28229"/>
      <c r="N1496" s="28229"/>
      <c r="O1496" s="28229"/>
      <c r="P1496" s="28229"/>
      <c r="Q1496" s="28229"/>
      <c r="R1496" s="28229"/>
      <c r="S1496" s="28229"/>
      <c r="T1496" s="28229"/>
      <c r="U1496" s="28265"/>
      <c r="V1496" s="28229">
        <v>0</v>
      </c>
    </row>
    <row s="28966" customFormat="1" customHeight="1" ht="15">
      <c r="A1497" s="28229"/>
      <c r="B1497" s="28924"/>
      <c r="C1497" s="28540"/>
      <c r="D1497" s="27339" t="str">
        <f>B1495&amp;".3"</f>
        <v>3.487.3</v>
      </c>
      <c r="E1497" s="27340" t="s">
        <v>1068</v>
      </c>
      <c r="F1497" s="27341" t="s">
        <v>430</v>
      </c>
      <c r="G1497" s="27310" t="s">
        <v>22</v>
      </c>
      <c r="H1497" s="27343" t="s">
        <v>22</v>
      </c>
      <c r="I1497" s="27310" t="s">
        <v>2009</v>
      </c>
      <c r="J1497" s="27343" t="s">
        <v>22</v>
      </c>
      <c r="K1497" s="28195" t="s">
        <v>1069</v>
      </c>
      <c r="L1497" s="28229"/>
      <c r="M1497" s="28229"/>
      <c r="N1497" s="28229"/>
      <c r="O1497" s="28229"/>
      <c r="P1497" s="28229"/>
      <c r="Q1497" s="28229"/>
      <c r="R1497" s="28229"/>
      <c r="S1497" s="28229"/>
      <c r="T1497" s="28229"/>
      <c r="U1497" s="28265"/>
      <c r="V1497" s="28229">
        <v>0</v>
      </c>
    </row>
    <row s="28966" customFormat="1" customHeight="1" ht="22.5">
      <c r="A1498" s="28229"/>
      <c r="B1498" s="28924" t="s">
        <v>2016</v>
      </c>
      <c r="C1498" s="28540" t="s">
        <v>103</v>
      </c>
      <c r="D1498" s="27339" t="str">
        <f>B1498&amp;".1"</f>
        <v>3.488.1</v>
      </c>
      <c r="E1498" s="27340" t="s">
        <v>1065</v>
      </c>
      <c r="F1498" s="27341" t="s">
        <v>430</v>
      </c>
      <c r="G1498" s="27545" t="s">
        <v>22</v>
      </c>
      <c r="H1498" s="27343" t="s">
        <v>22</v>
      </c>
      <c r="I1498" s="27545" t="s">
        <v>2017</v>
      </c>
      <c r="J1498" s="27343" t="s">
        <v>22</v>
      </c>
      <c r="K1498" s="28195"/>
      <c r="L1498" s="28229"/>
      <c r="M1498" s="28229"/>
      <c r="N1498" s="28229"/>
      <c r="O1498" s="28229"/>
      <c r="P1498" s="28229"/>
      <c r="Q1498" s="28229"/>
      <c r="R1498" s="28229"/>
      <c r="S1498" s="28229"/>
      <c r="T1498" s="28229"/>
      <c r="U1498" s="28265"/>
      <c r="V1498" s="28229">
        <v>0</v>
      </c>
    </row>
    <row s="28966" customFormat="1" customHeight="1" ht="15">
      <c r="A1499" s="28229"/>
      <c r="B1499" s="28924"/>
      <c r="C1499" s="28540"/>
      <c r="D1499" s="27339" t="str">
        <f>B1498&amp;".2"</f>
        <v>3.488.2</v>
      </c>
      <c r="E1499" s="27340" t="s">
        <v>1066</v>
      </c>
      <c r="F1499" s="27341" t="s">
        <v>430</v>
      </c>
      <c r="G1499" s="27310" t="s">
        <v>22</v>
      </c>
      <c r="H1499" s="27343" t="s">
        <v>22</v>
      </c>
      <c r="I1499" s="27310" t="s">
        <v>2009</v>
      </c>
      <c r="J1499" s="27343" t="s">
        <v>22</v>
      </c>
      <c r="K1499" s="28195" t="s">
        <v>1067</v>
      </c>
      <c r="L1499" s="28229"/>
      <c r="M1499" s="28229"/>
      <c r="N1499" s="28229"/>
      <c r="O1499" s="28229"/>
      <c r="P1499" s="28229"/>
      <c r="Q1499" s="28229"/>
      <c r="R1499" s="28229"/>
      <c r="S1499" s="28229"/>
      <c r="T1499" s="28229"/>
      <c r="U1499" s="28265"/>
      <c r="V1499" s="28229">
        <v>0</v>
      </c>
    </row>
    <row s="28966" customFormat="1" customHeight="1" ht="15">
      <c r="A1500" s="28229"/>
      <c r="B1500" s="28924"/>
      <c r="C1500" s="28540"/>
      <c r="D1500" s="27339" t="str">
        <f>B1498&amp;".3"</f>
        <v>3.488.3</v>
      </c>
      <c r="E1500" s="27340" t="s">
        <v>1068</v>
      </c>
      <c r="F1500" s="27341" t="s">
        <v>430</v>
      </c>
      <c r="G1500" s="27310" t="s">
        <v>22</v>
      </c>
      <c r="H1500" s="27343" t="s">
        <v>22</v>
      </c>
      <c r="I1500" s="27310" t="s">
        <v>2009</v>
      </c>
      <c r="J1500" s="27343" t="s">
        <v>22</v>
      </c>
      <c r="K1500" s="28195" t="s">
        <v>1069</v>
      </c>
      <c r="L1500" s="28229"/>
      <c r="M1500" s="28229"/>
      <c r="N1500" s="28229"/>
      <c r="O1500" s="28229"/>
      <c r="P1500" s="28229"/>
      <c r="Q1500" s="28229"/>
      <c r="R1500" s="28229"/>
      <c r="S1500" s="28229"/>
      <c r="T1500" s="28229"/>
      <c r="U1500" s="28265"/>
      <c r="V1500" s="28229">
        <v>0</v>
      </c>
    </row>
    <row s="28966" customFormat="1" customHeight="1" ht="22.5">
      <c r="A1501" s="28229"/>
      <c r="B1501" s="28924" t="s">
        <v>2018</v>
      </c>
      <c r="C1501" s="28540" t="s">
        <v>103</v>
      </c>
      <c r="D1501" s="27339" t="str">
        <f>B1501&amp;".1"</f>
        <v>3.489.1</v>
      </c>
      <c r="E1501" s="27340" t="s">
        <v>1065</v>
      </c>
      <c r="F1501" s="27341" t="s">
        <v>430</v>
      </c>
      <c r="G1501" s="27545" t="s">
        <v>22</v>
      </c>
      <c r="H1501" s="27343" t="s">
        <v>22</v>
      </c>
      <c r="I1501" s="27545" t="s">
        <v>2019</v>
      </c>
      <c r="J1501" s="27343" t="s">
        <v>22</v>
      </c>
      <c r="K1501" s="28195"/>
      <c r="L1501" s="28229"/>
      <c r="M1501" s="28229"/>
      <c r="N1501" s="28229"/>
      <c r="O1501" s="28229"/>
      <c r="P1501" s="28229"/>
      <c r="Q1501" s="28229"/>
      <c r="R1501" s="28229"/>
      <c r="S1501" s="28229"/>
      <c r="T1501" s="28229"/>
      <c r="U1501" s="28265"/>
      <c r="V1501" s="28229">
        <v>0</v>
      </c>
    </row>
    <row s="28966" customFormat="1" customHeight="1" ht="15">
      <c r="A1502" s="28229"/>
      <c r="B1502" s="28924"/>
      <c r="C1502" s="28540"/>
      <c r="D1502" s="27339" t="str">
        <f>B1501&amp;".2"</f>
        <v>3.489.2</v>
      </c>
      <c r="E1502" s="27340" t="s">
        <v>1066</v>
      </c>
      <c r="F1502" s="27341" t="s">
        <v>430</v>
      </c>
      <c r="G1502" s="27310" t="s">
        <v>22</v>
      </c>
      <c r="H1502" s="27343" t="s">
        <v>22</v>
      </c>
      <c r="I1502" s="27310" t="s">
        <v>2009</v>
      </c>
      <c r="J1502" s="27343" t="s">
        <v>22</v>
      </c>
      <c r="K1502" s="28195" t="s">
        <v>1067</v>
      </c>
      <c r="L1502" s="28229"/>
      <c r="M1502" s="28229"/>
      <c r="N1502" s="28229"/>
      <c r="O1502" s="28229"/>
      <c r="P1502" s="28229"/>
      <c r="Q1502" s="28229"/>
      <c r="R1502" s="28229"/>
      <c r="S1502" s="28229"/>
      <c r="T1502" s="28229"/>
      <c r="U1502" s="28265"/>
      <c r="V1502" s="28229">
        <v>0</v>
      </c>
    </row>
    <row s="28966" customFormat="1" customHeight="1" ht="15">
      <c r="A1503" s="28229"/>
      <c r="B1503" s="28924"/>
      <c r="C1503" s="28540"/>
      <c r="D1503" s="27339" t="str">
        <f>B1501&amp;".3"</f>
        <v>3.489.3</v>
      </c>
      <c r="E1503" s="27340" t="s">
        <v>1068</v>
      </c>
      <c r="F1503" s="27341" t="s">
        <v>430</v>
      </c>
      <c r="G1503" s="27310" t="s">
        <v>22</v>
      </c>
      <c r="H1503" s="27343" t="s">
        <v>22</v>
      </c>
      <c r="I1503" s="27310" t="s">
        <v>2009</v>
      </c>
      <c r="J1503" s="27343" t="s">
        <v>22</v>
      </c>
      <c r="K1503" s="28195" t="s">
        <v>1069</v>
      </c>
      <c r="L1503" s="28229"/>
      <c r="M1503" s="28229"/>
      <c r="N1503" s="28229"/>
      <c r="O1503" s="28229"/>
      <c r="P1503" s="28229"/>
      <c r="Q1503" s="28229"/>
      <c r="R1503" s="28229"/>
      <c r="S1503" s="28229"/>
      <c r="T1503" s="28229"/>
      <c r="U1503" s="28265"/>
      <c r="V1503" s="28229">
        <v>0</v>
      </c>
    </row>
    <row s="28966" customFormat="1" customHeight="1" ht="22.5">
      <c r="A1504" s="28229"/>
      <c r="B1504" s="28924" t="s">
        <v>2020</v>
      </c>
      <c r="C1504" s="28540" t="s">
        <v>103</v>
      </c>
      <c r="D1504" s="27339" t="str">
        <f>B1504&amp;".1"</f>
        <v>3.490.1</v>
      </c>
      <c r="E1504" s="27340" t="s">
        <v>1065</v>
      </c>
      <c r="F1504" s="27341" t="s">
        <v>430</v>
      </c>
      <c r="G1504" s="27545" t="s">
        <v>22</v>
      </c>
      <c r="H1504" s="27343" t="s">
        <v>22</v>
      </c>
      <c r="I1504" s="27545" t="s">
        <v>2021</v>
      </c>
      <c r="J1504" s="27343" t="s">
        <v>22</v>
      </c>
      <c r="K1504" s="28195"/>
      <c r="L1504" s="28229"/>
      <c r="M1504" s="28229"/>
      <c r="N1504" s="28229"/>
      <c r="O1504" s="28229"/>
      <c r="P1504" s="28229"/>
      <c r="Q1504" s="28229"/>
      <c r="R1504" s="28229"/>
      <c r="S1504" s="28229"/>
      <c r="T1504" s="28229"/>
      <c r="U1504" s="28265"/>
      <c r="V1504" s="28229">
        <v>0</v>
      </c>
    </row>
    <row s="28966" customFormat="1" customHeight="1" ht="15">
      <c r="A1505" s="28229"/>
      <c r="B1505" s="28924"/>
      <c r="C1505" s="28540"/>
      <c r="D1505" s="27339" t="str">
        <f>B1504&amp;".2"</f>
        <v>3.490.2</v>
      </c>
      <c r="E1505" s="27340" t="s">
        <v>1066</v>
      </c>
      <c r="F1505" s="27341" t="s">
        <v>430</v>
      </c>
      <c r="G1505" s="27310" t="s">
        <v>22</v>
      </c>
      <c r="H1505" s="27343" t="s">
        <v>22</v>
      </c>
      <c r="I1505" s="27310" t="s">
        <v>2009</v>
      </c>
      <c r="J1505" s="27343" t="s">
        <v>22</v>
      </c>
      <c r="K1505" s="28195" t="s">
        <v>1067</v>
      </c>
      <c r="L1505" s="28229"/>
      <c r="M1505" s="28229"/>
      <c r="N1505" s="28229"/>
      <c r="O1505" s="28229"/>
      <c r="P1505" s="28229"/>
      <c r="Q1505" s="28229"/>
      <c r="R1505" s="28229"/>
      <c r="S1505" s="28229"/>
      <c r="T1505" s="28229"/>
      <c r="U1505" s="28265"/>
      <c r="V1505" s="28229">
        <v>0</v>
      </c>
    </row>
    <row s="28966" customFormat="1" customHeight="1" ht="15">
      <c r="A1506" s="28229"/>
      <c r="B1506" s="28924"/>
      <c r="C1506" s="28540"/>
      <c r="D1506" s="27339" t="str">
        <f>B1504&amp;".3"</f>
        <v>3.490.3</v>
      </c>
      <c r="E1506" s="27340" t="s">
        <v>1068</v>
      </c>
      <c r="F1506" s="27341" t="s">
        <v>430</v>
      </c>
      <c r="G1506" s="27310" t="s">
        <v>22</v>
      </c>
      <c r="H1506" s="27343" t="s">
        <v>22</v>
      </c>
      <c r="I1506" s="27310" t="s">
        <v>2009</v>
      </c>
      <c r="J1506" s="27343" t="s">
        <v>22</v>
      </c>
      <c r="K1506" s="28195" t="s">
        <v>1069</v>
      </c>
      <c r="L1506" s="28229"/>
      <c r="M1506" s="28229"/>
      <c r="N1506" s="28229"/>
      <c r="O1506" s="28229"/>
      <c r="P1506" s="28229"/>
      <c r="Q1506" s="28229"/>
      <c r="R1506" s="28229"/>
      <c r="S1506" s="28229"/>
      <c r="T1506" s="28229"/>
      <c r="U1506" s="28265"/>
      <c r="V1506" s="28229">
        <v>0</v>
      </c>
    </row>
    <row s="28966" customFormat="1" customHeight="1" ht="22.5">
      <c r="A1507" s="28229"/>
      <c r="B1507" s="28924" t="s">
        <v>2022</v>
      </c>
      <c r="C1507" s="28540" t="s">
        <v>103</v>
      </c>
      <c r="D1507" s="27339" t="str">
        <f>B1507&amp;".1"</f>
        <v>3.491.1</v>
      </c>
      <c r="E1507" s="27340" t="s">
        <v>1065</v>
      </c>
      <c r="F1507" s="27341" t="s">
        <v>430</v>
      </c>
      <c r="G1507" s="27545" t="s">
        <v>22</v>
      </c>
      <c r="H1507" s="27343" t="s">
        <v>22</v>
      </c>
      <c r="I1507" s="27545" t="s">
        <v>2023</v>
      </c>
      <c r="J1507" s="27343" t="s">
        <v>22</v>
      </c>
      <c r="K1507" s="28195"/>
      <c r="L1507" s="28229"/>
      <c r="M1507" s="28229"/>
      <c r="N1507" s="28229"/>
      <c r="O1507" s="28229"/>
      <c r="P1507" s="28229"/>
      <c r="Q1507" s="28229"/>
      <c r="R1507" s="28229"/>
      <c r="S1507" s="28229"/>
      <c r="T1507" s="28229"/>
      <c r="U1507" s="28265"/>
      <c r="V1507" s="28229">
        <v>0</v>
      </c>
    </row>
    <row s="28966" customFormat="1" customHeight="1" ht="15">
      <c r="A1508" s="28229"/>
      <c r="B1508" s="28924"/>
      <c r="C1508" s="28540"/>
      <c r="D1508" s="27339" t="str">
        <f>B1507&amp;".2"</f>
        <v>3.491.2</v>
      </c>
      <c r="E1508" s="27340" t="s">
        <v>1066</v>
      </c>
      <c r="F1508" s="27341" t="s">
        <v>430</v>
      </c>
      <c r="G1508" s="27310" t="s">
        <v>22</v>
      </c>
      <c r="H1508" s="27343" t="s">
        <v>22</v>
      </c>
      <c r="I1508" s="27310" t="s">
        <v>2009</v>
      </c>
      <c r="J1508" s="27343" t="s">
        <v>22</v>
      </c>
      <c r="K1508" s="28195" t="s">
        <v>1067</v>
      </c>
      <c r="L1508" s="28229"/>
      <c r="M1508" s="28229"/>
      <c r="N1508" s="28229"/>
      <c r="O1508" s="28229"/>
      <c r="P1508" s="28229"/>
      <c r="Q1508" s="28229"/>
      <c r="R1508" s="28229"/>
      <c r="S1508" s="28229"/>
      <c r="T1508" s="28229"/>
      <c r="U1508" s="28265"/>
      <c r="V1508" s="28229">
        <v>0</v>
      </c>
    </row>
    <row s="28966" customFormat="1" customHeight="1" ht="15">
      <c r="A1509" s="28229"/>
      <c r="B1509" s="28924"/>
      <c r="C1509" s="28540"/>
      <c r="D1509" s="27339" t="str">
        <f>B1507&amp;".3"</f>
        <v>3.491.3</v>
      </c>
      <c r="E1509" s="27340" t="s">
        <v>1068</v>
      </c>
      <c r="F1509" s="27341" t="s">
        <v>430</v>
      </c>
      <c r="G1509" s="27310" t="s">
        <v>22</v>
      </c>
      <c r="H1509" s="27343" t="s">
        <v>22</v>
      </c>
      <c r="I1509" s="27310" t="s">
        <v>2009</v>
      </c>
      <c r="J1509" s="27343" t="s">
        <v>22</v>
      </c>
      <c r="K1509" s="28195" t="s">
        <v>1069</v>
      </c>
      <c r="L1509" s="28229"/>
      <c r="M1509" s="28229"/>
      <c r="N1509" s="28229"/>
      <c r="O1509" s="28229"/>
      <c r="P1509" s="28229"/>
      <c r="Q1509" s="28229"/>
      <c r="R1509" s="28229"/>
      <c r="S1509" s="28229"/>
      <c r="T1509" s="28229"/>
      <c r="U1509" s="28265"/>
      <c r="V1509" s="28229">
        <v>0</v>
      </c>
    </row>
    <row s="28966" customFormat="1" customHeight="1" ht="22.5">
      <c r="A1510" s="28229"/>
      <c r="B1510" s="28924" t="s">
        <v>2024</v>
      </c>
      <c r="C1510" s="28540" t="s">
        <v>103</v>
      </c>
      <c r="D1510" s="27339" t="str">
        <f>B1510&amp;".1"</f>
        <v>3.492.1</v>
      </c>
      <c r="E1510" s="27340" t="s">
        <v>1065</v>
      </c>
      <c r="F1510" s="27341" t="s">
        <v>430</v>
      </c>
      <c r="G1510" s="27545" t="s">
        <v>22</v>
      </c>
      <c r="H1510" s="27343" t="s">
        <v>22</v>
      </c>
      <c r="I1510" s="27545" t="s">
        <v>2025</v>
      </c>
      <c r="J1510" s="27343" t="s">
        <v>22</v>
      </c>
      <c r="K1510" s="28195"/>
      <c r="L1510" s="28229"/>
      <c r="M1510" s="28229"/>
      <c r="N1510" s="28229"/>
      <c r="O1510" s="28229"/>
      <c r="P1510" s="28229"/>
      <c r="Q1510" s="28229"/>
      <c r="R1510" s="28229"/>
      <c r="S1510" s="28229"/>
      <c r="T1510" s="28229"/>
      <c r="U1510" s="28265"/>
      <c r="V1510" s="28229">
        <v>0</v>
      </c>
    </row>
    <row s="28966" customFormat="1" customHeight="1" ht="15">
      <c r="A1511" s="28229"/>
      <c r="B1511" s="28924"/>
      <c r="C1511" s="28540"/>
      <c r="D1511" s="27339" t="str">
        <f>B1510&amp;".2"</f>
        <v>3.492.2</v>
      </c>
      <c r="E1511" s="27340" t="s">
        <v>1066</v>
      </c>
      <c r="F1511" s="27341" t="s">
        <v>430</v>
      </c>
      <c r="G1511" s="27310" t="s">
        <v>22</v>
      </c>
      <c r="H1511" s="27343" t="s">
        <v>22</v>
      </c>
      <c r="I1511" s="27310" t="s">
        <v>2009</v>
      </c>
      <c r="J1511" s="27343" t="s">
        <v>22</v>
      </c>
      <c r="K1511" s="28195" t="s">
        <v>1067</v>
      </c>
      <c r="L1511" s="28229"/>
      <c r="M1511" s="28229"/>
      <c r="N1511" s="28229"/>
      <c r="O1511" s="28229"/>
      <c r="P1511" s="28229"/>
      <c r="Q1511" s="28229"/>
      <c r="R1511" s="28229"/>
      <c r="S1511" s="28229"/>
      <c r="T1511" s="28229"/>
      <c r="U1511" s="28265"/>
      <c r="V1511" s="28229">
        <v>0</v>
      </c>
    </row>
    <row s="28966" customFormat="1" customHeight="1" ht="15">
      <c r="A1512" s="28229"/>
      <c r="B1512" s="28924"/>
      <c r="C1512" s="28540"/>
      <c r="D1512" s="27339" t="str">
        <f>B1510&amp;".3"</f>
        <v>3.492.3</v>
      </c>
      <c r="E1512" s="27340" t="s">
        <v>1068</v>
      </c>
      <c r="F1512" s="27341" t="s">
        <v>430</v>
      </c>
      <c r="G1512" s="27310" t="s">
        <v>22</v>
      </c>
      <c r="H1512" s="27343" t="s">
        <v>22</v>
      </c>
      <c r="I1512" s="27310" t="s">
        <v>2009</v>
      </c>
      <c r="J1512" s="27343" t="s">
        <v>22</v>
      </c>
      <c r="K1512" s="28195" t="s">
        <v>1069</v>
      </c>
      <c r="L1512" s="28229"/>
      <c r="M1512" s="28229"/>
      <c r="N1512" s="28229"/>
      <c r="O1512" s="28229"/>
      <c r="P1512" s="28229"/>
      <c r="Q1512" s="28229"/>
      <c r="R1512" s="28229"/>
      <c r="S1512" s="28229"/>
      <c r="T1512" s="28229"/>
      <c r="U1512" s="28265"/>
      <c r="V1512" s="28229">
        <v>0</v>
      </c>
    </row>
    <row s="28966" customFormat="1" customHeight="1" ht="22.5">
      <c r="A1513" s="28229"/>
      <c r="B1513" s="28924" t="s">
        <v>2026</v>
      </c>
      <c r="C1513" s="28540" t="s">
        <v>103</v>
      </c>
      <c r="D1513" s="27339" t="str">
        <f>B1513&amp;".1"</f>
        <v>3.493.1</v>
      </c>
      <c r="E1513" s="27340" t="s">
        <v>1065</v>
      </c>
      <c r="F1513" s="27341" t="s">
        <v>430</v>
      </c>
      <c r="G1513" s="27545" t="s">
        <v>22</v>
      </c>
      <c r="H1513" s="27343" t="s">
        <v>22</v>
      </c>
      <c r="I1513" s="27545" t="s">
        <v>1641</v>
      </c>
      <c r="J1513" s="27343" t="s">
        <v>22</v>
      </c>
      <c r="K1513" s="28195"/>
      <c r="L1513" s="28229"/>
      <c r="M1513" s="28229"/>
      <c r="N1513" s="28229"/>
      <c r="O1513" s="28229"/>
      <c r="P1513" s="28229"/>
      <c r="Q1513" s="28229"/>
      <c r="R1513" s="28229"/>
      <c r="S1513" s="28229"/>
      <c r="T1513" s="28229"/>
      <c r="U1513" s="28265"/>
      <c r="V1513" s="28229">
        <v>0</v>
      </c>
    </row>
    <row s="28966" customFormat="1" customHeight="1" ht="15">
      <c r="A1514" s="28229"/>
      <c r="B1514" s="28924"/>
      <c r="C1514" s="28540"/>
      <c r="D1514" s="27339" t="str">
        <f>B1513&amp;".2"</f>
        <v>3.493.2</v>
      </c>
      <c r="E1514" s="27340" t="s">
        <v>1066</v>
      </c>
      <c r="F1514" s="27341" t="s">
        <v>430</v>
      </c>
      <c r="G1514" s="27310" t="s">
        <v>22</v>
      </c>
      <c r="H1514" s="27343" t="s">
        <v>22</v>
      </c>
      <c r="I1514" s="27310" t="s">
        <v>2009</v>
      </c>
      <c r="J1514" s="27343" t="s">
        <v>22</v>
      </c>
      <c r="K1514" s="28195" t="s">
        <v>1067</v>
      </c>
      <c r="L1514" s="28229"/>
      <c r="M1514" s="28229"/>
      <c r="N1514" s="28229"/>
      <c r="O1514" s="28229"/>
      <c r="P1514" s="28229"/>
      <c r="Q1514" s="28229"/>
      <c r="R1514" s="28229"/>
      <c r="S1514" s="28229"/>
      <c r="T1514" s="28229"/>
      <c r="U1514" s="28265"/>
      <c r="V1514" s="28229">
        <v>0</v>
      </c>
    </row>
    <row s="28966" customFormat="1" customHeight="1" ht="15">
      <c r="A1515" s="28229"/>
      <c r="B1515" s="28924"/>
      <c r="C1515" s="28540"/>
      <c r="D1515" s="27339" t="str">
        <f>B1513&amp;".3"</f>
        <v>3.493.3</v>
      </c>
      <c r="E1515" s="27340" t="s">
        <v>1068</v>
      </c>
      <c r="F1515" s="27341" t="s">
        <v>430</v>
      </c>
      <c r="G1515" s="27310" t="s">
        <v>22</v>
      </c>
      <c r="H1515" s="27343" t="s">
        <v>22</v>
      </c>
      <c r="I1515" s="27310" t="s">
        <v>2009</v>
      </c>
      <c r="J1515" s="27343" t="s">
        <v>22</v>
      </c>
      <c r="K1515" s="28195" t="s">
        <v>1069</v>
      </c>
      <c r="L1515" s="28229"/>
      <c r="M1515" s="28229"/>
      <c r="N1515" s="28229"/>
      <c r="O1515" s="28229"/>
      <c r="P1515" s="28229"/>
      <c r="Q1515" s="28229"/>
      <c r="R1515" s="28229"/>
      <c r="S1515" s="28229"/>
      <c r="T1515" s="28229"/>
      <c r="U1515" s="28265"/>
      <c r="V1515" s="28229">
        <v>0</v>
      </c>
    </row>
    <row s="28966" customFormat="1" customHeight="1" ht="22.5">
      <c r="A1516" s="28229"/>
      <c r="B1516" s="28924" t="s">
        <v>2027</v>
      </c>
      <c r="C1516" s="28540" t="s">
        <v>103</v>
      </c>
      <c r="D1516" s="27339" t="str">
        <f>B1516&amp;".1"</f>
        <v>3.494.1</v>
      </c>
      <c r="E1516" s="27340" t="s">
        <v>1065</v>
      </c>
      <c r="F1516" s="27341" t="s">
        <v>430</v>
      </c>
      <c r="G1516" s="27545" t="s">
        <v>22</v>
      </c>
      <c r="H1516" s="27343" t="s">
        <v>22</v>
      </c>
      <c r="I1516" s="27545" t="s">
        <v>2028</v>
      </c>
      <c r="J1516" s="27343" t="s">
        <v>22</v>
      </c>
      <c r="K1516" s="28195"/>
      <c r="L1516" s="28229"/>
      <c r="M1516" s="28229"/>
      <c r="N1516" s="28229"/>
      <c r="O1516" s="28229"/>
      <c r="P1516" s="28229"/>
      <c r="Q1516" s="28229"/>
      <c r="R1516" s="28229"/>
      <c r="S1516" s="28229"/>
      <c r="T1516" s="28229"/>
      <c r="U1516" s="28265"/>
      <c r="V1516" s="28229">
        <v>0</v>
      </c>
    </row>
    <row s="28966" customFormat="1" customHeight="1" ht="15">
      <c r="A1517" s="28229"/>
      <c r="B1517" s="28924"/>
      <c r="C1517" s="28540"/>
      <c r="D1517" s="27339" t="str">
        <f>B1516&amp;".2"</f>
        <v>3.494.2</v>
      </c>
      <c r="E1517" s="27340" t="s">
        <v>1066</v>
      </c>
      <c r="F1517" s="27341" t="s">
        <v>430</v>
      </c>
      <c r="G1517" s="27310" t="s">
        <v>22</v>
      </c>
      <c r="H1517" s="27343" t="s">
        <v>22</v>
      </c>
      <c r="I1517" s="27310" t="s">
        <v>2029</v>
      </c>
      <c r="J1517" s="27343" t="s">
        <v>22</v>
      </c>
      <c r="K1517" s="28195" t="s">
        <v>1067</v>
      </c>
      <c r="L1517" s="28229"/>
      <c r="M1517" s="28229"/>
      <c r="N1517" s="28229"/>
      <c r="O1517" s="28229"/>
      <c r="P1517" s="28229"/>
      <c r="Q1517" s="28229"/>
      <c r="R1517" s="28229"/>
      <c r="S1517" s="28229"/>
      <c r="T1517" s="28229"/>
      <c r="U1517" s="28265"/>
      <c r="V1517" s="28229">
        <v>0</v>
      </c>
    </row>
    <row s="28966" customFormat="1" customHeight="1" ht="15">
      <c r="A1518" s="28229"/>
      <c r="B1518" s="28924"/>
      <c r="C1518" s="28540"/>
      <c r="D1518" s="27339" t="str">
        <f>B1516&amp;".3"</f>
        <v>3.494.3</v>
      </c>
      <c r="E1518" s="27340" t="s">
        <v>1068</v>
      </c>
      <c r="F1518" s="27341" t="s">
        <v>430</v>
      </c>
      <c r="G1518" s="27310" t="s">
        <v>22</v>
      </c>
      <c r="H1518" s="27343" t="s">
        <v>22</v>
      </c>
      <c r="I1518" s="27310" t="s">
        <v>2029</v>
      </c>
      <c r="J1518" s="27343" t="s">
        <v>22</v>
      </c>
      <c r="K1518" s="28195" t="s">
        <v>1069</v>
      </c>
      <c r="L1518" s="28229"/>
      <c r="M1518" s="28229"/>
      <c r="N1518" s="28229"/>
      <c r="O1518" s="28229"/>
      <c r="P1518" s="28229"/>
      <c r="Q1518" s="28229"/>
      <c r="R1518" s="28229"/>
      <c r="S1518" s="28229"/>
      <c r="T1518" s="28229"/>
      <c r="U1518" s="28265"/>
      <c r="V1518" s="28229">
        <v>0</v>
      </c>
    </row>
    <row s="28966" customFormat="1" customHeight="1" ht="22.5">
      <c r="A1519" s="28229"/>
      <c r="B1519" s="28924" t="s">
        <v>2030</v>
      </c>
      <c r="C1519" s="28540" t="s">
        <v>103</v>
      </c>
      <c r="D1519" s="27339" t="str">
        <f>B1519&amp;".1"</f>
        <v>3.495.1</v>
      </c>
      <c r="E1519" s="27340" t="s">
        <v>1065</v>
      </c>
      <c r="F1519" s="27341" t="s">
        <v>430</v>
      </c>
      <c r="G1519" s="27545" t="s">
        <v>22</v>
      </c>
      <c r="H1519" s="27343" t="s">
        <v>22</v>
      </c>
      <c r="I1519" s="27545" t="s">
        <v>2031</v>
      </c>
      <c r="J1519" s="27343" t="s">
        <v>22</v>
      </c>
      <c r="K1519" s="28195"/>
      <c r="L1519" s="28229"/>
      <c r="M1519" s="28229"/>
      <c r="N1519" s="28229"/>
      <c r="O1519" s="28229"/>
      <c r="P1519" s="28229"/>
      <c r="Q1519" s="28229"/>
      <c r="R1519" s="28229"/>
      <c r="S1519" s="28229"/>
      <c r="T1519" s="28229"/>
      <c r="U1519" s="28265"/>
      <c r="V1519" s="28229">
        <v>0</v>
      </c>
    </row>
    <row s="28966" customFormat="1" customHeight="1" ht="15">
      <c r="A1520" s="28229"/>
      <c r="B1520" s="28924"/>
      <c r="C1520" s="28540"/>
      <c r="D1520" s="27339" t="str">
        <f>B1519&amp;".2"</f>
        <v>3.495.2</v>
      </c>
      <c r="E1520" s="27340" t="s">
        <v>1066</v>
      </c>
      <c r="F1520" s="27341" t="s">
        <v>430</v>
      </c>
      <c r="G1520" s="27310" t="s">
        <v>22</v>
      </c>
      <c r="H1520" s="27343" t="s">
        <v>22</v>
      </c>
      <c r="I1520" s="27310" t="s">
        <v>2029</v>
      </c>
      <c r="J1520" s="27343" t="s">
        <v>22</v>
      </c>
      <c r="K1520" s="28195" t="s">
        <v>1067</v>
      </c>
      <c r="L1520" s="28229"/>
      <c r="M1520" s="28229"/>
      <c r="N1520" s="28229"/>
      <c r="O1520" s="28229"/>
      <c r="P1520" s="28229"/>
      <c r="Q1520" s="28229"/>
      <c r="R1520" s="28229"/>
      <c r="S1520" s="28229"/>
      <c r="T1520" s="28229"/>
      <c r="U1520" s="28265"/>
      <c r="V1520" s="28229">
        <v>0</v>
      </c>
    </row>
    <row s="28966" customFormat="1" customHeight="1" ht="15">
      <c r="A1521" s="28229"/>
      <c r="B1521" s="28924"/>
      <c r="C1521" s="28540"/>
      <c r="D1521" s="27339" t="str">
        <f>B1519&amp;".3"</f>
        <v>3.495.3</v>
      </c>
      <c r="E1521" s="27340" t="s">
        <v>1068</v>
      </c>
      <c r="F1521" s="27341" t="s">
        <v>430</v>
      </c>
      <c r="G1521" s="27310" t="s">
        <v>22</v>
      </c>
      <c r="H1521" s="27343" t="s">
        <v>22</v>
      </c>
      <c r="I1521" s="27310" t="s">
        <v>2029</v>
      </c>
      <c r="J1521" s="27343" t="s">
        <v>22</v>
      </c>
      <c r="K1521" s="28195" t="s">
        <v>1069</v>
      </c>
      <c r="L1521" s="28229"/>
      <c r="M1521" s="28229"/>
      <c r="N1521" s="28229"/>
      <c r="O1521" s="28229"/>
      <c r="P1521" s="28229"/>
      <c r="Q1521" s="28229"/>
      <c r="R1521" s="28229"/>
      <c r="S1521" s="28229"/>
      <c r="T1521" s="28229"/>
      <c r="U1521" s="28265"/>
      <c r="V1521" s="28229">
        <v>0</v>
      </c>
    </row>
    <row s="28966" customFormat="1" customHeight="1" ht="22.5">
      <c r="A1522" s="28229"/>
      <c r="B1522" s="28924" t="s">
        <v>2032</v>
      </c>
      <c r="C1522" s="28540" t="s">
        <v>103</v>
      </c>
      <c r="D1522" s="27339" t="str">
        <f>B1522&amp;".1"</f>
        <v>3.496.1</v>
      </c>
      <c r="E1522" s="27340" t="s">
        <v>1065</v>
      </c>
      <c r="F1522" s="27341" t="s">
        <v>430</v>
      </c>
      <c r="G1522" s="27545" t="s">
        <v>22</v>
      </c>
      <c r="H1522" s="27343" t="s">
        <v>22</v>
      </c>
      <c r="I1522" s="27545" t="s">
        <v>2033</v>
      </c>
      <c r="J1522" s="27343" t="s">
        <v>22</v>
      </c>
      <c r="K1522" s="28195"/>
      <c r="L1522" s="28229"/>
      <c r="M1522" s="28229"/>
      <c r="N1522" s="28229"/>
      <c r="O1522" s="28229"/>
      <c r="P1522" s="28229"/>
      <c r="Q1522" s="28229"/>
      <c r="R1522" s="28229"/>
      <c r="S1522" s="28229"/>
      <c r="T1522" s="28229"/>
      <c r="U1522" s="28265"/>
      <c r="V1522" s="28229">
        <v>0</v>
      </c>
    </row>
    <row s="28966" customFormat="1" customHeight="1" ht="15">
      <c r="A1523" s="28229"/>
      <c r="B1523" s="28924"/>
      <c r="C1523" s="28540"/>
      <c r="D1523" s="27339" t="str">
        <f>B1522&amp;".2"</f>
        <v>3.496.2</v>
      </c>
      <c r="E1523" s="27340" t="s">
        <v>1066</v>
      </c>
      <c r="F1523" s="27341" t="s">
        <v>430</v>
      </c>
      <c r="G1523" s="27310" t="s">
        <v>22</v>
      </c>
      <c r="H1523" s="27343" t="s">
        <v>22</v>
      </c>
      <c r="I1523" s="27310" t="s">
        <v>2029</v>
      </c>
      <c r="J1523" s="27343" t="s">
        <v>22</v>
      </c>
      <c r="K1523" s="28195" t="s">
        <v>1067</v>
      </c>
      <c r="L1523" s="28229"/>
      <c r="M1523" s="28229"/>
      <c r="N1523" s="28229"/>
      <c r="O1523" s="28229"/>
      <c r="P1523" s="28229"/>
      <c r="Q1523" s="28229"/>
      <c r="R1523" s="28229"/>
      <c r="S1523" s="28229"/>
      <c r="T1523" s="28229"/>
      <c r="U1523" s="28265"/>
      <c r="V1523" s="28229">
        <v>0</v>
      </c>
    </row>
    <row s="28966" customFormat="1" customHeight="1" ht="15">
      <c r="A1524" s="28229"/>
      <c r="B1524" s="28924"/>
      <c r="C1524" s="28540"/>
      <c r="D1524" s="27339" t="str">
        <f>B1522&amp;".3"</f>
        <v>3.496.3</v>
      </c>
      <c r="E1524" s="27340" t="s">
        <v>1068</v>
      </c>
      <c r="F1524" s="27341" t="s">
        <v>430</v>
      </c>
      <c r="G1524" s="27310" t="s">
        <v>22</v>
      </c>
      <c r="H1524" s="27343" t="s">
        <v>22</v>
      </c>
      <c r="I1524" s="27310" t="s">
        <v>2029</v>
      </c>
      <c r="J1524" s="27343" t="s">
        <v>22</v>
      </c>
      <c r="K1524" s="28195" t="s">
        <v>1069</v>
      </c>
      <c r="L1524" s="28229"/>
      <c r="M1524" s="28229"/>
      <c r="N1524" s="28229"/>
      <c r="O1524" s="28229"/>
      <c r="P1524" s="28229"/>
      <c r="Q1524" s="28229"/>
      <c r="R1524" s="28229"/>
      <c r="S1524" s="28229"/>
      <c r="T1524" s="28229"/>
      <c r="U1524" s="28265"/>
      <c r="V1524" s="28229">
        <v>0</v>
      </c>
    </row>
    <row s="28966" customFormat="1" customHeight="1" ht="22.5">
      <c r="A1525" s="28229"/>
      <c r="B1525" s="28924" t="s">
        <v>2034</v>
      </c>
      <c r="C1525" s="28540" t="s">
        <v>103</v>
      </c>
      <c r="D1525" s="27339" t="str">
        <f>B1525&amp;".1"</f>
        <v>3.497.1</v>
      </c>
      <c r="E1525" s="27340" t="s">
        <v>1065</v>
      </c>
      <c r="F1525" s="27341" t="s">
        <v>430</v>
      </c>
      <c r="G1525" s="27545" t="s">
        <v>22</v>
      </c>
      <c r="H1525" s="27343" t="s">
        <v>22</v>
      </c>
      <c r="I1525" s="27545" t="s">
        <v>2035</v>
      </c>
      <c r="J1525" s="27343" t="s">
        <v>22</v>
      </c>
      <c r="K1525" s="28195"/>
      <c r="L1525" s="28229"/>
      <c r="M1525" s="28229"/>
      <c r="N1525" s="28229"/>
      <c r="O1525" s="28229"/>
      <c r="P1525" s="28229"/>
      <c r="Q1525" s="28229"/>
      <c r="R1525" s="28229"/>
      <c r="S1525" s="28229"/>
      <c r="T1525" s="28229"/>
      <c r="U1525" s="28265"/>
      <c r="V1525" s="28229">
        <v>0</v>
      </c>
    </row>
    <row s="28966" customFormat="1" customHeight="1" ht="15">
      <c r="A1526" s="28229"/>
      <c r="B1526" s="28924"/>
      <c r="C1526" s="28540"/>
      <c r="D1526" s="27339" t="str">
        <f>B1525&amp;".2"</f>
        <v>3.497.2</v>
      </c>
      <c r="E1526" s="27340" t="s">
        <v>1066</v>
      </c>
      <c r="F1526" s="27341" t="s">
        <v>430</v>
      </c>
      <c r="G1526" s="27310" t="s">
        <v>22</v>
      </c>
      <c r="H1526" s="27343" t="s">
        <v>22</v>
      </c>
      <c r="I1526" s="27310" t="s">
        <v>2029</v>
      </c>
      <c r="J1526" s="27343" t="s">
        <v>22</v>
      </c>
      <c r="K1526" s="28195" t="s">
        <v>1067</v>
      </c>
      <c r="L1526" s="28229"/>
      <c r="M1526" s="28229"/>
      <c r="N1526" s="28229"/>
      <c r="O1526" s="28229"/>
      <c r="P1526" s="28229"/>
      <c r="Q1526" s="28229"/>
      <c r="R1526" s="28229"/>
      <c r="S1526" s="28229"/>
      <c r="T1526" s="28229"/>
      <c r="U1526" s="28265"/>
      <c r="V1526" s="28229">
        <v>0</v>
      </c>
    </row>
    <row s="28966" customFormat="1" customHeight="1" ht="15">
      <c r="A1527" s="28229"/>
      <c r="B1527" s="28924"/>
      <c r="C1527" s="28540"/>
      <c r="D1527" s="27339" t="str">
        <f>B1525&amp;".3"</f>
        <v>3.497.3</v>
      </c>
      <c r="E1527" s="27340" t="s">
        <v>1068</v>
      </c>
      <c r="F1527" s="27341" t="s">
        <v>430</v>
      </c>
      <c r="G1527" s="27310" t="s">
        <v>22</v>
      </c>
      <c r="H1527" s="27343" t="s">
        <v>22</v>
      </c>
      <c r="I1527" s="27310" t="s">
        <v>2029</v>
      </c>
      <c r="J1527" s="27343" t="s">
        <v>22</v>
      </c>
      <c r="K1527" s="28195" t="s">
        <v>1069</v>
      </c>
      <c r="L1527" s="28229"/>
      <c r="M1527" s="28229"/>
      <c r="N1527" s="28229"/>
      <c r="O1527" s="28229"/>
      <c r="P1527" s="28229"/>
      <c r="Q1527" s="28229"/>
      <c r="R1527" s="28229"/>
      <c r="S1527" s="28229"/>
      <c r="T1527" s="28229"/>
      <c r="U1527" s="28265"/>
      <c r="V1527" s="28229">
        <v>0</v>
      </c>
    </row>
    <row s="28966" customFormat="1" customHeight="1" ht="22.5">
      <c r="A1528" s="28229"/>
      <c r="B1528" s="28924" t="s">
        <v>2036</v>
      </c>
      <c r="C1528" s="28540" t="s">
        <v>103</v>
      </c>
      <c r="D1528" s="27339" t="str">
        <f>B1528&amp;".1"</f>
        <v>3.498.1</v>
      </c>
      <c r="E1528" s="27340" t="s">
        <v>1065</v>
      </c>
      <c r="F1528" s="27341" t="s">
        <v>430</v>
      </c>
      <c r="G1528" s="27545" t="s">
        <v>22</v>
      </c>
      <c r="H1528" s="27343" t="s">
        <v>22</v>
      </c>
      <c r="I1528" s="27545" t="s">
        <v>2037</v>
      </c>
      <c r="J1528" s="27343" t="s">
        <v>22</v>
      </c>
      <c r="K1528" s="28195"/>
      <c r="L1528" s="28229"/>
      <c r="M1528" s="28229"/>
      <c r="N1528" s="28229"/>
      <c r="O1528" s="28229"/>
      <c r="P1528" s="28229"/>
      <c r="Q1528" s="28229"/>
      <c r="R1528" s="28229"/>
      <c r="S1528" s="28229"/>
      <c r="T1528" s="28229"/>
      <c r="U1528" s="28265"/>
      <c r="V1528" s="28229">
        <v>0</v>
      </c>
    </row>
    <row s="28966" customFormat="1" customHeight="1" ht="15">
      <c r="A1529" s="28229"/>
      <c r="B1529" s="28924"/>
      <c r="C1529" s="28540"/>
      <c r="D1529" s="27339" t="str">
        <f>B1528&amp;".2"</f>
        <v>3.498.2</v>
      </c>
      <c r="E1529" s="27340" t="s">
        <v>1066</v>
      </c>
      <c r="F1529" s="27341" t="s">
        <v>430</v>
      </c>
      <c r="G1529" s="27310" t="s">
        <v>22</v>
      </c>
      <c r="H1529" s="27343" t="s">
        <v>22</v>
      </c>
      <c r="I1529" s="27310" t="s">
        <v>2029</v>
      </c>
      <c r="J1529" s="27343" t="s">
        <v>22</v>
      </c>
      <c r="K1529" s="28195" t="s">
        <v>1067</v>
      </c>
      <c r="L1529" s="28229"/>
      <c r="M1529" s="28229"/>
      <c r="N1529" s="28229"/>
      <c r="O1529" s="28229"/>
      <c r="P1529" s="28229"/>
      <c r="Q1529" s="28229"/>
      <c r="R1529" s="28229"/>
      <c r="S1529" s="28229"/>
      <c r="T1529" s="28229"/>
      <c r="U1529" s="28265"/>
      <c r="V1529" s="28229">
        <v>0</v>
      </c>
    </row>
    <row s="28966" customFormat="1" customHeight="1" ht="15">
      <c r="A1530" s="28229"/>
      <c r="B1530" s="28924"/>
      <c r="C1530" s="28540"/>
      <c r="D1530" s="27339" t="str">
        <f>B1528&amp;".3"</f>
        <v>3.498.3</v>
      </c>
      <c r="E1530" s="27340" t="s">
        <v>1068</v>
      </c>
      <c r="F1530" s="27341" t="s">
        <v>430</v>
      </c>
      <c r="G1530" s="27310" t="s">
        <v>22</v>
      </c>
      <c r="H1530" s="27343" t="s">
        <v>22</v>
      </c>
      <c r="I1530" s="27310" t="s">
        <v>2029</v>
      </c>
      <c r="J1530" s="27343" t="s">
        <v>22</v>
      </c>
      <c r="K1530" s="28195" t="s">
        <v>1069</v>
      </c>
      <c r="L1530" s="28229"/>
      <c r="M1530" s="28229"/>
      <c r="N1530" s="28229"/>
      <c r="O1530" s="28229"/>
      <c r="P1530" s="28229"/>
      <c r="Q1530" s="28229"/>
      <c r="R1530" s="28229"/>
      <c r="S1530" s="28229"/>
      <c r="T1530" s="28229"/>
      <c r="U1530" s="28265"/>
      <c r="V1530" s="28229">
        <v>0</v>
      </c>
    </row>
    <row s="28966" customFormat="1" customHeight="1" ht="22.5">
      <c r="A1531" s="28229"/>
      <c r="B1531" s="28924" t="s">
        <v>2038</v>
      </c>
      <c r="C1531" s="28540" t="s">
        <v>103</v>
      </c>
      <c r="D1531" s="27339" t="str">
        <f>B1531&amp;".1"</f>
        <v>3.499.1</v>
      </c>
      <c r="E1531" s="27340" t="s">
        <v>1065</v>
      </c>
      <c r="F1531" s="27341" t="s">
        <v>430</v>
      </c>
      <c r="G1531" s="27545" t="s">
        <v>22</v>
      </c>
      <c r="H1531" s="27343" t="s">
        <v>22</v>
      </c>
      <c r="I1531" s="27545" t="s">
        <v>2039</v>
      </c>
      <c r="J1531" s="27343" t="s">
        <v>22</v>
      </c>
      <c r="K1531" s="28195"/>
      <c r="L1531" s="28229"/>
      <c r="M1531" s="28229"/>
      <c r="N1531" s="28229"/>
      <c r="O1531" s="28229"/>
      <c r="P1531" s="28229"/>
      <c r="Q1531" s="28229"/>
      <c r="R1531" s="28229"/>
      <c r="S1531" s="28229"/>
      <c r="T1531" s="28229"/>
      <c r="U1531" s="28265"/>
      <c r="V1531" s="28229">
        <v>0</v>
      </c>
    </row>
    <row s="28966" customFormat="1" customHeight="1" ht="15">
      <c r="A1532" s="28229"/>
      <c r="B1532" s="28924"/>
      <c r="C1532" s="28540"/>
      <c r="D1532" s="27339" t="str">
        <f>B1531&amp;".2"</f>
        <v>3.499.2</v>
      </c>
      <c r="E1532" s="27340" t="s">
        <v>1066</v>
      </c>
      <c r="F1532" s="27341" t="s">
        <v>430</v>
      </c>
      <c r="G1532" s="27310" t="s">
        <v>22</v>
      </c>
      <c r="H1532" s="27343" t="s">
        <v>22</v>
      </c>
      <c r="I1532" s="27310" t="s">
        <v>2029</v>
      </c>
      <c r="J1532" s="27343" t="s">
        <v>22</v>
      </c>
      <c r="K1532" s="28195" t="s">
        <v>1067</v>
      </c>
      <c r="L1532" s="28229"/>
      <c r="M1532" s="28229"/>
      <c r="N1532" s="28229"/>
      <c r="O1532" s="28229"/>
      <c r="P1532" s="28229"/>
      <c r="Q1532" s="28229"/>
      <c r="R1532" s="28229"/>
      <c r="S1532" s="28229"/>
      <c r="T1532" s="28229"/>
      <c r="U1532" s="28265"/>
      <c r="V1532" s="28229">
        <v>0</v>
      </c>
    </row>
    <row s="28966" customFormat="1" customHeight="1" ht="15">
      <c r="A1533" s="28229"/>
      <c r="B1533" s="28924"/>
      <c r="C1533" s="28540"/>
      <c r="D1533" s="27339" t="str">
        <f>B1531&amp;".3"</f>
        <v>3.499.3</v>
      </c>
      <c r="E1533" s="27340" t="s">
        <v>1068</v>
      </c>
      <c r="F1533" s="27341" t="s">
        <v>430</v>
      </c>
      <c r="G1533" s="27310" t="s">
        <v>22</v>
      </c>
      <c r="H1533" s="27343" t="s">
        <v>22</v>
      </c>
      <c r="I1533" s="27310" t="s">
        <v>2029</v>
      </c>
      <c r="J1533" s="27343" t="s">
        <v>22</v>
      </c>
      <c r="K1533" s="28195" t="s">
        <v>1069</v>
      </c>
      <c r="L1533" s="28229"/>
      <c r="M1533" s="28229"/>
      <c r="N1533" s="28229"/>
      <c r="O1533" s="28229"/>
      <c r="P1533" s="28229"/>
      <c r="Q1533" s="28229"/>
      <c r="R1533" s="28229"/>
      <c r="S1533" s="28229"/>
      <c r="T1533" s="28229"/>
      <c r="U1533" s="28265"/>
      <c r="V1533" s="28229">
        <v>0</v>
      </c>
    </row>
    <row s="28966" customFormat="1" customHeight="1" ht="22.5">
      <c r="A1534" s="28229"/>
      <c r="B1534" s="28924" t="s">
        <v>2040</v>
      </c>
      <c r="C1534" s="28540" t="s">
        <v>103</v>
      </c>
      <c r="D1534" s="27339" t="str">
        <f>B1534&amp;".1"</f>
        <v>3.500.1</v>
      </c>
      <c r="E1534" s="27340" t="s">
        <v>1065</v>
      </c>
      <c r="F1534" s="27341" t="s">
        <v>430</v>
      </c>
      <c r="G1534" s="27545" t="s">
        <v>22</v>
      </c>
      <c r="H1534" s="27343" t="s">
        <v>22</v>
      </c>
      <c r="I1534" s="27545" t="s">
        <v>2041</v>
      </c>
      <c r="J1534" s="27343" t="s">
        <v>22</v>
      </c>
      <c r="K1534" s="28195"/>
      <c r="L1534" s="28229"/>
      <c r="M1534" s="28229"/>
      <c r="N1534" s="28229"/>
      <c r="O1534" s="28229"/>
      <c r="P1534" s="28229"/>
      <c r="Q1534" s="28229"/>
      <c r="R1534" s="28229"/>
      <c r="S1534" s="28229"/>
      <c r="T1534" s="28229"/>
      <c r="U1534" s="28265"/>
      <c r="V1534" s="28229">
        <v>0</v>
      </c>
    </row>
    <row s="28966" customFormat="1" customHeight="1" ht="15">
      <c r="A1535" s="28229"/>
      <c r="B1535" s="28924"/>
      <c r="C1535" s="28540"/>
      <c r="D1535" s="27339" t="str">
        <f>B1534&amp;".2"</f>
        <v>3.500.2</v>
      </c>
      <c r="E1535" s="27340" t="s">
        <v>1066</v>
      </c>
      <c r="F1535" s="27341" t="s">
        <v>430</v>
      </c>
      <c r="G1535" s="27310" t="s">
        <v>22</v>
      </c>
      <c r="H1535" s="27343" t="s">
        <v>22</v>
      </c>
      <c r="I1535" s="27310" t="s">
        <v>2029</v>
      </c>
      <c r="J1535" s="27343" t="s">
        <v>22</v>
      </c>
      <c r="K1535" s="28195" t="s">
        <v>1067</v>
      </c>
      <c r="L1535" s="28229"/>
      <c r="M1535" s="28229"/>
      <c r="N1535" s="28229"/>
      <c r="O1535" s="28229"/>
      <c r="P1535" s="28229"/>
      <c r="Q1535" s="28229"/>
      <c r="R1535" s="28229"/>
      <c r="S1535" s="28229"/>
      <c r="T1535" s="28229"/>
      <c r="U1535" s="28265"/>
      <c r="V1535" s="28229">
        <v>0</v>
      </c>
    </row>
    <row s="28966" customFormat="1" customHeight="1" ht="15">
      <c r="A1536" s="28229"/>
      <c r="B1536" s="28924"/>
      <c r="C1536" s="28540"/>
      <c r="D1536" s="27339" t="str">
        <f>B1534&amp;".3"</f>
        <v>3.500.3</v>
      </c>
      <c r="E1536" s="27340" t="s">
        <v>1068</v>
      </c>
      <c r="F1536" s="27341" t="s">
        <v>430</v>
      </c>
      <c r="G1536" s="27310" t="s">
        <v>22</v>
      </c>
      <c r="H1536" s="27343" t="s">
        <v>22</v>
      </c>
      <c r="I1536" s="27310" t="s">
        <v>2029</v>
      </c>
      <c r="J1536" s="27343" t="s">
        <v>22</v>
      </c>
      <c r="K1536" s="28195" t="s">
        <v>1069</v>
      </c>
      <c r="L1536" s="28229"/>
      <c r="M1536" s="28229"/>
      <c r="N1536" s="28229"/>
      <c r="O1536" s="28229"/>
      <c r="P1536" s="28229"/>
      <c r="Q1536" s="28229"/>
      <c r="R1536" s="28229"/>
      <c r="S1536" s="28229"/>
      <c r="T1536" s="28229"/>
      <c r="U1536" s="28265"/>
      <c r="V1536" s="28229">
        <v>0</v>
      </c>
    </row>
    <row s="28966" customFormat="1" customHeight="1" ht="22.5">
      <c r="A1537" s="28229"/>
      <c r="B1537" s="28924" t="s">
        <v>2042</v>
      </c>
      <c r="C1537" s="28540" t="s">
        <v>103</v>
      </c>
      <c r="D1537" s="27339" t="str">
        <f>B1537&amp;".1"</f>
        <v>3.501.1</v>
      </c>
      <c r="E1537" s="27340" t="s">
        <v>1065</v>
      </c>
      <c r="F1537" s="27341" t="s">
        <v>430</v>
      </c>
      <c r="G1537" s="27545" t="s">
        <v>22</v>
      </c>
      <c r="H1537" s="27343" t="s">
        <v>22</v>
      </c>
      <c r="I1537" s="27545" t="s">
        <v>2043</v>
      </c>
      <c r="J1537" s="27343" t="s">
        <v>22</v>
      </c>
      <c r="K1537" s="28195"/>
      <c r="L1537" s="28229"/>
      <c r="M1537" s="28229"/>
      <c r="N1537" s="28229"/>
      <c r="O1537" s="28229"/>
      <c r="P1537" s="28229"/>
      <c r="Q1537" s="28229"/>
      <c r="R1537" s="28229"/>
      <c r="S1537" s="28229"/>
      <c r="T1537" s="28229"/>
      <c r="U1537" s="28265"/>
      <c r="V1537" s="28229">
        <v>0</v>
      </c>
    </row>
    <row s="28966" customFormat="1" customHeight="1" ht="15">
      <c r="A1538" s="28229"/>
      <c r="B1538" s="28924"/>
      <c r="C1538" s="28540"/>
      <c r="D1538" s="27339" t="str">
        <f>B1537&amp;".2"</f>
        <v>3.501.2</v>
      </c>
      <c r="E1538" s="27340" t="s">
        <v>1066</v>
      </c>
      <c r="F1538" s="27341" t="s">
        <v>430</v>
      </c>
      <c r="G1538" s="27310" t="s">
        <v>22</v>
      </c>
      <c r="H1538" s="27343" t="s">
        <v>22</v>
      </c>
      <c r="I1538" s="27310" t="s">
        <v>2029</v>
      </c>
      <c r="J1538" s="27343" t="s">
        <v>22</v>
      </c>
      <c r="K1538" s="28195" t="s">
        <v>1067</v>
      </c>
      <c r="L1538" s="28229"/>
      <c r="M1538" s="28229"/>
      <c r="N1538" s="28229"/>
      <c r="O1538" s="28229"/>
      <c r="P1538" s="28229"/>
      <c r="Q1538" s="28229"/>
      <c r="R1538" s="28229"/>
      <c r="S1538" s="28229"/>
      <c r="T1538" s="28229"/>
      <c r="U1538" s="28265"/>
      <c r="V1538" s="28229">
        <v>0</v>
      </c>
    </row>
    <row s="28966" customFormat="1" customHeight="1" ht="15">
      <c r="A1539" s="28229"/>
      <c r="B1539" s="28924"/>
      <c r="C1539" s="28540"/>
      <c r="D1539" s="27339" t="str">
        <f>B1537&amp;".3"</f>
        <v>3.501.3</v>
      </c>
      <c r="E1539" s="27340" t="s">
        <v>1068</v>
      </c>
      <c r="F1539" s="27341" t="s">
        <v>430</v>
      </c>
      <c r="G1539" s="27310" t="s">
        <v>22</v>
      </c>
      <c r="H1539" s="27343" t="s">
        <v>22</v>
      </c>
      <c r="I1539" s="27310" t="s">
        <v>2029</v>
      </c>
      <c r="J1539" s="27343" t="s">
        <v>22</v>
      </c>
      <c r="K1539" s="28195" t="s">
        <v>1069</v>
      </c>
      <c r="L1539" s="28229"/>
      <c r="M1539" s="28229"/>
      <c r="N1539" s="28229"/>
      <c r="O1539" s="28229"/>
      <c r="P1539" s="28229"/>
      <c r="Q1539" s="28229"/>
      <c r="R1539" s="28229"/>
      <c r="S1539" s="28229"/>
      <c r="T1539" s="28229"/>
      <c r="U1539" s="28265"/>
      <c r="V1539" s="28229">
        <v>0</v>
      </c>
    </row>
    <row s="28966" customFormat="1" customHeight="1" ht="22.5">
      <c r="A1540" s="28229"/>
      <c r="B1540" s="28924" t="s">
        <v>2044</v>
      </c>
      <c r="C1540" s="28540" t="s">
        <v>103</v>
      </c>
      <c r="D1540" s="27339" t="str">
        <f>B1540&amp;".1"</f>
        <v>3.502.1</v>
      </c>
      <c r="E1540" s="27340" t="s">
        <v>1065</v>
      </c>
      <c r="F1540" s="27341" t="s">
        <v>430</v>
      </c>
      <c r="G1540" s="27545" t="s">
        <v>22</v>
      </c>
      <c r="H1540" s="27343" t="s">
        <v>22</v>
      </c>
      <c r="I1540" s="27545" t="s">
        <v>1176</v>
      </c>
      <c r="J1540" s="27343" t="s">
        <v>22</v>
      </c>
      <c r="K1540" s="28195"/>
      <c r="L1540" s="28229"/>
      <c r="M1540" s="28229"/>
      <c r="N1540" s="28229"/>
      <c r="O1540" s="28229"/>
      <c r="P1540" s="28229"/>
      <c r="Q1540" s="28229"/>
      <c r="R1540" s="28229"/>
      <c r="S1540" s="28229"/>
      <c r="T1540" s="28229"/>
      <c r="U1540" s="28265"/>
      <c r="V1540" s="28229">
        <v>0</v>
      </c>
    </row>
    <row s="28966" customFormat="1" customHeight="1" ht="15">
      <c r="A1541" s="28229"/>
      <c r="B1541" s="28924"/>
      <c r="C1541" s="28540"/>
      <c r="D1541" s="27339" t="str">
        <f>B1540&amp;".2"</f>
        <v>3.502.2</v>
      </c>
      <c r="E1541" s="27340" t="s">
        <v>1066</v>
      </c>
      <c r="F1541" s="27341" t="s">
        <v>430</v>
      </c>
      <c r="G1541" s="27310" t="s">
        <v>22</v>
      </c>
      <c r="H1541" s="27343" t="s">
        <v>22</v>
      </c>
      <c r="I1541" s="27310" t="s">
        <v>2029</v>
      </c>
      <c r="J1541" s="27343" t="s">
        <v>22</v>
      </c>
      <c r="K1541" s="28195" t="s">
        <v>1067</v>
      </c>
      <c r="L1541" s="28229"/>
      <c r="M1541" s="28229"/>
      <c r="N1541" s="28229"/>
      <c r="O1541" s="28229"/>
      <c r="P1541" s="28229"/>
      <c r="Q1541" s="28229"/>
      <c r="R1541" s="28229"/>
      <c r="S1541" s="28229"/>
      <c r="T1541" s="28229"/>
      <c r="U1541" s="28265"/>
      <c r="V1541" s="28229">
        <v>0</v>
      </c>
    </row>
    <row s="28966" customFormat="1" customHeight="1" ht="15">
      <c r="A1542" s="28229"/>
      <c r="B1542" s="28924"/>
      <c r="C1542" s="28540"/>
      <c r="D1542" s="27339" t="str">
        <f>B1540&amp;".3"</f>
        <v>3.502.3</v>
      </c>
      <c r="E1542" s="27340" t="s">
        <v>1068</v>
      </c>
      <c r="F1542" s="27341" t="s">
        <v>430</v>
      </c>
      <c r="G1542" s="27310" t="s">
        <v>22</v>
      </c>
      <c r="H1542" s="27343" t="s">
        <v>22</v>
      </c>
      <c r="I1542" s="27310" t="s">
        <v>2029</v>
      </c>
      <c r="J1542" s="27343" t="s">
        <v>22</v>
      </c>
      <c r="K1542" s="28195" t="s">
        <v>1069</v>
      </c>
      <c r="L1542" s="28229"/>
      <c r="M1542" s="28229"/>
      <c r="N1542" s="28229"/>
      <c r="O1542" s="28229"/>
      <c r="P1542" s="28229"/>
      <c r="Q1542" s="28229"/>
      <c r="R1542" s="28229"/>
      <c r="S1542" s="28229"/>
      <c r="T1542" s="28229"/>
      <c r="U1542" s="28265"/>
      <c r="V1542" s="28229">
        <v>0</v>
      </c>
    </row>
    <row s="28966" customFormat="1" customHeight="1" ht="22.5">
      <c r="A1543" s="28229"/>
      <c r="B1543" s="28924" t="s">
        <v>2045</v>
      </c>
      <c r="C1543" s="28540" t="s">
        <v>103</v>
      </c>
      <c r="D1543" s="27339" t="str">
        <f>B1543&amp;".1"</f>
        <v>3.503.1</v>
      </c>
      <c r="E1543" s="27340" t="s">
        <v>1065</v>
      </c>
      <c r="F1543" s="27341" t="s">
        <v>430</v>
      </c>
      <c r="G1543" s="27545" t="s">
        <v>22</v>
      </c>
      <c r="H1543" s="27343" t="s">
        <v>22</v>
      </c>
      <c r="I1543" s="27545" t="s">
        <v>2046</v>
      </c>
      <c r="J1543" s="27343" t="s">
        <v>22</v>
      </c>
      <c r="K1543" s="28195"/>
      <c r="L1543" s="28229"/>
      <c r="M1543" s="28229"/>
      <c r="N1543" s="28229"/>
      <c r="O1543" s="28229"/>
      <c r="P1543" s="28229"/>
      <c r="Q1543" s="28229"/>
      <c r="R1543" s="28229"/>
      <c r="S1543" s="28229"/>
      <c r="T1543" s="28229"/>
      <c r="U1543" s="28265"/>
      <c r="V1543" s="28229">
        <v>0</v>
      </c>
    </row>
    <row s="28966" customFormat="1" customHeight="1" ht="15">
      <c r="A1544" s="28229"/>
      <c r="B1544" s="28924"/>
      <c r="C1544" s="28540"/>
      <c r="D1544" s="27339" t="str">
        <f>B1543&amp;".2"</f>
        <v>3.503.2</v>
      </c>
      <c r="E1544" s="27340" t="s">
        <v>1066</v>
      </c>
      <c r="F1544" s="27341" t="s">
        <v>430</v>
      </c>
      <c r="G1544" s="27310" t="s">
        <v>22</v>
      </c>
      <c r="H1544" s="27343" t="s">
        <v>22</v>
      </c>
      <c r="I1544" s="27310" t="s">
        <v>2029</v>
      </c>
      <c r="J1544" s="27343" t="s">
        <v>22</v>
      </c>
      <c r="K1544" s="28195" t="s">
        <v>1067</v>
      </c>
      <c r="L1544" s="28229"/>
      <c r="M1544" s="28229"/>
      <c r="N1544" s="28229"/>
      <c r="O1544" s="28229"/>
      <c r="P1544" s="28229"/>
      <c r="Q1544" s="28229"/>
      <c r="R1544" s="28229"/>
      <c r="S1544" s="28229"/>
      <c r="T1544" s="28229"/>
      <c r="U1544" s="28265"/>
      <c r="V1544" s="28229">
        <v>0</v>
      </c>
    </row>
    <row s="28966" customFormat="1" customHeight="1" ht="15">
      <c r="A1545" s="28229"/>
      <c r="B1545" s="28924"/>
      <c r="C1545" s="28540"/>
      <c r="D1545" s="27339" t="str">
        <f>B1543&amp;".3"</f>
        <v>3.503.3</v>
      </c>
      <c r="E1545" s="27340" t="s">
        <v>1068</v>
      </c>
      <c r="F1545" s="27341" t="s">
        <v>430</v>
      </c>
      <c r="G1545" s="27310" t="s">
        <v>22</v>
      </c>
      <c r="H1545" s="27343" t="s">
        <v>22</v>
      </c>
      <c r="I1545" s="27310" t="s">
        <v>2029</v>
      </c>
      <c r="J1545" s="27343" t="s">
        <v>22</v>
      </c>
      <c r="K1545" s="28195" t="s">
        <v>1069</v>
      </c>
      <c r="L1545" s="28229"/>
      <c r="M1545" s="28229"/>
      <c r="N1545" s="28229"/>
      <c r="O1545" s="28229"/>
      <c r="P1545" s="28229"/>
      <c r="Q1545" s="28229"/>
      <c r="R1545" s="28229"/>
      <c r="S1545" s="28229"/>
      <c r="T1545" s="28229"/>
      <c r="U1545" s="28265"/>
      <c r="V1545" s="28229">
        <v>0</v>
      </c>
    </row>
    <row s="28966" customFormat="1" customHeight="1" ht="22.5">
      <c r="A1546" s="28229"/>
      <c r="B1546" s="28924" t="s">
        <v>2047</v>
      </c>
      <c r="C1546" s="28540" t="s">
        <v>103</v>
      </c>
      <c r="D1546" s="27339" t="str">
        <f>B1546&amp;".1"</f>
        <v>3.504.1</v>
      </c>
      <c r="E1546" s="27340" t="s">
        <v>1065</v>
      </c>
      <c r="F1546" s="27341" t="s">
        <v>430</v>
      </c>
      <c r="G1546" s="27545" t="s">
        <v>22</v>
      </c>
      <c r="H1546" s="27343" t="s">
        <v>22</v>
      </c>
      <c r="I1546" s="27545" t="s">
        <v>2048</v>
      </c>
      <c r="J1546" s="27343" t="s">
        <v>22</v>
      </c>
      <c r="K1546" s="28195"/>
      <c r="L1546" s="28229"/>
      <c r="M1546" s="28229"/>
      <c r="N1546" s="28229"/>
      <c r="O1546" s="28229"/>
      <c r="P1546" s="28229"/>
      <c r="Q1546" s="28229"/>
      <c r="R1546" s="28229"/>
      <c r="S1546" s="28229"/>
      <c r="T1546" s="28229"/>
      <c r="U1546" s="28265"/>
      <c r="V1546" s="28229">
        <v>0</v>
      </c>
    </row>
    <row s="28966" customFormat="1" customHeight="1" ht="15">
      <c r="A1547" s="28229"/>
      <c r="B1547" s="28924"/>
      <c r="C1547" s="28540"/>
      <c r="D1547" s="27339" t="str">
        <f>B1546&amp;".2"</f>
        <v>3.504.2</v>
      </c>
      <c r="E1547" s="27340" t="s">
        <v>1066</v>
      </c>
      <c r="F1547" s="27341" t="s">
        <v>430</v>
      </c>
      <c r="G1547" s="27310" t="s">
        <v>22</v>
      </c>
      <c r="H1547" s="27343" t="s">
        <v>22</v>
      </c>
      <c r="I1547" s="27310" t="s">
        <v>2029</v>
      </c>
      <c r="J1547" s="27343" t="s">
        <v>22</v>
      </c>
      <c r="K1547" s="28195" t="s">
        <v>1067</v>
      </c>
      <c r="L1547" s="28229"/>
      <c r="M1547" s="28229"/>
      <c r="N1547" s="28229"/>
      <c r="O1547" s="28229"/>
      <c r="P1547" s="28229"/>
      <c r="Q1547" s="28229"/>
      <c r="R1547" s="28229"/>
      <c r="S1547" s="28229"/>
      <c r="T1547" s="28229"/>
      <c r="U1547" s="28265"/>
      <c r="V1547" s="28229">
        <v>0</v>
      </c>
    </row>
    <row s="28966" customFormat="1" customHeight="1" ht="15">
      <c r="A1548" s="28229"/>
      <c r="B1548" s="28924"/>
      <c r="C1548" s="28540"/>
      <c r="D1548" s="27339" t="str">
        <f>B1546&amp;".3"</f>
        <v>3.504.3</v>
      </c>
      <c r="E1548" s="27340" t="s">
        <v>1068</v>
      </c>
      <c r="F1548" s="27341" t="s">
        <v>430</v>
      </c>
      <c r="G1548" s="27310" t="s">
        <v>22</v>
      </c>
      <c r="H1548" s="27343" t="s">
        <v>22</v>
      </c>
      <c r="I1548" s="27310" t="s">
        <v>1980</v>
      </c>
      <c r="J1548" s="27343" t="s">
        <v>22</v>
      </c>
      <c r="K1548" s="28195" t="s">
        <v>1069</v>
      </c>
      <c r="L1548" s="28229"/>
      <c r="M1548" s="28229"/>
      <c r="N1548" s="28229"/>
      <c r="O1548" s="28229"/>
      <c r="P1548" s="28229"/>
      <c r="Q1548" s="28229"/>
      <c r="R1548" s="28229"/>
      <c r="S1548" s="28229"/>
      <c r="T1548" s="28229"/>
      <c r="U1548" s="28265"/>
      <c r="V1548" s="28229">
        <v>0</v>
      </c>
    </row>
    <row s="28966" customFormat="1" customHeight="1" ht="22.5">
      <c r="A1549" s="28229"/>
      <c r="B1549" s="28924" t="s">
        <v>2049</v>
      </c>
      <c r="C1549" s="28540" t="s">
        <v>103</v>
      </c>
      <c r="D1549" s="27339" t="str">
        <f>B1549&amp;".1"</f>
        <v>3.505.1</v>
      </c>
      <c r="E1549" s="27340" t="s">
        <v>1065</v>
      </c>
      <c r="F1549" s="27341" t="s">
        <v>430</v>
      </c>
      <c r="G1549" s="27545" t="s">
        <v>22</v>
      </c>
      <c r="H1549" s="27343" t="s">
        <v>22</v>
      </c>
      <c r="I1549" s="27545" t="s">
        <v>2050</v>
      </c>
      <c r="J1549" s="27343" t="s">
        <v>22</v>
      </c>
      <c r="K1549" s="28195"/>
      <c r="L1549" s="28229"/>
      <c r="M1549" s="28229"/>
      <c r="N1549" s="28229"/>
      <c r="O1549" s="28229"/>
      <c r="P1549" s="28229"/>
      <c r="Q1549" s="28229"/>
      <c r="R1549" s="28229"/>
      <c r="S1549" s="28229"/>
      <c r="T1549" s="28229"/>
      <c r="U1549" s="28265"/>
      <c r="V1549" s="28229">
        <v>0</v>
      </c>
    </row>
    <row s="28966" customFormat="1" customHeight="1" ht="15">
      <c r="A1550" s="28229"/>
      <c r="B1550" s="28924"/>
      <c r="C1550" s="28540"/>
      <c r="D1550" s="27339" t="str">
        <f>B1549&amp;".2"</f>
        <v>3.505.2</v>
      </c>
      <c r="E1550" s="27340" t="s">
        <v>1066</v>
      </c>
      <c r="F1550" s="27341" t="s">
        <v>430</v>
      </c>
      <c r="G1550" s="27310" t="s">
        <v>22</v>
      </c>
      <c r="H1550" s="27343" t="s">
        <v>22</v>
      </c>
      <c r="I1550" s="27310" t="s">
        <v>2029</v>
      </c>
      <c r="J1550" s="27343" t="s">
        <v>22</v>
      </c>
      <c r="K1550" s="28195" t="s">
        <v>1067</v>
      </c>
      <c r="L1550" s="28229"/>
      <c r="M1550" s="28229"/>
      <c r="N1550" s="28229"/>
      <c r="O1550" s="28229"/>
      <c r="P1550" s="28229"/>
      <c r="Q1550" s="28229"/>
      <c r="R1550" s="28229"/>
      <c r="S1550" s="28229"/>
      <c r="T1550" s="28229"/>
      <c r="U1550" s="28265"/>
      <c r="V1550" s="28229">
        <v>0</v>
      </c>
    </row>
    <row s="28966" customFormat="1" customHeight="1" ht="15">
      <c r="A1551" s="28229"/>
      <c r="B1551" s="28924"/>
      <c r="C1551" s="28540"/>
      <c r="D1551" s="27339" t="str">
        <f>B1549&amp;".3"</f>
        <v>3.505.3</v>
      </c>
      <c r="E1551" s="27340" t="s">
        <v>1068</v>
      </c>
      <c r="F1551" s="27341" t="s">
        <v>430</v>
      </c>
      <c r="G1551" s="27310" t="s">
        <v>22</v>
      </c>
      <c r="H1551" s="27343" t="s">
        <v>22</v>
      </c>
      <c r="I1551" s="27310" t="s">
        <v>2029</v>
      </c>
      <c r="J1551" s="27343" t="s">
        <v>22</v>
      </c>
      <c r="K1551" s="28195" t="s">
        <v>1069</v>
      </c>
      <c r="L1551" s="28229"/>
      <c r="M1551" s="28229"/>
      <c r="N1551" s="28229"/>
      <c r="O1551" s="28229"/>
      <c r="P1551" s="28229"/>
      <c r="Q1551" s="28229"/>
      <c r="R1551" s="28229"/>
      <c r="S1551" s="28229"/>
      <c r="T1551" s="28229"/>
      <c r="U1551" s="28265"/>
      <c r="V1551" s="28229">
        <v>0</v>
      </c>
    </row>
    <row s="28966" customFormat="1" customHeight="1" ht="22.5">
      <c r="A1552" s="28229"/>
      <c r="B1552" s="28924" t="s">
        <v>2051</v>
      </c>
      <c r="C1552" s="28540" t="s">
        <v>103</v>
      </c>
      <c r="D1552" s="27339" t="str">
        <f>B1552&amp;".1"</f>
        <v>3.506.1</v>
      </c>
      <c r="E1552" s="27340" t="s">
        <v>1065</v>
      </c>
      <c r="F1552" s="27341" t="s">
        <v>430</v>
      </c>
      <c r="G1552" s="27545" t="s">
        <v>22</v>
      </c>
      <c r="H1552" s="27343" t="s">
        <v>22</v>
      </c>
      <c r="I1552" s="27545" t="s">
        <v>1742</v>
      </c>
      <c r="J1552" s="27343" t="s">
        <v>22</v>
      </c>
      <c r="K1552" s="28195"/>
      <c r="L1552" s="28229"/>
      <c r="M1552" s="28229"/>
      <c r="N1552" s="28229"/>
      <c r="O1552" s="28229"/>
      <c r="P1552" s="28229"/>
      <c r="Q1552" s="28229"/>
      <c r="R1552" s="28229"/>
      <c r="S1552" s="28229"/>
      <c r="T1552" s="28229"/>
      <c r="U1552" s="28265"/>
      <c r="V1552" s="28229">
        <v>0</v>
      </c>
    </row>
    <row s="28966" customFormat="1" customHeight="1" ht="15">
      <c r="A1553" s="28229"/>
      <c r="B1553" s="28924"/>
      <c r="C1553" s="28540"/>
      <c r="D1553" s="27339" t="str">
        <f>B1552&amp;".2"</f>
        <v>3.506.2</v>
      </c>
      <c r="E1553" s="27340" t="s">
        <v>1066</v>
      </c>
      <c r="F1553" s="27341" t="s">
        <v>430</v>
      </c>
      <c r="G1553" s="27310" t="s">
        <v>22</v>
      </c>
      <c r="H1553" s="27343" t="s">
        <v>22</v>
      </c>
      <c r="I1553" s="27310" t="s">
        <v>2029</v>
      </c>
      <c r="J1553" s="27343" t="s">
        <v>22</v>
      </c>
      <c r="K1553" s="28195" t="s">
        <v>1067</v>
      </c>
      <c r="L1553" s="28229"/>
      <c r="M1553" s="28229"/>
      <c r="N1553" s="28229"/>
      <c r="O1553" s="28229"/>
      <c r="P1553" s="28229"/>
      <c r="Q1553" s="28229"/>
      <c r="R1553" s="28229"/>
      <c r="S1553" s="28229"/>
      <c r="T1553" s="28229"/>
      <c r="U1553" s="28265"/>
      <c r="V1553" s="28229">
        <v>0</v>
      </c>
    </row>
    <row s="28966" customFormat="1" customHeight="1" ht="15">
      <c r="A1554" s="28229"/>
      <c r="B1554" s="28924"/>
      <c r="C1554" s="28540"/>
      <c r="D1554" s="27339" t="str">
        <f>B1552&amp;".3"</f>
        <v>3.506.3</v>
      </c>
      <c r="E1554" s="27340" t="s">
        <v>1068</v>
      </c>
      <c r="F1554" s="27341" t="s">
        <v>430</v>
      </c>
      <c r="G1554" s="27310" t="s">
        <v>22</v>
      </c>
      <c r="H1554" s="27343" t="s">
        <v>22</v>
      </c>
      <c r="I1554" s="27310" t="s">
        <v>2029</v>
      </c>
      <c r="J1554" s="27343" t="s">
        <v>22</v>
      </c>
      <c r="K1554" s="28195" t="s">
        <v>1069</v>
      </c>
      <c r="L1554" s="28229"/>
      <c r="M1554" s="28229"/>
      <c r="N1554" s="28229"/>
      <c r="O1554" s="28229"/>
      <c r="P1554" s="28229"/>
      <c r="Q1554" s="28229"/>
      <c r="R1554" s="28229"/>
      <c r="S1554" s="28229"/>
      <c r="T1554" s="28229"/>
      <c r="U1554" s="28265"/>
      <c r="V1554" s="28229">
        <v>0</v>
      </c>
    </row>
    <row s="28966" customFormat="1" customHeight="1" ht="22.5">
      <c r="A1555" s="28229"/>
      <c r="B1555" s="28924" t="s">
        <v>2052</v>
      </c>
      <c r="C1555" s="28540" t="s">
        <v>103</v>
      </c>
      <c r="D1555" s="27339" t="str">
        <f>B1555&amp;".1"</f>
        <v>3.507.1</v>
      </c>
      <c r="E1555" s="27340" t="s">
        <v>1065</v>
      </c>
      <c r="F1555" s="27341" t="s">
        <v>430</v>
      </c>
      <c r="G1555" s="27545" t="s">
        <v>22</v>
      </c>
      <c r="H1555" s="27343" t="s">
        <v>22</v>
      </c>
      <c r="I1555" s="27545" t="s">
        <v>1742</v>
      </c>
      <c r="J1555" s="27343" t="s">
        <v>22</v>
      </c>
      <c r="K1555" s="28195"/>
      <c r="L1555" s="28229"/>
      <c r="M1555" s="28229"/>
      <c r="N1555" s="28229"/>
      <c r="O1555" s="28229"/>
      <c r="P1555" s="28229"/>
      <c r="Q1555" s="28229"/>
      <c r="R1555" s="28229"/>
      <c r="S1555" s="28229"/>
      <c r="T1555" s="28229"/>
      <c r="U1555" s="28265"/>
      <c r="V1555" s="28229">
        <v>0</v>
      </c>
    </row>
    <row s="28966" customFormat="1" customHeight="1" ht="15">
      <c r="A1556" s="28229"/>
      <c r="B1556" s="28924"/>
      <c r="C1556" s="28540"/>
      <c r="D1556" s="27339" t="str">
        <f>B1555&amp;".2"</f>
        <v>3.507.2</v>
      </c>
      <c r="E1556" s="27340" t="s">
        <v>1066</v>
      </c>
      <c r="F1556" s="27341" t="s">
        <v>430</v>
      </c>
      <c r="G1556" s="27310" t="s">
        <v>22</v>
      </c>
      <c r="H1556" s="27343" t="s">
        <v>22</v>
      </c>
      <c r="I1556" s="27310" t="s">
        <v>2053</v>
      </c>
      <c r="J1556" s="27343" t="s">
        <v>22</v>
      </c>
      <c r="K1556" s="28195" t="s">
        <v>1067</v>
      </c>
      <c r="L1556" s="28229"/>
      <c r="M1556" s="28229"/>
      <c r="N1556" s="28229"/>
      <c r="O1556" s="28229"/>
      <c r="P1556" s="28229"/>
      <c r="Q1556" s="28229"/>
      <c r="R1556" s="28229"/>
      <c r="S1556" s="28229"/>
      <c r="T1556" s="28229"/>
      <c r="U1556" s="28265"/>
      <c r="V1556" s="28229">
        <v>0</v>
      </c>
    </row>
    <row s="28966" customFormat="1" customHeight="1" ht="15">
      <c r="A1557" s="28229"/>
      <c r="B1557" s="28924"/>
      <c r="C1557" s="28540"/>
      <c r="D1557" s="27339" t="str">
        <f>B1555&amp;".3"</f>
        <v>3.507.3</v>
      </c>
      <c r="E1557" s="27340" t="s">
        <v>1068</v>
      </c>
      <c r="F1557" s="27341" t="s">
        <v>430</v>
      </c>
      <c r="G1557" s="27310" t="s">
        <v>22</v>
      </c>
      <c r="H1557" s="27343" t="s">
        <v>22</v>
      </c>
      <c r="I1557" s="27310" t="s">
        <v>2029</v>
      </c>
      <c r="J1557" s="27343" t="s">
        <v>22</v>
      </c>
      <c r="K1557" s="28195" t="s">
        <v>1069</v>
      </c>
      <c r="L1557" s="28229"/>
      <c r="M1557" s="28229"/>
      <c r="N1557" s="28229"/>
      <c r="O1557" s="28229"/>
      <c r="P1557" s="28229"/>
      <c r="Q1557" s="28229"/>
      <c r="R1557" s="28229"/>
      <c r="S1557" s="28229"/>
      <c r="T1557" s="28229"/>
      <c r="U1557" s="28265"/>
      <c r="V1557" s="28229">
        <v>0</v>
      </c>
    </row>
    <row s="28966" customFormat="1" customHeight="1" ht="22.5">
      <c r="A1558" s="28229"/>
      <c r="B1558" s="28924" t="s">
        <v>2054</v>
      </c>
      <c r="C1558" s="28540" t="s">
        <v>103</v>
      </c>
      <c r="D1558" s="27339" t="str">
        <f>B1558&amp;".1"</f>
        <v>3.508.1</v>
      </c>
      <c r="E1558" s="27340" t="s">
        <v>1065</v>
      </c>
      <c r="F1558" s="27341" t="s">
        <v>430</v>
      </c>
      <c r="G1558" s="27545" t="s">
        <v>22</v>
      </c>
      <c r="H1558" s="27343" t="s">
        <v>22</v>
      </c>
      <c r="I1558" s="27545" t="s">
        <v>1742</v>
      </c>
      <c r="J1558" s="27343" t="s">
        <v>22</v>
      </c>
      <c r="K1558" s="28195"/>
      <c r="L1558" s="28229"/>
      <c r="M1558" s="28229"/>
      <c r="N1558" s="28229"/>
      <c r="O1558" s="28229"/>
      <c r="P1558" s="28229"/>
      <c r="Q1558" s="28229"/>
      <c r="R1558" s="28229"/>
      <c r="S1558" s="28229"/>
      <c r="T1558" s="28229"/>
      <c r="U1558" s="28265"/>
      <c r="V1558" s="28229">
        <v>0</v>
      </c>
    </row>
    <row s="28966" customFormat="1" customHeight="1" ht="15">
      <c r="A1559" s="28229"/>
      <c r="B1559" s="28924"/>
      <c r="C1559" s="28540"/>
      <c r="D1559" s="27339" t="str">
        <f>B1558&amp;".2"</f>
        <v>3.508.2</v>
      </c>
      <c r="E1559" s="27340" t="s">
        <v>1066</v>
      </c>
      <c r="F1559" s="27341" t="s">
        <v>430</v>
      </c>
      <c r="G1559" s="27310" t="s">
        <v>22</v>
      </c>
      <c r="H1559" s="27343" t="s">
        <v>22</v>
      </c>
      <c r="I1559" s="27310" t="s">
        <v>2053</v>
      </c>
      <c r="J1559" s="27343" t="s">
        <v>22</v>
      </c>
      <c r="K1559" s="28195" t="s">
        <v>1067</v>
      </c>
      <c r="L1559" s="28229"/>
      <c r="M1559" s="28229"/>
      <c r="N1559" s="28229"/>
      <c r="O1559" s="28229"/>
      <c r="P1559" s="28229"/>
      <c r="Q1559" s="28229"/>
      <c r="R1559" s="28229"/>
      <c r="S1559" s="28229"/>
      <c r="T1559" s="28229"/>
      <c r="U1559" s="28265"/>
      <c r="V1559" s="28229">
        <v>0</v>
      </c>
    </row>
    <row s="28966" customFormat="1" customHeight="1" ht="15">
      <c r="A1560" s="28229"/>
      <c r="B1560" s="28924"/>
      <c r="C1560" s="28540"/>
      <c r="D1560" s="27339" t="str">
        <f>B1558&amp;".3"</f>
        <v>3.508.3</v>
      </c>
      <c r="E1560" s="27340" t="s">
        <v>1068</v>
      </c>
      <c r="F1560" s="27341" t="s">
        <v>430</v>
      </c>
      <c r="G1560" s="27310" t="s">
        <v>22</v>
      </c>
      <c r="H1560" s="27343" t="s">
        <v>22</v>
      </c>
      <c r="I1560" s="27310" t="s">
        <v>2029</v>
      </c>
      <c r="J1560" s="27343" t="s">
        <v>22</v>
      </c>
      <c r="K1560" s="28195" t="s">
        <v>1069</v>
      </c>
      <c r="L1560" s="28229"/>
      <c r="M1560" s="28229"/>
      <c r="N1560" s="28229"/>
      <c r="O1560" s="28229"/>
      <c r="P1560" s="28229"/>
      <c r="Q1560" s="28229"/>
      <c r="R1560" s="28229"/>
      <c r="S1560" s="28229"/>
      <c r="T1560" s="28229"/>
      <c r="U1560" s="28265"/>
      <c r="V1560" s="28229">
        <v>0</v>
      </c>
    </row>
    <row s="28966" customFormat="1" customHeight="1" ht="22.5">
      <c r="A1561" s="28229"/>
      <c r="B1561" s="28924" t="s">
        <v>2055</v>
      </c>
      <c r="C1561" s="28540" t="s">
        <v>103</v>
      </c>
      <c r="D1561" s="27339" t="str">
        <f>B1561&amp;".1"</f>
        <v>3.509.1</v>
      </c>
      <c r="E1561" s="27340" t="s">
        <v>1065</v>
      </c>
      <c r="F1561" s="27341" t="s">
        <v>430</v>
      </c>
      <c r="G1561" s="27545" t="s">
        <v>22</v>
      </c>
      <c r="H1561" s="27343" t="s">
        <v>22</v>
      </c>
      <c r="I1561" s="27545" t="s">
        <v>2056</v>
      </c>
      <c r="J1561" s="27343" t="s">
        <v>22</v>
      </c>
      <c r="K1561" s="28195"/>
      <c r="L1561" s="28229"/>
      <c r="M1561" s="28229"/>
      <c r="N1561" s="28229"/>
      <c r="O1561" s="28229"/>
      <c r="P1561" s="28229"/>
      <c r="Q1561" s="28229"/>
      <c r="R1561" s="28229"/>
      <c r="S1561" s="28229"/>
      <c r="T1561" s="28229"/>
      <c r="U1561" s="28265"/>
      <c r="V1561" s="28229">
        <v>0</v>
      </c>
    </row>
    <row s="28966" customFormat="1" customHeight="1" ht="15">
      <c r="A1562" s="28229"/>
      <c r="B1562" s="28924"/>
      <c r="C1562" s="28540"/>
      <c r="D1562" s="27339" t="str">
        <f>B1561&amp;".2"</f>
        <v>3.509.2</v>
      </c>
      <c r="E1562" s="27340" t="s">
        <v>1066</v>
      </c>
      <c r="F1562" s="27341" t="s">
        <v>430</v>
      </c>
      <c r="G1562" s="27310" t="s">
        <v>22</v>
      </c>
      <c r="H1562" s="27343" t="s">
        <v>22</v>
      </c>
      <c r="I1562" s="27310" t="s">
        <v>2053</v>
      </c>
      <c r="J1562" s="27343" t="s">
        <v>22</v>
      </c>
      <c r="K1562" s="28195" t="s">
        <v>1067</v>
      </c>
      <c r="L1562" s="28229"/>
      <c r="M1562" s="28229"/>
      <c r="N1562" s="28229"/>
      <c r="O1562" s="28229"/>
      <c r="P1562" s="28229"/>
      <c r="Q1562" s="28229"/>
      <c r="R1562" s="28229"/>
      <c r="S1562" s="28229"/>
      <c r="T1562" s="28229"/>
      <c r="U1562" s="28265"/>
      <c r="V1562" s="28229">
        <v>0</v>
      </c>
    </row>
    <row s="28966" customFormat="1" customHeight="1" ht="15">
      <c r="A1563" s="28229"/>
      <c r="B1563" s="28924"/>
      <c r="C1563" s="28540"/>
      <c r="D1563" s="27339" t="str">
        <f>B1561&amp;".3"</f>
        <v>3.509.3</v>
      </c>
      <c r="E1563" s="27340" t="s">
        <v>1068</v>
      </c>
      <c r="F1563" s="27341" t="s">
        <v>430</v>
      </c>
      <c r="G1563" s="27310" t="s">
        <v>22</v>
      </c>
      <c r="H1563" s="27343" t="s">
        <v>22</v>
      </c>
      <c r="I1563" s="27310" t="s">
        <v>2029</v>
      </c>
      <c r="J1563" s="27343" t="s">
        <v>22</v>
      </c>
      <c r="K1563" s="28195" t="s">
        <v>1069</v>
      </c>
      <c r="L1563" s="28229"/>
      <c r="M1563" s="28229"/>
      <c r="N1563" s="28229"/>
      <c r="O1563" s="28229"/>
      <c r="P1563" s="28229"/>
      <c r="Q1563" s="28229"/>
      <c r="R1563" s="28229"/>
      <c r="S1563" s="28229"/>
      <c r="T1563" s="28229"/>
      <c r="U1563" s="28265"/>
      <c r="V1563" s="28229">
        <v>0</v>
      </c>
    </row>
    <row s="28966" customFormat="1" customHeight="1" ht="22.5">
      <c r="A1564" s="28229"/>
      <c r="B1564" s="28924" t="s">
        <v>2057</v>
      </c>
      <c r="C1564" s="28540" t="s">
        <v>103</v>
      </c>
      <c r="D1564" s="27339" t="str">
        <f>B1564&amp;".1"</f>
        <v>3.510.1</v>
      </c>
      <c r="E1564" s="27340" t="s">
        <v>1065</v>
      </c>
      <c r="F1564" s="27341" t="s">
        <v>430</v>
      </c>
      <c r="G1564" s="27545" t="s">
        <v>22</v>
      </c>
      <c r="H1564" s="27343" t="s">
        <v>22</v>
      </c>
      <c r="I1564" s="27545" t="s">
        <v>2058</v>
      </c>
      <c r="J1564" s="27343" t="s">
        <v>22</v>
      </c>
      <c r="K1564" s="28195"/>
      <c r="L1564" s="28229"/>
      <c r="M1564" s="28229"/>
      <c r="N1564" s="28229"/>
      <c r="O1564" s="28229"/>
      <c r="P1564" s="28229"/>
      <c r="Q1564" s="28229"/>
      <c r="R1564" s="28229"/>
      <c r="S1564" s="28229"/>
      <c r="T1564" s="28229"/>
      <c r="U1564" s="28265"/>
      <c r="V1564" s="28229">
        <v>0</v>
      </c>
    </row>
    <row s="28966" customFormat="1" customHeight="1" ht="15">
      <c r="A1565" s="28229"/>
      <c r="B1565" s="28924"/>
      <c r="C1565" s="28540"/>
      <c r="D1565" s="27339" t="str">
        <f>B1564&amp;".2"</f>
        <v>3.510.2</v>
      </c>
      <c r="E1565" s="27340" t="s">
        <v>1066</v>
      </c>
      <c r="F1565" s="27341" t="s">
        <v>430</v>
      </c>
      <c r="G1565" s="27310" t="s">
        <v>22</v>
      </c>
      <c r="H1565" s="27343" t="s">
        <v>22</v>
      </c>
      <c r="I1565" s="27310" t="s">
        <v>2053</v>
      </c>
      <c r="J1565" s="27343" t="s">
        <v>22</v>
      </c>
      <c r="K1565" s="28195" t="s">
        <v>1067</v>
      </c>
      <c r="L1565" s="28229"/>
      <c r="M1565" s="28229"/>
      <c r="N1565" s="28229"/>
      <c r="O1565" s="28229"/>
      <c r="P1565" s="28229"/>
      <c r="Q1565" s="28229"/>
      <c r="R1565" s="28229"/>
      <c r="S1565" s="28229"/>
      <c r="T1565" s="28229"/>
      <c r="U1565" s="28265"/>
      <c r="V1565" s="28229">
        <v>0</v>
      </c>
    </row>
    <row s="28966" customFormat="1" customHeight="1" ht="15">
      <c r="A1566" s="28229"/>
      <c r="B1566" s="28924"/>
      <c r="C1566" s="28540"/>
      <c r="D1566" s="27339" t="str">
        <f>B1564&amp;".3"</f>
        <v>3.510.3</v>
      </c>
      <c r="E1566" s="27340" t="s">
        <v>1068</v>
      </c>
      <c r="F1566" s="27341" t="s">
        <v>430</v>
      </c>
      <c r="G1566" s="27310" t="s">
        <v>22</v>
      </c>
      <c r="H1566" s="27343" t="s">
        <v>22</v>
      </c>
      <c r="I1566" s="27310" t="s">
        <v>2029</v>
      </c>
      <c r="J1566" s="27343" t="s">
        <v>22</v>
      </c>
      <c r="K1566" s="28195" t="s">
        <v>1069</v>
      </c>
      <c r="L1566" s="28229"/>
      <c r="M1566" s="28229"/>
      <c r="N1566" s="28229"/>
      <c r="O1566" s="28229"/>
      <c r="P1566" s="28229"/>
      <c r="Q1566" s="28229"/>
      <c r="R1566" s="28229"/>
      <c r="S1566" s="28229"/>
      <c r="T1566" s="28229"/>
      <c r="U1566" s="28265"/>
      <c r="V1566" s="28229">
        <v>0</v>
      </c>
    </row>
    <row s="28966" customFormat="1" customHeight="1" ht="22.5">
      <c r="A1567" s="28229"/>
      <c r="B1567" s="28924" t="s">
        <v>2059</v>
      </c>
      <c r="C1567" s="28540" t="s">
        <v>103</v>
      </c>
      <c r="D1567" s="27339" t="str">
        <f>B1567&amp;".1"</f>
        <v>3.511.1</v>
      </c>
      <c r="E1567" s="27340" t="s">
        <v>1065</v>
      </c>
      <c r="F1567" s="27341" t="s">
        <v>430</v>
      </c>
      <c r="G1567" s="27545" t="s">
        <v>22</v>
      </c>
      <c r="H1567" s="27343" t="s">
        <v>22</v>
      </c>
      <c r="I1567" s="27545" t="s">
        <v>1742</v>
      </c>
      <c r="J1567" s="27343" t="s">
        <v>22</v>
      </c>
      <c r="K1567" s="28195"/>
      <c r="L1567" s="28229"/>
      <c r="M1567" s="28229"/>
      <c r="N1567" s="28229"/>
      <c r="O1567" s="28229"/>
      <c r="P1567" s="28229"/>
      <c r="Q1567" s="28229"/>
      <c r="R1567" s="28229"/>
      <c r="S1567" s="28229"/>
      <c r="T1567" s="28229"/>
      <c r="U1567" s="28265"/>
      <c r="V1567" s="28229">
        <v>0</v>
      </c>
    </row>
    <row s="28966" customFormat="1" customHeight="1" ht="15">
      <c r="A1568" s="28229"/>
      <c r="B1568" s="28924"/>
      <c r="C1568" s="28540"/>
      <c r="D1568" s="27339" t="str">
        <f>B1567&amp;".2"</f>
        <v>3.511.2</v>
      </c>
      <c r="E1568" s="27340" t="s">
        <v>1066</v>
      </c>
      <c r="F1568" s="27341" t="s">
        <v>430</v>
      </c>
      <c r="G1568" s="27310" t="s">
        <v>22</v>
      </c>
      <c r="H1568" s="27343" t="s">
        <v>22</v>
      </c>
      <c r="I1568" s="27310" t="s">
        <v>2053</v>
      </c>
      <c r="J1568" s="27343" t="s">
        <v>22</v>
      </c>
      <c r="K1568" s="28195" t="s">
        <v>1067</v>
      </c>
      <c r="L1568" s="28229"/>
      <c r="M1568" s="28229"/>
      <c r="N1568" s="28229"/>
      <c r="O1568" s="28229"/>
      <c r="P1568" s="28229"/>
      <c r="Q1568" s="28229"/>
      <c r="R1568" s="28229"/>
      <c r="S1568" s="28229"/>
      <c r="T1568" s="28229"/>
      <c r="U1568" s="28265"/>
      <c r="V1568" s="28229">
        <v>0</v>
      </c>
    </row>
    <row s="28966" customFormat="1" customHeight="1" ht="15">
      <c r="A1569" s="28229"/>
      <c r="B1569" s="28924"/>
      <c r="C1569" s="28540"/>
      <c r="D1569" s="27339" t="str">
        <f>B1567&amp;".3"</f>
        <v>3.511.3</v>
      </c>
      <c r="E1569" s="27340" t="s">
        <v>1068</v>
      </c>
      <c r="F1569" s="27341" t="s">
        <v>430</v>
      </c>
      <c r="G1569" s="27310" t="s">
        <v>22</v>
      </c>
      <c r="H1569" s="27343" t="s">
        <v>22</v>
      </c>
      <c r="I1569" s="27310" t="s">
        <v>2029</v>
      </c>
      <c r="J1569" s="27343" t="s">
        <v>22</v>
      </c>
      <c r="K1569" s="28195" t="s">
        <v>1069</v>
      </c>
      <c r="L1569" s="28229"/>
      <c r="M1569" s="28229"/>
      <c r="N1569" s="28229"/>
      <c r="O1569" s="28229"/>
      <c r="P1569" s="28229"/>
      <c r="Q1569" s="28229"/>
      <c r="R1569" s="28229"/>
      <c r="S1569" s="28229"/>
      <c r="T1569" s="28229"/>
      <c r="U1569" s="28265"/>
      <c r="V1569" s="28229">
        <v>0</v>
      </c>
    </row>
    <row s="28966" customFormat="1" customHeight="1" ht="22.5">
      <c r="A1570" s="28229"/>
      <c r="B1570" s="28924" t="s">
        <v>2060</v>
      </c>
      <c r="C1570" s="28540" t="s">
        <v>103</v>
      </c>
      <c r="D1570" s="27339" t="str">
        <f>B1570&amp;".1"</f>
        <v>3.512.1</v>
      </c>
      <c r="E1570" s="27340" t="s">
        <v>1065</v>
      </c>
      <c r="F1570" s="27341" t="s">
        <v>430</v>
      </c>
      <c r="G1570" s="27545" t="s">
        <v>22</v>
      </c>
      <c r="H1570" s="27343" t="s">
        <v>22</v>
      </c>
      <c r="I1570" s="27545" t="s">
        <v>2061</v>
      </c>
      <c r="J1570" s="27343" t="s">
        <v>22</v>
      </c>
      <c r="K1570" s="28195"/>
      <c r="L1570" s="28229"/>
      <c r="M1570" s="28229"/>
      <c r="N1570" s="28229"/>
      <c r="O1570" s="28229"/>
      <c r="P1570" s="28229"/>
      <c r="Q1570" s="28229"/>
      <c r="R1570" s="28229"/>
      <c r="S1570" s="28229"/>
      <c r="T1570" s="28229"/>
      <c r="U1570" s="28265"/>
      <c r="V1570" s="28229">
        <v>0</v>
      </c>
    </row>
    <row s="28966" customFormat="1" customHeight="1" ht="15">
      <c r="A1571" s="28229"/>
      <c r="B1571" s="28924"/>
      <c r="C1571" s="28540"/>
      <c r="D1571" s="27339" t="str">
        <f>B1570&amp;".2"</f>
        <v>3.512.2</v>
      </c>
      <c r="E1571" s="27340" t="s">
        <v>1066</v>
      </c>
      <c r="F1571" s="27341" t="s">
        <v>430</v>
      </c>
      <c r="G1571" s="27310" t="s">
        <v>22</v>
      </c>
      <c r="H1571" s="27343" t="s">
        <v>22</v>
      </c>
      <c r="I1571" s="27310" t="s">
        <v>2053</v>
      </c>
      <c r="J1571" s="27343" t="s">
        <v>22</v>
      </c>
      <c r="K1571" s="28195" t="s">
        <v>1067</v>
      </c>
      <c r="L1571" s="28229"/>
      <c r="M1571" s="28229"/>
      <c r="N1571" s="28229"/>
      <c r="O1571" s="28229"/>
      <c r="P1571" s="28229"/>
      <c r="Q1571" s="28229"/>
      <c r="R1571" s="28229"/>
      <c r="S1571" s="28229"/>
      <c r="T1571" s="28229"/>
      <c r="U1571" s="28265"/>
      <c r="V1571" s="28229">
        <v>0</v>
      </c>
    </row>
    <row s="28966" customFormat="1" customHeight="1" ht="15">
      <c r="A1572" s="28229"/>
      <c r="B1572" s="28924"/>
      <c r="C1572" s="28540"/>
      <c r="D1572" s="27339" t="str">
        <f>B1570&amp;".3"</f>
        <v>3.512.3</v>
      </c>
      <c r="E1572" s="27340" t="s">
        <v>1068</v>
      </c>
      <c r="F1572" s="27341" t="s">
        <v>430</v>
      </c>
      <c r="G1572" s="27310" t="s">
        <v>22</v>
      </c>
      <c r="H1572" s="27343" t="s">
        <v>22</v>
      </c>
      <c r="I1572" s="27310" t="s">
        <v>2053</v>
      </c>
      <c r="J1572" s="27343" t="s">
        <v>22</v>
      </c>
      <c r="K1572" s="28195" t="s">
        <v>1069</v>
      </c>
      <c r="L1572" s="28229"/>
      <c r="M1572" s="28229"/>
      <c r="N1572" s="28229"/>
      <c r="O1572" s="28229"/>
      <c r="P1572" s="28229"/>
      <c r="Q1572" s="28229"/>
      <c r="R1572" s="28229"/>
      <c r="S1572" s="28229"/>
      <c r="T1572" s="28229"/>
      <c r="U1572" s="28265"/>
      <c r="V1572" s="28229">
        <v>0</v>
      </c>
    </row>
    <row s="28966" customFormat="1" customHeight="1" ht="22.5">
      <c r="A1573" s="28229"/>
      <c r="B1573" s="28924" t="s">
        <v>2062</v>
      </c>
      <c r="C1573" s="28540" t="s">
        <v>103</v>
      </c>
      <c r="D1573" s="27339" t="str">
        <f>B1573&amp;".1"</f>
        <v>3.513.1</v>
      </c>
      <c r="E1573" s="27340" t="s">
        <v>1065</v>
      </c>
      <c r="F1573" s="27341" t="s">
        <v>430</v>
      </c>
      <c r="G1573" s="27545" t="s">
        <v>22</v>
      </c>
      <c r="H1573" s="27343" t="s">
        <v>22</v>
      </c>
      <c r="I1573" s="27545" t="s">
        <v>2063</v>
      </c>
      <c r="J1573" s="27343" t="s">
        <v>22</v>
      </c>
      <c r="K1573" s="28195"/>
      <c r="L1573" s="28229"/>
      <c r="M1573" s="28229"/>
      <c r="N1573" s="28229"/>
      <c r="O1573" s="28229"/>
      <c r="P1573" s="28229"/>
      <c r="Q1573" s="28229"/>
      <c r="R1573" s="28229"/>
      <c r="S1573" s="28229"/>
      <c r="T1573" s="28229"/>
      <c r="U1573" s="28265"/>
      <c r="V1573" s="28229">
        <v>0</v>
      </c>
    </row>
    <row s="28966" customFormat="1" customHeight="1" ht="15">
      <c r="A1574" s="28229"/>
      <c r="B1574" s="28924"/>
      <c r="C1574" s="28540"/>
      <c r="D1574" s="27339" t="str">
        <f>B1573&amp;".2"</f>
        <v>3.513.2</v>
      </c>
      <c r="E1574" s="27340" t="s">
        <v>1066</v>
      </c>
      <c r="F1574" s="27341" t="s">
        <v>430</v>
      </c>
      <c r="G1574" s="27310" t="s">
        <v>22</v>
      </c>
      <c r="H1574" s="27343" t="s">
        <v>22</v>
      </c>
      <c r="I1574" s="27310" t="s">
        <v>2053</v>
      </c>
      <c r="J1574" s="27343" t="s">
        <v>22</v>
      </c>
      <c r="K1574" s="28195" t="s">
        <v>1067</v>
      </c>
      <c r="L1574" s="28229"/>
      <c r="M1574" s="28229"/>
      <c r="N1574" s="28229"/>
      <c r="O1574" s="28229"/>
      <c r="P1574" s="28229"/>
      <c r="Q1574" s="28229"/>
      <c r="R1574" s="28229"/>
      <c r="S1574" s="28229"/>
      <c r="T1574" s="28229"/>
      <c r="U1574" s="28265"/>
      <c r="V1574" s="28229">
        <v>0</v>
      </c>
    </row>
    <row s="28966" customFormat="1" customHeight="1" ht="15">
      <c r="A1575" s="28229"/>
      <c r="B1575" s="28924"/>
      <c r="C1575" s="28540"/>
      <c r="D1575" s="27339" t="str">
        <f>B1573&amp;".3"</f>
        <v>3.513.3</v>
      </c>
      <c r="E1575" s="27340" t="s">
        <v>1068</v>
      </c>
      <c r="F1575" s="27341" t="s">
        <v>430</v>
      </c>
      <c r="G1575" s="27310" t="s">
        <v>22</v>
      </c>
      <c r="H1575" s="27343" t="s">
        <v>22</v>
      </c>
      <c r="I1575" s="27310" t="s">
        <v>2053</v>
      </c>
      <c r="J1575" s="27343" t="s">
        <v>22</v>
      </c>
      <c r="K1575" s="28195" t="s">
        <v>1069</v>
      </c>
      <c r="L1575" s="28229"/>
      <c r="M1575" s="28229"/>
      <c r="N1575" s="28229"/>
      <c r="O1575" s="28229"/>
      <c r="P1575" s="28229"/>
      <c r="Q1575" s="28229"/>
      <c r="R1575" s="28229"/>
      <c r="S1575" s="28229"/>
      <c r="T1575" s="28229"/>
      <c r="U1575" s="28265"/>
      <c r="V1575" s="28229">
        <v>0</v>
      </c>
    </row>
    <row s="28966" customFormat="1" customHeight="1" ht="22.5">
      <c r="A1576" s="28229"/>
      <c r="B1576" s="28924" t="s">
        <v>2064</v>
      </c>
      <c r="C1576" s="28540" t="s">
        <v>103</v>
      </c>
      <c r="D1576" s="27339" t="str">
        <f>B1576&amp;".1"</f>
        <v>3.514.1</v>
      </c>
      <c r="E1576" s="27340" t="s">
        <v>1065</v>
      </c>
      <c r="F1576" s="27341" t="s">
        <v>430</v>
      </c>
      <c r="G1576" s="27545" t="s">
        <v>22</v>
      </c>
      <c r="H1576" s="27343" t="s">
        <v>22</v>
      </c>
      <c r="I1576" s="27545" t="s">
        <v>2065</v>
      </c>
      <c r="J1576" s="27343" t="s">
        <v>22</v>
      </c>
      <c r="K1576" s="28195"/>
      <c r="L1576" s="28229"/>
      <c r="M1576" s="28229"/>
      <c r="N1576" s="28229"/>
      <c r="O1576" s="28229"/>
      <c r="P1576" s="28229"/>
      <c r="Q1576" s="28229"/>
      <c r="R1576" s="28229"/>
      <c r="S1576" s="28229"/>
      <c r="T1576" s="28229"/>
      <c r="U1576" s="28265"/>
      <c r="V1576" s="28229">
        <v>0</v>
      </c>
    </row>
    <row s="28966" customFormat="1" customHeight="1" ht="15">
      <c r="A1577" s="28229"/>
      <c r="B1577" s="28924"/>
      <c r="C1577" s="28540"/>
      <c r="D1577" s="27339" t="str">
        <f>B1576&amp;".2"</f>
        <v>3.514.2</v>
      </c>
      <c r="E1577" s="27340" t="s">
        <v>1066</v>
      </c>
      <c r="F1577" s="27341" t="s">
        <v>430</v>
      </c>
      <c r="G1577" s="27310" t="s">
        <v>22</v>
      </c>
      <c r="H1577" s="27343" t="s">
        <v>22</v>
      </c>
      <c r="I1577" s="27310" t="s">
        <v>2053</v>
      </c>
      <c r="J1577" s="27343" t="s">
        <v>22</v>
      </c>
      <c r="K1577" s="28195" t="s">
        <v>1067</v>
      </c>
      <c r="L1577" s="28229"/>
      <c r="M1577" s="28229"/>
      <c r="N1577" s="28229"/>
      <c r="O1577" s="28229"/>
      <c r="P1577" s="28229"/>
      <c r="Q1577" s="28229"/>
      <c r="R1577" s="28229"/>
      <c r="S1577" s="28229"/>
      <c r="T1577" s="28229"/>
      <c r="U1577" s="28265"/>
      <c r="V1577" s="28229">
        <v>0</v>
      </c>
    </row>
    <row s="28966" customFormat="1" customHeight="1" ht="15">
      <c r="A1578" s="28229"/>
      <c r="B1578" s="28924"/>
      <c r="C1578" s="28540"/>
      <c r="D1578" s="27339" t="str">
        <f>B1576&amp;".3"</f>
        <v>3.514.3</v>
      </c>
      <c r="E1578" s="27340" t="s">
        <v>1068</v>
      </c>
      <c r="F1578" s="27341" t="s">
        <v>430</v>
      </c>
      <c r="G1578" s="27310" t="s">
        <v>22</v>
      </c>
      <c r="H1578" s="27343" t="s">
        <v>22</v>
      </c>
      <c r="I1578" s="27310" t="s">
        <v>2053</v>
      </c>
      <c r="J1578" s="27343" t="s">
        <v>22</v>
      </c>
      <c r="K1578" s="28195" t="s">
        <v>1069</v>
      </c>
      <c r="L1578" s="28229"/>
      <c r="M1578" s="28229"/>
      <c r="N1578" s="28229"/>
      <c r="O1578" s="28229"/>
      <c r="P1578" s="28229"/>
      <c r="Q1578" s="28229"/>
      <c r="R1578" s="28229"/>
      <c r="S1578" s="28229"/>
      <c r="T1578" s="28229"/>
      <c r="U1578" s="28265"/>
      <c r="V1578" s="28229">
        <v>0</v>
      </c>
    </row>
    <row s="28966" customFormat="1" customHeight="1" ht="22.5">
      <c r="A1579" s="28229"/>
      <c r="B1579" s="28924" t="s">
        <v>2066</v>
      </c>
      <c r="C1579" s="28540" t="s">
        <v>103</v>
      </c>
      <c r="D1579" s="27339" t="str">
        <f>B1579&amp;".1"</f>
        <v>3.515.1</v>
      </c>
      <c r="E1579" s="27340" t="s">
        <v>1065</v>
      </c>
      <c r="F1579" s="27341" t="s">
        <v>430</v>
      </c>
      <c r="G1579" s="27545" t="s">
        <v>22</v>
      </c>
      <c r="H1579" s="27343" t="s">
        <v>22</v>
      </c>
      <c r="I1579" s="27545" t="s">
        <v>2067</v>
      </c>
      <c r="J1579" s="27343" t="s">
        <v>22</v>
      </c>
      <c r="K1579" s="28195"/>
      <c r="L1579" s="28229"/>
      <c r="M1579" s="28229"/>
      <c r="N1579" s="28229"/>
      <c r="O1579" s="28229"/>
      <c r="P1579" s="28229"/>
      <c r="Q1579" s="28229"/>
      <c r="R1579" s="28229"/>
      <c r="S1579" s="28229"/>
      <c r="T1579" s="28229"/>
      <c r="U1579" s="28265"/>
      <c r="V1579" s="28229">
        <v>0</v>
      </c>
    </row>
    <row s="28966" customFormat="1" customHeight="1" ht="15">
      <c r="A1580" s="28229"/>
      <c r="B1580" s="28924"/>
      <c r="C1580" s="28540"/>
      <c r="D1580" s="27339" t="str">
        <f>B1579&amp;".2"</f>
        <v>3.515.2</v>
      </c>
      <c r="E1580" s="27340" t="s">
        <v>1066</v>
      </c>
      <c r="F1580" s="27341" t="s">
        <v>430</v>
      </c>
      <c r="G1580" s="27310" t="s">
        <v>22</v>
      </c>
      <c r="H1580" s="27343" t="s">
        <v>22</v>
      </c>
      <c r="I1580" s="27310" t="s">
        <v>2053</v>
      </c>
      <c r="J1580" s="27343" t="s">
        <v>22</v>
      </c>
      <c r="K1580" s="28195" t="s">
        <v>1067</v>
      </c>
      <c r="L1580" s="28229"/>
      <c r="M1580" s="28229"/>
      <c r="N1580" s="28229"/>
      <c r="O1580" s="28229"/>
      <c r="P1580" s="28229"/>
      <c r="Q1580" s="28229"/>
      <c r="R1580" s="28229"/>
      <c r="S1580" s="28229"/>
      <c r="T1580" s="28229"/>
      <c r="U1580" s="28265"/>
      <c r="V1580" s="28229">
        <v>0</v>
      </c>
    </row>
    <row s="28966" customFormat="1" customHeight="1" ht="15">
      <c r="A1581" s="28229"/>
      <c r="B1581" s="28924"/>
      <c r="C1581" s="28540"/>
      <c r="D1581" s="27339" t="str">
        <f>B1579&amp;".3"</f>
        <v>3.515.3</v>
      </c>
      <c r="E1581" s="27340" t="s">
        <v>1068</v>
      </c>
      <c r="F1581" s="27341" t="s">
        <v>430</v>
      </c>
      <c r="G1581" s="27310" t="s">
        <v>22</v>
      </c>
      <c r="H1581" s="27343" t="s">
        <v>22</v>
      </c>
      <c r="I1581" s="27310" t="s">
        <v>2053</v>
      </c>
      <c r="J1581" s="27343" t="s">
        <v>22</v>
      </c>
      <c r="K1581" s="28195" t="s">
        <v>1069</v>
      </c>
      <c r="L1581" s="28229"/>
      <c r="M1581" s="28229"/>
      <c r="N1581" s="28229"/>
      <c r="O1581" s="28229"/>
      <c r="P1581" s="28229"/>
      <c r="Q1581" s="28229"/>
      <c r="R1581" s="28229"/>
      <c r="S1581" s="28229"/>
      <c r="T1581" s="28229"/>
      <c r="U1581" s="28265"/>
      <c r="V1581" s="28229">
        <v>0</v>
      </c>
    </row>
    <row s="28966" customFormat="1" customHeight="1" ht="22.5">
      <c r="A1582" s="28229"/>
      <c r="B1582" s="28924" t="s">
        <v>2068</v>
      </c>
      <c r="C1582" s="28540" t="s">
        <v>103</v>
      </c>
      <c r="D1582" s="27339" t="str">
        <f>B1582&amp;".1"</f>
        <v>3.516.1</v>
      </c>
      <c r="E1582" s="27340" t="s">
        <v>1065</v>
      </c>
      <c r="F1582" s="27341" t="s">
        <v>430</v>
      </c>
      <c r="G1582" s="27545" t="s">
        <v>22</v>
      </c>
      <c r="H1582" s="27343" t="s">
        <v>22</v>
      </c>
      <c r="I1582" s="27545" t="s">
        <v>2069</v>
      </c>
      <c r="J1582" s="27343" t="s">
        <v>22</v>
      </c>
      <c r="K1582" s="28195"/>
      <c r="L1582" s="28229"/>
      <c r="M1582" s="28229"/>
      <c r="N1582" s="28229"/>
      <c r="O1582" s="28229"/>
      <c r="P1582" s="28229"/>
      <c r="Q1582" s="28229"/>
      <c r="R1582" s="28229"/>
      <c r="S1582" s="28229"/>
      <c r="T1582" s="28229"/>
      <c r="U1582" s="28265"/>
      <c r="V1582" s="28229">
        <v>0</v>
      </c>
    </row>
    <row s="28966" customFormat="1" customHeight="1" ht="15">
      <c r="A1583" s="28229"/>
      <c r="B1583" s="28924"/>
      <c r="C1583" s="28540"/>
      <c r="D1583" s="27339" t="str">
        <f>B1582&amp;".2"</f>
        <v>3.516.2</v>
      </c>
      <c r="E1583" s="27340" t="s">
        <v>1066</v>
      </c>
      <c r="F1583" s="27341" t="s">
        <v>430</v>
      </c>
      <c r="G1583" s="27310" t="s">
        <v>22</v>
      </c>
      <c r="H1583" s="27343" t="s">
        <v>22</v>
      </c>
      <c r="I1583" s="27310" t="s">
        <v>2053</v>
      </c>
      <c r="J1583" s="27343" t="s">
        <v>22</v>
      </c>
      <c r="K1583" s="28195" t="s">
        <v>1067</v>
      </c>
      <c r="L1583" s="28229"/>
      <c r="M1583" s="28229"/>
      <c r="N1583" s="28229"/>
      <c r="O1583" s="28229"/>
      <c r="P1583" s="28229"/>
      <c r="Q1583" s="28229"/>
      <c r="R1583" s="28229"/>
      <c r="S1583" s="28229"/>
      <c r="T1583" s="28229"/>
      <c r="U1583" s="28265"/>
      <c r="V1583" s="28229">
        <v>0</v>
      </c>
    </row>
    <row s="28966" customFormat="1" customHeight="1" ht="15">
      <c r="A1584" s="28229"/>
      <c r="B1584" s="28924"/>
      <c r="C1584" s="28540"/>
      <c r="D1584" s="27339" t="str">
        <f>B1582&amp;".3"</f>
        <v>3.516.3</v>
      </c>
      <c r="E1584" s="27340" t="s">
        <v>1068</v>
      </c>
      <c r="F1584" s="27341" t="s">
        <v>430</v>
      </c>
      <c r="G1584" s="27310" t="s">
        <v>22</v>
      </c>
      <c r="H1584" s="27343" t="s">
        <v>22</v>
      </c>
      <c r="I1584" s="27310" t="s">
        <v>2053</v>
      </c>
      <c r="J1584" s="27343" t="s">
        <v>22</v>
      </c>
      <c r="K1584" s="28195" t="s">
        <v>1069</v>
      </c>
      <c r="L1584" s="28229"/>
      <c r="M1584" s="28229"/>
      <c r="N1584" s="28229"/>
      <c r="O1584" s="28229"/>
      <c r="P1584" s="28229"/>
      <c r="Q1584" s="28229"/>
      <c r="R1584" s="28229"/>
      <c r="S1584" s="28229"/>
      <c r="T1584" s="28229"/>
      <c r="U1584" s="28265"/>
      <c r="V1584" s="28229">
        <v>0</v>
      </c>
    </row>
    <row s="28966" customFormat="1" customHeight="1" ht="22.5">
      <c r="A1585" s="28229"/>
      <c r="B1585" s="28924" t="s">
        <v>2070</v>
      </c>
      <c r="C1585" s="28540" t="s">
        <v>103</v>
      </c>
      <c r="D1585" s="27339" t="str">
        <f>B1585&amp;".1"</f>
        <v>3.517.1</v>
      </c>
      <c r="E1585" s="27340" t="s">
        <v>1065</v>
      </c>
      <c r="F1585" s="27341" t="s">
        <v>430</v>
      </c>
      <c r="G1585" s="27545" t="s">
        <v>22</v>
      </c>
      <c r="H1585" s="27343" t="s">
        <v>22</v>
      </c>
      <c r="I1585" s="27545" t="s">
        <v>1459</v>
      </c>
      <c r="J1585" s="27343" t="s">
        <v>22</v>
      </c>
      <c r="K1585" s="28195"/>
      <c r="L1585" s="28229"/>
      <c r="M1585" s="28229"/>
      <c r="N1585" s="28229"/>
      <c r="O1585" s="28229"/>
      <c r="P1585" s="28229"/>
      <c r="Q1585" s="28229"/>
      <c r="R1585" s="28229"/>
      <c r="S1585" s="28229"/>
      <c r="T1585" s="28229"/>
      <c r="U1585" s="28265"/>
      <c r="V1585" s="28229">
        <v>0</v>
      </c>
    </row>
    <row s="28966" customFormat="1" customHeight="1" ht="15">
      <c r="A1586" s="28229"/>
      <c r="B1586" s="28924"/>
      <c r="C1586" s="28540"/>
      <c r="D1586" s="27339" t="str">
        <f>B1585&amp;".2"</f>
        <v>3.517.2</v>
      </c>
      <c r="E1586" s="27340" t="s">
        <v>1066</v>
      </c>
      <c r="F1586" s="27341" t="s">
        <v>430</v>
      </c>
      <c r="G1586" s="27310" t="s">
        <v>22</v>
      </c>
      <c r="H1586" s="27343" t="s">
        <v>22</v>
      </c>
      <c r="I1586" s="27310" t="s">
        <v>2053</v>
      </c>
      <c r="J1586" s="27343" t="s">
        <v>22</v>
      </c>
      <c r="K1586" s="28195" t="s">
        <v>1067</v>
      </c>
      <c r="L1586" s="28229"/>
      <c r="M1586" s="28229"/>
      <c r="N1586" s="28229"/>
      <c r="O1586" s="28229"/>
      <c r="P1586" s="28229"/>
      <c r="Q1586" s="28229"/>
      <c r="R1586" s="28229"/>
      <c r="S1586" s="28229"/>
      <c r="T1586" s="28229"/>
      <c r="U1586" s="28265"/>
      <c r="V1586" s="28229">
        <v>0</v>
      </c>
    </row>
    <row s="28966" customFormat="1" customHeight="1" ht="15">
      <c r="A1587" s="28229"/>
      <c r="B1587" s="28924"/>
      <c r="C1587" s="28540"/>
      <c r="D1587" s="27339" t="str">
        <f>B1585&amp;".3"</f>
        <v>3.517.3</v>
      </c>
      <c r="E1587" s="27340" t="s">
        <v>1068</v>
      </c>
      <c r="F1587" s="27341" t="s">
        <v>430</v>
      </c>
      <c r="G1587" s="27310" t="s">
        <v>22</v>
      </c>
      <c r="H1587" s="27343" t="s">
        <v>22</v>
      </c>
      <c r="I1587" s="27310" t="s">
        <v>2053</v>
      </c>
      <c r="J1587" s="27343" t="s">
        <v>22</v>
      </c>
      <c r="K1587" s="28195" t="s">
        <v>1069</v>
      </c>
      <c r="L1587" s="28229"/>
      <c r="M1587" s="28229"/>
      <c r="N1587" s="28229"/>
      <c r="O1587" s="28229"/>
      <c r="P1587" s="28229"/>
      <c r="Q1587" s="28229"/>
      <c r="R1587" s="28229"/>
      <c r="S1587" s="28229"/>
      <c r="T1587" s="28229"/>
      <c r="U1587" s="28265"/>
      <c r="V1587" s="28229">
        <v>0</v>
      </c>
    </row>
    <row s="28966" customFormat="1" customHeight="1" ht="22.5">
      <c r="A1588" s="28229"/>
      <c r="B1588" s="28924" t="s">
        <v>2071</v>
      </c>
      <c r="C1588" s="28540" t="s">
        <v>103</v>
      </c>
      <c r="D1588" s="27339" t="str">
        <f>B1588&amp;".1"</f>
        <v>3.518.1</v>
      </c>
      <c r="E1588" s="27340" t="s">
        <v>1065</v>
      </c>
      <c r="F1588" s="27341" t="s">
        <v>430</v>
      </c>
      <c r="G1588" s="27545" t="s">
        <v>22</v>
      </c>
      <c r="H1588" s="27343" t="s">
        <v>22</v>
      </c>
      <c r="I1588" s="27545" t="s">
        <v>2072</v>
      </c>
      <c r="J1588" s="27343" t="s">
        <v>22</v>
      </c>
      <c r="K1588" s="28195"/>
      <c r="L1588" s="28229"/>
      <c r="M1588" s="28229"/>
      <c r="N1588" s="28229"/>
      <c r="O1588" s="28229"/>
      <c r="P1588" s="28229"/>
      <c r="Q1588" s="28229"/>
      <c r="R1588" s="28229"/>
      <c r="S1588" s="28229"/>
      <c r="T1588" s="28229"/>
      <c r="U1588" s="28265"/>
      <c r="V1588" s="28229">
        <v>0</v>
      </c>
    </row>
    <row s="28966" customFormat="1" customHeight="1" ht="15">
      <c r="A1589" s="28229"/>
      <c r="B1589" s="28924"/>
      <c r="C1589" s="28540"/>
      <c r="D1589" s="27339" t="str">
        <f>B1588&amp;".2"</f>
        <v>3.518.2</v>
      </c>
      <c r="E1589" s="27340" t="s">
        <v>1066</v>
      </c>
      <c r="F1589" s="27341" t="s">
        <v>430</v>
      </c>
      <c r="G1589" s="27310" t="s">
        <v>22</v>
      </c>
      <c r="H1589" s="27343" t="s">
        <v>22</v>
      </c>
      <c r="I1589" s="27310" t="s">
        <v>2053</v>
      </c>
      <c r="J1589" s="27343" t="s">
        <v>22</v>
      </c>
      <c r="K1589" s="28195" t="s">
        <v>1067</v>
      </c>
      <c r="L1589" s="28229"/>
      <c r="M1589" s="28229"/>
      <c r="N1589" s="28229"/>
      <c r="O1589" s="28229"/>
      <c r="P1589" s="28229"/>
      <c r="Q1589" s="28229"/>
      <c r="R1589" s="28229"/>
      <c r="S1589" s="28229"/>
      <c r="T1589" s="28229"/>
      <c r="U1589" s="28265"/>
      <c r="V1589" s="28229">
        <v>0</v>
      </c>
    </row>
    <row s="28966" customFormat="1" customHeight="1" ht="15">
      <c r="A1590" s="28229"/>
      <c r="B1590" s="28924"/>
      <c r="C1590" s="28540"/>
      <c r="D1590" s="27339" t="str">
        <f>B1588&amp;".3"</f>
        <v>3.518.3</v>
      </c>
      <c r="E1590" s="27340" t="s">
        <v>1068</v>
      </c>
      <c r="F1590" s="27341" t="s">
        <v>430</v>
      </c>
      <c r="G1590" s="27310" t="s">
        <v>22</v>
      </c>
      <c r="H1590" s="27343" t="s">
        <v>22</v>
      </c>
      <c r="I1590" s="27310" t="s">
        <v>2053</v>
      </c>
      <c r="J1590" s="27343" t="s">
        <v>22</v>
      </c>
      <c r="K1590" s="28195" t="s">
        <v>1069</v>
      </c>
      <c r="L1590" s="28229"/>
      <c r="M1590" s="28229"/>
      <c r="N1590" s="28229"/>
      <c r="O1590" s="28229"/>
      <c r="P1590" s="28229"/>
      <c r="Q1590" s="28229"/>
      <c r="R1590" s="28229"/>
      <c r="S1590" s="28229"/>
      <c r="T1590" s="28229"/>
      <c r="U1590" s="28265"/>
      <c r="V1590" s="28229">
        <v>0</v>
      </c>
    </row>
    <row s="28966" customFormat="1" customHeight="1" ht="22.5">
      <c r="A1591" s="28229"/>
      <c r="B1591" s="28924" t="s">
        <v>2073</v>
      </c>
      <c r="C1591" s="28540" t="s">
        <v>103</v>
      </c>
      <c r="D1591" s="27339" t="str">
        <f>B1591&amp;".1"</f>
        <v>3.519.1</v>
      </c>
      <c r="E1591" s="27340" t="s">
        <v>1065</v>
      </c>
      <c r="F1591" s="27341" t="s">
        <v>430</v>
      </c>
      <c r="G1591" s="27545" t="s">
        <v>22</v>
      </c>
      <c r="H1591" s="27343" t="s">
        <v>22</v>
      </c>
      <c r="I1591" s="27545" t="s">
        <v>2074</v>
      </c>
      <c r="J1591" s="27343" t="s">
        <v>22</v>
      </c>
      <c r="K1591" s="28195"/>
      <c r="L1591" s="28229"/>
      <c r="M1591" s="28229"/>
      <c r="N1591" s="28229"/>
      <c r="O1591" s="28229"/>
      <c r="P1591" s="28229"/>
      <c r="Q1591" s="28229"/>
      <c r="R1591" s="28229"/>
      <c r="S1591" s="28229"/>
      <c r="T1591" s="28229"/>
      <c r="U1591" s="28265"/>
      <c r="V1591" s="28229">
        <v>0</v>
      </c>
    </row>
    <row s="28966" customFormat="1" customHeight="1" ht="15">
      <c r="A1592" s="28229"/>
      <c r="B1592" s="28924"/>
      <c r="C1592" s="28540"/>
      <c r="D1592" s="27339" t="str">
        <f>B1591&amp;".2"</f>
        <v>3.519.2</v>
      </c>
      <c r="E1592" s="27340" t="s">
        <v>1066</v>
      </c>
      <c r="F1592" s="27341" t="s">
        <v>430</v>
      </c>
      <c r="G1592" s="27310" t="s">
        <v>22</v>
      </c>
      <c r="H1592" s="27343" t="s">
        <v>22</v>
      </c>
      <c r="I1592" s="27310" t="s">
        <v>2053</v>
      </c>
      <c r="J1592" s="27343" t="s">
        <v>22</v>
      </c>
      <c r="K1592" s="28195" t="s">
        <v>1067</v>
      </c>
      <c r="L1592" s="28229"/>
      <c r="M1592" s="28229"/>
      <c r="N1592" s="28229"/>
      <c r="O1592" s="28229"/>
      <c r="P1592" s="28229"/>
      <c r="Q1592" s="28229"/>
      <c r="R1592" s="28229"/>
      <c r="S1592" s="28229"/>
      <c r="T1592" s="28229"/>
      <c r="U1592" s="28265"/>
      <c r="V1592" s="28229">
        <v>0</v>
      </c>
    </row>
    <row s="28966" customFormat="1" customHeight="1" ht="15">
      <c r="A1593" s="28229"/>
      <c r="B1593" s="28924"/>
      <c r="C1593" s="28540"/>
      <c r="D1593" s="27339" t="str">
        <f>B1591&amp;".3"</f>
        <v>3.519.3</v>
      </c>
      <c r="E1593" s="27340" t="s">
        <v>1068</v>
      </c>
      <c r="F1593" s="27341" t="s">
        <v>430</v>
      </c>
      <c r="G1593" s="27310" t="s">
        <v>22</v>
      </c>
      <c r="H1593" s="27343" t="s">
        <v>22</v>
      </c>
      <c r="I1593" s="27310" t="s">
        <v>2053</v>
      </c>
      <c r="J1593" s="27343" t="s">
        <v>22</v>
      </c>
      <c r="K1593" s="28195" t="s">
        <v>1069</v>
      </c>
      <c r="L1593" s="28229"/>
      <c r="M1593" s="28229"/>
      <c r="N1593" s="28229"/>
      <c r="O1593" s="28229"/>
      <c r="P1593" s="28229"/>
      <c r="Q1593" s="28229"/>
      <c r="R1593" s="28229"/>
      <c r="S1593" s="28229"/>
      <c r="T1593" s="28229"/>
      <c r="U1593" s="28265"/>
      <c r="V1593" s="28229">
        <v>0</v>
      </c>
    </row>
    <row s="28966" customFormat="1" customHeight="1" ht="22.5">
      <c r="A1594" s="28229"/>
      <c r="B1594" s="28924" t="s">
        <v>2075</v>
      </c>
      <c r="C1594" s="28540" t="s">
        <v>103</v>
      </c>
      <c r="D1594" s="27339" t="str">
        <f>B1594&amp;".1"</f>
        <v>3.520.1</v>
      </c>
      <c r="E1594" s="27340" t="s">
        <v>1065</v>
      </c>
      <c r="F1594" s="27341" t="s">
        <v>430</v>
      </c>
      <c r="G1594" s="27545" t="s">
        <v>22</v>
      </c>
      <c r="H1594" s="27343" t="s">
        <v>22</v>
      </c>
      <c r="I1594" s="27545" t="s">
        <v>2076</v>
      </c>
      <c r="J1594" s="27343" t="s">
        <v>22</v>
      </c>
      <c r="K1594" s="28195"/>
      <c r="L1594" s="28229"/>
      <c r="M1594" s="28229"/>
      <c r="N1594" s="28229"/>
      <c r="O1594" s="28229"/>
      <c r="P1594" s="28229"/>
      <c r="Q1594" s="28229"/>
      <c r="R1594" s="28229"/>
      <c r="S1594" s="28229"/>
      <c r="T1594" s="28229"/>
      <c r="U1594" s="28265"/>
      <c r="V1594" s="28229">
        <v>0</v>
      </c>
    </row>
    <row s="28966" customFormat="1" customHeight="1" ht="15">
      <c r="A1595" s="28229"/>
      <c r="B1595" s="28924"/>
      <c r="C1595" s="28540"/>
      <c r="D1595" s="27339" t="str">
        <f>B1594&amp;".2"</f>
        <v>3.520.2</v>
      </c>
      <c r="E1595" s="27340" t="s">
        <v>1066</v>
      </c>
      <c r="F1595" s="27341" t="s">
        <v>430</v>
      </c>
      <c r="G1595" s="27310" t="s">
        <v>22</v>
      </c>
      <c r="H1595" s="27343" t="s">
        <v>22</v>
      </c>
      <c r="I1595" s="27310" t="s">
        <v>2053</v>
      </c>
      <c r="J1595" s="27343" t="s">
        <v>22</v>
      </c>
      <c r="K1595" s="28195" t="s">
        <v>1067</v>
      </c>
      <c r="L1595" s="28229"/>
      <c r="M1595" s="28229"/>
      <c r="N1595" s="28229"/>
      <c r="O1595" s="28229"/>
      <c r="P1595" s="28229"/>
      <c r="Q1595" s="28229"/>
      <c r="R1595" s="28229"/>
      <c r="S1595" s="28229"/>
      <c r="T1595" s="28229"/>
      <c r="U1595" s="28265"/>
      <c r="V1595" s="28229">
        <v>0</v>
      </c>
    </row>
    <row s="28966" customFormat="1" customHeight="1" ht="15">
      <c r="A1596" s="28229"/>
      <c r="B1596" s="28924"/>
      <c r="C1596" s="28540"/>
      <c r="D1596" s="27339" t="str">
        <f>B1594&amp;".3"</f>
        <v>3.520.3</v>
      </c>
      <c r="E1596" s="27340" t="s">
        <v>1068</v>
      </c>
      <c r="F1596" s="27341" t="s">
        <v>430</v>
      </c>
      <c r="G1596" s="27310" t="s">
        <v>22</v>
      </c>
      <c r="H1596" s="27343" t="s">
        <v>22</v>
      </c>
      <c r="I1596" s="27310" t="s">
        <v>2053</v>
      </c>
      <c r="J1596" s="27343" t="s">
        <v>22</v>
      </c>
      <c r="K1596" s="28195" t="s">
        <v>1069</v>
      </c>
      <c r="L1596" s="28229"/>
      <c r="M1596" s="28229"/>
      <c r="N1596" s="28229"/>
      <c r="O1596" s="28229"/>
      <c r="P1596" s="28229"/>
      <c r="Q1596" s="28229"/>
      <c r="R1596" s="28229"/>
      <c r="S1596" s="28229"/>
      <c r="T1596" s="28229"/>
      <c r="U1596" s="28265"/>
      <c r="V1596" s="28229">
        <v>0</v>
      </c>
    </row>
    <row s="28966" customFormat="1" customHeight="1" ht="22.5">
      <c r="A1597" s="28229"/>
      <c r="B1597" s="28924" t="s">
        <v>2077</v>
      </c>
      <c r="C1597" s="28540" t="s">
        <v>103</v>
      </c>
      <c r="D1597" s="27339" t="str">
        <f>B1597&amp;".1"</f>
        <v>3.521.1</v>
      </c>
      <c r="E1597" s="27340" t="s">
        <v>1065</v>
      </c>
      <c r="F1597" s="27341" t="s">
        <v>430</v>
      </c>
      <c r="G1597" s="27545" t="s">
        <v>22</v>
      </c>
      <c r="H1597" s="27343" t="s">
        <v>22</v>
      </c>
      <c r="I1597" s="27545" t="s">
        <v>2078</v>
      </c>
      <c r="J1597" s="27343" t="s">
        <v>22</v>
      </c>
      <c r="K1597" s="28195"/>
      <c r="L1597" s="28229"/>
      <c r="M1597" s="28229"/>
      <c r="N1597" s="28229"/>
      <c r="O1597" s="28229"/>
      <c r="P1597" s="28229"/>
      <c r="Q1597" s="28229"/>
      <c r="R1597" s="28229"/>
      <c r="S1597" s="28229"/>
      <c r="T1597" s="28229"/>
      <c r="U1597" s="28265"/>
      <c r="V1597" s="28229">
        <v>0</v>
      </c>
    </row>
    <row s="28966" customFormat="1" customHeight="1" ht="15">
      <c r="A1598" s="28229"/>
      <c r="B1598" s="28924"/>
      <c r="C1598" s="28540"/>
      <c r="D1598" s="27339" t="str">
        <f>B1597&amp;".2"</f>
        <v>3.521.2</v>
      </c>
      <c r="E1598" s="27340" t="s">
        <v>1066</v>
      </c>
      <c r="F1598" s="27341" t="s">
        <v>430</v>
      </c>
      <c r="G1598" s="27310" t="s">
        <v>22</v>
      </c>
      <c r="H1598" s="27343" t="s">
        <v>22</v>
      </c>
      <c r="I1598" s="27310" t="s">
        <v>2053</v>
      </c>
      <c r="J1598" s="27343" t="s">
        <v>22</v>
      </c>
      <c r="K1598" s="28195" t="s">
        <v>1067</v>
      </c>
      <c r="L1598" s="28229"/>
      <c r="M1598" s="28229"/>
      <c r="N1598" s="28229"/>
      <c r="O1598" s="28229"/>
      <c r="P1598" s="28229"/>
      <c r="Q1598" s="28229"/>
      <c r="R1598" s="28229"/>
      <c r="S1598" s="28229"/>
      <c r="T1598" s="28229"/>
      <c r="U1598" s="28265"/>
      <c r="V1598" s="28229">
        <v>0</v>
      </c>
    </row>
    <row s="28966" customFormat="1" customHeight="1" ht="15">
      <c r="A1599" s="28229"/>
      <c r="B1599" s="28924"/>
      <c r="C1599" s="28540"/>
      <c r="D1599" s="27339" t="str">
        <f>B1597&amp;".3"</f>
        <v>3.521.3</v>
      </c>
      <c r="E1599" s="27340" t="s">
        <v>1068</v>
      </c>
      <c r="F1599" s="27341" t="s">
        <v>430</v>
      </c>
      <c r="G1599" s="27310" t="s">
        <v>22</v>
      </c>
      <c r="H1599" s="27343" t="s">
        <v>22</v>
      </c>
      <c r="I1599" s="27310" t="s">
        <v>2053</v>
      </c>
      <c r="J1599" s="27343" t="s">
        <v>22</v>
      </c>
      <c r="K1599" s="28195" t="s">
        <v>1069</v>
      </c>
      <c r="L1599" s="28229"/>
      <c r="M1599" s="28229"/>
      <c r="N1599" s="28229"/>
      <c r="O1599" s="28229"/>
      <c r="P1599" s="28229"/>
      <c r="Q1599" s="28229"/>
      <c r="R1599" s="28229"/>
      <c r="S1599" s="28229"/>
      <c r="T1599" s="28229"/>
      <c r="U1599" s="28265"/>
      <c r="V1599" s="28229">
        <v>0</v>
      </c>
    </row>
    <row s="28966" customFormat="1" customHeight="1" ht="22.5">
      <c r="A1600" s="28229"/>
      <c r="B1600" s="28924" t="s">
        <v>2079</v>
      </c>
      <c r="C1600" s="28540" t="s">
        <v>103</v>
      </c>
      <c r="D1600" s="27339" t="str">
        <f>B1600&amp;".1"</f>
        <v>3.522.1</v>
      </c>
      <c r="E1600" s="27340" t="s">
        <v>1065</v>
      </c>
      <c r="F1600" s="27341" t="s">
        <v>430</v>
      </c>
      <c r="G1600" s="27545" t="s">
        <v>22</v>
      </c>
      <c r="H1600" s="27343" t="s">
        <v>22</v>
      </c>
      <c r="I1600" s="27545" t="s">
        <v>2080</v>
      </c>
      <c r="J1600" s="27343" t="s">
        <v>22</v>
      </c>
      <c r="K1600" s="28195"/>
      <c r="L1600" s="28229"/>
      <c r="M1600" s="28229"/>
      <c r="N1600" s="28229"/>
      <c r="O1600" s="28229"/>
      <c r="P1600" s="28229"/>
      <c r="Q1600" s="28229"/>
      <c r="R1600" s="28229"/>
      <c r="S1600" s="28229"/>
      <c r="T1600" s="28229"/>
      <c r="U1600" s="28265"/>
      <c r="V1600" s="28229">
        <v>0</v>
      </c>
    </row>
    <row s="28966" customFormat="1" customHeight="1" ht="15">
      <c r="A1601" s="28229"/>
      <c r="B1601" s="28924"/>
      <c r="C1601" s="28540"/>
      <c r="D1601" s="27339" t="str">
        <f>B1600&amp;".2"</f>
        <v>3.522.2</v>
      </c>
      <c r="E1601" s="27340" t="s">
        <v>1066</v>
      </c>
      <c r="F1601" s="27341" t="s">
        <v>430</v>
      </c>
      <c r="G1601" s="27310" t="s">
        <v>22</v>
      </c>
      <c r="H1601" s="27343" t="s">
        <v>22</v>
      </c>
      <c r="I1601" s="27310" t="s">
        <v>2053</v>
      </c>
      <c r="J1601" s="27343" t="s">
        <v>22</v>
      </c>
      <c r="K1601" s="28195" t="s">
        <v>1067</v>
      </c>
      <c r="L1601" s="28229"/>
      <c r="M1601" s="28229"/>
      <c r="N1601" s="28229"/>
      <c r="O1601" s="28229"/>
      <c r="P1601" s="28229"/>
      <c r="Q1601" s="28229"/>
      <c r="R1601" s="28229"/>
      <c r="S1601" s="28229"/>
      <c r="T1601" s="28229"/>
      <c r="U1601" s="28265"/>
      <c r="V1601" s="28229">
        <v>0</v>
      </c>
    </row>
    <row s="28966" customFormat="1" customHeight="1" ht="15">
      <c r="A1602" s="28229"/>
      <c r="B1602" s="28924"/>
      <c r="C1602" s="28540"/>
      <c r="D1602" s="27339" t="str">
        <f>B1600&amp;".3"</f>
        <v>3.522.3</v>
      </c>
      <c r="E1602" s="27340" t="s">
        <v>1068</v>
      </c>
      <c r="F1602" s="27341" t="s">
        <v>430</v>
      </c>
      <c r="G1602" s="27310" t="s">
        <v>22</v>
      </c>
      <c r="H1602" s="27343" t="s">
        <v>22</v>
      </c>
      <c r="I1602" s="27310" t="s">
        <v>2053</v>
      </c>
      <c r="J1602" s="27343" t="s">
        <v>22</v>
      </c>
      <c r="K1602" s="28195" t="s">
        <v>1069</v>
      </c>
      <c r="L1602" s="28229"/>
      <c r="M1602" s="28229"/>
      <c r="N1602" s="28229"/>
      <c r="O1602" s="28229"/>
      <c r="P1602" s="28229"/>
      <c r="Q1602" s="28229"/>
      <c r="R1602" s="28229"/>
      <c r="S1602" s="28229"/>
      <c r="T1602" s="28229"/>
      <c r="U1602" s="28265"/>
      <c r="V1602" s="28229">
        <v>0</v>
      </c>
    </row>
    <row s="28966" customFormat="1" customHeight="1" ht="22.5">
      <c r="A1603" s="28229"/>
      <c r="B1603" s="28924" t="s">
        <v>2081</v>
      </c>
      <c r="C1603" s="28540" t="s">
        <v>103</v>
      </c>
      <c r="D1603" s="27339" t="str">
        <f>B1603&amp;".1"</f>
        <v>3.523.1</v>
      </c>
      <c r="E1603" s="27340" t="s">
        <v>1065</v>
      </c>
      <c r="F1603" s="27341" t="s">
        <v>430</v>
      </c>
      <c r="G1603" s="27545" t="s">
        <v>22</v>
      </c>
      <c r="H1603" s="27343" t="s">
        <v>22</v>
      </c>
      <c r="I1603" s="27545" t="s">
        <v>2082</v>
      </c>
      <c r="J1603" s="27343" t="s">
        <v>22</v>
      </c>
      <c r="K1603" s="28195"/>
      <c r="L1603" s="28229"/>
      <c r="M1603" s="28229"/>
      <c r="N1603" s="28229"/>
      <c r="O1603" s="28229"/>
      <c r="P1603" s="28229"/>
      <c r="Q1603" s="28229"/>
      <c r="R1603" s="28229"/>
      <c r="S1603" s="28229"/>
      <c r="T1603" s="28229"/>
      <c r="U1603" s="28265"/>
      <c r="V1603" s="28229">
        <v>0</v>
      </c>
    </row>
    <row s="28966" customFormat="1" customHeight="1" ht="15">
      <c r="A1604" s="28229"/>
      <c r="B1604" s="28924"/>
      <c r="C1604" s="28540"/>
      <c r="D1604" s="27339" t="str">
        <f>B1603&amp;".2"</f>
        <v>3.523.2</v>
      </c>
      <c r="E1604" s="27340" t="s">
        <v>1066</v>
      </c>
      <c r="F1604" s="27341" t="s">
        <v>430</v>
      </c>
      <c r="G1604" s="27310" t="s">
        <v>22</v>
      </c>
      <c r="H1604" s="27343" t="s">
        <v>22</v>
      </c>
      <c r="I1604" s="27310" t="s">
        <v>2053</v>
      </c>
      <c r="J1604" s="27343" t="s">
        <v>22</v>
      </c>
      <c r="K1604" s="28195" t="s">
        <v>1067</v>
      </c>
      <c r="L1604" s="28229"/>
      <c r="M1604" s="28229"/>
      <c r="N1604" s="28229"/>
      <c r="O1604" s="28229"/>
      <c r="P1604" s="28229"/>
      <c r="Q1604" s="28229"/>
      <c r="R1604" s="28229"/>
      <c r="S1604" s="28229"/>
      <c r="T1604" s="28229"/>
      <c r="U1604" s="28265"/>
      <c r="V1604" s="28229">
        <v>0</v>
      </c>
    </row>
    <row s="28966" customFormat="1" customHeight="1" ht="15">
      <c r="A1605" s="28229"/>
      <c r="B1605" s="28924"/>
      <c r="C1605" s="28540"/>
      <c r="D1605" s="27339" t="str">
        <f>B1603&amp;".3"</f>
        <v>3.523.3</v>
      </c>
      <c r="E1605" s="27340" t="s">
        <v>1068</v>
      </c>
      <c r="F1605" s="27341" t="s">
        <v>430</v>
      </c>
      <c r="G1605" s="27310" t="s">
        <v>22</v>
      </c>
      <c r="H1605" s="27343" t="s">
        <v>22</v>
      </c>
      <c r="I1605" s="27310" t="s">
        <v>2053</v>
      </c>
      <c r="J1605" s="27343" t="s">
        <v>22</v>
      </c>
      <c r="K1605" s="28195" t="s">
        <v>1069</v>
      </c>
      <c r="L1605" s="28229"/>
      <c r="M1605" s="28229"/>
      <c r="N1605" s="28229"/>
      <c r="O1605" s="28229"/>
      <c r="P1605" s="28229"/>
      <c r="Q1605" s="28229"/>
      <c r="R1605" s="28229"/>
      <c r="S1605" s="28229"/>
      <c r="T1605" s="28229"/>
      <c r="U1605" s="28265"/>
      <c r="V1605" s="28229">
        <v>0</v>
      </c>
    </row>
    <row s="28966" customFormat="1" customHeight="1" ht="22.5">
      <c r="A1606" s="28229"/>
      <c r="B1606" s="28924" t="s">
        <v>2083</v>
      </c>
      <c r="C1606" s="28540" t="s">
        <v>103</v>
      </c>
      <c r="D1606" s="27339" t="str">
        <f>B1606&amp;".1"</f>
        <v>3.524.1</v>
      </c>
      <c r="E1606" s="27340" t="s">
        <v>1065</v>
      </c>
      <c r="F1606" s="27341" t="s">
        <v>430</v>
      </c>
      <c r="G1606" s="27545" t="s">
        <v>22</v>
      </c>
      <c r="H1606" s="27343" t="s">
        <v>22</v>
      </c>
      <c r="I1606" s="27545" t="s">
        <v>2082</v>
      </c>
      <c r="J1606" s="27343" t="s">
        <v>22</v>
      </c>
      <c r="K1606" s="28195"/>
      <c r="L1606" s="28229"/>
      <c r="M1606" s="28229"/>
      <c r="N1606" s="28229"/>
      <c r="O1606" s="28229"/>
      <c r="P1606" s="28229"/>
      <c r="Q1606" s="28229"/>
      <c r="R1606" s="28229"/>
      <c r="S1606" s="28229"/>
      <c r="T1606" s="28229"/>
      <c r="U1606" s="28265"/>
      <c r="V1606" s="28229">
        <v>0</v>
      </c>
    </row>
    <row s="28966" customFormat="1" customHeight="1" ht="15">
      <c r="A1607" s="28229"/>
      <c r="B1607" s="28924"/>
      <c r="C1607" s="28540"/>
      <c r="D1607" s="27339" t="str">
        <f>B1606&amp;".2"</f>
        <v>3.524.2</v>
      </c>
      <c r="E1607" s="27340" t="s">
        <v>1066</v>
      </c>
      <c r="F1607" s="27341" t="s">
        <v>430</v>
      </c>
      <c r="G1607" s="27310" t="s">
        <v>22</v>
      </c>
      <c r="H1607" s="27343" t="s">
        <v>22</v>
      </c>
      <c r="I1607" s="27310" t="s">
        <v>2053</v>
      </c>
      <c r="J1607" s="27343" t="s">
        <v>22</v>
      </c>
      <c r="K1607" s="28195" t="s">
        <v>1067</v>
      </c>
      <c r="L1607" s="28229"/>
      <c r="M1607" s="28229"/>
      <c r="N1607" s="28229"/>
      <c r="O1607" s="28229"/>
      <c r="P1607" s="28229"/>
      <c r="Q1607" s="28229"/>
      <c r="R1607" s="28229"/>
      <c r="S1607" s="28229"/>
      <c r="T1607" s="28229"/>
      <c r="U1607" s="28265"/>
      <c r="V1607" s="28229">
        <v>0</v>
      </c>
    </row>
    <row s="28966" customFormat="1" customHeight="1" ht="15">
      <c r="A1608" s="28229"/>
      <c r="B1608" s="28924"/>
      <c r="C1608" s="28540"/>
      <c r="D1608" s="27339" t="str">
        <f>B1606&amp;".3"</f>
        <v>3.524.3</v>
      </c>
      <c r="E1608" s="27340" t="s">
        <v>1068</v>
      </c>
      <c r="F1608" s="27341" t="s">
        <v>430</v>
      </c>
      <c r="G1608" s="27310" t="s">
        <v>22</v>
      </c>
      <c r="H1608" s="27343" t="s">
        <v>22</v>
      </c>
      <c r="I1608" s="27310" t="s">
        <v>2053</v>
      </c>
      <c r="J1608" s="27343" t="s">
        <v>22</v>
      </c>
      <c r="K1608" s="28195" t="s">
        <v>1069</v>
      </c>
      <c r="L1608" s="28229"/>
      <c r="M1608" s="28229"/>
      <c r="N1608" s="28229"/>
      <c r="O1608" s="28229"/>
      <c r="P1608" s="28229"/>
      <c r="Q1608" s="28229"/>
      <c r="R1608" s="28229"/>
      <c r="S1608" s="28229"/>
      <c r="T1608" s="28229"/>
      <c r="U1608" s="28265"/>
      <c r="V1608" s="28229">
        <v>0</v>
      </c>
    </row>
    <row s="28966" customFormat="1" customHeight="1" ht="22.5">
      <c r="A1609" s="28229"/>
      <c r="B1609" s="28924" t="s">
        <v>2084</v>
      </c>
      <c r="C1609" s="28540" t="s">
        <v>103</v>
      </c>
      <c r="D1609" s="27339" t="str">
        <f>B1609&amp;".1"</f>
        <v>3.525.1</v>
      </c>
      <c r="E1609" s="27340" t="s">
        <v>1065</v>
      </c>
      <c r="F1609" s="27341" t="s">
        <v>430</v>
      </c>
      <c r="G1609" s="27545" t="s">
        <v>22</v>
      </c>
      <c r="H1609" s="27343" t="s">
        <v>22</v>
      </c>
      <c r="I1609" s="27545" t="s">
        <v>2085</v>
      </c>
      <c r="J1609" s="27343" t="s">
        <v>22</v>
      </c>
      <c r="K1609" s="28195"/>
      <c r="L1609" s="28229"/>
      <c r="M1609" s="28229"/>
      <c r="N1609" s="28229"/>
      <c r="O1609" s="28229"/>
      <c r="P1609" s="28229"/>
      <c r="Q1609" s="28229"/>
      <c r="R1609" s="28229"/>
      <c r="S1609" s="28229"/>
      <c r="T1609" s="28229"/>
      <c r="U1609" s="28265"/>
      <c r="V1609" s="28229">
        <v>0</v>
      </c>
    </row>
    <row s="28966" customFormat="1" customHeight="1" ht="15">
      <c r="A1610" s="28229"/>
      <c r="B1610" s="28924"/>
      <c r="C1610" s="28540"/>
      <c r="D1610" s="27339" t="str">
        <f>B1609&amp;".2"</f>
        <v>3.525.2</v>
      </c>
      <c r="E1610" s="27340" t="s">
        <v>1066</v>
      </c>
      <c r="F1610" s="27341" t="s">
        <v>430</v>
      </c>
      <c r="G1610" s="27310" t="s">
        <v>22</v>
      </c>
      <c r="H1610" s="27343" t="s">
        <v>22</v>
      </c>
      <c r="I1610" s="27310" t="s">
        <v>2053</v>
      </c>
      <c r="J1610" s="27343" t="s">
        <v>22</v>
      </c>
      <c r="K1610" s="28195" t="s">
        <v>1067</v>
      </c>
      <c r="L1610" s="28229"/>
      <c r="M1610" s="28229"/>
      <c r="N1610" s="28229"/>
      <c r="O1610" s="28229"/>
      <c r="P1610" s="28229"/>
      <c r="Q1610" s="28229"/>
      <c r="R1610" s="28229"/>
      <c r="S1610" s="28229"/>
      <c r="T1610" s="28229"/>
      <c r="U1610" s="28265"/>
      <c r="V1610" s="28229">
        <v>0</v>
      </c>
    </row>
    <row s="28966" customFormat="1" customHeight="1" ht="15">
      <c r="A1611" s="28229"/>
      <c r="B1611" s="28924"/>
      <c r="C1611" s="28540"/>
      <c r="D1611" s="27339" t="str">
        <f>B1609&amp;".3"</f>
        <v>3.525.3</v>
      </c>
      <c r="E1611" s="27340" t="s">
        <v>1068</v>
      </c>
      <c r="F1611" s="27341" t="s">
        <v>430</v>
      </c>
      <c r="G1611" s="27310" t="s">
        <v>22</v>
      </c>
      <c r="H1611" s="27343" t="s">
        <v>22</v>
      </c>
      <c r="I1611" s="27310" t="s">
        <v>2053</v>
      </c>
      <c r="J1611" s="27343" t="s">
        <v>22</v>
      </c>
      <c r="K1611" s="28195" t="s">
        <v>1069</v>
      </c>
      <c r="L1611" s="28229"/>
      <c r="M1611" s="28229"/>
      <c r="N1611" s="28229"/>
      <c r="O1611" s="28229"/>
      <c r="P1611" s="28229"/>
      <c r="Q1611" s="28229"/>
      <c r="R1611" s="28229"/>
      <c r="S1611" s="28229"/>
      <c r="T1611" s="28229"/>
      <c r="U1611" s="28265"/>
      <c r="V1611" s="28229">
        <v>0</v>
      </c>
    </row>
    <row s="28966" customFormat="1" customHeight="1" ht="22.5">
      <c r="A1612" s="28229"/>
      <c r="B1612" s="28924" t="s">
        <v>2086</v>
      </c>
      <c r="C1612" s="28540" t="s">
        <v>103</v>
      </c>
      <c r="D1612" s="27339" t="str">
        <f>B1612&amp;".1"</f>
        <v>3.526.1</v>
      </c>
      <c r="E1612" s="27340" t="s">
        <v>1065</v>
      </c>
      <c r="F1612" s="27341" t="s">
        <v>430</v>
      </c>
      <c r="G1612" s="27545" t="s">
        <v>22</v>
      </c>
      <c r="H1612" s="27343" t="s">
        <v>22</v>
      </c>
      <c r="I1612" s="27545" t="s">
        <v>2087</v>
      </c>
      <c r="J1612" s="27343" t="s">
        <v>22</v>
      </c>
      <c r="K1612" s="28195"/>
      <c r="L1612" s="28229"/>
      <c r="M1612" s="28229"/>
      <c r="N1612" s="28229"/>
      <c r="O1612" s="28229"/>
      <c r="P1612" s="28229"/>
      <c r="Q1612" s="28229"/>
      <c r="R1612" s="28229"/>
      <c r="S1612" s="28229"/>
      <c r="T1612" s="28229"/>
      <c r="U1612" s="28265"/>
      <c r="V1612" s="28229">
        <v>0</v>
      </c>
    </row>
    <row s="28966" customFormat="1" customHeight="1" ht="15">
      <c r="A1613" s="28229"/>
      <c r="B1613" s="28924"/>
      <c r="C1613" s="28540"/>
      <c r="D1613" s="27339" t="str">
        <f>B1612&amp;".2"</f>
        <v>3.526.2</v>
      </c>
      <c r="E1613" s="27340" t="s">
        <v>1066</v>
      </c>
      <c r="F1613" s="27341" t="s">
        <v>430</v>
      </c>
      <c r="G1613" s="27310" t="s">
        <v>22</v>
      </c>
      <c r="H1613" s="27343" t="s">
        <v>22</v>
      </c>
      <c r="I1613" s="27310" t="s">
        <v>2053</v>
      </c>
      <c r="J1613" s="27343" t="s">
        <v>22</v>
      </c>
      <c r="K1613" s="28195" t="s">
        <v>1067</v>
      </c>
      <c r="L1613" s="28229"/>
      <c r="M1613" s="28229"/>
      <c r="N1613" s="28229"/>
      <c r="O1613" s="28229"/>
      <c r="P1613" s="28229"/>
      <c r="Q1613" s="28229"/>
      <c r="R1613" s="28229"/>
      <c r="S1613" s="28229"/>
      <c r="T1613" s="28229"/>
      <c r="U1613" s="28265"/>
      <c r="V1613" s="28229">
        <v>0</v>
      </c>
    </row>
    <row s="28966" customFormat="1" customHeight="1" ht="15">
      <c r="A1614" s="28229"/>
      <c r="B1614" s="28924"/>
      <c r="C1614" s="28540"/>
      <c r="D1614" s="27339" t="str">
        <f>B1612&amp;".3"</f>
        <v>3.526.3</v>
      </c>
      <c r="E1614" s="27340" t="s">
        <v>1068</v>
      </c>
      <c r="F1614" s="27341" t="s">
        <v>430</v>
      </c>
      <c r="G1614" s="27310" t="s">
        <v>22</v>
      </c>
      <c r="H1614" s="27343" t="s">
        <v>22</v>
      </c>
      <c r="I1614" s="27310" t="s">
        <v>2053</v>
      </c>
      <c r="J1614" s="27343" t="s">
        <v>22</v>
      </c>
      <c r="K1614" s="28195" t="s">
        <v>1069</v>
      </c>
      <c r="L1614" s="28229"/>
      <c r="M1614" s="28229"/>
      <c r="N1614" s="28229"/>
      <c r="O1614" s="28229"/>
      <c r="P1614" s="28229"/>
      <c r="Q1614" s="28229"/>
      <c r="R1614" s="28229"/>
      <c r="S1614" s="28229"/>
      <c r="T1614" s="28229"/>
      <c r="U1614" s="28265"/>
      <c r="V1614" s="28229">
        <v>0</v>
      </c>
    </row>
    <row s="28966" customFormat="1" customHeight="1" ht="22.5">
      <c r="A1615" s="28229"/>
      <c r="B1615" s="28924" t="s">
        <v>2088</v>
      </c>
      <c r="C1615" s="28540" t="s">
        <v>103</v>
      </c>
      <c r="D1615" s="27339" t="str">
        <f>B1615&amp;".1"</f>
        <v>3.527.1</v>
      </c>
      <c r="E1615" s="27340" t="s">
        <v>1065</v>
      </c>
      <c r="F1615" s="27341" t="s">
        <v>430</v>
      </c>
      <c r="G1615" s="27545" t="s">
        <v>22</v>
      </c>
      <c r="H1615" s="27343" t="s">
        <v>22</v>
      </c>
      <c r="I1615" s="27545" t="s">
        <v>2089</v>
      </c>
      <c r="J1615" s="27343" t="s">
        <v>22</v>
      </c>
      <c r="K1615" s="28195"/>
      <c r="L1615" s="28229"/>
      <c r="M1615" s="28229"/>
      <c r="N1615" s="28229"/>
      <c r="O1615" s="28229"/>
      <c r="P1615" s="28229"/>
      <c r="Q1615" s="28229"/>
      <c r="R1615" s="28229"/>
      <c r="S1615" s="28229"/>
      <c r="T1615" s="28229"/>
      <c r="U1615" s="28265"/>
      <c r="V1615" s="28229">
        <v>0</v>
      </c>
    </row>
    <row s="28966" customFormat="1" customHeight="1" ht="15">
      <c r="A1616" s="28229"/>
      <c r="B1616" s="28924"/>
      <c r="C1616" s="28540"/>
      <c r="D1616" s="27339" t="str">
        <f>B1615&amp;".2"</f>
        <v>3.527.2</v>
      </c>
      <c r="E1616" s="27340" t="s">
        <v>1066</v>
      </c>
      <c r="F1616" s="27341" t="s">
        <v>430</v>
      </c>
      <c r="G1616" s="27310" t="s">
        <v>22</v>
      </c>
      <c r="H1616" s="27343" t="s">
        <v>22</v>
      </c>
      <c r="I1616" s="27310" t="s">
        <v>2053</v>
      </c>
      <c r="J1616" s="27343" t="s">
        <v>22</v>
      </c>
      <c r="K1616" s="28195" t="s">
        <v>1067</v>
      </c>
      <c r="L1616" s="28229"/>
      <c r="M1616" s="28229"/>
      <c r="N1616" s="28229"/>
      <c r="O1616" s="28229"/>
      <c r="P1616" s="28229"/>
      <c r="Q1616" s="28229"/>
      <c r="R1616" s="28229"/>
      <c r="S1616" s="28229"/>
      <c r="T1616" s="28229"/>
      <c r="U1616" s="28265"/>
      <c r="V1616" s="28229">
        <v>0</v>
      </c>
    </row>
    <row s="28966" customFormat="1" customHeight="1" ht="15">
      <c r="A1617" s="28229"/>
      <c r="B1617" s="28924"/>
      <c r="C1617" s="28540"/>
      <c r="D1617" s="27339" t="str">
        <f>B1615&amp;".3"</f>
        <v>3.527.3</v>
      </c>
      <c r="E1617" s="27340" t="s">
        <v>1068</v>
      </c>
      <c r="F1617" s="27341" t="s">
        <v>430</v>
      </c>
      <c r="G1617" s="27310" t="s">
        <v>22</v>
      </c>
      <c r="H1617" s="27343" t="s">
        <v>22</v>
      </c>
      <c r="I1617" s="27310" t="s">
        <v>2053</v>
      </c>
      <c r="J1617" s="27343" t="s">
        <v>22</v>
      </c>
      <c r="K1617" s="28195" t="s">
        <v>1069</v>
      </c>
      <c r="L1617" s="28229"/>
      <c r="M1617" s="28229"/>
      <c r="N1617" s="28229"/>
      <c r="O1617" s="28229"/>
      <c r="P1617" s="28229"/>
      <c r="Q1617" s="28229"/>
      <c r="R1617" s="28229"/>
      <c r="S1617" s="28229"/>
      <c r="T1617" s="28229"/>
      <c r="U1617" s="28265"/>
      <c r="V1617" s="28229">
        <v>0</v>
      </c>
    </row>
    <row s="28966" customFormat="1" customHeight="1" ht="22.5">
      <c r="A1618" s="28229"/>
      <c r="B1618" s="28924" t="s">
        <v>2090</v>
      </c>
      <c r="C1618" s="28540" t="s">
        <v>103</v>
      </c>
      <c r="D1618" s="27339" t="str">
        <f>B1618&amp;".1"</f>
        <v>3.528.1</v>
      </c>
      <c r="E1618" s="27340" t="s">
        <v>1065</v>
      </c>
      <c r="F1618" s="27341" t="s">
        <v>430</v>
      </c>
      <c r="G1618" s="27545" t="s">
        <v>22</v>
      </c>
      <c r="H1618" s="27343" t="s">
        <v>22</v>
      </c>
      <c r="I1618" s="27545" t="s">
        <v>2091</v>
      </c>
      <c r="J1618" s="27343" t="s">
        <v>22</v>
      </c>
      <c r="K1618" s="28195"/>
      <c r="L1618" s="28229"/>
      <c r="M1618" s="28229"/>
      <c r="N1618" s="28229"/>
      <c r="O1618" s="28229"/>
      <c r="P1618" s="28229"/>
      <c r="Q1618" s="28229"/>
      <c r="R1618" s="28229"/>
      <c r="S1618" s="28229"/>
      <c r="T1618" s="28229"/>
      <c r="U1618" s="28265"/>
      <c r="V1618" s="28229">
        <v>0</v>
      </c>
    </row>
    <row s="28966" customFormat="1" customHeight="1" ht="15">
      <c r="A1619" s="28229"/>
      <c r="B1619" s="28924"/>
      <c r="C1619" s="28540"/>
      <c r="D1619" s="27339" t="str">
        <f>B1618&amp;".2"</f>
        <v>3.528.2</v>
      </c>
      <c r="E1619" s="27340" t="s">
        <v>1066</v>
      </c>
      <c r="F1619" s="27341" t="s">
        <v>430</v>
      </c>
      <c r="G1619" s="27310" t="s">
        <v>22</v>
      </c>
      <c r="H1619" s="27343" t="s">
        <v>22</v>
      </c>
      <c r="I1619" s="27310" t="s">
        <v>2053</v>
      </c>
      <c r="J1619" s="27343" t="s">
        <v>22</v>
      </c>
      <c r="K1619" s="28195" t="s">
        <v>1067</v>
      </c>
      <c r="L1619" s="28229"/>
      <c r="M1619" s="28229"/>
      <c r="N1619" s="28229"/>
      <c r="O1619" s="28229"/>
      <c r="P1619" s="28229"/>
      <c r="Q1619" s="28229"/>
      <c r="R1619" s="28229"/>
      <c r="S1619" s="28229"/>
      <c r="T1619" s="28229"/>
      <c r="U1619" s="28265"/>
      <c r="V1619" s="28229">
        <v>0</v>
      </c>
    </row>
    <row s="28966" customFormat="1" customHeight="1" ht="15">
      <c r="A1620" s="28229"/>
      <c r="B1620" s="28924"/>
      <c r="C1620" s="28540"/>
      <c r="D1620" s="27339" t="str">
        <f>B1618&amp;".3"</f>
        <v>3.528.3</v>
      </c>
      <c r="E1620" s="27340" t="s">
        <v>1068</v>
      </c>
      <c r="F1620" s="27341" t="s">
        <v>430</v>
      </c>
      <c r="G1620" s="27310" t="s">
        <v>22</v>
      </c>
      <c r="H1620" s="27343" t="s">
        <v>22</v>
      </c>
      <c r="I1620" s="27310" t="s">
        <v>2053</v>
      </c>
      <c r="J1620" s="27343" t="s">
        <v>22</v>
      </c>
      <c r="K1620" s="28195" t="s">
        <v>1069</v>
      </c>
      <c r="L1620" s="28229"/>
      <c r="M1620" s="28229"/>
      <c r="N1620" s="28229"/>
      <c r="O1620" s="28229"/>
      <c r="P1620" s="28229"/>
      <c r="Q1620" s="28229"/>
      <c r="R1620" s="28229"/>
      <c r="S1620" s="28229"/>
      <c r="T1620" s="28229"/>
      <c r="U1620" s="28265"/>
      <c r="V1620" s="28229">
        <v>0</v>
      </c>
    </row>
    <row s="28966" customFormat="1" customHeight="1" ht="22.5">
      <c r="A1621" s="28229"/>
      <c r="B1621" s="28924" t="s">
        <v>2092</v>
      </c>
      <c r="C1621" s="28540" t="s">
        <v>103</v>
      </c>
      <c r="D1621" s="27339" t="str">
        <f>B1621&amp;".1"</f>
        <v>3.529.1</v>
      </c>
      <c r="E1621" s="27340" t="s">
        <v>1065</v>
      </c>
      <c r="F1621" s="27341" t="s">
        <v>430</v>
      </c>
      <c r="G1621" s="27545" t="s">
        <v>22</v>
      </c>
      <c r="H1621" s="27343" t="s">
        <v>22</v>
      </c>
      <c r="I1621" s="27545" t="s">
        <v>2093</v>
      </c>
      <c r="J1621" s="27343" t="s">
        <v>22</v>
      </c>
      <c r="K1621" s="28195"/>
      <c r="L1621" s="28229"/>
      <c r="M1621" s="28229"/>
      <c r="N1621" s="28229"/>
      <c r="O1621" s="28229"/>
      <c r="P1621" s="28229"/>
      <c r="Q1621" s="28229"/>
      <c r="R1621" s="28229"/>
      <c r="S1621" s="28229"/>
      <c r="T1621" s="28229"/>
      <c r="U1621" s="28265"/>
      <c r="V1621" s="28229">
        <v>0</v>
      </c>
    </row>
    <row s="28966" customFormat="1" customHeight="1" ht="15">
      <c r="A1622" s="28229"/>
      <c r="B1622" s="28924"/>
      <c r="C1622" s="28540"/>
      <c r="D1622" s="27339" t="str">
        <f>B1621&amp;".2"</f>
        <v>3.529.2</v>
      </c>
      <c r="E1622" s="27340" t="s">
        <v>1066</v>
      </c>
      <c r="F1622" s="27341" t="s">
        <v>430</v>
      </c>
      <c r="G1622" s="27310" t="s">
        <v>22</v>
      </c>
      <c r="H1622" s="27343" t="s">
        <v>22</v>
      </c>
      <c r="I1622" s="27310" t="s">
        <v>2094</v>
      </c>
      <c r="J1622" s="27343" t="s">
        <v>22</v>
      </c>
      <c r="K1622" s="28195" t="s">
        <v>1067</v>
      </c>
      <c r="L1622" s="28229"/>
      <c r="M1622" s="28229"/>
      <c r="N1622" s="28229"/>
      <c r="O1622" s="28229"/>
      <c r="P1622" s="28229"/>
      <c r="Q1622" s="28229"/>
      <c r="R1622" s="28229"/>
      <c r="S1622" s="28229"/>
      <c r="T1622" s="28229"/>
      <c r="U1622" s="28265"/>
      <c r="V1622" s="28229">
        <v>0</v>
      </c>
    </row>
    <row s="28966" customFormat="1" customHeight="1" ht="15">
      <c r="A1623" s="28229"/>
      <c r="B1623" s="28924"/>
      <c r="C1623" s="28540"/>
      <c r="D1623" s="27339" t="str">
        <f>B1621&amp;".3"</f>
        <v>3.529.3</v>
      </c>
      <c r="E1623" s="27340" t="s">
        <v>1068</v>
      </c>
      <c r="F1623" s="27341" t="s">
        <v>430</v>
      </c>
      <c r="G1623" s="27310" t="s">
        <v>22</v>
      </c>
      <c r="H1623" s="27343" t="s">
        <v>22</v>
      </c>
      <c r="I1623" s="27310" t="s">
        <v>2053</v>
      </c>
      <c r="J1623" s="27343" t="s">
        <v>22</v>
      </c>
      <c r="K1623" s="28195" t="s">
        <v>1069</v>
      </c>
      <c r="L1623" s="28229"/>
      <c r="M1623" s="28229"/>
      <c r="N1623" s="28229"/>
      <c r="O1623" s="28229"/>
      <c r="P1623" s="28229"/>
      <c r="Q1623" s="28229"/>
      <c r="R1623" s="28229"/>
      <c r="S1623" s="28229"/>
      <c r="T1623" s="28229"/>
      <c r="U1623" s="28265"/>
      <c r="V1623" s="28229">
        <v>0</v>
      </c>
    </row>
    <row s="28966" customFormat="1" customHeight="1" ht="22.5">
      <c r="A1624" s="28229"/>
      <c r="B1624" s="28924" t="s">
        <v>2095</v>
      </c>
      <c r="C1624" s="28540" t="s">
        <v>103</v>
      </c>
      <c r="D1624" s="27339" t="str">
        <f>B1624&amp;".1"</f>
        <v>3.530.1</v>
      </c>
      <c r="E1624" s="27340" t="s">
        <v>1065</v>
      </c>
      <c r="F1624" s="27341" t="s">
        <v>430</v>
      </c>
      <c r="G1624" s="27545" t="s">
        <v>22</v>
      </c>
      <c r="H1624" s="27343" t="s">
        <v>22</v>
      </c>
      <c r="I1624" s="27545" t="s">
        <v>2096</v>
      </c>
      <c r="J1624" s="27343" t="s">
        <v>22</v>
      </c>
      <c r="K1624" s="28195"/>
      <c r="L1624" s="28229"/>
      <c r="M1624" s="28229"/>
      <c r="N1624" s="28229"/>
      <c r="O1624" s="28229"/>
      <c r="P1624" s="28229"/>
      <c r="Q1624" s="28229"/>
      <c r="R1624" s="28229"/>
      <c r="S1624" s="28229"/>
      <c r="T1624" s="28229"/>
      <c r="U1624" s="28265"/>
      <c r="V1624" s="28229">
        <v>0</v>
      </c>
    </row>
    <row s="28966" customFormat="1" customHeight="1" ht="15">
      <c r="A1625" s="28229"/>
      <c r="B1625" s="28924"/>
      <c r="C1625" s="28540"/>
      <c r="D1625" s="27339" t="str">
        <f>B1624&amp;".2"</f>
        <v>3.530.2</v>
      </c>
      <c r="E1625" s="27340" t="s">
        <v>1066</v>
      </c>
      <c r="F1625" s="27341" t="s">
        <v>430</v>
      </c>
      <c r="G1625" s="27310" t="s">
        <v>22</v>
      </c>
      <c r="H1625" s="27343" t="s">
        <v>22</v>
      </c>
      <c r="I1625" s="27310" t="s">
        <v>2094</v>
      </c>
      <c r="J1625" s="27343" t="s">
        <v>22</v>
      </c>
      <c r="K1625" s="28195" t="s">
        <v>1067</v>
      </c>
      <c r="L1625" s="28229"/>
      <c r="M1625" s="28229"/>
      <c r="N1625" s="28229"/>
      <c r="O1625" s="28229"/>
      <c r="P1625" s="28229"/>
      <c r="Q1625" s="28229"/>
      <c r="R1625" s="28229"/>
      <c r="S1625" s="28229"/>
      <c r="T1625" s="28229"/>
      <c r="U1625" s="28265"/>
      <c r="V1625" s="28229">
        <v>0</v>
      </c>
    </row>
    <row s="28966" customFormat="1" customHeight="1" ht="15">
      <c r="A1626" s="28229"/>
      <c r="B1626" s="28924"/>
      <c r="C1626" s="28540"/>
      <c r="D1626" s="27339" t="str">
        <f>B1624&amp;".3"</f>
        <v>3.530.3</v>
      </c>
      <c r="E1626" s="27340" t="s">
        <v>1068</v>
      </c>
      <c r="F1626" s="27341" t="s">
        <v>430</v>
      </c>
      <c r="G1626" s="27310" t="s">
        <v>22</v>
      </c>
      <c r="H1626" s="27343" t="s">
        <v>22</v>
      </c>
      <c r="I1626" s="27310" t="s">
        <v>2053</v>
      </c>
      <c r="J1626" s="27343" t="s">
        <v>22</v>
      </c>
      <c r="K1626" s="28195" t="s">
        <v>1069</v>
      </c>
      <c r="L1626" s="28229"/>
      <c r="M1626" s="28229"/>
      <c r="N1626" s="28229"/>
      <c r="O1626" s="28229"/>
      <c r="P1626" s="28229"/>
      <c r="Q1626" s="28229"/>
      <c r="R1626" s="28229"/>
      <c r="S1626" s="28229"/>
      <c r="T1626" s="28229"/>
      <c r="U1626" s="28265"/>
      <c r="V1626" s="28229">
        <v>0</v>
      </c>
    </row>
    <row s="28966" customFormat="1" customHeight="1" ht="22.5">
      <c r="A1627" s="28229"/>
      <c r="B1627" s="28924" t="s">
        <v>2097</v>
      </c>
      <c r="C1627" s="28540" t="s">
        <v>103</v>
      </c>
      <c r="D1627" s="27339" t="str">
        <f>B1627&amp;".1"</f>
        <v>3.531.1</v>
      </c>
      <c r="E1627" s="27340" t="s">
        <v>1065</v>
      </c>
      <c r="F1627" s="27341" t="s">
        <v>430</v>
      </c>
      <c r="G1627" s="27545" t="s">
        <v>22</v>
      </c>
      <c r="H1627" s="27343" t="s">
        <v>22</v>
      </c>
      <c r="I1627" s="27545" t="s">
        <v>2096</v>
      </c>
      <c r="J1627" s="27343" t="s">
        <v>22</v>
      </c>
      <c r="K1627" s="28195"/>
      <c r="L1627" s="28229"/>
      <c r="M1627" s="28229"/>
      <c r="N1627" s="28229"/>
      <c r="O1627" s="28229"/>
      <c r="P1627" s="28229"/>
      <c r="Q1627" s="28229"/>
      <c r="R1627" s="28229"/>
      <c r="S1627" s="28229"/>
      <c r="T1627" s="28229"/>
      <c r="U1627" s="28265"/>
      <c r="V1627" s="28229">
        <v>0</v>
      </c>
    </row>
    <row s="28966" customFormat="1" customHeight="1" ht="15">
      <c r="A1628" s="28229"/>
      <c r="B1628" s="28924"/>
      <c r="C1628" s="28540"/>
      <c r="D1628" s="27339" t="str">
        <f>B1627&amp;".2"</f>
        <v>3.531.2</v>
      </c>
      <c r="E1628" s="27340" t="s">
        <v>1066</v>
      </c>
      <c r="F1628" s="27341" t="s">
        <v>430</v>
      </c>
      <c r="G1628" s="27310" t="s">
        <v>22</v>
      </c>
      <c r="H1628" s="27343" t="s">
        <v>22</v>
      </c>
      <c r="I1628" s="27310" t="s">
        <v>2094</v>
      </c>
      <c r="J1628" s="27343" t="s">
        <v>22</v>
      </c>
      <c r="K1628" s="28195" t="s">
        <v>1067</v>
      </c>
      <c r="L1628" s="28229"/>
      <c r="M1628" s="28229"/>
      <c r="N1628" s="28229"/>
      <c r="O1628" s="28229"/>
      <c r="P1628" s="28229"/>
      <c r="Q1628" s="28229"/>
      <c r="R1628" s="28229"/>
      <c r="S1628" s="28229"/>
      <c r="T1628" s="28229"/>
      <c r="U1628" s="28265"/>
      <c r="V1628" s="28229">
        <v>0</v>
      </c>
    </row>
    <row s="28966" customFormat="1" customHeight="1" ht="15">
      <c r="A1629" s="28229"/>
      <c r="B1629" s="28924"/>
      <c r="C1629" s="28540"/>
      <c r="D1629" s="27339" t="str">
        <f>B1627&amp;".3"</f>
        <v>3.531.3</v>
      </c>
      <c r="E1629" s="27340" t="s">
        <v>1068</v>
      </c>
      <c r="F1629" s="27341" t="s">
        <v>430</v>
      </c>
      <c r="G1629" s="27310" t="s">
        <v>22</v>
      </c>
      <c r="H1629" s="27343" t="s">
        <v>22</v>
      </c>
      <c r="I1629" s="27310" t="s">
        <v>2053</v>
      </c>
      <c r="J1629" s="27343" t="s">
        <v>22</v>
      </c>
      <c r="K1629" s="28195" t="s">
        <v>1069</v>
      </c>
      <c r="L1629" s="28229"/>
      <c r="M1629" s="28229"/>
      <c r="N1629" s="28229"/>
      <c r="O1629" s="28229"/>
      <c r="P1629" s="28229"/>
      <c r="Q1629" s="28229"/>
      <c r="R1629" s="28229"/>
      <c r="S1629" s="28229"/>
      <c r="T1629" s="28229"/>
      <c r="U1629" s="28265"/>
      <c r="V1629" s="28229">
        <v>0</v>
      </c>
    </row>
    <row s="28966" customFormat="1" customHeight="1" ht="22.5">
      <c r="A1630" s="28229"/>
      <c r="B1630" s="28924" t="s">
        <v>2098</v>
      </c>
      <c r="C1630" s="28540" t="s">
        <v>103</v>
      </c>
      <c r="D1630" s="27339" t="str">
        <f>B1630&amp;".1"</f>
        <v>3.532.1</v>
      </c>
      <c r="E1630" s="27340" t="s">
        <v>1065</v>
      </c>
      <c r="F1630" s="27341" t="s">
        <v>430</v>
      </c>
      <c r="G1630" s="27545" t="s">
        <v>22</v>
      </c>
      <c r="H1630" s="27343" t="s">
        <v>22</v>
      </c>
      <c r="I1630" s="27545" t="s">
        <v>2096</v>
      </c>
      <c r="J1630" s="27343" t="s">
        <v>22</v>
      </c>
      <c r="K1630" s="28195"/>
      <c r="L1630" s="28229"/>
      <c r="M1630" s="28229"/>
      <c r="N1630" s="28229"/>
      <c r="O1630" s="28229"/>
      <c r="P1630" s="28229"/>
      <c r="Q1630" s="28229"/>
      <c r="R1630" s="28229"/>
      <c r="S1630" s="28229"/>
      <c r="T1630" s="28229"/>
      <c r="U1630" s="28265"/>
      <c r="V1630" s="28229">
        <v>0</v>
      </c>
    </row>
    <row s="28966" customFormat="1" customHeight="1" ht="15">
      <c r="A1631" s="28229"/>
      <c r="B1631" s="28924"/>
      <c r="C1631" s="28540"/>
      <c r="D1631" s="27339" t="str">
        <f>B1630&amp;".2"</f>
        <v>3.532.2</v>
      </c>
      <c r="E1631" s="27340" t="s">
        <v>1066</v>
      </c>
      <c r="F1631" s="27341" t="s">
        <v>430</v>
      </c>
      <c r="G1631" s="27310" t="s">
        <v>22</v>
      </c>
      <c r="H1631" s="27343" t="s">
        <v>22</v>
      </c>
      <c r="I1631" s="27310" t="s">
        <v>2094</v>
      </c>
      <c r="J1631" s="27343" t="s">
        <v>22</v>
      </c>
      <c r="K1631" s="28195" t="s">
        <v>1067</v>
      </c>
      <c r="L1631" s="28229"/>
      <c r="M1631" s="28229"/>
      <c r="N1631" s="28229"/>
      <c r="O1631" s="28229"/>
      <c r="P1631" s="28229"/>
      <c r="Q1631" s="28229"/>
      <c r="R1631" s="28229"/>
      <c r="S1631" s="28229"/>
      <c r="T1631" s="28229"/>
      <c r="U1631" s="28265"/>
      <c r="V1631" s="28229">
        <v>0</v>
      </c>
    </row>
    <row s="28966" customFormat="1" customHeight="1" ht="15">
      <c r="A1632" s="28229"/>
      <c r="B1632" s="28924"/>
      <c r="C1632" s="28540"/>
      <c r="D1632" s="27339" t="str">
        <f>B1630&amp;".3"</f>
        <v>3.532.3</v>
      </c>
      <c r="E1632" s="27340" t="s">
        <v>1068</v>
      </c>
      <c r="F1632" s="27341" t="s">
        <v>430</v>
      </c>
      <c r="G1632" s="27310" t="s">
        <v>22</v>
      </c>
      <c r="H1632" s="27343" t="s">
        <v>22</v>
      </c>
      <c r="I1632" s="27310" t="s">
        <v>2053</v>
      </c>
      <c r="J1632" s="27343" t="s">
        <v>22</v>
      </c>
      <c r="K1632" s="28195" t="s">
        <v>1069</v>
      </c>
      <c r="L1632" s="28229"/>
      <c r="M1632" s="28229"/>
      <c r="N1632" s="28229"/>
      <c r="O1632" s="28229"/>
      <c r="P1632" s="28229"/>
      <c r="Q1632" s="28229"/>
      <c r="R1632" s="28229"/>
      <c r="S1632" s="28229"/>
      <c r="T1632" s="28229"/>
      <c r="U1632" s="28265"/>
      <c r="V1632" s="28229">
        <v>0</v>
      </c>
    </row>
    <row s="28966" customFormat="1" customHeight="1" ht="22.5">
      <c r="A1633" s="28229"/>
      <c r="B1633" s="28924" t="s">
        <v>2099</v>
      </c>
      <c r="C1633" s="28540" t="s">
        <v>103</v>
      </c>
      <c r="D1633" s="27339" t="str">
        <f>B1633&amp;".1"</f>
        <v>3.533.1</v>
      </c>
      <c r="E1633" s="27340" t="s">
        <v>1065</v>
      </c>
      <c r="F1633" s="27341" t="s">
        <v>430</v>
      </c>
      <c r="G1633" s="27545" t="s">
        <v>22</v>
      </c>
      <c r="H1633" s="27343" t="s">
        <v>22</v>
      </c>
      <c r="I1633" s="27545" t="s">
        <v>2100</v>
      </c>
      <c r="J1633" s="27343" t="s">
        <v>22</v>
      </c>
      <c r="K1633" s="28195"/>
      <c r="L1633" s="28229"/>
      <c r="M1633" s="28229"/>
      <c r="N1633" s="28229"/>
      <c r="O1633" s="28229"/>
      <c r="P1633" s="28229"/>
      <c r="Q1633" s="28229"/>
      <c r="R1633" s="28229"/>
      <c r="S1633" s="28229"/>
      <c r="T1633" s="28229"/>
      <c r="U1633" s="28265"/>
      <c r="V1633" s="28229">
        <v>0</v>
      </c>
    </row>
    <row s="28966" customFormat="1" customHeight="1" ht="15">
      <c r="A1634" s="28229"/>
      <c r="B1634" s="28924"/>
      <c r="C1634" s="28540"/>
      <c r="D1634" s="27339" t="str">
        <f>B1633&amp;".2"</f>
        <v>3.533.2</v>
      </c>
      <c r="E1634" s="27340" t="s">
        <v>1066</v>
      </c>
      <c r="F1634" s="27341" t="s">
        <v>430</v>
      </c>
      <c r="G1634" s="27310" t="s">
        <v>22</v>
      </c>
      <c r="H1634" s="27343" t="s">
        <v>22</v>
      </c>
      <c r="I1634" s="27310" t="s">
        <v>2094</v>
      </c>
      <c r="J1634" s="27343" t="s">
        <v>22</v>
      </c>
      <c r="K1634" s="28195" t="s">
        <v>1067</v>
      </c>
      <c r="L1634" s="28229"/>
      <c r="M1634" s="28229"/>
      <c r="N1634" s="28229"/>
      <c r="O1634" s="28229"/>
      <c r="P1634" s="28229"/>
      <c r="Q1634" s="28229"/>
      <c r="R1634" s="28229"/>
      <c r="S1634" s="28229"/>
      <c r="T1634" s="28229"/>
      <c r="U1634" s="28265"/>
      <c r="V1634" s="28229">
        <v>0</v>
      </c>
    </row>
    <row s="28966" customFormat="1" customHeight="1" ht="15">
      <c r="A1635" s="28229"/>
      <c r="B1635" s="28924"/>
      <c r="C1635" s="28540"/>
      <c r="D1635" s="27339" t="str">
        <f>B1633&amp;".3"</f>
        <v>3.533.3</v>
      </c>
      <c r="E1635" s="27340" t="s">
        <v>1068</v>
      </c>
      <c r="F1635" s="27341" t="s">
        <v>430</v>
      </c>
      <c r="G1635" s="27310" t="s">
        <v>22</v>
      </c>
      <c r="H1635" s="27343" t="s">
        <v>22</v>
      </c>
      <c r="I1635" s="27310" t="s">
        <v>2053</v>
      </c>
      <c r="J1635" s="27343" t="s">
        <v>22</v>
      </c>
      <c r="K1635" s="28195" t="s">
        <v>1069</v>
      </c>
      <c r="L1635" s="28229"/>
      <c r="M1635" s="28229"/>
      <c r="N1635" s="28229"/>
      <c r="O1635" s="28229"/>
      <c r="P1635" s="28229"/>
      <c r="Q1635" s="28229"/>
      <c r="R1635" s="28229"/>
      <c r="S1635" s="28229"/>
      <c r="T1635" s="28229"/>
      <c r="U1635" s="28265"/>
      <c r="V1635" s="28229">
        <v>0</v>
      </c>
    </row>
    <row s="28966" customFormat="1" customHeight="1" ht="22.5">
      <c r="A1636" s="28229"/>
      <c r="B1636" s="28924" t="s">
        <v>2101</v>
      </c>
      <c r="C1636" s="28540" t="s">
        <v>103</v>
      </c>
      <c r="D1636" s="27339" t="str">
        <f>B1636&amp;".1"</f>
        <v>3.534.1</v>
      </c>
      <c r="E1636" s="27340" t="s">
        <v>1065</v>
      </c>
      <c r="F1636" s="27341" t="s">
        <v>430</v>
      </c>
      <c r="G1636" s="27545" t="s">
        <v>22</v>
      </c>
      <c r="H1636" s="27343" t="s">
        <v>22</v>
      </c>
      <c r="I1636" s="27545" t="s">
        <v>2102</v>
      </c>
      <c r="J1636" s="27343" t="s">
        <v>22</v>
      </c>
      <c r="K1636" s="28195"/>
      <c r="L1636" s="28229"/>
      <c r="M1636" s="28229"/>
      <c r="N1636" s="28229"/>
      <c r="O1636" s="28229"/>
      <c r="P1636" s="28229"/>
      <c r="Q1636" s="28229"/>
      <c r="R1636" s="28229"/>
      <c r="S1636" s="28229"/>
      <c r="T1636" s="28229"/>
      <c r="U1636" s="28265"/>
      <c r="V1636" s="28229">
        <v>0</v>
      </c>
    </row>
    <row s="28966" customFormat="1" customHeight="1" ht="15">
      <c r="A1637" s="28229"/>
      <c r="B1637" s="28924"/>
      <c r="C1637" s="28540"/>
      <c r="D1637" s="27339" t="str">
        <f>B1636&amp;".2"</f>
        <v>3.534.2</v>
      </c>
      <c r="E1637" s="27340" t="s">
        <v>1066</v>
      </c>
      <c r="F1637" s="27341" t="s">
        <v>430</v>
      </c>
      <c r="G1637" s="27310" t="s">
        <v>22</v>
      </c>
      <c r="H1637" s="27343" t="s">
        <v>22</v>
      </c>
      <c r="I1637" s="27310" t="s">
        <v>2094</v>
      </c>
      <c r="J1637" s="27343" t="s">
        <v>22</v>
      </c>
      <c r="K1637" s="28195" t="s">
        <v>1067</v>
      </c>
      <c r="L1637" s="28229"/>
      <c r="M1637" s="28229"/>
      <c r="N1637" s="28229"/>
      <c r="O1637" s="28229"/>
      <c r="P1637" s="28229"/>
      <c r="Q1637" s="28229"/>
      <c r="R1637" s="28229"/>
      <c r="S1637" s="28229"/>
      <c r="T1637" s="28229"/>
      <c r="U1637" s="28265"/>
      <c r="V1637" s="28229">
        <v>0</v>
      </c>
    </row>
    <row s="28966" customFormat="1" customHeight="1" ht="15">
      <c r="A1638" s="28229"/>
      <c r="B1638" s="28924"/>
      <c r="C1638" s="28540"/>
      <c r="D1638" s="27339" t="str">
        <f>B1636&amp;".3"</f>
        <v>3.534.3</v>
      </c>
      <c r="E1638" s="27340" t="s">
        <v>1068</v>
      </c>
      <c r="F1638" s="27341" t="s">
        <v>430</v>
      </c>
      <c r="G1638" s="27310" t="s">
        <v>22</v>
      </c>
      <c r="H1638" s="27343" t="s">
        <v>22</v>
      </c>
      <c r="I1638" s="27310" t="s">
        <v>2053</v>
      </c>
      <c r="J1638" s="27343" t="s">
        <v>22</v>
      </c>
      <c r="K1638" s="28195" t="s">
        <v>1069</v>
      </c>
      <c r="L1638" s="28229"/>
      <c r="M1638" s="28229"/>
      <c r="N1638" s="28229"/>
      <c r="O1638" s="28229"/>
      <c r="P1638" s="28229"/>
      <c r="Q1638" s="28229"/>
      <c r="R1638" s="28229"/>
      <c r="S1638" s="28229"/>
      <c r="T1638" s="28229"/>
      <c r="U1638" s="28265"/>
      <c r="V1638" s="28229">
        <v>0</v>
      </c>
    </row>
    <row s="28966" customFormat="1" customHeight="1" ht="22.5">
      <c r="A1639" s="28229"/>
      <c r="B1639" s="28924" t="s">
        <v>2103</v>
      </c>
      <c r="C1639" s="28540" t="s">
        <v>103</v>
      </c>
      <c r="D1639" s="27339" t="str">
        <f>B1639&amp;".1"</f>
        <v>3.535.1</v>
      </c>
      <c r="E1639" s="27340" t="s">
        <v>1065</v>
      </c>
      <c r="F1639" s="27341" t="s">
        <v>430</v>
      </c>
      <c r="G1639" s="27545" t="s">
        <v>22</v>
      </c>
      <c r="H1639" s="27343" t="s">
        <v>22</v>
      </c>
      <c r="I1639" s="27545" t="s">
        <v>2104</v>
      </c>
      <c r="J1639" s="27343" t="s">
        <v>22</v>
      </c>
      <c r="K1639" s="28195"/>
      <c r="L1639" s="28229"/>
      <c r="M1639" s="28229"/>
      <c r="N1639" s="28229"/>
      <c r="O1639" s="28229"/>
      <c r="P1639" s="28229"/>
      <c r="Q1639" s="28229"/>
      <c r="R1639" s="28229"/>
      <c r="S1639" s="28229"/>
      <c r="T1639" s="28229"/>
      <c r="U1639" s="28265"/>
      <c r="V1639" s="28229">
        <v>0</v>
      </c>
    </row>
    <row s="28966" customFormat="1" customHeight="1" ht="15">
      <c r="A1640" s="28229"/>
      <c r="B1640" s="28924"/>
      <c r="C1640" s="28540"/>
      <c r="D1640" s="27339" t="str">
        <f>B1639&amp;".2"</f>
        <v>3.535.2</v>
      </c>
      <c r="E1640" s="27340" t="s">
        <v>1066</v>
      </c>
      <c r="F1640" s="27341" t="s">
        <v>430</v>
      </c>
      <c r="G1640" s="27310" t="s">
        <v>22</v>
      </c>
      <c r="H1640" s="27343" t="s">
        <v>22</v>
      </c>
      <c r="I1640" s="27310" t="s">
        <v>2094</v>
      </c>
      <c r="J1640" s="27343" t="s">
        <v>22</v>
      </c>
      <c r="K1640" s="28195" t="s">
        <v>1067</v>
      </c>
      <c r="L1640" s="28229"/>
      <c r="M1640" s="28229"/>
      <c r="N1640" s="28229"/>
      <c r="O1640" s="28229"/>
      <c r="P1640" s="28229"/>
      <c r="Q1640" s="28229"/>
      <c r="R1640" s="28229"/>
      <c r="S1640" s="28229"/>
      <c r="T1640" s="28229"/>
      <c r="U1640" s="28265"/>
      <c r="V1640" s="28229">
        <v>0</v>
      </c>
    </row>
    <row s="28966" customFormat="1" customHeight="1" ht="15">
      <c r="A1641" s="28229"/>
      <c r="B1641" s="28924"/>
      <c r="C1641" s="28540"/>
      <c r="D1641" s="27339" t="str">
        <f>B1639&amp;".3"</f>
        <v>3.535.3</v>
      </c>
      <c r="E1641" s="27340" t="s">
        <v>1068</v>
      </c>
      <c r="F1641" s="27341" t="s">
        <v>430</v>
      </c>
      <c r="G1641" s="27310" t="s">
        <v>22</v>
      </c>
      <c r="H1641" s="27343" t="s">
        <v>22</v>
      </c>
      <c r="I1641" s="27310" t="s">
        <v>2053</v>
      </c>
      <c r="J1641" s="27343" t="s">
        <v>22</v>
      </c>
      <c r="K1641" s="28195" t="s">
        <v>1069</v>
      </c>
      <c r="L1641" s="28229"/>
      <c r="M1641" s="28229"/>
      <c r="N1641" s="28229"/>
      <c r="O1641" s="28229"/>
      <c r="P1641" s="28229"/>
      <c r="Q1641" s="28229"/>
      <c r="R1641" s="28229"/>
      <c r="S1641" s="28229"/>
      <c r="T1641" s="28229"/>
      <c r="U1641" s="28265"/>
      <c r="V1641" s="28229">
        <v>0</v>
      </c>
    </row>
    <row s="28966" customFormat="1" customHeight="1" ht="22.5">
      <c r="A1642" s="28229"/>
      <c r="B1642" s="28924" t="s">
        <v>2105</v>
      </c>
      <c r="C1642" s="28540" t="s">
        <v>103</v>
      </c>
      <c r="D1642" s="27339" t="str">
        <f>B1642&amp;".1"</f>
        <v>3.536.1</v>
      </c>
      <c r="E1642" s="27340" t="s">
        <v>1065</v>
      </c>
      <c r="F1642" s="27341" t="s">
        <v>430</v>
      </c>
      <c r="G1642" s="27545" t="s">
        <v>22</v>
      </c>
      <c r="H1642" s="27343" t="s">
        <v>22</v>
      </c>
      <c r="I1642" s="27545" t="s">
        <v>2106</v>
      </c>
      <c r="J1642" s="27343" t="s">
        <v>22</v>
      </c>
      <c r="K1642" s="28195"/>
      <c r="L1642" s="28229"/>
      <c r="M1642" s="28229"/>
      <c r="N1642" s="28229"/>
      <c r="O1642" s="28229"/>
      <c r="P1642" s="28229"/>
      <c r="Q1642" s="28229"/>
      <c r="R1642" s="28229"/>
      <c r="S1642" s="28229"/>
      <c r="T1642" s="28229"/>
      <c r="U1642" s="28265"/>
      <c r="V1642" s="28229">
        <v>0</v>
      </c>
    </row>
    <row s="28966" customFormat="1" customHeight="1" ht="15">
      <c r="A1643" s="28229"/>
      <c r="B1643" s="28924"/>
      <c r="C1643" s="28540"/>
      <c r="D1643" s="27339" t="str">
        <f>B1642&amp;".2"</f>
        <v>3.536.2</v>
      </c>
      <c r="E1643" s="27340" t="s">
        <v>1066</v>
      </c>
      <c r="F1643" s="27341" t="s">
        <v>430</v>
      </c>
      <c r="G1643" s="27310" t="s">
        <v>22</v>
      </c>
      <c r="H1643" s="27343" t="s">
        <v>22</v>
      </c>
      <c r="I1643" s="27310" t="s">
        <v>2094</v>
      </c>
      <c r="J1643" s="27343" t="s">
        <v>22</v>
      </c>
      <c r="K1643" s="28195" t="s">
        <v>1067</v>
      </c>
      <c r="L1643" s="28229"/>
      <c r="M1643" s="28229"/>
      <c r="N1643" s="28229"/>
      <c r="O1643" s="28229"/>
      <c r="P1643" s="28229"/>
      <c r="Q1643" s="28229"/>
      <c r="R1643" s="28229"/>
      <c r="S1643" s="28229"/>
      <c r="T1643" s="28229"/>
      <c r="U1643" s="28265"/>
      <c r="V1643" s="28229">
        <v>0</v>
      </c>
    </row>
    <row s="28966" customFormat="1" customHeight="1" ht="15">
      <c r="A1644" s="28229"/>
      <c r="B1644" s="28924"/>
      <c r="C1644" s="28540"/>
      <c r="D1644" s="27339" t="str">
        <f>B1642&amp;".3"</f>
        <v>3.536.3</v>
      </c>
      <c r="E1644" s="27340" t="s">
        <v>1068</v>
      </c>
      <c r="F1644" s="27341" t="s">
        <v>430</v>
      </c>
      <c r="G1644" s="27310" t="s">
        <v>22</v>
      </c>
      <c r="H1644" s="27343" t="s">
        <v>22</v>
      </c>
      <c r="I1644" s="27310" t="s">
        <v>2053</v>
      </c>
      <c r="J1644" s="27343" t="s">
        <v>22</v>
      </c>
      <c r="K1644" s="28195" t="s">
        <v>1069</v>
      </c>
      <c r="L1644" s="28229"/>
      <c r="M1644" s="28229"/>
      <c r="N1644" s="28229"/>
      <c r="O1644" s="28229"/>
      <c r="P1644" s="28229"/>
      <c r="Q1644" s="28229"/>
      <c r="R1644" s="28229"/>
      <c r="S1644" s="28229"/>
      <c r="T1644" s="28229"/>
      <c r="U1644" s="28265"/>
      <c r="V1644" s="28229">
        <v>0</v>
      </c>
    </row>
    <row s="28966" customFormat="1" customHeight="1" ht="22.5">
      <c r="A1645" s="28229"/>
      <c r="B1645" s="28924" t="s">
        <v>2107</v>
      </c>
      <c r="C1645" s="28540" t="s">
        <v>103</v>
      </c>
      <c r="D1645" s="27339" t="str">
        <f>B1645&amp;".1"</f>
        <v>3.537.1</v>
      </c>
      <c r="E1645" s="27340" t="s">
        <v>1065</v>
      </c>
      <c r="F1645" s="27341" t="s">
        <v>430</v>
      </c>
      <c r="G1645" s="27545" t="s">
        <v>22</v>
      </c>
      <c r="H1645" s="27343" t="s">
        <v>22</v>
      </c>
      <c r="I1645" s="27545" t="s">
        <v>2108</v>
      </c>
      <c r="J1645" s="27343" t="s">
        <v>22</v>
      </c>
      <c r="K1645" s="28195"/>
      <c r="L1645" s="28229"/>
      <c r="M1645" s="28229"/>
      <c r="N1645" s="28229"/>
      <c r="O1645" s="28229"/>
      <c r="P1645" s="28229"/>
      <c r="Q1645" s="28229"/>
      <c r="R1645" s="28229"/>
      <c r="S1645" s="28229"/>
      <c r="T1645" s="28229"/>
      <c r="U1645" s="28265"/>
      <c r="V1645" s="28229">
        <v>0</v>
      </c>
    </row>
    <row s="28966" customFormat="1" customHeight="1" ht="15">
      <c r="A1646" s="28229"/>
      <c r="B1646" s="28924"/>
      <c r="C1646" s="28540"/>
      <c r="D1646" s="27339" t="str">
        <f>B1645&amp;".2"</f>
        <v>3.537.2</v>
      </c>
      <c r="E1646" s="27340" t="s">
        <v>1066</v>
      </c>
      <c r="F1646" s="27341" t="s">
        <v>430</v>
      </c>
      <c r="G1646" s="27310" t="s">
        <v>22</v>
      </c>
      <c r="H1646" s="27343" t="s">
        <v>22</v>
      </c>
      <c r="I1646" s="27310" t="s">
        <v>2094</v>
      </c>
      <c r="J1646" s="27343" t="s">
        <v>22</v>
      </c>
      <c r="K1646" s="28195" t="s">
        <v>1067</v>
      </c>
      <c r="L1646" s="28229"/>
      <c r="M1646" s="28229"/>
      <c r="N1646" s="28229"/>
      <c r="O1646" s="28229"/>
      <c r="P1646" s="28229"/>
      <c r="Q1646" s="28229"/>
      <c r="R1646" s="28229"/>
      <c r="S1646" s="28229"/>
      <c r="T1646" s="28229"/>
      <c r="U1646" s="28265"/>
      <c r="V1646" s="28229">
        <v>0</v>
      </c>
    </row>
    <row s="28966" customFormat="1" customHeight="1" ht="15">
      <c r="A1647" s="28229"/>
      <c r="B1647" s="28924"/>
      <c r="C1647" s="28540"/>
      <c r="D1647" s="27339" t="str">
        <f>B1645&amp;".3"</f>
        <v>3.537.3</v>
      </c>
      <c r="E1647" s="27340" t="s">
        <v>1068</v>
      </c>
      <c r="F1647" s="27341" t="s">
        <v>430</v>
      </c>
      <c r="G1647" s="27310" t="s">
        <v>22</v>
      </c>
      <c r="H1647" s="27343" t="s">
        <v>22</v>
      </c>
      <c r="I1647" s="27310" t="s">
        <v>2053</v>
      </c>
      <c r="J1647" s="27343" t="s">
        <v>22</v>
      </c>
      <c r="K1647" s="28195" t="s">
        <v>1069</v>
      </c>
      <c r="L1647" s="28229"/>
      <c r="M1647" s="28229"/>
      <c r="N1647" s="28229"/>
      <c r="O1647" s="28229"/>
      <c r="P1647" s="28229"/>
      <c r="Q1647" s="28229"/>
      <c r="R1647" s="28229"/>
      <c r="S1647" s="28229"/>
      <c r="T1647" s="28229"/>
      <c r="U1647" s="28265"/>
      <c r="V1647" s="28229">
        <v>0</v>
      </c>
    </row>
    <row s="28966" customFormat="1" customHeight="1" ht="22.5">
      <c r="A1648" s="28229"/>
      <c r="B1648" s="28924" t="s">
        <v>2109</v>
      </c>
      <c r="C1648" s="28540" t="s">
        <v>103</v>
      </c>
      <c r="D1648" s="27339" t="str">
        <f>B1648&amp;".1"</f>
        <v>3.538.1</v>
      </c>
      <c r="E1648" s="27340" t="s">
        <v>1065</v>
      </c>
      <c r="F1648" s="27341" t="s">
        <v>430</v>
      </c>
      <c r="G1648" s="27545" t="s">
        <v>22</v>
      </c>
      <c r="H1648" s="27343" t="s">
        <v>22</v>
      </c>
      <c r="I1648" s="27545" t="s">
        <v>2110</v>
      </c>
      <c r="J1648" s="27343" t="s">
        <v>22</v>
      </c>
      <c r="K1648" s="28195"/>
      <c r="L1648" s="28229"/>
      <c r="M1648" s="28229"/>
      <c r="N1648" s="28229"/>
      <c r="O1648" s="28229"/>
      <c r="P1648" s="28229"/>
      <c r="Q1648" s="28229"/>
      <c r="R1648" s="28229"/>
      <c r="S1648" s="28229"/>
      <c r="T1648" s="28229"/>
      <c r="U1648" s="28265"/>
      <c r="V1648" s="28229">
        <v>0</v>
      </c>
    </row>
    <row s="28966" customFormat="1" customHeight="1" ht="15">
      <c r="A1649" s="28229"/>
      <c r="B1649" s="28924"/>
      <c r="C1649" s="28540"/>
      <c r="D1649" s="27339" t="str">
        <f>B1648&amp;".2"</f>
        <v>3.538.2</v>
      </c>
      <c r="E1649" s="27340" t="s">
        <v>1066</v>
      </c>
      <c r="F1649" s="27341" t="s">
        <v>430</v>
      </c>
      <c r="G1649" s="27310" t="s">
        <v>22</v>
      </c>
      <c r="H1649" s="27343" t="s">
        <v>22</v>
      </c>
      <c r="I1649" s="27310" t="s">
        <v>2094</v>
      </c>
      <c r="J1649" s="27343" t="s">
        <v>22</v>
      </c>
      <c r="K1649" s="28195" t="s">
        <v>1067</v>
      </c>
      <c r="L1649" s="28229"/>
      <c r="M1649" s="28229"/>
      <c r="N1649" s="28229"/>
      <c r="O1649" s="28229"/>
      <c r="P1649" s="28229"/>
      <c r="Q1649" s="28229"/>
      <c r="R1649" s="28229"/>
      <c r="S1649" s="28229"/>
      <c r="T1649" s="28229"/>
      <c r="U1649" s="28265"/>
      <c r="V1649" s="28229">
        <v>0</v>
      </c>
    </row>
    <row s="28966" customFormat="1" customHeight="1" ht="15">
      <c r="A1650" s="28229"/>
      <c r="B1650" s="28924"/>
      <c r="C1650" s="28540"/>
      <c r="D1650" s="27339" t="str">
        <f>B1648&amp;".3"</f>
        <v>3.538.3</v>
      </c>
      <c r="E1650" s="27340" t="s">
        <v>1068</v>
      </c>
      <c r="F1650" s="27341" t="s">
        <v>430</v>
      </c>
      <c r="G1650" s="27310" t="s">
        <v>22</v>
      </c>
      <c r="H1650" s="27343" t="s">
        <v>22</v>
      </c>
      <c r="I1650" s="27310" t="s">
        <v>2053</v>
      </c>
      <c r="J1650" s="27343" t="s">
        <v>22</v>
      </c>
      <c r="K1650" s="28195" t="s">
        <v>1069</v>
      </c>
      <c r="L1650" s="28229"/>
      <c r="M1650" s="28229"/>
      <c r="N1650" s="28229"/>
      <c r="O1650" s="28229"/>
      <c r="P1650" s="28229"/>
      <c r="Q1650" s="28229"/>
      <c r="R1650" s="28229"/>
      <c r="S1650" s="28229"/>
      <c r="T1650" s="28229"/>
      <c r="U1650" s="28265"/>
      <c r="V1650" s="28229">
        <v>0</v>
      </c>
    </row>
    <row s="28966" customFormat="1" customHeight="1" ht="22.5">
      <c r="A1651" s="28229"/>
      <c r="B1651" s="28924" t="s">
        <v>2111</v>
      </c>
      <c r="C1651" s="28540" t="s">
        <v>103</v>
      </c>
      <c r="D1651" s="27339" t="str">
        <f>B1651&amp;".1"</f>
        <v>3.539.1</v>
      </c>
      <c r="E1651" s="27340" t="s">
        <v>1065</v>
      </c>
      <c r="F1651" s="27341" t="s">
        <v>430</v>
      </c>
      <c r="G1651" s="27545" t="s">
        <v>22</v>
      </c>
      <c r="H1651" s="27343" t="s">
        <v>22</v>
      </c>
      <c r="I1651" s="27545" t="s">
        <v>2112</v>
      </c>
      <c r="J1651" s="27343" t="s">
        <v>22</v>
      </c>
      <c r="K1651" s="28195"/>
      <c r="L1651" s="28229"/>
      <c r="M1651" s="28229"/>
      <c r="N1651" s="28229"/>
      <c r="O1651" s="28229"/>
      <c r="P1651" s="28229"/>
      <c r="Q1651" s="28229"/>
      <c r="R1651" s="28229"/>
      <c r="S1651" s="28229"/>
      <c r="T1651" s="28229"/>
      <c r="U1651" s="28265"/>
      <c r="V1651" s="28229">
        <v>0</v>
      </c>
    </row>
    <row s="28966" customFormat="1" customHeight="1" ht="15">
      <c r="A1652" s="28229"/>
      <c r="B1652" s="28924"/>
      <c r="C1652" s="28540"/>
      <c r="D1652" s="27339" t="str">
        <f>B1651&amp;".2"</f>
        <v>3.539.2</v>
      </c>
      <c r="E1652" s="27340" t="s">
        <v>1066</v>
      </c>
      <c r="F1652" s="27341" t="s">
        <v>430</v>
      </c>
      <c r="G1652" s="27310" t="s">
        <v>22</v>
      </c>
      <c r="H1652" s="27343" t="s">
        <v>22</v>
      </c>
      <c r="I1652" s="27310" t="s">
        <v>2094</v>
      </c>
      <c r="J1652" s="27343" t="s">
        <v>22</v>
      </c>
      <c r="K1652" s="28195" t="s">
        <v>1067</v>
      </c>
      <c r="L1652" s="28229"/>
      <c r="M1652" s="28229"/>
      <c r="N1652" s="28229"/>
      <c r="O1652" s="28229"/>
      <c r="P1652" s="28229"/>
      <c r="Q1652" s="28229"/>
      <c r="R1652" s="28229"/>
      <c r="S1652" s="28229"/>
      <c r="T1652" s="28229"/>
      <c r="U1652" s="28265"/>
      <c r="V1652" s="28229">
        <v>0</v>
      </c>
    </row>
    <row s="28966" customFormat="1" customHeight="1" ht="15">
      <c r="A1653" s="28229"/>
      <c r="B1653" s="28924"/>
      <c r="C1653" s="28540"/>
      <c r="D1653" s="27339" t="str">
        <f>B1651&amp;".3"</f>
        <v>3.539.3</v>
      </c>
      <c r="E1653" s="27340" t="s">
        <v>1068</v>
      </c>
      <c r="F1653" s="27341" t="s">
        <v>430</v>
      </c>
      <c r="G1653" s="27310" t="s">
        <v>22</v>
      </c>
      <c r="H1653" s="27343" t="s">
        <v>22</v>
      </c>
      <c r="I1653" s="27310" t="s">
        <v>2053</v>
      </c>
      <c r="J1653" s="27343" t="s">
        <v>22</v>
      </c>
      <c r="K1653" s="28195" t="s">
        <v>1069</v>
      </c>
      <c r="L1653" s="28229"/>
      <c r="M1653" s="28229"/>
      <c r="N1653" s="28229"/>
      <c r="O1653" s="28229"/>
      <c r="P1653" s="28229"/>
      <c r="Q1653" s="28229"/>
      <c r="R1653" s="28229"/>
      <c r="S1653" s="28229"/>
      <c r="T1653" s="28229"/>
      <c r="U1653" s="28265"/>
      <c r="V1653" s="28229">
        <v>0</v>
      </c>
    </row>
    <row s="28966" customFormat="1" customHeight="1" ht="22.5">
      <c r="A1654" s="28229"/>
      <c r="B1654" s="28924" t="s">
        <v>2113</v>
      </c>
      <c r="C1654" s="28540" t="s">
        <v>103</v>
      </c>
      <c r="D1654" s="27339" t="str">
        <f>B1654&amp;".1"</f>
        <v>3.540.1</v>
      </c>
      <c r="E1654" s="27340" t="s">
        <v>1065</v>
      </c>
      <c r="F1654" s="27341" t="s">
        <v>430</v>
      </c>
      <c r="G1654" s="27545" t="s">
        <v>22</v>
      </c>
      <c r="H1654" s="27343" t="s">
        <v>22</v>
      </c>
      <c r="I1654" s="27545" t="s">
        <v>2114</v>
      </c>
      <c r="J1654" s="27343" t="s">
        <v>22</v>
      </c>
      <c r="K1654" s="28195"/>
      <c r="L1654" s="28229"/>
      <c r="M1654" s="28229"/>
      <c r="N1654" s="28229"/>
      <c r="O1654" s="28229"/>
      <c r="P1654" s="28229"/>
      <c r="Q1654" s="28229"/>
      <c r="R1654" s="28229"/>
      <c r="S1654" s="28229"/>
      <c r="T1654" s="28229"/>
      <c r="U1654" s="28265"/>
      <c r="V1654" s="28229">
        <v>0</v>
      </c>
    </row>
    <row s="28966" customFormat="1" customHeight="1" ht="15">
      <c r="A1655" s="28229"/>
      <c r="B1655" s="28924"/>
      <c r="C1655" s="28540"/>
      <c r="D1655" s="27339" t="str">
        <f>B1654&amp;".2"</f>
        <v>3.540.2</v>
      </c>
      <c r="E1655" s="27340" t="s">
        <v>1066</v>
      </c>
      <c r="F1655" s="27341" t="s">
        <v>430</v>
      </c>
      <c r="G1655" s="27310" t="s">
        <v>22</v>
      </c>
      <c r="H1655" s="27343" t="s">
        <v>22</v>
      </c>
      <c r="I1655" s="27310" t="s">
        <v>2094</v>
      </c>
      <c r="J1655" s="27343" t="s">
        <v>22</v>
      </c>
      <c r="K1655" s="28195" t="s">
        <v>1067</v>
      </c>
      <c r="L1655" s="28229"/>
      <c r="M1655" s="28229"/>
      <c r="N1655" s="28229"/>
      <c r="O1655" s="28229"/>
      <c r="P1655" s="28229"/>
      <c r="Q1655" s="28229"/>
      <c r="R1655" s="28229"/>
      <c r="S1655" s="28229"/>
      <c r="T1655" s="28229"/>
      <c r="U1655" s="28265"/>
      <c r="V1655" s="28229">
        <v>0</v>
      </c>
    </row>
    <row s="28966" customFormat="1" customHeight="1" ht="15">
      <c r="A1656" s="28229"/>
      <c r="B1656" s="28924"/>
      <c r="C1656" s="28540"/>
      <c r="D1656" s="27339" t="str">
        <f>B1654&amp;".3"</f>
        <v>3.540.3</v>
      </c>
      <c r="E1656" s="27340" t="s">
        <v>1068</v>
      </c>
      <c r="F1656" s="27341" t="s">
        <v>430</v>
      </c>
      <c r="G1656" s="27310" t="s">
        <v>22</v>
      </c>
      <c r="H1656" s="27343" t="s">
        <v>22</v>
      </c>
      <c r="I1656" s="27310" t="s">
        <v>2053</v>
      </c>
      <c r="J1656" s="27343" t="s">
        <v>22</v>
      </c>
      <c r="K1656" s="28195" t="s">
        <v>1069</v>
      </c>
      <c r="L1656" s="28229"/>
      <c r="M1656" s="28229"/>
      <c r="N1656" s="28229"/>
      <c r="O1656" s="28229"/>
      <c r="P1656" s="28229"/>
      <c r="Q1656" s="28229"/>
      <c r="R1656" s="28229"/>
      <c r="S1656" s="28229"/>
      <c r="T1656" s="28229"/>
      <c r="U1656" s="28265"/>
      <c r="V1656" s="28229">
        <v>0</v>
      </c>
    </row>
    <row s="28966" customFormat="1" customHeight="1" ht="22.5">
      <c r="A1657" s="28229"/>
      <c r="B1657" s="28924" t="s">
        <v>2115</v>
      </c>
      <c r="C1657" s="28540" t="s">
        <v>103</v>
      </c>
      <c r="D1657" s="27339" t="str">
        <f>B1657&amp;".1"</f>
        <v>3.541.1</v>
      </c>
      <c r="E1657" s="27340" t="s">
        <v>1065</v>
      </c>
      <c r="F1657" s="27341" t="s">
        <v>430</v>
      </c>
      <c r="G1657" s="27545" t="s">
        <v>22</v>
      </c>
      <c r="H1657" s="27343" t="s">
        <v>22</v>
      </c>
      <c r="I1657" s="27545" t="s">
        <v>2116</v>
      </c>
      <c r="J1657" s="27343" t="s">
        <v>22</v>
      </c>
      <c r="K1657" s="28195"/>
      <c r="L1657" s="28229"/>
      <c r="M1657" s="28229"/>
      <c r="N1657" s="28229"/>
      <c r="O1657" s="28229"/>
      <c r="P1657" s="28229"/>
      <c r="Q1657" s="28229"/>
      <c r="R1657" s="28229"/>
      <c r="S1657" s="28229"/>
      <c r="T1657" s="28229"/>
      <c r="U1657" s="28265"/>
      <c r="V1657" s="28229">
        <v>0</v>
      </c>
    </row>
    <row s="28966" customFormat="1" customHeight="1" ht="15">
      <c r="A1658" s="28229"/>
      <c r="B1658" s="28924"/>
      <c r="C1658" s="28540"/>
      <c r="D1658" s="27339" t="str">
        <f>B1657&amp;".2"</f>
        <v>3.541.2</v>
      </c>
      <c r="E1658" s="27340" t="s">
        <v>1066</v>
      </c>
      <c r="F1658" s="27341" t="s">
        <v>430</v>
      </c>
      <c r="G1658" s="27310" t="s">
        <v>22</v>
      </c>
      <c r="H1658" s="27343" t="s">
        <v>22</v>
      </c>
      <c r="I1658" s="27310" t="s">
        <v>2094</v>
      </c>
      <c r="J1658" s="27343" t="s">
        <v>22</v>
      </c>
      <c r="K1658" s="28195" t="s">
        <v>1067</v>
      </c>
      <c r="L1658" s="28229"/>
      <c r="M1658" s="28229"/>
      <c r="N1658" s="28229"/>
      <c r="O1658" s="28229"/>
      <c r="P1658" s="28229"/>
      <c r="Q1658" s="28229"/>
      <c r="R1658" s="28229"/>
      <c r="S1658" s="28229"/>
      <c r="T1658" s="28229"/>
      <c r="U1658" s="28265"/>
      <c r="V1658" s="28229">
        <v>0</v>
      </c>
    </row>
    <row s="28966" customFormat="1" customHeight="1" ht="15">
      <c r="A1659" s="28229"/>
      <c r="B1659" s="28924"/>
      <c r="C1659" s="28540"/>
      <c r="D1659" s="27339" t="str">
        <f>B1657&amp;".3"</f>
        <v>3.541.3</v>
      </c>
      <c r="E1659" s="27340" t="s">
        <v>1068</v>
      </c>
      <c r="F1659" s="27341" t="s">
        <v>430</v>
      </c>
      <c r="G1659" s="27310" t="s">
        <v>22</v>
      </c>
      <c r="H1659" s="27343" t="s">
        <v>22</v>
      </c>
      <c r="I1659" s="27310" t="s">
        <v>2053</v>
      </c>
      <c r="J1659" s="27343" t="s">
        <v>22</v>
      </c>
      <c r="K1659" s="28195" t="s">
        <v>1069</v>
      </c>
      <c r="L1659" s="28229"/>
      <c r="M1659" s="28229"/>
      <c r="N1659" s="28229"/>
      <c r="O1659" s="28229"/>
      <c r="P1659" s="28229"/>
      <c r="Q1659" s="28229"/>
      <c r="R1659" s="28229"/>
      <c r="S1659" s="28229"/>
      <c r="T1659" s="28229"/>
      <c r="U1659" s="28265"/>
      <c r="V1659" s="28229">
        <v>0</v>
      </c>
    </row>
    <row s="28966" customFormat="1" customHeight="1" ht="22.5">
      <c r="A1660" s="28229"/>
      <c r="B1660" s="28924" t="s">
        <v>2117</v>
      </c>
      <c r="C1660" s="28540" t="s">
        <v>103</v>
      </c>
      <c r="D1660" s="27339" t="str">
        <f>B1660&amp;".1"</f>
        <v>3.542.1</v>
      </c>
      <c r="E1660" s="27340" t="s">
        <v>1065</v>
      </c>
      <c r="F1660" s="27341" t="s">
        <v>430</v>
      </c>
      <c r="G1660" s="27545" t="s">
        <v>22</v>
      </c>
      <c r="H1660" s="27343" t="s">
        <v>22</v>
      </c>
      <c r="I1660" s="27545" t="s">
        <v>2118</v>
      </c>
      <c r="J1660" s="27343" t="s">
        <v>22</v>
      </c>
      <c r="K1660" s="28195"/>
      <c r="L1660" s="28229"/>
      <c r="M1660" s="28229"/>
      <c r="N1660" s="28229"/>
      <c r="O1660" s="28229"/>
      <c r="P1660" s="28229"/>
      <c r="Q1660" s="28229"/>
      <c r="R1660" s="28229"/>
      <c r="S1660" s="28229"/>
      <c r="T1660" s="28229"/>
      <c r="U1660" s="28265"/>
      <c r="V1660" s="28229">
        <v>0</v>
      </c>
    </row>
    <row s="28966" customFormat="1" customHeight="1" ht="15">
      <c r="A1661" s="28229"/>
      <c r="B1661" s="28924"/>
      <c r="C1661" s="28540"/>
      <c r="D1661" s="27339" t="str">
        <f>B1660&amp;".2"</f>
        <v>3.542.2</v>
      </c>
      <c r="E1661" s="27340" t="s">
        <v>1066</v>
      </c>
      <c r="F1661" s="27341" t="s">
        <v>430</v>
      </c>
      <c r="G1661" s="27310" t="s">
        <v>22</v>
      </c>
      <c r="H1661" s="27343" t="s">
        <v>22</v>
      </c>
      <c r="I1661" s="27310" t="s">
        <v>2094</v>
      </c>
      <c r="J1661" s="27343" t="s">
        <v>22</v>
      </c>
      <c r="K1661" s="28195" t="s">
        <v>1067</v>
      </c>
      <c r="L1661" s="28229"/>
      <c r="M1661" s="28229"/>
      <c r="N1661" s="28229"/>
      <c r="O1661" s="28229"/>
      <c r="P1661" s="28229"/>
      <c r="Q1661" s="28229"/>
      <c r="R1661" s="28229"/>
      <c r="S1661" s="28229"/>
      <c r="T1661" s="28229"/>
      <c r="U1661" s="28265"/>
      <c r="V1661" s="28229">
        <v>0</v>
      </c>
    </row>
    <row s="28966" customFormat="1" customHeight="1" ht="15">
      <c r="A1662" s="28229"/>
      <c r="B1662" s="28924"/>
      <c r="C1662" s="28540"/>
      <c r="D1662" s="27339" t="str">
        <f>B1660&amp;".3"</f>
        <v>3.542.3</v>
      </c>
      <c r="E1662" s="27340" t="s">
        <v>1068</v>
      </c>
      <c r="F1662" s="27341" t="s">
        <v>430</v>
      </c>
      <c r="G1662" s="27310" t="s">
        <v>22</v>
      </c>
      <c r="H1662" s="27343" t="s">
        <v>22</v>
      </c>
      <c r="I1662" s="27310" t="s">
        <v>2053</v>
      </c>
      <c r="J1662" s="27343" t="s">
        <v>22</v>
      </c>
      <c r="K1662" s="28195" t="s">
        <v>1069</v>
      </c>
      <c r="L1662" s="28229"/>
      <c r="M1662" s="28229"/>
      <c r="N1662" s="28229"/>
      <c r="O1662" s="28229"/>
      <c r="P1662" s="28229"/>
      <c r="Q1662" s="28229"/>
      <c r="R1662" s="28229"/>
      <c r="S1662" s="28229"/>
      <c r="T1662" s="28229"/>
      <c r="U1662" s="28265"/>
      <c r="V1662" s="28229">
        <v>0</v>
      </c>
    </row>
    <row s="28966" customFormat="1" customHeight="1" ht="22.5">
      <c r="A1663" s="28229"/>
      <c r="B1663" s="28924" t="s">
        <v>2119</v>
      </c>
      <c r="C1663" s="28540" t="s">
        <v>103</v>
      </c>
      <c r="D1663" s="27339" t="str">
        <f>B1663&amp;".1"</f>
        <v>3.543.1</v>
      </c>
      <c r="E1663" s="27340" t="s">
        <v>1065</v>
      </c>
      <c r="F1663" s="27341" t="s">
        <v>430</v>
      </c>
      <c r="G1663" s="27545" t="s">
        <v>22</v>
      </c>
      <c r="H1663" s="27343" t="s">
        <v>22</v>
      </c>
      <c r="I1663" s="27545" t="s">
        <v>2120</v>
      </c>
      <c r="J1663" s="27343" t="s">
        <v>22</v>
      </c>
      <c r="K1663" s="28195"/>
      <c r="L1663" s="28229"/>
      <c r="M1663" s="28229"/>
      <c r="N1663" s="28229"/>
      <c r="O1663" s="28229"/>
      <c r="P1663" s="28229"/>
      <c r="Q1663" s="28229"/>
      <c r="R1663" s="28229"/>
      <c r="S1663" s="28229"/>
      <c r="T1663" s="28229"/>
      <c r="U1663" s="28265"/>
      <c r="V1663" s="28229">
        <v>0</v>
      </c>
    </row>
    <row s="28966" customFormat="1" customHeight="1" ht="15">
      <c r="A1664" s="28229"/>
      <c r="B1664" s="28924"/>
      <c r="C1664" s="28540"/>
      <c r="D1664" s="27339" t="str">
        <f>B1663&amp;".2"</f>
        <v>3.543.2</v>
      </c>
      <c r="E1664" s="27340" t="s">
        <v>1066</v>
      </c>
      <c r="F1664" s="27341" t="s">
        <v>430</v>
      </c>
      <c r="G1664" s="27310" t="s">
        <v>22</v>
      </c>
      <c r="H1664" s="27343" t="s">
        <v>22</v>
      </c>
      <c r="I1664" s="27310" t="s">
        <v>2094</v>
      </c>
      <c r="J1664" s="27343" t="s">
        <v>22</v>
      </c>
      <c r="K1664" s="28195" t="s">
        <v>1067</v>
      </c>
      <c r="L1664" s="28229"/>
      <c r="M1664" s="28229"/>
      <c r="N1664" s="28229"/>
      <c r="O1664" s="28229"/>
      <c r="P1664" s="28229"/>
      <c r="Q1664" s="28229"/>
      <c r="R1664" s="28229"/>
      <c r="S1664" s="28229"/>
      <c r="T1664" s="28229"/>
      <c r="U1664" s="28265"/>
      <c r="V1664" s="28229">
        <v>0</v>
      </c>
    </row>
    <row s="28966" customFormat="1" customHeight="1" ht="15">
      <c r="A1665" s="28229"/>
      <c r="B1665" s="28924"/>
      <c r="C1665" s="28540"/>
      <c r="D1665" s="27339" t="str">
        <f>B1663&amp;".3"</f>
        <v>3.543.3</v>
      </c>
      <c r="E1665" s="27340" t="s">
        <v>1068</v>
      </c>
      <c r="F1665" s="27341" t="s">
        <v>430</v>
      </c>
      <c r="G1665" s="27310" t="s">
        <v>22</v>
      </c>
      <c r="H1665" s="27343" t="s">
        <v>22</v>
      </c>
      <c r="I1665" s="27310" t="s">
        <v>2053</v>
      </c>
      <c r="J1665" s="27343" t="s">
        <v>22</v>
      </c>
      <c r="K1665" s="28195" t="s">
        <v>1069</v>
      </c>
      <c r="L1665" s="28229"/>
      <c r="M1665" s="28229"/>
      <c r="N1665" s="28229"/>
      <c r="O1665" s="28229"/>
      <c r="P1665" s="28229"/>
      <c r="Q1665" s="28229"/>
      <c r="R1665" s="28229"/>
      <c r="S1665" s="28229"/>
      <c r="T1665" s="28229"/>
      <c r="U1665" s="28265"/>
      <c r="V1665" s="28229">
        <v>0</v>
      </c>
    </row>
    <row s="28966" customFormat="1" customHeight="1" ht="22.5">
      <c r="A1666" s="28229"/>
      <c r="B1666" s="28924" t="s">
        <v>2121</v>
      </c>
      <c r="C1666" s="28540" t="s">
        <v>103</v>
      </c>
      <c r="D1666" s="27339" t="str">
        <f>B1666&amp;".1"</f>
        <v>3.544.1</v>
      </c>
      <c r="E1666" s="27340" t="s">
        <v>1065</v>
      </c>
      <c r="F1666" s="27341" t="s">
        <v>430</v>
      </c>
      <c r="G1666" s="27545" t="s">
        <v>22</v>
      </c>
      <c r="H1666" s="27343" t="s">
        <v>22</v>
      </c>
      <c r="I1666" s="27545" t="s">
        <v>2122</v>
      </c>
      <c r="J1666" s="27343" t="s">
        <v>22</v>
      </c>
      <c r="K1666" s="28195"/>
      <c r="L1666" s="28229"/>
      <c r="M1666" s="28229"/>
      <c r="N1666" s="28229"/>
      <c r="O1666" s="28229"/>
      <c r="P1666" s="28229"/>
      <c r="Q1666" s="28229"/>
      <c r="R1666" s="28229"/>
      <c r="S1666" s="28229"/>
      <c r="T1666" s="28229"/>
      <c r="U1666" s="28265"/>
      <c r="V1666" s="28229">
        <v>0</v>
      </c>
    </row>
    <row s="28966" customFormat="1" customHeight="1" ht="15">
      <c r="A1667" s="28229"/>
      <c r="B1667" s="28924"/>
      <c r="C1667" s="28540"/>
      <c r="D1667" s="27339" t="str">
        <f>B1666&amp;".2"</f>
        <v>3.544.2</v>
      </c>
      <c r="E1667" s="27340" t="s">
        <v>1066</v>
      </c>
      <c r="F1667" s="27341" t="s">
        <v>430</v>
      </c>
      <c r="G1667" s="27310" t="s">
        <v>22</v>
      </c>
      <c r="H1667" s="27343" t="s">
        <v>22</v>
      </c>
      <c r="I1667" s="27310" t="s">
        <v>2094</v>
      </c>
      <c r="J1667" s="27343" t="s">
        <v>22</v>
      </c>
      <c r="K1667" s="28195" t="s">
        <v>1067</v>
      </c>
      <c r="L1667" s="28229"/>
      <c r="M1667" s="28229"/>
      <c r="N1667" s="28229"/>
      <c r="O1667" s="28229"/>
      <c r="P1667" s="28229"/>
      <c r="Q1667" s="28229"/>
      <c r="R1667" s="28229"/>
      <c r="S1667" s="28229"/>
      <c r="T1667" s="28229"/>
      <c r="U1667" s="28265"/>
      <c r="V1667" s="28229">
        <v>0</v>
      </c>
    </row>
    <row s="28966" customFormat="1" customHeight="1" ht="15">
      <c r="A1668" s="28229"/>
      <c r="B1668" s="28924"/>
      <c r="C1668" s="28540"/>
      <c r="D1668" s="27339" t="str">
        <f>B1666&amp;".3"</f>
        <v>3.544.3</v>
      </c>
      <c r="E1668" s="27340" t="s">
        <v>1068</v>
      </c>
      <c r="F1668" s="27341" t="s">
        <v>430</v>
      </c>
      <c r="G1668" s="27310" t="s">
        <v>22</v>
      </c>
      <c r="H1668" s="27343" t="s">
        <v>22</v>
      </c>
      <c r="I1668" s="27310" t="s">
        <v>2053</v>
      </c>
      <c r="J1668" s="27343" t="s">
        <v>22</v>
      </c>
      <c r="K1668" s="28195" t="s">
        <v>1069</v>
      </c>
      <c r="L1668" s="28229"/>
      <c r="M1668" s="28229"/>
      <c r="N1668" s="28229"/>
      <c r="O1668" s="28229"/>
      <c r="P1668" s="28229"/>
      <c r="Q1668" s="28229"/>
      <c r="R1668" s="28229"/>
      <c r="S1668" s="28229"/>
      <c r="T1668" s="28229"/>
      <c r="U1668" s="28265"/>
      <c r="V1668" s="28229">
        <v>0</v>
      </c>
    </row>
    <row s="28966" customFormat="1" customHeight="1" ht="22.5">
      <c r="A1669" s="28229"/>
      <c r="B1669" s="28924" t="s">
        <v>2123</v>
      </c>
      <c r="C1669" s="28540" t="s">
        <v>103</v>
      </c>
      <c r="D1669" s="27339" t="str">
        <f>B1669&amp;".1"</f>
        <v>3.545.1</v>
      </c>
      <c r="E1669" s="27340" t="s">
        <v>1065</v>
      </c>
      <c r="F1669" s="27341" t="s">
        <v>430</v>
      </c>
      <c r="G1669" s="27545" t="s">
        <v>22</v>
      </c>
      <c r="H1669" s="27343" t="s">
        <v>22</v>
      </c>
      <c r="I1669" s="27545" t="s">
        <v>2124</v>
      </c>
      <c r="J1669" s="27343" t="s">
        <v>22</v>
      </c>
      <c r="K1669" s="28195"/>
      <c r="L1669" s="28229"/>
      <c r="M1669" s="28229"/>
      <c r="N1669" s="28229"/>
      <c r="O1669" s="28229"/>
      <c r="P1669" s="28229"/>
      <c r="Q1669" s="28229"/>
      <c r="R1669" s="28229"/>
      <c r="S1669" s="28229"/>
      <c r="T1669" s="28229"/>
      <c r="U1669" s="28265"/>
      <c r="V1669" s="28229">
        <v>0</v>
      </c>
    </row>
    <row s="28966" customFormat="1" customHeight="1" ht="15">
      <c r="A1670" s="28229"/>
      <c r="B1670" s="28924"/>
      <c r="C1670" s="28540"/>
      <c r="D1670" s="27339" t="str">
        <f>B1669&amp;".2"</f>
        <v>3.545.2</v>
      </c>
      <c r="E1670" s="27340" t="s">
        <v>1066</v>
      </c>
      <c r="F1670" s="27341" t="s">
        <v>430</v>
      </c>
      <c r="G1670" s="27310" t="s">
        <v>22</v>
      </c>
      <c r="H1670" s="27343" t="s">
        <v>22</v>
      </c>
      <c r="I1670" s="27310" t="s">
        <v>2094</v>
      </c>
      <c r="J1670" s="27343" t="s">
        <v>22</v>
      </c>
      <c r="K1670" s="28195" t="s">
        <v>1067</v>
      </c>
      <c r="L1670" s="28229"/>
      <c r="M1670" s="28229"/>
      <c r="N1670" s="28229"/>
      <c r="O1670" s="28229"/>
      <c r="P1670" s="28229"/>
      <c r="Q1670" s="28229"/>
      <c r="R1670" s="28229"/>
      <c r="S1670" s="28229"/>
      <c r="T1670" s="28229"/>
      <c r="U1670" s="28265"/>
      <c r="V1670" s="28229">
        <v>0</v>
      </c>
    </row>
    <row s="28966" customFormat="1" customHeight="1" ht="15">
      <c r="A1671" s="28229"/>
      <c r="B1671" s="28924"/>
      <c r="C1671" s="28540"/>
      <c r="D1671" s="27339" t="str">
        <f>B1669&amp;".3"</f>
        <v>3.545.3</v>
      </c>
      <c r="E1671" s="27340" t="s">
        <v>1068</v>
      </c>
      <c r="F1671" s="27341" t="s">
        <v>430</v>
      </c>
      <c r="G1671" s="27310" t="s">
        <v>22</v>
      </c>
      <c r="H1671" s="27343" t="s">
        <v>22</v>
      </c>
      <c r="I1671" s="27310" t="s">
        <v>2053</v>
      </c>
      <c r="J1671" s="27343" t="s">
        <v>22</v>
      </c>
      <c r="K1671" s="28195" t="s">
        <v>1069</v>
      </c>
      <c r="L1671" s="28229"/>
      <c r="M1671" s="28229"/>
      <c r="N1671" s="28229"/>
      <c r="O1671" s="28229"/>
      <c r="P1671" s="28229"/>
      <c r="Q1671" s="28229"/>
      <c r="R1671" s="28229"/>
      <c r="S1671" s="28229"/>
      <c r="T1671" s="28229"/>
      <c r="U1671" s="28265"/>
      <c r="V1671" s="28229">
        <v>0</v>
      </c>
    </row>
    <row s="28966" customFormat="1" customHeight="1" ht="22.5">
      <c r="A1672" s="28229"/>
      <c r="B1672" s="28924" t="s">
        <v>2125</v>
      </c>
      <c r="C1672" s="28540" t="s">
        <v>103</v>
      </c>
      <c r="D1672" s="27339" t="str">
        <f>B1672&amp;".1"</f>
        <v>3.546.1</v>
      </c>
      <c r="E1672" s="27340" t="s">
        <v>1065</v>
      </c>
      <c r="F1672" s="27341" t="s">
        <v>430</v>
      </c>
      <c r="G1672" s="27545" t="s">
        <v>22</v>
      </c>
      <c r="H1672" s="27343" t="s">
        <v>22</v>
      </c>
      <c r="I1672" s="27545" t="s">
        <v>2126</v>
      </c>
      <c r="J1672" s="27343" t="s">
        <v>22</v>
      </c>
      <c r="K1672" s="28195"/>
      <c r="L1672" s="28229"/>
      <c r="M1672" s="28229"/>
      <c r="N1672" s="28229"/>
      <c r="O1672" s="28229"/>
      <c r="P1672" s="28229"/>
      <c r="Q1672" s="28229"/>
      <c r="R1672" s="28229"/>
      <c r="S1672" s="28229"/>
      <c r="T1672" s="28229"/>
      <c r="U1672" s="28265"/>
      <c r="V1672" s="28229">
        <v>0</v>
      </c>
    </row>
    <row s="28966" customFormat="1" customHeight="1" ht="15">
      <c r="A1673" s="28229"/>
      <c r="B1673" s="28924"/>
      <c r="C1673" s="28540"/>
      <c r="D1673" s="27339" t="str">
        <f>B1672&amp;".2"</f>
        <v>3.546.2</v>
      </c>
      <c r="E1673" s="27340" t="s">
        <v>1066</v>
      </c>
      <c r="F1673" s="27341" t="s">
        <v>430</v>
      </c>
      <c r="G1673" s="27310" t="s">
        <v>22</v>
      </c>
      <c r="H1673" s="27343" t="s">
        <v>22</v>
      </c>
      <c r="I1673" s="27310" t="s">
        <v>2094</v>
      </c>
      <c r="J1673" s="27343" t="s">
        <v>22</v>
      </c>
      <c r="K1673" s="28195" t="s">
        <v>1067</v>
      </c>
      <c r="L1673" s="28229"/>
      <c r="M1673" s="28229"/>
      <c r="N1673" s="28229"/>
      <c r="O1673" s="28229"/>
      <c r="P1673" s="28229"/>
      <c r="Q1673" s="28229"/>
      <c r="R1673" s="28229"/>
      <c r="S1673" s="28229"/>
      <c r="T1673" s="28229"/>
      <c r="U1673" s="28265"/>
      <c r="V1673" s="28229">
        <v>0</v>
      </c>
    </row>
    <row s="28966" customFormat="1" customHeight="1" ht="15">
      <c r="A1674" s="28229"/>
      <c r="B1674" s="28924"/>
      <c r="C1674" s="28540"/>
      <c r="D1674" s="27339" t="str">
        <f>B1672&amp;".3"</f>
        <v>3.546.3</v>
      </c>
      <c r="E1674" s="27340" t="s">
        <v>1068</v>
      </c>
      <c r="F1674" s="27341" t="s">
        <v>430</v>
      </c>
      <c r="G1674" s="27310" t="s">
        <v>22</v>
      </c>
      <c r="H1674" s="27343" t="s">
        <v>22</v>
      </c>
      <c r="I1674" s="27310" t="s">
        <v>2053</v>
      </c>
      <c r="J1674" s="27343" t="s">
        <v>22</v>
      </c>
      <c r="K1674" s="28195" t="s">
        <v>1069</v>
      </c>
      <c r="L1674" s="28229"/>
      <c r="M1674" s="28229"/>
      <c r="N1674" s="28229"/>
      <c r="O1674" s="28229"/>
      <c r="P1674" s="28229"/>
      <c r="Q1674" s="28229"/>
      <c r="R1674" s="28229"/>
      <c r="S1674" s="28229"/>
      <c r="T1674" s="28229"/>
      <c r="U1674" s="28265"/>
      <c r="V1674" s="28229">
        <v>0</v>
      </c>
    </row>
    <row s="28966" customFormat="1" customHeight="1" ht="22.5">
      <c r="A1675" s="28229"/>
      <c r="B1675" s="28924" t="s">
        <v>2127</v>
      </c>
      <c r="C1675" s="28540" t="s">
        <v>103</v>
      </c>
      <c r="D1675" s="27339" t="str">
        <f>B1675&amp;".1"</f>
        <v>3.547.1</v>
      </c>
      <c r="E1675" s="27340" t="s">
        <v>1065</v>
      </c>
      <c r="F1675" s="27341" t="s">
        <v>430</v>
      </c>
      <c r="G1675" s="27545" t="s">
        <v>22</v>
      </c>
      <c r="H1675" s="27343" t="s">
        <v>22</v>
      </c>
      <c r="I1675" s="27545" t="s">
        <v>2128</v>
      </c>
      <c r="J1675" s="27343" t="s">
        <v>22</v>
      </c>
      <c r="K1675" s="28195"/>
      <c r="L1675" s="28229"/>
      <c r="M1675" s="28229"/>
      <c r="N1675" s="28229"/>
      <c r="O1675" s="28229"/>
      <c r="P1675" s="28229"/>
      <c r="Q1675" s="28229"/>
      <c r="R1675" s="28229"/>
      <c r="S1675" s="28229"/>
      <c r="T1675" s="28229"/>
      <c r="U1675" s="28265"/>
      <c r="V1675" s="28229">
        <v>0</v>
      </c>
    </row>
    <row s="28966" customFormat="1" customHeight="1" ht="15">
      <c r="A1676" s="28229"/>
      <c r="B1676" s="28924"/>
      <c r="C1676" s="28540"/>
      <c r="D1676" s="27339" t="str">
        <f>B1675&amp;".2"</f>
        <v>3.547.2</v>
      </c>
      <c r="E1676" s="27340" t="s">
        <v>1066</v>
      </c>
      <c r="F1676" s="27341" t="s">
        <v>430</v>
      </c>
      <c r="G1676" s="27310" t="s">
        <v>22</v>
      </c>
      <c r="H1676" s="27343" t="s">
        <v>22</v>
      </c>
      <c r="I1676" s="27310" t="s">
        <v>2094</v>
      </c>
      <c r="J1676" s="27343" t="s">
        <v>22</v>
      </c>
      <c r="K1676" s="28195" t="s">
        <v>1067</v>
      </c>
      <c r="L1676" s="28229"/>
      <c r="M1676" s="28229"/>
      <c r="N1676" s="28229"/>
      <c r="O1676" s="28229"/>
      <c r="P1676" s="28229"/>
      <c r="Q1676" s="28229"/>
      <c r="R1676" s="28229"/>
      <c r="S1676" s="28229"/>
      <c r="T1676" s="28229"/>
      <c r="U1676" s="28265"/>
      <c r="V1676" s="28229">
        <v>0</v>
      </c>
    </row>
    <row s="28966" customFormat="1" customHeight="1" ht="15">
      <c r="A1677" s="28229"/>
      <c r="B1677" s="28924"/>
      <c r="C1677" s="28540"/>
      <c r="D1677" s="27339" t="str">
        <f>B1675&amp;".3"</f>
        <v>3.547.3</v>
      </c>
      <c r="E1677" s="27340" t="s">
        <v>1068</v>
      </c>
      <c r="F1677" s="27341" t="s">
        <v>430</v>
      </c>
      <c r="G1677" s="27310" t="s">
        <v>22</v>
      </c>
      <c r="H1677" s="27343" t="s">
        <v>22</v>
      </c>
      <c r="I1677" s="27310" t="s">
        <v>2053</v>
      </c>
      <c r="J1677" s="27343" t="s">
        <v>22</v>
      </c>
      <c r="K1677" s="28195" t="s">
        <v>1069</v>
      </c>
      <c r="L1677" s="28229"/>
      <c r="M1677" s="28229"/>
      <c r="N1677" s="28229"/>
      <c r="O1677" s="28229"/>
      <c r="P1677" s="28229"/>
      <c r="Q1677" s="28229"/>
      <c r="R1677" s="28229"/>
      <c r="S1677" s="28229"/>
      <c r="T1677" s="28229"/>
      <c r="U1677" s="28265"/>
      <c r="V1677" s="28229">
        <v>0</v>
      </c>
    </row>
    <row s="28966" customFormat="1" customHeight="1" ht="22.5">
      <c r="A1678" s="28229"/>
      <c r="B1678" s="28924" t="s">
        <v>2129</v>
      </c>
      <c r="C1678" s="28540" t="s">
        <v>103</v>
      </c>
      <c r="D1678" s="27339" t="str">
        <f>B1678&amp;".1"</f>
        <v>3.548.1</v>
      </c>
      <c r="E1678" s="27340" t="s">
        <v>1065</v>
      </c>
      <c r="F1678" s="27341" t="s">
        <v>430</v>
      </c>
      <c r="G1678" s="27545" t="s">
        <v>22</v>
      </c>
      <c r="H1678" s="27343" t="s">
        <v>22</v>
      </c>
      <c r="I1678" s="27545" t="s">
        <v>2130</v>
      </c>
      <c r="J1678" s="27343" t="s">
        <v>22</v>
      </c>
      <c r="K1678" s="28195"/>
      <c r="L1678" s="28229"/>
      <c r="M1678" s="28229"/>
      <c r="N1678" s="28229"/>
      <c r="O1678" s="28229"/>
      <c r="P1678" s="28229"/>
      <c r="Q1678" s="28229"/>
      <c r="R1678" s="28229"/>
      <c r="S1678" s="28229"/>
      <c r="T1678" s="28229"/>
      <c r="U1678" s="28265"/>
      <c r="V1678" s="28229">
        <v>0</v>
      </c>
    </row>
    <row s="28966" customFormat="1" customHeight="1" ht="15">
      <c r="A1679" s="28229"/>
      <c r="B1679" s="28924"/>
      <c r="C1679" s="28540"/>
      <c r="D1679" s="27339" t="str">
        <f>B1678&amp;".2"</f>
        <v>3.548.2</v>
      </c>
      <c r="E1679" s="27340" t="s">
        <v>1066</v>
      </c>
      <c r="F1679" s="27341" t="s">
        <v>430</v>
      </c>
      <c r="G1679" s="27310" t="s">
        <v>22</v>
      </c>
      <c r="H1679" s="27343" t="s">
        <v>22</v>
      </c>
      <c r="I1679" s="27310" t="s">
        <v>2094</v>
      </c>
      <c r="J1679" s="27343" t="s">
        <v>22</v>
      </c>
      <c r="K1679" s="28195" t="s">
        <v>1067</v>
      </c>
      <c r="L1679" s="28229"/>
      <c r="M1679" s="28229"/>
      <c r="N1679" s="28229"/>
      <c r="O1679" s="28229"/>
      <c r="P1679" s="28229"/>
      <c r="Q1679" s="28229"/>
      <c r="R1679" s="28229"/>
      <c r="S1679" s="28229"/>
      <c r="T1679" s="28229"/>
      <c r="U1679" s="28265"/>
      <c r="V1679" s="28229">
        <v>0</v>
      </c>
    </row>
    <row s="28966" customFormat="1" customHeight="1" ht="15">
      <c r="A1680" s="28229"/>
      <c r="B1680" s="28924"/>
      <c r="C1680" s="28540"/>
      <c r="D1680" s="27339" t="str">
        <f>B1678&amp;".3"</f>
        <v>3.548.3</v>
      </c>
      <c r="E1680" s="27340" t="s">
        <v>1068</v>
      </c>
      <c r="F1680" s="27341" t="s">
        <v>430</v>
      </c>
      <c r="G1680" s="27310" t="s">
        <v>22</v>
      </c>
      <c r="H1680" s="27343" t="s">
        <v>22</v>
      </c>
      <c r="I1680" s="27310" t="s">
        <v>2053</v>
      </c>
      <c r="J1680" s="27343" t="s">
        <v>22</v>
      </c>
      <c r="K1680" s="28195" t="s">
        <v>1069</v>
      </c>
      <c r="L1680" s="28229"/>
      <c r="M1680" s="28229"/>
      <c r="N1680" s="28229"/>
      <c r="O1680" s="28229"/>
      <c r="P1680" s="28229"/>
      <c r="Q1680" s="28229"/>
      <c r="R1680" s="28229"/>
      <c r="S1680" s="28229"/>
      <c r="T1680" s="28229"/>
      <c r="U1680" s="28265"/>
      <c r="V1680" s="28229">
        <v>0</v>
      </c>
    </row>
    <row s="28966" customFormat="1" customHeight="1" ht="22.5">
      <c r="A1681" s="28229"/>
      <c r="B1681" s="28924" t="s">
        <v>2131</v>
      </c>
      <c r="C1681" s="28540" t="s">
        <v>103</v>
      </c>
      <c r="D1681" s="27339" t="str">
        <f>B1681&amp;".1"</f>
        <v>3.549.1</v>
      </c>
      <c r="E1681" s="27340" t="s">
        <v>1065</v>
      </c>
      <c r="F1681" s="27341" t="s">
        <v>430</v>
      </c>
      <c r="G1681" s="27545" t="s">
        <v>22</v>
      </c>
      <c r="H1681" s="27343" t="s">
        <v>22</v>
      </c>
      <c r="I1681" s="27545" t="s">
        <v>2106</v>
      </c>
      <c r="J1681" s="27343" t="s">
        <v>22</v>
      </c>
      <c r="K1681" s="28195"/>
      <c r="L1681" s="28229"/>
      <c r="M1681" s="28229"/>
      <c r="N1681" s="28229"/>
      <c r="O1681" s="28229"/>
      <c r="P1681" s="28229"/>
      <c r="Q1681" s="28229"/>
      <c r="R1681" s="28229"/>
      <c r="S1681" s="28229"/>
      <c r="T1681" s="28229"/>
      <c r="U1681" s="28265"/>
      <c r="V1681" s="28229">
        <v>0</v>
      </c>
    </row>
    <row s="28966" customFormat="1" customHeight="1" ht="15">
      <c r="A1682" s="28229"/>
      <c r="B1682" s="28924"/>
      <c r="C1682" s="28540"/>
      <c r="D1682" s="27339" t="str">
        <f>B1681&amp;".2"</f>
        <v>3.549.2</v>
      </c>
      <c r="E1682" s="27340" t="s">
        <v>1066</v>
      </c>
      <c r="F1682" s="27341" t="s">
        <v>430</v>
      </c>
      <c r="G1682" s="27310" t="s">
        <v>22</v>
      </c>
      <c r="H1682" s="27343" t="s">
        <v>22</v>
      </c>
      <c r="I1682" s="27310" t="s">
        <v>2094</v>
      </c>
      <c r="J1682" s="27343" t="s">
        <v>22</v>
      </c>
      <c r="K1682" s="28195" t="s">
        <v>1067</v>
      </c>
      <c r="L1682" s="28229"/>
      <c r="M1682" s="28229"/>
      <c r="N1682" s="28229"/>
      <c r="O1682" s="28229"/>
      <c r="P1682" s="28229"/>
      <c r="Q1682" s="28229"/>
      <c r="R1682" s="28229"/>
      <c r="S1682" s="28229"/>
      <c r="T1682" s="28229"/>
      <c r="U1682" s="28265"/>
      <c r="V1682" s="28229">
        <v>0</v>
      </c>
    </row>
    <row s="28966" customFormat="1" customHeight="1" ht="15">
      <c r="A1683" s="28229"/>
      <c r="B1683" s="28924"/>
      <c r="C1683" s="28540"/>
      <c r="D1683" s="27339" t="str">
        <f>B1681&amp;".3"</f>
        <v>3.549.3</v>
      </c>
      <c r="E1683" s="27340" t="s">
        <v>1068</v>
      </c>
      <c r="F1683" s="27341" t="s">
        <v>430</v>
      </c>
      <c r="G1683" s="27310" t="s">
        <v>22</v>
      </c>
      <c r="H1683" s="27343" t="s">
        <v>22</v>
      </c>
      <c r="I1683" s="27310" t="s">
        <v>2053</v>
      </c>
      <c r="J1683" s="27343" t="s">
        <v>22</v>
      </c>
      <c r="K1683" s="28195" t="s">
        <v>1069</v>
      </c>
      <c r="L1683" s="28229"/>
      <c r="M1683" s="28229"/>
      <c r="N1683" s="28229"/>
      <c r="O1683" s="28229"/>
      <c r="P1683" s="28229"/>
      <c r="Q1683" s="28229"/>
      <c r="R1683" s="28229"/>
      <c r="S1683" s="28229"/>
      <c r="T1683" s="28229"/>
      <c r="U1683" s="28265"/>
      <c r="V1683" s="28229">
        <v>0</v>
      </c>
    </row>
    <row s="28966" customFormat="1" customHeight="1" ht="22.5">
      <c r="A1684" s="28229"/>
      <c r="B1684" s="28924" t="s">
        <v>2132</v>
      </c>
      <c r="C1684" s="28540" t="s">
        <v>103</v>
      </c>
      <c r="D1684" s="27339" t="str">
        <f>B1684&amp;".1"</f>
        <v>3.550.1</v>
      </c>
      <c r="E1684" s="27340" t="s">
        <v>1065</v>
      </c>
      <c r="F1684" s="27341" t="s">
        <v>430</v>
      </c>
      <c r="G1684" s="27545" t="s">
        <v>22</v>
      </c>
      <c r="H1684" s="27343" t="s">
        <v>22</v>
      </c>
      <c r="I1684" s="27545" t="s">
        <v>2133</v>
      </c>
      <c r="J1684" s="27343" t="s">
        <v>22</v>
      </c>
      <c r="K1684" s="28195"/>
      <c r="L1684" s="28229"/>
      <c r="M1684" s="28229"/>
      <c r="N1684" s="28229"/>
      <c r="O1684" s="28229"/>
      <c r="P1684" s="28229"/>
      <c r="Q1684" s="28229"/>
      <c r="R1684" s="28229"/>
      <c r="S1684" s="28229"/>
      <c r="T1684" s="28229"/>
      <c r="U1684" s="28265"/>
      <c r="V1684" s="28229">
        <v>0</v>
      </c>
    </row>
    <row s="28966" customFormat="1" customHeight="1" ht="15">
      <c r="A1685" s="28229"/>
      <c r="B1685" s="28924"/>
      <c r="C1685" s="28540"/>
      <c r="D1685" s="27339" t="str">
        <f>B1684&amp;".2"</f>
        <v>3.550.2</v>
      </c>
      <c r="E1685" s="27340" t="s">
        <v>1066</v>
      </c>
      <c r="F1685" s="27341" t="s">
        <v>430</v>
      </c>
      <c r="G1685" s="27310" t="s">
        <v>22</v>
      </c>
      <c r="H1685" s="27343" t="s">
        <v>22</v>
      </c>
      <c r="I1685" s="27310" t="s">
        <v>2094</v>
      </c>
      <c r="J1685" s="27343" t="s">
        <v>22</v>
      </c>
      <c r="K1685" s="28195" t="s">
        <v>1067</v>
      </c>
      <c r="L1685" s="28229"/>
      <c r="M1685" s="28229"/>
      <c r="N1685" s="28229"/>
      <c r="O1685" s="28229"/>
      <c r="P1685" s="28229"/>
      <c r="Q1685" s="28229"/>
      <c r="R1685" s="28229"/>
      <c r="S1685" s="28229"/>
      <c r="T1685" s="28229"/>
      <c r="U1685" s="28265"/>
      <c r="V1685" s="28229">
        <v>0</v>
      </c>
    </row>
    <row s="28966" customFormat="1" customHeight="1" ht="15">
      <c r="A1686" s="28229"/>
      <c r="B1686" s="28924"/>
      <c r="C1686" s="28540"/>
      <c r="D1686" s="27339" t="str">
        <f>B1684&amp;".3"</f>
        <v>3.550.3</v>
      </c>
      <c r="E1686" s="27340" t="s">
        <v>1068</v>
      </c>
      <c r="F1686" s="27341" t="s">
        <v>430</v>
      </c>
      <c r="G1686" s="27310" t="s">
        <v>22</v>
      </c>
      <c r="H1686" s="27343" t="s">
        <v>22</v>
      </c>
      <c r="I1686" s="27310" t="s">
        <v>2053</v>
      </c>
      <c r="J1686" s="27343" t="s">
        <v>22</v>
      </c>
      <c r="K1686" s="28195" t="s">
        <v>1069</v>
      </c>
      <c r="L1686" s="28229"/>
      <c r="M1686" s="28229"/>
      <c r="N1686" s="28229"/>
      <c r="O1686" s="28229"/>
      <c r="P1686" s="28229"/>
      <c r="Q1686" s="28229"/>
      <c r="R1686" s="28229"/>
      <c r="S1686" s="28229"/>
      <c r="T1686" s="28229"/>
      <c r="U1686" s="28265"/>
      <c r="V1686" s="28229">
        <v>0</v>
      </c>
    </row>
    <row s="28966" customFormat="1" customHeight="1" ht="22.5">
      <c r="A1687" s="28229"/>
      <c r="B1687" s="28924" t="s">
        <v>2134</v>
      </c>
      <c r="C1687" s="28540" t="s">
        <v>103</v>
      </c>
      <c r="D1687" s="27339" t="str">
        <f>B1687&amp;".1"</f>
        <v>3.551.1</v>
      </c>
      <c r="E1687" s="27340" t="s">
        <v>1065</v>
      </c>
      <c r="F1687" s="27341" t="s">
        <v>430</v>
      </c>
      <c r="G1687" s="27545" t="s">
        <v>22</v>
      </c>
      <c r="H1687" s="27343" t="s">
        <v>22</v>
      </c>
      <c r="I1687" s="27545" t="s">
        <v>2135</v>
      </c>
      <c r="J1687" s="27343" t="s">
        <v>22</v>
      </c>
      <c r="K1687" s="28195"/>
      <c r="L1687" s="28229"/>
      <c r="M1687" s="28229"/>
      <c r="N1687" s="28229"/>
      <c r="O1687" s="28229"/>
      <c r="P1687" s="28229"/>
      <c r="Q1687" s="28229"/>
      <c r="R1687" s="28229"/>
      <c r="S1687" s="28229"/>
      <c r="T1687" s="28229"/>
      <c r="U1687" s="28265"/>
      <c r="V1687" s="28229">
        <v>0</v>
      </c>
    </row>
    <row s="28966" customFormat="1" customHeight="1" ht="15">
      <c r="A1688" s="28229"/>
      <c r="B1688" s="28924"/>
      <c r="C1688" s="28540"/>
      <c r="D1688" s="27339" t="str">
        <f>B1687&amp;".2"</f>
        <v>3.551.2</v>
      </c>
      <c r="E1688" s="27340" t="s">
        <v>1066</v>
      </c>
      <c r="F1688" s="27341" t="s">
        <v>430</v>
      </c>
      <c r="G1688" s="27310" t="s">
        <v>22</v>
      </c>
      <c r="H1688" s="27343" t="s">
        <v>22</v>
      </c>
      <c r="I1688" s="27310" t="s">
        <v>2094</v>
      </c>
      <c r="J1688" s="27343" t="s">
        <v>22</v>
      </c>
      <c r="K1688" s="28195" t="s">
        <v>1067</v>
      </c>
      <c r="L1688" s="28229"/>
      <c r="M1688" s="28229"/>
      <c r="N1688" s="28229"/>
      <c r="O1688" s="28229"/>
      <c r="P1688" s="28229"/>
      <c r="Q1688" s="28229"/>
      <c r="R1688" s="28229"/>
      <c r="S1688" s="28229"/>
      <c r="T1688" s="28229"/>
      <c r="U1688" s="28265"/>
      <c r="V1688" s="28229">
        <v>0</v>
      </c>
    </row>
    <row s="28966" customFormat="1" customHeight="1" ht="15">
      <c r="A1689" s="28229"/>
      <c r="B1689" s="28924"/>
      <c r="C1689" s="28540"/>
      <c r="D1689" s="27339" t="str">
        <f>B1687&amp;".3"</f>
        <v>3.551.3</v>
      </c>
      <c r="E1689" s="27340" t="s">
        <v>1068</v>
      </c>
      <c r="F1689" s="27341" t="s">
        <v>430</v>
      </c>
      <c r="G1689" s="27310" t="s">
        <v>22</v>
      </c>
      <c r="H1689" s="27343" t="s">
        <v>22</v>
      </c>
      <c r="I1689" s="27310" t="s">
        <v>2053</v>
      </c>
      <c r="J1689" s="27343" t="s">
        <v>22</v>
      </c>
      <c r="K1689" s="28195" t="s">
        <v>1069</v>
      </c>
      <c r="L1689" s="28229"/>
      <c r="M1689" s="28229"/>
      <c r="N1689" s="28229"/>
      <c r="O1689" s="28229"/>
      <c r="P1689" s="28229"/>
      <c r="Q1689" s="28229"/>
      <c r="R1689" s="28229"/>
      <c r="S1689" s="28229"/>
      <c r="T1689" s="28229"/>
      <c r="U1689" s="28265"/>
      <c r="V1689" s="28229">
        <v>0</v>
      </c>
    </row>
    <row s="28966" customFormat="1" customHeight="1" ht="22.5">
      <c r="A1690" s="28229"/>
      <c r="B1690" s="28924" t="s">
        <v>2136</v>
      </c>
      <c r="C1690" s="28540" t="s">
        <v>103</v>
      </c>
      <c r="D1690" s="27339" t="str">
        <f>B1690&amp;".1"</f>
        <v>3.552.1</v>
      </c>
      <c r="E1690" s="27340" t="s">
        <v>1065</v>
      </c>
      <c r="F1690" s="27341" t="s">
        <v>430</v>
      </c>
      <c r="G1690" s="27545" t="s">
        <v>22</v>
      </c>
      <c r="H1690" s="27343" t="s">
        <v>22</v>
      </c>
      <c r="I1690" s="27545" t="s">
        <v>2137</v>
      </c>
      <c r="J1690" s="27343" t="s">
        <v>22</v>
      </c>
      <c r="K1690" s="28195"/>
      <c r="L1690" s="28229"/>
      <c r="M1690" s="28229"/>
      <c r="N1690" s="28229"/>
      <c r="O1690" s="28229"/>
      <c r="P1690" s="28229"/>
      <c r="Q1690" s="28229"/>
      <c r="R1690" s="28229"/>
      <c r="S1690" s="28229"/>
      <c r="T1690" s="28229"/>
      <c r="U1690" s="28265"/>
      <c r="V1690" s="28229">
        <v>0</v>
      </c>
    </row>
    <row s="28966" customFormat="1" customHeight="1" ht="15">
      <c r="A1691" s="28229"/>
      <c r="B1691" s="28924"/>
      <c r="C1691" s="28540"/>
      <c r="D1691" s="27339" t="str">
        <f>B1690&amp;".2"</f>
        <v>3.552.2</v>
      </c>
      <c r="E1691" s="27340" t="s">
        <v>1066</v>
      </c>
      <c r="F1691" s="27341" t="s">
        <v>430</v>
      </c>
      <c r="G1691" s="27310" t="s">
        <v>22</v>
      </c>
      <c r="H1691" s="27343" t="s">
        <v>22</v>
      </c>
      <c r="I1691" s="27310" t="s">
        <v>2094</v>
      </c>
      <c r="J1691" s="27343" t="s">
        <v>22</v>
      </c>
      <c r="K1691" s="28195" t="s">
        <v>1067</v>
      </c>
      <c r="L1691" s="28229"/>
      <c r="M1691" s="28229"/>
      <c r="N1691" s="28229"/>
      <c r="O1691" s="28229"/>
      <c r="P1691" s="28229"/>
      <c r="Q1691" s="28229"/>
      <c r="R1691" s="28229"/>
      <c r="S1691" s="28229"/>
      <c r="T1691" s="28229"/>
      <c r="U1691" s="28265"/>
      <c r="V1691" s="28229">
        <v>0</v>
      </c>
    </row>
    <row s="28966" customFormat="1" customHeight="1" ht="15">
      <c r="A1692" s="28229"/>
      <c r="B1692" s="28924"/>
      <c r="C1692" s="28540"/>
      <c r="D1692" s="27339" t="str">
        <f>B1690&amp;".3"</f>
        <v>3.552.3</v>
      </c>
      <c r="E1692" s="27340" t="s">
        <v>1068</v>
      </c>
      <c r="F1692" s="27341" t="s">
        <v>430</v>
      </c>
      <c r="G1692" s="27310" t="s">
        <v>22</v>
      </c>
      <c r="H1692" s="27343" t="s">
        <v>22</v>
      </c>
      <c r="I1692" s="27310" t="s">
        <v>2094</v>
      </c>
      <c r="J1692" s="27343" t="s">
        <v>22</v>
      </c>
      <c r="K1692" s="28195" t="s">
        <v>1069</v>
      </c>
      <c r="L1692" s="28229"/>
      <c r="M1692" s="28229"/>
      <c r="N1692" s="28229"/>
      <c r="O1692" s="28229"/>
      <c r="P1692" s="28229"/>
      <c r="Q1692" s="28229"/>
      <c r="R1692" s="28229"/>
      <c r="S1692" s="28229"/>
      <c r="T1692" s="28229"/>
      <c r="U1692" s="28265"/>
      <c r="V1692" s="28229">
        <v>0</v>
      </c>
    </row>
    <row s="28966" customFormat="1" customHeight="1" ht="22.5">
      <c r="A1693" s="28229"/>
      <c r="B1693" s="28924" t="s">
        <v>2138</v>
      </c>
      <c r="C1693" s="28540" t="s">
        <v>103</v>
      </c>
      <c r="D1693" s="27339" t="str">
        <f>B1693&amp;".1"</f>
        <v>3.553.1</v>
      </c>
      <c r="E1693" s="27340" t="s">
        <v>1065</v>
      </c>
      <c r="F1693" s="27341" t="s">
        <v>430</v>
      </c>
      <c r="G1693" s="27545" t="s">
        <v>22</v>
      </c>
      <c r="H1693" s="27343" t="s">
        <v>22</v>
      </c>
      <c r="I1693" s="27545" t="s">
        <v>2139</v>
      </c>
      <c r="J1693" s="27343" t="s">
        <v>22</v>
      </c>
      <c r="K1693" s="28195"/>
      <c r="L1693" s="28229"/>
      <c r="M1693" s="28229"/>
      <c r="N1693" s="28229"/>
      <c r="O1693" s="28229"/>
      <c r="P1693" s="28229"/>
      <c r="Q1693" s="28229"/>
      <c r="R1693" s="28229"/>
      <c r="S1693" s="28229"/>
      <c r="T1693" s="28229"/>
      <c r="U1693" s="28265"/>
      <c r="V1693" s="28229">
        <v>0</v>
      </c>
    </row>
    <row s="28966" customFormat="1" customHeight="1" ht="15">
      <c r="A1694" s="28229"/>
      <c r="B1694" s="28924"/>
      <c r="C1694" s="28540"/>
      <c r="D1694" s="27339" t="str">
        <f>B1693&amp;".2"</f>
        <v>3.553.2</v>
      </c>
      <c r="E1694" s="27340" t="s">
        <v>1066</v>
      </c>
      <c r="F1694" s="27341" t="s">
        <v>430</v>
      </c>
      <c r="G1694" s="27310" t="s">
        <v>22</v>
      </c>
      <c r="H1694" s="27343" t="s">
        <v>22</v>
      </c>
      <c r="I1694" s="27310" t="s">
        <v>2094</v>
      </c>
      <c r="J1694" s="27343" t="s">
        <v>22</v>
      </c>
      <c r="K1694" s="28195" t="s">
        <v>1067</v>
      </c>
      <c r="L1694" s="28229"/>
      <c r="M1694" s="28229"/>
      <c r="N1694" s="28229"/>
      <c r="O1694" s="28229"/>
      <c r="P1694" s="28229"/>
      <c r="Q1694" s="28229"/>
      <c r="R1694" s="28229"/>
      <c r="S1694" s="28229"/>
      <c r="T1694" s="28229"/>
      <c r="U1694" s="28265"/>
      <c r="V1694" s="28229">
        <v>0</v>
      </c>
    </row>
    <row s="28966" customFormat="1" customHeight="1" ht="15">
      <c r="A1695" s="28229"/>
      <c r="B1695" s="28924"/>
      <c r="C1695" s="28540"/>
      <c r="D1695" s="27339" t="str">
        <f>B1693&amp;".3"</f>
        <v>3.553.3</v>
      </c>
      <c r="E1695" s="27340" t="s">
        <v>1068</v>
      </c>
      <c r="F1695" s="27341" t="s">
        <v>430</v>
      </c>
      <c r="G1695" s="27310" t="s">
        <v>22</v>
      </c>
      <c r="H1695" s="27343" t="s">
        <v>22</v>
      </c>
      <c r="I1695" s="27310" t="s">
        <v>2053</v>
      </c>
      <c r="J1695" s="27343" t="s">
        <v>22</v>
      </c>
      <c r="K1695" s="28195" t="s">
        <v>1069</v>
      </c>
      <c r="L1695" s="28229"/>
      <c r="M1695" s="28229"/>
      <c r="N1695" s="28229"/>
      <c r="O1695" s="28229"/>
      <c r="P1695" s="28229"/>
      <c r="Q1695" s="28229"/>
      <c r="R1695" s="28229"/>
      <c r="S1695" s="28229"/>
      <c r="T1695" s="28229"/>
      <c r="U1695" s="28265"/>
      <c r="V1695" s="28229">
        <v>0</v>
      </c>
    </row>
    <row s="28966" customFormat="1" customHeight="1" ht="22.5">
      <c r="A1696" s="28229"/>
      <c r="B1696" s="28924" t="s">
        <v>2140</v>
      </c>
      <c r="C1696" s="28540" t="s">
        <v>103</v>
      </c>
      <c r="D1696" s="27339" t="str">
        <f>B1696&amp;".1"</f>
        <v>3.554.1</v>
      </c>
      <c r="E1696" s="27340" t="s">
        <v>1065</v>
      </c>
      <c r="F1696" s="27341" t="s">
        <v>430</v>
      </c>
      <c r="G1696" s="27545" t="s">
        <v>22</v>
      </c>
      <c r="H1696" s="27343" t="s">
        <v>22</v>
      </c>
      <c r="I1696" s="27545" t="s">
        <v>2141</v>
      </c>
      <c r="J1696" s="27343" t="s">
        <v>22</v>
      </c>
      <c r="K1696" s="28195"/>
      <c r="L1696" s="28229"/>
      <c r="M1696" s="28229"/>
      <c r="N1696" s="28229"/>
      <c r="O1696" s="28229"/>
      <c r="P1696" s="28229"/>
      <c r="Q1696" s="28229"/>
      <c r="R1696" s="28229"/>
      <c r="S1696" s="28229"/>
      <c r="T1696" s="28229"/>
      <c r="U1696" s="28265"/>
      <c r="V1696" s="28229">
        <v>0</v>
      </c>
    </row>
    <row s="28966" customFormat="1" customHeight="1" ht="15">
      <c r="A1697" s="28229"/>
      <c r="B1697" s="28924"/>
      <c r="C1697" s="28540"/>
      <c r="D1697" s="27339" t="str">
        <f>B1696&amp;".2"</f>
        <v>3.554.2</v>
      </c>
      <c r="E1697" s="27340" t="s">
        <v>1066</v>
      </c>
      <c r="F1697" s="27341" t="s">
        <v>430</v>
      </c>
      <c r="G1697" s="27310" t="s">
        <v>22</v>
      </c>
      <c r="H1697" s="27343" t="s">
        <v>22</v>
      </c>
      <c r="I1697" s="27310" t="s">
        <v>2094</v>
      </c>
      <c r="J1697" s="27343" t="s">
        <v>22</v>
      </c>
      <c r="K1697" s="28195" t="s">
        <v>1067</v>
      </c>
      <c r="L1697" s="28229"/>
      <c r="M1697" s="28229"/>
      <c r="N1697" s="28229"/>
      <c r="O1697" s="28229"/>
      <c r="P1697" s="28229"/>
      <c r="Q1697" s="28229"/>
      <c r="R1697" s="28229"/>
      <c r="S1697" s="28229"/>
      <c r="T1697" s="28229"/>
      <c r="U1697" s="28265"/>
      <c r="V1697" s="28229">
        <v>0</v>
      </c>
    </row>
    <row s="28966" customFormat="1" customHeight="1" ht="15">
      <c r="A1698" s="28229"/>
      <c r="B1698" s="28924"/>
      <c r="C1698" s="28540"/>
      <c r="D1698" s="27339" t="str">
        <f>B1696&amp;".3"</f>
        <v>3.554.3</v>
      </c>
      <c r="E1698" s="27340" t="s">
        <v>1068</v>
      </c>
      <c r="F1698" s="27341" t="s">
        <v>430</v>
      </c>
      <c r="G1698" s="27310" t="s">
        <v>22</v>
      </c>
      <c r="H1698" s="27343" t="s">
        <v>22</v>
      </c>
      <c r="I1698" s="27310" t="s">
        <v>2053</v>
      </c>
      <c r="J1698" s="27343" t="s">
        <v>22</v>
      </c>
      <c r="K1698" s="28195" t="s">
        <v>1069</v>
      </c>
      <c r="L1698" s="28229"/>
      <c r="M1698" s="28229"/>
      <c r="N1698" s="28229"/>
      <c r="O1698" s="28229"/>
      <c r="P1698" s="28229"/>
      <c r="Q1698" s="28229"/>
      <c r="R1698" s="28229"/>
      <c r="S1698" s="28229"/>
      <c r="T1698" s="28229"/>
      <c r="U1698" s="28265"/>
      <c r="V1698" s="28229">
        <v>0</v>
      </c>
    </row>
    <row s="28966" customFormat="1" customHeight="1" ht="22.5">
      <c r="A1699" s="28229"/>
      <c r="B1699" s="28924" t="s">
        <v>2142</v>
      </c>
      <c r="C1699" s="28540" t="s">
        <v>103</v>
      </c>
      <c r="D1699" s="27339" t="str">
        <f>B1699&amp;".1"</f>
        <v>3.555.1</v>
      </c>
      <c r="E1699" s="27340" t="s">
        <v>1065</v>
      </c>
      <c r="F1699" s="27341" t="s">
        <v>430</v>
      </c>
      <c r="G1699" s="27545" t="s">
        <v>22</v>
      </c>
      <c r="H1699" s="27343" t="s">
        <v>22</v>
      </c>
      <c r="I1699" s="27545" t="s">
        <v>2141</v>
      </c>
      <c r="J1699" s="27343" t="s">
        <v>22</v>
      </c>
      <c r="K1699" s="28195"/>
      <c r="L1699" s="28229"/>
      <c r="M1699" s="28229"/>
      <c r="N1699" s="28229"/>
      <c r="O1699" s="28229"/>
      <c r="P1699" s="28229"/>
      <c r="Q1699" s="28229"/>
      <c r="R1699" s="28229"/>
      <c r="S1699" s="28229"/>
      <c r="T1699" s="28229"/>
      <c r="U1699" s="28265"/>
      <c r="V1699" s="28229">
        <v>0</v>
      </c>
    </row>
    <row s="28966" customFormat="1" customHeight="1" ht="15">
      <c r="A1700" s="28229"/>
      <c r="B1700" s="28924"/>
      <c r="C1700" s="28540"/>
      <c r="D1700" s="27339" t="str">
        <f>B1699&amp;".2"</f>
        <v>3.555.2</v>
      </c>
      <c r="E1700" s="27340" t="s">
        <v>1066</v>
      </c>
      <c r="F1700" s="27341" t="s">
        <v>430</v>
      </c>
      <c r="G1700" s="27310" t="s">
        <v>22</v>
      </c>
      <c r="H1700" s="27343" t="s">
        <v>22</v>
      </c>
      <c r="I1700" s="27310" t="s">
        <v>2094</v>
      </c>
      <c r="J1700" s="27343" t="s">
        <v>22</v>
      </c>
      <c r="K1700" s="28195" t="s">
        <v>1067</v>
      </c>
      <c r="L1700" s="28229"/>
      <c r="M1700" s="28229"/>
      <c r="N1700" s="28229"/>
      <c r="O1700" s="28229"/>
      <c r="P1700" s="28229"/>
      <c r="Q1700" s="28229"/>
      <c r="R1700" s="28229"/>
      <c r="S1700" s="28229"/>
      <c r="T1700" s="28229"/>
      <c r="U1700" s="28265"/>
      <c r="V1700" s="28229">
        <v>0</v>
      </c>
    </row>
    <row s="28966" customFormat="1" customHeight="1" ht="15">
      <c r="A1701" s="28229"/>
      <c r="B1701" s="28924"/>
      <c r="C1701" s="28540"/>
      <c r="D1701" s="27339" t="str">
        <f>B1699&amp;".3"</f>
        <v>3.555.3</v>
      </c>
      <c r="E1701" s="27340" t="s">
        <v>1068</v>
      </c>
      <c r="F1701" s="27341" t="s">
        <v>430</v>
      </c>
      <c r="G1701" s="27310" t="s">
        <v>22</v>
      </c>
      <c r="H1701" s="27343" t="s">
        <v>22</v>
      </c>
      <c r="I1701" s="27310" t="s">
        <v>2053</v>
      </c>
      <c r="J1701" s="27343" t="s">
        <v>22</v>
      </c>
      <c r="K1701" s="28195" t="s">
        <v>1069</v>
      </c>
      <c r="L1701" s="28229"/>
      <c r="M1701" s="28229"/>
      <c r="N1701" s="28229"/>
      <c r="O1701" s="28229"/>
      <c r="P1701" s="28229"/>
      <c r="Q1701" s="28229"/>
      <c r="R1701" s="28229"/>
      <c r="S1701" s="28229"/>
      <c r="T1701" s="28229"/>
      <c r="U1701" s="28265"/>
      <c r="V1701" s="28229">
        <v>0</v>
      </c>
    </row>
    <row s="28966" customFormat="1" customHeight="1" ht="22.5">
      <c r="A1702" s="28229"/>
      <c r="B1702" s="28924" t="s">
        <v>2143</v>
      </c>
      <c r="C1702" s="28540" t="s">
        <v>103</v>
      </c>
      <c r="D1702" s="27339" t="str">
        <f>B1702&amp;".1"</f>
        <v>3.556.1</v>
      </c>
      <c r="E1702" s="27340" t="s">
        <v>1065</v>
      </c>
      <c r="F1702" s="27341" t="s">
        <v>430</v>
      </c>
      <c r="G1702" s="27545" t="s">
        <v>22</v>
      </c>
      <c r="H1702" s="27343" t="s">
        <v>22</v>
      </c>
      <c r="I1702" s="27545" t="s">
        <v>2141</v>
      </c>
      <c r="J1702" s="27343" t="s">
        <v>22</v>
      </c>
      <c r="K1702" s="28195"/>
      <c r="L1702" s="28229"/>
      <c r="M1702" s="28229"/>
      <c r="N1702" s="28229"/>
      <c r="O1702" s="28229"/>
      <c r="P1702" s="28229"/>
      <c r="Q1702" s="28229"/>
      <c r="R1702" s="28229"/>
      <c r="S1702" s="28229"/>
      <c r="T1702" s="28229"/>
      <c r="U1702" s="28265"/>
      <c r="V1702" s="28229">
        <v>0</v>
      </c>
    </row>
    <row s="28966" customFormat="1" customHeight="1" ht="15">
      <c r="A1703" s="28229"/>
      <c r="B1703" s="28924"/>
      <c r="C1703" s="28540"/>
      <c r="D1703" s="27339" t="str">
        <f>B1702&amp;".2"</f>
        <v>3.556.2</v>
      </c>
      <c r="E1703" s="27340" t="s">
        <v>1066</v>
      </c>
      <c r="F1703" s="27341" t="s">
        <v>430</v>
      </c>
      <c r="G1703" s="27310" t="s">
        <v>22</v>
      </c>
      <c r="H1703" s="27343" t="s">
        <v>22</v>
      </c>
      <c r="I1703" s="27310" t="s">
        <v>2094</v>
      </c>
      <c r="J1703" s="27343" t="s">
        <v>22</v>
      </c>
      <c r="K1703" s="28195" t="s">
        <v>1067</v>
      </c>
      <c r="L1703" s="28229"/>
      <c r="M1703" s="28229"/>
      <c r="N1703" s="28229"/>
      <c r="O1703" s="28229"/>
      <c r="P1703" s="28229"/>
      <c r="Q1703" s="28229"/>
      <c r="R1703" s="28229"/>
      <c r="S1703" s="28229"/>
      <c r="T1703" s="28229"/>
      <c r="U1703" s="28265"/>
      <c r="V1703" s="28229">
        <v>0</v>
      </c>
    </row>
    <row s="28966" customFormat="1" customHeight="1" ht="15">
      <c r="A1704" s="28229"/>
      <c r="B1704" s="28924"/>
      <c r="C1704" s="28540"/>
      <c r="D1704" s="27339" t="str">
        <f>B1702&amp;".3"</f>
        <v>3.556.3</v>
      </c>
      <c r="E1704" s="27340" t="s">
        <v>1068</v>
      </c>
      <c r="F1704" s="27341" t="s">
        <v>430</v>
      </c>
      <c r="G1704" s="27310" t="s">
        <v>22</v>
      </c>
      <c r="H1704" s="27343" t="s">
        <v>22</v>
      </c>
      <c r="I1704" s="27310" t="s">
        <v>2053</v>
      </c>
      <c r="J1704" s="27343" t="s">
        <v>22</v>
      </c>
      <c r="K1704" s="28195" t="s">
        <v>1069</v>
      </c>
      <c r="L1704" s="28229"/>
      <c r="M1704" s="28229"/>
      <c r="N1704" s="28229"/>
      <c r="O1704" s="28229"/>
      <c r="P1704" s="28229"/>
      <c r="Q1704" s="28229"/>
      <c r="R1704" s="28229"/>
      <c r="S1704" s="28229"/>
      <c r="T1704" s="28229"/>
      <c r="U1704" s="28265"/>
      <c r="V1704" s="28229">
        <v>0</v>
      </c>
    </row>
    <row s="28966" customFormat="1" customHeight="1" ht="22.5">
      <c r="A1705" s="28229"/>
      <c r="B1705" s="28924" t="s">
        <v>2144</v>
      </c>
      <c r="C1705" s="28540" t="s">
        <v>103</v>
      </c>
      <c r="D1705" s="27339" t="str">
        <f>B1705&amp;".1"</f>
        <v>3.557.1</v>
      </c>
      <c r="E1705" s="27340" t="s">
        <v>1065</v>
      </c>
      <c r="F1705" s="27341" t="s">
        <v>430</v>
      </c>
      <c r="G1705" s="27545" t="s">
        <v>22</v>
      </c>
      <c r="H1705" s="27343" t="s">
        <v>22</v>
      </c>
      <c r="I1705" s="27545" t="s">
        <v>1418</v>
      </c>
      <c r="J1705" s="27343" t="s">
        <v>22</v>
      </c>
      <c r="K1705" s="28195"/>
      <c r="L1705" s="28229"/>
      <c r="M1705" s="28229"/>
      <c r="N1705" s="28229"/>
      <c r="O1705" s="28229"/>
      <c r="P1705" s="28229"/>
      <c r="Q1705" s="28229"/>
      <c r="R1705" s="28229"/>
      <c r="S1705" s="28229"/>
      <c r="T1705" s="28229"/>
      <c r="U1705" s="28265"/>
      <c r="V1705" s="28229">
        <v>0</v>
      </c>
    </row>
    <row s="28966" customFormat="1" customHeight="1" ht="15">
      <c r="A1706" s="28229"/>
      <c r="B1706" s="28924"/>
      <c r="C1706" s="28540"/>
      <c r="D1706" s="27339" t="str">
        <f>B1705&amp;".2"</f>
        <v>3.557.2</v>
      </c>
      <c r="E1706" s="27340" t="s">
        <v>1066</v>
      </c>
      <c r="F1706" s="27341" t="s">
        <v>430</v>
      </c>
      <c r="G1706" s="27310" t="s">
        <v>22</v>
      </c>
      <c r="H1706" s="27343" t="s">
        <v>22</v>
      </c>
      <c r="I1706" s="27310" t="s">
        <v>2094</v>
      </c>
      <c r="J1706" s="27343" t="s">
        <v>22</v>
      </c>
      <c r="K1706" s="28195" t="s">
        <v>1067</v>
      </c>
      <c r="L1706" s="28229"/>
      <c r="M1706" s="28229"/>
      <c r="N1706" s="28229"/>
      <c r="O1706" s="28229"/>
      <c r="P1706" s="28229"/>
      <c r="Q1706" s="28229"/>
      <c r="R1706" s="28229"/>
      <c r="S1706" s="28229"/>
      <c r="T1706" s="28229"/>
      <c r="U1706" s="28265"/>
      <c r="V1706" s="28229">
        <v>0</v>
      </c>
    </row>
    <row s="28966" customFormat="1" customHeight="1" ht="15">
      <c r="A1707" s="28229"/>
      <c r="B1707" s="28924"/>
      <c r="C1707" s="28540"/>
      <c r="D1707" s="27339" t="str">
        <f>B1705&amp;".3"</f>
        <v>3.557.3</v>
      </c>
      <c r="E1707" s="27340" t="s">
        <v>1068</v>
      </c>
      <c r="F1707" s="27341" t="s">
        <v>430</v>
      </c>
      <c r="G1707" s="27310" t="s">
        <v>22</v>
      </c>
      <c r="H1707" s="27343" t="s">
        <v>22</v>
      </c>
      <c r="I1707" s="27310" t="s">
        <v>2053</v>
      </c>
      <c r="J1707" s="27343" t="s">
        <v>22</v>
      </c>
      <c r="K1707" s="28195" t="s">
        <v>1069</v>
      </c>
      <c r="L1707" s="28229"/>
      <c r="M1707" s="28229"/>
      <c r="N1707" s="28229"/>
      <c r="O1707" s="28229"/>
      <c r="P1707" s="28229"/>
      <c r="Q1707" s="28229"/>
      <c r="R1707" s="28229"/>
      <c r="S1707" s="28229"/>
      <c r="T1707" s="28229"/>
      <c r="U1707" s="28265"/>
      <c r="V1707" s="28229">
        <v>0</v>
      </c>
    </row>
    <row s="28966" customFormat="1" customHeight="1" ht="22.5">
      <c r="A1708" s="28229"/>
      <c r="B1708" s="28924" t="s">
        <v>2145</v>
      </c>
      <c r="C1708" s="28540" t="s">
        <v>103</v>
      </c>
      <c r="D1708" s="27339" t="str">
        <f>B1708&amp;".1"</f>
        <v>3.558.1</v>
      </c>
      <c r="E1708" s="27340" t="s">
        <v>1065</v>
      </c>
      <c r="F1708" s="27341" t="s">
        <v>430</v>
      </c>
      <c r="G1708" s="27545" t="s">
        <v>22</v>
      </c>
      <c r="H1708" s="27343" t="s">
        <v>22</v>
      </c>
      <c r="I1708" s="27545" t="s">
        <v>2146</v>
      </c>
      <c r="J1708" s="27343" t="s">
        <v>22</v>
      </c>
      <c r="K1708" s="28195"/>
      <c r="L1708" s="28229"/>
      <c r="M1708" s="28229"/>
      <c r="N1708" s="28229"/>
      <c r="O1708" s="28229"/>
      <c r="P1708" s="28229"/>
      <c r="Q1708" s="28229"/>
      <c r="R1708" s="28229"/>
      <c r="S1708" s="28229"/>
      <c r="T1708" s="28229"/>
      <c r="U1708" s="28265"/>
      <c r="V1708" s="28229">
        <v>0</v>
      </c>
    </row>
    <row s="28966" customFormat="1" customHeight="1" ht="15">
      <c r="A1709" s="28229"/>
      <c r="B1709" s="28924"/>
      <c r="C1709" s="28540"/>
      <c r="D1709" s="27339" t="str">
        <f>B1708&amp;".2"</f>
        <v>3.558.2</v>
      </c>
      <c r="E1709" s="27340" t="s">
        <v>1066</v>
      </c>
      <c r="F1709" s="27341" t="s">
        <v>430</v>
      </c>
      <c r="G1709" s="27310" t="s">
        <v>22</v>
      </c>
      <c r="H1709" s="27343" t="s">
        <v>22</v>
      </c>
      <c r="I1709" s="27310" t="s">
        <v>2094</v>
      </c>
      <c r="J1709" s="27343" t="s">
        <v>22</v>
      </c>
      <c r="K1709" s="28195" t="s">
        <v>1067</v>
      </c>
      <c r="L1709" s="28229"/>
      <c r="M1709" s="28229"/>
      <c r="N1709" s="28229"/>
      <c r="O1709" s="28229"/>
      <c r="P1709" s="28229"/>
      <c r="Q1709" s="28229"/>
      <c r="R1709" s="28229"/>
      <c r="S1709" s="28229"/>
      <c r="T1709" s="28229"/>
      <c r="U1709" s="28265"/>
      <c r="V1709" s="28229">
        <v>0</v>
      </c>
    </row>
    <row s="28966" customFormat="1" customHeight="1" ht="15">
      <c r="A1710" s="28229"/>
      <c r="B1710" s="28924"/>
      <c r="C1710" s="28540"/>
      <c r="D1710" s="27339" t="str">
        <f>B1708&amp;".3"</f>
        <v>3.558.3</v>
      </c>
      <c r="E1710" s="27340" t="s">
        <v>1068</v>
      </c>
      <c r="F1710" s="27341" t="s">
        <v>430</v>
      </c>
      <c r="G1710" s="27310" t="s">
        <v>22</v>
      </c>
      <c r="H1710" s="27343" t="s">
        <v>22</v>
      </c>
      <c r="I1710" s="27310" t="s">
        <v>2053</v>
      </c>
      <c r="J1710" s="27343" t="s">
        <v>22</v>
      </c>
      <c r="K1710" s="28195" t="s">
        <v>1069</v>
      </c>
      <c r="L1710" s="28229"/>
      <c r="M1710" s="28229"/>
      <c r="N1710" s="28229"/>
      <c r="O1710" s="28229"/>
      <c r="P1710" s="28229"/>
      <c r="Q1710" s="28229"/>
      <c r="R1710" s="28229"/>
      <c r="S1710" s="28229"/>
      <c r="T1710" s="28229"/>
      <c r="U1710" s="28265"/>
      <c r="V1710" s="28229">
        <v>0</v>
      </c>
    </row>
    <row s="28966" customFormat="1" customHeight="1" ht="22.5">
      <c r="A1711" s="28229"/>
      <c r="B1711" s="28924" t="s">
        <v>2147</v>
      </c>
      <c r="C1711" s="28540" t="s">
        <v>103</v>
      </c>
      <c r="D1711" s="27339" t="str">
        <f>B1711&amp;".1"</f>
        <v>3.559.1</v>
      </c>
      <c r="E1711" s="27340" t="s">
        <v>1065</v>
      </c>
      <c r="F1711" s="27341" t="s">
        <v>430</v>
      </c>
      <c r="G1711" s="27545" t="s">
        <v>22</v>
      </c>
      <c r="H1711" s="27343" t="s">
        <v>22</v>
      </c>
      <c r="I1711" s="27545" t="s">
        <v>1418</v>
      </c>
      <c r="J1711" s="27343" t="s">
        <v>22</v>
      </c>
      <c r="K1711" s="28195"/>
      <c r="L1711" s="28229"/>
      <c r="M1711" s="28229"/>
      <c r="N1711" s="28229"/>
      <c r="O1711" s="28229"/>
      <c r="P1711" s="28229"/>
      <c r="Q1711" s="28229"/>
      <c r="R1711" s="28229"/>
      <c r="S1711" s="28229"/>
      <c r="T1711" s="28229"/>
      <c r="U1711" s="28265"/>
      <c r="V1711" s="28229">
        <v>0</v>
      </c>
    </row>
    <row s="28966" customFormat="1" customHeight="1" ht="15">
      <c r="A1712" s="28229"/>
      <c r="B1712" s="28924"/>
      <c r="C1712" s="28540"/>
      <c r="D1712" s="27339" t="str">
        <f>B1711&amp;".2"</f>
        <v>3.559.2</v>
      </c>
      <c r="E1712" s="27340" t="s">
        <v>1066</v>
      </c>
      <c r="F1712" s="27341" t="s">
        <v>430</v>
      </c>
      <c r="G1712" s="27310" t="s">
        <v>22</v>
      </c>
      <c r="H1712" s="27343" t="s">
        <v>22</v>
      </c>
      <c r="I1712" s="27310" t="s">
        <v>2094</v>
      </c>
      <c r="J1712" s="27343" t="s">
        <v>22</v>
      </c>
      <c r="K1712" s="28195" t="s">
        <v>1067</v>
      </c>
      <c r="L1712" s="28229"/>
      <c r="M1712" s="28229"/>
      <c r="N1712" s="28229"/>
      <c r="O1712" s="28229"/>
      <c r="P1712" s="28229"/>
      <c r="Q1712" s="28229"/>
      <c r="R1712" s="28229"/>
      <c r="S1712" s="28229"/>
      <c r="T1712" s="28229"/>
      <c r="U1712" s="28265"/>
      <c r="V1712" s="28229">
        <v>0</v>
      </c>
    </row>
    <row s="28966" customFormat="1" customHeight="1" ht="15">
      <c r="A1713" s="28229"/>
      <c r="B1713" s="28924"/>
      <c r="C1713" s="28540"/>
      <c r="D1713" s="27339" t="str">
        <f>B1711&amp;".3"</f>
        <v>3.559.3</v>
      </c>
      <c r="E1713" s="27340" t="s">
        <v>1068</v>
      </c>
      <c r="F1713" s="27341" t="s">
        <v>430</v>
      </c>
      <c r="G1713" s="27310" t="s">
        <v>22</v>
      </c>
      <c r="H1713" s="27343" t="s">
        <v>22</v>
      </c>
      <c r="I1713" s="27310" t="s">
        <v>2053</v>
      </c>
      <c r="J1713" s="27343" t="s">
        <v>22</v>
      </c>
      <c r="K1713" s="28195" t="s">
        <v>1069</v>
      </c>
      <c r="L1713" s="28229"/>
      <c r="M1713" s="28229"/>
      <c r="N1713" s="28229"/>
      <c r="O1713" s="28229"/>
      <c r="P1713" s="28229"/>
      <c r="Q1713" s="28229"/>
      <c r="R1713" s="28229"/>
      <c r="S1713" s="28229"/>
      <c r="T1713" s="28229"/>
      <c r="U1713" s="28265"/>
      <c r="V1713" s="28229">
        <v>0</v>
      </c>
    </row>
    <row s="28966" customFormat="1" customHeight="1" ht="22.5">
      <c r="A1714" s="28229"/>
      <c r="B1714" s="28924" t="s">
        <v>2148</v>
      </c>
      <c r="C1714" s="28540" t="s">
        <v>103</v>
      </c>
      <c r="D1714" s="27339" t="str">
        <f>B1714&amp;".1"</f>
        <v>3.560.1</v>
      </c>
      <c r="E1714" s="27340" t="s">
        <v>1065</v>
      </c>
      <c r="F1714" s="27341" t="s">
        <v>430</v>
      </c>
      <c r="G1714" s="27545" t="s">
        <v>22</v>
      </c>
      <c r="H1714" s="27343" t="s">
        <v>22</v>
      </c>
      <c r="I1714" s="27545" t="s">
        <v>2149</v>
      </c>
      <c r="J1714" s="27343" t="s">
        <v>22</v>
      </c>
      <c r="K1714" s="28195"/>
      <c r="L1714" s="28229"/>
      <c r="M1714" s="28229"/>
      <c r="N1714" s="28229"/>
      <c r="O1714" s="28229"/>
      <c r="P1714" s="28229"/>
      <c r="Q1714" s="28229"/>
      <c r="R1714" s="28229"/>
      <c r="S1714" s="28229"/>
      <c r="T1714" s="28229"/>
      <c r="U1714" s="28265"/>
      <c r="V1714" s="28229">
        <v>0</v>
      </c>
    </row>
    <row s="28966" customFormat="1" customHeight="1" ht="15">
      <c r="A1715" s="28229"/>
      <c r="B1715" s="28924"/>
      <c r="C1715" s="28540"/>
      <c r="D1715" s="27339" t="str">
        <f>B1714&amp;".2"</f>
        <v>3.560.2</v>
      </c>
      <c r="E1715" s="27340" t="s">
        <v>1066</v>
      </c>
      <c r="F1715" s="27341" t="s">
        <v>430</v>
      </c>
      <c r="G1715" s="27310" t="s">
        <v>22</v>
      </c>
      <c r="H1715" s="27343" t="s">
        <v>22</v>
      </c>
      <c r="I1715" s="27310" t="s">
        <v>2094</v>
      </c>
      <c r="J1715" s="27343" t="s">
        <v>22</v>
      </c>
      <c r="K1715" s="28195" t="s">
        <v>1067</v>
      </c>
      <c r="L1715" s="28229"/>
      <c r="M1715" s="28229"/>
      <c r="N1715" s="28229"/>
      <c r="O1715" s="28229"/>
      <c r="P1715" s="28229"/>
      <c r="Q1715" s="28229"/>
      <c r="R1715" s="28229"/>
      <c r="S1715" s="28229"/>
      <c r="T1715" s="28229"/>
      <c r="U1715" s="28265"/>
      <c r="V1715" s="28229">
        <v>0</v>
      </c>
    </row>
    <row s="28966" customFormat="1" customHeight="1" ht="15">
      <c r="A1716" s="28229"/>
      <c r="B1716" s="28924"/>
      <c r="C1716" s="28540"/>
      <c r="D1716" s="27339" t="str">
        <f>B1714&amp;".3"</f>
        <v>3.560.3</v>
      </c>
      <c r="E1716" s="27340" t="s">
        <v>1068</v>
      </c>
      <c r="F1716" s="27341" t="s">
        <v>430</v>
      </c>
      <c r="G1716" s="27310" t="s">
        <v>22</v>
      </c>
      <c r="H1716" s="27343" t="s">
        <v>22</v>
      </c>
      <c r="I1716" s="27310" t="s">
        <v>2053</v>
      </c>
      <c r="J1716" s="27343" t="s">
        <v>22</v>
      </c>
      <c r="K1716" s="28195" t="s">
        <v>1069</v>
      </c>
      <c r="L1716" s="28229"/>
      <c r="M1716" s="28229"/>
      <c r="N1716" s="28229"/>
      <c r="O1716" s="28229"/>
      <c r="P1716" s="28229"/>
      <c r="Q1716" s="28229"/>
      <c r="R1716" s="28229"/>
      <c r="S1716" s="28229"/>
      <c r="T1716" s="28229"/>
      <c r="U1716" s="28265"/>
      <c r="V1716" s="28229">
        <v>0</v>
      </c>
    </row>
    <row s="28966" customFormat="1" customHeight="1" ht="22.5">
      <c r="A1717" s="28229"/>
      <c r="B1717" s="28924" t="s">
        <v>2150</v>
      </c>
      <c r="C1717" s="28540" t="s">
        <v>103</v>
      </c>
      <c r="D1717" s="27339" t="str">
        <f>B1717&amp;".1"</f>
        <v>3.561.1</v>
      </c>
      <c r="E1717" s="27340" t="s">
        <v>1065</v>
      </c>
      <c r="F1717" s="27341" t="s">
        <v>430</v>
      </c>
      <c r="G1717" s="27545" t="s">
        <v>22</v>
      </c>
      <c r="H1717" s="27343" t="s">
        <v>22</v>
      </c>
      <c r="I1717" s="27545" t="s">
        <v>1418</v>
      </c>
      <c r="J1717" s="27343" t="s">
        <v>22</v>
      </c>
      <c r="K1717" s="28195"/>
      <c r="L1717" s="28229"/>
      <c r="M1717" s="28229"/>
      <c r="N1717" s="28229"/>
      <c r="O1717" s="28229"/>
      <c r="P1717" s="28229"/>
      <c r="Q1717" s="28229"/>
      <c r="R1717" s="28229"/>
      <c r="S1717" s="28229"/>
      <c r="T1717" s="28229"/>
      <c r="U1717" s="28265"/>
      <c r="V1717" s="28229">
        <v>0</v>
      </c>
    </row>
    <row s="28966" customFormat="1" customHeight="1" ht="15">
      <c r="A1718" s="28229"/>
      <c r="B1718" s="28924"/>
      <c r="C1718" s="28540"/>
      <c r="D1718" s="27339" t="str">
        <f>B1717&amp;".2"</f>
        <v>3.561.2</v>
      </c>
      <c r="E1718" s="27340" t="s">
        <v>1066</v>
      </c>
      <c r="F1718" s="27341" t="s">
        <v>430</v>
      </c>
      <c r="G1718" s="27310" t="s">
        <v>22</v>
      </c>
      <c r="H1718" s="27343" t="s">
        <v>22</v>
      </c>
      <c r="I1718" s="27310" t="s">
        <v>2094</v>
      </c>
      <c r="J1718" s="27343" t="s">
        <v>22</v>
      </c>
      <c r="K1718" s="28195" t="s">
        <v>1067</v>
      </c>
      <c r="L1718" s="28229"/>
      <c r="M1718" s="28229"/>
      <c r="N1718" s="28229"/>
      <c r="O1718" s="28229"/>
      <c r="P1718" s="28229"/>
      <c r="Q1718" s="28229"/>
      <c r="R1718" s="28229"/>
      <c r="S1718" s="28229"/>
      <c r="T1718" s="28229"/>
      <c r="U1718" s="28265"/>
      <c r="V1718" s="28229">
        <v>0</v>
      </c>
    </row>
    <row s="28966" customFormat="1" customHeight="1" ht="15">
      <c r="A1719" s="28229"/>
      <c r="B1719" s="28924"/>
      <c r="C1719" s="28540"/>
      <c r="D1719" s="27339" t="str">
        <f>B1717&amp;".3"</f>
        <v>3.561.3</v>
      </c>
      <c r="E1719" s="27340" t="s">
        <v>1068</v>
      </c>
      <c r="F1719" s="27341" t="s">
        <v>430</v>
      </c>
      <c r="G1719" s="27310" t="s">
        <v>22</v>
      </c>
      <c r="H1719" s="27343" t="s">
        <v>22</v>
      </c>
      <c r="I1719" s="27310" t="s">
        <v>2053</v>
      </c>
      <c r="J1719" s="27343" t="s">
        <v>22</v>
      </c>
      <c r="K1719" s="28195" t="s">
        <v>1069</v>
      </c>
      <c r="L1719" s="28229"/>
      <c r="M1719" s="28229"/>
      <c r="N1719" s="28229"/>
      <c r="O1719" s="28229"/>
      <c r="P1719" s="28229"/>
      <c r="Q1719" s="28229"/>
      <c r="R1719" s="28229"/>
      <c r="S1719" s="28229"/>
      <c r="T1719" s="28229"/>
      <c r="U1719" s="28265"/>
      <c r="V1719" s="28229">
        <v>0</v>
      </c>
    </row>
    <row s="28966" customFormat="1" customHeight="1" ht="22.5">
      <c r="A1720" s="28229"/>
      <c r="B1720" s="28924" t="s">
        <v>2151</v>
      </c>
      <c r="C1720" s="28540" t="s">
        <v>103</v>
      </c>
      <c r="D1720" s="27339" t="str">
        <f>B1720&amp;".1"</f>
        <v>3.562.1</v>
      </c>
      <c r="E1720" s="27340" t="s">
        <v>1065</v>
      </c>
      <c r="F1720" s="27341" t="s">
        <v>430</v>
      </c>
      <c r="G1720" s="27545" t="s">
        <v>22</v>
      </c>
      <c r="H1720" s="27343" t="s">
        <v>22</v>
      </c>
      <c r="I1720" s="27545" t="s">
        <v>2152</v>
      </c>
      <c r="J1720" s="27343" t="s">
        <v>22</v>
      </c>
      <c r="K1720" s="28195"/>
      <c r="L1720" s="28229"/>
      <c r="M1720" s="28229"/>
      <c r="N1720" s="28229"/>
      <c r="O1720" s="28229"/>
      <c r="P1720" s="28229"/>
      <c r="Q1720" s="28229"/>
      <c r="R1720" s="28229"/>
      <c r="S1720" s="28229"/>
      <c r="T1720" s="28229"/>
      <c r="U1720" s="28265"/>
      <c r="V1720" s="28229">
        <v>0</v>
      </c>
    </row>
    <row s="28966" customFormat="1" customHeight="1" ht="15">
      <c r="A1721" s="28229"/>
      <c r="B1721" s="28924"/>
      <c r="C1721" s="28540"/>
      <c r="D1721" s="27339" t="str">
        <f>B1720&amp;".2"</f>
        <v>3.562.2</v>
      </c>
      <c r="E1721" s="27340" t="s">
        <v>1066</v>
      </c>
      <c r="F1721" s="27341" t="s">
        <v>430</v>
      </c>
      <c r="G1721" s="27310" t="s">
        <v>22</v>
      </c>
      <c r="H1721" s="27343" t="s">
        <v>22</v>
      </c>
      <c r="I1721" s="27310" t="s">
        <v>2094</v>
      </c>
      <c r="J1721" s="27343" t="s">
        <v>22</v>
      </c>
      <c r="K1721" s="28195" t="s">
        <v>1067</v>
      </c>
      <c r="L1721" s="28229"/>
      <c r="M1721" s="28229"/>
      <c r="N1721" s="28229"/>
      <c r="O1721" s="28229"/>
      <c r="P1721" s="28229"/>
      <c r="Q1721" s="28229"/>
      <c r="R1721" s="28229"/>
      <c r="S1721" s="28229"/>
      <c r="T1721" s="28229"/>
      <c r="U1721" s="28265"/>
      <c r="V1721" s="28229">
        <v>0</v>
      </c>
    </row>
    <row s="28966" customFormat="1" customHeight="1" ht="15">
      <c r="A1722" s="28229"/>
      <c r="B1722" s="28924"/>
      <c r="C1722" s="28540"/>
      <c r="D1722" s="27339" t="str">
        <f>B1720&amp;".3"</f>
        <v>3.562.3</v>
      </c>
      <c r="E1722" s="27340" t="s">
        <v>1068</v>
      </c>
      <c r="F1722" s="27341" t="s">
        <v>430</v>
      </c>
      <c r="G1722" s="27310" t="s">
        <v>22</v>
      </c>
      <c r="H1722" s="27343" t="s">
        <v>22</v>
      </c>
      <c r="I1722" s="27310" t="s">
        <v>2053</v>
      </c>
      <c r="J1722" s="27343" t="s">
        <v>22</v>
      </c>
      <c r="K1722" s="28195" t="s">
        <v>1069</v>
      </c>
      <c r="L1722" s="28229"/>
      <c r="M1722" s="28229"/>
      <c r="N1722" s="28229"/>
      <c r="O1722" s="28229"/>
      <c r="P1722" s="28229"/>
      <c r="Q1722" s="28229"/>
      <c r="R1722" s="28229"/>
      <c r="S1722" s="28229"/>
      <c r="T1722" s="28229"/>
      <c r="U1722" s="28265"/>
      <c r="V1722" s="28229">
        <v>0</v>
      </c>
    </row>
    <row s="28966" customFormat="1" customHeight="1" ht="22.5">
      <c r="A1723" s="28229"/>
      <c r="B1723" s="28924" t="s">
        <v>2153</v>
      </c>
      <c r="C1723" s="28540" t="s">
        <v>103</v>
      </c>
      <c r="D1723" s="27339" t="str">
        <f>B1723&amp;".1"</f>
        <v>3.563.1</v>
      </c>
      <c r="E1723" s="27340" t="s">
        <v>1065</v>
      </c>
      <c r="F1723" s="27341" t="s">
        <v>430</v>
      </c>
      <c r="G1723" s="27545" t="s">
        <v>22</v>
      </c>
      <c r="H1723" s="27343" t="s">
        <v>22</v>
      </c>
      <c r="I1723" s="27545" t="s">
        <v>1418</v>
      </c>
      <c r="J1723" s="27343" t="s">
        <v>22</v>
      </c>
      <c r="K1723" s="28195"/>
      <c r="L1723" s="28229"/>
      <c r="M1723" s="28229"/>
      <c r="N1723" s="28229"/>
      <c r="O1723" s="28229"/>
      <c r="P1723" s="28229"/>
      <c r="Q1723" s="28229"/>
      <c r="R1723" s="28229"/>
      <c r="S1723" s="28229"/>
      <c r="T1723" s="28229"/>
      <c r="U1723" s="28265"/>
      <c r="V1723" s="28229">
        <v>0</v>
      </c>
    </row>
    <row s="28966" customFormat="1" customHeight="1" ht="15">
      <c r="A1724" s="28229"/>
      <c r="B1724" s="28924"/>
      <c r="C1724" s="28540"/>
      <c r="D1724" s="27339" t="str">
        <f>B1723&amp;".2"</f>
        <v>3.563.2</v>
      </c>
      <c r="E1724" s="27340" t="s">
        <v>1066</v>
      </c>
      <c r="F1724" s="27341" t="s">
        <v>430</v>
      </c>
      <c r="G1724" s="27310" t="s">
        <v>22</v>
      </c>
      <c r="H1724" s="27343" t="s">
        <v>22</v>
      </c>
      <c r="I1724" s="27310" t="s">
        <v>2094</v>
      </c>
      <c r="J1724" s="27343" t="s">
        <v>22</v>
      </c>
      <c r="K1724" s="28195" t="s">
        <v>1067</v>
      </c>
      <c r="L1724" s="28229"/>
      <c r="M1724" s="28229"/>
      <c r="N1724" s="28229"/>
      <c r="O1724" s="28229"/>
      <c r="P1724" s="28229"/>
      <c r="Q1724" s="28229"/>
      <c r="R1724" s="28229"/>
      <c r="S1724" s="28229"/>
      <c r="T1724" s="28229"/>
      <c r="U1724" s="28265"/>
      <c r="V1724" s="28229">
        <v>0</v>
      </c>
    </row>
    <row s="28966" customFormat="1" customHeight="1" ht="15">
      <c r="A1725" s="28229"/>
      <c r="B1725" s="28924"/>
      <c r="C1725" s="28540"/>
      <c r="D1725" s="27339" t="str">
        <f>B1723&amp;".3"</f>
        <v>3.563.3</v>
      </c>
      <c r="E1725" s="27340" t="s">
        <v>1068</v>
      </c>
      <c r="F1725" s="27341" t="s">
        <v>430</v>
      </c>
      <c r="G1725" s="27310" t="s">
        <v>22</v>
      </c>
      <c r="H1725" s="27343" t="s">
        <v>22</v>
      </c>
      <c r="I1725" s="27310" t="s">
        <v>2053</v>
      </c>
      <c r="J1725" s="27343" t="s">
        <v>22</v>
      </c>
      <c r="K1725" s="28195" t="s">
        <v>1069</v>
      </c>
      <c r="L1725" s="28229"/>
      <c r="M1725" s="28229"/>
      <c r="N1725" s="28229"/>
      <c r="O1725" s="28229"/>
      <c r="P1725" s="28229"/>
      <c r="Q1725" s="28229"/>
      <c r="R1725" s="28229"/>
      <c r="S1725" s="28229"/>
      <c r="T1725" s="28229"/>
      <c r="U1725" s="28265"/>
      <c r="V1725" s="28229">
        <v>0</v>
      </c>
    </row>
    <row s="28966" customFormat="1" customHeight="1" ht="22.5">
      <c r="A1726" s="28229"/>
      <c r="B1726" s="28924" t="s">
        <v>2154</v>
      </c>
      <c r="C1726" s="28540" t="s">
        <v>103</v>
      </c>
      <c r="D1726" s="27339" t="str">
        <f>B1726&amp;".1"</f>
        <v>3.564.1</v>
      </c>
      <c r="E1726" s="27340" t="s">
        <v>1065</v>
      </c>
      <c r="F1726" s="27341" t="s">
        <v>430</v>
      </c>
      <c r="G1726" s="27545" t="s">
        <v>22</v>
      </c>
      <c r="H1726" s="27343" t="s">
        <v>22</v>
      </c>
      <c r="I1726" s="27545" t="s">
        <v>1418</v>
      </c>
      <c r="J1726" s="27343" t="s">
        <v>22</v>
      </c>
      <c r="K1726" s="28195"/>
      <c r="L1726" s="28229"/>
      <c r="M1726" s="28229"/>
      <c r="N1726" s="28229"/>
      <c r="O1726" s="28229"/>
      <c r="P1726" s="28229"/>
      <c r="Q1726" s="28229"/>
      <c r="R1726" s="28229"/>
      <c r="S1726" s="28229"/>
      <c r="T1726" s="28229"/>
      <c r="U1726" s="28265"/>
      <c r="V1726" s="28229">
        <v>0</v>
      </c>
    </row>
    <row s="28966" customFormat="1" customHeight="1" ht="15">
      <c r="A1727" s="28229"/>
      <c r="B1727" s="28924"/>
      <c r="C1727" s="28540"/>
      <c r="D1727" s="27339" t="str">
        <f>B1726&amp;".2"</f>
        <v>3.564.2</v>
      </c>
      <c r="E1727" s="27340" t="s">
        <v>1066</v>
      </c>
      <c r="F1727" s="27341" t="s">
        <v>430</v>
      </c>
      <c r="G1727" s="27310" t="s">
        <v>22</v>
      </c>
      <c r="H1727" s="27343" t="s">
        <v>22</v>
      </c>
      <c r="I1727" s="27310" t="s">
        <v>2094</v>
      </c>
      <c r="J1727" s="27343" t="s">
        <v>22</v>
      </c>
      <c r="K1727" s="28195" t="s">
        <v>1067</v>
      </c>
      <c r="L1727" s="28229"/>
      <c r="M1727" s="28229"/>
      <c r="N1727" s="28229"/>
      <c r="O1727" s="28229"/>
      <c r="P1727" s="28229"/>
      <c r="Q1727" s="28229"/>
      <c r="R1727" s="28229"/>
      <c r="S1727" s="28229"/>
      <c r="T1727" s="28229"/>
      <c r="U1727" s="28265"/>
      <c r="V1727" s="28229">
        <v>0</v>
      </c>
    </row>
    <row s="28966" customFormat="1" customHeight="1" ht="15">
      <c r="A1728" s="28229"/>
      <c r="B1728" s="28924"/>
      <c r="C1728" s="28540"/>
      <c r="D1728" s="27339" t="str">
        <f>B1726&amp;".3"</f>
        <v>3.564.3</v>
      </c>
      <c r="E1728" s="27340" t="s">
        <v>1068</v>
      </c>
      <c r="F1728" s="27341" t="s">
        <v>430</v>
      </c>
      <c r="G1728" s="27310" t="s">
        <v>22</v>
      </c>
      <c r="H1728" s="27343" t="s">
        <v>22</v>
      </c>
      <c r="I1728" s="27310" t="s">
        <v>2053</v>
      </c>
      <c r="J1728" s="27343" t="s">
        <v>22</v>
      </c>
      <c r="K1728" s="28195" t="s">
        <v>1069</v>
      </c>
      <c r="L1728" s="28229"/>
      <c r="M1728" s="28229"/>
      <c r="N1728" s="28229"/>
      <c r="O1728" s="28229"/>
      <c r="P1728" s="28229"/>
      <c r="Q1728" s="28229"/>
      <c r="R1728" s="28229"/>
      <c r="S1728" s="28229"/>
      <c r="T1728" s="28229"/>
      <c r="U1728" s="28265"/>
      <c r="V1728" s="28229">
        <v>0</v>
      </c>
    </row>
    <row s="28966" customFormat="1" customHeight="1" ht="22.5">
      <c r="A1729" s="28229"/>
      <c r="B1729" s="28924" t="s">
        <v>2155</v>
      </c>
      <c r="C1729" s="28540" t="s">
        <v>103</v>
      </c>
      <c r="D1729" s="27339" t="str">
        <f>B1729&amp;".1"</f>
        <v>3.565.1</v>
      </c>
      <c r="E1729" s="27340" t="s">
        <v>1065</v>
      </c>
      <c r="F1729" s="27341" t="s">
        <v>430</v>
      </c>
      <c r="G1729" s="27545" t="s">
        <v>22</v>
      </c>
      <c r="H1729" s="27343" t="s">
        <v>22</v>
      </c>
      <c r="I1729" s="27545" t="s">
        <v>1418</v>
      </c>
      <c r="J1729" s="27343" t="s">
        <v>22</v>
      </c>
      <c r="K1729" s="28195"/>
      <c r="L1729" s="28229"/>
      <c r="M1729" s="28229"/>
      <c r="N1729" s="28229"/>
      <c r="O1729" s="28229"/>
      <c r="P1729" s="28229"/>
      <c r="Q1729" s="28229"/>
      <c r="R1729" s="28229"/>
      <c r="S1729" s="28229"/>
      <c r="T1729" s="28229"/>
      <c r="U1729" s="28265"/>
      <c r="V1729" s="28229">
        <v>0</v>
      </c>
    </row>
    <row s="28966" customFormat="1" customHeight="1" ht="15">
      <c r="A1730" s="28229"/>
      <c r="B1730" s="28924"/>
      <c r="C1730" s="28540"/>
      <c r="D1730" s="27339" t="str">
        <f>B1729&amp;".2"</f>
        <v>3.565.2</v>
      </c>
      <c r="E1730" s="27340" t="s">
        <v>1066</v>
      </c>
      <c r="F1730" s="27341" t="s">
        <v>430</v>
      </c>
      <c r="G1730" s="27310" t="s">
        <v>22</v>
      </c>
      <c r="H1730" s="27343" t="s">
        <v>22</v>
      </c>
      <c r="I1730" s="27310" t="s">
        <v>2094</v>
      </c>
      <c r="J1730" s="27343" t="s">
        <v>22</v>
      </c>
      <c r="K1730" s="28195" t="s">
        <v>1067</v>
      </c>
      <c r="L1730" s="28229"/>
      <c r="M1730" s="28229"/>
      <c r="N1730" s="28229"/>
      <c r="O1730" s="28229"/>
      <c r="P1730" s="28229"/>
      <c r="Q1730" s="28229"/>
      <c r="R1730" s="28229"/>
      <c r="S1730" s="28229"/>
      <c r="T1730" s="28229"/>
      <c r="U1730" s="28265"/>
      <c r="V1730" s="28229">
        <v>0</v>
      </c>
    </row>
    <row s="28966" customFormat="1" customHeight="1" ht="15">
      <c r="A1731" s="28229"/>
      <c r="B1731" s="28924"/>
      <c r="C1731" s="28540"/>
      <c r="D1731" s="27339" t="str">
        <f>B1729&amp;".3"</f>
        <v>3.565.3</v>
      </c>
      <c r="E1731" s="27340" t="s">
        <v>1068</v>
      </c>
      <c r="F1731" s="27341" t="s">
        <v>430</v>
      </c>
      <c r="G1731" s="27310" t="s">
        <v>22</v>
      </c>
      <c r="H1731" s="27343" t="s">
        <v>22</v>
      </c>
      <c r="I1731" s="27310" t="s">
        <v>2053</v>
      </c>
      <c r="J1731" s="27343" t="s">
        <v>22</v>
      </c>
      <c r="K1731" s="28195" t="s">
        <v>1069</v>
      </c>
      <c r="L1731" s="28229"/>
      <c r="M1731" s="28229"/>
      <c r="N1731" s="28229"/>
      <c r="O1731" s="28229"/>
      <c r="P1731" s="28229"/>
      <c r="Q1731" s="28229"/>
      <c r="R1731" s="28229"/>
      <c r="S1731" s="28229"/>
      <c r="T1731" s="28229"/>
      <c r="U1731" s="28265"/>
      <c r="V1731" s="28229">
        <v>0</v>
      </c>
    </row>
    <row s="28966" customFormat="1" customHeight="1" ht="22.5">
      <c r="A1732" s="28229"/>
      <c r="B1732" s="28924" t="s">
        <v>2156</v>
      </c>
      <c r="C1732" s="28540" t="s">
        <v>103</v>
      </c>
      <c r="D1732" s="27339" t="str">
        <f>B1732&amp;".1"</f>
        <v>3.566.1</v>
      </c>
      <c r="E1732" s="27340" t="s">
        <v>1065</v>
      </c>
      <c r="F1732" s="27341" t="s">
        <v>430</v>
      </c>
      <c r="G1732" s="27545" t="s">
        <v>22</v>
      </c>
      <c r="H1732" s="27343" t="s">
        <v>22</v>
      </c>
      <c r="I1732" s="27545" t="s">
        <v>1418</v>
      </c>
      <c r="J1732" s="27343" t="s">
        <v>22</v>
      </c>
      <c r="K1732" s="28195"/>
      <c r="L1732" s="28229"/>
      <c r="M1732" s="28229"/>
      <c r="N1732" s="28229"/>
      <c r="O1732" s="28229"/>
      <c r="P1732" s="28229"/>
      <c r="Q1732" s="28229"/>
      <c r="R1732" s="28229"/>
      <c r="S1732" s="28229"/>
      <c r="T1732" s="28229"/>
      <c r="U1732" s="28265"/>
      <c r="V1732" s="28229">
        <v>0</v>
      </c>
    </row>
    <row s="28966" customFormat="1" customHeight="1" ht="15">
      <c r="A1733" s="28229"/>
      <c r="B1733" s="28924"/>
      <c r="C1733" s="28540"/>
      <c r="D1733" s="27339" t="str">
        <f>B1732&amp;".2"</f>
        <v>3.566.2</v>
      </c>
      <c r="E1733" s="27340" t="s">
        <v>1066</v>
      </c>
      <c r="F1733" s="27341" t="s">
        <v>430</v>
      </c>
      <c r="G1733" s="27310" t="s">
        <v>22</v>
      </c>
      <c r="H1733" s="27343" t="s">
        <v>22</v>
      </c>
      <c r="I1733" s="27310" t="s">
        <v>2094</v>
      </c>
      <c r="J1733" s="27343" t="s">
        <v>22</v>
      </c>
      <c r="K1733" s="28195" t="s">
        <v>1067</v>
      </c>
      <c r="L1733" s="28229"/>
      <c r="M1733" s="28229"/>
      <c r="N1733" s="28229"/>
      <c r="O1733" s="28229"/>
      <c r="P1733" s="28229"/>
      <c r="Q1733" s="28229"/>
      <c r="R1733" s="28229"/>
      <c r="S1733" s="28229"/>
      <c r="T1733" s="28229"/>
      <c r="U1733" s="28265"/>
      <c r="V1733" s="28229">
        <v>0</v>
      </c>
    </row>
    <row s="28966" customFormat="1" customHeight="1" ht="15">
      <c r="A1734" s="28229"/>
      <c r="B1734" s="28924"/>
      <c r="C1734" s="28540"/>
      <c r="D1734" s="27339" t="str">
        <f>B1732&amp;".3"</f>
        <v>3.566.3</v>
      </c>
      <c r="E1734" s="27340" t="s">
        <v>1068</v>
      </c>
      <c r="F1734" s="27341" t="s">
        <v>430</v>
      </c>
      <c r="G1734" s="27310" t="s">
        <v>22</v>
      </c>
      <c r="H1734" s="27343" t="s">
        <v>22</v>
      </c>
      <c r="I1734" s="27310" t="s">
        <v>2053</v>
      </c>
      <c r="J1734" s="27343" t="s">
        <v>22</v>
      </c>
      <c r="K1734" s="28195" t="s">
        <v>1069</v>
      </c>
      <c r="L1734" s="28229"/>
      <c r="M1734" s="28229"/>
      <c r="N1734" s="28229"/>
      <c r="O1734" s="28229"/>
      <c r="P1734" s="28229"/>
      <c r="Q1734" s="28229"/>
      <c r="R1734" s="28229"/>
      <c r="S1734" s="28229"/>
      <c r="T1734" s="28229"/>
      <c r="U1734" s="28265"/>
      <c r="V1734" s="28229">
        <v>0</v>
      </c>
    </row>
    <row s="28966" customFormat="1" customHeight="1" ht="22.5">
      <c r="A1735" s="28229"/>
      <c r="B1735" s="28924" t="s">
        <v>2157</v>
      </c>
      <c r="C1735" s="28540" t="s">
        <v>103</v>
      </c>
      <c r="D1735" s="27339" t="str">
        <f>B1735&amp;".1"</f>
        <v>3.567.1</v>
      </c>
      <c r="E1735" s="27340" t="s">
        <v>1065</v>
      </c>
      <c r="F1735" s="27341" t="s">
        <v>430</v>
      </c>
      <c r="G1735" s="27545" t="s">
        <v>22</v>
      </c>
      <c r="H1735" s="27343" t="s">
        <v>22</v>
      </c>
      <c r="I1735" s="27545" t="s">
        <v>1418</v>
      </c>
      <c r="J1735" s="27343" t="s">
        <v>22</v>
      </c>
      <c r="K1735" s="28195"/>
      <c r="L1735" s="28229"/>
      <c r="M1735" s="28229"/>
      <c r="N1735" s="28229"/>
      <c r="O1735" s="28229"/>
      <c r="P1735" s="28229"/>
      <c r="Q1735" s="28229"/>
      <c r="R1735" s="28229"/>
      <c r="S1735" s="28229"/>
      <c r="T1735" s="28229"/>
      <c r="U1735" s="28265"/>
      <c r="V1735" s="28229">
        <v>0</v>
      </c>
    </row>
    <row s="28966" customFormat="1" customHeight="1" ht="15">
      <c r="A1736" s="28229"/>
      <c r="B1736" s="28924"/>
      <c r="C1736" s="28540"/>
      <c r="D1736" s="27339" t="str">
        <f>B1735&amp;".2"</f>
        <v>3.567.2</v>
      </c>
      <c r="E1736" s="27340" t="s">
        <v>1066</v>
      </c>
      <c r="F1736" s="27341" t="s">
        <v>430</v>
      </c>
      <c r="G1736" s="27310" t="s">
        <v>22</v>
      </c>
      <c r="H1736" s="27343" t="s">
        <v>22</v>
      </c>
      <c r="I1736" s="27310" t="s">
        <v>2094</v>
      </c>
      <c r="J1736" s="27343" t="s">
        <v>22</v>
      </c>
      <c r="K1736" s="28195" t="s">
        <v>1067</v>
      </c>
      <c r="L1736" s="28229"/>
      <c r="M1736" s="28229"/>
      <c r="N1736" s="28229"/>
      <c r="O1736" s="28229"/>
      <c r="P1736" s="28229"/>
      <c r="Q1736" s="28229"/>
      <c r="R1736" s="28229"/>
      <c r="S1736" s="28229"/>
      <c r="T1736" s="28229"/>
      <c r="U1736" s="28265"/>
      <c r="V1736" s="28229">
        <v>0</v>
      </c>
    </row>
    <row s="28966" customFormat="1" customHeight="1" ht="15">
      <c r="A1737" s="28229"/>
      <c r="B1737" s="28924"/>
      <c r="C1737" s="28540"/>
      <c r="D1737" s="27339" t="str">
        <f>B1735&amp;".3"</f>
        <v>3.567.3</v>
      </c>
      <c r="E1737" s="27340" t="s">
        <v>1068</v>
      </c>
      <c r="F1737" s="27341" t="s">
        <v>430</v>
      </c>
      <c r="G1737" s="27310" t="s">
        <v>22</v>
      </c>
      <c r="H1737" s="27343" t="s">
        <v>22</v>
      </c>
      <c r="I1737" s="27310" t="s">
        <v>2053</v>
      </c>
      <c r="J1737" s="27343" t="s">
        <v>22</v>
      </c>
      <c r="K1737" s="28195" t="s">
        <v>1069</v>
      </c>
      <c r="L1737" s="28229"/>
      <c r="M1737" s="28229"/>
      <c r="N1737" s="28229"/>
      <c r="O1737" s="28229"/>
      <c r="P1737" s="28229"/>
      <c r="Q1737" s="28229"/>
      <c r="R1737" s="28229"/>
      <c r="S1737" s="28229"/>
      <c r="T1737" s="28229"/>
      <c r="U1737" s="28265"/>
      <c r="V1737" s="28229">
        <v>0</v>
      </c>
    </row>
    <row s="28966" customFormat="1" customHeight="1" ht="22.5">
      <c r="A1738" s="28229"/>
      <c r="B1738" s="28924" t="s">
        <v>2158</v>
      </c>
      <c r="C1738" s="28540" t="s">
        <v>103</v>
      </c>
      <c r="D1738" s="27339" t="str">
        <f>B1738&amp;".1"</f>
        <v>3.568.1</v>
      </c>
      <c r="E1738" s="27340" t="s">
        <v>1065</v>
      </c>
      <c r="F1738" s="27341" t="s">
        <v>430</v>
      </c>
      <c r="G1738" s="27545" t="s">
        <v>22</v>
      </c>
      <c r="H1738" s="27343" t="s">
        <v>22</v>
      </c>
      <c r="I1738" s="27545" t="s">
        <v>2159</v>
      </c>
      <c r="J1738" s="27343" t="s">
        <v>22</v>
      </c>
      <c r="K1738" s="28195"/>
      <c r="L1738" s="28229"/>
      <c r="M1738" s="28229"/>
      <c r="N1738" s="28229"/>
      <c r="O1738" s="28229"/>
      <c r="P1738" s="28229"/>
      <c r="Q1738" s="28229"/>
      <c r="R1738" s="28229"/>
      <c r="S1738" s="28229"/>
      <c r="T1738" s="28229"/>
      <c r="U1738" s="28265"/>
      <c r="V1738" s="28229">
        <v>0</v>
      </c>
    </row>
    <row s="28966" customFormat="1" customHeight="1" ht="15">
      <c r="A1739" s="28229"/>
      <c r="B1739" s="28924"/>
      <c r="C1739" s="28540"/>
      <c r="D1739" s="27339" t="str">
        <f>B1738&amp;".2"</f>
        <v>3.568.2</v>
      </c>
      <c r="E1739" s="27340" t="s">
        <v>1066</v>
      </c>
      <c r="F1739" s="27341" t="s">
        <v>430</v>
      </c>
      <c r="G1739" s="27310" t="s">
        <v>22</v>
      </c>
      <c r="H1739" s="27343" t="s">
        <v>22</v>
      </c>
      <c r="I1739" s="27310" t="s">
        <v>2094</v>
      </c>
      <c r="J1739" s="27343" t="s">
        <v>22</v>
      </c>
      <c r="K1739" s="28195" t="s">
        <v>1067</v>
      </c>
      <c r="L1739" s="28229"/>
      <c r="M1739" s="28229"/>
      <c r="N1739" s="28229"/>
      <c r="O1739" s="28229"/>
      <c r="P1739" s="28229"/>
      <c r="Q1739" s="28229"/>
      <c r="R1739" s="28229"/>
      <c r="S1739" s="28229"/>
      <c r="T1739" s="28229"/>
      <c r="U1739" s="28265"/>
      <c r="V1739" s="28229">
        <v>0</v>
      </c>
    </row>
    <row s="28966" customFormat="1" customHeight="1" ht="15">
      <c r="A1740" s="28229"/>
      <c r="B1740" s="28924"/>
      <c r="C1740" s="28540"/>
      <c r="D1740" s="27339" t="str">
        <f>B1738&amp;".3"</f>
        <v>3.568.3</v>
      </c>
      <c r="E1740" s="27340" t="s">
        <v>1068</v>
      </c>
      <c r="F1740" s="27341" t="s">
        <v>430</v>
      </c>
      <c r="G1740" s="27310" t="s">
        <v>22</v>
      </c>
      <c r="H1740" s="27343" t="s">
        <v>22</v>
      </c>
      <c r="I1740" s="27310" t="s">
        <v>2053</v>
      </c>
      <c r="J1740" s="27343" t="s">
        <v>22</v>
      </c>
      <c r="K1740" s="28195" t="s">
        <v>1069</v>
      </c>
      <c r="L1740" s="28229"/>
      <c r="M1740" s="28229"/>
      <c r="N1740" s="28229"/>
      <c r="O1740" s="28229"/>
      <c r="P1740" s="28229"/>
      <c r="Q1740" s="28229"/>
      <c r="R1740" s="28229"/>
      <c r="S1740" s="28229"/>
      <c r="T1740" s="28229"/>
      <c r="U1740" s="28265"/>
      <c r="V1740" s="28229">
        <v>0</v>
      </c>
    </row>
    <row s="28966" customFormat="1" customHeight="1" ht="22.5">
      <c r="A1741" s="28229"/>
      <c r="B1741" s="28924" t="s">
        <v>2160</v>
      </c>
      <c r="C1741" s="28540" t="s">
        <v>103</v>
      </c>
      <c r="D1741" s="27339" t="str">
        <f>B1741&amp;".1"</f>
        <v>3.569.1</v>
      </c>
      <c r="E1741" s="27340" t="s">
        <v>1065</v>
      </c>
      <c r="F1741" s="27341" t="s">
        <v>430</v>
      </c>
      <c r="G1741" s="27545" t="s">
        <v>22</v>
      </c>
      <c r="H1741" s="27343" t="s">
        <v>22</v>
      </c>
      <c r="I1741" s="27545" t="s">
        <v>2161</v>
      </c>
      <c r="J1741" s="27343" t="s">
        <v>22</v>
      </c>
      <c r="K1741" s="28195"/>
      <c r="L1741" s="28229"/>
      <c r="M1741" s="28229"/>
      <c r="N1741" s="28229"/>
      <c r="O1741" s="28229"/>
      <c r="P1741" s="28229"/>
      <c r="Q1741" s="28229"/>
      <c r="R1741" s="28229"/>
      <c r="S1741" s="28229"/>
      <c r="T1741" s="28229"/>
      <c r="U1741" s="28265"/>
      <c r="V1741" s="28229">
        <v>0</v>
      </c>
    </row>
    <row s="28966" customFormat="1" customHeight="1" ht="15">
      <c r="A1742" s="28229"/>
      <c r="B1742" s="28924"/>
      <c r="C1742" s="28540"/>
      <c r="D1742" s="27339" t="str">
        <f>B1741&amp;".2"</f>
        <v>3.569.2</v>
      </c>
      <c r="E1742" s="27340" t="s">
        <v>1066</v>
      </c>
      <c r="F1742" s="27341" t="s">
        <v>430</v>
      </c>
      <c r="G1742" s="27310" t="s">
        <v>22</v>
      </c>
      <c r="H1742" s="27343" t="s">
        <v>22</v>
      </c>
      <c r="I1742" s="27310" t="s">
        <v>2094</v>
      </c>
      <c r="J1742" s="27343" t="s">
        <v>22</v>
      </c>
      <c r="K1742" s="28195" t="s">
        <v>1067</v>
      </c>
      <c r="L1742" s="28229"/>
      <c r="M1742" s="28229"/>
      <c r="N1742" s="28229"/>
      <c r="O1742" s="28229"/>
      <c r="P1742" s="28229"/>
      <c r="Q1742" s="28229"/>
      <c r="R1742" s="28229"/>
      <c r="S1742" s="28229"/>
      <c r="T1742" s="28229"/>
      <c r="U1742" s="28265"/>
      <c r="V1742" s="28229">
        <v>0</v>
      </c>
    </row>
    <row s="28966" customFormat="1" customHeight="1" ht="15">
      <c r="A1743" s="28229"/>
      <c r="B1743" s="28924"/>
      <c r="C1743" s="28540"/>
      <c r="D1743" s="27339" t="str">
        <f>B1741&amp;".3"</f>
        <v>3.569.3</v>
      </c>
      <c r="E1743" s="27340" t="s">
        <v>1068</v>
      </c>
      <c r="F1743" s="27341" t="s">
        <v>430</v>
      </c>
      <c r="G1743" s="27310" t="s">
        <v>22</v>
      </c>
      <c r="H1743" s="27343" t="s">
        <v>22</v>
      </c>
      <c r="I1743" s="27310" t="s">
        <v>2053</v>
      </c>
      <c r="J1743" s="27343" t="s">
        <v>22</v>
      </c>
      <c r="K1743" s="28195" t="s">
        <v>1069</v>
      </c>
      <c r="L1743" s="28229"/>
      <c r="M1743" s="28229"/>
      <c r="N1743" s="28229"/>
      <c r="O1743" s="28229"/>
      <c r="P1743" s="28229"/>
      <c r="Q1743" s="28229"/>
      <c r="R1743" s="28229"/>
      <c r="S1743" s="28229"/>
      <c r="T1743" s="28229"/>
      <c r="U1743" s="28265"/>
      <c r="V1743" s="28229">
        <v>0</v>
      </c>
    </row>
    <row s="28966" customFormat="1" customHeight="1" ht="22.5">
      <c r="A1744" s="28229"/>
      <c r="B1744" s="28924" t="s">
        <v>2162</v>
      </c>
      <c r="C1744" s="28540" t="s">
        <v>103</v>
      </c>
      <c r="D1744" s="27339" t="str">
        <f>B1744&amp;".1"</f>
        <v>3.570.1</v>
      </c>
      <c r="E1744" s="27340" t="s">
        <v>1065</v>
      </c>
      <c r="F1744" s="27341" t="s">
        <v>430</v>
      </c>
      <c r="G1744" s="27545" t="s">
        <v>22</v>
      </c>
      <c r="H1744" s="27343" t="s">
        <v>22</v>
      </c>
      <c r="I1744" s="27545" t="s">
        <v>2163</v>
      </c>
      <c r="J1744" s="27343" t="s">
        <v>22</v>
      </c>
      <c r="K1744" s="28195"/>
      <c r="L1744" s="28229"/>
      <c r="M1744" s="28229"/>
      <c r="N1744" s="28229"/>
      <c r="O1744" s="28229"/>
      <c r="P1744" s="28229"/>
      <c r="Q1744" s="28229"/>
      <c r="R1744" s="28229"/>
      <c r="S1744" s="28229"/>
      <c r="T1744" s="28229"/>
      <c r="U1744" s="28265"/>
      <c r="V1744" s="28229">
        <v>0</v>
      </c>
    </row>
    <row s="28966" customFormat="1" customHeight="1" ht="15">
      <c r="A1745" s="28229"/>
      <c r="B1745" s="28924"/>
      <c r="C1745" s="28540"/>
      <c r="D1745" s="27339" t="str">
        <f>B1744&amp;".2"</f>
        <v>3.570.2</v>
      </c>
      <c r="E1745" s="27340" t="s">
        <v>1066</v>
      </c>
      <c r="F1745" s="27341" t="s">
        <v>430</v>
      </c>
      <c r="G1745" s="27310" t="s">
        <v>22</v>
      </c>
      <c r="H1745" s="27343" t="s">
        <v>22</v>
      </c>
      <c r="I1745" s="27310" t="s">
        <v>2094</v>
      </c>
      <c r="J1745" s="27343" t="s">
        <v>22</v>
      </c>
      <c r="K1745" s="28195" t="s">
        <v>1067</v>
      </c>
      <c r="L1745" s="28229"/>
      <c r="M1745" s="28229"/>
      <c r="N1745" s="28229"/>
      <c r="O1745" s="28229"/>
      <c r="P1745" s="28229"/>
      <c r="Q1745" s="28229"/>
      <c r="R1745" s="28229"/>
      <c r="S1745" s="28229"/>
      <c r="T1745" s="28229"/>
      <c r="U1745" s="28265"/>
      <c r="V1745" s="28229">
        <v>0</v>
      </c>
    </row>
    <row s="28966" customFormat="1" customHeight="1" ht="15">
      <c r="A1746" s="28229"/>
      <c r="B1746" s="28924"/>
      <c r="C1746" s="28540"/>
      <c r="D1746" s="27339" t="str">
        <f>B1744&amp;".3"</f>
        <v>3.570.3</v>
      </c>
      <c r="E1746" s="27340" t="s">
        <v>1068</v>
      </c>
      <c r="F1746" s="27341" t="s">
        <v>430</v>
      </c>
      <c r="G1746" s="27310" t="s">
        <v>22</v>
      </c>
      <c r="H1746" s="27343" t="s">
        <v>22</v>
      </c>
      <c r="I1746" s="27310" t="s">
        <v>2094</v>
      </c>
      <c r="J1746" s="27343" t="s">
        <v>22</v>
      </c>
      <c r="K1746" s="28195" t="s">
        <v>1069</v>
      </c>
      <c r="L1746" s="28229"/>
      <c r="M1746" s="28229"/>
      <c r="N1746" s="28229"/>
      <c r="O1746" s="28229"/>
      <c r="P1746" s="28229"/>
      <c r="Q1746" s="28229"/>
      <c r="R1746" s="28229"/>
      <c r="S1746" s="28229"/>
      <c r="T1746" s="28229"/>
      <c r="U1746" s="28265"/>
      <c r="V1746" s="28229">
        <v>0</v>
      </c>
    </row>
    <row s="28966" customFormat="1" customHeight="1" ht="22.5">
      <c r="A1747" s="28229"/>
      <c r="B1747" s="28924" t="s">
        <v>2164</v>
      </c>
      <c r="C1747" s="28540" t="s">
        <v>103</v>
      </c>
      <c r="D1747" s="27339" t="str">
        <f>B1747&amp;".1"</f>
        <v>3.571.1</v>
      </c>
      <c r="E1747" s="27340" t="s">
        <v>1065</v>
      </c>
      <c r="F1747" s="27341" t="s">
        <v>430</v>
      </c>
      <c r="G1747" s="27545" t="s">
        <v>22</v>
      </c>
      <c r="H1747" s="27343" t="s">
        <v>22</v>
      </c>
      <c r="I1747" s="27545" t="s">
        <v>2165</v>
      </c>
      <c r="J1747" s="27343" t="s">
        <v>22</v>
      </c>
      <c r="K1747" s="28195"/>
      <c r="L1747" s="28229"/>
      <c r="M1747" s="28229"/>
      <c r="N1747" s="28229"/>
      <c r="O1747" s="28229"/>
      <c r="P1747" s="28229"/>
      <c r="Q1747" s="28229"/>
      <c r="R1747" s="28229"/>
      <c r="S1747" s="28229"/>
      <c r="T1747" s="28229"/>
      <c r="U1747" s="28265"/>
      <c r="V1747" s="28229">
        <v>0</v>
      </c>
    </row>
    <row s="28966" customFormat="1" customHeight="1" ht="15">
      <c r="A1748" s="28229"/>
      <c r="B1748" s="28924"/>
      <c r="C1748" s="28540"/>
      <c r="D1748" s="27339" t="str">
        <f>B1747&amp;".2"</f>
        <v>3.571.2</v>
      </c>
      <c r="E1748" s="27340" t="s">
        <v>1066</v>
      </c>
      <c r="F1748" s="27341" t="s">
        <v>430</v>
      </c>
      <c r="G1748" s="27310" t="s">
        <v>22</v>
      </c>
      <c r="H1748" s="27343" t="s">
        <v>22</v>
      </c>
      <c r="I1748" s="27310" t="s">
        <v>2094</v>
      </c>
      <c r="J1748" s="27343" t="s">
        <v>22</v>
      </c>
      <c r="K1748" s="28195" t="s">
        <v>1067</v>
      </c>
      <c r="L1748" s="28229"/>
      <c r="M1748" s="28229"/>
      <c r="N1748" s="28229"/>
      <c r="O1748" s="28229"/>
      <c r="P1748" s="28229"/>
      <c r="Q1748" s="28229"/>
      <c r="R1748" s="28229"/>
      <c r="S1748" s="28229"/>
      <c r="T1748" s="28229"/>
      <c r="U1748" s="28265"/>
      <c r="V1748" s="28229">
        <v>0</v>
      </c>
    </row>
    <row s="28966" customFormat="1" customHeight="1" ht="15">
      <c r="A1749" s="28229"/>
      <c r="B1749" s="28924"/>
      <c r="C1749" s="28540"/>
      <c r="D1749" s="27339" t="str">
        <f>B1747&amp;".3"</f>
        <v>3.571.3</v>
      </c>
      <c r="E1749" s="27340" t="s">
        <v>1068</v>
      </c>
      <c r="F1749" s="27341" t="s">
        <v>430</v>
      </c>
      <c r="G1749" s="27310" t="s">
        <v>22</v>
      </c>
      <c r="H1749" s="27343" t="s">
        <v>22</v>
      </c>
      <c r="I1749" s="27310" t="s">
        <v>2094</v>
      </c>
      <c r="J1749" s="27343" t="s">
        <v>22</v>
      </c>
      <c r="K1749" s="28195" t="s">
        <v>1069</v>
      </c>
      <c r="L1749" s="28229"/>
      <c r="M1749" s="28229"/>
      <c r="N1749" s="28229"/>
      <c r="O1749" s="28229"/>
      <c r="P1749" s="28229"/>
      <c r="Q1749" s="28229"/>
      <c r="R1749" s="28229"/>
      <c r="S1749" s="28229"/>
      <c r="T1749" s="28229"/>
      <c r="U1749" s="28265"/>
      <c r="V1749" s="28229">
        <v>0</v>
      </c>
    </row>
    <row s="28966" customFormat="1" customHeight="1" ht="22.5">
      <c r="A1750" s="28229"/>
      <c r="B1750" s="28924" t="s">
        <v>2166</v>
      </c>
      <c r="C1750" s="28540" t="s">
        <v>103</v>
      </c>
      <c r="D1750" s="27339" t="str">
        <f>B1750&amp;".1"</f>
        <v>3.572.1</v>
      </c>
      <c r="E1750" s="27340" t="s">
        <v>1065</v>
      </c>
      <c r="F1750" s="27341" t="s">
        <v>430</v>
      </c>
      <c r="G1750" s="27545" t="s">
        <v>22</v>
      </c>
      <c r="H1750" s="27343" t="s">
        <v>22</v>
      </c>
      <c r="I1750" s="27545" t="s">
        <v>1418</v>
      </c>
      <c r="J1750" s="27343" t="s">
        <v>22</v>
      </c>
      <c r="K1750" s="28195"/>
      <c r="L1750" s="28229"/>
      <c r="M1750" s="28229"/>
      <c r="N1750" s="28229"/>
      <c r="O1750" s="28229"/>
      <c r="P1750" s="28229"/>
      <c r="Q1750" s="28229"/>
      <c r="R1750" s="28229"/>
      <c r="S1750" s="28229"/>
      <c r="T1750" s="28229"/>
      <c r="U1750" s="28265"/>
      <c r="V1750" s="28229">
        <v>0</v>
      </c>
    </row>
    <row s="28966" customFormat="1" customHeight="1" ht="15">
      <c r="A1751" s="28229"/>
      <c r="B1751" s="28924"/>
      <c r="C1751" s="28540"/>
      <c r="D1751" s="27339" t="str">
        <f>B1750&amp;".2"</f>
        <v>3.572.2</v>
      </c>
      <c r="E1751" s="27340" t="s">
        <v>1066</v>
      </c>
      <c r="F1751" s="27341" t="s">
        <v>430</v>
      </c>
      <c r="G1751" s="27310" t="s">
        <v>22</v>
      </c>
      <c r="H1751" s="27343" t="s">
        <v>22</v>
      </c>
      <c r="I1751" s="27310" t="s">
        <v>2094</v>
      </c>
      <c r="J1751" s="27343" t="s">
        <v>22</v>
      </c>
      <c r="K1751" s="28195" t="s">
        <v>1067</v>
      </c>
      <c r="L1751" s="28229"/>
      <c r="M1751" s="28229"/>
      <c r="N1751" s="28229"/>
      <c r="O1751" s="28229"/>
      <c r="P1751" s="28229"/>
      <c r="Q1751" s="28229"/>
      <c r="R1751" s="28229"/>
      <c r="S1751" s="28229"/>
      <c r="T1751" s="28229"/>
      <c r="U1751" s="28265"/>
      <c r="V1751" s="28229">
        <v>0</v>
      </c>
    </row>
    <row s="28966" customFormat="1" customHeight="1" ht="15">
      <c r="A1752" s="28229"/>
      <c r="B1752" s="28924"/>
      <c r="C1752" s="28540"/>
      <c r="D1752" s="27339" t="str">
        <f>B1750&amp;".3"</f>
        <v>3.572.3</v>
      </c>
      <c r="E1752" s="27340" t="s">
        <v>1068</v>
      </c>
      <c r="F1752" s="27341" t="s">
        <v>430</v>
      </c>
      <c r="G1752" s="27310" t="s">
        <v>22</v>
      </c>
      <c r="H1752" s="27343" t="s">
        <v>22</v>
      </c>
      <c r="I1752" s="27310" t="s">
        <v>2094</v>
      </c>
      <c r="J1752" s="27343" t="s">
        <v>22</v>
      </c>
      <c r="K1752" s="28195" t="s">
        <v>1069</v>
      </c>
      <c r="L1752" s="28229"/>
      <c r="M1752" s="28229"/>
      <c r="N1752" s="28229"/>
      <c r="O1752" s="28229"/>
      <c r="P1752" s="28229"/>
      <c r="Q1752" s="28229"/>
      <c r="R1752" s="28229"/>
      <c r="S1752" s="28229"/>
      <c r="T1752" s="28229"/>
      <c r="U1752" s="28265"/>
      <c r="V1752" s="28229">
        <v>0</v>
      </c>
    </row>
    <row s="28966" customFormat="1" customHeight="1" ht="22.5">
      <c r="A1753" s="28229"/>
      <c r="B1753" s="28924" t="s">
        <v>2167</v>
      </c>
      <c r="C1753" s="28540" t="s">
        <v>103</v>
      </c>
      <c r="D1753" s="27339" t="str">
        <f>B1753&amp;".1"</f>
        <v>3.573.1</v>
      </c>
      <c r="E1753" s="27340" t="s">
        <v>1065</v>
      </c>
      <c r="F1753" s="27341" t="s">
        <v>430</v>
      </c>
      <c r="G1753" s="27545" t="s">
        <v>22</v>
      </c>
      <c r="H1753" s="27343" t="s">
        <v>22</v>
      </c>
      <c r="I1753" s="27545" t="s">
        <v>1270</v>
      </c>
      <c r="J1753" s="27343" t="s">
        <v>22</v>
      </c>
      <c r="K1753" s="28195"/>
      <c r="L1753" s="28229"/>
      <c r="M1753" s="28229"/>
      <c r="N1753" s="28229"/>
      <c r="O1753" s="28229"/>
      <c r="P1753" s="28229"/>
      <c r="Q1753" s="28229"/>
      <c r="R1753" s="28229"/>
      <c r="S1753" s="28229"/>
      <c r="T1753" s="28229"/>
      <c r="U1753" s="28265"/>
      <c r="V1753" s="28229">
        <v>0</v>
      </c>
    </row>
    <row s="28966" customFormat="1" customHeight="1" ht="15">
      <c r="A1754" s="28229"/>
      <c r="B1754" s="28924"/>
      <c r="C1754" s="28540"/>
      <c r="D1754" s="27339" t="str">
        <f>B1753&amp;".2"</f>
        <v>3.573.2</v>
      </c>
      <c r="E1754" s="27340" t="s">
        <v>1066</v>
      </c>
      <c r="F1754" s="27341" t="s">
        <v>430</v>
      </c>
      <c r="G1754" s="27310" t="s">
        <v>22</v>
      </c>
      <c r="H1754" s="27343" t="s">
        <v>22</v>
      </c>
      <c r="I1754" s="27310" t="s">
        <v>2094</v>
      </c>
      <c r="J1754" s="27343" t="s">
        <v>22</v>
      </c>
      <c r="K1754" s="28195" t="s">
        <v>1067</v>
      </c>
      <c r="L1754" s="28229"/>
      <c r="M1754" s="28229"/>
      <c r="N1754" s="28229"/>
      <c r="O1754" s="28229"/>
      <c r="P1754" s="28229"/>
      <c r="Q1754" s="28229"/>
      <c r="R1754" s="28229"/>
      <c r="S1754" s="28229"/>
      <c r="T1754" s="28229"/>
      <c r="U1754" s="28265"/>
      <c r="V1754" s="28229">
        <v>0</v>
      </c>
    </row>
    <row s="28966" customFormat="1" customHeight="1" ht="15">
      <c r="A1755" s="28229"/>
      <c r="B1755" s="28924"/>
      <c r="C1755" s="28540"/>
      <c r="D1755" s="27339" t="str">
        <f>B1753&amp;".3"</f>
        <v>3.573.3</v>
      </c>
      <c r="E1755" s="27340" t="s">
        <v>1068</v>
      </c>
      <c r="F1755" s="27341" t="s">
        <v>430</v>
      </c>
      <c r="G1755" s="27310" t="s">
        <v>22</v>
      </c>
      <c r="H1755" s="27343" t="s">
        <v>22</v>
      </c>
      <c r="I1755" s="27310" t="s">
        <v>2094</v>
      </c>
      <c r="J1755" s="27343" t="s">
        <v>22</v>
      </c>
      <c r="K1755" s="28195" t="s">
        <v>1069</v>
      </c>
      <c r="L1755" s="28229"/>
      <c r="M1755" s="28229"/>
      <c r="N1755" s="28229"/>
      <c r="O1755" s="28229"/>
      <c r="P1755" s="28229"/>
      <c r="Q1755" s="28229"/>
      <c r="R1755" s="28229"/>
      <c r="S1755" s="28229"/>
      <c r="T1755" s="28229"/>
      <c r="U1755" s="28265"/>
      <c r="V1755" s="28229">
        <v>0</v>
      </c>
    </row>
    <row s="28966" customFormat="1" customHeight="1" ht="22.5">
      <c r="A1756" s="28229"/>
      <c r="B1756" s="28924" t="s">
        <v>2168</v>
      </c>
      <c r="C1756" s="28540" t="s">
        <v>103</v>
      </c>
      <c r="D1756" s="27339" t="str">
        <f>B1756&amp;".1"</f>
        <v>3.574.1</v>
      </c>
      <c r="E1756" s="27340" t="s">
        <v>1065</v>
      </c>
      <c r="F1756" s="27341" t="s">
        <v>430</v>
      </c>
      <c r="G1756" s="27545" t="s">
        <v>22</v>
      </c>
      <c r="H1756" s="27343" t="s">
        <v>22</v>
      </c>
      <c r="I1756" s="27545" t="s">
        <v>2169</v>
      </c>
      <c r="J1756" s="27343" t="s">
        <v>22</v>
      </c>
      <c r="K1756" s="28195"/>
      <c r="L1756" s="28229"/>
      <c r="M1756" s="28229"/>
      <c r="N1756" s="28229"/>
      <c r="O1756" s="28229"/>
      <c r="P1756" s="28229"/>
      <c r="Q1756" s="28229"/>
      <c r="R1756" s="28229"/>
      <c r="S1756" s="28229"/>
      <c r="T1756" s="28229"/>
      <c r="U1756" s="28265"/>
      <c r="V1756" s="28229">
        <v>0</v>
      </c>
    </row>
    <row s="28966" customFormat="1" customHeight="1" ht="15">
      <c r="A1757" s="28229"/>
      <c r="B1757" s="28924"/>
      <c r="C1757" s="28540"/>
      <c r="D1757" s="27339" t="str">
        <f>B1756&amp;".2"</f>
        <v>3.574.2</v>
      </c>
      <c r="E1757" s="27340" t="s">
        <v>1066</v>
      </c>
      <c r="F1757" s="27341" t="s">
        <v>430</v>
      </c>
      <c r="G1757" s="27310" t="s">
        <v>22</v>
      </c>
      <c r="H1757" s="27343" t="s">
        <v>22</v>
      </c>
      <c r="I1757" s="27310" t="s">
        <v>2094</v>
      </c>
      <c r="J1757" s="27343" t="s">
        <v>22</v>
      </c>
      <c r="K1757" s="28195" t="s">
        <v>1067</v>
      </c>
      <c r="L1757" s="28229"/>
      <c r="M1757" s="28229"/>
      <c r="N1757" s="28229"/>
      <c r="O1757" s="28229"/>
      <c r="P1757" s="28229"/>
      <c r="Q1757" s="28229"/>
      <c r="R1757" s="28229"/>
      <c r="S1757" s="28229"/>
      <c r="T1757" s="28229"/>
      <c r="U1757" s="28265"/>
      <c r="V1757" s="28229">
        <v>0</v>
      </c>
    </row>
    <row s="28966" customFormat="1" customHeight="1" ht="15">
      <c r="A1758" s="28229"/>
      <c r="B1758" s="28924"/>
      <c r="C1758" s="28540"/>
      <c r="D1758" s="27339" t="str">
        <f>B1756&amp;".3"</f>
        <v>3.574.3</v>
      </c>
      <c r="E1758" s="27340" t="s">
        <v>1068</v>
      </c>
      <c r="F1758" s="27341" t="s">
        <v>430</v>
      </c>
      <c r="G1758" s="27310" t="s">
        <v>22</v>
      </c>
      <c r="H1758" s="27343" t="s">
        <v>22</v>
      </c>
      <c r="I1758" s="27310" t="s">
        <v>2094</v>
      </c>
      <c r="J1758" s="27343" t="s">
        <v>22</v>
      </c>
      <c r="K1758" s="28195" t="s">
        <v>1069</v>
      </c>
      <c r="L1758" s="28229"/>
      <c r="M1758" s="28229"/>
      <c r="N1758" s="28229"/>
      <c r="O1758" s="28229"/>
      <c r="P1758" s="28229"/>
      <c r="Q1758" s="28229"/>
      <c r="R1758" s="28229"/>
      <c r="S1758" s="28229"/>
      <c r="T1758" s="28229"/>
      <c r="U1758" s="28265"/>
      <c r="V1758" s="28229">
        <v>0</v>
      </c>
    </row>
    <row s="28966" customFormat="1" customHeight="1" ht="22.5">
      <c r="A1759" s="28229"/>
      <c r="B1759" s="28924" t="s">
        <v>2170</v>
      </c>
      <c r="C1759" s="28540" t="s">
        <v>103</v>
      </c>
      <c r="D1759" s="27339" t="str">
        <f>B1759&amp;".1"</f>
        <v>3.575.1</v>
      </c>
      <c r="E1759" s="27340" t="s">
        <v>1065</v>
      </c>
      <c r="F1759" s="27341" t="s">
        <v>430</v>
      </c>
      <c r="G1759" s="27545" t="s">
        <v>22</v>
      </c>
      <c r="H1759" s="27343" t="s">
        <v>22</v>
      </c>
      <c r="I1759" s="27545" t="s">
        <v>2171</v>
      </c>
      <c r="J1759" s="27343" t="s">
        <v>22</v>
      </c>
      <c r="K1759" s="28195"/>
      <c r="L1759" s="28229"/>
      <c r="M1759" s="28229"/>
      <c r="N1759" s="28229"/>
      <c r="O1759" s="28229"/>
      <c r="P1759" s="28229"/>
      <c r="Q1759" s="28229"/>
      <c r="R1759" s="28229"/>
      <c r="S1759" s="28229"/>
      <c r="T1759" s="28229"/>
      <c r="U1759" s="28265"/>
      <c r="V1759" s="28229">
        <v>0</v>
      </c>
    </row>
    <row s="28966" customFormat="1" customHeight="1" ht="15">
      <c r="A1760" s="28229"/>
      <c r="B1760" s="28924"/>
      <c r="C1760" s="28540"/>
      <c r="D1760" s="27339" t="str">
        <f>B1759&amp;".2"</f>
        <v>3.575.2</v>
      </c>
      <c r="E1760" s="27340" t="s">
        <v>1066</v>
      </c>
      <c r="F1760" s="27341" t="s">
        <v>430</v>
      </c>
      <c r="G1760" s="27310" t="s">
        <v>22</v>
      </c>
      <c r="H1760" s="27343" t="s">
        <v>22</v>
      </c>
      <c r="I1760" s="27310" t="s">
        <v>2094</v>
      </c>
      <c r="J1760" s="27343" t="s">
        <v>22</v>
      </c>
      <c r="K1760" s="28195" t="s">
        <v>1067</v>
      </c>
      <c r="L1760" s="28229"/>
      <c r="M1760" s="28229"/>
      <c r="N1760" s="28229"/>
      <c r="O1760" s="28229"/>
      <c r="P1760" s="28229"/>
      <c r="Q1760" s="28229"/>
      <c r="R1760" s="28229"/>
      <c r="S1760" s="28229"/>
      <c r="T1760" s="28229"/>
      <c r="U1760" s="28265"/>
      <c r="V1760" s="28229">
        <v>0</v>
      </c>
    </row>
    <row s="28966" customFormat="1" customHeight="1" ht="15">
      <c r="A1761" s="28229"/>
      <c r="B1761" s="28924"/>
      <c r="C1761" s="28540"/>
      <c r="D1761" s="27339" t="str">
        <f>B1759&amp;".3"</f>
        <v>3.575.3</v>
      </c>
      <c r="E1761" s="27340" t="s">
        <v>1068</v>
      </c>
      <c r="F1761" s="27341" t="s">
        <v>430</v>
      </c>
      <c r="G1761" s="27310" t="s">
        <v>22</v>
      </c>
      <c r="H1761" s="27343" t="s">
        <v>22</v>
      </c>
      <c r="I1761" s="27310" t="s">
        <v>2094</v>
      </c>
      <c r="J1761" s="27343" t="s">
        <v>22</v>
      </c>
      <c r="K1761" s="28195" t="s">
        <v>1069</v>
      </c>
      <c r="L1761" s="28229"/>
      <c r="M1761" s="28229"/>
      <c r="N1761" s="28229"/>
      <c r="O1761" s="28229"/>
      <c r="P1761" s="28229"/>
      <c r="Q1761" s="28229"/>
      <c r="R1761" s="28229"/>
      <c r="S1761" s="28229"/>
      <c r="T1761" s="28229"/>
      <c r="U1761" s="28265"/>
      <c r="V1761" s="28229">
        <v>0</v>
      </c>
    </row>
    <row s="28966" customFormat="1" customHeight="1" ht="22.5">
      <c r="A1762" s="28229"/>
      <c r="B1762" s="28924" t="s">
        <v>2172</v>
      </c>
      <c r="C1762" s="28540" t="s">
        <v>103</v>
      </c>
      <c r="D1762" s="27339" t="str">
        <f>B1762&amp;".1"</f>
        <v>3.576.1</v>
      </c>
      <c r="E1762" s="27340" t="s">
        <v>1065</v>
      </c>
      <c r="F1762" s="27341" t="s">
        <v>430</v>
      </c>
      <c r="G1762" s="27545" t="s">
        <v>22</v>
      </c>
      <c r="H1762" s="27343" t="s">
        <v>22</v>
      </c>
      <c r="I1762" s="27545" t="s">
        <v>2173</v>
      </c>
      <c r="J1762" s="27343" t="s">
        <v>22</v>
      </c>
      <c r="K1762" s="28195"/>
      <c r="L1762" s="28229"/>
      <c r="M1762" s="28229"/>
      <c r="N1762" s="28229"/>
      <c r="O1762" s="28229"/>
      <c r="P1762" s="28229"/>
      <c r="Q1762" s="28229"/>
      <c r="R1762" s="28229"/>
      <c r="S1762" s="28229"/>
      <c r="T1762" s="28229"/>
      <c r="U1762" s="28265"/>
      <c r="V1762" s="28229">
        <v>0</v>
      </c>
    </row>
    <row s="28966" customFormat="1" customHeight="1" ht="15">
      <c r="A1763" s="28229"/>
      <c r="B1763" s="28924"/>
      <c r="C1763" s="28540"/>
      <c r="D1763" s="27339" t="str">
        <f>B1762&amp;".2"</f>
        <v>3.576.2</v>
      </c>
      <c r="E1763" s="27340" t="s">
        <v>1066</v>
      </c>
      <c r="F1763" s="27341" t="s">
        <v>430</v>
      </c>
      <c r="G1763" s="27310" t="s">
        <v>22</v>
      </c>
      <c r="H1763" s="27343" t="s">
        <v>22</v>
      </c>
      <c r="I1763" s="27310" t="s">
        <v>2094</v>
      </c>
      <c r="J1763" s="27343" t="s">
        <v>22</v>
      </c>
      <c r="K1763" s="28195" t="s">
        <v>1067</v>
      </c>
      <c r="L1763" s="28229"/>
      <c r="M1763" s="28229"/>
      <c r="N1763" s="28229"/>
      <c r="O1763" s="28229"/>
      <c r="P1763" s="28229"/>
      <c r="Q1763" s="28229"/>
      <c r="R1763" s="28229"/>
      <c r="S1763" s="28229"/>
      <c r="T1763" s="28229"/>
      <c r="U1763" s="28265"/>
      <c r="V1763" s="28229">
        <v>0</v>
      </c>
    </row>
    <row s="28966" customFormat="1" customHeight="1" ht="15">
      <c r="A1764" s="28229"/>
      <c r="B1764" s="28924"/>
      <c r="C1764" s="28540"/>
      <c r="D1764" s="27339" t="str">
        <f>B1762&amp;".3"</f>
        <v>3.576.3</v>
      </c>
      <c r="E1764" s="27340" t="s">
        <v>1068</v>
      </c>
      <c r="F1764" s="27341" t="s">
        <v>430</v>
      </c>
      <c r="G1764" s="27310" t="s">
        <v>22</v>
      </c>
      <c r="H1764" s="27343" t="s">
        <v>22</v>
      </c>
      <c r="I1764" s="27310" t="s">
        <v>2094</v>
      </c>
      <c r="J1764" s="27343" t="s">
        <v>22</v>
      </c>
      <c r="K1764" s="28195" t="s">
        <v>1069</v>
      </c>
      <c r="L1764" s="28229"/>
      <c r="M1764" s="28229"/>
      <c r="N1764" s="28229"/>
      <c r="O1764" s="28229"/>
      <c r="P1764" s="28229"/>
      <c r="Q1764" s="28229"/>
      <c r="R1764" s="28229"/>
      <c r="S1764" s="28229"/>
      <c r="T1764" s="28229"/>
      <c r="U1764" s="28265"/>
      <c r="V1764" s="28229">
        <v>0</v>
      </c>
    </row>
    <row s="28966" customFormat="1" customHeight="1" ht="22.5">
      <c r="A1765" s="28229"/>
      <c r="B1765" s="28924" t="s">
        <v>2174</v>
      </c>
      <c r="C1765" s="28540" t="s">
        <v>103</v>
      </c>
      <c r="D1765" s="27339" t="str">
        <f>B1765&amp;".1"</f>
        <v>3.577.1</v>
      </c>
      <c r="E1765" s="27340" t="s">
        <v>1065</v>
      </c>
      <c r="F1765" s="27341" t="s">
        <v>430</v>
      </c>
      <c r="G1765" s="27545" t="s">
        <v>22</v>
      </c>
      <c r="H1765" s="27343" t="s">
        <v>22</v>
      </c>
      <c r="I1765" s="27545" t="s">
        <v>2175</v>
      </c>
      <c r="J1765" s="27343" t="s">
        <v>22</v>
      </c>
      <c r="K1765" s="28195"/>
      <c r="L1765" s="28229"/>
      <c r="M1765" s="28229"/>
      <c r="N1765" s="28229"/>
      <c r="O1765" s="28229"/>
      <c r="P1765" s="28229"/>
      <c r="Q1765" s="28229"/>
      <c r="R1765" s="28229"/>
      <c r="S1765" s="28229"/>
      <c r="T1765" s="28229"/>
      <c r="U1765" s="28265"/>
      <c r="V1765" s="28229">
        <v>0</v>
      </c>
    </row>
    <row s="28966" customFormat="1" customHeight="1" ht="15">
      <c r="A1766" s="28229"/>
      <c r="B1766" s="28924"/>
      <c r="C1766" s="28540"/>
      <c r="D1766" s="27339" t="str">
        <f>B1765&amp;".2"</f>
        <v>3.577.2</v>
      </c>
      <c r="E1766" s="27340" t="s">
        <v>1066</v>
      </c>
      <c r="F1766" s="27341" t="s">
        <v>430</v>
      </c>
      <c r="G1766" s="27310" t="s">
        <v>22</v>
      </c>
      <c r="H1766" s="27343" t="s">
        <v>22</v>
      </c>
      <c r="I1766" s="27310" t="s">
        <v>2094</v>
      </c>
      <c r="J1766" s="27343" t="s">
        <v>22</v>
      </c>
      <c r="K1766" s="28195" t="s">
        <v>1067</v>
      </c>
      <c r="L1766" s="28229"/>
      <c r="M1766" s="28229"/>
      <c r="N1766" s="28229"/>
      <c r="O1766" s="28229"/>
      <c r="P1766" s="28229"/>
      <c r="Q1766" s="28229"/>
      <c r="R1766" s="28229"/>
      <c r="S1766" s="28229"/>
      <c r="T1766" s="28229"/>
      <c r="U1766" s="28265"/>
      <c r="V1766" s="28229">
        <v>0</v>
      </c>
    </row>
    <row s="28966" customFormat="1" customHeight="1" ht="15">
      <c r="A1767" s="28229"/>
      <c r="B1767" s="28924"/>
      <c r="C1767" s="28540"/>
      <c r="D1767" s="27339" t="str">
        <f>B1765&amp;".3"</f>
        <v>3.577.3</v>
      </c>
      <c r="E1767" s="27340" t="s">
        <v>1068</v>
      </c>
      <c r="F1767" s="27341" t="s">
        <v>430</v>
      </c>
      <c r="G1767" s="27310" t="s">
        <v>22</v>
      </c>
      <c r="H1767" s="27343" t="s">
        <v>22</v>
      </c>
      <c r="I1767" s="27310" t="s">
        <v>2094</v>
      </c>
      <c r="J1767" s="27343" t="s">
        <v>22</v>
      </c>
      <c r="K1767" s="28195" t="s">
        <v>1069</v>
      </c>
      <c r="L1767" s="28229"/>
      <c r="M1767" s="28229"/>
      <c r="N1767" s="28229"/>
      <c r="O1767" s="28229"/>
      <c r="P1767" s="28229"/>
      <c r="Q1767" s="28229"/>
      <c r="R1767" s="28229"/>
      <c r="S1767" s="28229"/>
      <c r="T1767" s="28229"/>
      <c r="U1767" s="28265"/>
      <c r="V1767" s="28229">
        <v>0</v>
      </c>
    </row>
    <row s="28966" customFormat="1" customHeight="1" ht="22.5">
      <c r="A1768" s="28229"/>
      <c r="B1768" s="28924" t="s">
        <v>2176</v>
      </c>
      <c r="C1768" s="28540" t="s">
        <v>103</v>
      </c>
      <c r="D1768" s="27339" t="str">
        <f>B1768&amp;".1"</f>
        <v>3.578.1</v>
      </c>
      <c r="E1768" s="27340" t="s">
        <v>1065</v>
      </c>
      <c r="F1768" s="27341" t="s">
        <v>430</v>
      </c>
      <c r="G1768" s="27545" t="s">
        <v>22</v>
      </c>
      <c r="H1768" s="27343" t="s">
        <v>22</v>
      </c>
      <c r="I1768" s="27545" t="s">
        <v>2177</v>
      </c>
      <c r="J1768" s="27343" t="s">
        <v>22</v>
      </c>
      <c r="K1768" s="28195"/>
      <c r="L1768" s="28229"/>
      <c r="M1768" s="28229"/>
      <c r="N1768" s="28229"/>
      <c r="O1768" s="28229"/>
      <c r="P1768" s="28229"/>
      <c r="Q1768" s="28229"/>
      <c r="R1768" s="28229"/>
      <c r="S1768" s="28229"/>
      <c r="T1768" s="28229"/>
      <c r="U1768" s="28265"/>
      <c r="V1768" s="28229">
        <v>0</v>
      </c>
    </row>
    <row s="28966" customFormat="1" customHeight="1" ht="15">
      <c r="A1769" s="28229"/>
      <c r="B1769" s="28924"/>
      <c r="C1769" s="28540"/>
      <c r="D1769" s="27339" t="str">
        <f>B1768&amp;".2"</f>
        <v>3.578.2</v>
      </c>
      <c r="E1769" s="27340" t="s">
        <v>1066</v>
      </c>
      <c r="F1769" s="27341" t="s">
        <v>430</v>
      </c>
      <c r="G1769" s="27310" t="s">
        <v>22</v>
      </c>
      <c r="H1769" s="27343" t="s">
        <v>22</v>
      </c>
      <c r="I1769" s="27310" t="s">
        <v>2094</v>
      </c>
      <c r="J1769" s="27343" t="s">
        <v>22</v>
      </c>
      <c r="K1769" s="28195" t="s">
        <v>1067</v>
      </c>
      <c r="L1769" s="28229"/>
      <c r="M1769" s="28229"/>
      <c r="N1769" s="28229"/>
      <c r="O1769" s="28229"/>
      <c r="P1769" s="28229"/>
      <c r="Q1769" s="28229"/>
      <c r="R1769" s="28229"/>
      <c r="S1769" s="28229"/>
      <c r="T1769" s="28229"/>
      <c r="U1769" s="28265"/>
      <c r="V1769" s="28229">
        <v>0</v>
      </c>
    </row>
    <row s="28966" customFormat="1" customHeight="1" ht="15">
      <c r="A1770" s="28229"/>
      <c r="B1770" s="28924"/>
      <c r="C1770" s="28540"/>
      <c r="D1770" s="27339" t="str">
        <f>B1768&amp;".3"</f>
        <v>3.578.3</v>
      </c>
      <c r="E1770" s="27340" t="s">
        <v>1068</v>
      </c>
      <c r="F1770" s="27341" t="s">
        <v>430</v>
      </c>
      <c r="G1770" s="27310" t="s">
        <v>22</v>
      </c>
      <c r="H1770" s="27343" t="s">
        <v>22</v>
      </c>
      <c r="I1770" s="27310" t="s">
        <v>2094</v>
      </c>
      <c r="J1770" s="27343" t="s">
        <v>22</v>
      </c>
      <c r="K1770" s="28195" t="s">
        <v>1069</v>
      </c>
      <c r="L1770" s="28229"/>
      <c r="M1770" s="28229"/>
      <c r="N1770" s="28229"/>
      <c r="O1770" s="28229"/>
      <c r="P1770" s="28229"/>
      <c r="Q1770" s="28229"/>
      <c r="R1770" s="28229"/>
      <c r="S1770" s="28229"/>
      <c r="T1770" s="28229"/>
      <c r="U1770" s="28265"/>
      <c r="V1770" s="28229">
        <v>0</v>
      </c>
    </row>
    <row s="28966" customFormat="1" customHeight="1" ht="22.5">
      <c r="A1771" s="28229"/>
      <c r="B1771" s="28924" t="s">
        <v>2178</v>
      </c>
      <c r="C1771" s="28540" t="s">
        <v>103</v>
      </c>
      <c r="D1771" s="27339" t="str">
        <f>B1771&amp;".1"</f>
        <v>3.579.1</v>
      </c>
      <c r="E1771" s="27340" t="s">
        <v>1065</v>
      </c>
      <c r="F1771" s="27341" t="s">
        <v>430</v>
      </c>
      <c r="G1771" s="27545" t="s">
        <v>22</v>
      </c>
      <c r="H1771" s="27343" t="s">
        <v>22</v>
      </c>
      <c r="I1771" s="27545" t="s">
        <v>2179</v>
      </c>
      <c r="J1771" s="27343" t="s">
        <v>22</v>
      </c>
      <c r="K1771" s="28195"/>
      <c r="L1771" s="28229"/>
      <c r="M1771" s="28229"/>
      <c r="N1771" s="28229"/>
      <c r="O1771" s="28229"/>
      <c r="P1771" s="28229"/>
      <c r="Q1771" s="28229"/>
      <c r="R1771" s="28229"/>
      <c r="S1771" s="28229"/>
      <c r="T1771" s="28229"/>
      <c r="U1771" s="28265"/>
      <c r="V1771" s="28229">
        <v>0</v>
      </c>
    </row>
    <row s="28966" customFormat="1" customHeight="1" ht="15">
      <c r="A1772" s="28229"/>
      <c r="B1772" s="28924"/>
      <c r="C1772" s="28540"/>
      <c r="D1772" s="27339" t="str">
        <f>B1771&amp;".2"</f>
        <v>3.579.2</v>
      </c>
      <c r="E1772" s="27340" t="s">
        <v>1066</v>
      </c>
      <c r="F1772" s="27341" t="s">
        <v>430</v>
      </c>
      <c r="G1772" s="27310" t="s">
        <v>22</v>
      </c>
      <c r="H1772" s="27343" t="s">
        <v>22</v>
      </c>
      <c r="I1772" s="27310" t="s">
        <v>2094</v>
      </c>
      <c r="J1772" s="27343" t="s">
        <v>22</v>
      </c>
      <c r="K1772" s="28195" t="s">
        <v>1067</v>
      </c>
      <c r="L1772" s="28229"/>
      <c r="M1772" s="28229"/>
      <c r="N1772" s="28229"/>
      <c r="O1772" s="28229"/>
      <c r="P1772" s="28229"/>
      <c r="Q1772" s="28229"/>
      <c r="R1772" s="28229"/>
      <c r="S1772" s="28229"/>
      <c r="T1772" s="28229"/>
      <c r="U1772" s="28265"/>
      <c r="V1772" s="28229">
        <v>0</v>
      </c>
    </row>
    <row s="28966" customFormat="1" customHeight="1" ht="15">
      <c r="A1773" s="28229"/>
      <c r="B1773" s="28924"/>
      <c r="C1773" s="28540"/>
      <c r="D1773" s="27339" t="str">
        <f>B1771&amp;".3"</f>
        <v>3.579.3</v>
      </c>
      <c r="E1773" s="27340" t="s">
        <v>1068</v>
      </c>
      <c r="F1773" s="27341" t="s">
        <v>430</v>
      </c>
      <c r="G1773" s="27310" t="s">
        <v>22</v>
      </c>
      <c r="H1773" s="27343" t="s">
        <v>22</v>
      </c>
      <c r="I1773" s="27310" t="s">
        <v>2094</v>
      </c>
      <c r="J1773" s="27343" t="s">
        <v>22</v>
      </c>
      <c r="K1773" s="28195" t="s">
        <v>1069</v>
      </c>
      <c r="L1773" s="28229"/>
      <c r="M1773" s="28229"/>
      <c r="N1773" s="28229"/>
      <c r="O1773" s="28229"/>
      <c r="P1773" s="28229"/>
      <c r="Q1773" s="28229"/>
      <c r="R1773" s="28229"/>
      <c r="S1773" s="28229"/>
      <c r="T1773" s="28229"/>
      <c r="U1773" s="28265"/>
      <c r="V1773" s="28229">
        <v>0</v>
      </c>
    </row>
    <row s="28966" customFormat="1" customHeight="1" ht="22.5">
      <c r="A1774" s="28229"/>
      <c r="B1774" s="28924" t="s">
        <v>2180</v>
      </c>
      <c r="C1774" s="28540" t="s">
        <v>103</v>
      </c>
      <c r="D1774" s="27339" t="str">
        <f>B1774&amp;".1"</f>
        <v>3.580.1</v>
      </c>
      <c r="E1774" s="27340" t="s">
        <v>1065</v>
      </c>
      <c r="F1774" s="27341" t="s">
        <v>430</v>
      </c>
      <c r="G1774" s="27545" t="s">
        <v>22</v>
      </c>
      <c r="H1774" s="27343" t="s">
        <v>22</v>
      </c>
      <c r="I1774" s="27545" t="s">
        <v>2181</v>
      </c>
      <c r="J1774" s="27343" t="s">
        <v>22</v>
      </c>
      <c r="K1774" s="28195"/>
      <c r="L1774" s="28229"/>
      <c r="M1774" s="28229"/>
      <c r="N1774" s="28229"/>
      <c r="O1774" s="28229"/>
      <c r="P1774" s="28229"/>
      <c r="Q1774" s="28229"/>
      <c r="R1774" s="28229"/>
      <c r="S1774" s="28229"/>
      <c r="T1774" s="28229"/>
      <c r="U1774" s="28265"/>
      <c r="V1774" s="28229">
        <v>0</v>
      </c>
    </row>
    <row s="28966" customFormat="1" customHeight="1" ht="15">
      <c r="A1775" s="28229"/>
      <c r="B1775" s="28924"/>
      <c r="C1775" s="28540"/>
      <c r="D1775" s="27339" t="str">
        <f>B1774&amp;".2"</f>
        <v>3.580.2</v>
      </c>
      <c r="E1775" s="27340" t="s">
        <v>1066</v>
      </c>
      <c r="F1775" s="27341" t="s">
        <v>430</v>
      </c>
      <c r="G1775" s="27310" t="s">
        <v>22</v>
      </c>
      <c r="H1775" s="27343" t="s">
        <v>22</v>
      </c>
      <c r="I1775" s="27310" t="s">
        <v>2094</v>
      </c>
      <c r="J1775" s="27343" t="s">
        <v>22</v>
      </c>
      <c r="K1775" s="28195" t="s">
        <v>1067</v>
      </c>
      <c r="L1775" s="28229"/>
      <c r="M1775" s="28229"/>
      <c r="N1775" s="28229"/>
      <c r="O1775" s="28229"/>
      <c r="P1775" s="28229"/>
      <c r="Q1775" s="28229"/>
      <c r="R1775" s="28229"/>
      <c r="S1775" s="28229"/>
      <c r="T1775" s="28229"/>
      <c r="U1775" s="28265"/>
      <c r="V1775" s="28229">
        <v>0</v>
      </c>
    </row>
    <row s="28966" customFormat="1" customHeight="1" ht="15">
      <c r="A1776" s="28229"/>
      <c r="B1776" s="28924"/>
      <c r="C1776" s="28540"/>
      <c r="D1776" s="27339" t="str">
        <f>B1774&amp;".3"</f>
        <v>3.580.3</v>
      </c>
      <c r="E1776" s="27340" t="s">
        <v>1068</v>
      </c>
      <c r="F1776" s="27341" t="s">
        <v>430</v>
      </c>
      <c r="G1776" s="27310" t="s">
        <v>22</v>
      </c>
      <c r="H1776" s="27343" t="s">
        <v>22</v>
      </c>
      <c r="I1776" s="27310" t="s">
        <v>2094</v>
      </c>
      <c r="J1776" s="27343" t="s">
        <v>22</v>
      </c>
      <c r="K1776" s="28195" t="s">
        <v>1069</v>
      </c>
      <c r="L1776" s="28229"/>
      <c r="M1776" s="28229"/>
      <c r="N1776" s="28229"/>
      <c r="O1776" s="28229"/>
      <c r="P1776" s="28229"/>
      <c r="Q1776" s="28229"/>
      <c r="R1776" s="28229"/>
      <c r="S1776" s="28229"/>
      <c r="T1776" s="28229"/>
      <c r="U1776" s="28265"/>
      <c r="V1776" s="28229">
        <v>0</v>
      </c>
    </row>
    <row s="28966" customFormat="1" customHeight="1" ht="22.5">
      <c r="A1777" s="28229"/>
      <c r="B1777" s="28924" t="s">
        <v>2182</v>
      </c>
      <c r="C1777" s="28540" t="s">
        <v>103</v>
      </c>
      <c r="D1777" s="27339" t="str">
        <f>B1777&amp;".1"</f>
        <v>3.581.1</v>
      </c>
      <c r="E1777" s="27340" t="s">
        <v>1065</v>
      </c>
      <c r="F1777" s="27341" t="s">
        <v>430</v>
      </c>
      <c r="G1777" s="27545" t="s">
        <v>22</v>
      </c>
      <c r="H1777" s="27343" t="s">
        <v>22</v>
      </c>
      <c r="I1777" s="27545" t="s">
        <v>2183</v>
      </c>
      <c r="J1777" s="27343" t="s">
        <v>22</v>
      </c>
      <c r="K1777" s="28195"/>
      <c r="L1777" s="28229"/>
      <c r="M1777" s="28229"/>
      <c r="N1777" s="28229"/>
      <c r="O1777" s="28229"/>
      <c r="P1777" s="28229"/>
      <c r="Q1777" s="28229"/>
      <c r="R1777" s="28229"/>
      <c r="S1777" s="28229"/>
      <c r="T1777" s="28229"/>
      <c r="U1777" s="28265"/>
      <c r="V1777" s="28229">
        <v>0</v>
      </c>
    </row>
    <row s="28966" customFormat="1" customHeight="1" ht="15">
      <c r="A1778" s="28229"/>
      <c r="B1778" s="28924"/>
      <c r="C1778" s="28540"/>
      <c r="D1778" s="27339" t="str">
        <f>B1777&amp;".2"</f>
        <v>3.581.2</v>
      </c>
      <c r="E1778" s="27340" t="s">
        <v>1066</v>
      </c>
      <c r="F1778" s="27341" t="s">
        <v>430</v>
      </c>
      <c r="G1778" s="27310" t="s">
        <v>22</v>
      </c>
      <c r="H1778" s="27343" t="s">
        <v>22</v>
      </c>
      <c r="I1778" s="27310" t="s">
        <v>2094</v>
      </c>
      <c r="J1778" s="27343" t="s">
        <v>22</v>
      </c>
      <c r="K1778" s="28195" t="s">
        <v>1067</v>
      </c>
      <c r="L1778" s="28229"/>
      <c r="M1778" s="28229"/>
      <c r="N1778" s="28229"/>
      <c r="O1778" s="28229"/>
      <c r="P1778" s="28229"/>
      <c r="Q1778" s="28229"/>
      <c r="R1778" s="28229"/>
      <c r="S1778" s="28229"/>
      <c r="T1778" s="28229"/>
      <c r="U1778" s="28265"/>
      <c r="V1778" s="28229">
        <v>0</v>
      </c>
    </row>
    <row s="28966" customFormat="1" customHeight="1" ht="15">
      <c r="A1779" s="28229"/>
      <c r="B1779" s="28924"/>
      <c r="C1779" s="28540"/>
      <c r="D1779" s="27339" t="str">
        <f>B1777&amp;".3"</f>
        <v>3.581.3</v>
      </c>
      <c r="E1779" s="27340" t="s">
        <v>1068</v>
      </c>
      <c r="F1779" s="27341" t="s">
        <v>430</v>
      </c>
      <c r="G1779" s="27310" t="s">
        <v>22</v>
      </c>
      <c r="H1779" s="27343" t="s">
        <v>22</v>
      </c>
      <c r="I1779" s="27310" t="s">
        <v>2094</v>
      </c>
      <c r="J1779" s="27343" t="s">
        <v>22</v>
      </c>
      <c r="K1779" s="28195" t="s">
        <v>1069</v>
      </c>
      <c r="L1779" s="28229"/>
      <c r="M1779" s="28229"/>
      <c r="N1779" s="28229"/>
      <c r="O1779" s="28229"/>
      <c r="P1779" s="28229"/>
      <c r="Q1779" s="28229"/>
      <c r="R1779" s="28229"/>
      <c r="S1779" s="28229"/>
      <c r="T1779" s="28229"/>
      <c r="U1779" s="28265"/>
      <c r="V1779" s="28229">
        <v>0</v>
      </c>
    </row>
    <row s="28966" customFormat="1" customHeight="1" ht="22.5">
      <c r="A1780" s="28229"/>
      <c r="B1780" s="28924" t="s">
        <v>2184</v>
      </c>
      <c r="C1780" s="28540" t="s">
        <v>103</v>
      </c>
      <c r="D1780" s="27339" t="str">
        <f>B1780&amp;".1"</f>
        <v>3.582.1</v>
      </c>
      <c r="E1780" s="27340" t="s">
        <v>1065</v>
      </c>
      <c r="F1780" s="27341" t="s">
        <v>430</v>
      </c>
      <c r="G1780" s="27545" t="s">
        <v>22</v>
      </c>
      <c r="H1780" s="27343" t="s">
        <v>22</v>
      </c>
      <c r="I1780" s="27545" t="s">
        <v>2185</v>
      </c>
      <c r="J1780" s="27343" t="s">
        <v>22</v>
      </c>
      <c r="K1780" s="28195"/>
      <c r="L1780" s="28229"/>
      <c r="M1780" s="28229"/>
      <c r="N1780" s="28229"/>
      <c r="O1780" s="28229"/>
      <c r="P1780" s="28229"/>
      <c r="Q1780" s="28229"/>
      <c r="R1780" s="28229"/>
      <c r="S1780" s="28229"/>
      <c r="T1780" s="28229"/>
      <c r="U1780" s="28265"/>
      <c r="V1780" s="28229">
        <v>0</v>
      </c>
    </row>
    <row s="28966" customFormat="1" customHeight="1" ht="15">
      <c r="A1781" s="28229"/>
      <c r="B1781" s="28924"/>
      <c r="C1781" s="28540"/>
      <c r="D1781" s="27339" t="str">
        <f>B1780&amp;".2"</f>
        <v>3.582.2</v>
      </c>
      <c r="E1781" s="27340" t="s">
        <v>1066</v>
      </c>
      <c r="F1781" s="27341" t="s">
        <v>430</v>
      </c>
      <c r="G1781" s="27310" t="s">
        <v>22</v>
      </c>
      <c r="H1781" s="27343" t="s">
        <v>22</v>
      </c>
      <c r="I1781" s="27310" t="s">
        <v>2094</v>
      </c>
      <c r="J1781" s="27343" t="s">
        <v>22</v>
      </c>
      <c r="K1781" s="28195" t="s">
        <v>1067</v>
      </c>
      <c r="L1781" s="28229"/>
      <c r="M1781" s="28229"/>
      <c r="N1781" s="28229"/>
      <c r="O1781" s="28229"/>
      <c r="P1781" s="28229"/>
      <c r="Q1781" s="28229"/>
      <c r="R1781" s="28229"/>
      <c r="S1781" s="28229"/>
      <c r="T1781" s="28229"/>
      <c r="U1781" s="28265"/>
      <c r="V1781" s="28229">
        <v>0</v>
      </c>
    </row>
    <row s="28966" customFormat="1" customHeight="1" ht="15">
      <c r="A1782" s="28229"/>
      <c r="B1782" s="28924"/>
      <c r="C1782" s="28540"/>
      <c r="D1782" s="27339" t="str">
        <f>B1780&amp;".3"</f>
        <v>3.582.3</v>
      </c>
      <c r="E1782" s="27340" t="s">
        <v>1068</v>
      </c>
      <c r="F1782" s="27341" t="s">
        <v>430</v>
      </c>
      <c r="G1782" s="27310" t="s">
        <v>22</v>
      </c>
      <c r="H1782" s="27343" t="s">
        <v>22</v>
      </c>
      <c r="I1782" s="27310" t="s">
        <v>2094</v>
      </c>
      <c r="J1782" s="27343" t="s">
        <v>22</v>
      </c>
      <c r="K1782" s="28195" t="s">
        <v>1069</v>
      </c>
      <c r="L1782" s="28229"/>
      <c r="M1782" s="28229"/>
      <c r="N1782" s="28229"/>
      <c r="O1782" s="28229"/>
      <c r="P1782" s="28229"/>
      <c r="Q1782" s="28229"/>
      <c r="R1782" s="28229"/>
      <c r="S1782" s="28229"/>
      <c r="T1782" s="28229"/>
      <c r="U1782" s="28265"/>
      <c r="V1782" s="28229">
        <v>0</v>
      </c>
    </row>
    <row s="28966" customFormat="1" customHeight="1" ht="22.5">
      <c r="A1783" s="28229"/>
      <c r="B1783" s="28924" t="s">
        <v>2186</v>
      </c>
      <c r="C1783" s="28540" t="s">
        <v>103</v>
      </c>
      <c r="D1783" s="27339" t="str">
        <f>B1783&amp;".1"</f>
        <v>3.583.1</v>
      </c>
      <c r="E1783" s="27340" t="s">
        <v>1065</v>
      </c>
      <c r="F1783" s="27341" t="s">
        <v>430</v>
      </c>
      <c r="G1783" s="27545" t="s">
        <v>22</v>
      </c>
      <c r="H1783" s="27343" t="s">
        <v>22</v>
      </c>
      <c r="I1783" s="27545" t="s">
        <v>2187</v>
      </c>
      <c r="J1783" s="27343" t="s">
        <v>22</v>
      </c>
      <c r="K1783" s="28195"/>
      <c r="L1783" s="28229"/>
      <c r="M1783" s="28229"/>
      <c r="N1783" s="28229"/>
      <c r="O1783" s="28229"/>
      <c r="P1783" s="28229"/>
      <c r="Q1783" s="28229"/>
      <c r="R1783" s="28229"/>
      <c r="S1783" s="28229"/>
      <c r="T1783" s="28229"/>
      <c r="U1783" s="28265"/>
      <c r="V1783" s="28229">
        <v>0</v>
      </c>
    </row>
    <row s="28966" customFormat="1" customHeight="1" ht="15">
      <c r="A1784" s="28229"/>
      <c r="B1784" s="28924"/>
      <c r="C1784" s="28540"/>
      <c r="D1784" s="27339" t="str">
        <f>B1783&amp;".2"</f>
        <v>3.583.2</v>
      </c>
      <c r="E1784" s="27340" t="s">
        <v>1066</v>
      </c>
      <c r="F1784" s="27341" t="s">
        <v>430</v>
      </c>
      <c r="G1784" s="27310" t="s">
        <v>22</v>
      </c>
      <c r="H1784" s="27343" t="s">
        <v>22</v>
      </c>
      <c r="I1784" s="27310" t="s">
        <v>2094</v>
      </c>
      <c r="J1784" s="27343" t="s">
        <v>22</v>
      </c>
      <c r="K1784" s="28195" t="s">
        <v>1067</v>
      </c>
      <c r="L1784" s="28229"/>
      <c r="M1784" s="28229"/>
      <c r="N1784" s="28229"/>
      <c r="O1784" s="28229"/>
      <c r="P1784" s="28229"/>
      <c r="Q1784" s="28229"/>
      <c r="R1784" s="28229"/>
      <c r="S1784" s="28229"/>
      <c r="T1784" s="28229"/>
      <c r="U1784" s="28265"/>
      <c r="V1784" s="28229">
        <v>0</v>
      </c>
    </row>
    <row s="28966" customFormat="1" customHeight="1" ht="15">
      <c r="A1785" s="28229"/>
      <c r="B1785" s="28924"/>
      <c r="C1785" s="28540"/>
      <c r="D1785" s="27339" t="str">
        <f>B1783&amp;".3"</f>
        <v>3.583.3</v>
      </c>
      <c r="E1785" s="27340" t="s">
        <v>1068</v>
      </c>
      <c r="F1785" s="27341" t="s">
        <v>430</v>
      </c>
      <c r="G1785" s="27310" t="s">
        <v>22</v>
      </c>
      <c r="H1785" s="27343" t="s">
        <v>22</v>
      </c>
      <c r="I1785" s="27310" t="s">
        <v>2094</v>
      </c>
      <c r="J1785" s="27343" t="s">
        <v>22</v>
      </c>
      <c r="K1785" s="28195" t="s">
        <v>1069</v>
      </c>
      <c r="L1785" s="28229"/>
      <c r="M1785" s="28229"/>
      <c r="N1785" s="28229"/>
      <c r="O1785" s="28229"/>
      <c r="P1785" s="28229"/>
      <c r="Q1785" s="28229"/>
      <c r="R1785" s="28229"/>
      <c r="S1785" s="28229"/>
      <c r="T1785" s="28229"/>
      <c r="U1785" s="28265"/>
      <c r="V1785" s="28229">
        <v>0</v>
      </c>
    </row>
    <row s="28966" customFormat="1" customHeight="1" ht="22.5">
      <c r="A1786" s="28229"/>
      <c r="B1786" s="28924" t="s">
        <v>2188</v>
      </c>
      <c r="C1786" s="28540" t="s">
        <v>103</v>
      </c>
      <c r="D1786" s="27339" t="str">
        <f>B1786&amp;".1"</f>
        <v>3.584.1</v>
      </c>
      <c r="E1786" s="27340" t="s">
        <v>1065</v>
      </c>
      <c r="F1786" s="27341" t="s">
        <v>430</v>
      </c>
      <c r="G1786" s="27545" t="s">
        <v>22</v>
      </c>
      <c r="H1786" s="27343" t="s">
        <v>22</v>
      </c>
      <c r="I1786" s="27545" t="s">
        <v>2189</v>
      </c>
      <c r="J1786" s="27343" t="s">
        <v>22</v>
      </c>
      <c r="K1786" s="28195"/>
      <c r="L1786" s="28229"/>
      <c r="M1786" s="28229"/>
      <c r="N1786" s="28229"/>
      <c r="O1786" s="28229"/>
      <c r="P1786" s="28229"/>
      <c r="Q1786" s="28229"/>
      <c r="R1786" s="28229"/>
      <c r="S1786" s="28229"/>
      <c r="T1786" s="28229"/>
      <c r="U1786" s="28265"/>
      <c r="V1786" s="28229">
        <v>0</v>
      </c>
    </row>
    <row s="28966" customFormat="1" customHeight="1" ht="15">
      <c r="A1787" s="28229"/>
      <c r="B1787" s="28924"/>
      <c r="C1787" s="28540"/>
      <c r="D1787" s="27339" t="str">
        <f>B1786&amp;".2"</f>
        <v>3.584.2</v>
      </c>
      <c r="E1787" s="27340" t="s">
        <v>1066</v>
      </c>
      <c r="F1787" s="27341" t="s">
        <v>430</v>
      </c>
      <c r="G1787" s="27310" t="s">
        <v>22</v>
      </c>
      <c r="H1787" s="27343" t="s">
        <v>22</v>
      </c>
      <c r="I1787" s="27310" t="s">
        <v>2094</v>
      </c>
      <c r="J1787" s="27343" t="s">
        <v>22</v>
      </c>
      <c r="K1787" s="28195" t="s">
        <v>1067</v>
      </c>
      <c r="L1787" s="28229"/>
      <c r="M1787" s="28229"/>
      <c r="N1787" s="28229"/>
      <c r="O1787" s="28229"/>
      <c r="P1787" s="28229"/>
      <c r="Q1787" s="28229"/>
      <c r="R1787" s="28229"/>
      <c r="S1787" s="28229"/>
      <c r="T1787" s="28229"/>
      <c r="U1787" s="28265"/>
      <c r="V1787" s="28229">
        <v>0</v>
      </c>
    </row>
    <row s="28966" customFormat="1" customHeight="1" ht="15">
      <c r="A1788" s="28229"/>
      <c r="B1788" s="28924"/>
      <c r="C1788" s="28540"/>
      <c r="D1788" s="27339" t="str">
        <f>B1786&amp;".3"</f>
        <v>3.584.3</v>
      </c>
      <c r="E1788" s="27340" t="s">
        <v>1068</v>
      </c>
      <c r="F1788" s="27341" t="s">
        <v>430</v>
      </c>
      <c r="G1788" s="27310" t="s">
        <v>22</v>
      </c>
      <c r="H1788" s="27343" t="s">
        <v>22</v>
      </c>
      <c r="I1788" s="27310" t="s">
        <v>2094</v>
      </c>
      <c r="J1788" s="27343" t="s">
        <v>22</v>
      </c>
      <c r="K1788" s="28195" t="s">
        <v>1069</v>
      </c>
      <c r="L1788" s="28229"/>
      <c r="M1788" s="28229"/>
      <c r="N1788" s="28229"/>
      <c r="O1788" s="28229"/>
      <c r="P1788" s="28229"/>
      <c r="Q1788" s="28229"/>
      <c r="R1788" s="28229"/>
      <c r="S1788" s="28229"/>
      <c r="T1788" s="28229"/>
      <c r="U1788" s="28265"/>
      <c r="V1788" s="28229">
        <v>0</v>
      </c>
    </row>
    <row s="28966" customFormat="1" customHeight="1" ht="22.5">
      <c r="A1789" s="28229"/>
      <c r="B1789" s="28924" t="s">
        <v>2190</v>
      </c>
      <c r="C1789" s="28540" t="s">
        <v>103</v>
      </c>
      <c r="D1789" s="27339" t="str">
        <f>B1789&amp;".1"</f>
        <v>3.585.1</v>
      </c>
      <c r="E1789" s="27340" t="s">
        <v>1065</v>
      </c>
      <c r="F1789" s="27341" t="s">
        <v>430</v>
      </c>
      <c r="G1789" s="27545" t="s">
        <v>22</v>
      </c>
      <c r="H1789" s="27343" t="s">
        <v>22</v>
      </c>
      <c r="I1789" s="27545" t="s">
        <v>2191</v>
      </c>
      <c r="J1789" s="27343" t="s">
        <v>22</v>
      </c>
      <c r="K1789" s="28195"/>
      <c r="L1789" s="28229"/>
      <c r="M1789" s="28229"/>
      <c r="N1789" s="28229"/>
      <c r="O1789" s="28229"/>
      <c r="P1789" s="28229"/>
      <c r="Q1789" s="28229"/>
      <c r="R1789" s="28229"/>
      <c r="S1789" s="28229"/>
      <c r="T1789" s="28229"/>
      <c r="U1789" s="28265"/>
      <c r="V1789" s="28229">
        <v>0</v>
      </c>
    </row>
    <row s="28966" customFormat="1" customHeight="1" ht="15">
      <c r="A1790" s="28229"/>
      <c r="B1790" s="28924"/>
      <c r="C1790" s="28540"/>
      <c r="D1790" s="27339" t="str">
        <f>B1789&amp;".2"</f>
        <v>3.585.2</v>
      </c>
      <c r="E1790" s="27340" t="s">
        <v>1066</v>
      </c>
      <c r="F1790" s="27341" t="s">
        <v>430</v>
      </c>
      <c r="G1790" s="27310" t="s">
        <v>22</v>
      </c>
      <c r="H1790" s="27343" t="s">
        <v>22</v>
      </c>
      <c r="I1790" s="27310" t="s">
        <v>2094</v>
      </c>
      <c r="J1790" s="27343" t="s">
        <v>22</v>
      </c>
      <c r="K1790" s="28195" t="s">
        <v>1067</v>
      </c>
      <c r="L1790" s="28229"/>
      <c r="M1790" s="28229"/>
      <c r="N1790" s="28229"/>
      <c r="O1790" s="28229"/>
      <c r="P1790" s="28229"/>
      <c r="Q1790" s="28229"/>
      <c r="R1790" s="28229"/>
      <c r="S1790" s="28229"/>
      <c r="T1790" s="28229"/>
      <c r="U1790" s="28265"/>
      <c r="V1790" s="28229">
        <v>0</v>
      </c>
    </row>
    <row s="28966" customFormat="1" customHeight="1" ht="15">
      <c r="A1791" s="28229"/>
      <c r="B1791" s="28924"/>
      <c r="C1791" s="28540"/>
      <c r="D1791" s="27339" t="str">
        <f>B1789&amp;".3"</f>
        <v>3.585.3</v>
      </c>
      <c r="E1791" s="27340" t="s">
        <v>1068</v>
      </c>
      <c r="F1791" s="27341" t="s">
        <v>430</v>
      </c>
      <c r="G1791" s="27310" t="s">
        <v>22</v>
      </c>
      <c r="H1791" s="27343" t="s">
        <v>22</v>
      </c>
      <c r="I1791" s="27310" t="s">
        <v>2094</v>
      </c>
      <c r="J1791" s="27343" t="s">
        <v>22</v>
      </c>
      <c r="K1791" s="28195" t="s">
        <v>1069</v>
      </c>
      <c r="L1791" s="28229"/>
      <c r="M1791" s="28229"/>
      <c r="N1791" s="28229"/>
      <c r="O1791" s="28229"/>
      <c r="P1791" s="28229"/>
      <c r="Q1791" s="28229"/>
      <c r="R1791" s="28229"/>
      <c r="S1791" s="28229"/>
      <c r="T1791" s="28229"/>
      <c r="U1791" s="28265"/>
      <c r="V1791" s="28229">
        <v>0</v>
      </c>
    </row>
    <row s="28966" customFormat="1" customHeight="1" ht="22.5">
      <c r="A1792" s="28229"/>
      <c r="B1792" s="28924" t="s">
        <v>2192</v>
      </c>
      <c r="C1792" s="28540" t="s">
        <v>103</v>
      </c>
      <c r="D1792" s="27339" t="str">
        <f>B1792&amp;".1"</f>
        <v>3.586.1</v>
      </c>
      <c r="E1792" s="27340" t="s">
        <v>1065</v>
      </c>
      <c r="F1792" s="27341" t="s">
        <v>430</v>
      </c>
      <c r="G1792" s="27545" t="s">
        <v>22</v>
      </c>
      <c r="H1792" s="27343" t="s">
        <v>22</v>
      </c>
      <c r="I1792" s="27545" t="s">
        <v>2193</v>
      </c>
      <c r="J1792" s="27343" t="s">
        <v>22</v>
      </c>
      <c r="K1792" s="28195"/>
      <c r="L1792" s="28229"/>
      <c r="M1792" s="28229"/>
      <c r="N1792" s="28229"/>
      <c r="O1792" s="28229"/>
      <c r="P1792" s="28229"/>
      <c r="Q1792" s="28229"/>
      <c r="R1792" s="28229"/>
      <c r="S1792" s="28229"/>
      <c r="T1792" s="28229"/>
      <c r="U1792" s="28265"/>
      <c r="V1792" s="28229">
        <v>0</v>
      </c>
    </row>
    <row s="28966" customFormat="1" customHeight="1" ht="15">
      <c r="A1793" s="28229"/>
      <c r="B1793" s="28924"/>
      <c r="C1793" s="28540"/>
      <c r="D1793" s="27339" t="str">
        <f>B1792&amp;".2"</f>
        <v>3.586.2</v>
      </c>
      <c r="E1793" s="27340" t="s">
        <v>1066</v>
      </c>
      <c r="F1793" s="27341" t="s">
        <v>430</v>
      </c>
      <c r="G1793" s="27310" t="s">
        <v>22</v>
      </c>
      <c r="H1793" s="27343" t="s">
        <v>22</v>
      </c>
      <c r="I1793" s="27310" t="s">
        <v>2094</v>
      </c>
      <c r="J1793" s="27343" t="s">
        <v>22</v>
      </c>
      <c r="K1793" s="28195" t="s">
        <v>1067</v>
      </c>
      <c r="L1793" s="28229"/>
      <c r="M1793" s="28229"/>
      <c r="N1793" s="28229"/>
      <c r="O1793" s="28229"/>
      <c r="P1793" s="28229"/>
      <c r="Q1793" s="28229"/>
      <c r="R1793" s="28229"/>
      <c r="S1793" s="28229"/>
      <c r="T1793" s="28229"/>
      <c r="U1793" s="28265"/>
      <c r="V1793" s="28229">
        <v>0</v>
      </c>
    </row>
    <row s="28966" customFormat="1" customHeight="1" ht="15">
      <c r="A1794" s="28229"/>
      <c r="B1794" s="28924"/>
      <c r="C1794" s="28540"/>
      <c r="D1794" s="27339" t="str">
        <f>B1792&amp;".3"</f>
        <v>3.586.3</v>
      </c>
      <c r="E1794" s="27340" t="s">
        <v>1068</v>
      </c>
      <c r="F1794" s="27341" t="s">
        <v>430</v>
      </c>
      <c r="G1794" s="27310" t="s">
        <v>22</v>
      </c>
      <c r="H1794" s="27343" t="s">
        <v>22</v>
      </c>
      <c r="I1794" s="27310" t="s">
        <v>2094</v>
      </c>
      <c r="J1794" s="27343" t="s">
        <v>22</v>
      </c>
      <c r="K1794" s="28195" t="s">
        <v>1069</v>
      </c>
      <c r="L1794" s="28229"/>
      <c r="M1794" s="28229"/>
      <c r="N1794" s="28229"/>
      <c r="O1794" s="28229"/>
      <c r="P1794" s="28229"/>
      <c r="Q1794" s="28229"/>
      <c r="R1794" s="28229"/>
      <c r="S1794" s="28229"/>
      <c r="T1794" s="28229"/>
      <c r="U1794" s="28265"/>
      <c r="V1794" s="28229">
        <v>0</v>
      </c>
    </row>
    <row s="28966" customFormat="1" customHeight="1" ht="22.5">
      <c r="A1795" s="28229"/>
      <c r="B1795" s="28924" t="s">
        <v>2194</v>
      </c>
      <c r="C1795" s="28540" t="s">
        <v>103</v>
      </c>
      <c r="D1795" s="27339" t="str">
        <f>B1795&amp;".1"</f>
        <v>3.587.1</v>
      </c>
      <c r="E1795" s="27340" t="s">
        <v>1065</v>
      </c>
      <c r="F1795" s="27341" t="s">
        <v>430</v>
      </c>
      <c r="G1795" s="27545" t="s">
        <v>22</v>
      </c>
      <c r="H1795" s="27343" t="s">
        <v>22</v>
      </c>
      <c r="I1795" s="27545" t="s">
        <v>2195</v>
      </c>
      <c r="J1795" s="27343" t="s">
        <v>22</v>
      </c>
      <c r="K1795" s="28195"/>
      <c r="L1795" s="28229"/>
      <c r="M1795" s="28229"/>
      <c r="N1795" s="28229"/>
      <c r="O1795" s="28229"/>
      <c r="P1795" s="28229"/>
      <c r="Q1795" s="28229"/>
      <c r="R1795" s="28229"/>
      <c r="S1795" s="28229"/>
      <c r="T1795" s="28229"/>
      <c r="U1795" s="28265"/>
      <c r="V1795" s="28229">
        <v>0</v>
      </c>
    </row>
    <row s="28966" customFormat="1" customHeight="1" ht="15">
      <c r="A1796" s="28229"/>
      <c r="B1796" s="28924"/>
      <c r="C1796" s="28540"/>
      <c r="D1796" s="27339" t="str">
        <f>B1795&amp;".2"</f>
        <v>3.587.2</v>
      </c>
      <c r="E1796" s="27340" t="s">
        <v>1066</v>
      </c>
      <c r="F1796" s="27341" t="s">
        <v>430</v>
      </c>
      <c r="G1796" s="27310" t="s">
        <v>22</v>
      </c>
      <c r="H1796" s="27343" t="s">
        <v>22</v>
      </c>
      <c r="I1796" s="27310" t="s">
        <v>2094</v>
      </c>
      <c r="J1796" s="27343" t="s">
        <v>22</v>
      </c>
      <c r="K1796" s="28195" t="s">
        <v>1067</v>
      </c>
      <c r="L1796" s="28229"/>
      <c r="M1796" s="28229"/>
      <c r="N1796" s="28229"/>
      <c r="O1796" s="28229"/>
      <c r="P1796" s="28229"/>
      <c r="Q1796" s="28229"/>
      <c r="R1796" s="28229"/>
      <c r="S1796" s="28229"/>
      <c r="T1796" s="28229"/>
      <c r="U1796" s="28265"/>
      <c r="V1796" s="28229">
        <v>0</v>
      </c>
    </row>
    <row s="28966" customFormat="1" customHeight="1" ht="15">
      <c r="A1797" s="28229"/>
      <c r="B1797" s="28924"/>
      <c r="C1797" s="28540"/>
      <c r="D1797" s="27339" t="str">
        <f>B1795&amp;".3"</f>
        <v>3.587.3</v>
      </c>
      <c r="E1797" s="27340" t="s">
        <v>1068</v>
      </c>
      <c r="F1797" s="27341" t="s">
        <v>430</v>
      </c>
      <c r="G1797" s="27310" t="s">
        <v>22</v>
      </c>
      <c r="H1797" s="27343" t="s">
        <v>22</v>
      </c>
      <c r="I1797" s="27310" t="s">
        <v>2053</v>
      </c>
      <c r="J1797" s="27343" t="s">
        <v>22</v>
      </c>
      <c r="K1797" s="28195" t="s">
        <v>1069</v>
      </c>
      <c r="L1797" s="28229"/>
      <c r="M1797" s="28229"/>
      <c r="N1797" s="28229"/>
      <c r="O1797" s="28229"/>
      <c r="P1797" s="28229"/>
      <c r="Q1797" s="28229"/>
      <c r="R1797" s="28229"/>
      <c r="S1797" s="28229"/>
      <c r="T1797" s="28229"/>
      <c r="U1797" s="28265"/>
      <c r="V1797" s="28229">
        <v>0</v>
      </c>
    </row>
    <row s="28966" customFormat="1" customHeight="1" ht="22.5">
      <c r="A1798" s="28229"/>
      <c r="B1798" s="28924" t="s">
        <v>2196</v>
      </c>
      <c r="C1798" s="28540" t="s">
        <v>103</v>
      </c>
      <c r="D1798" s="27339" t="str">
        <f>B1798&amp;".1"</f>
        <v>3.588.1</v>
      </c>
      <c r="E1798" s="27340" t="s">
        <v>1065</v>
      </c>
      <c r="F1798" s="27341" t="s">
        <v>430</v>
      </c>
      <c r="G1798" s="27545" t="s">
        <v>22</v>
      </c>
      <c r="H1798" s="27343" t="s">
        <v>22</v>
      </c>
      <c r="I1798" s="27545" t="s">
        <v>2197</v>
      </c>
      <c r="J1798" s="27343" t="s">
        <v>22</v>
      </c>
      <c r="K1798" s="28195"/>
      <c r="L1798" s="28229"/>
      <c r="M1798" s="28229"/>
      <c r="N1798" s="28229"/>
      <c r="O1798" s="28229"/>
      <c r="P1798" s="28229"/>
      <c r="Q1798" s="28229"/>
      <c r="R1798" s="28229"/>
      <c r="S1798" s="28229"/>
      <c r="T1798" s="28229"/>
      <c r="U1798" s="28265"/>
      <c r="V1798" s="28229">
        <v>0</v>
      </c>
    </row>
    <row s="28966" customFormat="1" customHeight="1" ht="15">
      <c r="A1799" s="28229"/>
      <c r="B1799" s="28924"/>
      <c r="C1799" s="28540"/>
      <c r="D1799" s="27339" t="str">
        <f>B1798&amp;".2"</f>
        <v>3.588.2</v>
      </c>
      <c r="E1799" s="27340" t="s">
        <v>1066</v>
      </c>
      <c r="F1799" s="27341" t="s">
        <v>430</v>
      </c>
      <c r="G1799" s="27310" t="s">
        <v>22</v>
      </c>
      <c r="H1799" s="27343" t="s">
        <v>22</v>
      </c>
      <c r="I1799" s="27310" t="s">
        <v>2094</v>
      </c>
      <c r="J1799" s="27343" t="s">
        <v>22</v>
      </c>
      <c r="K1799" s="28195" t="s">
        <v>1067</v>
      </c>
      <c r="L1799" s="28229"/>
      <c r="M1799" s="28229"/>
      <c r="N1799" s="28229"/>
      <c r="O1799" s="28229"/>
      <c r="P1799" s="28229"/>
      <c r="Q1799" s="28229"/>
      <c r="R1799" s="28229"/>
      <c r="S1799" s="28229"/>
      <c r="T1799" s="28229"/>
      <c r="U1799" s="28265"/>
      <c r="V1799" s="28229">
        <v>0</v>
      </c>
    </row>
    <row s="28966" customFormat="1" customHeight="1" ht="15">
      <c r="A1800" s="28229"/>
      <c r="B1800" s="28924"/>
      <c r="C1800" s="28540"/>
      <c r="D1800" s="27339" t="str">
        <f>B1798&amp;".3"</f>
        <v>3.588.3</v>
      </c>
      <c r="E1800" s="27340" t="s">
        <v>1068</v>
      </c>
      <c r="F1800" s="27341" t="s">
        <v>430</v>
      </c>
      <c r="G1800" s="27310" t="s">
        <v>22</v>
      </c>
      <c r="H1800" s="27343" t="s">
        <v>22</v>
      </c>
      <c r="I1800" s="27310" t="s">
        <v>2094</v>
      </c>
      <c r="J1800" s="27343" t="s">
        <v>22</v>
      </c>
      <c r="K1800" s="28195" t="s">
        <v>1069</v>
      </c>
      <c r="L1800" s="28229"/>
      <c r="M1800" s="28229"/>
      <c r="N1800" s="28229"/>
      <c r="O1800" s="28229"/>
      <c r="P1800" s="28229"/>
      <c r="Q1800" s="28229"/>
      <c r="R1800" s="28229"/>
      <c r="S1800" s="28229"/>
      <c r="T1800" s="28229"/>
      <c r="U1800" s="28265"/>
      <c r="V1800" s="28229">
        <v>0</v>
      </c>
    </row>
    <row s="28966" customFormat="1" customHeight="1" ht="22.5">
      <c r="A1801" s="28229"/>
      <c r="B1801" s="28924" t="s">
        <v>2198</v>
      </c>
      <c r="C1801" s="28540" t="s">
        <v>103</v>
      </c>
      <c r="D1801" s="27339" t="str">
        <f>B1801&amp;".1"</f>
        <v>3.589.1</v>
      </c>
      <c r="E1801" s="27340" t="s">
        <v>1065</v>
      </c>
      <c r="F1801" s="27341" t="s">
        <v>430</v>
      </c>
      <c r="G1801" s="27545" t="s">
        <v>22</v>
      </c>
      <c r="H1801" s="27343" t="s">
        <v>22</v>
      </c>
      <c r="I1801" s="27545" t="s">
        <v>2199</v>
      </c>
      <c r="J1801" s="27343" t="s">
        <v>22</v>
      </c>
      <c r="K1801" s="28195"/>
      <c r="L1801" s="28229"/>
      <c r="M1801" s="28229"/>
      <c r="N1801" s="28229"/>
      <c r="O1801" s="28229"/>
      <c r="P1801" s="28229"/>
      <c r="Q1801" s="28229"/>
      <c r="R1801" s="28229"/>
      <c r="S1801" s="28229"/>
      <c r="T1801" s="28229"/>
      <c r="U1801" s="28265"/>
      <c r="V1801" s="28229">
        <v>0</v>
      </c>
    </row>
    <row s="28966" customFormat="1" customHeight="1" ht="15">
      <c r="A1802" s="28229"/>
      <c r="B1802" s="28924"/>
      <c r="C1802" s="28540"/>
      <c r="D1802" s="27339" t="str">
        <f>B1801&amp;".2"</f>
        <v>3.589.2</v>
      </c>
      <c r="E1802" s="27340" t="s">
        <v>1066</v>
      </c>
      <c r="F1802" s="27341" t="s">
        <v>430</v>
      </c>
      <c r="G1802" s="27310" t="s">
        <v>22</v>
      </c>
      <c r="H1802" s="27343" t="s">
        <v>22</v>
      </c>
      <c r="I1802" s="27310" t="s">
        <v>2094</v>
      </c>
      <c r="J1802" s="27343" t="s">
        <v>22</v>
      </c>
      <c r="K1802" s="28195" t="s">
        <v>1067</v>
      </c>
      <c r="L1802" s="28229"/>
      <c r="M1802" s="28229"/>
      <c r="N1802" s="28229"/>
      <c r="O1802" s="28229"/>
      <c r="P1802" s="28229"/>
      <c r="Q1802" s="28229"/>
      <c r="R1802" s="28229"/>
      <c r="S1802" s="28229"/>
      <c r="T1802" s="28229"/>
      <c r="U1802" s="28265"/>
      <c r="V1802" s="28229">
        <v>0</v>
      </c>
    </row>
    <row s="28966" customFormat="1" customHeight="1" ht="15">
      <c r="A1803" s="28229"/>
      <c r="B1803" s="28924"/>
      <c r="C1803" s="28540"/>
      <c r="D1803" s="27339" t="str">
        <f>B1801&amp;".3"</f>
        <v>3.589.3</v>
      </c>
      <c r="E1803" s="27340" t="s">
        <v>1068</v>
      </c>
      <c r="F1803" s="27341" t="s">
        <v>430</v>
      </c>
      <c r="G1803" s="27310" t="s">
        <v>22</v>
      </c>
      <c r="H1803" s="27343" t="s">
        <v>22</v>
      </c>
      <c r="I1803" s="27310" t="s">
        <v>2094</v>
      </c>
      <c r="J1803" s="27343" t="s">
        <v>22</v>
      </c>
      <c r="K1803" s="28195" t="s">
        <v>1069</v>
      </c>
      <c r="L1803" s="28229"/>
      <c r="M1803" s="28229"/>
      <c r="N1803" s="28229"/>
      <c r="O1803" s="28229"/>
      <c r="P1803" s="28229"/>
      <c r="Q1803" s="28229"/>
      <c r="R1803" s="28229"/>
      <c r="S1803" s="28229"/>
      <c r="T1803" s="28229"/>
      <c r="U1803" s="28265"/>
      <c r="V1803" s="28229">
        <v>0</v>
      </c>
    </row>
    <row s="28966" customFormat="1" customHeight="1" ht="22.5">
      <c r="A1804" s="28229"/>
      <c r="B1804" s="28924" t="s">
        <v>2200</v>
      </c>
      <c r="C1804" s="28540" t="s">
        <v>103</v>
      </c>
      <c r="D1804" s="27339" t="str">
        <f>B1804&amp;".1"</f>
        <v>3.590.1</v>
      </c>
      <c r="E1804" s="27340" t="s">
        <v>1065</v>
      </c>
      <c r="F1804" s="27341" t="s">
        <v>430</v>
      </c>
      <c r="G1804" s="27545" t="s">
        <v>22</v>
      </c>
      <c r="H1804" s="27343" t="s">
        <v>22</v>
      </c>
      <c r="I1804" s="27545" t="s">
        <v>2201</v>
      </c>
      <c r="J1804" s="27343" t="s">
        <v>22</v>
      </c>
      <c r="K1804" s="28195"/>
      <c r="L1804" s="28229"/>
      <c r="M1804" s="28229"/>
      <c r="N1804" s="28229"/>
      <c r="O1804" s="28229"/>
      <c r="P1804" s="28229"/>
      <c r="Q1804" s="28229"/>
      <c r="R1804" s="28229"/>
      <c r="S1804" s="28229"/>
      <c r="T1804" s="28229"/>
      <c r="U1804" s="28265"/>
      <c r="V1804" s="28229">
        <v>0</v>
      </c>
    </row>
    <row s="28966" customFormat="1" customHeight="1" ht="15">
      <c r="A1805" s="28229"/>
      <c r="B1805" s="28924"/>
      <c r="C1805" s="28540"/>
      <c r="D1805" s="27339" t="str">
        <f>B1804&amp;".2"</f>
        <v>3.590.2</v>
      </c>
      <c r="E1805" s="27340" t="s">
        <v>1066</v>
      </c>
      <c r="F1805" s="27341" t="s">
        <v>430</v>
      </c>
      <c r="G1805" s="27310" t="s">
        <v>22</v>
      </c>
      <c r="H1805" s="27343" t="s">
        <v>22</v>
      </c>
      <c r="I1805" s="27310" t="s">
        <v>2094</v>
      </c>
      <c r="J1805" s="27343" t="s">
        <v>22</v>
      </c>
      <c r="K1805" s="28195" t="s">
        <v>1067</v>
      </c>
      <c r="L1805" s="28229"/>
      <c r="M1805" s="28229"/>
      <c r="N1805" s="28229"/>
      <c r="O1805" s="28229"/>
      <c r="P1805" s="28229"/>
      <c r="Q1805" s="28229"/>
      <c r="R1805" s="28229"/>
      <c r="S1805" s="28229"/>
      <c r="T1805" s="28229"/>
      <c r="U1805" s="28265"/>
      <c r="V1805" s="28229">
        <v>0</v>
      </c>
    </row>
    <row s="28966" customFormat="1" customHeight="1" ht="15">
      <c r="A1806" s="28229"/>
      <c r="B1806" s="28924"/>
      <c r="C1806" s="28540"/>
      <c r="D1806" s="27339" t="str">
        <f>B1804&amp;".3"</f>
        <v>3.590.3</v>
      </c>
      <c r="E1806" s="27340" t="s">
        <v>1068</v>
      </c>
      <c r="F1806" s="27341" t="s">
        <v>430</v>
      </c>
      <c r="G1806" s="27310" t="s">
        <v>22</v>
      </c>
      <c r="H1806" s="27343" t="s">
        <v>22</v>
      </c>
      <c r="I1806" s="27310" t="s">
        <v>2094</v>
      </c>
      <c r="J1806" s="27343" t="s">
        <v>22</v>
      </c>
      <c r="K1806" s="28195" t="s">
        <v>1069</v>
      </c>
      <c r="L1806" s="28229"/>
      <c r="M1806" s="28229"/>
      <c r="N1806" s="28229"/>
      <c r="O1806" s="28229"/>
      <c r="P1806" s="28229"/>
      <c r="Q1806" s="28229"/>
      <c r="R1806" s="28229"/>
      <c r="S1806" s="28229"/>
      <c r="T1806" s="28229"/>
      <c r="U1806" s="28265"/>
      <c r="V1806" s="28229">
        <v>0</v>
      </c>
    </row>
    <row s="28966" customFormat="1" customHeight="1" ht="22.5">
      <c r="A1807" s="28229"/>
      <c r="B1807" s="28924" t="s">
        <v>2202</v>
      </c>
      <c r="C1807" s="28540" t="s">
        <v>103</v>
      </c>
      <c r="D1807" s="27339" t="str">
        <f>B1807&amp;".1"</f>
        <v>3.591.1</v>
      </c>
      <c r="E1807" s="27340" t="s">
        <v>1065</v>
      </c>
      <c r="F1807" s="27341" t="s">
        <v>430</v>
      </c>
      <c r="G1807" s="27545" t="s">
        <v>22</v>
      </c>
      <c r="H1807" s="27343" t="s">
        <v>22</v>
      </c>
      <c r="I1807" s="27545" t="s">
        <v>1926</v>
      </c>
      <c r="J1807" s="27343" t="s">
        <v>22</v>
      </c>
      <c r="K1807" s="28195"/>
      <c r="L1807" s="28229"/>
      <c r="M1807" s="28229"/>
      <c r="N1807" s="28229"/>
      <c r="O1807" s="28229"/>
      <c r="P1807" s="28229"/>
      <c r="Q1807" s="28229"/>
      <c r="R1807" s="28229"/>
      <c r="S1807" s="28229"/>
      <c r="T1807" s="28229"/>
      <c r="U1807" s="28265"/>
      <c r="V1807" s="28229">
        <v>0</v>
      </c>
    </row>
    <row s="28966" customFormat="1" customHeight="1" ht="15">
      <c r="A1808" s="28229"/>
      <c r="B1808" s="28924"/>
      <c r="C1808" s="28540"/>
      <c r="D1808" s="27339" t="str">
        <f>B1807&amp;".2"</f>
        <v>3.591.2</v>
      </c>
      <c r="E1808" s="27340" t="s">
        <v>1066</v>
      </c>
      <c r="F1808" s="27341" t="s">
        <v>430</v>
      </c>
      <c r="G1808" s="27310" t="s">
        <v>22</v>
      </c>
      <c r="H1808" s="27343" t="s">
        <v>22</v>
      </c>
      <c r="I1808" s="27310" t="s">
        <v>2094</v>
      </c>
      <c r="J1808" s="27343" t="s">
        <v>22</v>
      </c>
      <c r="K1808" s="28195" t="s">
        <v>1067</v>
      </c>
      <c r="L1808" s="28229"/>
      <c r="M1808" s="28229"/>
      <c r="N1808" s="28229"/>
      <c r="O1808" s="28229"/>
      <c r="P1808" s="28229"/>
      <c r="Q1808" s="28229"/>
      <c r="R1808" s="28229"/>
      <c r="S1808" s="28229"/>
      <c r="T1808" s="28229"/>
      <c r="U1808" s="28265"/>
      <c r="V1808" s="28229">
        <v>0</v>
      </c>
    </row>
    <row s="28966" customFormat="1" customHeight="1" ht="15">
      <c r="A1809" s="28229"/>
      <c r="B1809" s="28924"/>
      <c r="C1809" s="28540"/>
      <c r="D1809" s="27339" t="str">
        <f>B1807&amp;".3"</f>
        <v>3.591.3</v>
      </c>
      <c r="E1809" s="27340" t="s">
        <v>1068</v>
      </c>
      <c r="F1809" s="27341" t="s">
        <v>430</v>
      </c>
      <c r="G1809" s="27310" t="s">
        <v>22</v>
      </c>
      <c r="H1809" s="27343" t="s">
        <v>22</v>
      </c>
      <c r="I1809" s="27310" t="s">
        <v>2094</v>
      </c>
      <c r="J1809" s="27343" t="s">
        <v>22</v>
      </c>
      <c r="K1809" s="28195" t="s">
        <v>1069</v>
      </c>
      <c r="L1809" s="28229"/>
      <c r="M1809" s="28229"/>
      <c r="N1809" s="28229"/>
      <c r="O1809" s="28229"/>
      <c r="P1809" s="28229"/>
      <c r="Q1809" s="28229"/>
      <c r="R1809" s="28229"/>
      <c r="S1809" s="28229"/>
      <c r="T1809" s="28229"/>
      <c r="U1809" s="28265"/>
      <c r="V1809" s="28229">
        <v>0</v>
      </c>
    </row>
    <row s="28966" customFormat="1" customHeight="1" ht="22.5">
      <c r="A1810" s="28229"/>
      <c r="B1810" s="28924" t="s">
        <v>2203</v>
      </c>
      <c r="C1810" s="28540" t="s">
        <v>103</v>
      </c>
      <c r="D1810" s="27339" t="str">
        <f>B1810&amp;".1"</f>
        <v>3.592.1</v>
      </c>
      <c r="E1810" s="27340" t="s">
        <v>1065</v>
      </c>
      <c r="F1810" s="27341" t="s">
        <v>430</v>
      </c>
      <c r="G1810" s="27545" t="s">
        <v>22</v>
      </c>
      <c r="H1810" s="27343" t="s">
        <v>22</v>
      </c>
      <c r="I1810" s="27545" t="s">
        <v>1926</v>
      </c>
      <c r="J1810" s="27343" t="s">
        <v>22</v>
      </c>
      <c r="K1810" s="28195"/>
      <c r="L1810" s="28229"/>
      <c r="M1810" s="28229"/>
      <c r="N1810" s="28229"/>
      <c r="O1810" s="28229"/>
      <c r="P1810" s="28229"/>
      <c r="Q1810" s="28229"/>
      <c r="R1810" s="28229"/>
      <c r="S1810" s="28229"/>
      <c r="T1810" s="28229"/>
      <c r="U1810" s="28265"/>
      <c r="V1810" s="28229">
        <v>0</v>
      </c>
    </row>
    <row s="28966" customFormat="1" customHeight="1" ht="15">
      <c r="A1811" s="28229"/>
      <c r="B1811" s="28924"/>
      <c r="C1811" s="28540"/>
      <c r="D1811" s="27339" t="str">
        <f>B1810&amp;".2"</f>
        <v>3.592.2</v>
      </c>
      <c r="E1811" s="27340" t="s">
        <v>1066</v>
      </c>
      <c r="F1811" s="27341" t="s">
        <v>430</v>
      </c>
      <c r="G1811" s="27310" t="s">
        <v>22</v>
      </c>
      <c r="H1811" s="27343" t="s">
        <v>22</v>
      </c>
      <c r="I1811" s="27310" t="s">
        <v>2094</v>
      </c>
      <c r="J1811" s="27343" t="s">
        <v>22</v>
      </c>
      <c r="K1811" s="28195" t="s">
        <v>1067</v>
      </c>
      <c r="L1811" s="28229"/>
      <c r="M1811" s="28229"/>
      <c r="N1811" s="28229"/>
      <c r="O1811" s="28229"/>
      <c r="P1811" s="28229"/>
      <c r="Q1811" s="28229"/>
      <c r="R1811" s="28229"/>
      <c r="S1811" s="28229"/>
      <c r="T1811" s="28229"/>
      <c r="U1811" s="28265"/>
      <c r="V1811" s="28229">
        <v>0</v>
      </c>
    </row>
    <row s="28966" customFormat="1" customHeight="1" ht="15">
      <c r="A1812" s="28229"/>
      <c r="B1812" s="28924"/>
      <c r="C1812" s="28540"/>
      <c r="D1812" s="27339" t="str">
        <f>B1810&amp;".3"</f>
        <v>3.592.3</v>
      </c>
      <c r="E1812" s="27340" t="s">
        <v>1068</v>
      </c>
      <c r="F1812" s="27341" t="s">
        <v>430</v>
      </c>
      <c r="G1812" s="27310" t="s">
        <v>22</v>
      </c>
      <c r="H1812" s="27343" t="s">
        <v>22</v>
      </c>
      <c r="I1812" s="27310" t="s">
        <v>2094</v>
      </c>
      <c r="J1812" s="27343" t="s">
        <v>22</v>
      </c>
      <c r="K1812" s="28195" t="s">
        <v>1069</v>
      </c>
      <c r="L1812" s="28229"/>
      <c r="M1812" s="28229"/>
      <c r="N1812" s="28229"/>
      <c r="O1812" s="28229"/>
      <c r="P1812" s="28229"/>
      <c r="Q1812" s="28229"/>
      <c r="R1812" s="28229"/>
      <c r="S1812" s="28229"/>
      <c r="T1812" s="28229"/>
      <c r="U1812" s="28265"/>
      <c r="V1812" s="28229">
        <v>0</v>
      </c>
    </row>
    <row s="28966" customFormat="1" customHeight="1" ht="22.5">
      <c r="A1813" s="28229"/>
      <c r="B1813" s="28924" t="s">
        <v>2204</v>
      </c>
      <c r="C1813" s="28540" t="s">
        <v>103</v>
      </c>
      <c r="D1813" s="27339" t="str">
        <f>B1813&amp;".1"</f>
        <v>3.593.1</v>
      </c>
      <c r="E1813" s="27340" t="s">
        <v>1065</v>
      </c>
      <c r="F1813" s="27341" t="s">
        <v>430</v>
      </c>
      <c r="G1813" s="27545" t="s">
        <v>22</v>
      </c>
      <c r="H1813" s="27343" t="s">
        <v>22</v>
      </c>
      <c r="I1813" s="27545" t="s">
        <v>1926</v>
      </c>
      <c r="J1813" s="27343" t="s">
        <v>22</v>
      </c>
      <c r="K1813" s="28195"/>
      <c r="L1813" s="28229"/>
      <c r="M1813" s="28229"/>
      <c r="N1813" s="28229"/>
      <c r="O1813" s="28229"/>
      <c r="P1813" s="28229"/>
      <c r="Q1813" s="28229"/>
      <c r="R1813" s="28229"/>
      <c r="S1813" s="28229"/>
      <c r="T1813" s="28229"/>
      <c r="U1813" s="28265"/>
      <c r="V1813" s="28229">
        <v>0</v>
      </c>
    </row>
    <row s="28966" customFormat="1" customHeight="1" ht="15">
      <c r="A1814" s="28229"/>
      <c r="B1814" s="28924"/>
      <c r="C1814" s="28540"/>
      <c r="D1814" s="27339" t="str">
        <f>B1813&amp;".2"</f>
        <v>3.593.2</v>
      </c>
      <c r="E1814" s="27340" t="s">
        <v>1066</v>
      </c>
      <c r="F1814" s="27341" t="s">
        <v>430</v>
      </c>
      <c r="G1814" s="27310" t="s">
        <v>22</v>
      </c>
      <c r="H1814" s="27343" t="s">
        <v>22</v>
      </c>
      <c r="I1814" s="27310" t="s">
        <v>2094</v>
      </c>
      <c r="J1814" s="27343" t="s">
        <v>22</v>
      </c>
      <c r="K1814" s="28195" t="s">
        <v>1067</v>
      </c>
      <c r="L1814" s="28229"/>
      <c r="M1814" s="28229"/>
      <c r="N1814" s="28229"/>
      <c r="O1814" s="28229"/>
      <c r="P1814" s="28229"/>
      <c r="Q1814" s="28229"/>
      <c r="R1814" s="28229"/>
      <c r="S1814" s="28229"/>
      <c r="T1814" s="28229"/>
      <c r="U1814" s="28265"/>
      <c r="V1814" s="28229">
        <v>0</v>
      </c>
    </row>
    <row s="28966" customFormat="1" customHeight="1" ht="15">
      <c r="A1815" s="28229"/>
      <c r="B1815" s="28924"/>
      <c r="C1815" s="28540"/>
      <c r="D1815" s="27339" t="str">
        <f>B1813&amp;".3"</f>
        <v>3.593.3</v>
      </c>
      <c r="E1815" s="27340" t="s">
        <v>1068</v>
      </c>
      <c r="F1815" s="27341" t="s">
        <v>430</v>
      </c>
      <c r="G1815" s="27310" t="s">
        <v>22</v>
      </c>
      <c r="H1815" s="27343" t="s">
        <v>22</v>
      </c>
      <c r="I1815" s="27310" t="s">
        <v>2094</v>
      </c>
      <c r="J1815" s="27343" t="s">
        <v>22</v>
      </c>
      <c r="K1815" s="28195" t="s">
        <v>1069</v>
      </c>
      <c r="L1815" s="28229"/>
      <c r="M1815" s="28229"/>
      <c r="N1815" s="28229"/>
      <c r="O1815" s="28229"/>
      <c r="P1815" s="28229"/>
      <c r="Q1815" s="28229"/>
      <c r="R1815" s="28229"/>
      <c r="S1815" s="28229"/>
      <c r="T1815" s="28229"/>
      <c r="U1815" s="28265"/>
      <c r="V1815" s="28229">
        <v>0</v>
      </c>
    </row>
    <row s="28966" customFormat="1" customHeight="1" ht="22.5">
      <c r="A1816" s="28229"/>
      <c r="B1816" s="28924" t="s">
        <v>2205</v>
      </c>
      <c r="C1816" s="28540" t="s">
        <v>103</v>
      </c>
      <c r="D1816" s="27339" t="str">
        <f>B1816&amp;".1"</f>
        <v>3.594.1</v>
      </c>
      <c r="E1816" s="27340" t="s">
        <v>1065</v>
      </c>
      <c r="F1816" s="27341" t="s">
        <v>430</v>
      </c>
      <c r="G1816" s="27545" t="s">
        <v>22</v>
      </c>
      <c r="H1816" s="27343" t="s">
        <v>22</v>
      </c>
      <c r="I1816" s="27545" t="s">
        <v>2206</v>
      </c>
      <c r="J1816" s="27343" t="s">
        <v>22</v>
      </c>
      <c r="K1816" s="28195"/>
      <c r="L1816" s="28229"/>
      <c r="M1816" s="28229"/>
      <c r="N1816" s="28229"/>
      <c r="O1816" s="28229"/>
      <c r="P1816" s="28229"/>
      <c r="Q1816" s="28229"/>
      <c r="R1816" s="28229"/>
      <c r="S1816" s="28229"/>
      <c r="T1816" s="28229"/>
      <c r="U1816" s="28265"/>
      <c r="V1816" s="28229">
        <v>0</v>
      </c>
    </row>
    <row s="28966" customFormat="1" customHeight="1" ht="15">
      <c r="A1817" s="28229"/>
      <c r="B1817" s="28924"/>
      <c r="C1817" s="28540"/>
      <c r="D1817" s="27339" t="str">
        <f>B1816&amp;".2"</f>
        <v>3.594.2</v>
      </c>
      <c r="E1817" s="27340" t="s">
        <v>1066</v>
      </c>
      <c r="F1817" s="27341" t="s">
        <v>430</v>
      </c>
      <c r="G1817" s="27310" t="s">
        <v>22</v>
      </c>
      <c r="H1817" s="27343" t="s">
        <v>22</v>
      </c>
      <c r="I1817" s="27310" t="s">
        <v>2094</v>
      </c>
      <c r="J1817" s="27343" t="s">
        <v>22</v>
      </c>
      <c r="K1817" s="28195" t="s">
        <v>1067</v>
      </c>
      <c r="L1817" s="28229"/>
      <c r="M1817" s="28229"/>
      <c r="N1817" s="28229"/>
      <c r="O1817" s="28229"/>
      <c r="P1817" s="28229"/>
      <c r="Q1817" s="28229"/>
      <c r="R1817" s="28229"/>
      <c r="S1817" s="28229"/>
      <c r="T1817" s="28229"/>
      <c r="U1817" s="28265"/>
      <c r="V1817" s="28229">
        <v>0</v>
      </c>
    </row>
    <row s="28966" customFormat="1" customHeight="1" ht="15">
      <c r="A1818" s="28229"/>
      <c r="B1818" s="28924"/>
      <c r="C1818" s="28540"/>
      <c r="D1818" s="27339" t="str">
        <f>B1816&amp;".3"</f>
        <v>3.594.3</v>
      </c>
      <c r="E1818" s="27340" t="s">
        <v>1068</v>
      </c>
      <c r="F1818" s="27341" t="s">
        <v>430</v>
      </c>
      <c r="G1818" s="27310" t="s">
        <v>22</v>
      </c>
      <c r="H1818" s="27343" t="s">
        <v>22</v>
      </c>
      <c r="I1818" s="27310" t="s">
        <v>2094</v>
      </c>
      <c r="J1818" s="27343" t="s">
        <v>22</v>
      </c>
      <c r="K1818" s="28195" t="s">
        <v>1069</v>
      </c>
      <c r="L1818" s="28229"/>
      <c r="M1818" s="28229"/>
      <c r="N1818" s="28229"/>
      <c r="O1818" s="28229"/>
      <c r="P1818" s="28229"/>
      <c r="Q1818" s="28229"/>
      <c r="R1818" s="28229"/>
      <c r="S1818" s="28229"/>
      <c r="T1818" s="28229"/>
      <c r="U1818" s="28265"/>
      <c r="V1818" s="28229">
        <v>0</v>
      </c>
    </row>
    <row s="28966" customFormat="1" customHeight="1" ht="22.5">
      <c r="A1819" s="28229"/>
      <c r="B1819" s="28924" t="s">
        <v>2207</v>
      </c>
      <c r="C1819" s="28540" t="s">
        <v>103</v>
      </c>
      <c r="D1819" s="27339" t="str">
        <f>B1819&amp;".1"</f>
        <v>3.595.1</v>
      </c>
      <c r="E1819" s="27340" t="s">
        <v>1065</v>
      </c>
      <c r="F1819" s="27341" t="s">
        <v>430</v>
      </c>
      <c r="G1819" s="27545" t="s">
        <v>22</v>
      </c>
      <c r="H1819" s="27343" t="s">
        <v>22</v>
      </c>
      <c r="I1819" s="27545" t="s">
        <v>1437</v>
      </c>
      <c r="J1819" s="27343" t="s">
        <v>22</v>
      </c>
      <c r="K1819" s="28195"/>
      <c r="L1819" s="28229"/>
      <c r="M1819" s="28229"/>
      <c r="N1819" s="28229"/>
      <c r="O1819" s="28229"/>
      <c r="P1819" s="28229"/>
      <c r="Q1819" s="28229"/>
      <c r="R1819" s="28229"/>
      <c r="S1819" s="28229"/>
      <c r="T1819" s="28229"/>
      <c r="U1819" s="28265"/>
      <c r="V1819" s="28229">
        <v>0</v>
      </c>
    </row>
    <row s="28966" customFormat="1" customHeight="1" ht="15">
      <c r="A1820" s="28229"/>
      <c r="B1820" s="28924"/>
      <c r="C1820" s="28540"/>
      <c r="D1820" s="27339" t="str">
        <f>B1819&amp;".2"</f>
        <v>3.595.2</v>
      </c>
      <c r="E1820" s="27340" t="s">
        <v>1066</v>
      </c>
      <c r="F1820" s="27341" t="s">
        <v>430</v>
      </c>
      <c r="G1820" s="27310" t="s">
        <v>22</v>
      </c>
      <c r="H1820" s="27343" t="s">
        <v>22</v>
      </c>
      <c r="I1820" s="27310" t="s">
        <v>2094</v>
      </c>
      <c r="J1820" s="27343" t="s">
        <v>22</v>
      </c>
      <c r="K1820" s="28195" t="s">
        <v>1067</v>
      </c>
      <c r="L1820" s="28229"/>
      <c r="M1820" s="28229"/>
      <c r="N1820" s="28229"/>
      <c r="O1820" s="28229"/>
      <c r="P1820" s="28229"/>
      <c r="Q1820" s="28229"/>
      <c r="R1820" s="28229"/>
      <c r="S1820" s="28229"/>
      <c r="T1820" s="28229"/>
      <c r="U1820" s="28265"/>
      <c r="V1820" s="28229">
        <v>0</v>
      </c>
    </row>
    <row s="28966" customFormat="1" customHeight="1" ht="15">
      <c r="A1821" s="28229"/>
      <c r="B1821" s="28924"/>
      <c r="C1821" s="28540"/>
      <c r="D1821" s="27339" t="str">
        <f>B1819&amp;".3"</f>
        <v>3.595.3</v>
      </c>
      <c r="E1821" s="27340" t="s">
        <v>1068</v>
      </c>
      <c r="F1821" s="27341" t="s">
        <v>430</v>
      </c>
      <c r="G1821" s="27310" t="s">
        <v>22</v>
      </c>
      <c r="H1821" s="27343" t="s">
        <v>22</v>
      </c>
      <c r="I1821" s="27310" t="s">
        <v>2094</v>
      </c>
      <c r="J1821" s="27343" t="s">
        <v>22</v>
      </c>
      <c r="K1821" s="28195" t="s">
        <v>1069</v>
      </c>
      <c r="L1821" s="28229"/>
      <c r="M1821" s="28229"/>
      <c r="N1821" s="28229"/>
      <c r="O1821" s="28229"/>
      <c r="P1821" s="28229"/>
      <c r="Q1821" s="28229"/>
      <c r="R1821" s="28229"/>
      <c r="S1821" s="28229"/>
      <c r="T1821" s="28229"/>
      <c r="U1821" s="28265"/>
      <c r="V1821" s="28229">
        <v>0</v>
      </c>
    </row>
    <row s="28966" customFormat="1" customHeight="1" ht="22.5">
      <c r="A1822" s="28229"/>
      <c r="B1822" s="28924" t="s">
        <v>2208</v>
      </c>
      <c r="C1822" s="28540" t="s">
        <v>103</v>
      </c>
      <c r="D1822" s="27339" t="str">
        <f>B1822&amp;".1"</f>
        <v>3.596.1</v>
      </c>
      <c r="E1822" s="27340" t="s">
        <v>1065</v>
      </c>
      <c r="F1822" s="27341" t="s">
        <v>430</v>
      </c>
      <c r="G1822" s="27545" t="s">
        <v>22</v>
      </c>
      <c r="H1822" s="27343" t="s">
        <v>22</v>
      </c>
      <c r="I1822" s="27545" t="s">
        <v>2209</v>
      </c>
      <c r="J1822" s="27343" t="s">
        <v>22</v>
      </c>
      <c r="K1822" s="28195"/>
      <c r="L1822" s="28229"/>
      <c r="M1822" s="28229"/>
      <c r="N1822" s="28229"/>
      <c r="O1822" s="28229"/>
      <c r="P1822" s="28229"/>
      <c r="Q1822" s="28229"/>
      <c r="R1822" s="28229"/>
      <c r="S1822" s="28229"/>
      <c r="T1822" s="28229"/>
      <c r="U1822" s="28265"/>
      <c r="V1822" s="28229">
        <v>0</v>
      </c>
    </row>
    <row s="28966" customFormat="1" customHeight="1" ht="15">
      <c r="A1823" s="28229"/>
      <c r="B1823" s="28924"/>
      <c r="C1823" s="28540"/>
      <c r="D1823" s="27339" t="str">
        <f>B1822&amp;".2"</f>
        <v>3.596.2</v>
      </c>
      <c r="E1823" s="27340" t="s">
        <v>1066</v>
      </c>
      <c r="F1823" s="27341" t="s">
        <v>430</v>
      </c>
      <c r="G1823" s="27310" t="s">
        <v>22</v>
      </c>
      <c r="H1823" s="27343" t="s">
        <v>22</v>
      </c>
      <c r="I1823" s="27310" t="s">
        <v>2094</v>
      </c>
      <c r="J1823" s="27343" t="s">
        <v>22</v>
      </c>
      <c r="K1823" s="28195" t="s">
        <v>1067</v>
      </c>
      <c r="L1823" s="28229"/>
      <c r="M1823" s="28229"/>
      <c r="N1823" s="28229"/>
      <c r="O1823" s="28229"/>
      <c r="P1823" s="28229"/>
      <c r="Q1823" s="28229"/>
      <c r="R1823" s="28229"/>
      <c r="S1823" s="28229"/>
      <c r="T1823" s="28229"/>
      <c r="U1823" s="28265"/>
      <c r="V1823" s="28229">
        <v>0</v>
      </c>
    </row>
    <row s="28966" customFormat="1" customHeight="1" ht="15">
      <c r="A1824" s="28229"/>
      <c r="B1824" s="28924"/>
      <c r="C1824" s="28540"/>
      <c r="D1824" s="27339" t="str">
        <f>B1822&amp;".3"</f>
        <v>3.596.3</v>
      </c>
      <c r="E1824" s="27340" t="s">
        <v>1068</v>
      </c>
      <c r="F1824" s="27341" t="s">
        <v>430</v>
      </c>
      <c r="G1824" s="27310" t="s">
        <v>22</v>
      </c>
      <c r="H1824" s="27343" t="s">
        <v>22</v>
      </c>
      <c r="I1824" s="27310" t="s">
        <v>2094</v>
      </c>
      <c r="J1824" s="27343" t="s">
        <v>22</v>
      </c>
      <c r="K1824" s="28195" t="s">
        <v>1069</v>
      </c>
      <c r="L1824" s="28229"/>
      <c r="M1824" s="28229"/>
      <c r="N1824" s="28229"/>
      <c r="O1824" s="28229"/>
      <c r="P1824" s="28229"/>
      <c r="Q1824" s="28229"/>
      <c r="R1824" s="28229"/>
      <c r="S1824" s="28229"/>
      <c r="T1824" s="28229"/>
      <c r="U1824" s="28265"/>
      <c r="V1824" s="28229">
        <v>0</v>
      </c>
    </row>
    <row s="28966" customFormat="1" customHeight="1" ht="22.5">
      <c r="A1825" s="28229"/>
      <c r="B1825" s="28924" t="s">
        <v>2210</v>
      </c>
      <c r="C1825" s="28540" t="s">
        <v>103</v>
      </c>
      <c r="D1825" s="27339" t="str">
        <f>B1825&amp;".1"</f>
        <v>3.597.1</v>
      </c>
      <c r="E1825" s="27340" t="s">
        <v>1065</v>
      </c>
      <c r="F1825" s="27341" t="s">
        <v>430</v>
      </c>
      <c r="G1825" s="27545" t="s">
        <v>22</v>
      </c>
      <c r="H1825" s="27343" t="s">
        <v>22</v>
      </c>
      <c r="I1825" s="27545" t="s">
        <v>1437</v>
      </c>
      <c r="J1825" s="27343" t="s">
        <v>22</v>
      </c>
      <c r="K1825" s="28195"/>
      <c r="L1825" s="28229"/>
      <c r="M1825" s="28229"/>
      <c r="N1825" s="28229"/>
      <c r="O1825" s="28229"/>
      <c r="P1825" s="28229"/>
      <c r="Q1825" s="28229"/>
      <c r="R1825" s="28229"/>
      <c r="S1825" s="28229"/>
      <c r="T1825" s="28229"/>
      <c r="U1825" s="28265"/>
      <c r="V1825" s="28229">
        <v>0</v>
      </c>
    </row>
    <row s="28966" customFormat="1" customHeight="1" ht="15">
      <c r="A1826" s="28229"/>
      <c r="B1826" s="28924"/>
      <c r="C1826" s="28540"/>
      <c r="D1826" s="27339" t="str">
        <f>B1825&amp;".2"</f>
        <v>3.597.2</v>
      </c>
      <c r="E1826" s="27340" t="s">
        <v>1066</v>
      </c>
      <c r="F1826" s="27341" t="s">
        <v>430</v>
      </c>
      <c r="G1826" s="27310" t="s">
        <v>22</v>
      </c>
      <c r="H1826" s="27343" t="s">
        <v>22</v>
      </c>
      <c r="I1826" s="27310" t="s">
        <v>2094</v>
      </c>
      <c r="J1826" s="27343" t="s">
        <v>22</v>
      </c>
      <c r="K1826" s="28195" t="s">
        <v>1067</v>
      </c>
      <c r="L1826" s="28229"/>
      <c r="M1826" s="28229"/>
      <c r="N1826" s="28229"/>
      <c r="O1826" s="28229"/>
      <c r="P1826" s="28229"/>
      <c r="Q1826" s="28229"/>
      <c r="R1826" s="28229"/>
      <c r="S1826" s="28229"/>
      <c r="T1826" s="28229"/>
      <c r="U1826" s="28265"/>
      <c r="V1826" s="28229">
        <v>0</v>
      </c>
    </row>
    <row s="28966" customFormat="1" customHeight="1" ht="15">
      <c r="A1827" s="28229"/>
      <c r="B1827" s="28924"/>
      <c r="C1827" s="28540"/>
      <c r="D1827" s="27339" t="str">
        <f>B1825&amp;".3"</f>
        <v>3.597.3</v>
      </c>
      <c r="E1827" s="27340" t="s">
        <v>1068</v>
      </c>
      <c r="F1827" s="27341" t="s">
        <v>430</v>
      </c>
      <c r="G1827" s="27310" t="s">
        <v>22</v>
      </c>
      <c r="H1827" s="27343" t="s">
        <v>22</v>
      </c>
      <c r="I1827" s="27310" t="s">
        <v>2094</v>
      </c>
      <c r="J1827" s="27343" t="s">
        <v>22</v>
      </c>
      <c r="K1827" s="28195" t="s">
        <v>1069</v>
      </c>
      <c r="L1827" s="28229"/>
      <c r="M1827" s="28229"/>
      <c r="N1827" s="28229"/>
      <c r="O1827" s="28229"/>
      <c r="P1827" s="28229"/>
      <c r="Q1827" s="28229"/>
      <c r="R1827" s="28229"/>
      <c r="S1827" s="28229"/>
      <c r="T1827" s="28229"/>
      <c r="U1827" s="28265"/>
      <c r="V1827" s="28229">
        <v>0</v>
      </c>
    </row>
    <row s="28966" customFormat="1" customHeight="1" ht="22.5">
      <c r="A1828" s="28229"/>
      <c r="B1828" s="28924" t="s">
        <v>2211</v>
      </c>
      <c r="C1828" s="28540" t="s">
        <v>103</v>
      </c>
      <c r="D1828" s="27339" t="str">
        <f>B1828&amp;".1"</f>
        <v>3.598.1</v>
      </c>
      <c r="E1828" s="27340" t="s">
        <v>1065</v>
      </c>
      <c r="F1828" s="27341" t="s">
        <v>430</v>
      </c>
      <c r="G1828" s="27545" t="s">
        <v>22</v>
      </c>
      <c r="H1828" s="27343" t="s">
        <v>22</v>
      </c>
      <c r="I1828" s="27545" t="s">
        <v>2212</v>
      </c>
      <c r="J1828" s="27343" t="s">
        <v>22</v>
      </c>
      <c r="K1828" s="28195"/>
      <c r="L1828" s="28229"/>
      <c r="M1828" s="28229"/>
      <c r="N1828" s="28229"/>
      <c r="O1828" s="28229"/>
      <c r="P1828" s="28229"/>
      <c r="Q1828" s="28229"/>
      <c r="R1828" s="28229"/>
      <c r="S1828" s="28229"/>
      <c r="T1828" s="28229"/>
      <c r="U1828" s="28265"/>
      <c r="V1828" s="28229">
        <v>0</v>
      </c>
    </row>
    <row s="28966" customFormat="1" customHeight="1" ht="15">
      <c r="A1829" s="28229"/>
      <c r="B1829" s="28924"/>
      <c r="C1829" s="28540"/>
      <c r="D1829" s="27339" t="str">
        <f>B1828&amp;".2"</f>
        <v>3.598.2</v>
      </c>
      <c r="E1829" s="27340" t="s">
        <v>1066</v>
      </c>
      <c r="F1829" s="27341" t="s">
        <v>430</v>
      </c>
      <c r="G1829" s="27310" t="s">
        <v>22</v>
      </c>
      <c r="H1829" s="27343" t="s">
        <v>22</v>
      </c>
      <c r="I1829" s="27310" t="s">
        <v>2094</v>
      </c>
      <c r="J1829" s="27343" t="s">
        <v>22</v>
      </c>
      <c r="K1829" s="28195" t="s">
        <v>1067</v>
      </c>
      <c r="L1829" s="28229"/>
      <c r="M1829" s="28229"/>
      <c r="N1829" s="28229"/>
      <c r="O1829" s="28229"/>
      <c r="P1829" s="28229"/>
      <c r="Q1829" s="28229"/>
      <c r="R1829" s="28229"/>
      <c r="S1829" s="28229"/>
      <c r="T1829" s="28229"/>
      <c r="U1829" s="28265"/>
      <c r="V1829" s="28229">
        <v>0</v>
      </c>
    </row>
    <row s="28966" customFormat="1" customHeight="1" ht="15">
      <c r="A1830" s="28229"/>
      <c r="B1830" s="28924"/>
      <c r="C1830" s="28540"/>
      <c r="D1830" s="27339" t="str">
        <f>B1828&amp;".3"</f>
        <v>3.598.3</v>
      </c>
      <c r="E1830" s="27340" t="s">
        <v>1068</v>
      </c>
      <c r="F1830" s="27341" t="s">
        <v>430</v>
      </c>
      <c r="G1830" s="27310" t="s">
        <v>22</v>
      </c>
      <c r="H1830" s="27343" t="s">
        <v>22</v>
      </c>
      <c r="I1830" s="27310" t="s">
        <v>2094</v>
      </c>
      <c r="J1830" s="27343" t="s">
        <v>22</v>
      </c>
      <c r="K1830" s="28195" t="s">
        <v>1069</v>
      </c>
      <c r="L1830" s="28229"/>
      <c r="M1830" s="28229"/>
      <c r="N1830" s="28229"/>
      <c r="O1830" s="28229"/>
      <c r="P1830" s="28229"/>
      <c r="Q1830" s="28229"/>
      <c r="R1830" s="28229"/>
      <c r="S1830" s="28229"/>
      <c r="T1830" s="28229"/>
      <c r="U1830" s="28265"/>
      <c r="V1830" s="28229">
        <v>0</v>
      </c>
    </row>
    <row s="28966" customFormat="1" customHeight="1" ht="22.5">
      <c r="A1831" s="28229"/>
      <c r="B1831" s="28924" t="s">
        <v>2213</v>
      </c>
      <c r="C1831" s="28540" t="s">
        <v>103</v>
      </c>
      <c r="D1831" s="27339" t="str">
        <f>B1831&amp;".1"</f>
        <v>3.599.1</v>
      </c>
      <c r="E1831" s="27340" t="s">
        <v>1065</v>
      </c>
      <c r="F1831" s="27341" t="s">
        <v>430</v>
      </c>
      <c r="G1831" s="27545" t="s">
        <v>22</v>
      </c>
      <c r="H1831" s="27343" t="s">
        <v>22</v>
      </c>
      <c r="I1831" s="27545" t="s">
        <v>1437</v>
      </c>
      <c r="J1831" s="27343" t="s">
        <v>22</v>
      </c>
      <c r="K1831" s="28195"/>
      <c r="L1831" s="28229"/>
      <c r="M1831" s="28229"/>
      <c r="N1831" s="28229"/>
      <c r="O1831" s="28229"/>
      <c r="P1831" s="28229"/>
      <c r="Q1831" s="28229"/>
      <c r="R1831" s="28229"/>
      <c r="S1831" s="28229"/>
      <c r="T1831" s="28229"/>
      <c r="U1831" s="28265"/>
      <c r="V1831" s="28229">
        <v>0</v>
      </c>
    </row>
    <row s="28966" customFormat="1" customHeight="1" ht="15">
      <c r="A1832" s="28229"/>
      <c r="B1832" s="28924"/>
      <c r="C1832" s="28540"/>
      <c r="D1832" s="27339" t="str">
        <f>B1831&amp;".2"</f>
        <v>3.599.2</v>
      </c>
      <c r="E1832" s="27340" t="s">
        <v>1066</v>
      </c>
      <c r="F1832" s="27341" t="s">
        <v>430</v>
      </c>
      <c r="G1832" s="27310" t="s">
        <v>22</v>
      </c>
      <c r="H1832" s="27343" t="s">
        <v>22</v>
      </c>
      <c r="I1832" s="27310" t="s">
        <v>2094</v>
      </c>
      <c r="J1832" s="27343" t="s">
        <v>22</v>
      </c>
      <c r="K1832" s="28195" t="s">
        <v>1067</v>
      </c>
      <c r="L1832" s="28229"/>
      <c r="M1832" s="28229"/>
      <c r="N1832" s="28229"/>
      <c r="O1832" s="28229"/>
      <c r="P1832" s="28229"/>
      <c r="Q1832" s="28229"/>
      <c r="R1832" s="28229"/>
      <c r="S1832" s="28229"/>
      <c r="T1832" s="28229"/>
      <c r="U1832" s="28265"/>
      <c r="V1832" s="28229">
        <v>0</v>
      </c>
    </row>
    <row s="28966" customFormat="1" customHeight="1" ht="15">
      <c r="A1833" s="28229"/>
      <c r="B1833" s="28924"/>
      <c r="C1833" s="28540"/>
      <c r="D1833" s="27339" t="str">
        <f>B1831&amp;".3"</f>
        <v>3.599.3</v>
      </c>
      <c r="E1833" s="27340" t="s">
        <v>1068</v>
      </c>
      <c r="F1833" s="27341" t="s">
        <v>430</v>
      </c>
      <c r="G1833" s="27310" t="s">
        <v>22</v>
      </c>
      <c r="H1833" s="27343" t="s">
        <v>22</v>
      </c>
      <c r="I1833" s="27310" t="s">
        <v>2094</v>
      </c>
      <c r="J1833" s="27343" t="s">
        <v>22</v>
      </c>
      <c r="K1833" s="28195" t="s">
        <v>1069</v>
      </c>
      <c r="L1833" s="28229"/>
      <c r="M1833" s="28229"/>
      <c r="N1833" s="28229"/>
      <c r="O1833" s="28229"/>
      <c r="P1833" s="28229"/>
      <c r="Q1833" s="28229"/>
      <c r="R1833" s="28229"/>
      <c r="S1833" s="28229"/>
      <c r="T1833" s="28229"/>
      <c r="U1833" s="28265"/>
      <c r="V1833" s="28229">
        <v>0</v>
      </c>
    </row>
    <row s="28966" customFormat="1" customHeight="1" ht="22.5">
      <c r="A1834" s="28229"/>
      <c r="B1834" s="28924" t="s">
        <v>2214</v>
      </c>
      <c r="C1834" s="28540" t="s">
        <v>103</v>
      </c>
      <c r="D1834" s="27339" t="str">
        <f>B1834&amp;".1"</f>
        <v>3.600.1</v>
      </c>
      <c r="E1834" s="27340" t="s">
        <v>1065</v>
      </c>
      <c r="F1834" s="27341" t="s">
        <v>430</v>
      </c>
      <c r="G1834" s="27545" t="s">
        <v>22</v>
      </c>
      <c r="H1834" s="27343" t="s">
        <v>22</v>
      </c>
      <c r="I1834" s="27545" t="s">
        <v>2215</v>
      </c>
      <c r="J1834" s="27343" t="s">
        <v>22</v>
      </c>
      <c r="K1834" s="28195"/>
      <c r="L1834" s="28229"/>
      <c r="M1834" s="28229"/>
      <c r="N1834" s="28229"/>
      <c r="O1834" s="28229"/>
      <c r="P1834" s="28229"/>
      <c r="Q1834" s="28229"/>
      <c r="R1834" s="28229"/>
      <c r="S1834" s="28229"/>
      <c r="T1834" s="28229"/>
      <c r="U1834" s="28265"/>
      <c r="V1834" s="28229">
        <v>0</v>
      </c>
    </row>
    <row s="28966" customFormat="1" customHeight="1" ht="15">
      <c r="A1835" s="28229"/>
      <c r="B1835" s="28924"/>
      <c r="C1835" s="28540"/>
      <c r="D1835" s="27339" t="str">
        <f>B1834&amp;".2"</f>
        <v>3.600.2</v>
      </c>
      <c r="E1835" s="27340" t="s">
        <v>1066</v>
      </c>
      <c r="F1835" s="27341" t="s">
        <v>430</v>
      </c>
      <c r="G1835" s="27310" t="s">
        <v>22</v>
      </c>
      <c r="H1835" s="27343" t="s">
        <v>22</v>
      </c>
      <c r="I1835" s="27310" t="s">
        <v>2094</v>
      </c>
      <c r="J1835" s="27343" t="s">
        <v>22</v>
      </c>
      <c r="K1835" s="28195" t="s">
        <v>1067</v>
      </c>
      <c r="L1835" s="28229"/>
      <c r="M1835" s="28229"/>
      <c r="N1835" s="28229"/>
      <c r="O1835" s="28229"/>
      <c r="P1835" s="28229"/>
      <c r="Q1835" s="28229"/>
      <c r="R1835" s="28229"/>
      <c r="S1835" s="28229"/>
      <c r="T1835" s="28229"/>
      <c r="U1835" s="28265"/>
      <c r="V1835" s="28229">
        <v>0</v>
      </c>
    </row>
    <row s="28966" customFormat="1" customHeight="1" ht="15">
      <c r="A1836" s="28229"/>
      <c r="B1836" s="28924"/>
      <c r="C1836" s="28540"/>
      <c r="D1836" s="27339" t="str">
        <f>B1834&amp;".3"</f>
        <v>3.600.3</v>
      </c>
      <c r="E1836" s="27340" t="s">
        <v>1068</v>
      </c>
      <c r="F1836" s="27341" t="s">
        <v>430</v>
      </c>
      <c r="G1836" s="27310" t="s">
        <v>22</v>
      </c>
      <c r="H1836" s="27343" t="s">
        <v>22</v>
      </c>
      <c r="I1836" s="27310" t="s">
        <v>2094</v>
      </c>
      <c r="J1836" s="27343" t="s">
        <v>22</v>
      </c>
      <c r="K1836" s="28195" t="s">
        <v>1069</v>
      </c>
      <c r="L1836" s="28229"/>
      <c r="M1836" s="28229"/>
      <c r="N1836" s="28229"/>
      <c r="O1836" s="28229"/>
      <c r="P1836" s="28229"/>
      <c r="Q1836" s="28229"/>
      <c r="R1836" s="28229"/>
      <c r="S1836" s="28229"/>
      <c r="T1836" s="28229"/>
      <c r="U1836" s="28265"/>
      <c r="V1836" s="28229">
        <v>0</v>
      </c>
    </row>
    <row s="28966" customFormat="1" customHeight="1" ht="22.5">
      <c r="A1837" s="28229"/>
      <c r="B1837" s="28924" t="s">
        <v>2216</v>
      </c>
      <c r="C1837" s="28540" t="s">
        <v>103</v>
      </c>
      <c r="D1837" s="27339" t="str">
        <f>B1837&amp;".1"</f>
        <v>3.601.1</v>
      </c>
      <c r="E1837" s="27340" t="s">
        <v>1065</v>
      </c>
      <c r="F1837" s="27341" t="s">
        <v>430</v>
      </c>
      <c r="G1837" s="27545" t="s">
        <v>22</v>
      </c>
      <c r="H1837" s="27343" t="s">
        <v>22</v>
      </c>
      <c r="I1837" s="27545" t="s">
        <v>1437</v>
      </c>
      <c r="J1837" s="27343" t="s">
        <v>22</v>
      </c>
      <c r="K1837" s="28195"/>
      <c r="L1837" s="28229"/>
      <c r="M1837" s="28229"/>
      <c r="N1837" s="28229"/>
      <c r="O1837" s="28229"/>
      <c r="P1837" s="28229"/>
      <c r="Q1837" s="28229"/>
      <c r="R1837" s="28229"/>
      <c r="S1837" s="28229"/>
      <c r="T1837" s="28229"/>
      <c r="U1837" s="28265"/>
      <c r="V1837" s="28229">
        <v>0</v>
      </c>
    </row>
    <row s="28966" customFormat="1" customHeight="1" ht="15">
      <c r="A1838" s="28229"/>
      <c r="B1838" s="28924"/>
      <c r="C1838" s="28540"/>
      <c r="D1838" s="27339" t="str">
        <f>B1837&amp;".2"</f>
        <v>3.601.2</v>
      </c>
      <c r="E1838" s="27340" t="s">
        <v>1066</v>
      </c>
      <c r="F1838" s="27341" t="s">
        <v>430</v>
      </c>
      <c r="G1838" s="27310" t="s">
        <v>22</v>
      </c>
      <c r="H1838" s="27343" t="s">
        <v>22</v>
      </c>
      <c r="I1838" s="27310" t="s">
        <v>2094</v>
      </c>
      <c r="J1838" s="27343" t="s">
        <v>22</v>
      </c>
      <c r="K1838" s="28195" t="s">
        <v>1067</v>
      </c>
      <c r="L1838" s="28229"/>
      <c r="M1838" s="28229"/>
      <c r="N1838" s="28229"/>
      <c r="O1838" s="28229"/>
      <c r="P1838" s="28229"/>
      <c r="Q1838" s="28229"/>
      <c r="R1838" s="28229"/>
      <c r="S1838" s="28229"/>
      <c r="T1838" s="28229"/>
      <c r="U1838" s="28265"/>
      <c r="V1838" s="28229">
        <v>0</v>
      </c>
    </row>
    <row s="28966" customFormat="1" customHeight="1" ht="15">
      <c r="A1839" s="28229"/>
      <c r="B1839" s="28924"/>
      <c r="C1839" s="28540"/>
      <c r="D1839" s="27339" t="str">
        <f>B1837&amp;".3"</f>
        <v>3.601.3</v>
      </c>
      <c r="E1839" s="27340" t="s">
        <v>1068</v>
      </c>
      <c r="F1839" s="27341" t="s">
        <v>430</v>
      </c>
      <c r="G1839" s="27310" t="s">
        <v>22</v>
      </c>
      <c r="H1839" s="27343" t="s">
        <v>22</v>
      </c>
      <c r="I1839" s="27310" t="s">
        <v>2094</v>
      </c>
      <c r="J1839" s="27343" t="s">
        <v>22</v>
      </c>
      <c r="K1839" s="28195" t="s">
        <v>1069</v>
      </c>
      <c r="L1839" s="28229"/>
      <c r="M1839" s="28229"/>
      <c r="N1839" s="28229"/>
      <c r="O1839" s="28229"/>
      <c r="P1839" s="28229"/>
      <c r="Q1839" s="28229"/>
      <c r="R1839" s="28229"/>
      <c r="S1839" s="28229"/>
      <c r="T1839" s="28229"/>
      <c r="U1839" s="28265"/>
      <c r="V1839" s="28229">
        <v>0</v>
      </c>
    </row>
    <row s="28966" customFormat="1" customHeight="1" ht="22.5">
      <c r="A1840" s="28229"/>
      <c r="B1840" s="28924" t="s">
        <v>2217</v>
      </c>
      <c r="C1840" s="28540" t="s">
        <v>103</v>
      </c>
      <c r="D1840" s="27339" t="str">
        <f>B1840&amp;".1"</f>
        <v>3.602.1</v>
      </c>
      <c r="E1840" s="27340" t="s">
        <v>1065</v>
      </c>
      <c r="F1840" s="27341" t="s">
        <v>430</v>
      </c>
      <c r="G1840" s="27545" t="s">
        <v>22</v>
      </c>
      <c r="H1840" s="27343" t="s">
        <v>22</v>
      </c>
      <c r="I1840" s="27545" t="s">
        <v>2218</v>
      </c>
      <c r="J1840" s="27343" t="s">
        <v>22</v>
      </c>
      <c r="K1840" s="28195"/>
      <c r="L1840" s="28229"/>
      <c r="M1840" s="28229"/>
      <c r="N1840" s="28229"/>
      <c r="O1840" s="28229"/>
      <c r="P1840" s="28229"/>
      <c r="Q1840" s="28229"/>
      <c r="R1840" s="28229"/>
      <c r="S1840" s="28229"/>
      <c r="T1840" s="28229"/>
      <c r="U1840" s="28265"/>
      <c r="V1840" s="28229">
        <v>0</v>
      </c>
    </row>
    <row s="28966" customFormat="1" customHeight="1" ht="15">
      <c r="A1841" s="28229"/>
      <c r="B1841" s="28924"/>
      <c r="C1841" s="28540"/>
      <c r="D1841" s="27339" t="str">
        <f>B1840&amp;".2"</f>
        <v>3.602.2</v>
      </c>
      <c r="E1841" s="27340" t="s">
        <v>1066</v>
      </c>
      <c r="F1841" s="27341" t="s">
        <v>430</v>
      </c>
      <c r="G1841" s="27310" t="s">
        <v>22</v>
      </c>
      <c r="H1841" s="27343" t="s">
        <v>22</v>
      </c>
      <c r="I1841" s="27310" t="s">
        <v>2094</v>
      </c>
      <c r="J1841" s="27343" t="s">
        <v>22</v>
      </c>
      <c r="K1841" s="28195" t="s">
        <v>1067</v>
      </c>
      <c r="L1841" s="28229"/>
      <c r="M1841" s="28229"/>
      <c r="N1841" s="28229"/>
      <c r="O1841" s="28229"/>
      <c r="P1841" s="28229"/>
      <c r="Q1841" s="28229"/>
      <c r="R1841" s="28229"/>
      <c r="S1841" s="28229"/>
      <c r="T1841" s="28229"/>
      <c r="U1841" s="28265"/>
      <c r="V1841" s="28229">
        <v>0</v>
      </c>
    </row>
    <row s="28966" customFormat="1" customHeight="1" ht="15">
      <c r="A1842" s="28229"/>
      <c r="B1842" s="28924"/>
      <c r="C1842" s="28540"/>
      <c r="D1842" s="27339" t="str">
        <f>B1840&amp;".3"</f>
        <v>3.602.3</v>
      </c>
      <c r="E1842" s="27340" t="s">
        <v>1068</v>
      </c>
      <c r="F1842" s="27341" t="s">
        <v>430</v>
      </c>
      <c r="G1842" s="27310" t="s">
        <v>22</v>
      </c>
      <c r="H1842" s="27343" t="s">
        <v>22</v>
      </c>
      <c r="I1842" s="27310" t="s">
        <v>2094</v>
      </c>
      <c r="J1842" s="27343" t="s">
        <v>22</v>
      </c>
      <c r="K1842" s="28195" t="s">
        <v>1069</v>
      </c>
      <c r="L1842" s="28229"/>
      <c r="M1842" s="28229"/>
      <c r="N1842" s="28229"/>
      <c r="O1842" s="28229"/>
      <c r="P1842" s="28229"/>
      <c r="Q1842" s="28229"/>
      <c r="R1842" s="28229"/>
      <c r="S1842" s="28229"/>
      <c r="T1842" s="28229"/>
      <c r="U1842" s="28265"/>
      <c r="V1842" s="28229">
        <v>0</v>
      </c>
    </row>
    <row s="28966" customFormat="1" customHeight="1" ht="22.5">
      <c r="A1843" s="28229"/>
      <c r="B1843" s="28924" t="s">
        <v>2219</v>
      </c>
      <c r="C1843" s="28540" t="s">
        <v>103</v>
      </c>
      <c r="D1843" s="27339" t="str">
        <f>B1843&amp;".1"</f>
        <v>3.603.1</v>
      </c>
      <c r="E1843" s="27340" t="s">
        <v>1065</v>
      </c>
      <c r="F1843" s="27341" t="s">
        <v>430</v>
      </c>
      <c r="G1843" s="27545" t="s">
        <v>22</v>
      </c>
      <c r="H1843" s="27343" t="s">
        <v>22</v>
      </c>
      <c r="I1843" s="27545" t="s">
        <v>2220</v>
      </c>
      <c r="J1843" s="27343" t="s">
        <v>22</v>
      </c>
      <c r="K1843" s="28195"/>
      <c r="L1843" s="28229"/>
      <c r="M1843" s="28229"/>
      <c r="N1843" s="28229"/>
      <c r="O1843" s="28229"/>
      <c r="P1843" s="28229"/>
      <c r="Q1843" s="28229"/>
      <c r="R1843" s="28229"/>
      <c r="S1843" s="28229"/>
      <c r="T1843" s="28229"/>
      <c r="U1843" s="28265"/>
      <c r="V1843" s="28229">
        <v>0</v>
      </c>
    </row>
    <row s="28966" customFormat="1" customHeight="1" ht="15">
      <c r="A1844" s="28229"/>
      <c r="B1844" s="28924"/>
      <c r="C1844" s="28540"/>
      <c r="D1844" s="27339" t="str">
        <f>B1843&amp;".2"</f>
        <v>3.603.2</v>
      </c>
      <c r="E1844" s="27340" t="s">
        <v>1066</v>
      </c>
      <c r="F1844" s="27341" t="s">
        <v>430</v>
      </c>
      <c r="G1844" s="27310" t="s">
        <v>22</v>
      </c>
      <c r="H1844" s="27343" t="s">
        <v>22</v>
      </c>
      <c r="I1844" s="27310" t="s">
        <v>2094</v>
      </c>
      <c r="J1844" s="27343" t="s">
        <v>22</v>
      </c>
      <c r="K1844" s="28195" t="s">
        <v>1067</v>
      </c>
      <c r="L1844" s="28229"/>
      <c r="M1844" s="28229"/>
      <c r="N1844" s="28229"/>
      <c r="O1844" s="28229"/>
      <c r="P1844" s="28229"/>
      <c r="Q1844" s="28229"/>
      <c r="R1844" s="28229"/>
      <c r="S1844" s="28229"/>
      <c r="T1844" s="28229"/>
      <c r="U1844" s="28265"/>
      <c r="V1844" s="28229">
        <v>0</v>
      </c>
    </row>
    <row s="28966" customFormat="1" customHeight="1" ht="15">
      <c r="A1845" s="28229"/>
      <c r="B1845" s="28924"/>
      <c r="C1845" s="28540"/>
      <c r="D1845" s="27339" t="str">
        <f>B1843&amp;".3"</f>
        <v>3.603.3</v>
      </c>
      <c r="E1845" s="27340" t="s">
        <v>1068</v>
      </c>
      <c r="F1845" s="27341" t="s">
        <v>430</v>
      </c>
      <c r="G1845" s="27310" t="s">
        <v>22</v>
      </c>
      <c r="H1845" s="27343" t="s">
        <v>22</v>
      </c>
      <c r="I1845" s="27310" t="s">
        <v>2094</v>
      </c>
      <c r="J1845" s="27343" t="s">
        <v>22</v>
      </c>
      <c r="K1845" s="28195" t="s">
        <v>1069</v>
      </c>
      <c r="L1845" s="28229"/>
      <c r="M1845" s="28229"/>
      <c r="N1845" s="28229"/>
      <c r="O1845" s="28229"/>
      <c r="P1845" s="28229"/>
      <c r="Q1845" s="28229"/>
      <c r="R1845" s="28229"/>
      <c r="S1845" s="28229"/>
      <c r="T1845" s="28229"/>
      <c r="U1845" s="28265"/>
      <c r="V1845" s="28229">
        <v>0</v>
      </c>
    </row>
    <row s="28966" customFormat="1" customHeight="1" ht="22.5">
      <c r="A1846" s="28229"/>
      <c r="B1846" s="28924" t="s">
        <v>2221</v>
      </c>
      <c r="C1846" s="28540" t="s">
        <v>103</v>
      </c>
      <c r="D1846" s="27339" t="str">
        <f>B1846&amp;".1"</f>
        <v>3.604.1</v>
      </c>
      <c r="E1846" s="27340" t="s">
        <v>1065</v>
      </c>
      <c r="F1846" s="27341" t="s">
        <v>430</v>
      </c>
      <c r="G1846" s="27545" t="s">
        <v>22</v>
      </c>
      <c r="H1846" s="27343" t="s">
        <v>22</v>
      </c>
      <c r="I1846" s="27545" t="s">
        <v>1437</v>
      </c>
      <c r="J1846" s="27343" t="s">
        <v>22</v>
      </c>
      <c r="K1846" s="28195"/>
      <c r="L1846" s="28229"/>
      <c r="M1846" s="28229"/>
      <c r="N1846" s="28229"/>
      <c r="O1846" s="28229"/>
      <c r="P1846" s="28229"/>
      <c r="Q1846" s="28229"/>
      <c r="R1846" s="28229"/>
      <c r="S1846" s="28229"/>
      <c r="T1846" s="28229"/>
      <c r="U1846" s="28265"/>
      <c r="V1846" s="28229">
        <v>0</v>
      </c>
    </row>
    <row s="28966" customFormat="1" customHeight="1" ht="15">
      <c r="A1847" s="28229"/>
      <c r="B1847" s="28924"/>
      <c r="C1847" s="28540"/>
      <c r="D1847" s="27339" t="str">
        <f>B1846&amp;".2"</f>
        <v>3.604.2</v>
      </c>
      <c r="E1847" s="27340" t="s">
        <v>1066</v>
      </c>
      <c r="F1847" s="27341" t="s">
        <v>430</v>
      </c>
      <c r="G1847" s="27310" t="s">
        <v>22</v>
      </c>
      <c r="H1847" s="27343" t="s">
        <v>22</v>
      </c>
      <c r="I1847" s="27310" t="s">
        <v>2094</v>
      </c>
      <c r="J1847" s="27343" t="s">
        <v>22</v>
      </c>
      <c r="K1847" s="28195" t="s">
        <v>1067</v>
      </c>
      <c r="L1847" s="28229"/>
      <c r="M1847" s="28229"/>
      <c r="N1847" s="28229"/>
      <c r="O1847" s="28229"/>
      <c r="P1847" s="28229"/>
      <c r="Q1847" s="28229"/>
      <c r="R1847" s="28229"/>
      <c r="S1847" s="28229"/>
      <c r="T1847" s="28229"/>
      <c r="U1847" s="28265"/>
      <c r="V1847" s="28229">
        <v>0</v>
      </c>
    </row>
    <row s="28966" customFormat="1" customHeight="1" ht="15">
      <c r="A1848" s="28229"/>
      <c r="B1848" s="28924"/>
      <c r="C1848" s="28540"/>
      <c r="D1848" s="27339" t="str">
        <f>B1846&amp;".3"</f>
        <v>3.604.3</v>
      </c>
      <c r="E1848" s="27340" t="s">
        <v>1068</v>
      </c>
      <c r="F1848" s="27341" t="s">
        <v>430</v>
      </c>
      <c r="G1848" s="27310" t="s">
        <v>22</v>
      </c>
      <c r="H1848" s="27343" t="s">
        <v>22</v>
      </c>
      <c r="I1848" s="27310" t="s">
        <v>2094</v>
      </c>
      <c r="J1848" s="27343" t="s">
        <v>22</v>
      </c>
      <c r="K1848" s="28195" t="s">
        <v>1069</v>
      </c>
      <c r="L1848" s="28229"/>
      <c r="M1848" s="28229"/>
      <c r="N1848" s="28229"/>
      <c r="O1848" s="28229"/>
      <c r="P1848" s="28229"/>
      <c r="Q1848" s="28229"/>
      <c r="R1848" s="28229"/>
      <c r="S1848" s="28229"/>
      <c r="T1848" s="28229"/>
      <c r="U1848" s="28265"/>
      <c r="V1848" s="28229">
        <v>0</v>
      </c>
    </row>
    <row s="28966" customFormat="1" customHeight="1" ht="22.5">
      <c r="A1849" s="28229"/>
      <c r="B1849" s="28924" t="s">
        <v>2222</v>
      </c>
      <c r="C1849" s="28540" t="s">
        <v>103</v>
      </c>
      <c r="D1849" s="27339" t="str">
        <f>B1849&amp;".1"</f>
        <v>3.605.1</v>
      </c>
      <c r="E1849" s="27340" t="s">
        <v>1065</v>
      </c>
      <c r="F1849" s="27341" t="s">
        <v>430</v>
      </c>
      <c r="G1849" s="27545" t="s">
        <v>22</v>
      </c>
      <c r="H1849" s="27343" t="s">
        <v>22</v>
      </c>
      <c r="I1849" s="27545" t="s">
        <v>2223</v>
      </c>
      <c r="J1849" s="27343" t="s">
        <v>22</v>
      </c>
      <c r="K1849" s="28195"/>
      <c r="L1849" s="28229"/>
      <c r="M1849" s="28229"/>
      <c r="N1849" s="28229"/>
      <c r="O1849" s="28229"/>
      <c r="P1849" s="28229"/>
      <c r="Q1849" s="28229"/>
      <c r="R1849" s="28229"/>
      <c r="S1849" s="28229"/>
      <c r="T1849" s="28229"/>
      <c r="U1849" s="28265"/>
      <c r="V1849" s="28229">
        <v>0</v>
      </c>
    </row>
    <row s="28966" customFormat="1" customHeight="1" ht="15">
      <c r="A1850" s="28229"/>
      <c r="B1850" s="28924"/>
      <c r="C1850" s="28540"/>
      <c r="D1850" s="27339" t="str">
        <f>B1849&amp;".2"</f>
        <v>3.605.2</v>
      </c>
      <c r="E1850" s="27340" t="s">
        <v>1066</v>
      </c>
      <c r="F1850" s="27341" t="s">
        <v>430</v>
      </c>
      <c r="G1850" s="27310" t="s">
        <v>22</v>
      </c>
      <c r="H1850" s="27343" t="s">
        <v>22</v>
      </c>
      <c r="I1850" s="27310" t="s">
        <v>2094</v>
      </c>
      <c r="J1850" s="27343" t="s">
        <v>22</v>
      </c>
      <c r="K1850" s="28195" t="s">
        <v>1067</v>
      </c>
      <c r="L1850" s="28229"/>
      <c r="M1850" s="28229"/>
      <c r="N1850" s="28229"/>
      <c r="O1850" s="28229"/>
      <c r="P1850" s="28229"/>
      <c r="Q1850" s="28229"/>
      <c r="R1850" s="28229"/>
      <c r="S1850" s="28229"/>
      <c r="T1850" s="28229"/>
      <c r="U1850" s="28265"/>
      <c r="V1850" s="28229">
        <v>0</v>
      </c>
    </row>
    <row s="28966" customFormat="1" customHeight="1" ht="15">
      <c r="A1851" s="28229"/>
      <c r="B1851" s="28924"/>
      <c r="C1851" s="28540"/>
      <c r="D1851" s="27339" t="str">
        <f>B1849&amp;".3"</f>
        <v>3.605.3</v>
      </c>
      <c r="E1851" s="27340" t="s">
        <v>1068</v>
      </c>
      <c r="F1851" s="27341" t="s">
        <v>430</v>
      </c>
      <c r="G1851" s="27310" t="s">
        <v>22</v>
      </c>
      <c r="H1851" s="27343" t="s">
        <v>22</v>
      </c>
      <c r="I1851" s="27310" t="s">
        <v>2094</v>
      </c>
      <c r="J1851" s="27343" t="s">
        <v>22</v>
      </c>
      <c r="K1851" s="28195" t="s">
        <v>1069</v>
      </c>
      <c r="L1851" s="28229"/>
      <c r="M1851" s="28229"/>
      <c r="N1851" s="28229"/>
      <c r="O1851" s="28229"/>
      <c r="P1851" s="28229"/>
      <c r="Q1851" s="28229"/>
      <c r="R1851" s="28229"/>
      <c r="S1851" s="28229"/>
      <c r="T1851" s="28229"/>
      <c r="U1851" s="28265"/>
      <c r="V1851" s="28229">
        <v>0</v>
      </c>
    </row>
    <row s="28966" customFormat="1" customHeight="1" ht="22.5">
      <c r="A1852" s="28229"/>
      <c r="B1852" s="28924" t="s">
        <v>2224</v>
      </c>
      <c r="C1852" s="28540" t="s">
        <v>103</v>
      </c>
      <c r="D1852" s="27339" t="str">
        <f>B1852&amp;".1"</f>
        <v>3.606.1</v>
      </c>
      <c r="E1852" s="27340" t="s">
        <v>1065</v>
      </c>
      <c r="F1852" s="27341" t="s">
        <v>430</v>
      </c>
      <c r="G1852" s="27545" t="s">
        <v>22</v>
      </c>
      <c r="H1852" s="27343" t="s">
        <v>22</v>
      </c>
      <c r="I1852" s="27545" t="s">
        <v>1926</v>
      </c>
      <c r="J1852" s="27343" t="s">
        <v>22</v>
      </c>
      <c r="K1852" s="28195"/>
      <c r="L1852" s="28229"/>
      <c r="M1852" s="28229"/>
      <c r="N1852" s="28229"/>
      <c r="O1852" s="28229"/>
      <c r="P1852" s="28229"/>
      <c r="Q1852" s="28229"/>
      <c r="R1852" s="28229"/>
      <c r="S1852" s="28229"/>
      <c r="T1852" s="28229"/>
      <c r="U1852" s="28265"/>
      <c r="V1852" s="28229">
        <v>0</v>
      </c>
    </row>
    <row s="28966" customFormat="1" customHeight="1" ht="15">
      <c r="A1853" s="28229"/>
      <c r="B1853" s="28924"/>
      <c r="C1853" s="28540"/>
      <c r="D1853" s="27339" t="str">
        <f>B1852&amp;".2"</f>
        <v>3.606.2</v>
      </c>
      <c r="E1853" s="27340" t="s">
        <v>1066</v>
      </c>
      <c r="F1853" s="27341" t="s">
        <v>430</v>
      </c>
      <c r="G1853" s="27310" t="s">
        <v>22</v>
      </c>
      <c r="H1853" s="27343" t="s">
        <v>22</v>
      </c>
      <c r="I1853" s="27310" t="s">
        <v>2094</v>
      </c>
      <c r="J1853" s="27343" t="s">
        <v>22</v>
      </c>
      <c r="K1853" s="28195" t="s">
        <v>1067</v>
      </c>
      <c r="L1853" s="28229"/>
      <c r="M1853" s="28229"/>
      <c r="N1853" s="28229"/>
      <c r="O1853" s="28229"/>
      <c r="P1853" s="28229"/>
      <c r="Q1853" s="28229"/>
      <c r="R1853" s="28229"/>
      <c r="S1853" s="28229"/>
      <c r="T1853" s="28229"/>
      <c r="U1853" s="28265"/>
      <c r="V1853" s="28229">
        <v>0</v>
      </c>
    </row>
    <row s="28966" customFormat="1" customHeight="1" ht="15">
      <c r="A1854" s="28229"/>
      <c r="B1854" s="28924"/>
      <c r="C1854" s="28540"/>
      <c r="D1854" s="27339" t="str">
        <f>B1852&amp;".3"</f>
        <v>3.606.3</v>
      </c>
      <c r="E1854" s="27340" t="s">
        <v>1068</v>
      </c>
      <c r="F1854" s="27341" t="s">
        <v>430</v>
      </c>
      <c r="G1854" s="27310" t="s">
        <v>22</v>
      </c>
      <c r="H1854" s="27343" t="s">
        <v>22</v>
      </c>
      <c r="I1854" s="27310" t="s">
        <v>2094</v>
      </c>
      <c r="J1854" s="27343" t="s">
        <v>22</v>
      </c>
      <c r="K1854" s="28195" t="s">
        <v>1069</v>
      </c>
      <c r="L1854" s="28229"/>
      <c r="M1854" s="28229"/>
      <c r="N1854" s="28229"/>
      <c r="O1854" s="28229"/>
      <c r="P1854" s="28229"/>
      <c r="Q1854" s="28229"/>
      <c r="R1854" s="28229"/>
      <c r="S1854" s="28229"/>
      <c r="T1854" s="28229"/>
      <c r="U1854" s="28265"/>
      <c r="V1854" s="28229">
        <v>0</v>
      </c>
    </row>
    <row s="28966" customFormat="1" customHeight="1" ht="22.5">
      <c r="A1855" s="28229"/>
      <c r="B1855" s="28924" t="s">
        <v>2225</v>
      </c>
      <c r="C1855" s="28540" t="s">
        <v>103</v>
      </c>
      <c r="D1855" s="27339" t="str">
        <f>B1855&amp;".1"</f>
        <v>3.607.1</v>
      </c>
      <c r="E1855" s="27340" t="s">
        <v>1065</v>
      </c>
      <c r="F1855" s="27341" t="s">
        <v>430</v>
      </c>
      <c r="G1855" s="27545" t="s">
        <v>22</v>
      </c>
      <c r="H1855" s="27343" t="s">
        <v>22</v>
      </c>
      <c r="I1855" s="27545" t="s">
        <v>2226</v>
      </c>
      <c r="J1855" s="27343" t="s">
        <v>22</v>
      </c>
      <c r="K1855" s="28195"/>
      <c r="L1855" s="28229"/>
      <c r="M1855" s="28229"/>
      <c r="N1855" s="28229"/>
      <c r="O1855" s="28229"/>
      <c r="P1855" s="28229"/>
      <c r="Q1855" s="28229"/>
      <c r="R1855" s="28229"/>
      <c r="S1855" s="28229"/>
      <c r="T1855" s="28229"/>
      <c r="U1855" s="28265"/>
      <c r="V1855" s="28229">
        <v>0</v>
      </c>
    </row>
    <row s="28966" customFormat="1" customHeight="1" ht="15">
      <c r="A1856" s="28229"/>
      <c r="B1856" s="28924"/>
      <c r="C1856" s="28540"/>
      <c r="D1856" s="27339" t="str">
        <f>B1855&amp;".2"</f>
        <v>3.607.2</v>
      </c>
      <c r="E1856" s="27340" t="s">
        <v>1066</v>
      </c>
      <c r="F1856" s="27341" t="s">
        <v>430</v>
      </c>
      <c r="G1856" s="27310" t="s">
        <v>22</v>
      </c>
      <c r="H1856" s="27343" t="s">
        <v>22</v>
      </c>
      <c r="I1856" s="27310" t="s">
        <v>2094</v>
      </c>
      <c r="J1856" s="27343" t="s">
        <v>22</v>
      </c>
      <c r="K1856" s="28195" t="s">
        <v>1067</v>
      </c>
      <c r="L1856" s="28229"/>
      <c r="M1856" s="28229"/>
      <c r="N1856" s="28229"/>
      <c r="O1856" s="28229"/>
      <c r="P1856" s="28229"/>
      <c r="Q1856" s="28229"/>
      <c r="R1856" s="28229"/>
      <c r="S1856" s="28229"/>
      <c r="T1856" s="28229"/>
      <c r="U1856" s="28265"/>
      <c r="V1856" s="28229">
        <v>0</v>
      </c>
    </row>
    <row s="28966" customFormat="1" customHeight="1" ht="15">
      <c r="A1857" s="28229"/>
      <c r="B1857" s="28924"/>
      <c r="C1857" s="28540"/>
      <c r="D1857" s="27339" t="str">
        <f>B1855&amp;".3"</f>
        <v>3.607.3</v>
      </c>
      <c r="E1857" s="27340" t="s">
        <v>1068</v>
      </c>
      <c r="F1857" s="27341" t="s">
        <v>430</v>
      </c>
      <c r="G1857" s="27310" t="s">
        <v>22</v>
      </c>
      <c r="H1857" s="27343" t="s">
        <v>22</v>
      </c>
      <c r="I1857" s="27310" t="s">
        <v>2094</v>
      </c>
      <c r="J1857" s="27343" t="s">
        <v>22</v>
      </c>
      <c r="K1857" s="28195" t="s">
        <v>1069</v>
      </c>
      <c r="L1857" s="28229"/>
      <c r="M1857" s="28229"/>
      <c r="N1857" s="28229"/>
      <c r="O1857" s="28229"/>
      <c r="P1857" s="28229"/>
      <c r="Q1857" s="28229"/>
      <c r="R1857" s="28229"/>
      <c r="S1857" s="28229"/>
      <c r="T1857" s="28229"/>
      <c r="U1857" s="28265"/>
      <c r="V1857" s="28229">
        <v>0</v>
      </c>
    </row>
    <row s="28966" customFormat="1" customHeight="1" ht="22.5">
      <c r="A1858" s="28229"/>
      <c r="B1858" s="28924" t="s">
        <v>2227</v>
      </c>
      <c r="C1858" s="28540" t="s">
        <v>103</v>
      </c>
      <c r="D1858" s="27339" t="str">
        <f>B1858&amp;".1"</f>
        <v>3.608.1</v>
      </c>
      <c r="E1858" s="27340" t="s">
        <v>1065</v>
      </c>
      <c r="F1858" s="27341" t="s">
        <v>430</v>
      </c>
      <c r="G1858" s="27545" t="s">
        <v>22</v>
      </c>
      <c r="H1858" s="27343" t="s">
        <v>22</v>
      </c>
      <c r="I1858" s="27545" t="s">
        <v>2228</v>
      </c>
      <c r="J1858" s="27343" t="s">
        <v>22</v>
      </c>
      <c r="K1858" s="28195"/>
      <c r="L1858" s="28229"/>
      <c r="M1858" s="28229"/>
      <c r="N1858" s="28229"/>
      <c r="O1858" s="28229"/>
      <c r="P1858" s="28229"/>
      <c r="Q1858" s="28229"/>
      <c r="R1858" s="28229"/>
      <c r="S1858" s="28229"/>
      <c r="T1858" s="28229"/>
      <c r="U1858" s="28265"/>
      <c r="V1858" s="28229">
        <v>0</v>
      </c>
    </row>
    <row s="28966" customFormat="1" customHeight="1" ht="15">
      <c r="A1859" s="28229"/>
      <c r="B1859" s="28924"/>
      <c r="C1859" s="28540"/>
      <c r="D1859" s="27339" t="str">
        <f>B1858&amp;".2"</f>
        <v>3.608.2</v>
      </c>
      <c r="E1859" s="27340" t="s">
        <v>1066</v>
      </c>
      <c r="F1859" s="27341" t="s">
        <v>430</v>
      </c>
      <c r="G1859" s="27310" t="s">
        <v>22</v>
      </c>
      <c r="H1859" s="27343" t="s">
        <v>22</v>
      </c>
      <c r="I1859" s="27310" t="s">
        <v>2229</v>
      </c>
      <c r="J1859" s="27343" t="s">
        <v>22</v>
      </c>
      <c r="K1859" s="28195" t="s">
        <v>1067</v>
      </c>
      <c r="L1859" s="28229"/>
      <c r="M1859" s="28229"/>
      <c r="N1859" s="28229"/>
      <c r="O1859" s="28229"/>
      <c r="P1859" s="28229"/>
      <c r="Q1859" s="28229"/>
      <c r="R1859" s="28229"/>
      <c r="S1859" s="28229"/>
      <c r="T1859" s="28229"/>
      <c r="U1859" s="28265"/>
      <c r="V1859" s="28229">
        <v>0</v>
      </c>
    </row>
    <row s="28966" customFormat="1" customHeight="1" ht="15">
      <c r="A1860" s="28229"/>
      <c r="B1860" s="28924"/>
      <c r="C1860" s="28540"/>
      <c r="D1860" s="27339" t="str">
        <f>B1858&amp;".3"</f>
        <v>3.608.3</v>
      </c>
      <c r="E1860" s="27340" t="s">
        <v>1068</v>
      </c>
      <c r="F1860" s="27341" t="s">
        <v>430</v>
      </c>
      <c r="G1860" s="27310" t="s">
        <v>22</v>
      </c>
      <c r="H1860" s="27343" t="s">
        <v>22</v>
      </c>
      <c r="I1860" s="27310" t="s">
        <v>2094</v>
      </c>
      <c r="J1860" s="27343" t="s">
        <v>22</v>
      </c>
      <c r="K1860" s="28195" t="s">
        <v>1069</v>
      </c>
      <c r="L1860" s="28229"/>
      <c r="M1860" s="28229"/>
      <c r="N1860" s="28229"/>
      <c r="O1860" s="28229"/>
      <c r="P1860" s="28229"/>
      <c r="Q1860" s="28229"/>
      <c r="R1860" s="28229"/>
      <c r="S1860" s="28229"/>
      <c r="T1860" s="28229"/>
      <c r="U1860" s="28265"/>
      <c r="V1860" s="28229">
        <v>0</v>
      </c>
    </row>
    <row s="28966" customFormat="1" customHeight="1" ht="22.5">
      <c r="A1861" s="28229"/>
      <c r="B1861" s="28924" t="s">
        <v>2230</v>
      </c>
      <c r="C1861" s="28540" t="s">
        <v>103</v>
      </c>
      <c r="D1861" s="27339" t="str">
        <f>B1861&amp;".1"</f>
        <v>3.609.1</v>
      </c>
      <c r="E1861" s="27340" t="s">
        <v>1065</v>
      </c>
      <c r="F1861" s="27341" t="s">
        <v>430</v>
      </c>
      <c r="G1861" s="27545" t="s">
        <v>22</v>
      </c>
      <c r="H1861" s="27343" t="s">
        <v>22</v>
      </c>
      <c r="I1861" s="27545" t="s">
        <v>2231</v>
      </c>
      <c r="J1861" s="27343" t="s">
        <v>22</v>
      </c>
      <c r="K1861" s="28195"/>
      <c r="L1861" s="28229"/>
      <c r="M1861" s="28229"/>
      <c r="N1861" s="28229"/>
      <c r="O1861" s="28229"/>
      <c r="P1861" s="28229"/>
      <c r="Q1861" s="28229"/>
      <c r="R1861" s="28229"/>
      <c r="S1861" s="28229"/>
      <c r="T1861" s="28229"/>
      <c r="U1861" s="28265"/>
      <c r="V1861" s="28229">
        <v>0</v>
      </c>
    </row>
    <row s="28966" customFormat="1" customHeight="1" ht="15">
      <c r="A1862" s="28229"/>
      <c r="B1862" s="28924"/>
      <c r="C1862" s="28540"/>
      <c r="D1862" s="27339" t="str">
        <f>B1861&amp;".2"</f>
        <v>3.609.2</v>
      </c>
      <c r="E1862" s="27340" t="s">
        <v>1066</v>
      </c>
      <c r="F1862" s="27341" t="s">
        <v>430</v>
      </c>
      <c r="G1862" s="27310" t="s">
        <v>22</v>
      </c>
      <c r="H1862" s="27343" t="s">
        <v>22</v>
      </c>
      <c r="I1862" s="27310" t="s">
        <v>2229</v>
      </c>
      <c r="J1862" s="27343" t="s">
        <v>22</v>
      </c>
      <c r="K1862" s="28195" t="s">
        <v>1067</v>
      </c>
      <c r="L1862" s="28229"/>
      <c r="M1862" s="28229"/>
      <c r="N1862" s="28229"/>
      <c r="O1862" s="28229"/>
      <c r="P1862" s="28229"/>
      <c r="Q1862" s="28229"/>
      <c r="R1862" s="28229"/>
      <c r="S1862" s="28229"/>
      <c r="T1862" s="28229"/>
      <c r="U1862" s="28265"/>
      <c r="V1862" s="28229">
        <v>0</v>
      </c>
    </row>
    <row s="28966" customFormat="1" customHeight="1" ht="15">
      <c r="A1863" s="28229"/>
      <c r="B1863" s="28924"/>
      <c r="C1863" s="28540"/>
      <c r="D1863" s="27339" t="str">
        <f>B1861&amp;".3"</f>
        <v>3.609.3</v>
      </c>
      <c r="E1863" s="27340" t="s">
        <v>1068</v>
      </c>
      <c r="F1863" s="27341" t="s">
        <v>430</v>
      </c>
      <c r="G1863" s="27310" t="s">
        <v>22</v>
      </c>
      <c r="H1863" s="27343" t="s">
        <v>22</v>
      </c>
      <c r="I1863" s="27310" t="s">
        <v>2094</v>
      </c>
      <c r="J1863" s="27343" t="s">
        <v>22</v>
      </c>
      <c r="K1863" s="28195" t="s">
        <v>1069</v>
      </c>
      <c r="L1863" s="28229"/>
      <c r="M1863" s="28229"/>
      <c r="N1863" s="28229"/>
      <c r="O1863" s="28229"/>
      <c r="P1863" s="28229"/>
      <c r="Q1863" s="28229"/>
      <c r="R1863" s="28229"/>
      <c r="S1863" s="28229"/>
      <c r="T1863" s="28229"/>
      <c r="U1863" s="28265"/>
      <c r="V1863" s="28229">
        <v>0</v>
      </c>
    </row>
    <row s="28966" customFormat="1" customHeight="1" ht="22.5">
      <c r="A1864" s="28229"/>
      <c r="B1864" s="28924" t="s">
        <v>2232</v>
      </c>
      <c r="C1864" s="28540" t="s">
        <v>103</v>
      </c>
      <c r="D1864" s="27339" t="str">
        <f>B1864&amp;".1"</f>
        <v>3.610.1</v>
      </c>
      <c r="E1864" s="27340" t="s">
        <v>1065</v>
      </c>
      <c r="F1864" s="27341" t="s">
        <v>430</v>
      </c>
      <c r="G1864" s="27545" t="s">
        <v>22</v>
      </c>
      <c r="H1864" s="27343" t="s">
        <v>22</v>
      </c>
      <c r="I1864" s="27545" t="s">
        <v>1926</v>
      </c>
      <c r="J1864" s="27343" t="s">
        <v>22</v>
      </c>
      <c r="K1864" s="28195"/>
      <c r="L1864" s="28229"/>
      <c r="M1864" s="28229"/>
      <c r="N1864" s="28229"/>
      <c r="O1864" s="28229"/>
      <c r="P1864" s="28229"/>
      <c r="Q1864" s="28229"/>
      <c r="R1864" s="28229"/>
      <c r="S1864" s="28229"/>
      <c r="T1864" s="28229"/>
      <c r="U1864" s="28265"/>
      <c r="V1864" s="28229">
        <v>0</v>
      </c>
    </row>
    <row s="28966" customFormat="1" customHeight="1" ht="15">
      <c r="A1865" s="28229"/>
      <c r="B1865" s="28924"/>
      <c r="C1865" s="28540"/>
      <c r="D1865" s="27339" t="str">
        <f>B1864&amp;".2"</f>
        <v>3.610.2</v>
      </c>
      <c r="E1865" s="27340" t="s">
        <v>1066</v>
      </c>
      <c r="F1865" s="27341" t="s">
        <v>430</v>
      </c>
      <c r="G1865" s="27310" t="s">
        <v>22</v>
      </c>
      <c r="H1865" s="27343" t="s">
        <v>22</v>
      </c>
      <c r="I1865" s="27310" t="s">
        <v>2229</v>
      </c>
      <c r="J1865" s="27343" t="s">
        <v>22</v>
      </c>
      <c r="K1865" s="28195" t="s">
        <v>1067</v>
      </c>
      <c r="L1865" s="28229"/>
      <c r="M1865" s="28229"/>
      <c r="N1865" s="28229"/>
      <c r="O1865" s="28229"/>
      <c r="P1865" s="28229"/>
      <c r="Q1865" s="28229"/>
      <c r="R1865" s="28229"/>
      <c r="S1865" s="28229"/>
      <c r="T1865" s="28229"/>
      <c r="U1865" s="28265"/>
      <c r="V1865" s="28229">
        <v>0</v>
      </c>
    </row>
    <row s="28966" customFormat="1" customHeight="1" ht="15">
      <c r="A1866" s="28229"/>
      <c r="B1866" s="28924"/>
      <c r="C1866" s="28540"/>
      <c r="D1866" s="27339" t="str">
        <f>B1864&amp;".3"</f>
        <v>3.610.3</v>
      </c>
      <c r="E1866" s="27340" t="s">
        <v>1068</v>
      </c>
      <c r="F1866" s="27341" t="s">
        <v>430</v>
      </c>
      <c r="G1866" s="27310" t="s">
        <v>22</v>
      </c>
      <c r="H1866" s="27343" t="s">
        <v>22</v>
      </c>
      <c r="I1866" s="27310" t="s">
        <v>2094</v>
      </c>
      <c r="J1866" s="27343" t="s">
        <v>22</v>
      </c>
      <c r="K1866" s="28195" t="s">
        <v>1069</v>
      </c>
      <c r="L1866" s="28229"/>
      <c r="M1866" s="28229"/>
      <c r="N1866" s="28229"/>
      <c r="O1866" s="28229"/>
      <c r="P1866" s="28229"/>
      <c r="Q1866" s="28229"/>
      <c r="R1866" s="28229"/>
      <c r="S1866" s="28229"/>
      <c r="T1866" s="28229"/>
      <c r="U1866" s="28265"/>
      <c r="V1866" s="28229">
        <v>0</v>
      </c>
    </row>
    <row s="28966" customFormat="1" customHeight="1" ht="22.5">
      <c r="A1867" s="28229"/>
      <c r="B1867" s="28924" t="s">
        <v>2233</v>
      </c>
      <c r="C1867" s="28540" t="s">
        <v>103</v>
      </c>
      <c r="D1867" s="27339" t="str">
        <f>B1867&amp;".1"</f>
        <v>3.611.1</v>
      </c>
      <c r="E1867" s="27340" t="s">
        <v>1065</v>
      </c>
      <c r="F1867" s="27341" t="s">
        <v>430</v>
      </c>
      <c r="G1867" s="27545" t="s">
        <v>22</v>
      </c>
      <c r="H1867" s="27343" t="s">
        <v>22</v>
      </c>
      <c r="I1867" s="27545" t="s">
        <v>1926</v>
      </c>
      <c r="J1867" s="27343" t="s">
        <v>22</v>
      </c>
      <c r="K1867" s="28195"/>
      <c r="L1867" s="28229"/>
      <c r="M1867" s="28229"/>
      <c r="N1867" s="28229"/>
      <c r="O1867" s="28229"/>
      <c r="P1867" s="28229"/>
      <c r="Q1867" s="28229"/>
      <c r="R1867" s="28229"/>
      <c r="S1867" s="28229"/>
      <c r="T1867" s="28229"/>
      <c r="U1867" s="28265"/>
      <c r="V1867" s="28229">
        <v>0</v>
      </c>
    </row>
    <row s="28966" customFormat="1" customHeight="1" ht="15">
      <c r="A1868" s="28229"/>
      <c r="B1868" s="28924"/>
      <c r="C1868" s="28540"/>
      <c r="D1868" s="27339" t="str">
        <f>B1867&amp;".2"</f>
        <v>3.611.2</v>
      </c>
      <c r="E1868" s="27340" t="s">
        <v>1066</v>
      </c>
      <c r="F1868" s="27341" t="s">
        <v>430</v>
      </c>
      <c r="G1868" s="27310" t="s">
        <v>22</v>
      </c>
      <c r="H1868" s="27343" t="s">
        <v>22</v>
      </c>
      <c r="I1868" s="27310" t="s">
        <v>2229</v>
      </c>
      <c r="J1868" s="27343" t="s">
        <v>22</v>
      </c>
      <c r="K1868" s="28195" t="s">
        <v>1067</v>
      </c>
      <c r="L1868" s="28229"/>
      <c r="M1868" s="28229"/>
      <c r="N1868" s="28229"/>
      <c r="O1868" s="28229"/>
      <c r="P1868" s="28229"/>
      <c r="Q1868" s="28229"/>
      <c r="R1868" s="28229"/>
      <c r="S1868" s="28229"/>
      <c r="T1868" s="28229"/>
      <c r="U1868" s="28265"/>
      <c r="V1868" s="28229">
        <v>0</v>
      </c>
    </row>
    <row s="28966" customFormat="1" customHeight="1" ht="15">
      <c r="A1869" s="28229"/>
      <c r="B1869" s="28924"/>
      <c r="C1869" s="28540"/>
      <c r="D1869" s="27339" t="str">
        <f>B1867&amp;".3"</f>
        <v>3.611.3</v>
      </c>
      <c r="E1869" s="27340" t="s">
        <v>1068</v>
      </c>
      <c r="F1869" s="27341" t="s">
        <v>430</v>
      </c>
      <c r="G1869" s="27310" t="s">
        <v>22</v>
      </c>
      <c r="H1869" s="27343" t="s">
        <v>22</v>
      </c>
      <c r="I1869" s="27310" t="s">
        <v>2094</v>
      </c>
      <c r="J1869" s="27343" t="s">
        <v>22</v>
      </c>
      <c r="K1869" s="28195" t="s">
        <v>1069</v>
      </c>
      <c r="L1869" s="28229"/>
      <c r="M1869" s="28229"/>
      <c r="N1869" s="28229"/>
      <c r="O1869" s="28229"/>
      <c r="P1869" s="28229"/>
      <c r="Q1869" s="28229"/>
      <c r="R1869" s="28229"/>
      <c r="S1869" s="28229"/>
      <c r="T1869" s="28229"/>
      <c r="U1869" s="28265"/>
      <c r="V1869" s="28229">
        <v>0</v>
      </c>
    </row>
    <row s="28966" customFormat="1" customHeight="1" ht="22.5">
      <c r="A1870" s="28229"/>
      <c r="B1870" s="28924" t="s">
        <v>2234</v>
      </c>
      <c r="C1870" s="28540" t="s">
        <v>103</v>
      </c>
      <c r="D1870" s="27339" t="str">
        <f>B1870&amp;".1"</f>
        <v>3.612.1</v>
      </c>
      <c r="E1870" s="27340" t="s">
        <v>1065</v>
      </c>
      <c r="F1870" s="27341" t="s">
        <v>430</v>
      </c>
      <c r="G1870" s="27545" t="s">
        <v>22</v>
      </c>
      <c r="H1870" s="27343" t="s">
        <v>22</v>
      </c>
      <c r="I1870" s="27545" t="s">
        <v>2235</v>
      </c>
      <c r="J1870" s="27343" t="s">
        <v>22</v>
      </c>
      <c r="K1870" s="28195"/>
      <c r="L1870" s="28229"/>
      <c r="M1870" s="28229"/>
      <c r="N1870" s="28229"/>
      <c r="O1870" s="28229"/>
      <c r="P1870" s="28229"/>
      <c r="Q1870" s="28229"/>
      <c r="R1870" s="28229"/>
      <c r="S1870" s="28229"/>
      <c r="T1870" s="28229"/>
      <c r="U1870" s="28265"/>
      <c r="V1870" s="28229">
        <v>0</v>
      </c>
    </row>
    <row s="28966" customFormat="1" customHeight="1" ht="15">
      <c r="A1871" s="28229"/>
      <c r="B1871" s="28924"/>
      <c r="C1871" s="28540"/>
      <c r="D1871" s="27339" t="str">
        <f>B1870&amp;".2"</f>
        <v>3.612.2</v>
      </c>
      <c r="E1871" s="27340" t="s">
        <v>1066</v>
      </c>
      <c r="F1871" s="27341" t="s">
        <v>430</v>
      </c>
      <c r="G1871" s="27310" t="s">
        <v>22</v>
      </c>
      <c r="H1871" s="27343" t="s">
        <v>22</v>
      </c>
      <c r="I1871" s="27310" t="s">
        <v>2229</v>
      </c>
      <c r="J1871" s="27343" t="s">
        <v>22</v>
      </c>
      <c r="K1871" s="28195" t="s">
        <v>1067</v>
      </c>
      <c r="L1871" s="28229"/>
      <c r="M1871" s="28229"/>
      <c r="N1871" s="28229"/>
      <c r="O1871" s="28229"/>
      <c r="P1871" s="28229"/>
      <c r="Q1871" s="28229"/>
      <c r="R1871" s="28229"/>
      <c r="S1871" s="28229"/>
      <c r="T1871" s="28229"/>
      <c r="U1871" s="28265"/>
      <c r="V1871" s="28229">
        <v>0</v>
      </c>
    </row>
    <row s="28966" customFormat="1" customHeight="1" ht="15">
      <c r="A1872" s="28229"/>
      <c r="B1872" s="28924"/>
      <c r="C1872" s="28540"/>
      <c r="D1872" s="27339" t="str">
        <f>B1870&amp;".3"</f>
        <v>3.612.3</v>
      </c>
      <c r="E1872" s="27340" t="s">
        <v>1068</v>
      </c>
      <c r="F1872" s="27341" t="s">
        <v>430</v>
      </c>
      <c r="G1872" s="27310" t="s">
        <v>22</v>
      </c>
      <c r="H1872" s="27343" t="s">
        <v>22</v>
      </c>
      <c r="I1872" s="27310" t="s">
        <v>2229</v>
      </c>
      <c r="J1872" s="27343" t="s">
        <v>22</v>
      </c>
      <c r="K1872" s="28195" t="s">
        <v>1069</v>
      </c>
      <c r="L1872" s="28229"/>
      <c r="M1872" s="28229"/>
      <c r="N1872" s="28229"/>
      <c r="O1872" s="28229"/>
      <c r="P1872" s="28229"/>
      <c r="Q1872" s="28229"/>
      <c r="R1872" s="28229"/>
      <c r="S1872" s="28229"/>
      <c r="T1872" s="28229"/>
      <c r="U1872" s="28265"/>
      <c r="V1872" s="28229">
        <v>0</v>
      </c>
    </row>
    <row s="28966" customFormat="1" customHeight="1" ht="22.5">
      <c r="A1873" s="28229"/>
      <c r="B1873" s="28924" t="s">
        <v>2236</v>
      </c>
      <c r="C1873" s="28540" t="s">
        <v>103</v>
      </c>
      <c r="D1873" s="27339" t="str">
        <f>B1873&amp;".1"</f>
        <v>3.613.1</v>
      </c>
      <c r="E1873" s="27340" t="s">
        <v>1065</v>
      </c>
      <c r="F1873" s="27341" t="s">
        <v>430</v>
      </c>
      <c r="G1873" s="27545" t="s">
        <v>22</v>
      </c>
      <c r="H1873" s="27343" t="s">
        <v>22</v>
      </c>
      <c r="I1873" s="27545" t="s">
        <v>1926</v>
      </c>
      <c r="J1873" s="27343" t="s">
        <v>22</v>
      </c>
      <c r="K1873" s="28195"/>
      <c r="L1873" s="28229"/>
      <c r="M1873" s="28229"/>
      <c r="N1873" s="28229"/>
      <c r="O1873" s="28229"/>
      <c r="P1873" s="28229"/>
      <c r="Q1873" s="28229"/>
      <c r="R1873" s="28229"/>
      <c r="S1873" s="28229"/>
      <c r="T1873" s="28229"/>
      <c r="U1873" s="28265"/>
      <c r="V1873" s="28229">
        <v>0</v>
      </c>
    </row>
    <row s="28966" customFormat="1" customHeight="1" ht="15">
      <c r="A1874" s="28229"/>
      <c r="B1874" s="28924"/>
      <c r="C1874" s="28540"/>
      <c r="D1874" s="27339" t="str">
        <f>B1873&amp;".2"</f>
        <v>3.613.2</v>
      </c>
      <c r="E1874" s="27340" t="s">
        <v>1066</v>
      </c>
      <c r="F1874" s="27341" t="s">
        <v>430</v>
      </c>
      <c r="G1874" s="27310" t="s">
        <v>22</v>
      </c>
      <c r="H1874" s="27343" t="s">
        <v>22</v>
      </c>
      <c r="I1874" s="27310" t="s">
        <v>2229</v>
      </c>
      <c r="J1874" s="27343" t="s">
        <v>22</v>
      </c>
      <c r="K1874" s="28195" t="s">
        <v>1067</v>
      </c>
      <c r="L1874" s="28229"/>
      <c r="M1874" s="28229"/>
      <c r="N1874" s="28229"/>
      <c r="O1874" s="28229"/>
      <c r="P1874" s="28229"/>
      <c r="Q1874" s="28229"/>
      <c r="R1874" s="28229"/>
      <c r="S1874" s="28229"/>
      <c r="T1874" s="28229"/>
      <c r="U1874" s="28265"/>
      <c r="V1874" s="28229">
        <v>0</v>
      </c>
    </row>
    <row s="28966" customFormat="1" customHeight="1" ht="15">
      <c r="A1875" s="28229"/>
      <c r="B1875" s="28924"/>
      <c r="C1875" s="28540"/>
      <c r="D1875" s="27339" t="str">
        <f>B1873&amp;".3"</f>
        <v>3.613.3</v>
      </c>
      <c r="E1875" s="27340" t="s">
        <v>1068</v>
      </c>
      <c r="F1875" s="27341" t="s">
        <v>430</v>
      </c>
      <c r="G1875" s="27310" t="s">
        <v>22</v>
      </c>
      <c r="H1875" s="27343" t="s">
        <v>22</v>
      </c>
      <c r="I1875" s="27310" t="s">
        <v>2229</v>
      </c>
      <c r="J1875" s="27343" t="s">
        <v>22</v>
      </c>
      <c r="K1875" s="28195" t="s">
        <v>1069</v>
      </c>
      <c r="L1875" s="28229"/>
      <c r="M1875" s="28229"/>
      <c r="N1875" s="28229"/>
      <c r="O1875" s="28229"/>
      <c r="P1875" s="28229"/>
      <c r="Q1875" s="28229"/>
      <c r="R1875" s="28229"/>
      <c r="S1875" s="28229"/>
      <c r="T1875" s="28229"/>
      <c r="U1875" s="28265"/>
      <c r="V1875" s="28229">
        <v>0</v>
      </c>
    </row>
    <row s="28966" customFormat="1" customHeight="1" ht="22.5">
      <c r="A1876" s="28229"/>
      <c r="B1876" s="28924" t="s">
        <v>2237</v>
      </c>
      <c r="C1876" s="28540" t="s">
        <v>103</v>
      </c>
      <c r="D1876" s="27339" t="str">
        <f>B1876&amp;".1"</f>
        <v>3.614.1</v>
      </c>
      <c r="E1876" s="27340" t="s">
        <v>1065</v>
      </c>
      <c r="F1876" s="27341" t="s">
        <v>430</v>
      </c>
      <c r="G1876" s="27545" t="s">
        <v>22</v>
      </c>
      <c r="H1876" s="27343" t="s">
        <v>22</v>
      </c>
      <c r="I1876" s="27545" t="s">
        <v>1926</v>
      </c>
      <c r="J1876" s="27343" t="s">
        <v>22</v>
      </c>
      <c r="K1876" s="28195"/>
      <c r="L1876" s="28229"/>
      <c r="M1876" s="28229"/>
      <c r="N1876" s="28229"/>
      <c r="O1876" s="28229"/>
      <c r="P1876" s="28229"/>
      <c r="Q1876" s="28229"/>
      <c r="R1876" s="28229"/>
      <c r="S1876" s="28229"/>
      <c r="T1876" s="28229"/>
      <c r="U1876" s="28265"/>
      <c r="V1876" s="28229">
        <v>0</v>
      </c>
    </row>
    <row s="28966" customFormat="1" customHeight="1" ht="15">
      <c r="A1877" s="28229"/>
      <c r="B1877" s="28924"/>
      <c r="C1877" s="28540"/>
      <c r="D1877" s="27339" t="str">
        <f>B1876&amp;".2"</f>
        <v>3.614.2</v>
      </c>
      <c r="E1877" s="27340" t="s">
        <v>1066</v>
      </c>
      <c r="F1877" s="27341" t="s">
        <v>430</v>
      </c>
      <c r="G1877" s="27310" t="s">
        <v>22</v>
      </c>
      <c r="H1877" s="27343" t="s">
        <v>22</v>
      </c>
      <c r="I1877" s="27310" t="s">
        <v>2229</v>
      </c>
      <c r="J1877" s="27343" t="s">
        <v>22</v>
      </c>
      <c r="K1877" s="28195" t="s">
        <v>1067</v>
      </c>
      <c r="L1877" s="28229"/>
      <c r="M1877" s="28229"/>
      <c r="N1877" s="28229"/>
      <c r="O1877" s="28229"/>
      <c r="P1877" s="28229"/>
      <c r="Q1877" s="28229"/>
      <c r="R1877" s="28229"/>
      <c r="S1877" s="28229"/>
      <c r="T1877" s="28229"/>
      <c r="U1877" s="28265"/>
      <c r="V1877" s="28229">
        <v>0</v>
      </c>
    </row>
    <row s="28966" customFormat="1" customHeight="1" ht="15">
      <c r="A1878" s="28229"/>
      <c r="B1878" s="28924"/>
      <c r="C1878" s="28540"/>
      <c r="D1878" s="27339" t="str">
        <f>B1876&amp;".3"</f>
        <v>3.614.3</v>
      </c>
      <c r="E1878" s="27340" t="s">
        <v>1068</v>
      </c>
      <c r="F1878" s="27341" t="s">
        <v>430</v>
      </c>
      <c r="G1878" s="27310" t="s">
        <v>22</v>
      </c>
      <c r="H1878" s="27343" t="s">
        <v>22</v>
      </c>
      <c r="I1878" s="27310" t="s">
        <v>2094</v>
      </c>
      <c r="J1878" s="27343" t="s">
        <v>22</v>
      </c>
      <c r="K1878" s="28195" t="s">
        <v>1069</v>
      </c>
      <c r="L1878" s="28229"/>
      <c r="M1878" s="28229"/>
      <c r="N1878" s="28229"/>
      <c r="O1878" s="28229"/>
      <c r="P1878" s="28229"/>
      <c r="Q1878" s="28229"/>
      <c r="R1878" s="28229"/>
      <c r="S1878" s="28229"/>
      <c r="T1878" s="28229"/>
      <c r="U1878" s="28265"/>
      <c r="V1878" s="28229">
        <v>0</v>
      </c>
    </row>
    <row s="28966" customFormat="1" customHeight="1" ht="22.5">
      <c r="A1879" s="28229"/>
      <c r="B1879" s="28924" t="s">
        <v>2238</v>
      </c>
      <c r="C1879" s="28540" t="s">
        <v>103</v>
      </c>
      <c r="D1879" s="27339" t="str">
        <f>B1879&amp;".1"</f>
        <v>3.615.1</v>
      </c>
      <c r="E1879" s="27340" t="s">
        <v>1065</v>
      </c>
      <c r="F1879" s="27341" t="s">
        <v>430</v>
      </c>
      <c r="G1879" s="27545" t="s">
        <v>22</v>
      </c>
      <c r="H1879" s="27343" t="s">
        <v>22</v>
      </c>
      <c r="I1879" s="27545" t="s">
        <v>2239</v>
      </c>
      <c r="J1879" s="27343" t="s">
        <v>22</v>
      </c>
      <c r="K1879" s="28195"/>
      <c r="L1879" s="28229"/>
      <c r="M1879" s="28229"/>
      <c r="N1879" s="28229"/>
      <c r="O1879" s="28229"/>
      <c r="P1879" s="28229"/>
      <c r="Q1879" s="28229"/>
      <c r="R1879" s="28229"/>
      <c r="S1879" s="28229"/>
      <c r="T1879" s="28229"/>
      <c r="U1879" s="28265"/>
      <c r="V1879" s="28229">
        <v>0</v>
      </c>
    </row>
    <row s="28966" customFormat="1" customHeight="1" ht="15">
      <c r="A1880" s="28229"/>
      <c r="B1880" s="28924"/>
      <c r="C1880" s="28540"/>
      <c r="D1880" s="27339" t="str">
        <f>B1879&amp;".2"</f>
        <v>3.615.2</v>
      </c>
      <c r="E1880" s="27340" t="s">
        <v>1066</v>
      </c>
      <c r="F1880" s="27341" t="s">
        <v>430</v>
      </c>
      <c r="G1880" s="27310" t="s">
        <v>22</v>
      </c>
      <c r="H1880" s="27343" t="s">
        <v>22</v>
      </c>
      <c r="I1880" s="27310" t="s">
        <v>2229</v>
      </c>
      <c r="J1880" s="27343" t="s">
        <v>22</v>
      </c>
      <c r="K1880" s="28195" t="s">
        <v>1067</v>
      </c>
      <c r="L1880" s="28229"/>
      <c r="M1880" s="28229"/>
      <c r="N1880" s="28229"/>
      <c r="O1880" s="28229"/>
      <c r="P1880" s="28229"/>
      <c r="Q1880" s="28229"/>
      <c r="R1880" s="28229"/>
      <c r="S1880" s="28229"/>
      <c r="T1880" s="28229"/>
      <c r="U1880" s="28265"/>
      <c r="V1880" s="28229">
        <v>0</v>
      </c>
    </row>
    <row s="28966" customFormat="1" customHeight="1" ht="15">
      <c r="A1881" s="28229"/>
      <c r="B1881" s="28924"/>
      <c r="C1881" s="28540"/>
      <c r="D1881" s="27339" t="str">
        <f>B1879&amp;".3"</f>
        <v>3.615.3</v>
      </c>
      <c r="E1881" s="27340" t="s">
        <v>1068</v>
      </c>
      <c r="F1881" s="27341" t="s">
        <v>430</v>
      </c>
      <c r="G1881" s="27310" t="s">
        <v>22</v>
      </c>
      <c r="H1881" s="27343" t="s">
        <v>22</v>
      </c>
      <c r="I1881" s="27310" t="s">
        <v>2094</v>
      </c>
      <c r="J1881" s="27343" t="s">
        <v>22</v>
      </c>
      <c r="K1881" s="28195" t="s">
        <v>1069</v>
      </c>
      <c r="L1881" s="28229"/>
      <c r="M1881" s="28229"/>
      <c r="N1881" s="28229"/>
      <c r="O1881" s="28229"/>
      <c r="P1881" s="28229"/>
      <c r="Q1881" s="28229"/>
      <c r="R1881" s="28229"/>
      <c r="S1881" s="28229"/>
      <c r="T1881" s="28229"/>
      <c r="U1881" s="28265"/>
      <c r="V1881" s="28229">
        <v>0</v>
      </c>
    </row>
    <row s="28966" customFormat="1" customHeight="1" ht="22.5">
      <c r="A1882" s="28229"/>
      <c r="B1882" s="28924" t="s">
        <v>2240</v>
      </c>
      <c r="C1882" s="28540" t="s">
        <v>103</v>
      </c>
      <c r="D1882" s="27339" t="str">
        <f>B1882&amp;".1"</f>
        <v>3.616.1</v>
      </c>
      <c r="E1882" s="27340" t="s">
        <v>1065</v>
      </c>
      <c r="F1882" s="27341" t="s">
        <v>430</v>
      </c>
      <c r="G1882" s="27545" t="s">
        <v>22</v>
      </c>
      <c r="H1882" s="27343" t="s">
        <v>22</v>
      </c>
      <c r="I1882" s="27545" t="s">
        <v>2241</v>
      </c>
      <c r="J1882" s="27343" t="s">
        <v>22</v>
      </c>
      <c r="K1882" s="28195"/>
      <c r="L1882" s="28229"/>
      <c r="M1882" s="28229"/>
      <c r="N1882" s="28229"/>
      <c r="O1882" s="28229"/>
      <c r="P1882" s="28229"/>
      <c r="Q1882" s="28229"/>
      <c r="R1882" s="28229"/>
      <c r="S1882" s="28229"/>
      <c r="T1882" s="28229"/>
      <c r="U1882" s="28265"/>
      <c r="V1882" s="28229">
        <v>0</v>
      </c>
    </row>
    <row s="28966" customFormat="1" customHeight="1" ht="15">
      <c r="A1883" s="28229"/>
      <c r="B1883" s="28924"/>
      <c r="C1883" s="28540"/>
      <c r="D1883" s="27339" t="str">
        <f>B1882&amp;".2"</f>
        <v>3.616.2</v>
      </c>
      <c r="E1883" s="27340" t="s">
        <v>1066</v>
      </c>
      <c r="F1883" s="27341" t="s">
        <v>430</v>
      </c>
      <c r="G1883" s="27310" t="s">
        <v>22</v>
      </c>
      <c r="H1883" s="27343" t="s">
        <v>22</v>
      </c>
      <c r="I1883" s="27310" t="s">
        <v>2229</v>
      </c>
      <c r="J1883" s="27343" t="s">
        <v>22</v>
      </c>
      <c r="K1883" s="28195" t="s">
        <v>1067</v>
      </c>
      <c r="L1883" s="28229"/>
      <c r="M1883" s="28229"/>
      <c r="N1883" s="28229"/>
      <c r="O1883" s="28229"/>
      <c r="P1883" s="28229"/>
      <c r="Q1883" s="28229"/>
      <c r="R1883" s="28229"/>
      <c r="S1883" s="28229"/>
      <c r="T1883" s="28229"/>
      <c r="U1883" s="28265"/>
      <c r="V1883" s="28229">
        <v>0</v>
      </c>
    </row>
    <row s="28966" customFormat="1" customHeight="1" ht="15">
      <c r="A1884" s="28229"/>
      <c r="B1884" s="28924"/>
      <c r="C1884" s="28540"/>
      <c r="D1884" s="27339" t="str">
        <f>B1882&amp;".3"</f>
        <v>3.616.3</v>
      </c>
      <c r="E1884" s="27340" t="s">
        <v>1068</v>
      </c>
      <c r="F1884" s="27341" t="s">
        <v>430</v>
      </c>
      <c r="G1884" s="27310" t="s">
        <v>22</v>
      </c>
      <c r="H1884" s="27343" t="s">
        <v>22</v>
      </c>
      <c r="I1884" s="27310" t="s">
        <v>2094</v>
      </c>
      <c r="J1884" s="27343" t="s">
        <v>22</v>
      </c>
      <c r="K1884" s="28195" t="s">
        <v>1069</v>
      </c>
      <c r="L1884" s="28229"/>
      <c r="M1884" s="28229"/>
      <c r="N1884" s="28229"/>
      <c r="O1884" s="28229"/>
      <c r="P1884" s="28229"/>
      <c r="Q1884" s="28229"/>
      <c r="R1884" s="28229"/>
      <c r="S1884" s="28229"/>
      <c r="T1884" s="28229"/>
      <c r="U1884" s="28265"/>
      <c r="V1884" s="28229">
        <v>0</v>
      </c>
    </row>
    <row s="28966" customFormat="1" customHeight="1" ht="22.5">
      <c r="A1885" s="28229"/>
      <c r="B1885" s="28924" t="s">
        <v>2242</v>
      </c>
      <c r="C1885" s="28540" t="s">
        <v>103</v>
      </c>
      <c r="D1885" s="27339" t="str">
        <f>B1885&amp;".1"</f>
        <v>3.617.1</v>
      </c>
      <c r="E1885" s="27340" t="s">
        <v>1065</v>
      </c>
      <c r="F1885" s="27341" t="s">
        <v>430</v>
      </c>
      <c r="G1885" s="27545" t="s">
        <v>22</v>
      </c>
      <c r="H1885" s="27343" t="s">
        <v>22</v>
      </c>
      <c r="I1885" s="27545" t="s">
        <v>2243</v>
      </c>
      <c r="J1885" s="27343" t="s">
        <v>22</v>
      </c>
      <c r="K1885" s="28195"/>
      <c r="L1885" s="28229"/>
      <c r="M1885" s="28229"/>
      <c r="N1885" s="28229"/>
      <c r="O1885" s="28229"/>
      <c r="P1885" s="28229"/>
      <c r="Q1885" s="28229"/>
      <c r="R1885" s="28229"/>
      <c r="S1885" s="28229"/>
      <c r="T1885" s="28229"/>
      <c r="U1885" s="28265"/>
      <c r="V1885" s="28229">
        <v>0</v>
      </c>
    </row>
    <row s="28966" customFormat="1" customHeight="1" ht="15">
      <c r="A1886" s="28229"/>
      <c r="B1886" s="28924"/>
      <c r="C1886" s="28540"/>
      <c r="D1886" s="27339" t="str">
        <f>B1885&amp;".2"</f>
        <v>3.617.2</v>
      </c>
      <c r="E1886" s="27340" t="s">
        <v>1066</v>
      </c>
      <c r="F1886" s="27341" t="s">
        <v>430</v>
      </c>
      <c r="G1886" s="27310" t="s">
        <v>22</v>
      </c>
      <c r="H1886" s="27343" t="s">
        <v>22</v>
      </c>
      <c r="I1886" s="27310" t="s">
        <v>2229</v>
      </c>
      <c r="J1886" s="27343" t="s">
        <v>22</v>
      </c>
      <c r="K1886" s="28195" t="s">
        <v>1067</v>
      </c>
      <c r="L1886" s="28229"/>
      <c r="M1886" s="28229"/>
      <c r="N1886" s="28229"/>
      <c r="O1886" s="28229"/>
      <c r="P1886" s="28229"/>
      <c r="Q1886" s="28229"/>
      <c r="R1886" s="28229"/>
      <c r="S1886" s="28229"/>
      <c r="T1886" s="28229"/>
      <c r="U1886" s="28265"/>
      <c r="V1886" s="28229">
        <v>0</v>
      </c>
    </row>
    <row s="28966" customFormat="1" customHeight="1" ht="15">
      <c r="A1887" s="28229"/>
      <c r="B1887" s="28924"/>
      <c r="C1887" s="28540"/>
      <c r="D1887" s="27339" t="str">
        <f>B1885&amp;".3"</f>
        <v>3.617.3</v>
      </c>
      <c r="E1887" s="27340" t="s">
        <v>1068</v>
      </c>
      <c r="F1887" s="27341" t="s">
        <v>430</v>
      </c>
      <c r="G1887" s="27310" t="s">
        <v>22</v>
      </c>
      <c r="H1887" s="27343" t="s">
        <v>22</v>
      </c>
      <c r="I1887" s="27310" t="s">
        <v>2094</v>
      </c>
      <c r="J1887" s="27343" t="s">
        <v>22</v>
      </c>
      <c r="K1887" s="28195" t="s">
        <v>1069</v>
      </c>
      <c r="L1887" s="28229"/>
      <c r="M1887" s="28229"/>
      <c r="N1887" s="28229"/>
      <c r="O1887" s="28229"/>
      <c r="P1887" s="28229"/>
      <c r="Q1887" s="28229"/>
      <c r="R1887" s="28229"/>
      <c r="S1887" s="28229"/>
      <c r="T1887" s="28229"/>
      <c r="U1887" s="28265"/>
      <c r="V1887" s="28229">
        <v>0</v>
      </c>
    </row>
    <row s="28966" customFormat="1" customHeight="1" ht="22.5">
      <c r="A1888" s="28229"/>
      <c r="B1888" s="28924" t="s">
        <v>2244</v>
      </c>
      <c r="C1888" s="28540" t="s">
        <v>103</v>
      </c>
      <c r="D1888" s="27339" t="str">
        <f>B1888&amp;".1"</f>
        <v>3.618.1</v>
      </c>
      <c r="E1888" s="27340" t="s">
        <v>1065</v>
      </c>
      <c r="F1888" s="27341" t="s">
        <v>430</v>
      </c>
      <c r="G1888" s="27545" t="s">
        <v>22</v>
      </c>
      <c r="H1888" s="27343" t="s">
        <v>22</v>
      </c>
      <c r="I1888" s="27545" t="s">
        <v>2245</v>
      </c>
      <c r="J1888" s="27343" t="s">
        <v>22</v>
      </c>
      <c r="K1888" s="28195"/>
      <c r="L1888" s="28229"/>
      <c r="M1888" s="28229"/>
      <c r="N1888" s="28229"/>
      <c r="O1888" s="28229"/>
      <c r="P1888" s="28229"/>
      <c r="Q1888" s="28229"/>
      <c r="R1888" s="28229"/>
      <c r="S1888" s="28229"/>
      <c r="T1888" s="28229"/>
      <c r="U1888" s="28265"/>
      <c r="V1888" s="28229">
        <v>0</v>
      </c>
    </row>
    <row s="28966" customFormat="1" customHeight="1" ht="15">
      <c r="A1889" s="28229"/>
      <c r="B1889" s="28924"/>
      <c r="C1889" s="28540"/>
      <c r="D1889" s="27339" t="str">
        <f>B1888&amp;".2"</f>
        <v>3.618.2</v>
      </c>
      <c r="E1889" s="27340" t="s">
        <v>1066</v>
      </c>
      <c r="F1889" s="27341" t="s">
        <v>430</v>
      </c>
      <c r="G1889" s="27310" t="s">
        <v>22</v>
      </c>
      <c r="H1889" s="27343" t="s">
        <v>22</v>
      </c>
      <c r="I1889" s="27310" t="s">
        <v>2229</v>
      </c>
      <c r="J1889" s="27343" t="s">
        <v>22</v>
      </c>
      <c r="K1889" s="28195" t="s">
        <v>1067</v>
      </c>
      <c r="L1889" s="28229"/>
      <c r="M1889" s="28229"/>
      <c r="N1889" s="28229"/>
      <c r="O1889" s="28229"/>
      <c r="P1889" s="28229"/>
      <c r="Q1889" s="28229"/>
      <c r="R1889" s="28229"/>
      <c r="S1889" s="28229"/>
      <c r="T1889" s="28229"/>
      <c r="U1889" s="28265"/>
      <c r="V1889" s="28229">
        <v>0</v>
      </c>
    </row>
    <row s="28966" customFormat="1" customHeight="1" ht="15">
      <c r="A1890" s="28229"/>
      <c r="B1890" s="28924"/>
      <c r="C1890" s="28540"/>
      <c r="D1890" s="27339" t="str">
        <f>B1888&amp;".3"</f>
        <v>3.618.3</v>
      </c>
      <c r="E1890" s="27340" t="s">
        <v>1068</v>
      </c>
      <c r="F1890" s="27341" t="s">
        <v>430</v>
      </c>
      <c r="G1890" s="27310" t="s">
        <v>22</v>
      </c>
      <c r="H1890" s="27343" t="s">
        <v>22</v>
      </c>
      <c r="I1890" s="27310" t="s">
        <v>2094</v>
      </c>
      <c r="J1890" s="27343" t="s">
        <v>22</v>
      </c>
      <c r="K1890" s="28195" t="s">
        <v>1069</v>
      </c>
      <c r="L1890" s="28229"/>
      <c r="M1890" s="28229"/>
      <c r="N1890" s="28229"/>
      <c r="O1890" s="28229"/>
      <c r="P1890" s="28229"/>
      <c r="Q1890" s="28229"/>
      <c r="R1890" s="28229"/>
      <c r="S1890" s="28229"/>
      <c r="T1890" s="28229"/>
      <c r="U1890" s="28265"/>
      <c r="V1890" s="28229">
        <v>0</v>
      </c>
    </row>
    <row s="28966" customFormat="1" customHeight="1" ht="22.5">
      <c r="A1891" s="28229"/>
      <c r="B1891" s="28924" t="s">
        <v>2246</v>
      </c>
      <c r="C1891" s="28540" t="s">
        <v>103</v>
      </c>
      <c r="D1891" s="27339" t="str">
        <f>B1891&amp;".1"</f>
        <v>3.619.1</v>
      </c>
      <c r="E1891" s="27340" t="s">
        <v>1065</v>
      </c>
      <c r="F1891" s="27341" t="s">
        <v>430</v>
      </c>
      <c r="G1891" s="27545" t="s">
        <v>22</v>
      </c>
      <c r="H1891" s="27343" t="s">
        <v>22</v>
      </c>
      <c r="I1891" s="27545" t="s">
        <v>2247</v>
      </c>
      <c r="J1891" s="27343" t="s">
        <v>22</v>
      </c>
      <c r="K1891" s="28195"/>
      <c r="L1891" s="28229"/>
      <c r="M1891" s="28229"/>
      <c r="N1891" s="28229"/>
      <c r="O1891" s="28229"/>
      <c r="P1891" s="28229"/>
      <c r="Q1891" s="28229"/>
      <c r="R1891" s="28229"/>
      <c r="S1891" s="28229"/>
      <c r="T1891" s="28229"/>
      <c r="U1891" s="28265"/>
      <c r="V1891" s="28229">
        <v>0</v>
      </c>
    </row>
    <row s="28966" customFormat="1" customHeight="1" ht="15">
      <c r="A1892" s="28229"/>
      <c r="B1892" s="28924"/>
      <c r="C1892" s="28540"/>
      <c r="D1892" s="27339" t="str">
        <f>B1891&amp;".2"</f>
        <v>3.619.2</v>
      </c>
      <c r="E1892" s="27340" t="s">
        <v>1066</v>
      </c>
      <c r="F1892" s="27341" t="s">
        <v>430</v>
      </c>
      <c r="G1892" s="27310" t="s">
        <v>22</v>
      </c>
      <c r="H1892" s="27343" t="s">
        <v>22</v>
      </c>
      <c r="I1892" s="27310" t="s">
        <v>2229</v>
      </c>
      <c r="J1892" s="27343" t="s">
        <v>22</v>
      </c>
      <c r="K1892" s="28195" t="s">
        <v>1067</v>
      </c>
      <c r="L1892" s="28229"/>
      <c r="M1892" s="28229"/>
      <c r="N1892" s="28229"/>
      <c r="O1892" s="28229"/>
      <c r="P1892" s="28229"/>
      <c r="Q1892" s="28229"/>
      <c r="R1892" s="28229"/>
      <c r="S1892" s="28229"/>
      <c r="T1892" s="28229"/>
      <c r="U1892" s="28265"/>
      <c r="V1892" s="28229">
        <v>0</v>
      </c>
    </row>
    <row s="28966" customFormat="1" customHeight="1" ht="15">
      <c r="A1893" s="28229"/>
      <c r="B1893" s="28924"/>
      <c r="C1893" s="28540"/>
      <c r="D1893" s="27339" t="str">
        <f>B1891&amp;".3"</f>
        <v>3.619.3</v>
      </c>
      <c r="E1893" s="27340" t="s">
        <v>1068</v>
      </c>
      <c r="F1893" s="27341" t="s">
        <v>430</v>
      </c>
      <c r="G1893" s="27310" t="s">
        <v>22</v>
      </c>
      <c r="H1893" s="27343" t="s">
        <v>22</v>
      </c>
      <c r="I1893" s="27310" t="s">
        <v>2094</v>
      </c>
      <c r="J1893" s="27343" t="s">
        <v>22</v>
      </c>
      <c r="K1893" s="28195" t="s">
        <v>1069</v>
      </c>
      <c r="L1893" s="28229"/>
      <c r="M1893" s="28229"/>
      <c r="N1893" s="28229"/>
      <c r="O1893" s="28229"/>
      <c r="P1893" s="28229"/>
      <c r="Q1893" s="28229"/>
      <c r="R1893" s="28229"/>
      <c r="S1893" s="28229"/>
      <c r="T1893" s="28229"/>
      <c r="U1893" s="28265"/>
      <c r="V1893" s="28229">
        <v>0</v>
      </c>
    </row>
    <row s="28966" customFormat="1" customHeight="1" ht="22.5">
      <c r="A1894" s="28229"/>
      <c r="B1894" s="28924" t="s">
        <v>2248</v>
      </c>
      <c r="C1894" s="28540" t="s">
        <v>103</v>
      </c>
      <c r="D1894" s="27339" t="str">
        <f>B1894&amp;".1"</f>
        <v>3.620.1</v>
      </c>
      <c r="E1894" s="27340" t="s">
        <v>1065</v>
      </c>
      <c r="F1894" s="27341" t="s">
        <v>430</v>
      </c>
      <c r="G1894" s="27545" t="s">
        <v>22</v>
      </c>
      <c r="H1894" s="27343" t="s">
        <v>22</v>
      </c>
      <c r="I1894" s="27545" t="s">
        <v>1926</v>
      </c>
      <c r="J1894" s="27343" t="s">
        <v>22</v>
      </c>
      <c r="K1894" s="28195"/>
      <c r="L1894" s="28229"/>
      <c r="M1894" s="28229"/>
      <c r="N1894" s="28229"/>
      <c r="O1894" s="28229"/>
      <c r="P1894" s="28229"/>
      <c r="Q1894" s="28229"/>
      <c r="R1894" s="28229"/>
      <c r="S1894" s="28229"/>
      <c r="T1894" s="28229"/>
      <c r="U1894" s="28265"/>
      <c r="V1894" s="28229">
        <v>0</v>
      </c>
    </row>
    <row s="28966" customFormat="1" customHeight="1" ht="15">
      <c r="A1895" s="28229"/>
      <c r="B1895" s="28924"/>
      <c r="C1895" s="28540"/>
      <c r="D1895" s="27339" t="str">
        <f>B1894&amp;".2"</f>
        <v>3.620.2</v>
      </c>
      <c r="E1895" s="27340" t="s">
        <v>1066</v>
      </c>
      <c r="F1895" s="27341" t="s">
        <v>430</v>
      </c>
      <c r="G1895" s="27310" t="s">
        <v>22</v>
      </c>
      <c r="H1895" s="27343" t="s">
        <v>22</v>
      </c>
      <c r="I1895" s="27310" t="s">
        <v>2229</v>
      </c>
      <c r="J1895" s="27343" t="s">
        <v>22</v>
      </c>
      <c r="K1895" s="28195" t="s">
        <v>1067</v>
      </c>
      <c r="L1895" s="28229"/>
      <c r="M1895" s="28229"/>
      <c r="N1895" s="28229"/>
      <c r="O1895" s="28229"/>
      <c r="P1895" s="28229"/>
      <c r="Q1895" s="28229"/>
      <c r="R1895" s="28229"/>
      <c r="S1895" s="28229"/>
      <c r="T1895" s="28229"/>
      <c r="U1895" s="28265"/>
      <c r="V1895" s="28229">
        <v>0</v>
      </c>
    </row>
    <row s="28966" customFormat="1" customHeight="1" ht="15">
      <c r="A1896" s="28229"/>
      <c r="B1896" s="28924"/>
      <c r="C1896" s="28540"/>
      <c r="D1896" s="27339" t="str">
        <f>B1894&amp;".3"</f>
        <v>3.620.3</v>
      </c>
      <c r="E1896" s="27340" t="s">
        <v>1068</v>
      </c>
      <c r="F1896" s="27341" t="s">
        <v>430</v>
      </c>
      <c r="G1896" s="27310" t="s">
        <v>22</v>
      </c>
      <c r="H1896" s="27343" t="s">
        <v>22</v>
      </c>
      <c r="I1896" s="27310" t="s">
        <v>2229</v>
      </c>
      <c r="J1896" s="27343" t="s">
        <v>22</v>
      </c>
      <c r="K1896" s="28195" t="s">
        <v>1069</v>
      </c>
      <c r="L1896" s="28229"/>
      <c r="M1896" s="28229"/>
      <c r="N1896" s="28229"/>
      <c r="O1896" s="28229"/>
      <c r="P1896" s="28229"/>
      <c r="Q1896" s="28229"/>
      <c r="R1896" s="28229"/>
      <c r="S1896" s="28229"/>
      <c r="T1896" s="28229"/>
      <c r="U1896" s="28265"/>
      <c r="V1896" s="28229">
        <v>0</v>
      </c>
    </row>
    <row s="28966" customFormat="1" customHeight="1" ht="22.5">
      <c r="A1897" s="28229"/>
      <c r="B1897" s="28924" t="s">
        <v>2249</v>
      </c>
      <c r="C1897" s="28540" t="s">
        <v>103</v>
      </c>
      <c r="D1897" s="27339" t="str">
        <f>B1897&amp;".1"</f>
        <v>3.621.1</v>
      </c>
      <c r="E1897" s="27340" t="s">
        <v>1065</v>
      </c>
      <c r="F1897" s="27341" t="s">
        <v>430</v>
      </c>
      <c r="G1897" s="27545" t="s">
        <v>22</v>
      </c>
      <c r="H1897" s="27343" t="s">
        <v>22</v>
      </c>
      <c r="I1897" s="27545" t="s">
        <v>1926</v>
      </c>
      <c r="J1897" s="27343" t="s">
        <v>22</v>
      </c>
      <c r="K1897" s="28195"/>
      <c r="L1897" s="28229"/>
      <c r="M1897" s="28229"/>
      <c r="N1897" s="28229"/>
      <c r="O1897" s="28229"/>
      <c r="P1897" s="28229"/>
      <c r="Q1897" s="28229"/>
      <c r="R1897" s="28229"/>
      <c r="S1897" s="28229"/>
      <c r="T1897" s="28229"/>
      <c r="U1897" s="28265"/>
      <c r="V1897" s="28229">
        <v>0</v>
      </c>
    </row>
    <row s="28966" customFormat="1" customHeight="1" ht="15">
      <c r="A1898" s="28229"/>
      <c r="B1898" s="28924"/>
      <c r="C1898" s="28540"/>
      <c r="D1898" s="27339" t="str">
        <f>B1897&amp;".2"</f>
        <v>3.621.2</v>
      </c>
      <c r="E1898" s="27340" t="s">
        <v>1066</v>
      </c>
      <c r="F1898" s="27341" t="s">
        <v>430</v>
      </c>
      <c r="G1898" s="27310" t="s">
        <v>22</v>
      </c>
      <c r="H1898" s="27343" t="s">
        <v>22</v>
      </c>
      <c r="I1898" s="27310" t="s">
        <v>2229</v>
      </c>
      <c r="J1898" s="27343" t="s">
        <v>22</v>
      </c>
      <c r="K1898" s="28195" t="s">
        <v>1067</v>
      </c>
      <c r="L1898" s="28229"/>
      <c r="M1898" s="28229"/>
      <c r="N1898" s="28229"/>
      <c r="O1898" s="28229"/>
      <c r="P1898" s="28229"/>
      <c r="Q1898" s="28229"/>
      <c r="R1898" s="28229"/>
      <c r="S1898" s="28229"/>
      <c r="T1898" s="28229"/>
      <c r="U1898" s="28265"/>
      <c r="V1898" s="28229">
        <v>0</v>
      </c>
    </row>
    <row s="28966" customFormat="1" customHeight="1" ht="15">
      <c r="A1899" s="28229"/>
      <c r="B1899" s="28924"/>
      <c r="C1899" s="28540"/>
      <c r="D1899" s="27339" t="str">
        <f>B1897&amp;".3"</f>
        <v>3.621.3</v>
      </c>
      <c r="E1899" s="27340" t="s">
        <v>1068</v>
      </c>
      <c r="F1899" s="27341" t="s">
        <v>430</v>
      </c>
      <c r="G1899" s="27310" t="s">
        <v>22</v>
      </c>
      <c r="H1899" s="27343" t="s">
        <v>22</v>
      </c>
      <c r="I1899" s="27310" t="s">
        <v>2229</v>
      </c>
      <c r="J1899" s="27343" t="s">
        <v>22</v>
      </c>
      <c r="K1899" s="28195" t="s">
        <v>1069</v>
      </c>
      <c r="L1899" s="28229"/>
      <c r="M1899" s="28229"/>
      <c r="N1899" s="28229"/>
      <c r="O1899" s="28229"/>
      <c r="P1899" s="28229"/>
      <c r="Q1899" s="28229"/>
      <c r="R1899" s="28229"/>
      <c r="S1899" s="28229"/>
      <c r="T1899" s="28229"/>
      <c r="U1899" s="28265"/>
      <c r="V1899" s="28229">
        <v>0</v>
      </c>
    </row>
    <row s="28966" customFormat="1" customHeight="1" ht="22.5">
      <c r="A1900" s="28229"/>
      <c r="B1900" s="28924" t="s">
        <v>2250</v>
      </c>
      <c r="C1900" s="28540" t="s">
        <v>103</v>
      </c>
      <c r="D1900" s="27339" t="str">
        <f>B1900&amp;".1"</f>
        <v>3.622.1</v>
      </c>
      <c r="E1900" s="27340" t="s">
        <v>1065</v>
      </c>
      <c r="F1900" s="27341" t="s">
        <v>430</v>
      </c>
      <c r="G1900" s="27545" t="s">
        <v>22</v>
      </c>
      <c r="H1900" s="27343" t="s">
        <v>22</v>
      </c>
      <c r="I1900" s="27545" t="s">
        <v>2251</v>
      </c>
      <c r="J1900" s="27343" t="s">
        <v>22</v>
      </c>
      <c r="K1900" s="28195"/>
      <c r="L1900" s="28229"/>
      <c r="M1900" s="28229"/>
      <c r="N1900" s="28229"/>
      <c r="O1900" s="28229"/>
      <c r="P1900" s="28229"/>
      <c r="Q1900" s="28229"/>
      <c r="R1900" s="28229"/>
      <c r="S1900" s="28229"/>
      <c r="T1900" s="28229"/>
      <c r="U1900" s="28265"/>
      <c r="V1900" s="28229">
        <v>0</v>
      </c>
    </row>
    <row s="28966" customFormat="1" customHeight="1" ht="15">
      <c r="A1901" s="28229"/>
      <c r="B1901" s="28924"/>
      <c r="C1901" s="28540"/>
      <c r="D1901" s="27339" t="str">
        <f>B1900&amp;".2"</f>
        <v>3.622.2</v>
      </c>
      <c r="E1901" s="27340" t="s">
        <v>1066</v>
      </c>
      <c r="F1901" s="27341" t="s">
        <v>430</v>
      </c>
      <c r="G1901" s="27310" t="s">
        <v>22</v>
      </c>
      <c r="H1901" s="27343" t="s">
        <v>22</v>
      </c>
      <c r="I1901" s="27310" t="s">
        <v>2229</v>
      </c>
      <c r="J1901" s="27343" t="s">
        <v>22</v>
      </c>
      <c r="K1901" s="28195" t="s">
        <v>1067</v>
      </c>
      <c r="L1901" s="28229"/>
      <c r="M1901" s="28229"/>
      <c r="N1901" s="28229"/>
      <c r="O1901" s="28229"/>
      <c r="P1901" s="28229"/>
      <c r="Q1901" s="28229"/>
      <c r="R1901" s="28229"/>
      <c r="S1901" s="28229"/>
      <c r="T1901" s="28229"/>
      <c r="U1901" s="28265"/>
      <c r="V1901" s="28229">
        <v>0</v>
      </c>
    </row>
    <row s="28966" customFormat="1" customHeight="1" ht="15">
      <c r="A1902" s="28229"/>
      <c r="B1902" s="28924"/>
      <c r="C1902" s="28540"/>
      <c r="D1902" s="27339" t="str">
        <f>B1900&amp;".3"</f>
        <v>3.622.3</v>
      </c>
      <c r="E1902" s="27340" t="s">
        <v>1068</v>
      </c>
      <c r="F1902" s="27341" t="s">
        <v>430</v>
      </c>
      <c r="G1902" s="27310" t="s">
        <v>22</v>
      </c>
      <c r="H1902" s="27343" t="s">
        <v>22</v>
      </c>
      <c r="I1902" s="27310" t="s">
        <v>2094</v>
      </c>
      <c r="J1902" s="27343" t="s">
        <v>22</v>
      </c>
      <c r="K1902" s="28195" t="s">
        <v>1069</v>
      </c>
      <c r="L1902" s="28229"/>
      <c r="M1902" s="28229"/>
      <c r="N1902" s="28229"/>
      <c r="O1902" s="28229"/>
      <c r="P1902" s="28229"/>
      <c r="Q1902" s="28229"/>
      <c r="R1902" s="28229"/>
      <c r="S1902" s="28229"/>
      <c r="T1902" s="28229"/>
      <c r="U1902" s="28265"/>
      <c r="V1902" s="28229">
        <v>0</v>
      </c>
    </row>
    <row s="28966" customFormat="1" customHeight="1" ht="22.5">
      <c r="A1903" s="28229"/>
      <c r="B1903" s="28924" t="s">
        <v>2252</v>
      </c>
      <c r="C1903" s="28540" t="s">
        <v>103</v>
      </c>
      <c r="D1903" s="27339" t="str">
        <f>B1903&amp;".1"</f>
        <v>3.623.1</v>
      </c>
      <c r="E1903" s="27340" t="s">
        <v>1065</v>
      </c>
      <c r="F1903" s="27341" t="s">
        <v>430</v>
      </c>
      <c r="G1903" s="27545" t="s">
        <v>22</v>
      </c>
      <c r="H1903" s="27343" t="s">
        <v>22</v>
      </c>
      <c r="I1903" s="27545" t="s">
        <v>2253</v>
      </c>
      <c r="J1903" s="27343" t="s">
        <v>22</v>
      </c>
      <c r="K1903" s="28195"/>
      <c r="L1903" s="28229"/>
      <c r="M1903" s="28229"/>
      <c r="N1903" s="28229"/>
      <c r="O1903" s="28229"/>
      <c r="P1903" s="28229"/>
      <c r="Q1903" s="28229"/>
      <c r="R1903" s="28229"/>
      <c r="S1903" s="28229"/>
      <c r="T1903" s="28229"/>
      <c r="U1903" s="28265"/>
      <c r="V1903" s="28229">
        <v>0</v>
      </c>
    </row>
    <row s="28966" customFormat="1" customHeight="1" ht="15">
      <c r="A1904" s="28229"/>
      <c r="B1904" s="28924"/>
      <c r="C1904" s="28540"/>
      <c r="D1904" s="27339" t="str">
        <f>B1903&amp;".2"</f>
        <v>3.623.2</v>
      </c>
      <c r="E1904" s="27340" t="s">
        <v>1066</v>
      </c>
      <c r="F1904" s="27341" t="s">
        <v>430</v>
      </c>
      <c r="G1904" s="27310" t="s">
        <v>22</v>
      </c>
      <c r="H1904" s="27343" t="s">
        <v>22</v>
      </c>
      <c r="I1904" s="27310" t="s">
        <v>2229</v>
      </c>
      <c r="J1904" s="27343" t="s">
        <v>22</v>
      </c>
      <c r="K1904" s="28195" t="s">
        <v>1067</v>
      </c>
      <c r="L1904" s="28229"/>
      <c r="M1904" s="28229"/>
      <c r="N1904" s="28229"/>
      <c r="O1904" s="28229"/>
      <c r="P1904" s="28229"/>
      <c r="Q1904" s="28229"/>
      <c r="R1904" s="28229"/>
      <c r="S1904" s="28229"/>
      <c r="T1904" s="28229"/>
      <c r="U1904" s="28265"/>
      <c r="V1904" s="28229">
        <v>0</v>
      </c>
    </row>
    <row s="28966" customFormat="1" customHeight="1" ht="15">
      <c r="A1905" s="28229"/>
      <c r="B1905" s="28924"/>
      <c r="C1905" s="28540"/>
      <c r="D1905" s="27339" t="str">
        <f>B1903&amp;".3"</f>
        <v>3.623.3</v>
      </c>
      <c r="E1905" s="27340" t="s">
        <v>1068</v>
      </c>
      <c r="F1905" s="27341" t="s">
        <v>430</v>
      </c>
      <c r="G1905" s="27310" t="s">
        <v>22</v>
      </c>
      <c r="H1905" s="27343" t="s">
        <v>22</v>
      </c>
      <c r="I1905" s="27310" t="s">
        <v>2094</v>
      </c>
      <c r="J1905" s="27343" t="s">
        <v>22</v>
      </c>
      <c r="K1905" s="28195" t="s">
        <v>1069</v>
      </c>
      <c r="L1905" s="28229"/>
      <c r="M1905" s="28229"/>
      <c r="N1905" s="28229"/>
      <c r="O1905" s="28229"/>
      <c r="P1905" s="28229"/>
      <c r="Q1905" s="28229"/>
      <c r="R1905" s="28229"/>
      <c r="S1905" s="28229"/>
      <c r="T1905" s="28229"/>
      <c r="U1905" s="28265"/>
      <c r="V1905" s="28229">
        <v>0</v>
      </c>
    </row>
    <row s="28966" customFormat="1" customHeight="1" ht="22.5">
      <c r="A1906" s="28229"/>
      <c r="B1906" s="28924" t="s">
        <v>2254</v>
      </c>
      <c r="C1906" s="28540" t="s">
        <v>103</v>
      </c>
      <c r="D1906" s="27339" t="str">
        <f>B1906&amp;".1"</f>
        <v>3.624.1</v>
      </c>
      <c r="E1906" s="27340" t="s">
        <v>1065</v>
      </c>
      <c r="F1906" s="27341" t="s">
        <v>430</v>
      </c>
      <c r="G1906" s="27545" t="s">
        <v>22</v>
      </c>
      <c r="H1906" s="27343" t="s">
        <v>22</v>
      </c>
      <c r="I1906" s="27545" t="s">
        <v>2255</v>
      </c>
      <c r="J1906" s="27343" t="s">
        <v>22</v>
      </c>
      <c r="K1906" s="28195"/>
      <c r="L1906" s="28229"/>
      <c r="M1906" s="28229"/>
      <c r="N1906" s="28229"/>
      <c r="O1906" s="28229"/>
      <c r="P1906" s="28229"/>
      <c r="Q1906" s="28229"/>
      <c r="R1906" s="28229"/>
      <c r="S1906" s="28229"/>
      <c r="T1906" s="28229"/>
      <c r="U1906" s="28265"/>
      <c r="V1906" s="28229">
        <v>0</v>
      </c>
    </row>
    <row s="28966" customFormat="1" customHeight="1" ht="15">
      <c r="A1907" s="28229"/>
      <c r="B1907" s="28924"/>
      <c r="C1907" s="28540"/>
      <c r="D1907" s="27339" t="str">
        <f>B1906&amp;".2"</f>
        <v>3.624.2</v>
      </c>
      <c r="E1907" s="27340" t="s">
        <v>1066</v>
      </c>
      <c r="F1907" s="27341" t="s">
        <v>430</v>
      </c>
      <c r="G1907" s="27310" t="s">
        <v>22</v>
      </c>
      <c r="H1907" s="27343" t="s">
        <v>22</v>
      </c>
      <c r="I1907" s="27310" t="s">
        <v>2229</v>
      </c>
      <c r="J1907" s="27343" t="s">
        <v>22</v>
      </c>
      <c r="K1907" s="28195" t="s">
        <v>1067</v>
      </c>
      <c r="L1907" s="28229"/>
      <c r="M1907" s="28229"/>
      <c r="N1907" s="28229"/>
      <c r="O1907" s="28229"/>
      <c r="P1907" s="28229"/>
      <c r="Q1907" s="28229"/>
      <c r="R1907" s="28229"/>
      <c r="S1907" s="28229"/>
      <c r="T1907" s="28229"/>
      <c r="U1907" s="28265"/>
      <c r="V1907" s="28229">
        <v>0</v>
      </c>
    </row>
    <row s="28966" customFormat="1" customHeight="1" ht="15">
      <c r="A1908" s="28229"/>
      <c r="B1908" s="28924"/>
      <c r="C1908" s="28540"/>
      <c r="D1908" s="27339" t="str">
        <f>B1906&amp;".3"</f>
        <v>3.624.3</v>
      </c>
      <c r="E1908" s="27340" t="s">
        <v>1068</v>
      </c>
      <c r="F1908" s="27341" t="s">
        <v>430</v>
      </c>
      <c r="G1908" s="27310" t="s">
        <v>22</v>
      </c>
      <c r="H1908" s="27343" t="s">
        <v>22</v>
      </c>
      <c r="I1908" s="27310" t="s">
        <v>2094</v>
      </c>
      <c r="J1908" s="27343" t="s">
        <v>22</v>
      </c>
      <c r="K1908" s="28195" t="s">
        <v>1069</v>
      </c>
      <c r="L1908" s="28229"/>
      <c r="M1908" s="28229"/>
      <c r="N1908" s="28229"/>
      <c r="O1908" s="28229"/>
      <c r="P1908" s="28229"/>
      <c r="Q1908" s="28229"/>
      <c r="R1908" s="28229"/>
      <c r="S1908" s="28229"/>
      <c r="T1908" s="28229"/>
      <c r="U1908" s="28265"/>
      <c r="V1908" s="28229">
        <v>0</v>
      </c>
    </row>
    <row s="28966" customFormat="1" customHeight="1" ht="22.5">
      <c r="A1909" s="28229"/>
      <c r="B1909" s="28924" t="s">
        <v>2256</v>
      </c>
      <c r="C1909" s="28540" t="s">
        <v>103</v>
      </c>
      <c r="D1909" s="27339" t="str">
        <f>B1909&amp;".1"</f>
        <v>3.625.1</v>
      </c>
      <c r="E1909" s="27340" t="s">
        <v>1065</v>
      </c>
      <c r="F1909" s="27341" t="s">
        <v>430</v>
      </c>
      <c r="G1909" s="27545" t="s">
        <v>22</v>
      </c>
      <c r="H1909" s="27343" t="s">
        <v>22</v>
      </c>
      <c r="I1909" s="27545" t="s">
        <v>1926</v>
      </c>
      <c r="J1909" s="27343" t="s">
        <v>22</v>
      </c>
      <c r="K1909" s="28195"/>
      <c r="L1909" s="28229"/>
      <c r="M1909" s="28229"/>
      <c r="N1909" s="28229"/>
      <c r="O1909" s="28229"/>
      <c r="P1909" s="28229"/>
      <c r="Q1909" s="28229"/>
      <c r="R1909" s="28229"/>
      <c r="S1909" s="28229"/>
      <c r="T1909" s="28229"/>
      <c r="U1909" s="28265"/>
      <c r="V1909" s="28229">
        <v>0</v>
      </c>
    </row>
    <row s="28966" customFormat="1" customHeight="1" ht="15">
      <c r="A1910" s="28229"/>
      <c r="B1910" s="28924"/>
      <c r="C1910" s="28540"/>
      <c r="D1910" s="27339" t="str">
        <f>B1909&amp;".2"</f>
        <v>3.625.2</v>
      </c>
      <c r="E1910" s="27340" t="s">
        <v>1066</v>
      </c>
      <c r="F1910" s="27341" t="s">
        <v>430</v>
      </c>
      <c r="G1910" s="27310" t="s">
        <v>22</v>
      </c>
      <c r="H1910" s="27343" t="s">
        <v>22</v>
      </c>
      <c r="I1910" s="27310" t="s">
        <v>2229</v>
      </c>
      <c r="J1910" s="27343" t="s">
        <v>22</v>
      </c>
      <c r="K1910" s="28195" t="s">
        <v>1067</v>
      </c>
      <c r="L1910" s="28229"/>
      <c r="M1910" s="28229"/>
      <c r="N1910" s="28229"/>
      <c r="O1910" s="28229"/>
      <c r="P1910" s="28229"/>
      <c r="Q1910" s="28229"/>
      <c r="R1910" s="28229"/>
      <c r="S1910" s="28229"/>
      <c r="T1910" s="28229"/>
      <c r="U1910" s="28265"/>
      <c r="V1910" s="28229">
        <v>0</v>
      </c>
    </row>
    <row s="28966" customFormat="1" customHeight="1" ht="15">
      <c r="A1911" s="28229"/>
      <c r="B1911" s="28924"/>
      <c r="C1911" s="28540"/>
      <c r="D1911" s="27339" t="str">
        <f>B1909&amp;".3"</f>
        <v>3.625.3</v>
      </c>
      <c r="E1911" s="27340" t="s">
        <v>1068</v>
      </c>
      <c r="F1911" s="27341" t="s">
        <v>430</v>
      </c>
      <c r="G1911" s="27310" t="s">
        <v>22</v>
      </c>
      <c r="H1911" s="27343" t="s">
        <v>22</v>
      </c>
      <c r="I1911" s="27310" t="s">
        <v>2229</v>
      </c>
      <c r="J1911" s="27343" t="s">
        <v>22</v>
      </c>
      <c r="K1911" s="28195" t="s">
        <v>1069</v>
      </c>
      <c r="L1911" s="28229"/>
      <c r="M1911" s="28229"/>
      <c r="N1911" s="28229"/>
      <c r="O1911" s="28229"/>
      <c r="P1911" s="28229"/>
      <c r="Q1911" s="28229"/>
      <c r="R1911" s="28229"/>
      <c r="S1911" s="28229"/>
      <c r="T1911" s="28229"/>
      <c r="U1911" s="28265"/>
      <c r="V1911" s="28229">
        <v>0</v>
      </c>
    </row>
    <row s="28966" customFormat="1" customHeight="1" ht="22.5">
      <c r="A1912" s="28229"/>
      <c r="B1912" s="28924" t="s">
        <v>2257</v>
      </c>
      <c r="C1912" s="28540" t="s">
        <v>103</v>
      </c>
      <c r="D1912" s="27339" t="str">
        <f>B1912&amp;".1"</f>
        <v>3.626.1</v>
      </c>
      <c r="E1912" s="27340" t="s">
        <v>1065</v>
      </c>
      <c r="F1912" s="27341" t="s">
        <v>430</v>
      </c>
      <c r="G1912" s="27545" t="s">
        <v>22</v>
      </c>
      <c r="H1912" s="27343" t="s">
        <v>22</v>
      </c>
      <c r="I1912" s="27545" t="s">
        <v>2258</v>
      </c>
      <c r="J1912" s="27343" t="s">
        <v>22</v>
      </c>
      <c r="K1912" s="28195"/>
      <c r="L1912" s="28229"/>
      <c r="M1912" s="28229"/>
      <c r="N1912" s="28229"/>
      <c r="O1912" s="28229"/>
      <c r="P1912" s="28229"/>
      <c r="Q1912" s="28229"/>
      <c r="R1912" s="28229"/>
      <c r="S1912" s="28229"/>
      <c r="T1912" s="28229"/>
      <c r="U1912" s="28265"/>
      <c r="V1912" s="28229">
        <v>0</v>
      </c>
    </row>
    <row s="28966" customFormat="1" customHeight="1" ht="15">
      <c r="A1913" s="28229"/>
      <c r="B1913" s="28924"/>
      <c r="C1913" s="28540"/>
      <c r="D1913" s="27339" t="str">
        <f>B1912&amp;".2"</f>
        <v>3.626.2</v>
      </c>
      <c r="E1913" s="27340" t="s">
        <v>1066</v>
      </c>
      <c r="F1913" s="27341" t="s">
        <v>430</v>
      </c>
      <c r="G1913" s="27310" t="s">
        <v>22</v>
      </c>
      <c r="H1913" s="27343" t="s">
        <v>22</v>
      </c>
      <c r="I1913" s="27310" t="s">
        <v>2229</v>
      </c>
      <c r="J1913" s="27343" t="s">
        <v>22</v>
      </c>
      <c r="K1913" s="28195" t="s">
        <v>1067</v>
      </c>
      <c r="L1913" s="28229"/>
      <c r="M1913" s="28229"/>
      <c r="N1913" s="28229"/>
      <c r="O1913" s="28229"/>
      <c r="P1913" s="28229"/>
      <c r="Q1913" s="28229"/>
      <c r="R1913" s="28229"/>
      <c r="S1913" s="28229"/>
      <c r="T1913" s="28229"/>
      <c r="U1913" s="28265"/>
      <c r="V1913" s="28229">
        <v>0</v>
      </c>
    </row>
    <row s="28966" customFormat="1" customHeight="1" ht="15">
      <c r="A1914" s="28229"/>
      <c r="B1914" s="28924"/>
      <c r="C1914" s="28540"/>
      <c r="D1914" s="27339" t="str">
        <f>B1912&amp;".3"</f>
        <v>3.626.3</v>
      </c>
      <c r="E1914" s="27340" t="s">
        <v>1068</v>
      </c>
      <c r="F1914" s="27341" t="s">
        <v>430</v>
      </c>
      <c r="G1914" s="27310" t="s">
        <v>22</v>
      </c>
      <c r="H1914" s="27343" t="s">
        <v>22</v>
      </c>
      <c r="I1914" s="27310" t="s">
        <v>2094</v>
      </c>
      <c r="J1914" s="27343" t="s">
        <v>22</v>
      </c>
      <c r="K1914" s="28195" t="s">
        <v>1069</v>
      </c>
      <c r="L1914" s="28229"/>
      <c r="M1914" s="28229"/>
      <c r="N1914" s="28229"/>
      <c r="O1914" s="28229"/>
      <c r="P1914" s="28229"/>
      <c r="Q1914" s="28229"/>
      <c r="R1914" s="28229"/>
      <c r="S1914" s="28229"/>
      <c r="T1914" s="28229"/>
      <c r="U1914" s="28265"/>
      <c r="V1914" s="28229">
        <v>0</v>
      </c>
    </row>
    <row s="28966" customFormat="1" customHeight="1" ht="22.5">
      <c r="A1915" s="28229"/>
      <c r="B1915" s="28924" t="s">
        <v>2259</v>
      </c>
      <c r="C1915" s="28540" t="s">
        <v>103</v>
      </c>
      <c r="D1915" s="27339" t="str">
        <f>B1915&amp;".1"</f>
        <v>3.627.1</v>
      </c>
      <c r="E1915" s="27340" t="s">
        <v>1065</v>
      </c>
      <c r="F1915" s="27341" t="s">
        <v>430</v>
      </c>
      <c r="G1915" s="27545" t="s">
        <v>22</v>
      </c>
      <c r="H1915" s="27343" t="s">
        <v>22</v>
      </c>
      <c r="I1915" s="27545" t="s">
        <v>1926</v>
      </c>
      <c r="J1915" s="27343" t="s">
        <v>22</v>
      </c>
      <c r="K1915" s="28195"/>
      <c r="L1915" s="28229"/>
      <c r="M1915" s="28229"/>
      <c r="N1915" s="28229"/>
      <c r="O1915" s="28229"/>
      <c r="P1915" s="28229"/>
      <c r="Q1915" s="28229"/>
      <c r="R1915" s="28229"/>
      <c r="S1915" s="28229"/>
      <c r="T1915" s="28229"/>
      <c r="U1915" s="28265"/>
      <c r="V1915" s="28229">
        <v>0</v>
      </c>
    </row>
    <row s="28966" customFormat="1" customHeight="1" ht="15">
      <c r="A1916" s="28229"/>
      <c r="B1916" s="28924"/>
      <c r="C1916" s="28540"/>
      <c r="D1916" s="27339" t="str">
        <f>B1915&amp;".2"</f>
        <v>3.627.2</v>
      </c>
      <c r="E1916" s="27340" t="s">
        <v>1066</v>
      </c>
      <c r="F1916" s="27341" t="s">
        <v>430</v>
      </c>
      <c r="G1916" s="27310" t="s">
        <v>22</v>
      </c>
      <c r="H1916" s="27343" t="s">
        <v>22</v>
      </c>
      <c r="I1916" s="27310" t="s">
        <v>2229</v>
      </c>
      <c r="J1916" s="27343" t="s">
        <v>22</v>
      </c>
      <c r="K1916" s="28195" t="s">
        <v>1067</v>
      </c>
      <c r="L1916" s="28229"/>
      <c r="M1916" s="28229"/>
      <c r="N1916" s="28229"/>
      <c r="O1916" s="28229"/>
      <c r="P1916" s="28229"/>
      <c r="Q1916" s="28229"/>
      <c r="R1916" s="28229"/>
      <c r="S1916" s="28229"/>
      <c r="T1916" s="28229"/>
      <c r="U1916" s="28265"/>
      <c r="V1916" s="28229">
        <v>0</v>
      </c>
    </row>
    <row s="28966" customFormat="1" customHeight="1" ht="15">
      <c r="A1917" s="28229"/>
      <c r="B1917" s="28924"/>
      <c r="C1917" s="28540"/>
      <c r="D1917" s="27339" t="str">
        <f>B1915&amp;".3"</f>
        <v>3.627.3</v>
      </c>
      <c r="E1917" s="27340" t="s">
        <v>1068</v>
      </c>
      <c r="F1917" s="27341" t="s">
        <v>430</v>
      </c>
      <c r="G1917" s="27310" t="s">
        <v>22</v>
      </c>
      <c r="H1917" s="27343" t="s">
        <v>22</v>
      </c>
      <c r="I1917" s="27310" t="s">
        <v>2229</v>
      </c>
      <c r="J1917" s="27343" t="s">
        <v>22</v>
      </c>
      <c r="K1917" s="28195" t="s">
        <v>1069</v>
      </c>
      <c r="L1917" s="28229"/>
      <c r="M1917" s="28229"/>
      <c r="N1917" s="28229"/>
      <c r="O1917" s="28229"/>
      <c r="P1917" s="28229"/>
      <c r="Q1917" s="28229"/>
      <c r="R1917" s="28229"/>
      <c r="S1917" s="28229"/>
      <c r="T1917" s="28229"/>
      <c r="U1917" s="28265"/>
      <c r="V1917" s="28229">
        <v>0</v>
      </c>
    </row>
    <row s="28966" customFormat="1" customHeight="1" ht="22.5">
      <c r="A1918" s="28229"/>
      <c r="B1918" s="28924" t="s">
        <v>2260</v>
      </c>
      <c r="C1918" s="28540" t="s">
        <v>103</v>
      </c>
      <c r="D1918" s="27339" t="str">
        <f>B1918&amp;".1"</f>
        <v>3.628.1</v>
      </c>
      <c r="E1918" s="27340" t="s">
        <v>1065</v>
      </c>
      <c r="F1918" s="27341" t="s">
        <v>430</v>
      </c>
      <c r="G1918" s="27545" t="s">
        <v>22</v>
      </c>
      <c r="H1918" s="27343" t="s">
        <v>22</v>
      </c>
      <c r="I1918" s="27545" t="s">
        <v>2261</v>
      </c>
      <c r="J1918" s="27343" t="s">
        <v>22</v>
      </c>
      <c r="K1918" s="28195"/>
      <c r="L1918" s="28229"/>
      <c r="M1918" s="28229"/>
      <c r="N1918" s="28229"/>
      <c r="O1918" s="28229"/>
      <c r="P1918" s="28229"/>
      <c r="Q1918" s="28229"/>
      <c r="R1918" s="28229"/>
      <c r="S1918" s="28229"/>
      <c r="T1918" s="28229"/>
      <c r="U1918" s="28265"/>
      <c r="V1918" s="28229">
        <v>0</v>
      </c>
    </row>
    <row s="28966" customFormat="1" customHeight="1" ht="15">
      <c r="A1919" s="28229"/>
      <c r="B1919" s="28924"/>
      <c r="C1919" s="28540"/>
      <c r="D1919" s="27339" t="str">
        <f>B1918&amp;".2"</f>
        <v>3.628.2</v>
      </c>
      <c r="E1919" s="27340" t="s">
        <v>1066</v>
      </c>
      <c r="F1919" s="27341" t="s">
        <v>430</v>
      </c>
      <c r="G1919" s="27310" t="s">
        <v>22</v>
      </c>
      <c r="H1919" s="27343" t="s">
        <v>22</v>
      </c>
      <c r="I1919" s="27310" t="s">
        <v>2229</v>
      </c>
      <c r="J1919" s="27343" t="s">
        <v>22</v>
      </c>
      <c r="K1919" s="28195" t="s">
        <v>1067</v>
      </c>
      <c r="L1919" s="28229"/>
      <c r="M1919" s="28229"/>
      <c r="N1919" s="28229"/>
      <c r="O1919" s="28229"/>
      <c r="P1919" s="28229"/>
      <c r="Q1919" s="28229"/>
      <c r="R1919" s="28229"/>
      <c r="S1919" s="28229"/>
      <c r="T1919" s="28229"/>
      <c r="U1919" s="28265"/>
      <c r="V1919" s="28229">
        <v>0</v>
      </c>
    </row>
    <row s="28966" customFormat="1" customHeight="1" ht="15">
      <c r="A1920" s="28229"/>
      <c r="B1920" s="28924"/>
      <c r="C1920" s="28540"/>
      <c r="D1920" s="27339" t="str">
        <f>B1918&amp;".3"</f>
        <v>3.628.3</v>
      </c>
      <c r="E1920" s="27340" t="s">
        <v>1068</v>
      </c>
      <c r="F1920" s="27341" t="s">
        <v>430</v>
      </c>
      <c r="G1920" s="27310" t="s">
        <v>22</v>
      </c>
      <c r="H1920" s="27343" t="s">
        <v>22</v>
      </c>
      <c r="I1920" s="27310" t="s">
        <v>2094</v>
      </c>
      <c r="J1920" s="27343" t="s">
        <v>22</v>
      </c>
      <c r="K1920" s="28195" t="s">
        <v>1069</v>
      </c>
      <c r="L1920" s="28229"/>
      <c r="M1920" s="28229"/>
      <c r="N1920" s="28229"/>
      <c r="O1920" s="28229"/>
      <c r="P1920" s="28229"/>
      <c r="Q1920" s="28229"/>
      <c r="R1920" s="28229"/>
      <c r="S1920" s="28229"/>
      <c r="T1920" s="28229"/>
      <c r="U1920" s="28265"/>
      <c r="V1920" s="28229">
        <v>0</v>
      </c>
    </row>
    <row s="28966" customFormat="1" customHeight="1" ht="22.5">
      <c r="A1921" s="28229"/>
      <c r="B1921" s="28924" t="s">
        <v>2262</v>
      </c>
      <c r="C1921" s="28540" t="s">
        <v>103</v>
      </c>
      <c r="D1921" s="27339" t="str">
        <f>B1921&amp;".1"</f>
        <v>3.629.1</v>
      </c>
      <c r="E1921" s="27340" t="s">
        <v>1065</v>
      </c>
      <c r="F1921" s="27341" t="s">
        <v>430</v>
      </c>
      <c r="G1921" s="27545" t="s">
        <v>22</v>
      </c>
      <c r="H1921" s="27343" t="s">
        <v>22</v>
      </c>
      <c r="I1921" s="27545" t="s">
        <v>1926</v>
      </c>
      <c r="J1921" s="27343" t="s">
        <v>22</v>
      </c>
      <c r="K1921" s="28195"/>
      <c r="L1921" s="28229"/>
      <c r="M1921" s="28229"/>
      <c r="N1921" s="28229"/>
      <c r="O1921" s="28229"/>
      <c r="P1921" s="28229"/>
      <c r="Q1921" s="28229"/>
      <c r="R1921" s="28229"/>
      <c r="S1921" s="28229"/>
      <c r="T1921" s="28229"/>
      <c r="U1921" s="28265"/>
      <c r="V1921" s="28229">
        <v>0</v>
      </c>
    </row>
    <row s="28966" customFormat="1" customHeight="1" ht="15">
      <c r="A1922" s="28229"/>
      <c r="B1922" s="28924"/>
      <c r="C1922" s="28540"/>
      <c r="D1922" s="27339" t="str">
        <f>B1921&amp;".2"</f>
        <v>3.629.2</v>
      </c>
      <c r="E1922" s="27340" t="s">
        <v>1066</v>
      </c>
      <c r="F1922" s="27341" t="s">
        <v>430</v>
      </c>
      <c r="G1922" s="27310" t="s">
        <v>22</v>
      </c>
      <c r="H1922" s="27343" t="s">
        <v>22</v>
      </c>
      <c r="I1922" s="27310" t="s">
        <v>2229</v>
      </c>
      <c r="J1922" s="27343" t="s">
        <v>22</v>
      </c>
      <c r="K1922" s="28195" t="s">
        <v>1067</v>
      </c>
      <c r="L1922" s="28229"/>
      <c r="M1922" s="28229"/>
      <c r="N1922" s="28229"/>
      <c r="O1922" s="28229"/>
      <c r="P1922" s="28229"/>
      <c r="Q1922" s="28229"/>
      <c r="R1922" s="28229"/>
      <c r="S1922" s="28229"/>
      <c r="T1922" s="28229"/>
      <c r="U1922" s="28265"/>
      <c r="V1922" s="28229">
        <v>0</v>
      </c>
    </row>
    <row s="28966" customFormat="1" customHeight="1" ht="15">
      <c r="A1923" s="28229"/>
      <c r="B1923" s="28924"/>
      <c r="C1923" s="28540"/>
      <c r="D1923" s="27339" t="str">
        <f>B1921&amp;".3"</f>
        <v>3.629.3</v>
      </c>
      <c r="E1923" s="27340" t="s">
        <v>1068</v>
      </c>
      <c r="F1923" s="27341" t="s">
        <v>430</v>
      </c>
      <c r="G1923" s="27310" t="s">
        <v>22</v>
      </c>
      <c r="H1923" s="27343" t="s">
        <v>22</v>
      </c>
      <c r="I1923" s="27310" t="s">
        <v>2229</v>
      </c>
      <c r="J1923" s="27343" t="s">
        <v>22</v>
      </c>
      <c r="K1923" s="28195" t="s">
        <v>1069</v>
      </c>
      <c r="L1923" s="28229"/>
      <c r="M1923" s="28229"/>
      <c r="N1923" s="28229"/>
      <c r="O1923" s="28229"/>
      <c r="P1923" s="28229"/>
      <c r="Q1923" s="28229"/>
      <c r="R1923" s="28229"/>
      <c r="S1923" s="28229"/>
      <c r="T1923" s="28229"/>
      <c r="U1923" s="28265"/>
      <c r="V1923" s="28229">
        <v>0</v>
      </c>
    </row>
    <row s="28966" customFormat="1" customHeight="1" ht="22.5">
      <c r="A1924" s="28229"/>
      <c r="B1924" s="28924" t="s">
        <v>2263</v>
      </c>
      <c r="C1924" s="28540" t="s">
        <v>103</v>
      </c>
      <c r="D1924" s="27339" t="str">
        <f>B1924&amp;".1"</f>
        <v>3.630.1</v>
      </c>
      <c r="E1924" s="27340" t="s">
        <v>1065</v>
      </c>
      <c r="F1924" s="27341" t="s">
        <v>430</v>
      </c>
      <c r="G1924" s="27545" t="s">
        <v>22</v>
      </c>
      <c r="H1924" s="27343" t="s">
        <v>22</v>
      </c>
      <c r="I1924" s="27545" t="s">
        <v>2264</v>
      </c>
      <c r="J1924" s="27343" t="s">
        <v>22</v>
      </c>
      <c r="K1924" s="28195"/>
      <c r="L1924" s="28229"/>
      <c r="M1924" s="28229"/>
      <c r="N1924" s="28229"/>
      <c r="O1924" s="28229"/>
      <c r="P1924" s="28229"/>
      <c r="Q1924" s="28229"/>
      <c r="R1924" s="28229"/>
      <c r="S1924" s="28229"/>
      <c r="T1924" s="28229"/>
      <c r="U1924" s="28265"/>
      <c r="V1924" s="28229">
        <v>0</v>
      </c>
    </row>
    <row s="28966" customFormat="1" customHeight="1" ht="15">
      <c r="A1925" s="28229"/>
      <c r="B1925" s="28924"/>
      <c r="C1925" s="28540"/>
      <c r="D1925" s="27339" t="str">
        <f>B1924&amp;".2"</f>
        <v>3.630.2</v>
      </c>
      <c r="E1925" s="27340" t="s">
        <v>1066</v>
      </c>
      <c r="F1925" s="27341" t="s">
        <v>430</v>
      </c>
      <c r="G1925" s="27310" t="s">
        <v>22</v>
      </c>
      <c r="H1925" s="27343" t="s">
        <v>22</v>
      </c>
      <c r="I1925" s="27310" t="s">
        <v>2229</v>
      </c>
      <c r="J1925" s="27343" t="s">
        <v>22</v>
      </c>
      <c r="K1925" s="28195" t="s">
        <v>1067</v>
      </c>
      <c r="L1925" s="28229"/>
      <c r="M1925" s="28229"/>
      <c r="N1925" s="28229"/>
      <c r="O1925" s="28229"/>
      <c r="P1925" s="28229"/>
      <c r="Q1925" s="28229"/>
      <c r="R1925" s="28229"/>
      <c r="S1925" s="28229"/>
      <c r="T1925" s="28229"/>
      <c r="U1925" s="28265"/>
      <c r="V1925" s="28229">
        <v>0</v>
      </c>
    </row>
    <row s="28966" customFormat="1" customHeight="1" ht="15">
      <c r="A1926" s="28229"/>
      <c r="B1926" s="28924"/>
      <c r="C1926" s="28540"/>
      <c r="D1926" s="27339" t="str">
        <f>B1924&amp;".3"</f>
        <v>3.630.3</v>
      </c>
      <c r="E1926" s="27340" t="s">
        <v>1068</v>
      </c>
      <c r="F1926" s="27341" t="s">
        <v>430</v>
      </c>
      <c r="G1926" s="27310" t="s">
        <v>22</v>
      </c>
      <c r="H1926" s="27343" t="s">
        <v>22</v>
      </c>
      <c r="I1926" s="27310" t="s">
        <v>2094</v>
      </c>
      <c r="J1926" s="27343" t="s">
        <v>22</v>
      </c>
      <c r="K1926" s="28195" t="s">
        <v>1069</v>
      </c>
      <c r="L1926" s="28229"/>
      <c r="M1926" s="28229"/>
      <c r="N1926" s="28229"/>
      <c r="O1926" s="28229"/>
      <c r="P1926" s="28229"/>
      <c r="Q1926" s="28229"/>
      <c r="R1926" s="28229"/>
      <c r="S1926" s="28229"/>
      <c r="T1926" s="28229"/>
      <c r="U1926" s="28265"/>
      <c r="V1926" s="28229">
        <v>0</v>
      </c>
    </row>
    <row s="28966" customFormat="1" customHeight="1" ht="22.5">
      <c r="A1927" s="28229"/>
      <c r="B1927" s="28924" t="s">
        <v>2265</v>
      </c>
      <c r="C1927" s="28540" t="s">
        <v>103</v>
      </c>
      <c r="D1927" s="27339" t="str">
        <f>B1927&amp;".1"</f>
        <v>3.631.1</v>
      </c>
      <c r="E1927" s="27340" t="s">
        <v>1065</v>
      </c>
      <c r="F1927" s="27341" t="s">
        <v>430</v>
      </c>
      <c r="G1927" s="27545" t="s">
        <v>22</v>
      </c>
      <c r="H1927" s="27343" t="s">
        <v>22</v>
      </c>
      <c r="I1927" s="27545" t="s">
        <v>2266</v>
      </c>
      <c r="J1927" s="27343" t="s">
        <v>22</v>
      </c>
      <c r="K1927" s="28195"/>
      <c r="L1927" s="28229"/>
      <c r="M1927" s="28229"/>
      <c r="N1927" s="28229"/>
      <c r="O1927" s="28229"/>
      <c r="P1927" s="28229"/>
      <c r="Q1927" s="28229"/>
      <c r="R1927" s="28229"/>
      <c r="S1927" s="28229"/>
      <c r="T1927" s="28229"/>
      <c r="U1927" s="28265"/>
      <c r="V1927" s="28229">
        <v>0</v>
      </c>
    </row>
    <row s="28966" customFormat="1" customHeight="1" ht="15">
      <c r="A1928" s="28229"/>
      <c r="B1928" s="28924"/>
      <c r="C1928" s="28540"/>
      <c r="D1928" s="27339" t="str">
        <f>B1927&amp;".2"</f>
        <v>3.631.2</v>
      </c>
      <c r="E1928" s="27340" t="s">
        <v>1066</v>
      </c>
      <c r="F1928" s="27341" t="s">
        <v>430</v>
      </c>
      <c r="G1928" s="27310" t="s">
        <v>22</v>
      </c>
      <c r="H1928" s="27343" t="s">
        <v>22</v>
      </c>
      <c r="I1928" s="27310" t="s">
        <v>2229</v>
      </c>
      <c r="J1928" s="27343" t="s">
        <v>22</v>
      </c>
      <c r="K1928" s="28195" t="s">
        <v>1067</v>
      </c>
      <c r="L1928" s="28229"/>
      <c r="M1928" s="28229"/>
      <c r="N1928" s="28229"/>
      <c r="O1928" s="28229"/>
      <c r="P1928" s="28229"/>
      <c r="Q1928" s="28229"/>
      <c r="R1928" s="28229"/>
      <c r="S1928" s="28229"/>
      <c r="T1928" s="28229"/>
      <c r="U1928" s="28265"/>
      <c r="V1928" s="28229">
        <v>0</v>
      </c>
    </row>
    <row s="28966" customFormat="1" customHeight="1" ht="15">
      <c r="A1929" s="28229"/>
      <c r="B1929" s="28924"/>
      <c r="C1929" s="28540"/>
      <c r="D1929" s="27339" t="str">
        <f>B1927&amp;".3"</f>
        <v>3.631.3</v>
      </c>
      <c r="E1929" s="27340" t="s">
        <v>1068</v>
      </c>
      <c r="F1929" s="27341" t="s">
        <v>430</v>
      </c>
      <c r="G1929" s="27310" t="s">
        <v>22</v>
      </c>
      <c r="H1929" s="27343" t="s">
        <v>22</v>
      </c>
      <c r="I1929" s="27310" t="s">
        <v>2229</v>
      </c>
      <c r="J1929" s="27343" t="s">
        <v>22</v>
      </c>
      <c r="K1929" s="28195" t="s">
        <v>1069</v>
      </c>
      <c r="L1929" s="28229"/>
      <c r="M1929" s="28229"/>
      <c r="N1929" s="28229"/>
      <c r="O1929" s="28229"/>
      <c r="P1929" s="28229"/>
      <c r="Q1929" s="28229"/>
      <c r="R1929" s="28229"/>
      <c r="S1929" s="28229"/>
      <c r="T1929" s="28229"/>
      <c r="U1929" s="28265"/>
      <c r="V1929" s="28229">
        <v>0</v>
      </c>
    </row>
    <row s="28966" customFormat="1" customHeight="1" ht="22.5">
      <c r="A1930" s="28229"/>
      <c r="B1930" s="28924" t="s">
        <v>2267</v>
      </c>
      <c r="C1930" s="28540" t="s">
        <v>103</v>
      </c>
      <c r="D1930" s="27339" t="str">
        <f>B1930&amp;".1"</f>
        <v>3.632.1</v>
      </c>
      <c r="E1930" s="27340" t="s">
        <v>1065</v>
      </c>
      <c r="F1930" s="27341" t="s">
        <v>430</v>
      </c>
      <c r="G1930" s="27545" t="s">
        <v>22</v>
      </c>
      <c r="H1930" s="27343" t="s">
        <v>22</v>
      </c>
      <c r="I1930" s="27545" t="s">
        <v>1437</v>
      </c>
      <c r="J1930" s="27343" t="s">
        <v>22</v>
      </c>
      <c r="K1930" s="28195"/>
      <c r="L1930" s="28229"/>
      <c r="M1930" s="28229"/>
      <c r="N1930" s="28229"/>
      <c r="O1930" s="28229"/>
      <c r="P1930" s="28229"/>
      <c r="Q1930" s="28229"/>
      <c r="R1930" s="28229"/>
      <c r="S1930" s="28229"/>
      <c r="T1930" s="28229"/>
      <c r="U1930" s="28265"/>
      <c r="V1930" s="28229">
        <v>0</v>
      </c>
    </row>
    <row s="28966" customFormat="1" customHeight="1" ht="15">
      <c r="A1931" s="28229"/>
      <c r="B1931" s="28924"/>
      <c r="C1931" s="28540"/>
      <c r="D1931" s="27339" t="str">
        <f>B1930&amp;".2"</f>
        <v>3.632.2</v>
      </c>
      <c r="E1931" s="27340" t="s">
        <v>1066</v>
      </c>
      <c r="F1931" s="27341" t="s">
        <v>430</v>
      </c>
      <c r="G1931" s="27310" t="s">
        <v>22</v>
      </c>
      <c r="H1931" s="27343" t="s">
        <v>22</v>
      </c>
      <c r="I1931" s="27310" t="s">
        <v>2229</v>
      </c>
      <c r="J1931" s="27343" t="s">
        <v>22</v>
      </c>
      <c r="K1931" s="28195" t="s">
        <v>1067</v>
      </c>
      <c r="L1931" s="28229"/>
      <c r="M1931" s="28229"/>
      <c r="N1931" s="28229"/>
      <c r="O1931" s="28229"/>
      <c r="P1931" s="28229"/>
      <c r="Q1931" s="28229"/>
      <c r="R1931" s="28229"/>
      <c r="S1931" s="28229"/>
      <c r="T1931" s="28229"/>
      <c r="U1931" s="28265"/>
      <c r="V1931" s="28229">
        <v>0</v>
      </c>
    </row>
    <row s="28966" customFormat="1" customHeight="1" ht="15">
      <c r="A1932" s="28229"/>
      <c r="B1932" s="28924"/>
      <c r="C1932" s="28540"/>
      <c r="D1932" s="27339" t="str">
        <f>B1930&amp;".3"</f>
        <v>3.632.3</v>
      </c>
      <c r="E1932" s="27340" t="s">
        <v>1068</v>
      </c>
      <c r="F1932" s="27341" t="s">
        <v>430</v>
      </c>
      <c r="G1932" s="27310" t="s">
        <v>22</v>
      </c>
      <c r="H1932" s="27343" t="s">
        <v>22</v>
      </c>
      <c r="I1932" s="27310" t="s">
        <v>2229</v>
      </c>
      <c r="J1932" s="27343" t="s">
        <v>22</v>
      </c>
      <c r="K1932" s="28195" t="s">
        <v>1069</v>
      </c>
      <c r="L1932" s="28229"/>
      <c r="M1932" s="28229"/>
      <c r="N1932" s="28229"/>
      <c r="O1932" s="28229"/>
      <c r="P1932" s="28229"/>
      <c r="Q1932" s="28229"/>
      <c r="R1932" s="28229"/>
      <c r="S1932" s="28229"/>
      <c r="T1932" s="28229"/>
      <c r="U1932" s="28265"/>
      <c r="V1932" s="28229">
        <v>0</v>
      </c>
    </row>
    <row s="28966" customFormat="1" customHeight="1" ht="22.5">
      <c r="A1933" s="28229"/>
      <c r="B1933" s="28924" t="s">
        <v>2268</v>
      </c>
      <c r="C1933" s="28540" t="s">
        <v>103</v>
      </c>
      <c r="D1933" s="27339" t="str">
        <f>B1933&amp;".1"</f>
        <v>3.633.1</v>
      </c>
      <c r="E1933" s="27340" t="s">
        <v>1065</v>
      </c>
      <c r="F1933" s="27341" t="s">
        <v>430</v>
      </c>
      <c r="G1933" s="27545" t="s">
        <v>22</v>
      </c>
      <c r="H1933" s="27343" t="s">
        <v>22</v>
      </c>
      <c r="I1933" s="27545" t="s">
        <v>1926</v>
      </c>
      <c r="J1933" s="27343" t="s">
        <v>22</v>
      </c>
      <c r="K1933" s="28195"/>
      <c r="L1933" s="28229"/>
      <c r="M1933" s="28229"/>
      <c r="N1933" s="28229"/>
      <c r="O1933" s="28229"/>
      <c r="P1933" s="28229"/>
      <c r="Q1933" s="28229"/>
      <c r="R1933" s="28229"/>
      <c r="S1933" s="28229"/>
      <c r="T1933" s="28229"/>
      <c r="U1933" s="28265"/>
      <c r="V1933" s="28229">
        <v>0</v>
      </c>
    </row>
    <row s="28966" customFormat="1" customHeight="1" ht="15">
      <c r="A1934" s="28229"/>
      <c r="B1934" s="28924"/>
      <c r="C1934" s="28540"/>
      <c r="D1934" s="27339" t="str">
        <f>B1933&amp;".2"</f>
        <v>3.633.2</v>
      </c>
      <c r="E1934" s="27340" t="s">
        <v>1066</v>
      </c>
      <c r="F1934" s="27341" t="s">
        <v>430</v>
      </c>
      <c r="G1934" s="27310" t="s">
        <v>22</v>
      </c>
      <c r="H1934" s="27343" t="s">
        <v>22</v>
      </c>
      <c r="I1934" s="27310" t="s">
        <v>2229</v>
      </c>
      <c r="J1934" s="27343" t="s">
        <v>22</v>
      </c>
      <c r="K1934" s="28195" t="s">
        <v>1067</v>
      </c>
      <c r="L1934" s="28229"/>
      <c r="M1934" s="28229"/>
      <c r="N1934" s="28229"/>
      <c r="O1934" s="28229"/>
      <c r="P1934" s="28229"/>
      <c r="Q1934" s="28229"/>
      <c r="R1934" s="28229"/>
      <c r="S1934" s="28229"/>
      <c r="T1934" s="28229"/>
      <c r="U1934" s="28265"/>
      <c r="V1934" s="28229">
        <v>0</v>
      </c>
    </row>
    <row s="28966" customFormat="1" customHeight="1" ht="15">
      <c r="A1935" s="28229"/>
      <c r="B1935" s="28924"/>
      <c r="C1935" s="28540"/>
      <c r="D1935" s="27339" t="str">
        <f>B1933&amp;".3"</f>
        <v>3.633.3</v>
      </c>
      <c r="E1935" s="27340" t="s">
        <v>1068</v>
      </c>
      <c r="F1935" s="27341" t="s">
        <v>430</v>
      </c>
      <c r="G1935" s="27310" t="s">
        <v>22</v>
      </c>
      <c r="H1935" s="27343" t="s">
        <v>22</v>
      </c>
      <c r="I1935" s="27310" t="s">
        <v>2229</v>
      </c>
      <c r="J1935" s="27343" t="s">
        <v>22</v>
      </c>
      <c r="K1935" s="28195" t="s">
        <v>1069</v>
      </c>
      <c r="L1935" s="28229"/>
      <c r="M1935" s="28229"/>
      <c r="N1935" s="28229"/>
      <c r="O1935" s="28229"/>
      <c r="P1935" s="28229"/>
      <c r="Q1935" s="28229"/>
      <c r="R1935" s="28229"/>
      <c r="S1935" s="28229"/>
      <c r="T1935" s="28229"/>
      <c r="U1935" s="28265"/>
      <c r="V1935" s="28229">
        <v>0</v>
      </c>
    </row>
    <row s="28966" customFormat="1" customHeight="1" ht="22.5">
      <c r="A1936" s="28229"/>
      <c r="B1936" s="28924" t="s">
        <v>2269</v>
      </c>
      <c r="C1936" s="28540" t="s">
        <v>103</v>
      </c>
      <c r="D1936" s="27339" t="str">
        <f>B1936&amp;".1"</f>
        <v>3.634.1</v>
      </c>
      <c r="E1936" s="27340" t="s">
        <v>1065</v>
      </c>
      <c r="F1936" s="27341" t="s">
        <v>430</v>
      </c>
      <c r="G1936" s="27545" t="s">
        <v>22</v>
      </c>
      <c r="H1936" s="27343" t="s">
        <v>22</v>
      </c>
      <c r="I1936" s="27545" t="s">
        <v>1926</v>
      </c>
      <c r="J1936" s="27343" t="s">
        <v>22</v>
      </c>
      <c r="K1936" s="28195"/>
      <c r="L1936" s="28229"/>
      <c r="M1936" s="28229"/>
      <c r="N1936" s="28229"/>
      <c r="O1936" s="28229"/>
      <c r="P1936" s="28229"/>
      <c r="Q1936" s="28229"/>
      <c r="R1936" s="28229"/>
      <c r="S1936" s="28229"/>
      <c r="T1936" s="28229"/>
      <c r="U1936" s="28265"/>
      <c r="V1936" s="28229">
        <v>0</v>
      </c>
    </row>
    <row s="28966" customFormat="1" customHeight="1" ht="15">
      <c r="A1937" s="28229"/>
      <c r="B1937" s="28924"/>
      <c r="C1937" s="28540"/>
      <c r="D1937" s="27339" t="str">
        <f>B1936&amp;".2"</f>
        <v>3.634.2</v>
      </c>
      <c r="E1937" s="27340" t="s">
        <v>1066</v>
      </c>
      <c r="F1937" s="27341" t="s">
        <v>430</v>
      </c>
      <c r="G1937" s="27310" t="s">
        <v>22</v>
      </c>
      <c r="H1937" s="27343" t="s">
        <v>22</v>
      </c>
      <c r="I1937" s="27310" t="s">
        <v>2229</v>
      </c>
      <c r="J1937" s="27343" t="s">
        <v>22</v>
      </c>
      <c r="K1937" s="28195" t="s">
        <v>1067</v>
      </c>
      <c r="L1937" s="28229"/>
      <c r="M1937" s="28229"/>
      <c r="N1937" s="28229"/>
      <c r="O1937" s="28229"/>
      <c r="P1937" s="28229"/>
      <c r="Q1937" s="28229"/>
      <c r="R1937" s="28229"/>
      <c r="S1937" s="28229"/>
      <c r="T1937" s="28229"/>
      <c r="U1937" s="28265"/>
      <c r="V1937" s="28229">
        <v>0</v>
      </c>
    </row>
    <row s="28966" customFormat="1" customHeight="1" ht="15">
      <c r="A1938" s="28229"/>
      <c r="B1938" s="28924"/>
      <c r="C1938" s="28540"/>
      <c r="D1938" s="27339" t="str">
        <f>B1936&amp;".3"</f>
        <v>3.634.3</v>
      </c>
      <c r="E1938" s="27340" t="s">
        <v>1068</v>
      </c>
      <c r="F1938" s="27341" t="s">
        <v>430</v>
      </c>
      <c r="G1938" s="27310" t="s">
        <v>22</v>
      </c>
      <c r="H1938" s="27343" t="s">
        <v>22</v>
      </c>
      <c r="I1938" s="27310" t="s">
        <v>2229</v>
      </c>
      <c r="J1938" s="27343" t="s">
        <v>22</v>
      </c>
      <c r="K1938" s="28195" t="s">
        <v>1069</v>
      </c>
      <c r="L1938" s="28229"/>
      <c r="M1938" s="28229"/>
      <c r="N1938" s="28229"/>
      <c r="O1938" s="28229"/>
      <c r="P1938" s="28229"/>
      <c r="Q1938" s="28229"/>
      <c r="R1938" s="28229"/>
      <c r="S1938" s="28229"/>
      <c r="T1938" s="28229"/>
      <c r="U1938" s="28265"/>
      <c r="V1938" s="28229">
        <v>0</v>
      </c>
    </row>
    <row s="28966" customFormat="1" customHeight="1" ht="22.5">
      <c r="A1939" s="28229"/>
      <c r="B1939" s="28924" t="s">
        <v>2270</v>
      </c>
      <c r="C1939" s="28540" t="s">
        <v>103</v>
      </c>
      <c r="D1939" s="27339" t="str">
        <f>B1939&amp;".1"</f>
        <v>3.635.1</v>
      </c>
      <c r="E1939" s="27340" t="s">
        <v>1065</v>
      </c>
      <c r="F1939" s="27341" t="s">
        <v>430</v>
      </c>
      <c r="G1939" s="27545" t="s">
        <v>22</v>
      </c>
      <c r="H1939" s="27343" t="s">
        <v>22</v>
      </c>
      <c r="I1939" s="27545" t="s">
        <v>2271</v>
      </c>
      <c r="J1939" s="27343" t="s">
        <v>22</v>
      </c>
      <c r="K1939" s="28195"/>
      <c r="L1939" s="28229"/>
      <c r="M1939" s="28229"/>
      <c r="N1939" s="28229"/>
      <c r="O1939" s="28229"/>
      <c r="P1939" s="28229"/>
      <c r="Q1939" s="28229"/>
      <c r="R1939" s="28229"/>
      <c r="S1939" s="28229"/>
      <c r="T1939" s="28229"/>
      <c r="U1939" s="28265"/>
      <c r="V1939" s="28229">
        <v>0</v>
      </c>
    </row>
    <row s="28966" customFormat="1" customHeight="1" ht="15">
      <c r="A1940" s="28229"/>
      <c r="B1940" s="28924"/>
      <c r="C1940" s="28540"/>
      <c r="D1940" s="27339" t="str">
        <f>B1939&amp;".2"</f>
        <v>3.635.2</v>
      </c>
      <c r="E1940" s="27340" t="s">
        <v>1066</v>
      </c>
      <c r="F1940" s="27341" t="s">
        <v>430</v>
      </c>
      <c r="G1940" s="27310" t="s">
        <v>22</v>
      </c>
      <c r="H1940" s="27343" t="s">
        <v>22</v>
      </c>
      <c r="I1940" s="27310" t="s">
        <v>2229</v>
      </c>
      <c r="J1940" s="27343" t="s">
        <v>22</v>
      </c>
      <c r="K1940" s="28195" t="s">
        <v>1067</v>
      </c>
      <c r="L1940" s="28229"/>
      <c r="M1940" s="28229"/>
      <c r="N1940" s="28229"/>
      <c r="O1940" s="28229"/>
      <c r="P1940" s="28229"/>
      <c r="Q1940" s="28229"/>
      <c r="R1940" s="28229"/>
      <c r="S1940" s="28229"/>
      <c r="T1940" s="28229"/>
      <c r="U1940" s="28265"/>
      <c r="V1940" s="28229">
        <v>0</v>
      </c>
    </row>
    <row s="28966" customFormat="1" customHeight="1" ht="15">
      <c r="A1941" s="28229"/>
      <c r="B1941" s="28924"/>
      <c r="C1941" s="28540"/>
      <c r="D1941" s="27339" t="str">
        <f>B1939&amp;".3"</f>
        <v>3.635.3</v>
      </c>
      <c r="E1941" s="27340" t="s">
        <v>1068</v>
      </c>
      <c r="F1941" s="27341" t="s">
        <v>430</v>
      </c>
      <c r="G1941" s="27310" t="s">
        <v>22</v>
      </c>
      <c r="H1941" s="27343" t="s">
        <v>22</v>
      </c>
      <c r="I1941" s="27310" t="s">
        <v>2229</v>
      </c>
      <c r="J1941" s="27343" t="s">
        <v>22</v>
      </c>
      <c r="K1941" s="28195" t="s">
        <v>1069</v>
      </c>
      <c r="L1941" s="28229"/>
      <c r="M1941" s="28229"/>
      <c r="N1941" s="28229"/>
      <c r="O1941" s="28229"/>
      <c r="P1941" s="28229"/>
      <c r="Q1941" s="28229"/>
      <c r="R1941" s="28229"/>
      <c r="S1941" s="28229"/>
      <c r="T1941" s="28229"/>
      <c r="U1941" s="28265"/>
      <c r="V1941" s="28229">
        <v>0</v>
      </c>
    </row>
    <row s="28966" customFormat="1" customHeight="1" ht="22.5">
      <c r="A1942" s="28229"/>
      <c r="B1942" s="28924" t="s">
        <v>2272</v>
      </c>
      <c r="C1942" s="28540" t="s">
        <v>103</v>
      </c>
      <c r="D1942" s="27339" t="str">
        <f>B1942&amp;".1"</f>
        <v>3.636.1</v>
      </c>
      <c r="E1942" s="27340" t="s">
        <v>1065</v>
      </c>
      <c r="F1942" s="27341" t="s">
        <v>430</v>
      </c>
      <c r="G1942" s="27545" t="s">
        <v>22</v>
      </c>
      <c r="H1942" s="27343" t="s">
        <v>22</v>
      </c>
      <c r="I1942" s="27545" t="s">
        <v>2231</v>
      </c>
      <c r="J1942" s="27343" t="s">
        <v>22</v>
      </c>
      <c r="K1942" s="28195"/>
      <c r="L1942" s="28229"/>
      <c r="M1942" s="28229"/>
      <c r="N1942" s="28229"/>
      <c r="O1942" s="28229"/>
      <c r="P1942" s="28229"/>
      <c r="Q1942" s="28229"/>
      <c r="R1942" s="28229"/>
      <c r="S1942" s="28229"/>
      <c r="T1942" s="28229"/>
      <c r="U1942" s="28265"/>
      <c r="V1942" s="28229">
        <v>0</v>
      </c>
    </row>
    <row s="28966" customFormat="1" customHeight="1" ht="15">
      <c r="A1943" s="28229"/>
      <c r="B1943" s="28924"/>
      <c r="C1943" s="28540"/>
      <c r="D1943" s="27339" t="str">
        <f>B1942&amp;".2"</f>
        <v>3.636.2</v>
      </c>
      <c r="E1943" s="27340" t="s">
        <v>1066</v>
      </c>
      <c r="F1943" s="27341" t="s">
        <v>430</v>
      </c>
      <c r="G1943" s="27310" t="s">
        <v>22</v>
      </c>
      <c r="H1943" s="27343" t="s">
        <v>22</v>
      </c>
      <c r="I1943" s="27310" t="s">
        <v>2229</v>
      </c>
      <c r="J1943" s="27343" t="s">
        <v>22</v>
      </c>
      <c r="K1943" s="28195" t="s">
        <v>1067</v>
      </c>
      <c r="L1943" s="28229"/>
      <c r="M1943" s="28229"/>
      <c r="N1943" s="28229"/>
      <c r="O1943" s="28229"/>
      <c r="P1943" s="28229"/>
      <c r="Q1943" s="28229"/>
      <c r="R1943" s="28229"/>
      <c r="S1943" s="28229"/>
      <c r="T1943" s="28229"/>
      <c r="U1943" s="28265"/>
      <c r="V1943" s="28229">
        <v>0</v>
      </c>
    </row>
    <row s="28966" customFormat="1" customHeight="1" ht="15">
      <c r="A1944" s="28229"/>
      <c r="B1944" s="28924"/>
      <c r="C1944" s="28540"/>
      <c r="D1944" s="27339" t="str">
        <f>B1942&amp;".3"</f>
        <v>3.636.3</v>
      </c>
      <c r="E1944" s="27340" t="s">
        <v>1068</v>
      </c>
      <c r="F1944" s="27341" t="s">
        <v>430</v>
      </c>
      <c r="G1944" s="27310" t="s">
        <v>22</v>
      </c>
      <c r="H1944" s="27343" t="s">
        <v>22</v>
      </c>
      <c r="I1944" s="27310" t="s">
        <v>2229</v>
      </c>
      <c r="J1944" s="27343" t="s">
        <v>22</v>
      </c>
      <c r="K1944" s="28195" t="s">
        <v>1069</v>
      </c>
      <c r="L1944" s="28229"/>
      <c r="M1944" s="28229"/>
      <c r="N1944" s="28229"/>
      <c r="O1944" s="28229"/>
      <c r="P1944" s="28229"/>
      <c r="Q1944" s="28229"/>
      <c r="R1944" s="28229"/>
      <c r="S1944" s="28229"/>
      <c r="T1944" s="28229"/>
      <c r="U1944" s="28265"/>
      <c r="V1944" s="28229">
        <v>0</v>
      </c>
    </row>
    <row s="28966" customFormat="1" customHeight="1" ht="22.5">
      <c r="A1945" s="28229"/>
      <c r="B1945" s="28924" t="s">
        <v>2273</v>
      </c>
      <c r="C1945" s="28540" t="s">
        <v>103</v>
      </c>
      <c r="D1945" s="27339" t="str">
        <f>B1945&amp;".1"</f>
        <v>3.637.1</v>
      </c>
      <c r="E1945" s="27340" t="s">
        <v>1065</v>
      </c>
      <c r="F1945" s="27341" t="s">
        <v>430</v>
      </c>
      <c r="G1945" s="27545" t="s">
        <v>22</v>
      </c>
      <c r="H1945" s="27343" t="s">
        <v>22</v>
      </c>
      <c r="I1945" s="27545" t="s">
        <v>1926</v>
      </c>
      <c r="J1945" s="27343" t="s">
        <v>22</v>
      </c>
      <c r="K1945" s="28195"/>
      <c r="L1945" s="28229"/>
      <c r="M1945" s="28229"/>
      <c r="N1945" s="28229"/>
      <c r="O1945" s="28229"/>
      <c r="P1945" s="28229"/>
      <c r="Q1945" s="28229"/>
      <c r="R1945" s="28229"/>
      <c r="S1945" s="28229"/>
      <c r="T1945" s="28229"/>
      <c r="U1945" s="28265"/>
      <c r="V1945" s="28229">
        <v>0</v>
      </c>
    </row>
    <row s="28966" customFormat="1" customHeight="1" ht="15">
      <c r="A1946" s="28229"/>
      <c r="B1946" s="28924"/>
      <c r="C1946" s="28540"/>
      <c r="D1946" s="27339" t="str">
        <f>B1945&amp;".2"</f>
        <v>3.637.2</v>
      </c>
      <c r="E1946" s="27340" t="s">
        <v>1066</v>
      </c>
      <c r="F1946" s="27341" t="s">
        <v>430</v>
      </c>
      <c r="G1946" s="27310" t="s">
        <v>22</v>
      </c>
      <c r="H1946" s="27343" t="s">
        <v>22</v>
      </c>
      <c r="I1946" s="27310" t="s">
        <v>2229</v>
      </c>
      <c r="J1946" s="27343" t="s">
        <v>22</v>
      </c>
      <c r="K1946" s="28195" t="s">
        <v>1067</v>
      </c>
      <c r="L1946" s="28229"/>
      <c r="M1946" s="28229"/>
      <c r="N1946" s="28229"/>
      <c r="O1946" s="28229"/>
      <c r="P1946" s="28229"/>
      <c r="Q1946" s="28229"/>
      <c r="R1946" s="28229"/>
      <c r="S1946" s="28229"/>
      <c r="T1946" s="28229"/>
      <c r="U1946" s="28265"/>
      <c r="V1946" s="28229">
        <v>0</v>
      </c>
    </row>
    <row s="28966" customFormat="1" customHeight="1" ht="15">
      <c r="A1947" s="28229"/>
      <c r="B1947" s="28924"/>
      <c r="C1947" s="28540"/>
      <c r="D1947" s="27339" t="str">
        <f>B1945&amp;".3"</f>
        <v>3.637.3</v>
      </c>
      <c r="E1947" s="27340" t="s">
        <v>1068</v>
      </c>
      <c r="F1947" s="27341" t="s">
        <v>430</v>
      </c>
      <c r="G1947" s="27310" t="s">
        <v>22</v>
      </c>
      <c r="H1947" s="27343" t="s">
        <v>22</v>
      </c>
      <c r="I1947" s="27310" t="s">
        <v>2229</v>
      </c>
      <c r="J1947" s="27343" t="s">
        <v>22</v>
      </c>
      <c r="K1947" s="28195" t="s">
        <v>1069</v>
      </c>
      <c r="L1947" s="28229"/>
      <c r="M1947" s="28229"/>
      <c r="N1947" s="28229"/>
      <c r="O1947" s="28229"/>
      <c r="P1947" s="28229"/>
      <c r="Q1947" s="28229"/>
      <c r="R1947" s="28229"/>
      <c r="S1947" s="28229"/>
      <c r="T1947" s="28229"/>
      <c r="U1947" s="28265"/>
      <c r="V1947" s="28229">
        <v>0</v>
      </c>
    </row>
    <row s="28966" customFormat="1" customHeight="1" ht="22.5">
      <c r="A1948" s="28229"/>
      <c r="B1948" s="28924" t="s">
        <v>2274</v>
      </c>
      <c r="C1948" s="28540" t="s">
        <v>103</v>
      </c>
      <c r="D1948" s="27339" t="str">
        <f>B1948&amp;".1"</f>
        <v>3.638.1</v>
      </c>
      <c r="E1948" s="27340" t="s">
        <v>1065</v>
      </c>
      <c r="F1948" s="27341" t="s">
        <v>430</v>
      </c>
      <c r="G1948" s="27545" t="s">
        <v>22</v>
      </c>
      <c r="H1948" s="27343" t="s">
        <v>22</v>
      </c>
      <c r="I1948" s="27545" t="s">
        <v>1926</v>
      </c>
      <c r="J1948" s="27343" t="s">
        <v>22</v>
      </c>
      <c r="K1948" s="28195"/>
      <c r="L1948" s="28229"/>
      <c r="M1948" s="28229"/>
      <c r="N1948" s="28229"/>
      <c r="O1948" s="28229"/>
      <c r="P1948" s="28229"/>
      <c r="Q1948" s="28229"/>
      <c r="R1948" s="28229"/>
      <c r="S1948" s="28229"/>
      <c r="T1948" s="28229"/>
      <c r="U1948" s="28265"/>
      <c r="V1948" s="28229">
        <v>0</v>
      </c>
    </row>
    <row s="28966" customFormat="1" customHeight="1" ht="15">
      <c r="A1949" s="28229"/>
      <c r="B1949" s="28924"/>
      <c r="C1949" s="28540"/>
      <c r="D1949" s="27339" t="str">
        <f>B1948&amp;".2"</f>
        <v>3.638.2</v>
      </c>
      <c r="E1949" s="27340" t="s">
        <v>1066</v>
      </c>
      <c r="F1949" s="27341" t="s">
        <v>430</v>
      </c>
      <c r="G1949" s="27310" t="s">
        <v>22</v>
      </c>
      <c r="H1949" s="27343" t="s">
        <v>22</v>
      </c>
      <c r="I1949" s="27310" t="s">
        <v>2229</v>
      </c>
      <c r="J1949" s="27343" t="s">
        <v>22</v>
      </c>
      <c r="K1949" s="28195" t="s">
        <v>1067</v>
      </c>
      <c r="L1949" s="28229"/>
      <c r="M1949" s="28229"/>
      <c r="N1949" s="28229"/>
      <c r="O1949" s="28229"/>
      <c r="P1949" s="28229"/>
      <c r="Q1949" s="28229"/>
      <c r="R1949" s="28229"/>
      <c r="S1949" s="28229"/>
      <c r="T1949" s="28229"/>
      <c r="U1949" s="28265"/>
      <c r="V1949" s="28229">
        <v>0</v>
      </c>
    </row>
    <row s="28966" customFormat="1" customHeight="1" ht="15">
      <c r="A1950" s="28229"/>
      <c r="B1950" s="28924"/>
      <c r="C1950" s="28540"/>
      <c r="D1950" s="27339" t="str">
        <f>B1948&amp;".3"</f>
        <v>3.638.3</v>
      </c>
      <c r="E1950" s="27340" t="s">
        <v>1068</v>
      </c>
      <c r="F1950" s="27341" t="s">
        <v>430</v>
      </c>
      <c r="G1950" s="27310" t="s">
        <v>22</v>
      </c>
      <c r="H1950" s="27343" t="s">
        <v>22</v>
      </c>
      <c r="I1950" s="27310" t="s">
        <v>2229</v>
      </c>
      <c r="J1950" s="27343" t="s">
        <v>22</v>
      </c>
      <c r="K1950" s="28195" t="s">
        <v>1069</v>
      </c>
      <c r="L1950" s="28229"/>
      <c r="M1950" s="28229"/>
      <c r="N1950" s="28229"/>
      <c r="O1950" s="28229"/>
      <c r="P1950" s="28229"/>
      <c r="Q1950" s="28229"/>
      <c r="R1950" s="28229"/>
      <c r="S1950" s="28229"/>
      <c r="T1950" s="28229"/>
      <c r="U1950" s="28265"/>
      <c r="V1950" s="28229">
        <v>0</v>
      </c>
    </row>
    <row s="28966" customFormat="1" customHeight="1" ht="22.5">
      <c r="A1951" s="28229"/>
      <c r="B1951" s="28924" t="s">
        <v>2275</v>
      </c>
      <c r="C1951" s="28540" t="s">
        <v>103</v>
      </c>
      <c r="D1951" s="27339" t="str">
        <f>B1951&amp;".1"</f>
        <v>3.639.1</v>
      </c>
      <c r="E1951" s="27340" t="s">
        <v>1065</v>
      </c>
      <c r="F1951" s="27341" t="s">
        <v>430</v>
      </c>
      <c r="G1951" s="27545" t="s">
        <v>22</v>
      </c>
      <c r="H1951" s="27343" t="s">
        <v>22</v>
      </c>
      <c r="I1951" s="27545" t="s">
        <v>1926</v>
      </c>
      <c r="J1951" s="27343" t="s">
        <v>22</v>
      </c>
      <c r="K1951" s="28195"/>
      <c r="L1951" s="28229"/>
      <c r="M1951" s="28229"/>
      <c r="N1951" s="28229"/>
      <c r="O1951" s="28229"/>
      <c r="P1951" s="28229"/>
      <c r="Q1951" s="28229"/>
      <c r="R1951" s="28229"/>
      <c r="S1951" s="28229"/>
      <c r="T1951" s="28229"/>
      <c r="U1951" s="28265"/>
      <c r="V1951" s="28229">
        <v>0</v>
      </c>
    </row>
    <row s="28966" customFormat="1" customHeight="1" ht="15">
      <c r="A1952" s="28229"/>
      <c r="B1952" s="28924"/>
      <c r="C1952" s="28540"/>
      <c r="D1952" s="27339" t="str">
        <f>B1951&amp;".2"</f>
        <v>3.639.2</v>
      </c>
      <c r="E1952" s="27340" t="s">
        <v>1066</v>
      </c>
      <c r="F1952" s="27341" t="s">
        <v>430</v>
      </c>
      <c r="G1952" s="27310" t="s">
        <v>22</v>
      </c>
      <c r="H1952" s="27343" t="s">
        <v>22</v>
      </c>
      <c r="I1952" s="27310" t="s">
        <v>2229</v>
      </c>
      <c r="J1952" s="27343" t="s">
        <v>22</v>
      </c>
      <c r="K1952" s="28195" t="s">
        <v>1067</v>
      </c>
      <c r="L1952" s="28229"/>
      <c r="M1952" s="28229"/>
      <c r="N1952" s="28229"/>
      <c r="O1952" s="28229"/>
      <c r="P1952" s="28229"/>
      <c r="Q1952" s="28229"/>
      <c r="R1952" s="28229"/>
      <c r="S1952" s="28229"/>
      <c r="T1952" s="28229"/>
      <c r="U1952" s="28265"/>
      <c r="V1952" s="28229">
        <v>0</v>
      </c>
    </row>
    <row s="28966" customFormat="1" customHeight="1" ht="15">
      <c r="A1953" s="28229"/>
      <c r="B1953" s="28924"/>
      <c r="C1953" s="28540"/>
      <c r="D1953" s="27339" t="str">
        <f>B1951&amp;".3"</f>
        <v>3.639.3</v>
      </c>
      <c r="E1953" s="27340" t="s">
        <v>1068</v>
      </c>
      <c r="F1953" s="27341" t="s">
        <v>430</v>
      </c>
      <c r="G1953" s="27310" t="s">
        <v>22</v>
      </c>
      <c r="H1953" s="27343" t="s">
        <v>22</v>
      </c>
      <c r="I1953" s="27310" t="s">
        <v>2229</v>
      </c>
      <c r="J1953" s="27343" t="s">
        <v>22</v>
      </c>
      <c r="K1953" s="28195" t="s">
        <v>1069</v>
      </c>
      <c r="L1953" s="28229"/>
      <c r="M1953" s="28229"/>
      <c r="N1953" s="28229"/>
      <c r="O1953" s="28229"/>
      <c r="P1953" s="28229"/>
      <c r="Q1953" s="28229"/>
      <c r="R1953" s="28229"/>
      <c r="S1953" s="28229"/>
      <c r="T1953" s="28229"/>
      <c r="U1953" s="28265"/>
      <c r="V1953" s="28229">
        <v>0</v>
      </c>
    </row>
    <row s="28966" customFormat="1" customHeight="1" ht="22.5">
      <c r="A1954" s="28229"/>
      <c r="B1954" s="28924" t="s">
        <v>2276</v>
      </c>
      <c r="C1954" s="28540" t="s">
        <v>103</v>
      </c>
      <c r="D1954" s="27339" t="str">
        <f>B1954&amp;".1"</f>
        <v>3.640.1</v>
      </c>
      <c r="E1954" s="27340" t="s">
        <v>1065</v>
      </c>
      <c r="F1954" s="27341" t="s">
        <v>430</v>
      </c>
      <c r="G1954" s="27545" t="s">
        <v>22</v>
      </c>
      <c r="H1954" s="27343" t="s">
        <v>22</v>
      </c>
      <c r="I1954" s="27545" t="s">
        <v>1926</v>
      </c>
      <c r="J1954" s="27343" t="s">
        <v>22</v>
      </c>
      <c r="K1954" s="28195"/>
      <c r="L1954" s="28229"/>
      <c r="M1954" s="28229"/>
      <c r="N1954" s="28229"/>
      <c r="O1954" s="28229"/>
      <c r="P1954" s="28229"/>
      <c r="Q1954" s="28229"/>
      <c r="R1954" s="28229"/>
      <c r="S1954" s="28229"/>
      <c r="T1954" s="28229"/>
      <c r="U1954" s="28265"/>
      <c r="V1954" s="28229">
        <v>0</v>
      </c>
    </row>
    <row s="28966" customFormat="1" customHeight="1" ht="15">
      <c r="A1955" s="28229"/>
      <c r="B1955" s="28924"/>
      <c r="C1955" s="28540"/>
      <c r="D1955" s="27339" t="str">
        <f>B1954&amp;".2"</f>
        <v>3.640.2</v>
      </c>
      <c r="E1955" s="27340" t="s">
        <v>1066</v>
      </c>
      <c r="F1955" s="27341" t="s">
        <v>430</v>
      </c>
      <c r="G1955" s="27310" t="s">
        <v>22</v>
      </c>
      <c r="H1955" s="27343" t="s">
        <v>22</v>
      </c>
      <c r="I1955" s="27310" t="s">
        <v>2229</v>
      </c>
      <c r="J1955" s="27343" t="s">
        <v>22</v>
      </c>
      <c r="K1955" s="28195" t="s">
        <v>1067</v>
      </c>
      <c r="L1955" s="28229"/>
      <c r="M1955" s="28229"/>
      <c r="N1955" s="28229"/>
      <c r="O1955" s="28229"/>
      <c r="P1955" s="28229"/>
      <c r="Q1955" s="28229"/>
      <c r="R1955" s="28229"/>
      <c r="S1955" s="28229"/>
      <c r="T1955" s="28229"/>
      <c r="U1955" s="28265"/>
      <c r="V1955" s="28229">
        <v>0</v>
      </c>
    </row>
    <row s="28966" customFormat="1" customHeight="1" ht="15">
      <c r="A1956" s="28229"/>
      <c r="B1956" s="28924"/>
      <c r="C1956" s="28540"/>
      <c r="D1956" s="27339" t="str">
        <f>B1954&amp;".3"</f>
        <v>3.640.3</v>
      </c>
      <c r="E1956" s="27340" t="s">
        <v>1068</v>
      </c>
      <c r="F1956" s="27341" t="s">
        <v>430</v>
      </c>
      <c r="G1956" s="27310" t="s">
        <v>22</v>
      </c>
      <c r="H1956" s="27343" t="s">
        <v>22</v>
      </c>
      <c r="I1956" s="27310" t="s">
        <v>2229</v>
      </c>
      <c r="J1956" s="27343" t="s">
        <v>22</v>
      </c>
      <c r="K1956" s="28195" t="s">
        <v>1069</v>
      </c>
      <c r="L1956" s="28229"/>
      <c r="M1956" s="28229"/>
      <c r="N1956" s="28229"/>
      <c r="O1956" s="28229"/>
      <c r="P1956" s="28229"/>
      <c r="Q1956" s="28229"/>
      <c r="R1956" s="28229"/>
      <c r="S1956" s="28229"/>
      <c r="T1956" s="28229"/>
      <c r="U1956" s="28265"/>
      <c r="V1956" s="28229">
        <v>0</v>
      </c>
    </row>
    <row s="28966" customFormat="1" customHeight="1" ht="22.5">
      <c r="A1957" s="28229"/>
      <c r="B1957" s="28924" t="s">
        <v>2277</v>
      </c>
      <c r="C1957" s="28540" t="s">
        <v>103</v>
      </c>
      <c r="D1957" s="27339" t="str">
        <f>B1957&amp;".1"</f>
        <v>3.641.1</v>
      </c>
      <c r="E1957" s="27340" t="s">
        <v>1065</v>
      </c>
      <c r="F1957" s="27341" t="s">
        <v>430</v>
      </c>
      <c r="G1957" s="27545" t="s">
        <v>22</v>
      </c>
      <c r="H1957" s="27343" t="s">
        <v>22</v>
      </c>
      <c r="I1957" s="27545" t="s">
        <v>2278</v>
      </c>
      <c r="J1957" s="27343" t="s">
        <v>22</v>
      </c>
      <c r="K1957" s="28195"/>
      <c r="L1957" s="28229"/>
      <c r="M1957" s="28229"/>
      <c r="N1957" s="28229"/>
      <c r="O1957" s="28229"/>
      <c r="P1957" s="28229"/>
      <c r="Q1957" s="28229"/>
      <c r="R1957" s="28229"/>
      <c r="S1957" s="28229"/>
      <c r="T1957" s="28229"/>
      <c r="U1957" s="28265"/>
      <c r="V1957" s="28229">
        <v>0</v>
      </c>
    </row>
    <row s="28966" customFormat="1" customHeight="1" ht="15">
      <c r="A1958" s="28229"/>
      <c r="B1958" s="28924"/>
      <c r="C1958" s="28540"/>
      <c r="D1958" s="27339" t="str">
        <f>B1957&amp;".2"</f>
        <v>3.641.2</v>
      </c>
      <c r="E1958" s="27340" t="s">
        <v>1066</v>
      </c>
      <c r="F1958" s="27341" t="s">
        <v>430</v>
      </c>
      <c r="G1958" s="27310" t="s">
        <v>22</v>
      </c>
      <c r="H1958" s="27343" t="s">
        <v>22</v>
      </c>
      <c r="I1958" s="27310" t="s">
        <v>2229</v>
      </c>
      <c r="J1958" s="27343" t="s">
        <v>22</v>
      </c>
      <c r="K1958" s="28195" t="s">
        <v>1067</v>
      </c>
      <c r="L1958" s="28229"/>
      <c r="M1958" s="28229"/>
      <c r="N1958" s="28229"/>
      <c r="O1958" s="28229"/>
      <c r="P1958" s="28229"/>
      <c r="Q1958" s="28229"/>
      <c r="R1958" s="28229"/>
      <c r="S1958" s="28229"/>
      <c r="T1958" s="28229"/>
      <c r="U1958" s="28265"/>
      <c r="V1958" s="28229">
        <v>0</v>
      </c>
    </row>
    <row s="28966" customFormat="1" customHeight="1" ht="15">
      <c r="A1959" s="28229"/>
      <c r="B1959" s="28924"/>
      <c r="C1959" s="28540"/>
      <c r="D1959" s="27339" t="str">
        <f>B1957&amp;".3"</f>
        <v>3.641.3</v>
      </c>
      <c r="E1959" s="27340" t="s">
        <v>1068</v>
      </c>
      <c r="F1959" s="27341" t="s">
        <v>430</v>
      </c>
      <c r="G1959" s="27310" t="s">
        <v>22</v>
      </c>
      <c r="H1959" s="27343" t="s">
        <v>22</v>
      </c>
      <c r="I1959" s="27310" t="s">
        <v>2229</v>
      </c>
      <c r="J1959" s="27343" t="s">
        <v>22</v>
      </c>
      <c r="K1959" s="28195" t="s">
        <v>1069</v>
      </c>
      <c r="L1959" s="28229"/>
      <c r="M1959" s="28229"/>
      <c r="N1959" s="28229"/>
      <c r="O1959" s="28229"/>
      <c r="P1959" s="28229"/>
      <c r="Q1959" s="28229"/>
      <c r="R1959" s="28229"/>
      <c r="S1959" s="28229"/>
      <c r="T1959" s="28229"/>
      <c r="U1959" s="28265"/>
      <c r="V1959" s="28229">
        <v>0</v>
      </c>
    </row>
    <row s="28966" customFormat="1" customHeight="1" ht="22.5">
      <c r="A1960" s="28229"/>
      <c r="B1960" s="28924" t="s">
        <v>2279</v>
      </c>
      <c r="C1960" s="28540" t="s">
        <v>103</v>
      </c>
      <c r="D1960" s="27339" t="str">
        <f>B1960&amp;".1"</f>
        <v>3.642.1</v>
      </c>
      <c r="E1960" s="27340" t="s">
        <v>1065</v>
      </c>
      <c r="F1960" s="27341" t="s">
        <v>430</v>
      </c>
      <c r="G1960" s="27545" t="s">
        <v>22</v>
      </c>
      <c r="H1960" s="27343" t="s">
        <v>22</v>
      </c>
      <c r="I1960" s="27545" t="s">
        <v>1926</v>
      </c>
      <c r="J1960" s="27343" t="s">
        <v>22</v>
      </c>
      <c r="K1960" s="28195"/>
      <c r="L1960" s="28229"/>
      <c r="M1960" s="28229"/>
      <c r="N1960" s="28229"/>
      <c r="O1960" s="28229"/>
      <c r="P1960" s="28229"/>
      <c r="Q1960" s="28229"/>
      <c r="R1960" s="28229"/>
      <c r="S1960" s="28229"/>
      <c r="T1960" s="28229"/>
      <c r="U1960" s="28265"/>
      <c r="V1960" s="28229">
        <v>0</v>
      </c>
    </row>
    <row s="28966" customFormat="1" customHeight="1" ht="15">
      <c r="A1961" s="28229"/>
      <c r="B1961" s="28924"/>
      <c r="C1961" s="28540"/>
      <c r="D1961" s="27339" t="str">
        <f>B1960&amp;".2"</f>
        <v>3.642.2</v>
      </c>
      <c r="E1961" s="27340" t="s">
        <v>1066</v>
      </c>
      <c r="F1961" s="27341" t="s">
        <v>430</v>
      </c>
      <c r="G1961" s="27310" t="s">
        <v>22</v>
      </c>
      <c r="H1961" s="27343" t="s">
        <v>22</v>
      </c>
      <c r="I1961" s="27310" t="s">
        <v>2229</v>
      </c>
      <c r="J1961" s="27343" t="s">
        <v>22</v>
      </c>
      <c r="K1961" s="28195" t="s">
        <v>1067</v>
      </c>
      <c r="L1961" s="28229"/>
      <c r="M1961" s="28229"/>
      <c r="N1961" s="28229"/>
      <c r="O1961" s="28229"/>
      <c r="P1961" s="28229"/>
      <c r="Q1961" s="28229"/>
      <c r="R1961" s="28229"/>
      <c r="S1961" s="28229"/>
      <c r="T1961" s="28229"/>
      <c r="U1961" s="28265"/>
      <c r="V1961" s="28229">
        <v>0</v>
      </c>
    </row>
    <row s="28966" customFormat="1" customHeight="1" ht="15">
      <c r="A1962" s="28229"/>
      <c r="B1962" s="28924"/>
      <c r="C1962" s="28540"/>
      <c r="D1962" s="27339" t="str">
        <f>B1960&amp;".3"</f>
        <v>3.642.3</v>
      </c>
      <c r="E1962" s="27340" t="s">
        <v>1068</v>
      </c>
      <c r="F1962" s="27341" t="s">
        <v>430</v>
      </c>
      <c r="G1962" s="27310" t="s">
        <v>22</v>
      </c>
      <c r="H1962" s="27343" t="s">
        <v>22</v>
      </c>
      <c r="I1962" s="27310" t="s">
        <v>2229</v>
      </c>
      <c r="J1962" s="27343" t="s">
        <v>22</v>
      </c>
      <c r="K1962" s="28195" t="s">
        <v>1069</v>
      </c>
      <c r="L1962" s="28229"/>
      <c r="M1962" s="28229"/>
      <c r="N1962" s="28229"/>
      <c r="O1962" s="28229"/>
      <c r="P1962" s="28229"/>
      <c r="Q1962" s="28229"/>
      <c r="R1962" s="28229"/>
      <c r="S1962" s="28229"/>
      <c r="T1962" s="28229"/>
      <c r="U1962" s="28265"/>
      <c r="V1962" s="28229">
        <v>0</v>
      </c>
    </row>
    <row s="28966" customFormat="1" customHeight="1" ht="22.5">
      <c r="A1963" s="28229"/>
      <c r="B1963" s="28924" t="s">
        <v>2280</v>
      </c>
      <c r="C1963" s="28540" t="s">
        <v>103</v>
      </c>
      <c r="D1963" s="27339" t="str">
        <f>B1963&amp;".1"</f>
        <v>3.643.1</v>
      </c>
      <c r="E1963" s="27340" t="s">
        <v>1065</v>
      </c>
      <c r="F1963" s="27341" t="s">
        <v>430</v>
      </c>
      <c r="G1963" s="27545" t="s">
        <v>22</v>
      </c>
      <c r="H1963" s="27343" t="s">
        <v>22</v>
      </c>
      <c r="I1963" s="27545" t="s">
        <v>1437</v>
      </c>
      <c r="J1963" s="27343" t="s">
        <v>22</v>
      </c>
      <c r="K1963" s="28195"/>
      <c r="L1963" s="28229"/>
      <c r="M1963" s="28229"/>
      <c r="N1963" s="28229"/>
      <c r="O1963" s="28229"/>
      <c r="P1963" s="28229"/>
      <c r="Q1963" s="28229"/>
      <c r="R1963" s="28229"/>
      <c r="S1963" s="28229"/>
      <c r="T1963" s="28229"/>
      <c r="U1963" s="28265"/>
      <c r="V1963" s="28229">
        <v>0</v>
      </c>
    </row>
    <row s="28966" customFormat="1" customHeight="1" ht="15">
      <c r="A1964" s="28229"/>
      <c r="B1964" s="28924"/>
      <c r="C1964" s="28540"/>
      <c r="D1964" s="27339" t="str">
        <f>B1963&amp;".2"</f>
        <v>3.643.2</v>
      </c>
      <c r="E1964" s="27340" t="s">
        <v>1066</v>
      </c>
      <c r="F1964" s="27341" t="s">
        <v>430</v>
      </c>
      <c r="G1964" s="27310" t="s">
        <v>22</v>
      </c>
      <c r="H1964" s="27343" t="s">
        <v>22</v>
      </c>
      <c r="I1964" s="27310" t="s">
        <v>2229</v>
      </c>
      <c r="J1964" s="27343" t="s">
        <v>22</v>
      </c>
      <c r="K1964" s="28195" t="s">
        <v>1067</v>
      </c>
      <c r="L1964" s="28229"/>
      <c r="M1964" s="28229"/>
      <c r="N1964" s="28229"/>
      <c r="O1964" s="28229"/>
      <c r="P1964" s="28229"/>
      <c r="Q1964" s="28229"/>
      <c r="R1964" s="28229"/>
      <c r="S1964" s="28229"/>
      <c r="T1964" s="28229"/>
      <c r="U1964" s="28265"/>
      <c r="V1964" s="28229">
        <v>0</v>
      </c>
    </row>
    <row s="28966" customFormat="1" customHeight="1" ht="15">
      <c r="A1965" s="28229"/>
      <c r="B1965" s="28924"/>
      <c r="C1965" s="28540"/>
      <c r="D1965" s="27339" t="str">
        <f>B1963&amp;".3"</f>
        <v>3.643.3</v>
      </c>
      <c r="E1965" s="27340" t="s">
        <v>1068</v>
      </c>
      <c r="F1965" s="27341" t="s">
        <v>430</v>
      </c>
      <c r="G1965" s="27310" t="s">
        <v>22</v>
      </c>
      <c r="H1965" s="27343" t="s">
        <v>22</v>
      </c>
      <c r="I1965" s="27310" t="s">
        <v>2229</v>
      </c>
      <c r="J1965" s="27343" t="s">
        <v>22</v>
      </c>
      <c r="K1965" s="28195" t="s">
        <v>1069</v>
      </c>
      <c r="L1965" s="28229"/>
      <c r="M1965" s="28229"/>
      <c r="N1965" s="28229"/>
      <c r="O1965" s="28229"/>
      <c r="P1965" s="28229"/>
      <c r="Q1965" s="28229"/>
      <c r="R1965" s="28229"/>
      <c r="S1965" s="28229"/>
      <c r="T1965" s="28229"/>
      <c r="U1965" s="28265"/>
      <c r="V1965" s="28229">
        <v>0</v>
      </c>
    </row>
    <row s="28966" customFormat="1" customHeight="1" ht="22.5">
      <c r="A1966" s="28229"/>
      <c r="B1966" s="28924" t="s">
        <v>2281</v>
      </c>
      <c r="C1966" s="28540" t="s">
        <v>103</v>
      </c>
      <c r="D1966" s="27339" t="str">
        <f>B1966&amp;".1"</f>
        <v>3.644.1</v>
      </c>
      <c r="E1966" s="27340" t="s">
        <v>1065</v>
      </c>
      <c r="F1966" s="27341" t="s">
        <v>430</v>
      </c>
      <c r="G1966" s="27545" t="s">
        <v>22</v>
      </c>
      <c r="H1966" s="27343" t="s">
        <v>22</v>
      </c>
      <c r="I1966" s="27545" t="s">
        <v>1926</v>
      </c>
      <c r="J1966" s="27343" t="s">
        <v>22</v>
      </c>
      <c r="K1966" s="28195"/>
      <c r="L1966" s="28229"/>
      <c r="M1966" s="28229"/>
      <c r="N1966" s="28229"/>
      <c r="O1966" s="28229"/>
      <c r="P1966" s="28229"/>
      <c r="Q1966" s="28229"/>
      <c r="R1966" s="28229"/>
      <c r="S1966" s="28229"/>
      <c r="T1966" s="28229"/>
      <c r="U1966" s="28265"/>
      <c r="V1966" s="28229">
        <v>0</v>
      </c>
    </row>
    <row s="28966" customFormat="1" customHeight="1" ht="15">
      <c r="A1967" s="28229"/>
      <c r="B1967" s="28924"/>
      <c r="C1967" s="28540"/>
      <c r="D1967" s="27339" t="str">
        <f>B1966&amp;".2"</f>
        <v>3.644.2</v>
      </c>
      <c r="E1967" s="27340" t="s">
        <v>1066</v>
      </c>
      <c r="F1967" s="27341" t="s">
        <v>430</v>
      </c>
      <c r="G1967" s="27310" t="s">
        <v>22</v>
      </c>
      <c r="H1967" s="27343" t="s">
        <v>22</v>
      </c>
      <c r="I1967" s="27310" t="s">
        <v>2229</v>
      </c>
      <c r="J1967" s="27343" t="s">
        <v>22</v>
      </c>
      <c r="K1967" s="28195" t="s">
        <v>1067</v>
      </c>
      <c r="L1967" s="28229"/>
      <c r="M1967" s="28229"/>
      <c r="N1967" s="28229"/>
      <c r="O1967" s="28229"/>
      <c r="P1967" s="28229"/>
      <c r="Q1967" s="28229"/>
      <c r="R1967" s="28229"/>
      <c r="S1967" s="28229"/>
      <c r="T1967" s="28229"/>
      <c r="U1967" s="28265"/>
      <c r="V1967" s="28229">
        <v>0</v>
      </c>
    </row>
    <row s="28966" customFormat="1" customHeight="1" ht="15">
      <c r="A1968" s="28229"/>
      <c r="B1968" s="28924"/>
      <c r="C1968" s="28540"/>
      <c r="D1968" s="27339" t="str">
        <f>B1966&amp;".3"</f>
        <v>3.644.3</v>
      </c>
      <c r="E1968" s="27340" t="s">
        <v>1068</v>
      </c>
      <c r="F1968" s="27341" t="s">
        <v>430</v>
      </c>
      <c r="G1968" s="27310" t="s">
        <v>22</v>
      </c>
      <c r="H1968" s="27343" t="s">
        <v>22</v>
      </c>
      <c r="I1968" s="27310" t="s">
        <v>2229</v>
      </c>
      <c r="J1968" s="27343" t="s">
        <v>22</v>
      </c>
      <c r="K1968" s="28195" t="s">
        <v>1069</v>
      </c>
      <c r="L1968" s="28229"/>
      <c r="M1968" s="28229"/>
      <c r="N1968" s="28229"/>
      <c r="O1968" s="28229"/>
      <c r="P1968" s="28229"/>
      <c r="Q1968" s="28229"/>
      <c r="R1968" s="28229"/>
      <c r="S1968" s="28229"/>
      <c r="T1968" s="28229"/>
      <c r="U1968" s="28265"/>
      <c r="V1968" s="28229">
        <v>0</v>
      </c>
    </row>
    <row s="28966" customFormat="1" customHeight="1" ht="22.5">
      <c r="A1969" s="28229"/>
      <c r="B1969" s="28924" t="s">
        <v>2282</v>
      </c>
      <c r="C1969" s="28540" t="s">
        <v>103</v>
      </c>
      <c r="D1969" s="27339" t="str">
        <f>B1969&amp;".1"</f>
        <v>3.645.1</v>
      </c>
      <c r="E1969" s="27340" t="s">
        <v>1065</v>
      </c>
      <c r="F1969" s="27341" t="s">
        <v>430</v>
      </c>
      <c r="G1969" s="27545" t="s">
        <v>22</v>
      </c>
      <c r="H1969" s="27343" t="s">
        <v>22</v>
      </c>
      <c r="I1969" s="27545" t="s">
        <v>1437</v>
      </c>
      <c r="J1969" s="27343" t="s">
        <v>22</v>
      </c>
      <c r="K1969" s="28195"/>
      <c r="L1969" s="28229"/>
      <c r="M1969" s="28229"/>
      <c r="N1969" s="28229"/>
      <c r="O1969" s="28229"/>
      <c r="P1969" s="28229"/>
      <c r="Q1969" s="28229"/>
      <c r="R1969" s="28229"/>
      <c r="S1969" s="28229"/>
      <c r="T1969" s="28229"/>
      <c r="U1969" s="28265"/>
      <c r="V1969" s="28229">
        <v>0</v>
      </c>
    </row>
    <row s="28966" customFormat="1" customHeight="1" ht="15">
      <c r="A1970" s="28229"/>
      <c r="B1970" s="28924"/>
      <c r="C1970" s="28540"/>
      <c r="D1970" s="27339" t="str">
        <f>B1969&amp;".2"</f>
        <v>3.645.2</v>
      </c>
      <c r="E1970" s="27340" t="s">
        <v>1066</v>
      </c>
      <c r="F1970" s="27341" t="s">
        <v>430</v>
      </c>
      <c r="G1970" s="27310" t="s">
        <v>22</v>
      </c>
      <c r="H1970" s="27343" t="s">
        <v>22</v>
      </c>
      <c r="I1970" s="27310" t="s">
        <v>2229</v>
      </c>
      <c r="J1970" s="27343" t="s">
        <v>22</v>
      </c>
      <c r="K1970" s="28195" t="s">
        <v>1067</v>
      </c>
      <c r="L1970" s="28229"/>
      <c r="M1970" s="28229"/>
      <c r="N1970" s="28229"/>
      <c r="O1970" s="28229"/>
      <c r="P1970" s="28229"/>
      <c r="Q1970" s="28229"/>
      <c r="R1970" s="28229"/>
      <c r="S1970" s="28229"/>
      <c r="T1970" s="28229"/>
      <c r="U1970" s="28265"/>
      <c r="V1970" s="28229">
        <v>0</v>
      </c>
    </row>
    <row s="28966" customFormat="1" customHeight="1" ht="15">
      <c r="A1971" s="28229"/>
      <c r="B1971" s="28924"/>
      <c r="C1971" s="28540"/>
      <c r="D1971" s="27339" t="str">
        <f>B1969&amp;".3"</f>
        <v>3.645.3</v>
      </c>
      <c r="E1971" s="27340" t="s">
        <v>1068</v>
      </c>
      <c r="F1971" s="27341" t="s">
        <v>430</v>
      </c>
      <c r="G1971" s="27310" t="s">
        <v>22</v>
      </c>
      <c r="H1971" s="27343" t="s">
        <v>22</v>
      </c>
      <c r="I1971" s="27310" t="s">
        <v>2229</v>
      </c>
      <c r="J1971" s="27343" t="s">
        <v>22</v>
      </c>
      <c r="K1971" s="28195" t="s">
        <v>1069</v>
      </c>
      <c r="L1971" s="28229"/>
      <c r="M1971" s="28229"/>
      <c r="N1971" s="28229"/>
      <c r="O1971" s="28229"/>
      <c r="P1971" s="28229"/>
      <c r="Q1971" s="28229"/>
      <c r="R1971" s="28229"/>
      <c r="S1971" s="28229"/>
      <c r="T1971" s="28229"/>
      <c r="U1971" s="28265"/>
      <c r="V1971" s="28229">
        <v>0</v>
      </c>
    </row>
    <row s="28966" customFormat="1" customHeight="1" ht="22.5">
      <c r="A1972" s="28229"/>
      <c r="B1972" s="28924" t="s">
        <v>2283</v>
      </c>
      <c r="C1972" s="28540" t="s">
        <v>103</v>
      </c>
      <c r="D1972" s="27339" t="str">
        <f>B1972&amp;".1"</f>
        <v>3.646.1</v>
      </c>
      <c r="E1972" s="27340" t="s">
        <v>1065</v>
      </c>
      <c r="F1972" s="27341" t="s">
        <v>430</v>
      </c>
      <c r="G1972" s="27545" t="s">
        <v>22</v>
      </c>
      <c r="H1972" s="27343" t="s">
        <v>22</v>
      </c>
      <c r="I1972" s="27545" t="s">
        <v>2284</v>
      </c>
      <c r="J1972" s="27343" t="s">
        <v>22</v>
      </c>
      <c r="K1972" s="28195"/>
      <c r="L1972" s="28229"/>
      <c r="M1972" s="28229"/>
      <c r="N1972" s="28229"/>
      <c r="O1972" s="28229"/>
      <c r="P1972" s="28229"/>
      <c r="Q1972" s="28229"/>
      <c r="R1972" s="28229"/>
      <c r="S1972" s="28229"/>
      <c r="T1972" s="28229"/>
      <c r="U1972" s="28265"/>
      <c r="V1972" s="28229">
        <v>0</v>
      </c>
    </row>
    <row s="28966" customFormat="1" customHeight="1" ht="15">
      <c r="A1973" s="28229"/>
      <c r="B1973" s="28924"/>
      <c r="C1973" s="28540"/>
      <c r="D1973" s="27339" t="str">
        <f>B1972&amp;".2"</f>
        <v>3.646.2</v>
      </c>
      <c r="E1973" s="27340" t="s">
        <v>1066</v>
      </c>
      <c r="F1973" s="27341" t="s">
        <v>430</v>
      </c>
      <c r="G1973" s="27310" t="s">
        <v>22</v>
      </c>
      <c r="H1973" s="27343" t="s">
        <v>22</v>
      </c>
      <c r="I1973" s="27310" t="s">
        <v>2229</v>
      </c>
      <c r="J1973" s="27343" t="s">
        <v>22</v>
      </c>
      <c r="K1973" s="28195" t="s">
        <v>1067</v>
      </c>
      <c r="L1973" s="28229"/>
      <c r="M1973" s="28229"/>
      <c r="N1973" s="28229"/>
      <c r="O1973" s="28229"/>
      <c r="P1973" s="28229"/>
      <c r="Q1973" s="28229"/>
      <c r="R1973" s="28229"/>
      <c r="S1973" s="28229"/>
      <c r="T1973" s="28229"/>
      <c r="U1973" s="28265"/>
      <c r="V1973" s="28229">
        <v>0</v>
      </c>
    </row>
    <row s="28966" customFormat="1" customHeight="1" ht="15">
      <c r="A1974" s="28229"/>
      <c r="B1974" s="28924"/>
      <c r="C1974" s="28540"/>
      <c r="D1974" s="27339" t="str">
        <f>B1972&amp;".3"</f>
        <v>3.646.3</v>
      </c>
      <c r="E1974" s="27340" t="s">
        <v>1068</v>
      </c>
      <c r="F1974" s="27341" t="s">
        <v>430</v>
      </c>
      <c r="G1974" s="27310" t="s">
        <v>22</v>
      </c>
      <c r="H1974" s="27343" t="s">
        <v>22</v>
      </c>
      <c r="I1974" s="27310" t="s">
        <v>2229</v>
      </c>
      <c r="J1974" s="27343" t="s">
        <v>22</v>
      </c>
      <c r="K1974" s="28195" t="s">
        <v>1069</v>
      </c>
      <c r="L1974" s="28229"/>
      <c r="M1974" s="28229"/>
      <c r="N1974" s="28229"/>
      <c r="O1974" s="28229"/>
      <c r="P1974" s="28229"/>
      <c r="Q1974" s="28229"/>
      <c r="R1974" s="28229"/>
      <c r="S1974" s="28229"/>
      <c r="T1974" s="28229"/>
      <c r="U1974" s="28265"/>
      <c r="V1974" s="28229">
        <v>0</v>
      </c>
    </row>
    <row s="28966" customFormat="1" customHeight="1" ht="22.5">
      <c r="A1975" s="28229"/>
      <c r="B1975" s="28924" t="s">
        <v>2285</v>
      </c>
      <c r="C1975" s="28540" t="s">
        <v>103</v>
      </c>
      <c r="D1975" s="27339" t="str">
        <f>B1975&amp;".1"</f>
        <v>3.647.1</v>
      </c>
      <c r="E1975" s="27340" t="s">
        <v>1065</v>
      </c>
      <c r="F1975" s="27341" t="s">
        <v>430</v>
      </c>
      <c r="G1975" s="27545" t="s">
        <v>22</v>
      </c>
      <c r="H1975" s="27343" t="s">
        <v>22</v>
      </c>
      <c r="I1975" s="27545" t="s">
        <v>1926</v>
      </c>
      <c r="J1975" s="27343" t="s">
        <v>22</v>
      </c>
      <c r="K1975" s="28195"/>
      <c r="L1975" s="28229"/>
      <c r="M1975" s="28229"/>
      <c r="N1975" s="28229"/>
      <c r="O1975" s="28229"/>
      <c r="P1975" s="28229"/>
      <c r="Q1975" s="28229"/>
      <c r="R1975" s="28229"/>
      <c r="S1975" s="28229"/>
      <c r="T1975" s="28229"/>
      <c r="U1975" s="28265"/>
      <c r="V1975" s="28229">
        <v>0</v>
      </c>
    </row>
    <row s="28966" customFormat="1" customHeight="1" ht="15">
      <c r="A1976" s="28229"/>
      <c r="B1976" s="28924"/>
      <c r="C1976" s="28540"/>
      <c r="D1976" s="27339" t="str">
        <f>B1975&amp;".2"</f>
        <v>3.647.2</v>
      </c>
      <c r="E1976" s="27340" t="s">
        <v>1066</v>
      </c>
      <c r="F1976" s="27341" t="s">
        <v>430</v>
      </c>
      <c r="G1976" s="27310" t="s">
        <v>22</v>
      </c>
      <c r="H1976" s="27343" t="s">
        <v>22</v>
      </c>
      <c r="I1976" s="27310" t="s">
        <v>2229</v>
      </c>
      <c r="J1976" s="27343" t="s">
        <v>22</v>
      </c>
      <c r="K1976" s="28195" t="s">
        <v>1067</v>
      </c>
      <c r="L1976" s="28229"/>
      <c r="M1976" s="28229"/>
      <c r="N1976" s="28229"/>
      <c r="O1976" s="28229"/>
      <c r="P1976" s="28229"/>
      <c r="Q1976" s="28229"/>
      <c r="R1976" s="28229"/>
      <c r="S1976" s="28229"/>
      <c r="T1976" s="28229"/>
      <c r="U1976" s="28265"/>
      <c r="V1976" s="28229">
        <v>0</v>
      </c>
    </row>
    <row s="28966" customFormat="1" customHeight="1" ht="15">
      <c r="A1977" s="28229"/>
      <c r="B1977" s="28924"/>
      <c r="C1977" s="28540"/>
      <c r="D1977" s="27339" t="str">
        <f>B1975&amp;".3"</f>
        <v>3.647.3</v>
      </c>
      <c r="E1977" s="27340" t="s">
        <v>1068</v>
      </c>
      <c r="F1977" s="27341" t="s">
        <v>430</v>
      </c>
      <c r="G1977" s="27310" t="s">
        <v>22</v>
      </c>
      <c r="H1977" s="27343" t="s">
        <v>22</v>
      </c>
      <c r="I1977" s="27310" t="s">
        <v>2229</v>
      </c>
      <c r="J1977" s="27343" t="s">
        <v>22</v>
      </c>
      <c r="K1977" s="28195" t="s">
        <v>1069</v>
      </c>
      <c r="L1977" s="28229"/>
      <c r="M1977" s="28229"/>
      <c r="N1977" s="28229"/>
      <c r="O1977" s="28229"/>
      <c r="P1977" s="28229"/>
      <c r="Q1977" s="28229"/>
      <c r="R1977" s="28229"/>
      <c r="S1977" s="28229"/>
      <c r="T1977" s="28229"/>
      <c r="U1977" s="28265"/>
      <c r="V1977" s="28229">
        <v>0</v>
      </c>
    </row>
    <row s="28966" customFormat="1" customHeight="1" ht="22.5">
      <c r="A1978" s="28229"/>
      <c r="B1978" s="28924" t="s">
        <v>2286</v>
      </c>
      <c r="C1978" s="28540" t="s">
        <v>103</v>
      </c>
      <c r="D1978" s="27339" t="str">
        <f>B1978&amp;".1"</f>
        <v>3.648.1</v>
      </c>
      <c r="E1978" s="27340" t="s">
        <v>1065</v>
      </c>
      <c r="F1978" s="27341" t="s">
        <v>430</v>
      </c>
      <c r="G1978" s="27545" t="s">
        <v>22</v>
      </c>
      <c r="H1978" s="27343" t="s">
        <v>22</v>
      </c>
      <c r="I1978" s="27545" t="s">
        <v>1926</v>
      </c>
      <c r="J1978" s="27343" t="s">
        <v>22</v>
      </c>
      <c r="K1978" s="28195"/>
      <c r="L1978" s="28229"/>
      <c r="M1978" s="28229"/>
      <c r="N1978" s="28229"/>
      <c r="O1978" s="28229"/>
      <c r="P1978" s="28229"/>
      <c r="Q1978" s="28229"/>
      <c r="R1978" s="28229"/>
      <c r="S1978" s="28229"/>
      <c r="T1978" s="28229"/>
      <c r="U1978" s="28265"/>
      <c r="V1978" s="28229">
        <v>0</v>
      </c>
    </row>
    <row s="28966" customFormat="1" customHeight="1" ht="15">
      <c r="A1979" s="28229"/>
      <c r="B1979" s="28924"/>
      <c r="C1979" s="28540"/>
      <c r="D1979" s="27339" t="str">
        <f>B1978&amp;".2"</f>
        <v>3.648.2</v>
      </c>
      <c r="E1979" s="27340" t="s">
        <v>1066</v>
      </c>
      <c r="F1979" s="27341" t="s">
        <v>430</v>
      </c>
      <c r="G1979" s="27310" t="s">
        <v>22</v>
      </c>
      <c r="H1979" s="27343" t="s">
        <v>22</v>
      </c>
      <c r="I1979" s="27310" t="s">
        <v>2229</v>
      </c>
      <c r="J1979" s="27343" t="s">
        <v>22</v>
      </c>
      <c r="K1979" s="28195" t="s">
        <v>1067</v>
      </c>
      <c r="L1979" s="28229"/>
      <c r="M1979" s="28229"/>
      <c r="N1979" s="28229"/>
      <c r="O1979" s="28229"/>
      <c r="P1979" s="28229"/>
      <c r="Q1979" s="28229"/>
      <c r="R1979" s="28229"/>
      <c r="S1979" s="28229"/>
      <c r="T1979" s="28229"/>
      <c r="U1979" s="28265"/>
      <c r="V1979" s="28229">
        <v>0</v>
      </c>
    </row>
    <row s="28966" customFormat="1" customHeight="1" ht="15">
      <c r="A1980" s="28229"/>
      <c r="B1980" s="28924"/>
      <c r="C1980" s="28540"/>
      <c r="D1980" s="27339" t="str">
        <f>B1978&amp;".3"</f>
        <v>3.648.3</v>
      </c>
      <c r="E1980" s="27340" t="s">
        <v>1068</v>
      </c>
      <c r="F1980" s="27341" t="s">
        <v>430</v>
      </c>
      <c r="G1980" s="27310" t="s">
        <v>22</v>
      </c>
      <c r="H1980" s="27343" t="s">
        <v>22</v>
      </c>
      <c r="I1980" s="27310" t="s">
        <v>2229</v>
      </c>
      <c r="J1980" s="27343" t="s">
        <v>22</v>
      </c>
      <c r="K1980" s="28195" t="s">
        <v>1069</v>
      </c>
      <c r="L1980" s="28229"/>
      <c r="M1980" s="28229"/>
      <c r="N1980" s="28229"/>
      <c r="O1980" s="28229"/>
      <c r="P1980" s="28229"/>
      <c r="Q1980" s="28229"/>
      <c r="R1980" s="28229"/>
      <c r="S1980" s="28229"/>
      <c r="T1980" s="28229"/>
      <c r="U1980" s="28265"/>
      <c r="V1980" s="28229">
        <v>0</v>
      </c>
    </row>
    <row s="28966" customFormat="1" customHeight="1" ht="22.5">
      <c r="A1981" s="28229"/>
      <c r="B1981" s="28924" t="s">
        <v>2287</v>
      </c>
      <c r="C1981" s="28540" t="s">
        <v>103</v>
      </c>
      <c r="D1981" s="27339" t="str">
        <f>B1981&amp;".1"</f>
        <v>3.649.1</v>
      </c>
      <c r="E1981" s="27340" t="s">
        <v>1065</v>
      </c>
      <c r="F1981" s="27341" t="s">
        <v>430</v>
      </c>
      <c r="G1981" s="27545" t="s">
        <v>22</v>
      </c>
      <c r="H1981" s="27343" t="s">
        <v>22</v>
      </c>
      <c r="I1981" s="27545" t="s">
        <v>1286</v>
      </c>
      <c r="J1981" s="27343" t="s">
        <v>22</v>
      </c>
      <c r="K1981" s="28195"/>
      <c r="L1981" s="28229"/>
      <c r="M1981" s="28229"/>
      <c r="N1981" s="28229"/>
      <c r="O1981" s="28229"/>
      <c r="P1981" s="28229"/>
      <c r="Q1981" s="28229"/>
      <c r="R1981" s="28229"/>
      <c r="S1981" s="28229"/>
      <c r="T1981" s="28229"/>
      <c r="U1981" s="28265"/>
      <c r="V1981" s="28229">
        <v>0</v>
      </c>
    </row>
    <row s="28966" customFormat="1" customHeight="1" ht="15">
      <c r="A1982" s="28229"/>
      <c r="B1982" s="28924"/>
      <c r="C1982" s="28540"/>
      <c r="D1982" s="27339" t="str">
        <f>B1981&amp;".2"</f>
        <v>3.649.2</v>
      </c>
      <c r="E1982" s="27340" t="s">
        <v>1066</v>
      </c>
      <c r="F1982" s="27341" t="s">
        <v>430</v>
      </c>
      <c r="G1982" s="27310" t="s">
        <v>22</v>
      </c>
      <c r="H1982" s="27343" t="s">
        <v>22</v>
      </c>
      <c r="I1982" s="27310" t="s">
        <v>2229</v>
      </c>
      <c r="J1982" s="27343" t="s">
        <v>22</v>
      </c>
      <c r="K1982" s="28195" t="s">
        <v>1067</v>
      </c>
      <c r="L1982" s="28229"/>
      <c r="M1982" s="28229"/>
      <c r="N1982" s="28229"/>
      <c r="O1982" s="28229"/>
      <c r="P1982" s="28229"/>
      <c r="Q1982" s="28229"/>
      <c r="R1982" s="28229"/>
      <c r="S1982" s="28229"/>
      <c r="T1982" s="28229"/>
      <c r="U1982" s="28265"/>
      <c r="V1982" s="28229">
        <v>0</v>
      </c>
    </row>
    <row s="28966" customFormat="1" customHeight="1" ht="15">
      <c r="A1983" s="28229"/>
      <c r="B1983" s="28924"/>
      <c r="C1983" s="28540"/>
      <c r="D1983" s="27339" t="str">
        <f>B1981&amp;".3"</f>
        <v>3.649.3</v>
      </c>
      <c r="E1983" s="27340" t="s">
        <v>1068</v>
      </c>
      <c r="F1983" s="27341" t="s">
        <v>430</v>
      </c>
      <c r="G1983" s="27310" t="s">
        <v>22</v>
      </c>
      <c r="H1983" s="27343" t="s">
        <v>22</v>
      </c>
      <c r="I1983" s="27310" t="s">
        <v>2229</v>
      </c>
      <c r="J1983" s="27343" t="s">
        <v>22</v>
      </c>
      <c r="K1983" s="28195" t="s">
        <v>1069</v>
      </c>
      <c r="L1983" s="28229"/>
      <c r="M1983" s="28229"/>
      <c r="N1983" s="28229"/>
      <c r="O1983" s="28229"/>
      <c r="P1983" s="28229"/>
      <c r="Q1983" s="28229"/>
      <c r="R1983" s="28229"/>
      <c r="S1983" s="28229"/>
      <c r="T1983" s="28229"/>
      <c r="U1983" s="28265"/>
      <c r="V1983" s="28229">
        <v>0</v>
      </c>
    </row>
    <row s="28966" customFormat="1" customHeight="1" ht="22.5">
      <c r="A1984" s="28229"/>
      <c r="B1984" s="28924" t="s">
        <v>2288</v>
      </c>
      <c r="C1984" s="28540" t="s">
        <v>103</v>
      </c>
      <c r="D1984" s="27339" t="str">
        <f>B1984&amp;".1"</f>
        <v>3.650.1</v>
      </c>
      <c r="E1984" s="27340" t="s">
        <v>1065</v>
      </c>
      <c r="F1984" s="27341" t="s">
        <v>430</v>
      </c>
      <c r="G1984" s="27545" t="s">
        <v>22</v>
      </c>
      <c r="H1984" s="27343" t="s">
        <v>22</v>
      </c>
      <c r="I1984" s="27545" t="s">
        <v>2206</v>
      </c>
      <c r="J1984" s="27343" t="s">
        <v>22</v>
      </c>
      <c r="K1984" s="28195"/>
      <c r="L1984" s="28229"/>
      <c r="M1984" s="28229"/>
      <c r="N1984" s="28229"/>
      <c r="O1984" s="28229"/>
      <c r="P1984" s="28229"/>
      <c r="Q1984" s="28229"/>
      <c r="R1984" s="28229"/>
      <c r="S1984" s="28229"/>
      <c r="T1984" s="28229"/>
      <c r="U1984" s="28265"/>
      <c r="V1984" s="28229">
        <v>0</v>
      </c>
    </row>
    <row s="28966" customFormat="1" customHeight="1" ht="15">
      <c r="A1985" s="28229"/>
      <c r="B1985" s="28924"/>
      <c r="C1985" s="28540"/>
      <c r="D1985" s="27339" t="str">
        <f>B1984&amp;".2"</f>
        <v>3.650.2</v>
      </c>
      <c r="E1985" s="27340" t="s">
        <v>1066</v>
      </c>
      <c r="F1985" s="27341" t="s">
        <v>430</v>
      </c>
      <c r="G1985" s="27310" t="s">
        <v>22</v>
      </c>
      <c r="H1985" s="27343" t="s">
        <v>22</v>
      </c>
      <c r="I1985" s="27310" t="s">
        <v>2229</v>
      </c>
      <c r="J1985" s="27343" t="s">
        <v>22</v>
      </c>
      <c r="K1985" s="28195" t="s">
        <v>1067</v>
      </c>
      <c r="L1985" s="28229"/>
      <c r="M1985" s="28229"/>
      <c r="N1985" s="28229"/>
      <c r="O1985" s="28229"/>
      <c r="P1985" s="28229"/>
      <c r="Q1985" s="28229"/>
      <c r="R1985" s="28229"/>
      <c r="S1985" s="28229"/>
      <c r="T1985" s="28229"/>
      <c r="U1985" s="28265"/>
      <c r="V1985" s="28229">
        <v>0</v>
      </c>
    </row>
    <row s="28966" customFormat="1" customHeight="1" ht="15">
      <c r="A1986" s="28229"/>
      <c r="B1986" s="28924"/>
      <c r="C1986" s="28540"/>
      <c r="D1986" s="27339" t="str">
        <f>B1984&amp;".3"</f>
        <v>3.650.3</v>
      </c>
      <c r="E1986" s="27340" t="s">
        <v>1068</v>
      </c>
      <c r="F1986" s="27341" t="s">
        <v>430</v>
      </c>
      <c r="G1986" s="27310" t="s">
        <v>22</v>
      </c>
      <c r="H1986" s="27343" t="s">
        <v>22</v>
      </c>
      <c r="I1986" s="27310" t="s">
        <v>2229</v>
      </c>
      <c r="J1986" s="27343" t="s">
        <v>22</v>
      </c>
      <c r="K1986" s="28195" t="s">
        <v>1069</v>
      </c>
      <c r="L1986" s="28229"/>
      <c r="M1986" s="28229"/>
      <c r="N1986" s="28229"/>
      <c r="O1986" s="28229"/>
      <c r="P1986" s="28229"/>
      <c r="Q1986" s="28229"/>
      <c r="R1986" s="28229"/>
      <c r="S1986" s="28229"/>
      <c r="T1986" s="28229"/>
      <c r="U1986" s="28265"/>
      <c r="V1986" s="28229">
        <v>0</v>
      </c>
    </row>
    <row s="28966" customFormat="1" customHeight="1" ht="22.5">
      <c r="A1987" s="28229"/>
      <c r="B1987" s="28924" t="s">
        <v>2289</v>
      </c>
      <c r="C1987" s="28540" t="s">
        <v>103</v>
      </c>
      <c r="D1987" s="27339" t="str">
        <f>B1987&amp;".1"</f>
        <v>3.651.1</v>
      </c>
      <c r="E1987" s="27340" t="s">
        <v>1065</v>
      </c>
      <c r="F1987" s="27341" t="s">
        <v>430</v>
      </c>
      <c r="G1987" s="27545" t="s">
        <v>22</v>
      </c>
      <c r="H1987" s="27343" t="s">
        <v>22</v>
      </c>
      <c r="I1987" s="27545" t="s">
        <v>2290</v>
      </c>
      <c r="J1987" s="27343" t="s">
        <v>22</v>
      </c>
      <c r="K1987" s="28195"/>
      <c r="L1987" s="28229"/>
      <c r="M1987" s="28229"/>
      <c r="N1987" s="28229"/>
      <c r="O1987" s="28229"/>
      <c r="P1987" s="28229"/>
      <c r="Q1987" s="28229"/>
      <c r="R1987" s="28229"/>
      <c r="S1987" s="28229"/>
      <c r="T1987" s="28229"/>
      <c r="U1987" s="28265"/>
      <c r="V1987" s="28229">
        <v>0</v>
      </c>
    </row>
    <row s="28966" customFormat="1" customHeight="1" ht="15">
      <c r="A1988" s="28229"/>
      <c r="B1988" s="28924"/>
      <c r="C1988" s="28540"/>
      <c r="D1988" s="27339" t="str">
        <f>B1987&amp;".2"</f>
        <v>3.651.2</v>
      </c>
      <c r="E1988" s="27340" t="s">
        <v>1066</v>
      </c>
      <c r="F1988" s="27341" t="s">
        <v>430</v>
      </c>
      <c r="G1988" s="27310" t="s">
        <v>22</v>
      </c>
      <c r="H1988" s="27343" t="s">
        <v>22</v>
      </c>
      <c r="I1988" s="27310" t="s">
        <v>2229</v>
      </c>
      <c r="J1988" s="27343" t="s">
        <v>22</v>
      </c>
      <c r="K1988" s="28195" t="s">
        <v>1067</v>
      </c>
      <c r="L1988" s="28229"/>
      <c r="M1988" s="28229"/>
      <c r="N1988" s="28229"/>
      <c r="O1988" s="28229"/>
      <c r="P1988" s="28229"/>
      <c r="Q1988" s="28229"/>
      <c r="R1988" s="28229"/>
      <c r="S1988" s="28229"/>
      <c r="T1988" s="28229"/>
      <c r="U1988" s="28265"/>
      <c r="V1988" s="28229">
        <v>0</v>
      </c>
    </row>
    <row s="28966" customFormat="1" customHeight="1" ht="15">
      <c r="A1989" s="28229"/>
      <c r="B1989" s="28924"/>
      <c r="C1989" s="28540"/>
      <c r="D1989" s="27339" t="str">
        <f>B1987&amp;".3"</f>
        <v>3.651.3</v>
      </c>
      <c r="E1989" s="27340" t="s">
        <v>1068</v>
      </c>
      <c r="F1989" s="27341" t="s">
        <v>430</v>
      </c>
      <c r="G1989" s="27310" t="s">
        <v>22</v>
      </c>
      <c r="H1989" s="27343" t="s">
        <v>22</v>
      </c>
      <c r="I1989" s="27310" t="s">
        <v>2094</v>
      </c>
      <c r="J1989" s="27343" t="s">
        <v>22</v>
      </c>
      <c r="K1989" s="28195" t="s">
        <v>1069</v>
      </c>
      <c r="L1989" s="28229"/>
      <c r="M1989" s="28229"/>
      <c r="N1989" s="28229"/>
      <c r="O1989" s="28229"/>
      <c r="P1989" s="28229"/>
      <c r="Q1989" s="28229"/>
      <c r="R1989" s="28229"/>
      <c r="S1989" s="28229"/>
      <c r="T1989" s="28229"/>
      <c r="U1989" s="28265"/>
      <c r="V1989" s="28229">
        <v>0</v>
      </c>
    </row>
    <row s="28966" customFormat="1" customHeight="1" ht="22.5">
      <c r="A1990" s="28229"/>
      <c r="B1990" s="28924" t="s">
        <v>2291</v>
      </c>
      <c r="C1990" s="28540" t="s">
        <v>103</v>
      </c>
      <c r="D1990" s="27339" t="str">
        <f>B1990&amp;".1"</f>
        <v>3.652.1</v>
      </c>
      <c r="E1990" s="27340" t="s">
        <v>1065</v>
      </c>
      <c r="F1990" s="27341" t="s">
        <v>430</v>
      </c>
      <c r="G1990" s="27545" t="s">
        <v>22</v>
      </c>
      <c r="H1990" s="27343" t="s">
        <v>22</v>
      </c>
      <c r="I1990" s="27545" t="s">
        <v>2292</v>
      </c>
      <c r="J1990" s="27343" t="s">
        <v>22</v>
      </c>
      <c r="K1990" s="28195"/>
      <c r="L1990" s="28229"/>
      <c r="M1990" s="28229"/>
      <c r="N1990" s="28229"/>
      <c r="O1990" s="28229"/>
      <c r="P1990" s="28229"/>
      <c r="Q1990" s="28229"/>
      <c r="R1990" s="28229"/>
      <c r="S1990" s="28229"/>
      <c r="T1990" s="28229"/>
      <c r="U1990" s="28265"/>
      <c r="V1990" s="28229">
        <v>0</v>
      </c>
    </row>
    <row s="28966" customFormat="1" customHeight="1" ht="15">
      <c r="A1991" s="28229"/>
      <c r="B1991" s="28924"/>
      <c r="C1991" s="28540"/>
      <c r="D1991" s="27339" t="str">
        <f>B1990&amp;".2"</f>
        <v>3.652.2</v>
      </c>
      <c r="E1991" s="27340" t="s">
        <v>1066</v>
      </c>
      <c r="F1991" s="27341" t="s">
        <v>430</v>
      </c>
      <c r="G1991" s="27310" t="s">
        <v>22</v>
      </c>
      <c r="H1991" s="27343" t="s">
        <v>22</v>
      </c>
      <c r="I1991" s="27310" t="s">
        <v>2229</v>
      </c>
      <c r="J1991" s="27343" t="s">
        <v>22</v>
      </c>
      <c r="K1991" s="28195" t="s">
        <v>1067</v>
      </c>
      <c r="L1991" s="28229"/>
      <c r="M1991" s="28229"/>
      <c r="N1991" s="28229"/>
      <c r="O1991" s="28229"/>
      <c r="P1991" s="28229"/>
      <c r="Q1991" s="28229"/>
      <c r="R1991" s="28229"/>
      <c r="S1991" s="28229"/>
      <c r="T1991" s="28229"/>
      <c r="U1991" s="28265"/>
      <c r="V1991" s="28229">
        <v>0</v>
      </c>
    </row>
    <row s="28966" customFormat="1" customHeight="1" ht="15">
      <c r="A1992" s="28229"/>
      <c r="B1992" s="28924"/>
      <c r="C1992" s="28540"/>
      <c r="D1992" s="27339" t="str">
        <f>B1990&amp;".3"</f>
        <v>3.652.3</v>
      </c>
      <c r="E1992" s="27340" t="s">
        <v>1068</v>
      </c>
      <c r="F1992" s="27341" t="s">
        <v>430</v>
      </c>
      <c r="G1992" s="27310" t="s">
        <v>22</v>
      </c>
      <c r="H1992" s="27343" t="s">
        <v>22</v>
      </c>
      <c r="I1992" s="27310" t="s">
        <v>2229</v>
      </c>
      <c r="J1992" s="27343" t="s">
        <v>22</v>
      </c>
      <c r="K1992" s="28195" t="s">
        <v>1069</v>
      </c>
      <c r="L1992" s="28229"/>
      <c r="M1992" s="28229"/>
      <c r="N1992" s="28229"/>
      <c r="O1992" s="28229"/>
      <c r="P1992" s="28229"/>
      <c r="Q1992" s="28229"/>
      <c r="R1992" s="28229"/>
      <c r="S1992" s="28229"/>
      <c r="T1992" s="28229"/>
      <c r="U1992" s="28265"/>
      <c r="V1992" s="28229">
        <v>0</v>
      </c>
    </row>
    <row s="28966" customFormat="1" customHeight="1" ht="22.5">
      <c r="A1993" s="28229"/>
      <c r="B1993" s="28924" t="s">
        <v>2293</v>
      </c>
      <c r="C1993" s="28540" t="s">
        <v>103</v>
      </c>
      <c r="D1993" s="27339" t="str">
        <f>B1993&amp;".1"</f>
        <v>3.653.1</v>
      </c>
      <c r="E1993" s="27340" t="s">
        <v>1065</v>
      </c>
      <c r="F1993" s="27341" t="s">
        <v>430</v>
      </c>
      <c r="G1993" s="27545" t="s">
        <v>22</v>
      </c>
      <c r="H1993" s="27343" t="s">
        <v>22</v>
      </c>
      <c r="I1993" s="27545" t="s">
        <v>2294</v>
      </c>
      <c r="J1993" s="27343" t="s">
        <v>22</v>
      </c>
      <c r="K1993" s="28195"/>
      <c r="L1993" s="28229"/>
      <c r="M1993" s="28229"/>
      <c r="N1993" s="28229"/>
      <c r="O1993" s="28229"/>
      <c r="P1993" s="28229"/>
      <c r="Q1993" s="28229"/>
      <c r="R1993" s="28229"/>
      <c r="S1993" s="28229"/>
      <c r="T1993" s="28229"/>
      <c r="U1993" s="28265"/>
      <c r="V1993" s="28229">
        <v>0</v>
      </c>
    </row>
    <row s="28966" customFormat="1" customHeight="1" ht="15">
      <c r="A1994" s="28229"/>
      <c r="B1994" s="28924"/>
      <c r="C1994" s="28540"/>
      <c r="D1994" s="27339" t="str">
        <f>B1993&amp;".2"</f>
        <v>3.653.2</v>
      </c>
      <c r="E1994" s="27340" t="s">
        <v>1066</v>
      </c>
      <c r="F1994" s="27341" t="s">
        <v>430</v>
      </c>
      <c r="G1994" s="27310" t="s">
        <v>22</v>
      </c>
      <c r="H1994" s="27343" t="s">
        <v>22</v>
      </c>
      <c r="I1994" s="27310" t="s">
        <v>2229</v>
      </c>
      <c r="J1994" s="27343" t="s">
        <v>22</v>
      </c>
      <c r="K1994" s="28195" t="s">
        <v>1067</v>
      </c>
      <c r="L1994" s="28229"/>
      <c r="M1994" s="28229"/>
      <c r="N1994" s="28229"/>
      <c r="O1994" s="28229"/>
      <c r="P1994" s="28229"/>
      <c r="Q1994" s="28229"/>
      <c r="R1994" s="28229"/>
      <c r="S1994" s="28229"/>
      <c r="T1994" s="28229"/>
      <c r="U1994" s="28265"/>
      <c r="V1994" s="28229">
        <v>0</v>
      </c>
    </row>
    <row s="28966" customFormat="1" customHeight="1" ht="15">
      <c r="A1995" s="28229"/>
      <c r="B1995" s="28924"/>
      <c r="C1995" s="28540"/>
      <c r="D1995" s="27339" t="str">
        <f>B1993&amp;".3"</f>
        <v>3.653.3</v>
      </c>
      <c r="E1995" s="27340" t="s">
        <v>1068</v>
      </c>
      <c r="F1995" s="27341" t="s">
        <v>430</v>
      </c>
      <c r="G1995" s="27310" t="s">
        <v>22</v>
      </c>
      <c r="H1995" s="27343" t="s">
        <v>22</v>
      </c>
      <c r="I1995" s="27310" t="s">
        <v>2229</v>
      </c>
      <c r="J1995" s="27343" t="s">
        <v>22</v>
      </c>
      <c r="K1995" s="28195" t="s">
        <v>1069</v>
      </c>
      <c r="L1995" s="28229"/>
      <c r="M1995" s="28229"/>
      <c r="N1995" s="28229"/>
      <c r="O1995" s="28229"/>
      <c r="P1995" s="28229"/>
      <c r="Q1995" s="28229"/>
      <c r="R1995" s="28229"/>
      <c r="S1995" s="28229"/>
      <c r="T1995" s="28229"/>
      <c r="U1995" s="28265"/>
      <c r="V1995" s="28229">
        <v>0</v>
      </c>
    </row>
    <row s="28966" customFormat="1" customHeight="1" ht="22.5">
      <c r="A1996" s="28229"/>
      <c r="B1996" s="28924" t="s">
        <v>2295</v>
      </c>
      <c r="C1996" s="28540" t="s">
        <v>103</v>
      </c>
      <c r="D1996" s="27339" t="str">
        <f>B1996&amp;".1"</f>
        <v>3.654.1</v>
      </c>
      <c r="E1996" s="27340" t="s">
        <v>1065</v>
      </c>
      <c r="F1996" s="27341" t="s">
        <v>430</v>
      </c>
      <c r="G1996" s="27545" t="s">
        <v>22</v>
      </c>
      <c r="H1996" s="27343" t="s">
        <v>22</v>
      </c>
      <c r="I1996" s="27545" t="s">
        <v>2296</v>
      </c>
      <c r="J1996" s="27343" t="s">
        <v>22</v>
      </c>
      <c r="K1996" s="28195"/>
      <c r="L1996" s="28229"/>
      <c r="M1996" s="28229"/>
      <c r="N1996" s="28229"/>
      <c r="O1996" s="28229"/>
      <c r="P1996" s="28229"/>
      <c r="Q1996" s="28229"/>
      <c r="R1996" s="28229"/>
      <c r="S1996" s="28229"/>
      <c r="T1996" s="28229"/>
      <c r="U1996" s="28265"/>
      <c r="V1996" s="28229">
        <v>0</v>
      </c>
    </row>
    <row s="28966" customFormat="1" customHeight="1" ht="15">
      <c r="A1997" s="28229"/>
      <c r="B1997" s="28924"/>
      <c r="C1997" s="28540"/>
      <c r="D1997" s="27339" t="str">
        <f>B1996&amp;".2"</f>
        <v>3.654.2</v>
      </c>
      <c r="E1997" s="27340" t="s">
        <v>1066</v>
      </c>
      <c r="F1997" s="27341" t="s">
        <v>430</v>
      </c>
      <c r="G1997" s="27310" t="s">
        <v>22</v>
      </c>
      <c r="H1997" s="27343" t="s">
        <v>22</v>
      </c>
      <c r="I1997" s="27310" t="s">
        <v>2229</v>
      </c>
      <c r="J1997" s="27343" t="s">
        <v>22</v>
      </c>
      <c r="K1997" s="28195" t="s">
        <v>1067</v>
      </c>
      <c r="L1997" s="28229"/>
      <c r="M1997" s="28229"/>
      <c r="N1997" s="28229"/>
      <c r="O1997" s="28229"/>
      <c r="P1997" s="28229"/>
      <c r="Q1997" s="28229"/>
      <c r="R1997" s="28229"/>
      <c r="S1997" s="28229"/>
      <c r="T1997" s="28229"/>
      <c r="U1997" s="28265"/>
      <c r="V1997" s="28229">
        <v>0</v>
      </c>
    </row>
    <row s="28966" customFormat="1" customHeight="1" ht="15">
      <c r="A1998" s="28229"/>
      <c r="B1998" s="28924"/>
      <c r="C1998" s="28540"/>
      <c r="D1998" s="27339" t="str">
        <f>B1996&amp;".3"</f>
        <v>3.654.3</v>
      </c>
      <c r="E1998" s="27340" t="s">
        <v>1068</v>
      </c>
      <c r="F1998" s="27341" t="s">
        <v>430</v>
      </c>
      <c r="G1998" s="27310" t="s">
        <v>22</v>
      </c>
      <c r="H1998" s="27343" t="s">
        <v>22</v>
      </c>
      <c r="I1998" s="27310" t="s">
        <v>2229</v>
      </c>
      <c r="J1998" s="27343" t="s">
        <v>22</v>
      </c>
      <c r="K1998" s="28195" t="s">
        <v>1069</v>
      </c>
      <c r="L1998" s="28229"/>
      <c r="M1998" s="28229"/>
      <c r="N1998" s="28229"/>
      <c r="O1998" s="28229"/>
      <c r="P1998" s="28229"/>
      <c r="Q1998" s="28229"/>
      <c r="R1998" s="28229"/>
      <c r="S1998" s="28229"/>
      <c r="T1998" s="28229"/>
      <c r="U1998" s="28265"/>
      <c r="V1998" s="28229">
        <v>0</v>
      </c>
    </row>
    <row s="28966" customFormat="1" customHeight="1" ht="22.5">
      <c r="A1999" s="28229"/>
      <c r="B1999" s="28924" t="s">
        <v>2297</v>
      </c>
      <c r="C1999" s="28540" t="s">
        <v>103</v>
      </c>
      <c r="D1999" s="27339" t="str">
        <f>B1999&amp;".1"</f>
        <v>3.655.1</v>
      </c>
      <c r="E1999" s="27340" t="s">
        <v>1065</v>
      </c>
      <c r="F1999" s="27341" t="s">
        <v>430</v>
      </c>
      <c r="G1999" s="27545" t="s">
        <v>22</v>
      </c>
      <c r="H1999" s="27343" t="s">
        <v>22</v>
      </c>
      <c r="I1999" s="27545" t="s">
        <v>2298</v>
      </c>
      <c r="J1999" s="27343" t="s">
        <v>22</v>
      </c>
      <c r="K1999" s="28195"/>
      <c r="L1999" s="28229"/>
      <c r="M1999" s="28229"/>
      <c r="N1999" s="28229"/>
      <c r="O1999" s="28229"/>
      <c r="P1999" s="28229"/>
      <c r="Q1999" s="28229"/>
      <c r="R1999" s="28229"/>
      <c r="S1999" s="28229"/>
      <c r="T1999" s="28229"/>
      <c r="U1999" s="28265"/>
      <c r="V1999" s="28229">
        <v>0</v>
      </c>
    </row>
    <row s="28966" customFormat="1" customHeight="1" ht="15">
      <c r="A2000" s="28229"/>
      <c r="B2000" s="28924"/>
      <c r="C2000" s="28540"/>
      <c r="D2000" s="27339" t="str">
        <f>B1999&amp;".2"</f>
        <v>3.655.2</v>
      </c>
      <c r="E2000" s="27340" t="s">
        <v>1066</v>
      </c>
      <c r="F2000" s="27341" t="s">
        <v>430</v>
      </c>
      <c r="G2000" s="27310" t="s">
        <v>22</v>
      </c>
      <c r="H2000" s="27343" t="s">
        <v>22</v>
      </c>
      <c r="I2000" s="27310" t="s">
        <v>2229</v>
      </c>
      <c r="J2000" s="27343" t="s">
        <v>22</v>
      </c>
      <c r="K2000" s="28195" t="s">
        <v>1067</v>
      </c>
      <c r="L2000" s="28229"/>
      <c r="M2000" s="28229"/>
      <c r="N2000" s="28229"/>
      <c r="O2000" s="28229"/>
      <c r="P2000" s="28229"/>
      <c r="Q2000" s="28229"/>
      <c r="R2000" s="28229"/>
      <c r="S2000" s="28229"/>
      <c r="T2000" s="28229"/>
      <c r="U2000" s="28265"/>
      <c r="V2000" s="28229">
        <v>0</v>
      </c>
    </row>
    <row s="28966" customFormat="1" customHeight="1" ht="15">
      <c r="A2001" s="28229"/>
      <c r="B2001" s="28924"/>
      <c r="C2001" s="28540"/>
      <c r="D2001" s="27339" t="str">
        <f>B1999&amp;".3"</f>
        <v>3.655.3</v>
      </c>
      <c r="E2001" s="27340" t="s">
        <v>1068</v>
      </c>
      <c r="F2001" s="27341" t="s">
        <v>430</v>
      </c>
      <c r="G2001" s="27310" t="s">
        <v>22</v>
      </c>
      <c r="H2001" s="27343" t="s">
        <v>22</v>
      </c>
      <c r="I2001" s="27310" t="s">
        <v>2229</v>
      </c>
      <c r="J2001" s="27343" t="s">
        <v>22</v>
      </c>
      <c r="K2001" s="28195" t="s">
        <v>1069</v>
      </c>
      <c r="L2001" s="28229"/>
      <c r="M2001" s="28229"/>
      <c r="N2001" s="28229"/>
      <c r="O2001" s="28229"/>
      <c r="P2001" s="28229"/>
      <c r="Q2001" s="28229"/>
      <c r="R2001" s="28229"/>
      <c r="S2001" s="28229"/>
      <c r="T2001" s="28229"/>
      <c r="U2001" s="28265"/>
      <c r="V2001" s="28229">
        <v>0</v>
      </c>
    </row>
    <row s="28966" customFormat="1" customHeight="1" ht="22.5">
      <c r="A2002" s="28229"/>
      <c r="B2002" s="28924" t="s">
        <v>2299</v>
      </c>
      <c r="C2002" s="28540" t="s">
        <v>103</v>
      </c>
      <c r="D2002" s="27339" t="str">
        <f>B2002&amp;".1"</f>
        <v>3.656.1</v>
      </c>
      <c r="E2002" s="27340" t="s">
        <v>1065</v>
      </c>
      <c r="F2002" s="27341" t="s">
        <v>430</v>
      </c>
      <c r="G2002" s="27545" t="s">
        <v>22</v>
      </c>
      <c r="H2002" s="27343" t="s">
        <v>22</v>
      </c>
      <c r="I2002" s="27545" t="s">
        <v>1437</v>
      </c>
      <c r="J2002" s="27343" t="s">
        <v>22</v>
      </c>
      <c r="K2002" s="28195"/>
      <c r="L2002" s="28229"/>
      <c r="M2002" s="28229"/>
      <c r="N2002" s="28229"/>
      <c r="O2002" s="28229"/>
      <c r="P2002" s="28229"/>
      <c r="Q2002" s="28229"/>
      <c r="R2002" s="28229"/>
      <c r="S2002" s="28229"/>
      <c r="T2002" s="28229"/>
      <c r="U2002" s="28265"/>
      <c r="V2002" s="28229">
        <v>0</v>
      </c>
    </row>
    <row s="28966" customFormat="1" customHeight="1" ht="15">
      <c r="A2003" s="28229"/>
      <c r="B2003" s="28924"/>
      <c r="C2003" s="28540"/>
      <c r="D2003" s="27339" t="str">
        <f>B2002&amp;".2"</f>
        <v>3.656.2</v>
      </c>
      <c r="E2003" s="27340" t="s">
        <v>1066</v>
      </c>
      <c r="F2003" s="27341" t="s">
        <v>430</v>
      </c>
      <c r="G2003" s="27310" t="s">
        <v>22</v>
      </c>
      <c r="H2003" s="27343" t="s">
        <v>22</v>
      </c>
      <c r="I2003" s="27310" t="s">
        <v>2229</v>
      </c>
      <c r="J2003" s="27343" t="s">
        <v>22</v>
      </c>
      <c r="K2003" s="28195" t="s">
        <v>1067</v>
      </c>
      <c r="L2003" s="28229"/>
      <c r="M2003" s="28229"/>
      <c r="N2003" s="28229"/>
      <c r="O2003" s="28229"/>
      <c r="P2003" s="28229"/>
      <c r="Q2003" s="28229"/>
      <c r="R2003" s="28229"/>
      <c r="S2003" s="28229"/>
      <c r="T2003" s="28229"/>
      <c r="U2003" s="28265"/>
      <c r="V2003" s="28229">
        <v>0</v>
      </c>
    </row>
    <row s="28966" customFormat="1" customHeight="1" ht="15">
      <c r="A2004" s="28229"/>
      <c r="B2004" s="28924"/>
      <c r="C2004" s="28540"/>
      <c r="D2004" s="27339" t="str">
        <f>B2002&amp;".3"</f>
        <v>3.656.3</v>
      </c>
      <c r="E2004" s="27340" t="s">
        <v>1068</v>
      </c>
      <c r="F2004" s="27341" t="s">
        <v>430</v>
      </c>
      <c r="G2004" s="27310" t="s">
        <v>22</v>
      </c>
      <c r="H2004" s="27343" t="s">
        <v>22</v>
      </c>
      <c r="I2004" s="27310" t="s">
        <v>2229</v>
      </c>
      <c r="J2004" s="27343" t="s">
        <v>22</v>
      </c>
      <c r="K2004" s="28195" t="s">
        <v>1069</v>
      </c>
      <c r="L2004" s="28229"/>
      <c r="M2004" s="28229"/>
      <c r="N2004" s="28229"/>
      <c r="O2004" s="28229"/>
      <c r="P2004" s="28229"/>
      <c r="Q2004" s="28229"/>
      <c r="R2004" s="28229"/>
      <c r="S2004" s="28229"/>
      <c r="T2004" s="28229"/>
      <c r="U2004" s="28265"/>
      <c r="V2004" s="28229">
        <v>0</v>
      </c>
    </row>
    <row s="28966" customFormat="1" customHeight="1" ht="22.5">
      <c r="A2005" s="28229"/>
      <c r="B2005" s="28924" t="s">
        <v>2300</v>
      </c>
      <c r="C2005" s="28540" t="s">
        <v>103</v>
      </c>
      <c r="D2005" s="27339" t="str">
        <f>B2005&amp;".1"</f>
        <v>3.657.1</v>
      </c>
      <c r="E2005" s="27340" t="s">
        <v>1065</v>
      </c>
      <c r="F2005" s="27341" t="s">
        <v>430</v>
      </c>
      <c r="G2005" s="27545" t="s">
        <v>22</v>
      </c>
      <c r="H2005" s="27343" t="s">
        <v>22</v>
      </c>
      <c r="I2005" s="27545" t="s">
        <v>1437</v>
      </c>
      <c r="J2005" s="27343" t="s">
        <v>22</v>
      </c>
      <c r="K2005" s="28195"/>
      <c r="L2005" s="28229"/>
      <c r="M2005" s="28229"/>
      <c r="N2005" s="28229"/>
      <c r="O2005" s="28229"/>
      <c r="P2005" s="28229"/>
      <c r="Q2005" s="28229"/>
      <c r="R2005" s="28229"/>
      <c r="S2005" s="28229"/>
      <c r="T2005" s="28229"/>
      <c r="U2005" s="28265"/>
      <c r="V2005" s="28229">
        <v>0</v>
      </c>
    </row>
    <row s="28966" customFormat="1" customHeight="1" ht="15">
      <c r="A2006" s="28229"/>
      <c r="B2006" s="28924"/>
      <c r="C2006" s="28540"/>
      <c r="D2006" s="27339" t="str">
        <f>B2005&amp;".2"</f>
        <v>3.657.2</v>
      </c>
      <c r="E2006" s="27340" t="s">
        <v>1066</v>
      </c>
      <c r="F2006" s="27341" t="s">
        <v>430</v>
      </c>
      <c r="G2006" s="27310" t="s">
        <v>22</v>
      </c>
      <c r="H2006" s="27343" t="s">
        <v>22</v>
      </c>
      <c r="I2006" s="27310" t="s">
        <v>2229</v>
      </c>
      <c r="J2006" s="27343" t="s">
        <v>22</v>
      </c>
      <c r="K2006" s="28195" t="s">
        <v>1067</v>
      </c>
      <c r="L2006" s="28229"/>
      <c r="M2006" s="28229"/>
      <c r="N2006" s="28229"/>
      <c r="O2006" s="28229"/>
      <c r="P2006" s="28229"/>
      <c r="Q2006" s="28229"/>
      <c r="R2006" s="28229"/>
      <c r="S2006" s="28229"/>
      <c r="T2006" s="28229"/>
      <c r="U2006" s="28265"/>
      <c r="V2006" s="28229">
        <v>0</v>
      </c>
    </row>
    <row s="28966" customFormat="1" customHeight="1" ht="15">
      <c r="A2007" s="28229"/>
      <c r="B2007" s="28924"/>
      <c r="C2007" s="28540"/>
      <c r="D2007" s="27339" t="str">
        <f>B2005&amp;".3"</f>
        <v>3.657.3</v>
      </c>
      <c r="E2007" s="27340" t="s">
        <v>1068</v>
      </c>
      <c r="F2007" s="27341" t="s">
        <v>430</v>
      </c>
      <c r="G2007" s="27310" t="s">
        <v>22</v>
      </c>
      <c r="H2007" s="27343" t="s">
        <v>22</v>
      </c>
      <c r="I2007" s="27310" t="s">
        <v>2229</v>
      </c>
      <c r="J2007" s="27343" t="s">
        <v>22</v>
      </c>
      <c r="K2007" s="28195" t="s">
        <v>1069</v>
      </c>
      <c r="L2007" s="28229"/>
      <c r="M2007" s="28229"/>
      <c r="N2007" s="28229"/>
      <c r="O2007" s="28229"/>
      <c r="P2007" s="28229"/>
      <c r="Q2007" s="28229"/>
      <c r="R2007" s="28229"/>
      <c r="S2007" s="28229"/>
      <c r="T2007" s="28229"/>
      <c r="U2007" s="28265"/>
      <c r="V2007" s="28229">
        <v>0</v>
      </c>
    </row>
    <row s="28966" customFormat="1" customHeight="1" ht="22.5">
      <c r="A2008" s="28229"/>
      <c r="B2008" s="28924" t="s">
        <v>2301</v>
      </c>
      <c r="C2008" s="28540" t="s">
        <v>103</v>
      </c>
      <c r="D2008" s="27339" t="str">
        <f>B2008&amp;".1"</f>
        <v>3.658.1</v>
      </c>
      <c r="E2008" s="27340" t="s">
        <v>1065</v>
      </c>
      <c r="F2008" s="27341" t="s">
        <v>430</v>
      </c>
      <c r="G2008" s="27545" t="s">
        <v>22</v>
      </c>
      <c r="H2008" s="27343" t="s">
        <v>22</v>
      </c>
      <c r="I2008" s="27545" t="s">
        <v>1437</v>
      </c>
      <c r="J2008" s="27343" t="s">
        <v>22</v>
      </c>
      <c r="K2008" s="28195"/>
      <c r="L2008" s="28229"/>
      <c r="M2008" s="28229"/>
      <c r="N2008" s="28229"/>
      <c r="O2008" s="28229"/>
      <c r="P2008" s="28229"/>
      <c r="Q2008" s="28229"/>
      <c r="R2008" s="28229"/>
      <c r="S2008" s="28229"/>
      <c r="T2008" s="28229"/>
      <c r="U2008" s="28265"/>
      <c r="V2008" s="28229">
        <v>0</v>
      </c>
    </row>
    <row s="28966" customFormat="1" customHeight="1" ht="15">
      <c r="A2009" s="28229"/>
      <c r="B2009" s="28924"/>
      <c r="C2009" s="28540"/>
      <c r="D2009" s="27339" t="str">
        <f>B2008&amp;".2"</f>
        <v>3.658.2</v>
      </c>
      <c r="E2009" s="27340" t="s">
        <v>1066</v>
      </c>
      <c r="F2009" s="27341" t="s">
        <v>430</v>
      </c>
      <c r="G2009" s="27310" t="s">
        <v>22</v>
      </c>
      <c r="H2009" s="27343" t="s">
        <v>22</v>
      </c>
      <c r="I2009" s="27310" t="s">
        <v>2229</v>
      </c>
      <c r="J2009" s="27343" t="s">
        <v>22</v>
      </c>
      <c r="K2009" s="28195" t="s">
        <v>1067</v>
      </c>
      <c r="L2009" s="28229"/>
      <c r="M2009" s="28229"/>
      <c r="N2009" s="28229"/>
      <c r="O2009" s="28229"/>
      <c r="P2009" s="28229"/>
      <c r="Q2009" s="28229"/>
      <c r="R2009" s="28229"/>
      <c r="S2009" s="28229"/>
      <c r="T2009" s="28229"/>
      <c r="U2009" s="28265"/>
      <c r="V2009" s="28229">
        <v>0</v>
      </c>
    </row>
    <row s="28966" customFormat="1" customHeight="1" ht="15">
      <c r="A2010" s="28229"/>
      <c r="B2010" s="28924"/>
      <c r="C2010" s="28540"/>
      <c r="D2010" s="27339" t="str">
        <f>B2008&amp;".3"</f>
        <v>3.658.3</v>
      </c>
      <c r="E2010" s="27340" t="s">
        <v>1068</v>
      </c>
      <c r="F2010" s="27341" t="s">
        <v>430</v>
      </c>
      <c r="G2010" s="27310" t="s">
        <v>22</v>
      </c>
      <c r="H2010" s="27343" t="s">
        <v>22</v>
      </c>
      <c r="I2010" s="27310" t="s">
        <v>2229</v>
      </c>
      <c r="J2010" s="27343" t="s">
        <v>22</v>
      </c>
      <c r="K2010" s="28195" t="s">
        <v>1069</v>
      </c>
      <c r="L2010" s="28229"/>
      <c r="M2010" s="28229"/>
      <c r="N2010" s="28229"/>
      <c r="O2010" s="28229"/>
      <c r="P2010" s="28229"/>
      <c r="Q2010" s="28229"/>
      <c r="R2010" s="28229"/>
      <c r="S2010" s="28229"/>
      <c r="T2010" s="28229"/>
      <c r="U2010" s="28265"/>
      <c r="V2010" s="28229">
        <v>0</v>
      </c>
    </row>
    <row s="28966" customFormat="1" customHeight="1" ht="22.5">
      <c r="A2011" s="28229"/>
      <c r="B2011" s="28924" t="s">
        <v>2302</v>
      </c>
      <c r="C2011" s="28540" t="s">
        <v>103</v>
      </c>
      <c r="D2011" s="27339" t="str">
        <f>B2011&amp;".1"</f>
        <v>3.659.1</v>
      </c>
      <c r="E2011" s="27340" t="s">
        <v>1065</v>
      </c>
      <c r="F2011" s="27341" t="s">
        <v>430</v>
      </c>
      <c r="G2011" s="27545" t="s">
        <v>22</v>
      </c>
      <c r="H2011" s="27343" t="s">
        <v>22</v>
      </c>
      <c r="I2011" s="27545" t="s">
        <v>1437</v>
      </c>
      <c r="J2011" s="27343" t="s">
        <v>22</v>
      </c>
      <c r="K2011" s="28195"/>
      <c r="L2011" s="28229"/>
      <c r="M2011" s="28229"/>
      <c r="N2011" s="28229"/>
      <c r="O2011" s="28229"/>
      <c r="P2011" s="28229"/>
      <c r="Q2011" s="28229"/>
      <c r="R2011" s="28229"/>
      <c r="S2011" s="28229"/>
      <c r="T2011" s="28229"/>
      <c r="U2011" s="28265"/>
      <c r="V2011" s="28229">
        <v>0</v>
      </c>
    </row>
    <row s="28966" customFormat="1" customHeight="1" ht="15">
      <c r="A2012" s="28229"/>
      <c r="B2012" s="28924"/>
      <c r="C2012" s="28540"/>
      <c r="D2012" s="27339" t="str">
        <f>B2011&amp;".2"</f>
        <v>3.659.2</v>
      </c>
      <c r="E2012" s="27340" t="s">
        <v>1066</v>
      </c>
      <c r="F2012" s="27341" t="s">
        <v>430</v>
      </c>
      <c r="G2012" s="27310" t="s">
        <v>22</v>
      </c>
      <c r="H2012" s="27343" t="s">
        <v>22</v>
      </c>
      <c r="I2012" s="27310" t="s">
        <v>2229</v>
      </c>
      <c r="J2012" s="27343" t="s">
        <v>22</v>
      </c>
      <c r="K2012" s="28195" t="s">
        <v>1067</v>
      </c>
      <c r="L2012" s="28229"/>
      <c r="M2012" s="28229"/>
      <c r="N2012" s="28229"/>
      <c r="O2012" s="28229"/>
      <c r="P2012" s="28229"/>
      <c r="Q2012" s="28229"/>
      <c r="R2012" s="28229"/>
      <c r="S2012" s="28229"/>
      <c r="T2012" s="28229"/>
      <c r="U2012" s="28265"/>
      <c r="V2012" s="28229">
        <v>0</v>
      </c>
    </row>
    <row s="28966" customFormat="1" customHeight="1" ht="15">
      <c r="A2013" s="28229"/>
      <c r="B2013" s="28924"/>
      <c r="C2013" s="28540"/>
      <c r="D2013" s="27339" t="str">
        <f>B2011&amp;".3"</f>
        <v>3.659.3</v>
      </c>
      <c r="E2013" s="27340" t="s">
        <v>1068</v>
      </c>
      <c r="F2013" s="27341" t="s">
        <v>430</v>
      </c>
      <c r="G2013" s="27310" t="s">
        <v>22</v>
      </c>
      <c r="H2013" s="27343" t="s">
        <v>22</v>
      </c>
      <c r="I2013" s="27310" t="s">
        <v>2229</v>
      </c>
      <c r="J2013" s="27343" t="s">
        <v>22</v>
      </c>
      <c r="K2013" s="28195" t="s">
        <v>1069</v>
      </c>
      <c r="L2013" s="28229"/>
      <c r="M2013" s="28229"/>
      <c r="N2013" s="28229"/>
      <c r="O2013" s="28229"/>
      <c r="P2013" s="28229"/>
      <c r="Q2013" s="28229"/>
      <c r="R2013" s="28229"/>
      <c r="S2013" s="28229"/>
      <c r="T2013" s="28229"/>
      <c r="U2013" s="28265"/>
      <c r="V2013" s="28229">
        <v>0</v>
      </c>
    </row>
    <row s="28966" customFormat="1" customHeight="1" ht="22.5">
      <c r="A2014" s="28229"/>
      <c r="B2014" s="28924" t="s">
        <v>2303</v>
      </c>
      <c r="C2014" s="28540" t="s">
        <v>103</v>
      </c>
      <c r="D2014" s="27339" t="str">
        <f>B2014&amp;".1"</f>
        <v>3.660.1</v>
      </c>
      <c r="E2014" s="27340" t="s">
        <v>1065</v>
      </c>
      <c r="F2014" s="27341" t="s">
        <v>430</v>
      </c>
      <c r="G2014" s="27545" t="s">
        <v>22</v>
      </c>
      <c r="H2014" s="27343" t="s">
        <v>22</v>
      </c>
      <c r="I2014" s="27545" t="s">
        <v>2304</v>
      </c>
      <c r="J2014" s="27343" t="s">
        <v>22</v>
      </c>
      <c r="K2014" s="28195"/>
      <c r="L2014" s="28229"/>
      <c r="M2014" s="28229"/>
      <c r="N2014" s="28229"/>
      <c r="O2014" s="28229"/>
      <c r="P2014" s="28229"/>
      <c r="Q2014" s="28229"/>
      <c r="R2014" s="28229"/>
      <c r="S2014" s="28229"/>
      <c r="T2014" s="28229"/>
      <c r="U2014" s="28265"/>
      <c r="V2014" s="28229">
        <v>0</v>
      </c>
    </row>
    <row s="28966" customFormat="1" customHeight="1" ht="15">
      <c r="A2015" s="28229"/>
      <c r="B2015" s="28924"/>
      <c r="C2015" s="28540"/>
      <c r="D2015" s="27339" t="str">
        <f>B2014&amp;".2"</f>
        <v>3.660.2</v>
      </c>
      <c r="E2015" s="27340" t="s">
        <v>1066</v>
      </c>
      <c r="F2015" s="27341" t="s">
        <v>430</v>
      </c>
      <c r="G2015" s="27310" t="s">
        <v>22</v>
      </c>
      <c r="H2015" s="27343" t="s">
        <v>22</v>
      </c>
      <c r="I2015" s="27310" t="s">
        <v>2229</v>
      </c>
      <c r="J2015" s="27343" t="s">
        <v>22</v>
      </c>
      <c r="K2015" s="28195" t="s">
        <v>1067</v>
      </c>
      <c r="L2015" s="28229"/>
      <c r="M2015" s="28229"/>
      <c r="N2015" s="28229"/>
      <c r="O2015" s="28229"/>
      <c r="P2015" s="28229"/>
      <c r="Q2015" s="28229"/>
      <c r="R2015" s="28229"/>
      <c r="S2015" s="28229"/>
      <c r="T2015" s="28229"/>
      <c r="U2015" s="28265"/>
      <c r="V2015" s="28229">
        <v>0</v>
      </c>
    </row>
    <row s="28966" customFormat="1" customHeight="1" ht="15">
      <c r="A2016" s="28229"/>
      <c r="B2016" s="28924"/>
      <c r="C2016" s="28540"/>
      <c r="D2016" s="27339" t="str">
        <f>B2014&amp;".3"</f>
        <v>3.660.3</v>
      </c>
      <c r="E2016" s="27340" t="s">
        <v>1068</v>
      </c>
      <c r="F2016" s="27341" t="s">
        <v>430</v>
      </c>
      <c r="G2016" s="27310" t="s">
        <v>22</v>
      </c>
      <c r="H2016" s="27343" t="s">
        <v>22</v>
      </c>
      <c r="I2016" s="27310" t="s">
        <v>2053</v>
      </c>
      <c r="J2016" s="27343" t="s">
        <v>22</v>
      </c>
      <c r="K2016" s="28195" t="s">
        <v>1069</v>
      </c>
      <c r="L2016" s="28229"/>
      <c r="M2016" s="28229"/>
      <c r="N2016" s="28229"/>
      <c r="O2016" s="28229"/>
      <c r="P2016" s="28229"/>
      <c r="Q2016" s="28229"/>
      <c r="R2016" s="28229"/>
      <c r="S2016" s="28229"/>
      <c r="T2016" s="28229"/>
      <c r="U2016" s="28265"/>
      <c r="V2016" s="28229">
        <v>0</v>
      </c>
    </row>
    <row s="28966" customFormat="1" customHeight="1" ht="22.5">
      <c r="A2017" s="28229"/>
      <c r="B2017" s="28924" t="s">
        <v>2305</v>
      </c>
      <c r="C2017" s="28540" t="s">
        <v>103</v>
      </c>
      <c r="D2017" s="27339" t="str">
        <f>B2017&amp;".1"</f>
        <v>3.661.1</v>
      </c>
      <c r="E2017" s="27340" t="s">
        <v>1065</v>
      </c>
      <c r="F2017" s="27341" t="s">
        <v>430</v>
      </c>
      <c r="G2017" s="27545" t="s">
        <v>22</v>
      </c>
      <c r="H2017" s="27343" t="s">
        <v>22</v>
      </c>
      <c r="I2017" s="27545" t="s">
        <v>2306</v>
      </c>
      <c r="J2017" s="27343" t="s">
        <v>22</v>
      </c>
      <c r="K2017" s="28195"/>
      <c r="L2017" s="28229"/>
      <c r="M2017" s="28229"/>
      <c r="N2017" s="28229"/>
      <c r="O2017" s="28229"/>
      <c r="P2017" s="28229"/>
      <c r="Q2017" s="28229"/>
      <c r="R2017" s="28229"/>
      <c r="S2017" s="28229"/>
      <c r="T2017" s="28229"/>
      <c r="U2017" s="28265"/>
      <c r="V2017" s="28229">
        <v>0</v>
      </c>
    </row>
    <row s="28966" customFormat="1" customHeight="1" ht="15">
      <c r="A2018" s="28229"/>
      <c r="B2018" s="28924"/>
      <c r="C2018" s="28540"/>
      <c r="D2018" s="27339" t="str">
        <f>B2017&amp;".2"</f>
        <v>3.661.2</v>
      </c>
      <c r="E2018" s="27340" t="s">
        <v>1066</v>
      </c>
      <c r="F2018" s="27341" t="s">
        <v>430</v>
      </c>
      <c r="G2018" s="27310" t="s">
        <v>22</v>
      </c>
      <c r="H2018" s="27343" t="s">
        <v>22</v>
      </c>
      <c r="I2018" s="27310" t="s">
        <v>2229</v>
      </c>
      <c r="J2018" s="27343" t="s">
        <v>22</v>
      </c>
      <c r="K2018" s="28195" t="s">
        <v>1067</v>
      </c>
      <c r="L2018" s="28229"/>
      <c r="M2018" s="28229"/>
      <c r="N2018" s="28229"/>
      <c r="O2018" s="28229"/>
      <c r="P2018" s="28229"/>
      <c r="Q2018" s="28229"/>
      <c r="R2018" s="28229"/>
      <c r="S2018" s="28229"/>
      <c r="T2018" s="28229"/>
      <c r="U2018" s="28265"/>
      <c r="V2018" s="28229">
        <v>0</v>
      </c>
    </row>
    <row s="28966" customFormat="1" customHeight="1" ht="15">
      <c r="A2019" s="28229"/>
      <c r="B2019" s="28924"/>
      <c r="C2019" s="28540"/>
      <c r="D2019" s="27339" t="str">
        <f>B2017&amp;".3"</f>
        <v>3.661.3</v>
      </c>
      <c r="E2019" s="27340" t="s">
        <v>1068</v>
      </c>
      <c r="F2019" s="27341" t="s">
        <v>430</v>
      </c>
      <c r="G2019" s="27310" t="s">
        <v>22</v>
      </c>
      <c r="H2019" s="27343" t="s">
        <v>22</v>
      </c>
      <c r="I2019" s="27310" t="s">
        <v>2094</v>
      </c>
      <c r="J2019" s="27343" t="s">
        <v>22</v>
      </c>
      <c r="K2019" s="28195" t="s">
        <v>1069</v>
      </c>
      <c r="L2019" s="28229"/>
      <c r="M2019" s="28229"/>
      <c r="N2019" s="28229"/>
      <c r="O2019" s="28229"/>
      <c r="P2019" s="28229"/>
      <c r="Q2019" s="28229"/>
      <c r="R2019" s="28229"/>
      <c r="S2019" s="28229"/>
      <c r="T2019" s="28229"/>
      <c r="U2019" s="28265"/>
      <c r="V2019" s="28229">
        <v>0</v>
      </c>
    </row>
    <row s="28966" customFormat="1" customHeight="1" ht="22.5">
      <c r="A2020" s="28229"/>
      <c r="B2020" s="28924" t="s">
        <v>2307</v>
      </c>
      <c r="C2020" s="28540" t="s">
        <v>103</v>
      </c>
      <c r="D2020" s="27339" t="str">
        <f>B2020&amp;".1"</f>
        <v>3.662.1</v>
      </c>
      <c r="E2020" s="27340" t="s">
        <v>1065</v>
      </c>
      <c r="F2020" s="27341" t="s">
        <v>430</v>
      </c>
      <c r="G2020" s="27545" t="s">
        <v>22</v>
      </c>
      <c r="H2020" s="27343" t="s">
        <v>22</v>
      </c>
      <c r="I2020" s="27545" t="s">
        <v>2308</v>
      </c>
      <c r="J2020" s="27343" t="s">
        <v>22</v>
      </c>
      <c r="K2020" s="28195"/>
      <c r="L2020" s="28229"/>
      <c r="M2020" s="28229"/>
      <c r="N2020" s="28229"/>
      <c r="O2020" s="28229"/>
      <c r="P2020" s="28229"/>
      <c r="Q2020" s="28229"/>
      <c r="R2020" s="28229"/>
      <c r="S2020" s="28229"/>
      <c r="T2020" s="28229"/>
      <c r="U2020" s="28265"/>
      <c r="V2020" s="28229">
        <v>0</v>
      </c>
    </row>
    <row s="28966" customFormat="1" customHeight="1" ht="15">
      <c r="A2021" s="28229"/>
      <c r="B2021" s="28924"/>
      <c r="C2021" s="28540"/>
      <c r="D2021" s="27339" t="str">
        <f>B2020&amp;".2"</f>
        <v>3.662.2</v>
      </c>
      <c r="E2021" s="27340" t="s">
        <v>1066</v>
      </c>
      <c r="F2021" s="27341" t="s">
        <v>430</v>
      </c>
      <c r="G2021" s="27310" t="s">
        <v>22</v>
      </c>
      <c r="H2021" s="27343" t="s">
        <v>22</v>
      </c>
      <c r="I2021" s="27310" t="s">
        <v>2229</v>
      </c>
      <c r="J2021" s="27343" t="s">
        <v>22</v>
      </c>
      <c r="K2021" s="28195" t="s">
        <v>1067</v>
      </c>
      <c r="L2021" s="28229"/>
      <c r="M2021" s="28229"/>
      <c r="N2021" s="28229"/>
      <c r="O2021" s="28229"/>
      <c r="P2021" s="28229"/>
      <c r="Q2021" s="28229"/>
      <c r="R2021" s="28229"/>
      <c r="S2021" s="28229"/>
      <c r="T2021" s="28229"/>
      <c r="U2021" s="28265"/>
      <c r="V2021" s="28229">
        <v>0</v>
      </c>
    </row>
    <row s="28966" customFormat="1" customHeight="1" ht="15">
      <c r="A2022" s="28229"/>
      <c r="B2022" s="28924"/>
      <c r="C2022" s="28540"/>
      <c r="D2022" s="27339" t="str">
        <f>B2020&amp;".3"</f>
        <v>3.662.3</v>
      </c>
      <c r="E2022" s="27340" t="s">
        <v>1068</v>
      </c>
      <c r="F2022" s="27341" t="s">
        <v>430</v>
      </c>
      <c r="G2022" s="27310" t="s">
        <v>22</v>
      </c>
      <c r="H2022" s="27343" t="s">
        <v>22</v>
      </c>
      <c r="I2022" s="27310" t="s">
        <v>2094</v>
      </c>
      <c r="J2022" s="27343" t="s">
        <v>22</v>
      </c>
      <c r="K2022" s="28195" t="s">
        <v>1069</v>
      </c>
      <c r="L2022" s="28229"/>
      <c r="M2022" s="28229"/>
      <c r="N2022" s="28229"/>
      <c r="O2022" s="28229"/>
      <c r="P2022" s="28229"/>
      <c r="Q2022" s="28229"/>
      <c r="R2022" s="28229"/>
      <c r="S2022" s="28229"/>
      <c r="T2022" s="28229"/>
      <c r="U2022" s="28265"/>
      <c r="V2022" s="28229">
        <v>0</v>
      </c>
    </row>
    <row s="28966" customFormat="1" customHeight="1" ht="22.5">
      <c r="A2023" s="28229"/>
      <c r="B2023" s="28924" t="s">
        <v>2309</v>
      </c>
      <c r="C2023" s="28540" t="s">
        <v>103</v>
      </c>
      <c r="D2023" s="27339" t="str">
        <f>B2023&amp;".1"</f>
        <v>3.663.1</v>
      </c>
      <c r="E2023" s="27340" t="s">
        <v>1065</v>
      </c>
      <c r="F2023" s="27341" t="s">
        <v>430</v>
      </c>
      <c r="G2023" s="27545" t="s">
        <v>22</v>
      </c>
      <c r="H2023" s="27343" t="s">
        <v>22</v>
      </c>
      <c r="I2023" s="27545" t="s">
        <v>2310</v>
      </c>
      <c r="J2023" s="27343" t="s">
        <v>22</v>
      </c>
      <c r="K2023" s="28195"/>
      <c r="L2023" s="28229"/>
      <c r="M2023" s="28229"/>
      <c r="N2023" s="28229"/>
      <c r="O2023" s="28229"/>
      <c r="P2023" s="28229"/>
      <c r="Q2023" s="28229"/>
      <c r="R2023" s="28229"/>
      <c r="S2023" s="28229"/>
      <c r="T2023" s="28229"/>
      <c r="U2023" s="28265"/>
      <c r="V2023" s="28229">
        <v>0</v>
      </c>
    </row>
    <row s="28966" customFormat="1" customHeight="1" ht="15">
      <c r="A2024" s="28229"/>
      <c r="B2024" s="28924"/>
      <c r="C2024" s="28540"/>
      <c r="D2024" s="27339" t="str">
        <f>B2023&amp;".2"</f>
        <v>3.663.2</v>
      </c>
      <c r="E2024" s="27340" t="s">
        <v>1066</v>
      </c>
      <c r="F2024" s="27341" t="s">
        <v>430</v>
      </c>
      <c r="G2024" s="27310" t="s">
        <v>22</v>
      </c>
      <c r="H2024" s="27343" t="s">
        <v>22</v>
      </c>
      <c r="I2024" s="27310" t="s">
        <v>2229</v>
      </c>
      <c r="J2024" s="27343" t="s">
        <v>22</v>
      </c>
      <c r="K2024" s="28195" t="s">
        <v>1067</v>
      </c>
      <c r="L2024" s="28229"/>
      <c r="M2024" s="28229"/>
      <c r="N2024" s="28229"/>
      <c r="O2024" s="28229"/>
      <c r="P2024" s="28229"/>
      <c r="Q2024" s="28229"/>
      <c r="R2024" s="28229"/>
      <c r="S2024" s="28229"/>
      <c r="T2024" s="28229"/>
      <c r="U2024" s="28265"/>
      <c r="V2024" s="28229">
        <v>0</v>
      </c>
    </row>
    <row s="28966" customFormat="1" customHeight="1" ht="15">
      <c r="A2025" s="28229"/>
      <c r="B2025" s="28924"/>
      <c r="C2025" s="28540"/>
      <c r="D2025" s="27339" t="str">
        <f>B2023&amp;".3"</f>
        <v>3.663.3</v>
      </c>
      <c r="E2025" s="27340" t="s">
        <v>1068</v>
      </c>
      <c r="F2025" s="27341" t="s">
        <v>430</v>
      </c>
      <c r="G2025" s="27310" t="s">
        <v>22</v>
      </c>
      <c r="H2025" s="27343" t="s">
        <v>22</v>
      </c>
      <c r="I2025" s="27310" t="s">
        <v>2053</v>
      </c>
      <c r="J2025" s="27343" t="s">
        <v>22</v>
      </c>
      <c r="K2025" s="28195" t="s">
        <v>1069</v>
      </c>
      <c r="L2025" s="28229"/>
      <c r="M2025" s="28229"/>
      <c r="N2025" s="28229"/>
      <c r="O2025" s="28229"/>
      <c r="P2025" s="28229"/>
      <c r="Q2025" s="28229"/>
      <c r="R2025" s="28229"/>
      <c r="S2025" s="28229"/>
      <c r="T2025" s="28229"/>
      <c r="U2025" s="28265"/>
      <c r="V2025" s="28229">
        <v>0</v>
      </c>
    </row>
    <row s="28966" customFormat="1" customHeight="1" ht="22.5">
      <c r="A2026" s="28229"/>
      <c r="B2026" s="28924" t="s">
        <v>2311</v>
      </c>
      <c r="C2026" s="28540" t="s">
        <v>103</v>
      </c>
      <c r="D2026" s="27339" t="str">
        <f>B2026&amp;".1"</f>
        <v>3.664.1</v>
      </c>
      <c r="E2026" s="27340" t="s">
        <v>1065</v>
      </c>
      <c r="F2026" s="27341" t="s">
        <v>430</v>
      </c>
      <c r="G2026" s="27545" t="s">
        <v>22</v>
      </c>
      <c r="H2026" s="27343" t="s">
        <v>22</v>
      </c>
      <c r="I2026" s="27545" t="s">
        <v>1437</v>
      </c>
      <c r="J2026" s="27343" t="s">
        <v>22</v>
      </c>
      <c r="K2026" s="28195"/>
      <c r="L2026" s="28229"/>
      <c r="M2026" s="28229"/>
      <c r="N2026" s="28229"/>
      <c r="O2026" s="28229"/>
      <c r="P2026" s="28229"/>
      <c r="Q2026" s="28229"/>
      <c r="R2026" s="28229"/>
      <c r="S2026" s="28229"/>
      <c r="T2026" s="28229"/>
      <c r="U2026" s="28265"/>
      <c r="V2026" s="28229">
        <v>0</v>
      </c>
    </row>
    <row s="28966" customFormat="1" customHeight="1" ht="15">
      <c r="A2027" s="28229"/>
      <c r="B2027" s="28924"/>
      <c r="C2027" s="28540"/>
      <c r="D2027" s="27339" t="str">
        <f>B2026&amp;".2"</f>
        <v>3.664.2</v>
      </c>
      <c r="E2027" s="27340" t="s">
        <v>1066</v>
      </c>
      <c r="F2027" s="27341" t="s">
        <v>430</v>
      </c>
      <c r="G2027" s="27310" t="s">
        <v>22</v>
      </c>
      <c r="H2027" s="27343" t="s">
        <v>22</v>
      </c>
      <c r="I2027" s="27310" t="s">
        <v>2229</v>
      </c>
      <c r="J2027" s="27343" t="s">
        <v>22</v>
      </c>
      <c r="K2027" s="28195" t="s">
        <v>1067</v>
      </c>
      <c r="L2027" s="28229"/>
      <c r="M2027" s="28229"/>
      <c r="N2027" s="28229"/>
      <c r="O2027" s="28229"/>
      <c r="P2027" s="28229"/>
      <c r="Q2027" s="28229"/>
      <c r="R2027" s="28229"/>
      <c r="S2027" s="28229"/>
      <c r="T2027" s="28229"/>
      <c r="U2027" s="28265"/>
      <c r="V2027" s="28229">
        <v>0</v>
      </c>
    </row>
    <row s="28966" customFormat="1" customHeight="1" ht="15">
      <c r="A2028" s="28229"/>
      <c r="B2028" s="28924"/>
      <c r="C2028" s="28540"/>
      <c r="D2028" s="27339" t="str">
        <f>B2026&amp;".3"</f>
        <v>3.664.3</v>
      </c>
      <c r="E2028" s="27340" t="s">
        <v>1068</v>
      </c>
      <c r="F2028" s="27341" t="s">
        <v>430</v>
      </c>
      <c r="G2028" s="27310" t="s">
        <v>22</v>
      </c>
      <c r="H2028" s="27343" t="s">
        <v>22</v>
      </c>
      <c r="I2028" s="27310" t="s">
        <v>2053</v>
      </c>
      <c r="J2028" s="27343" t="s">
        <v>22</v>
      </c>
      <c r="K2028" s="28195" t="s">
        <v>1069</v>
      </c>
      <c r="L2028" s="28229"/>
      <c r="M2028" s="28229"/>
      <c r="N2028" s="28229"/>
      <c r="O2028" s="28229"/>
      <c r="P2028" s="28229"/>
      <c r="Q2028" s="28229"/>
      <c r="R2028" s="28229"/>
      <c r="S2028" s="28229"/>
      <c r="T2028" s="28229"/>
      <c r="U2028" s="28265"/>
      <c r="V2028" s="28229">
        <v>0</v>
      </c>
    </row>
    <row s="28966" customFormat="1" customHeight="1" ht="22.5">
      <c r="A2029" s="28229"/>
      <c r="B2029" s="28924" t="s">
        <v>2312</v>
      </c>
      <c r="C2029" s="28540" t="s">
        <v>103</v>
      </c>
      <c r="D2029" s="27339" t="str">
        <f>B2029&amp;".1"</f>
        <v>3.665.1</v>
      </c>
      <c r="E2029" s="27340" t="s">
        <v>1065</v>
      </c>
      <c r="F2029" s="27341" t="s">
        <v>430</v>
      </c>
      <c r="G2029" s="27545" t="s">
        <v>22</v>
      </c>
      <c r="H2029" s="27343" t="s">
        <v>22</v>
      </c>
      <c r="I2029" s="27545" t="s">
        <v>1437</v>
      </c>
      <c r="J2029" s="27343" t="s">
        <v>22</v>
      </c>
      <c r="K2029" s="28195"/>
      <c r="L2029" s="28229"/>
      <c r="M2029" s="28229"/>
      <c r="N2029" s="28229"/>
      <c r="O2029" s="28229"/>
      <c r="P2029" s="28229"/>
      <c r="Q2029" s="28229"/>
      <c r="R2029" s="28229"/>
      <c r="S2029" s="28229"/>
      <c r="T2029" s="28229"/>
      <c r="U2029" s="28265"/>
      <c r="V2029" s="28229">
        <v>0</v>
      </c>
    </row>
    <row s="28966" customFormat="1" customHeight="1" ht="15">
      <c r="A2030" s="28229"/>
      <c r="B2030" s="28924"/>
      <c r="C2030" s="28540"/>
      <c r="D2030" s="27339" t="str">
        <f>B2029&amp;".2"</f>
        <v>3.665.2</v>
      </c>
      <c r="E2030" s="27340" t="s">
        <v>1066</v>
      </c>
      <c r="F2030" s="27341" t="s">
        <v>430</v>
      </c>
      <c r="G2030" s="27310" t="s">
        <v>22</v>
      </c>
      <c r="H2030" s="27343" t="s">
        <v>22</v>
      </c>
      <c r="I2030" s="27310" t="s">
        <v>2229</v>
      </c>
      <c r="J2030" s="27343" t="s">
        <v>22</v>
      </c>
      <c r="K2030" s="28195" t="s">
        <v>1067</v>
      </c>
      <c r="L2030" s="28229"/>
      <c r="M2030" s="28229"/>
      <c r="N2030" s="28229"/>
      <c r="O2030" s="28229"/>
      <c r="P2030" s="28229"/>
      <c r="Q2030" s="28229"/>
      <c r="R2030" s="28229"/>
      <c r="S2030" s="28229"/>
      <c r="T2030" s="28229"/>
      <c r="U2030" s="28265"/>
      <c r="V2030" s="28229">
        <v>0</v>
      </c>
    </row>
    <row s="28966" customFormat="1" customHeight="1" ht="15">
      <c r="A2031" s="28229"/>
      <c r="B2031" s="28924"/>
      <c r="C2031" s="28540"/>
      <c r="D2031" s="27339" t="str">
        <f>B2029&amp;".3"</f>
        <v>3.665.3</v>
      </c>
      <c r="E2031" s="27340" t="s">
        <v>1068</v>
      </c>
      <c r="F2031" s="27341" t="s">
        <v>430</v>
      </c>
      <c r="G2031" s="27310" t="s">
        <v>22</v>
      </c>
      <c r="H2031" s="27343" t="s">
        <v>22</v>
      </c>
      <c r="I2031" s="27310" t="s">
        <v>2094</v>
      </c>
      <c r="J2031" s="27343" t="s">
        <v>22</v>
      </c>
      <c r="K2031" s="28195" t="s">
        <v>1069</v>
      </c>
      <c r="L2031" s="28229"/>
      <c r="M2031" s="28229"/>
      <c r="N2031" s="28229"/>
      <c r="O2031" s="28229"/>
      <c r="P2031" s="28229"/>
      <c r="Q2031" s="28229"/>
      <c r="R2031" s="28229"/>
      <c r="S2031" s="28229"/>
      <c r="T2031" s="28229"/>
      <c r="U2031" s="28265"/>
      <c r="V2031" s="28229">
        <v>0</v>
      </c>
    </row>
    <row s="28966" customFormat="1" customHeight="1" ht="22.5">
      <c r="A2032" s="28229"/>
      <c r="B2032" s="28924" t="s">
        <v>2313</v>
      </c>
      <c r="C2032" s="28540" t="s">
        <v>103</v>
      </c>
      <c r="D2032" s="27339" t="str">
        <f>B2032&amp;".1"</f>
        <v>3.666.1</v>
      </c>
      <c r="E2032" s="27340" t="s">
        <v>1065</v>
      </c>
      <c r="F2032" s="27341" t="s">
        <v>430</v>
      </c>
      <c r="G2032" s="27545" t="s">
        <v>22</v>
      </c>
      <c r="H2032" s="27343" t="s">
        <v>22</v>
      </c>
      <c r="I2032" s="27545" t="s">
        <v>1134</v>
      </c>
      <c r="J2032" s="27343" t="s">
        <v>22</v>
      </c>
      <c r="K2032" s="28195"/>
      <c r="L2032" s="28229"/>
      <c r="M2032" s="28229"/>
      <c r="N2032" s="28229"/>
      <c r="O2032" s="28229"/>
      <c r="P2032" s="28229"/>
      <c r="Q2032" s="28229"/>
      <c r="R2032" s="28229"/>
      <c r="S2032" s="28229"/>
      <c r="T2032" s="28229"/>
      <c r="U2032" s="28265"/>
      <c r="V2032" s="28229">
        <v>0</v>
      </c>
    </row>
    <row s="28966" customFormat="1" customHeight="1" ht="15">
      <c r="A2033" s="28229"/>
      <c r="B2033" s="28924"/>
      <c r="C2033" s="28540"/>
      <c r="D2033" s="27339" t="str">
        <f>B2032&amp;".2"</f>
        <v>3.666.2</v>
      </c>
      <c r="E2033" s="27340" t="s">
        <v>1066</v>
      </c>
      <c r="F2033" s="27341" t="s">
        <v>430</v>
      </c>
      <c r="G2033" s="27310" t="s">
        <v>22</v>
      </c>
      <c r="H2033" s="27343" t="s">
        <v>22</v>
      </c>
      <c r="I2033" s="27310" t="s">
        <v>2229</v>
      </c>
      <c r="J2033" s="27343" t="s">
        <v>22</v>
      </c>
      <c r="K2033" s="28195" t="s">
        <v>1067</v>
      </c>
      <c r="L2033" s="28229"/>
      <c r="M2033" s="28229"/>
      <c r="N2033" s="28229"/>
      <c r="O2033" s="28229"/>
      <c r="P2033" s="28229"/>
      <c r="Q2033" s="28229"/>
      <c r="R2033" s="28229"/>
      <c r="S2033" s="28229"/>
      <c r="T2033" s="28229"/>
      <c r="U2033" s="28265"/>
      <c r="V2033" s="28229">
        <v>0</v>
      </c>
    </row>
    <row s="28966" customFormat="1" customHeight="1" ht="15">
      <c r="A2034" s="28229"/>
      <c r="B2034" s="28924"/>
      <c r="C2034" s="28540"/>
      <c r="D2034" s="27339" t="str">
        <f>B2032&amp;".3"</f>
        <v>3.666.3</v>
      </c>
      <c r="E2034" s="27340" t="s">
        <v>1068</v>
      </c>
      <c r="F2034" s="27341" t="s">
        <v>430</v>
      </c>
      <c r="G2034" s="27310" t="s">
        <v>22</v>
      </c>
      <c r="H2034" s="27343" t="s">
        <v>22</v>
      </c>
      <c r="I2034" s="27310" t="s">
        <v>2094</v>
      </c>
      <c r="J2034" s="27343" t="s">
        <v>22</v>
      </c>
      <c r="K2034" s="28195" t="s">
        <v>1069</v>
      </c>
      <c r="L2034" s="28229"/>
      <c r="M2034" s="28229"/>
      <c r="N2034" s="28229"/>
      <c r="O2034" s="28229"/>
      <c r="P2034" s="28229"/>
      <c r="Q2034" s="28229"/>
      <c r="R2034" s="28229"/>
      <c r="S2034" s="28229"/>
      <c r="T2034" s="28229"/>
      <c r="U2034" s="28265"/>
      <c r="V2034" s="28229">
        <v>0</v>
      </c>
    </row>
    <row s="28966" customFormat="1" customHeight="1" ht="22.5">
      <c r="A2035" s="28229"/>
      <c r="B2035" s="28924" t="s">
        <v>2314</v>
      </c>
      <c r="C2035" s="28540" t="s">
        <v>103</v>
      </c>
      <c r="D2035" s="27339" t="str">
        <f>B2035&amp;".1"</f>
        <v>3.667.1</v>
      </c>
      <c r="E2035" s="27340" t="s">
        <v>1065</v>
      </c>
      <c r="F2035" s="27341" t="s">
        <v>430</v>
      </c>
      <c r="G2035" s="27545" t="s">
        <v>22</v>
      </c>
      <c r="H2035" s="27343" t="s">
        <v>22</v>
      </c>
      <c r="I2035" s="27545" t="s">
        <v>2315</v>
      </c>
      <c r="J2035" s="27343" t="s">
        <v>22</v>
      </c>
      <c r="K2035" s="28195"/>
      <c r="L2035" s="28229"/>
      <c r="M2035" s="28229"/>
      <c r="N2035" s="28229"/>
      <c r="O2035" s="28229"/>
      <c r="P2035" s="28229"/>
      <c r="Q2035" s="28229"/>
      <c r="R2035" s="28229"/>
      <c r="S2035" s="28229"/>
      <c r="T2035" s="28229"/>
      <c r="U2035" s="28265"/>
      <c r="V2035" s="28229">
        <v>0</v>
      </c>
    </row>
    <row s="28966" customFormat="1" customHeight="1" ht="15">
      <c r="A2036" s="28229"/>
      <c r="B2036" s="28924"/>
      <c r="C2036" s="28540"/>
      <c r="D2036" s="27339" t="str">
        <f>B2035&amp;".2"</f>
        <v>3.667.2</v>
      </c>
      <c r="E2036" s="27340" t="s">
        <v>1066</v>
      </c>
      <c r="F2036" s="27341" t="s">
        <v>430</v>
      </c>
      <c r="G2036" s="27310" t="s">
        <v>22</v>
      </c>
      <c r="H2036" s="27343" t="s">
        <v>22</v>
      </c>
      <c r="I2036" s="27310" t="s">
        <v>2229</v>
      </c>
      <c r="J2036" s="27343" t="s">
        <v>22</v>
      </c>
      <c r="K2036" s="28195" t="s">
        <v>1067</v>
      </c>
      <c r="L2036" s="28229"/>
      <c r="M2036" s="28229"/>
      <c r="N2036" s="28229"/>
      <c r="O2036" s="28229"/>
      <c r="P2036" s="28229"/>
      <c r="Q2036" s="28229"/>
      <c r="R2036" s="28229"/>
      <c r="S2036" s="28229"/>
      <c r="T2036" s="28229"/>
      <c r="U2036" s="28265"/>
      <c r="V2036" s="28229">
        <v>0</v>
      </c>
    </row>
    <row s="28966" customFormat="1" customHeight="1" ht="15">
      <c r="A2037" s="28229"/>
      <c r="B2037" s="28924"/>
      <c r="C2037" s="28540"/>
      <c r="D2037" s="27339" t="str">
        <f>B2035&amp;".3"</f>
        <v>3.667.3</v>
      </c>
      <c r="E2037" s="27340" t="s">
        <v>1068</v>
      </c>
      <c r="F2037" s="27341" t="s">
        <v>430</v>
      </c>
      <c r="G2037" s="27310" t="s">
        <v>22</v>
      </c>
      <c r="H2037" s="27343" t="s">
        <v>22</v>
      </c>
      <c r="I2037" s="27310" t="s">
        <v>2094</v>
      </c>
      <c r="J2037" s="27343" t="s">
        <v>22</v>
      </c>
      <c r="K2037" s="28195" t="s">
        <v>1069</v>
      </c>
      <c r="L2037" s="28229"/>
      <c r="M2037" s="28229"/>
      <c r="N2037" s="28229"/>
      <c r="O2037" s="28229"/>
      <c r="P2037" s="28229"/>
      <c r="Q2037" s="28229"/>
      <c r="R2037" s="28229"/>
      <c r="S2037" s="28229"/>
      <c r="T2037" s="28229"/>
      <c r="U2037" s="28265"/>
      <c r="V2037" s="28229">
        <v>0</v>
      </c>
    </row>
    <row s="28966" customFormat="1" customHeight="1" ht="22.5">
      <c r="A2038" s="28229"/>
      <c r="B2038" s="28924" t="s">
        <v>2316</v>
      </c>
      <c r="C2038" s="28540" t="s">
        <v>103</v>
      </c>
      <c r="D2038" s="27339" t="str">
        <f>B2038&amp;".1"</f>
        <v>3.668.1</v>
      </c>
      <c r="E2038" s="27340" t="s">
        <v>1065</v>
      </c>
      <c r="F2038" s="27341" t="s">
        <v>430</v>
      </c>
      <c r="G2038" s="27545" t="s">
        <v>22</v>
      </c>
      <c r="H2038" s="27343" t="s">
        <v>22</v>
      </c>
      <c r="I2038" s="27545" t="s">
        <v>2317</v>
      </c>
      <c r="J2038" s="27343" t="s">
        <v>22</v>
      </c>
      <c r="K2038" s="28195"/>
      <c r="L2038" s="28229"/>
      <c r="M2038" s="28229"/>
      <c r="N2038" s="28229"/>
      <c r="O2038" s="28229"/>
      <c r="P2038" s="28229"/>
      <c r="Q2038" s="28229"/>
      <c r="R2038" s="28229"/>
      <c r="S2038" s="28229"/>
      <c r="T2038" s="28229"/>
      <c r="U2038" s="28265"/>
      <c r="V2038" s="28229">
        <v>0</v>
      </c>
    </row>
    <row s="28966" customFormat="1" customHeight="1" ht="15">
      <c r="A2039" s="28229"/>
      <c r="B2039" s="28924"/>
      <c r="C2039" s="28540"/>
      <c r="D2039" s="27339" t="str">
        <f>B2038&amp;".2"</f>
        <v>3.668.2</v>
      </c>
      <c r="E2039" s="27340" t="s">
        <v>1066</v>
      </c>
      <c r="F2039" s="27341" t="s">
        <v>430</v>
      </c>
      <c r="G2039" s="27310" t="s">
        <v>22</v>
      </c>
      <c r="H2039" s="27343" t="s">
        <v>22</v>
      </c>
      <c r="I2039" s="27310" t="s">
        <v>2229</v>
      </c>
      <c r="J2039" s="27343" t="s">
        <v>22</v>
      </c>
      <c r="K2039" s="28195" t="s">
        <v>1067</v>
      </c>
      <c r="L2039" s="28229"/>
      <c r="M2039" s="28229"/>
      <c r="N2039" s="28229"/>
      <c r="O2039" s="28229"/>
      <c r="P2039" s="28229"/>
      <c r="Q2039" s="28229"/>
      <c r="R2039" s="28229"/>
      <c r="S2039" s="28229"/>
      <c r="T2039" s="28229"/>
      <c r="U2039" s="28265"/>
      <c r="V2039" s="28229">
        <v>0</v>
      </c>
    </row>
    <row s="28966" customFormat="1" customHeight="1" ht="15">
      <c r="A2040" s="28229"/>
      <c r="B2040" s="28924"/>
      <c r="C2040" s="28540"/>
      <c r="D2040" s="27339" t="str">
        <f>B2038&amp;".3"</f>
        <v>3.668.3</v>
      </c>
      <c r="E2040" s="27340" t="s">
        <v>1068</v>
      </c>
      <c r="F2040" s="27341" t="s">
        <v>430</v>
      </c>
      <c r="G2040" s="27310" t="s">
        <v>22</v>
      </c>
      <c r="H2040" s="27343" t="s">
        <v>22</v>
      </c>
      <c r="I2040" s="27310" t="s">
        <v>2094</v>
      </c>
      <c r="J2040" s="27343" t="s">
        <v>22</v>
      </c>
      <c r="K2040" s="28195" t="s">
        <v>1069</v>
      </c>
      <c r="L2040" s="28229"/>
      <c r="M2040" s="28229"/>
      <c r="N2040" s="28229"/>
      <c r="O2040" s="28229"/>
      <c r="P2040" s="28229"/>
      <c r="Q2040" s="28229"/>
      <c r="R2040" s="28229"/>
      <c r="S2040" s="28229"/>
      <c r="T2040" s="28229"/>
      <c r="U2040" s="28265"/>
      <c r="V2040" s="28229">
        <v>0</v>
      </c>
    </row>
    <row s="28966" customFormat="1" customHeight="1" ht="22.5">
      <c r="A2041" s="28229"/>
      <c r="B2041" s="28924" t="s">
        <v>2318</v>
      </c>
      <c r="C2041" s="28540" t="s">
        <v>103</v>
      </c>
      <c r="D2041" s="27339" t="str">
        <f>B2041&amp;".1"</f>
        <v>3.669.1</v>
      </c>
      <c r="E2041" s="27340" t="s">
        <v>1065</v>
      </c>
      <c r="F2041" s="27341" t="s">
        <v>430</v>
      </c>
      <c r="G2041" s="27545" t="s">
        <v>22</v>
      </c>
      <c r="H2041" s="27343" t="s">
        <v>22</v>
      </c>
      <c r="I2041" s="27545" t="s">
        <v>1437</v>
      </c>
      <c r="J2041" s="27343" t="s">
        <v>22</v>
      </c>
      <c r="K2041" s="28195"/>
      <c r="L2041" s="28229"/>
      <c r="M2041" s="28229"/>
      <c r="N2041" s="28229"/>
      <c r="O2041" s="28229"/>
      <c r="P2041" s="28229"/>
      <c r="Q2041" s="28229"/>
      <c r="R2041" s="28229"/>
      <c r="S2041" s="28229"/>
      <c r="T2041" s="28229"/>
      <c r="U2041" s="28265"/>
      <c r="V2041" s="28229">
        <v>0</v>
      </c>
    </row>
    <row s="28966" customFormat="1" customHeight="1" ht="15">
      <c r="A2042" s="28229"/>
      <c r="B2042" s="28924"/>
      <c r="C2042" s="28540"/>
      <c r="D2042" s="27339" t="str">
        <f>B2041&amp;".2"</f>
        <v>3.669.2</v>
      </c>
      <c r="E2042" s="27340" t="s">
        <v>1066</v>
      </c>
      <c r="F2042" s="27341" t="s">
        <v>430</v>
      </c>
      <c r="G2042" s="27310" t="s">
        <v>22</v>
      </c>
      <c r="H2042" s="27343" t="s">
        <v>22</v>
      </c>
      <c r="I2042" s="27310" t="s">
        <v>2229</v>
      </c>
      <c r="J2042" s="27343" t="s">
        <v>22</v>
      </c>
      <c r="K2042" s="28195" t="s">
        <v>1067</v>
      </c>
      <c r="L2042" s="28229"/>
      <c r="M2042" s="28229"/>
      <c r="N2042" s="28229"/>
      <c r="O2042" s="28229"/>
      <c r="P2042" s="28229"/>
      <c r="Q2042" s="28229"/>
      <c r="R2042" s="28229"/>
      <c r="S2042" s="28229"/>
      <c r="T2042" s="28229"/>
      <c r="U2042" s="28265"/>
      <c r="V2042" s="28229">
        <v>0</v>
      </c>
    </row>
    <row s="28966" customFormat="1" customHeight="1" ht="15">
      <c r="A2043" s="28229"/>
      <c r="B2043" s="28924"/>
      <c r="C2043" s="28540"/>
      <c r="D2043" s="27339" t="str">
        <f>B2041&amp;".3"</f>
        <v>3.669.3</v>
      </c>
      <c r="E2043" s="27340" t="s">
        <v>1068</v>
      </c>
      <c r="F2043" s="27341" t="s">
        <v>430</v>
      </c>
      <c r="G2043" s="27310" t="s">
        <v>22</v>
      </c>
      <c r="H2043" s="27343" t="s">
        <v>22</v>
      </c>
      <c r="I2043" s="27310" t="s">
        <v>2053</v>
      </c>
      <c r="J2043" s="27343" t="s">
        <v>22</v>
      </c>
      <c r="K2043" s="28195" t="s">
        <v>1069</v>
      </c>
      <c r="L2043" s="28229"/>
      <c r="M2043" s="28229"/>
      <c r="N2043" s="28229"/>
      <c r="O2043" s="28229"/>
      <c r="P2043" s="28229"/>
      <c r="Q2043" s="28229"/>
      <c r="R2043" s="28229"/>
      <c r="S2043" s="28229"/>
      <c r="T2043" s="28229"/>
      <c r="U2043" s="28265"/>
      <c r="V2043" s="28229">
        <v>0</v>
      </c>
    </row>
    <row s="28966" customFormat="1" customHeight="1" ht="22.5">
      <c r="A2044" s="28229"/>
      <c r="B2044" s="28924" t="s">
        <v>2319</v>
      </c>
      <c r="C2044" s="28540" t="s">
        <v>103</v>
      </c>
      <c r="D2044" s="27339" t="str">
        <f>B2044&amp;".1"</f>
        <v>3.670.1</v>
      </c>
      <c r="E2044" s="27340" t="s">
        <v>1065</v>
      </c>
      <c r="F2044" s="27341" t="s">
        <v>430</v>
      </c>
      <c r="G2044" s="27545" t="s">
        <v>22</v>
      </c>
      <c r="H2044" s="27343" t="s">
        <v>22</v>
      </c>
      <c r="I2044" s="27545" t="s">
        <v>2320</v>
      </c>
      <c r="J2044" s="27343" t="s">
        <v>22</v>
      </c>
      <c r="K2044" s="28195"/>
      <c r="L2044" s="28229"/>
      <c r="M2044" s="28229"/>
      <c r="N2044" s="28229"/>
      <c r="O2044" s="28229"/>
      <c r="P2044" s="28229"/>
      <c r="Q2044" s="28229"/>
      <c r="R2044" s="28229"/>
      <c r="S2044" s="28229"/>
      <c r="T2044" s="28229"/>
      <c r="U2044" s="28265"/>
      <c r="V2044" s="28229">
        <v>0</v>
      </c>
    </row>
    <row s="28966" customFormat="1" customHeight="1" ht="15">
      <c r="A2045" s="28229"/>
      <c r="B2045" s="28924"/>
      <c r="C2045" s="28540"/>
      <c r="D2045" s="27339" t="str">
        <f>B2044&amp;".2"</f>
        <v>3.670.2</v>
      </c>
      <c r="E2045" s="27340" t="s">
        <v>1066</v>
      </c>
      <c r="F2045" s="27341" t="s">
        <v>430</v>
      </c>
      <c r="G2045" s="27310" t="s">
        <v>22</v>
      </c>
      <c r="H2045" s="27343" t="s">
        <v>22</v>
      </c>
      <c r="I2045" s="27310" t="s">
        <v>2229</v>
      </c>
      <c r="J2045" s="27343" t="s">
        <v>22</v>
      </c>
      <c r="K2045" s="28195" t="s">
        <v>1067</v>
      </c>
      <c r="L2045" s="28229"/>
      <c r="M2045" s="28229"/>
      <c r="N2045" s="28229"/>
      <c r="O2045" s="28229"/>
      <c r="P2045" s="28229"/>
      <c r="Q2045" s="28229"/>
      <c r="R2045" s="28229"/>
      <c r="S2045" s="28229"/>
      <c r="T2045" s="28229"/>
      <c r="U2045" s="28265"/>
      <c r="V2045" s="28229">
        <v>0</v>
      </c>
    </row>
    <row s="28966" customFormat="1" customHeight="1" ht="15">
      <c r="A2046" s="28229"/>
      <c r="B2046" s="28924"/>
      <c r="C2046" s="28540"/>
      <c r="D2046" s="27339" t="str">
        <f>B2044&amp;".3"</f>
        <v>3.670.3</v>
      </c>
      <c r="E2046" s="27340" t="s">
        <v>1068</v>
      </c>
      <c r="F2046" s="27341" t="s">
        <v>430</v>
      </c>
      <c r="G2046" s="27310" t="s">
        <v>22</v>
      </c>
      <c r="H2046" s="27343" t="s">
        <v>22</v>
      </c>
      <c r="I2046" s="27310" t="s">
        <v>2094</v>
      </c>
      <c r="J2046" s="27343" t="s">
        <v>22</v>
      </c>
      <c r="K2046" s="28195" t="s">
        <v>1069</v>
      </c>
      <c r="L2046" s="28229"/>
      <c r="M2046" s="28229"/>
      <c r="N2046" s="28229"/>
      <c r="O2046" s="28229"/>
      <c r="P2046" s="28229"/>
      <c r="Q2046" s="28229"/>
      <c r="R2046" s="28229"/>
      <c r="S2046" s="28229"/>
      <c r="T2046" s="28229"/>
      <c r="U2046" s="28265"/>
      <c r="V2046" s="28229">
        <v>0</v>
      </c>
    </row>
    <row s="28966" customFormat="1" customHeight="1" ht="22.5">
      <c r="A2047" s="28229"/>
      <c r="B2047" s="28924" t="s">
        <v>2321</v>
      </c>
      <c r="C2047" s="28540" t="s">
        <v>103</v>
      </c>
      <c r="D2047" s="27339" t="str">
        <f>B2047&amp;".1"</f>
        <v>3.671.1</v>
      </c>
      <c r="E2047" s="27340" t="s">
        <v>1065</v>
      </c>
      <c r="F2047" s="27341" t="s">
        <v>430</v>
      </c>
      <c r="G2047" s="27545" t="s">
        <v>22</v>
      </c>
      <c r="H2047" s="27343" t="s">
        <v>22</v>
      </c>
      <c r="I2047" s="27545" t="s">
        <v>2322</v>
      </c>
      <c r="J2047" s="27343" t="s">
        <v>22</v>
      </c>
      <c r="K2047" s="28195"/>
      <c r="L2047" s="28229"/>
      <c r="M2047" s="28229"/>
      <c r="N2047" s="28229"/>
      <c r="O2047" s="28229"/>
      <c r="P2047" s="28229"/>
      <c r="Q2047" s="28229"/>
      <c r="R2047" s="28229"/>
      <c r="S2047" s="28229"/>
      <c r="T2047" s="28229"/>
      <c r="U2047" s="28265"/>
      <c r="V2047" s="28229">
        <v>0</v>
      </c>
    </row>
    <row s="28966" customFormat="1" customHeight="1" ht="15">
      <c r="A2048" s="28229"/>
      <c r="B2048" s="28924"/>
      <c r="C2048" s="28540"/>
      <c r="D2048" s="27339" t="str">
        <f>B2047&amp;".2"</f>
        <v>3.671.2</v>
      </c>
      <c r="E2048" s="27340" t="s">
        <v>1066</v>
      </c>
      <c r="F2048" s="27341" t="s">
        <v>430</v>
      </c>
      <c r="G2048" s="27310" t="s">
        <v>22</v>
      </c>
      <c r="H2048" s="27343" t="s">
        <v>22</v>
      </c>
      <c r="I2048" s="27310" t="s">
        <v>2229</v>
      </c>
      <c r="J2048" s="27343" t="s">
        <v>22</v>
      </c>
      <c r="K2048" s="28195" t="s">
        <v>1067</v>
      </c>
      <c r="L2048" s="28229"/>
      <c r="M2048" s="28229"/>
      <c r="N2048" s="28229"/>
      <c r="O2048" s="28229"/>
      <c r="P2048" s="28229"/>
      <c r="Q2048" s="28229"/>
      <c r="R2048" s="28229"/>
      <c r="S2048" s="28229"/>
      <c r="T2048" s="28229"/>
      <c r="U2048" s="28265"/>
      <c r="V2048" s="28229">
        <v>0</v>
      </c>
    </row>
    <row s="28966" customFormat="1" customHeight="1" ht="15">
      <c r="A2049" s="28229"/>
      <c r="B2049" s="28924"/>
      <c r="C2049" s="28540"/>
      <c r="D2049" s="27339" t="str">
        <f>B2047&amp;".3"</f>
        <v>3.671.3</v>
      </c>
      <c r="E2049" s="27340" t="s">
        <v>1068</v>
      </c>
      <c r="F2049" s="27341" t="s">
        <v>430</v>
      </c>
      <c r="G2049" s="27310" t="s">
        <v>22</v>
      </c>
      <c r="H2049" s="27343" t="s">
        <v>22</v>
      </c>
      <c r="I2049" s="27310" t="s">
        <v>2094</v>
      </c>
      <c r="J2049" s="27343" t="s">
        <v>22</v>
      </c>
      <c r="K2049" s="28195" t="s">
        <v>1069</v>
      </c>
      <c r="L2049" s="28229"/>
      <c r="M2049" s="28229"/>
      <c r="N2049" s="28229"/>
      <c r="O2049" s="28229"/>
      <c r="P2049" s="28229"/>
      <c r="Q2049" s="28229"/>
      <c r="R2049" s="28229"/>
      <c r="S2049" s="28229"/>
      <c r="T2049" s="28229"/>
      <c r="U2049" s="28265"/>
      <c r="V2049" s="28229">
        <v>0</v>
      </c>
    </row>
    <row s="28966" customFormat="1" customHeight="1" ht="22.5">
      <c r="A2050" s="28229"/>
      <c r="B2050" s="28924" t="s">
        <v>2323</v>
      </c>
      <c r="C2050" s="28540" t="s">
        <v>103</v>
      </c>
      <c r="D2050" s="27339" t="str">
        <f>B2050&amp;".1"</f>
        <v>3.672.1</v>
      </c>
      <c r="E2050" s="27340" t="s">
        <v>1065</v>
      </c>
      <c r="F2050" s="27341" t="s">
        <v>430</v>
      </c>
      <c r="G2050" s="27545" t="s">
        <v>22</v>
      </c>
      <c r="H2050" s="27343" t="s">
        <v>22</v>
      </c>
      <c r="I2050" s="27545" t="s">
        <v>1437</v>
      </c>
      <c r="J2050" s="27343" t="s">
        <v>22</v>
      </c>
      <c r="K2050" s="28195"/>
      <c r="L2050" s="28229"/>
      <c r="M2050" s="28229"/>
      <c r="N2050" s="28229"/>
      <c r="O2050" s="28229"/>
      <c r="P2050" s="28229"/>
      <c r="Q2050" s="28229"/>
      <c r="R2050" s="28229"/>
      <c r="S2050" s="28229"/>
      <c r="T2050" s="28229"/>
      <c r="U2050" s="28265"/>
      <c r="V2050" s="28229">
        <v>0</v>
      </c>
    </row>
    <row s="28966" customFormat="1" customHeight="1" ht="15">
      <c r="A2051" s="28229"/>
      <c r="B2051" s="28924"/>
      <c r="C2051" s="28540"/>
      <c r="D2051" s="27339" t="str">
        <f>B2050&amp;".2"</f>
        <v>3.672.2</v>
      </c>
      <c r="E2051" s="27340" t="s">
        <v>1066</v>
      </c>
      <c r="F2051" s="27341" t="s">
        <v>430</v>
      </c>
      <c r="G2051" s="27310" t="s">
        <v>22</v>
      </c>
      <c r="H2051" s="27343" t="s">
        <v>22</v>
      </c>
      <c r="I2051" s="27310" t="s">
        <v>2229</v>
      </c>
      <c r="J2051" s="27343" t="s">
        <v>22</v>
      </c>
      <c r="K2051" s="28195" t="s">
        <v>1067</v>
      </c>
      <c r="L2051" s="28229"/>
      <c r="M2051" s="28229"/>
      <c r="N2051" s="28229"/>
      <c r="O2051" s="28229"/>
      <c r="P2051" s="28229"/>
      <c r="Q2051" s="28229"/>
      <c r="R2051" s="28229"/>
      <c r="S2051" s="28229"/>
      <c r="T2051" s="28229"/>
      <c r="U2051" s="28265"/>
      <c r="V2051" s="28229">
        <v>0</v>
      </c>
    </row>
    <row s="28966" customFormat="1" customHeight="1" ht="15">
      <c r="A2052" s="28229"/>
      <c r="B2052" s="28924"/>
      <c r="C2052" s="28540"/>
      <c r="D2052" s="27339" t="str">
        <f>B2050&amp;".3"</f>
        <v>3.672.3</v>
      </c>
      <c r="E2052" s="27340" t="s">
        <v>1068</v>
      </c>
      <c r="F2052" s="27341" t="s">
        <v>430</v>
      </c>
      <c r="G2052" s="27310" t="s">
        <v>22</v>
      </c>
      <c r="H2052" s="27343" t="s">
        <v>22</v>
      </c>
      <c r="I2052" s="27310" t="s">
        <v>2053</v>
      </c>
      <c r="J2052" s="27343" t="s">
        <v>22</v>
      </c>
      <c r="K2052" s="28195" t="s">
        <v>1069</v>
      </c>
      <c r="L2052" s="28229"/>
      <c r="M2052" s="28229"/>
      <c r="N2052" s="28229"/>
      <c r="O2052" s="28229"/>
      <c r="P2052" s="28229"/>
      <c r="Q2052" s="28229"/>
      <c r="R2052" s="28229"/>
      <c r="S2052" s="28229"/>
      <c r="T2052" s="28229"/>
      <c r="U2052" s="28265"/>
      <c r="V2052" s="28229">
        <v>0</v>
      </c>
    </row>
    <row s="28966" customFormat="1" customHeight="1" ht="22.5">
      <c r="A2053" s="28229"/>
      <c r="B2053" s="28924" t="s">
        <v>2324</v>
      </c>
      <c r="C2053" s="28540" t="s">
        <v>103</v>
      </c>
      <c r="D2053" s="27339" t="str">
        <f>B2053&amp;".1"</f>
        <v>3.673.1</v>
      </c>
      <c r="E2053" s="27340" t="s">
        <v>1065</v>
      </c>
      <c r="F2053" s="27341" t="s">
        <v>430</v>
      </c>
      <c r="G2053" s="27545" t="s">
        <v>22</v>
      </c>
      <c r="H2053" s="27343" t="s">
        <v>22</v>
      </c>
      <c r="I2053" s="27545" t="s">
        <v>2325</v>
      </c>
      <c r="J2053" s="27343" t="s">
        <v>22</v>
      </c>
      <c r="K2053" s="28195"/>
      <c r="L2053" s="28229"/>
      <c r="M2053" s="28229"/>
      <c r="N2053" s="28229"/>
      <c r="O2053" s="28229"/>
      <c r="P2053" s="28229"/>
      <c r="Q2053" s="28229"/>
      <c r="R2053" s="28229"/>
      <c r="S2053" s="28229"/>
      <c r="T2053" s="28229"/>
      <c r="U2053" s="28265"/>
      <c r="V2053" s="28229">
        <v>0</v>
      </c>
    </row>
    <row s="28966" customFormat="1" customHeight="1" ht="15">
      <c r="A2054" s="28229"/>
      <c r="B2054" s="28924"/>
      <c r="C2054" s="28540"/>
      <c r="D2054" s="27339" t="str">
        <f>B2053&amp;".2"</f>
        <v>3.673.2</v>
      </c>
      <c r="E2054" s="27340" t="s">
        <v>1066</v>
      </c>
      <c r="F2054" s="27341" t="s">
        <v>430</v>
      </c>
      <c r="G2054" s="27310" t="s">
        <v>22</v>
      </c>
      <c r="H2054" s="27343" t="s">
        <v>22</v>
      </c>
      <c r="I2054" s="27310" t="s">
        <v>2229</v>
      </c>
      <c r="J2054" s="27343" t="s">
        <v>22</v>
      </c>
      <c r="K2054" s="28195" t="s">
        <v>1067</v>
      </c>
      <c r="L2054" s="28229"/>
      <c r="M2054" s="28229"/>
      <c r="N2054" s="28229"/>
      <c r="O2054" s="28229"/>
      <c r="P2054" s="28229"/>
      <c r="Q2054" s="28229"/>
      <c r="R2054" s="28229"/>
      <c r="S2054" s="28229"/>
      <c r="T2054" s="28229"/>
      <c r="U2054" s="28265"/>
      <c r="V2054" s="28229">
        <v>0</v>
      </c>
    </row>
    <row s="28966" customFormat="1" customHeight="1" ht="15">
      <c r="A2055" s="28229"/>
      <c r="B2055" s="28924"/>
      <c r="C2055" s="28540"/>
      <c r="D2055" s="27339" t="str">
        <f>B2053&amp;".3"</f>
        <v>3.673.3</v>
      </c>
      <c r="E2055" s="27340" t="s">
        <v>1068</v>
      </c>
      <c r="F2055" s="27341" t="s">
        <v>430</v>
      </c>
      <c r="G2055" s="27310" t="s">
        <v>22</v>
      </c>
      <c r="H2055" s="27343" t="s">
        <v>22</v>
      </c>
      <c r="I2055" s="27310" t="s">
        <v>2094</v>
      </c>
      <c r="J2055" s="27343" t="s">
        <v>22</v>
      </c>
      <c r="K2055" s="28195" t="s">
        <v>1069</v>
      </c>
      <c r="L2055" s="28229"/>
      <c r="M2055" s="28229"/>
      <c r="N2055" s="28229"/>
      <c r="O2055" s="28229"/>
      <c r="P2055" s="28229"/>
      <c r="Q2055" s="28229"/>
      <c r="R2055" s="28229"/>
      <c r="S2055" s="28229"/>
      <c r="T2055" s="28229"/>
      <c r="U2055" s="28265"/>
      <c r="V2055" s="28229">
        <v>0</v>
      </c>
    </row>
    <row s="28966" customFormat="1" customHeight="1" ht="22.5">
      <c r="A2056" s="28229"/>
      <c r="B2056" s="28924" t="s">
        <v>2326</v>
      </c>
      <c r="C2056" s="28540" t="s">
        <v>103</v>
      </c>
      <c r="D2056" s="27339" t="str">
        <f>B2056&amp;".1"</f>
        <v>3.674.1</v>
      </c>
      <c r="E2056" s="27340" t="s">
        <v>1065</v>
      </c>
      <c r="F2056" s="27341" t="s">
        <v>430</v>
      </c>
      <c r="G2056" s="27545" t="s">
        <v>22</v>
      </c>
      <c r="H2056" s="27343" t="s">
        <v>22</v>
      </c>
      <c r="I2056" s="27545" t="s">
        <v>2304</v>
      </c>
      <c r="J2056" s="27343" t="s">
        <v>22</v>
      </c>
      <c r="K2056" s="28195"/>
      <c r="L2056" s="28229"/>
      <c r="M2056" s="28229"/>
      <c r="N2056" s="28229"/>
      <c r="O2056" s="28229"/>
      <c r="P2056" s="28229"/>
      <c r="Q2056" s="28229"/>
      <c r="R2056" s="28229"/>
      <c r="S2056" s="28229"/>
      <c r="T2056" s="28229"/>
      <c r="U2056" s="28265"/>
      <c r="V2056" s="28229">
        <v>0</v>
      </c>
    </row>
    <row s="28966" customFormat="1" customHeight="1" ht="15">
      <c r="A2057" s="28229"/>
      <c r="B2057" s="28924"/>
      <c r="C2057" s="28540"/>
      <c r="D2057" s="27339" t="str">
        <f>B2056&amp;".2"</f>
        <v>3.674.2</v>
      </c>
      <c r="E2057" s="27340" t="s">
        <v>1066</v>
      </c>
      <c r="F2057" s="27341" t="s">
        <v>430</v>
      </c>
      <c r="G2057" s="27310" t="s">
        <v>22</v>
      </c>
      <c r="H2057" s="27343" t="s">
        <v>22</v>
      </c>
      <c r="I2057" s="27310" t="s">
        <v>2229</v>
      </c>
      <c r="J2057" s="27343" t="s">
        <v>22</v>
      </c>
      <c r="K2057" s="28195" t="s">
        <v>1067</v>
      </c>
      <c r="L2057" s="28229"/>
      <c r="M2057" s="28229"/>
      <c r="N2057" s="28229"/>
      <c r="O2057" s="28229"/>
      <c r="P2057" s="28229"/>
      <c r="Q2057" s="28229"/>
      <c r="R2057" s="28229"/>
      <c r="S2057" s="28229"/>
      <c r="T2057" s="28229"/>
      <c r="U2057" s="28265"/>
      <c r="V2057" s="28229">
        <v>0</v>
      </c>
    </row>
    <row s="28966" customFormat="1" customHeight="1" ht="15">
      <c r="A2058" s="28229"/>
      <c r="B2058" s="28924"/>
      <c r="C2058" s="28540"/>
      <c r="D2058" s="27339" t="str">
        <f>B2056&amp;".3"</f>
        <v>3.674.3</v>
      </c>
      <c r="E2058" s="27340" t="s">
        <v>1068</v>
      </c>
      <c r="F2058" s="27341" t="s">
        <v>430</v>
      </c>
      <c r="G2058" s="27310" t="s">
        <v>22</v>
      </c>
      <c r="H2058" s="27343" t="s">
        <v>22</v>
      </c>
      <c r="I2058" s="27310" t="s">
        <v>2094</v>
      </c>
      <c r="J2058" s="27343" t="s">
        <v>22</v>
      </c>
      <c r="K2058" s="28195" t="s">
        <v>1069</v>
      </c>
      <c r="L2058" s="28229"/>
      <c r="M2058" s="28229"/>
      <c r="N2058" s="28229"/>
      <c r="O2058" s="28229"/>
      <c r="P2058" s="28229"/>
      <c r="Q2058" s="28229"/>
      <c r="R2058" s="28229"/>
      <c r="S2058" s="28229"/>
      <c r="T2058" s="28229"/>
      <c r="U2058" s="28265"/>
      <c r="V2058" s="28229">
        <v>0</v>
      </c>
    </row>
    <row s="28966" customFormat="1" customHeight="1" ht="22.5">
      <c r="A2059" s="28229"/>
      <c r="B2059" s="28924" t="s">
        <v>2327</v>
      </c>
      <c r="C2059" s="28540" t="s">
        <v>103</v>
      </c>
      <c r="D2059" s="27339" t="str">
        <f>B2059&amp;".1"</f>
        <v>3.675.1</v>
      </c>
      <c r="E2059" s="27340" t="s">
        <v>1065</v>
      </c>
      <c r="F2059" s="27341" t="s">
        <v>430</v>
      </c>
      <c r="G2059" s="27545" t="s">
        <v>22</v>
      </c>
      <c r="H2059" s="27343" t="s">
        <v>22</v>
      </c>
      <c r="I2059" s="27545" t="s">
        <v>2328</v>
      </c>
      <c r="J2059" s="27343" t="s">
        <v>22</v>
      </c>
      <c r="K2059" s="28195"/>
      <c r="L2059" s="28229"/>
      <c r="M2059" s="28229"/>
      <c r="N2059" s="28229"/>
      <c r="O2059" s="28229"/>
      <c r="P2059" s="28229"/>
      <c r="Q2059" s="28229"/>
      <c r="R2059" s="28229"/>
      <c r="S2059" s="28229"/>
      <c r="T2059" s="28229"/>
      <c r="U2059" s="28265"/>
      <c r="V2059" s="28229">
        <v>0</v>
      </c>
    </row>
    <row s="28966" customFormat="1" customHeight="1" ht="15">
      <c r="A2060" s="28229"/>
      <c r="B2060" s="28924"/>
      <c r="C2060" s="28540"/>
      <c r="D2060" s="27339" t="str">
        <f>B2059&amp;".2"</f>
        <v>3.675.2</v>
      </c>
      <c r="E2060" s="27340" t="s">
        <v>1066</v>
      </c>
      <c r="F2060" s="27341" t="s">
        <v>430</v>
      </c>
      <c r="G2060" s="27310" t="s">
        <v>22</v>
      </c>
      <c r="H2060" s="27343" t="s">
        <v>22</v>
      </c>
      <c r="I2060" s="27310" t="s">
        <v>2229</v>
      </c>
      <c r="J2060" s="27343" t="s">
        <v>22</v>
      </c>
      <c r="K2060" s="28195" t="s">
        <v>1067</v>
      </c>
      <c r="L2060" s="28229"/>
      <c r="M2060" s="28229"/>
      <c r="N2060" s="28229"/>
      <c r="O2060" s="28229"/>
      <c r="P2060" s="28229"/>
      <c r="Q2060" s="28229"/>
      <c r="R2060" s="28229"/>
      <c r="S2060" s="28229"/>
      <c r="T2060" s="28229"/>
      <c r="U2060" s="28265"/>
      <c r="V2060" s="28229">
        <v>0</v>
      </c>
    </row>
    <row s="28966" customFormat="1" customHeight="1" ht="15">
      <c r="A2061" s="28229"/>
      <c r="B2061" s="28924"/>
      <c r="C2061" s="28540"/>
      <c r="D2061" s="27339" t="str">
        <f>B2059&amp;".3"</f>
        <v>3.675.3</v>
      </c>
      <c r="E2061" s="27340" t="s">
        <v>1068</v>
      </c>
      <c r="F2061" s="27341" t="s">
        <v>430</v>
      </c>
      <c r="G2061" s="27310" t="s">
        <v>22</v>
      </c>
      <c r="H2061" s="27343" t="s">
        <v>22</v>
      </c>
      <c r="I2061" s="27310" t="s">
        <v>2094</v>
      </c>
      <c r="J2061" s="27343" t="s">
        <v>22</v>
      </c>
      <c r="K2061" s="28195" t="s">
        <v>1069</v>
      </c>
      <c r="L2061" s="28229"/>
      <c r="M2061" s="28229"/>
      <c r="N2061" s="28229"/>
      <c r="O2061" s="28229"/>
      <c r="P2061" s="28229"/>
      <c r="Q2061" s="28229"/>
      <c r="R2061" s="28229"/>
      <c r="S2061" s="28229"/>
      <c r="T2061" s="28229"/>
      <c r="U2061" s="28265"/>
      <c r="V2061" s="28229">
        <v>0</v>
      </c>
    </row>
    <row s="28966" customFormat="1" customHeight="1" ht="22.5">
      <c r="A2062" s="28229"/>
      <c r="B2062" s="28924" t="s">
        <v>2329</v>
      </c>
      <c r="C2062" s="28540" t="s">
        <v>103</v>
      </c>
      <c r="D2062" s="27339" t="str">
        <f>B2062&amp;".1"</f>
        <v>3.676.1</v>
      </c>
      <c r="E2062" s="27340" t="s">
        <v>1065</v>
      </c>
      <c r="F2062" s="27341" t="s">
        <v>430</v>
      </c>
      <c r="G2062" s="27545" t="s">
        <v>22</v>
      </c>
      <c r="H2062" s="27343" t="s">
        <v>22</v>
      </c>
      <c r="I2062" s="27545" t="s">
        <v>1437</v>
      </c>
      <c r="J2062" s="27343" t="s">
        <v>22</v>
      </c>
      <c r="K2062" s="28195"/>
      <c r="L2062" s="28229"/>
      <c r="M2062" s="28229"/>
      <c r="N2062" s="28229"/>
      <c r="O2062" s="28229"/>
      <c r="P2062" s="28229"/>
      <c r="Q2062" s="28229"/>
      <c r="R2062" s="28229"/>
      <c r="S2062" s="28229"/>
      <c r="T2062" s="28229"/>
      <c r="U2062" s="28265"/>
      <c r="V2062" s="28229">
        <v>0</v>
      </c>
    </row>
    <row s="28966" customFormat="1" customHeight="1" ht="15">
      <c r="A2063" s="28229"/>
      <c r="B2063" s="28924"/>
      <c r="C2063" s="28540"/>
      <c r="D2063" s="27339" t="str">
        <f>B2062&amp;".2"</f>
        <v>3.676.2</v>
      </c>
      <c r="E2063" s="27340" t="s">
        <v>1066</v>
      </c>
      <c r="F2063" s="27341" t="s">
        <v>430</v>
      </c>
      <c r="G2063" s="27310" t="s">
        <v>22</v>
      </c>
      <c r="H2063" s="27343" t="s">
        <v>22</v>
      </c>
      <c r="I2063" s="27310" t="s">
        <v>2229</v>
      </c>
      <c r="J2063" s="27343" t="s">
        <v>22</v>
      </c>
      <c r="K2063" s="28195" t="s">
        <v>1067</v>
      </c>
      <c r="L2063" s="28229"/>
      <c r="M2063" s="28229"/>
      <c r="N2063" s="28229"/>
      <c r="O2063" s="28229"/>
      <c r="P2063" s="28229"/>
      <c r="Q2063" s="28229"/>
      <c r="R2063" s="28229"/>
      <c r="S2063" s="28229"/>
      <c r="T2063" s="28229"/>
      <c r="U2063" s="28265"/>
      <c r="V2063" s="28229">
        <v>0</v>
      </c>
    </row>
    <row s="28966" customFormat="1" customHeight="1" ht="15">
      <c r="A2064" s="28229"/>
      <c r="B2064" s="28924"/>
      <c r="C2064" s="28540"/>
      <c r="D2064" s="27339" t="str">
        <f>B2062&amp;".3"</f>
        <v>3.676.3</v>
      </c>
      <c r="E2064" s="27340" t="s">
        <v>1068</v>
      </c>
      <c r="F2064" s="27341" t="s">
        <v>430</v>
      </c>
      <c r="G2064" s="27310" t="s">
        <v>22</v>
      </c>
      <c r="H2064" s="27343" t="s">
        <v>22</v>
      </c>
      <c r="I2064" s="27310" t="s">
        <v>2053</v>
      </c>
      <c r="J2064" s="27343" t="s">
        <v>22</v>
      </c>
      <c r="K2064" s="28195" t="s">
        <v>1069</v>
      </c>
      <c r="L2064" s="28229"/>
      <c r="M2064" s="28229"/>
      <c r="N2064" s="28229"/>
      <c r="O2064" s="28229"/>
      <c r="P2064" s="28229"/>
      <c r="Q2064" s="28229"/>
      <c r="R2064" s="28229"/>
      <c r="S2064" s="28229"/>
      <c r="T2064" s="28229"/>
      <c r="U2064" s="28265"/>
      <c r="V2064" s="28229">
        <v>0</v>
      </c>
    </row>
    <row s="28966" customFormat="1" customHeight="1" ht="22.5">
      <c r="A2065" s="28229"/>
      <c r="B2065" s="28924" t="s">
        <v>2330</v>
      </c>
      <c r="C2065" s="28540" t="s">
        <v>103</v>
      </c>
      <c r="D2065" s="27339" t="str">
        <f>B2065&amp;".1"</f>
        <v>3.677.1</v>
      </c>
      <c r="E2065" s="27340" t="s">
        <v>1065</v>
      </c>
      <c r="F2065" s="27341" t="s">
        <v>430</v>
      </c>
      <c r="G2065" s="27545" t="s">
        <v>22</v>
      </c>
      <c r="H2065" s="27343" t="s">
        <v>22</v>
      </c>
      <c r="I2065" s="27545" t="s">
        <v>2331</v>
      </c>
      <c r="J2065" s="27343" t="s">
        <v>22</v>
      </c>
      <c r="K2065" s="28195"/>
      <c r="L2065" s="28229"/>
      <c r="M2065" s="28229"/>
      <c r="N2065" s="28229"/>
      <c r="O2065" s="28229"/>
      <c r="P2065" s="28229"/>
      <c r="Q2065" s="28229"/>
      <c r="R2065" s="28229"/>
      <c r="S2065" s="28229"/>
      <c r="T2065" s="28229"/>
      <c r="U2065" s="28265"/>
      <c r="V2065" s="28229">
        <v>0</v>
      </c>
    </row>
    <row s="28966" customFormat="1" customHeight="1" ht="15">
      <c r="A2066" s="28229"/>
      <c r="B2066" s="28924"/>
      <c r="C2066" s="28540"/>
      <c r="D2066" s="27339" t="str">
        <f>B2065&amp;".2"</f>
        <v>3.677.2</v>
      </c>
      <c r="E2066" s="27340" t="s">
        <v>1066</v>
      </c>
      <c r="F2066" s="27341" t="s">
        <v>430</v>
      </c>
      <c r="G2066" s="27310" t="s">
        <v>22</v>
      </c>
      <c r="H2066" s="27343" t="s">
        <v>22</v>
      </c>
      <c r="I2066" s="27310" t="s">
        <v>2229</v>
      </c>
      <c r="J2066" s="27343" t="s">
        <v>22</v>
      </c>
      <c r="K2066" s="28195" t="s">
        <v>1067</v>
      </c>
      <c r="L2066" s="28229"/>
      <c r="M2066" s="28229"/>
      <c r="N2066" s="28229"/>
      <c r="O2066" s="28229"/>
      <c r="P2066" s="28229"/>
      <c r="Q2066" s="28229"/>
      <c r="R2066" s="28229"/>
      <c r="S2066" s="28229"/>
      <c r="T2066" s="28229"/>
      <c r="U2066" s="28265"/>
      <c r="V2066" s="28229">
        <v>0</v>
      </c>
    </row>
    <row s="28966" customFormat="1" customHeight="1" ht="15">
      <c r="A2067" s="28229"/>
      <c r="B2067" s="28924"/>
      <c r="C2067" s="28540"/>
      <c r="D2067" s="27339" t="str">
        <f>B2065&amp;".3"</f>
        <v>3.677.3</v>
      </c>
      <c r="E2067" s="27340" t="s">
        <v>1068</v>
      </c>
      <c r="F2067" s="27341" t="s">
        <v>430</v>
      </c>
      <c r="G2067" s="27310" t="s">
        <v>22</v>
      </c>
      <c r="H2067" s="27343" t="s">
        <v>22</v>
      </c>
      <c r="I2067" s="27310" t="s">
        <v>2229</v>
      </c>
      <c r="J2067" s="27343" t="s">
        <v>22</v>
      </c>
      <c r="K2067" s="28195" t="s">
        <v>1069</v>
      </c>
      <c r="L2067" s="28229"/>
      <c r="M2067" s="28229"/>
      <c r="N2067" s="28229"/>
      <c r="O2067" s="28229"/>
      <c r="P2067" s="28229"/>
      <c r="Q2067" s="28229"/>
      <c r="R2067" s="28229"/>
      <c r="S2067" s="28229"/>
      <c r="T2067" s="28229"/>
      <c r="U2067" s="28265"/>
      <c r="V2067" s="28229">
        <v>0</v>
      </c>
    </row>
    <row s="28966" customFormat="1" customHeight="1" ht="22.5">
      <c r="A2068" s="28229"/>
      <c r="B2068" s="28924" t="s">
        <v>2332</v>
      </c>
      <c r="C2068" s="28540" t="s">
        <v>103</v>
      </c>
      <c r="D2068" s="27339" t="str">
        <f>B2068&amp;".1"</f>
        <v>3.678.1</v>
      </c>
      <c r="E2068" s="27340" t="s">
        <v>1065</v>
      </c>
      <c r="F2068" s="27341" t="s">
        <v>430</v>
      </c>
      <c r="G2068" s="27545" t="s">
        <v>22</v>
      </c>
      <c r="H2068" s="27343" t="s">
        <v>22</v>
      </c>
      <c r="I2068" s="27545" t="s">
        <v>2333</v>
      </c>
      <c r="J2068" s="27343" t="s">
        <v>22</v>
      </c>
      <c r="K2068" s="28195"/>
      <c r="L2068" s="28229"/>
      <c r="M2068" s="28229"/>
      <c r="N2068" s="28229"/>
      <c r="O2068" s="28229"/>
      <c r="P2068" s="28229"/>
      <c r="Q2068" s="28229"/>
      <c r="R2068" s="28229"/>
      <c r="S2068" s="28229"/>
      <c r="T2068" s="28229"/>
      <c r="U2068" s="28265"/>
      <c r="V2068" s="28229">
        <v>0</v>
      </c>
    </row>
    <row s="28966" customFormat="1" customHeight="1" ht="15">
      <c r="A2069" s="28229"/>
      <c r="B2069" s="28924"/>
      <c r="C2069" s="28540"/>
      <c r="D2069" s="27339" t="str">
        <f>B2068&amp;".2"</f>
        <v>3.678.2</v>
      </c>
      <c r="E2069" s="27340" t="s">
        <v>1066</v>
      </c>
      <c r="F2069" s="27341" t="s">
        <v>430</v>
      </c>
      <c r="G2069" s="27310" t="s">
        <v>22</v>
      </c>
      <c r="H2069" s="27343" t="s">
        <v>22</v>
      </c>
      <c r="I2069" s="27310" t="s">
        <v>2229</v>
      </c>
      <c r="J2069" s="27343" t="s">
        <v>22</v>
      </c>
      <c r="K2069" s="28195" t="s">
        <v>1067</v>
      </c>
      <c r="L2069" s="28229"/>
      <c r="M2069" s="28229"/>
      <c r="N2069" s="28229"/>
      <c r="O2069" s="28229"/>
      <c r="P2069" s="28229"/>
      <c r="Q2069" s="28229"/>
      <c r="R2069" s="28229"/>
      <c r="S2069" s="28229"/>
      <c r="T2069" s="28229"/>
      <c r="U2069" s="28265"/>
      <c r="V2069" s="28229">
        <v>0</v>
      </c>
    </row>
    <row s="28966" customFormat="1" customHeight="1" ht="15">
      <c r="A2070" s="28229"/>
      <c r="B2070" s="28924"/>
      <c r="C2070" s="28540"/>
      <c r="D2070" s="27339" t="str">
        <f>B2068&amp;".3"</f>
        <v>3.678.3</v>
      </c>
      <c r="E2070" s="27340" t="s">
        <v>1068</v>
      </c>
      <c r="F2070" s="27341" t="s">
        <v>430</v>
      </c>
      <c r="G2070" s="27310" t="s">
        <v>22</v>
      </c>
      <c r="H2070" s="27343" t="s">
        <v>22</v>
      </c>
      <c r="I2070" s="27310" t="s">
        <v>2229</v>
      </c>
      <c r="J2070" s="27343" t="s">
        <v>22</v>
      </c>
      <c r="K2070" s="28195" t="s">
        <v>1069</v>
      </c>
      <c r="L2070" s="28229"/>
      <c r="M2070" s="28229"/>
      <c r="N2070" s="28229"/>
      <c r="O2070" s="28229"/>
      <c r="P2070" s="28229"/>
      <c r="Q2070" s="28229"/>
      <c r="R2070" s="28229"/>
      <c r="S2070" s="28229"/>
      <c r="T2070" s="28229"/>
      <c r="U2070" s="28265"/>
      <c r="V2070" s="28229">
        <v>0</v>
      </c>
    </row>
    <row s="28966" customFormat="1" customHeight="1" ht="22.5">
      <c r="A2071" s="28229"/>
      <c r="B2071" s="28924" t="s">
        <v>2334</v>
      </c>
      <c r="C2071" s="28540" t="s">
        <v>103</v>
      </c>
      <c r="D2071" s="27339" t="str">
        <f>B2071&amp;".1"</f>
        <v>3.679.1</v>
      </c>
      <c r="E2071" s="27340" t="s">
        <v>1065</v>
      </c>
      <c r="F2071" s="27341" t="s">
        <v>430</v>
      </c>
      <c r="G2071" s="27545" t="s">
        <v>22</v>
      </c>
      <c r="H2071" s="27343" t="s">
        <v>22</v>
      </c>
      <c r="I2071" s="27545" t="s">
        <v>2335</v>
      </c>
      <c r="J2071" s="27343" t="s">
        <v>22</v>
      </c>
      <c r="K2071" s="28195"/>
      <c r="L2071" s="28229"/>
      <c r="M2071" s="28229"/>
      <c r="N2071" s="28229"/>
      <c r="O2071" s="28229"/>
      <c r="P2071" s="28229"/>
      <c r="Q2071" s="28229"/>
      <c r="R2071" s="28229"/>
      <c r="S2071" s="28229"/>
      <c r="T2071" s="28229"/>
      <c r="U2071" s="28265"/>
      <c r="V2071" s="28229">
        <v>0</v>
      </c>
    </row>
    <row s="28966" customFormat="1" customHeight="1" ht="15">
      <c r="A2072" s="28229"/>
      <c r="B2072" s="28924"/>
      <c r="C2072" s="28540"/>
      <c r="D2072" s="27339" t="str">
        <f>B2071&amp;".2"</f>
        <v>3.679.2</v>
      </c>
      <c r="E2072" s="27340" t="s">
        <v>1066</v>
      </c>
      <c r="F2072" s="27341" t="s">
        <v>430</v>
      </c>
      <c r="G2072" s="27310" t="s">
        <v>22</v>
      </c>
      <c r="H2072" s="27343" t="s">
        <v>22</v>
      </c>
      <c r="I2072" s="27310" t="s">
        <v>2229</v>
      </c>
      <c r="J2072" s="27343" t="s">
        <v>22</v>
      </c>
      <c r="K2072" s="28195" t="s">
        <v>1067</v>
      </c>
      <c r="L2072" s="28229"/>
      <c r="M2072" s="28229"/>
      <c r="N2072" s="28229"/>
      <c r="O2072" s="28229"/>
      <c r="P2072" s="28229"/>
      <c r="Q2072" s="28229"/>
      <c r="R2072" s="28229"/>
      <c r="S2072" s="28229"/>
      <c r="T2072" s="28229"/>
      <c r="U2072" s="28265"/>
      <c r="V2072" s="28229">
        <v>0</v>
      </c>
    </row>
    <row s="28966" customFormat="1" customHeight="1" ht="15">
      <c r="A2073" s="28229"/>
      <c r="B2073" s="28924"/>
      <c r="C2073" s="28540"/>
      <c r="D2073" s="27339" t="str">
        <f>B2071&amp;".3"</f>
        <v>3.679.3</v>
      </c>
      <c r="E2073" s="27340" t="s">
        <v>1068</v>
      </c>
      <c r="F2073" s="27341" t="s">
        <v>430</v>
      </c>
      <c r="G2073" s="27310" t="s">
        <v>22</v>
      </c>
      <c r="H2073" s="27343" t="s">
        <v>22</v>
      </c>
      <c r="I2073" s="27310" t="s">
        <v>2229</v>
      </c>
      <c r="J2073" s="27343" t="s">
        <v>22</v>
      </c>
      <c r="K2073" s="28195" t="s">
        <v>1069</v>
      </c>
      <c r="L2073" s="28229"/>
      <c r="M2073" s="28229"/>
      <c r="N2073" s="28229"/>
      <c r="O2073" s="28229"/>
      <c r="P2073" s="28229"/>
      <c r="Q2073" s="28229"/>
      <c r="R2073" s="28229"/>
      <c r="S2073" s="28229"/>
      <c r="T2073" s="28229"/>
      <c r="U2073" s="28265"/>
      <c r="V2073" s="28229">
        <v>0</v>
      </c>
    </row>
    <row s="28966" customFormat="1" customHeight="1" ht="22.5">
      <c r="A2074" s="28229"/>
      <c r="B2074" s="28924" t="s">
        <v>2336</v>
      </c>
      <c r="C2074" s="28540" t="s">
        <v>103</v>
      </c>
      <c r="D2074" s="27339" t="str">
        <f>B2074&amp;".1"</f>
        <v>3.680.1</v>
      </c>
      <c r="E2074" s="27340" t="s">
        <v>1065</v>
      </c>
      <c r="F2074" s="27341" t="s">
        <v>430</v>
      </c>
      <c r="G2074" s="27545" t="s">
        <v>22</v>
      </c>
      <c r="H2074" s="27343" t="s">
        <v>22</v>
      </c>
      <c r="I2074" s="27545" t="s">
        <v>1270</v>
      </c>
      <c r="J2074" s="27343" t="s">
        <v>22</v>
      </c>
      <c r="K2074" s="28195"/>
      <c r="L2074" s="28229"/>
      <c r="M2074" s="28229"/>
      <c r="N2074" s="28229"/>
      <c r="O2074" s="28229"/>
      <c r="P2074" s="28229"/>
      <c r="Q2074" s="28229"/>
      <c r="R2074" s="28229"/>
      <c r="S2074" s="28229"/>
      <c r="T2074" s="28229"/>
      <c r="U2074" s="28265"/>
      <c r="V2074" s="28229">
        <v>0</v>
      </c>
    </row>
    <row s="28966" customFormat="1" customHeight="1" ht="15">
      <c r="A2075" s="28229"/>
      <c r="B2075" s="28924"/>
      <c r="C2075" s="28540"/>
      <c r="D2075" s="27339" t="str">
        <f>B2074&amp;".2"</f>
        <v>3.680.2</v>
      </c>
      <c r="E2075" s="27340" t="s">
        <v>1066</v>
      </c>
      <c r="F2075" s="27341" t="s">
        <v>430</v>
      </c>
      <c r="G2075" s="27310" t="s">
        <v>22</v>
      </c>
      <c r="H2075" s="27343" t="s">
        <v>22</v>
      </c>
      <c r="I2075" s="27310" t="s">
        <v>2229</v>
      </c>
      <c r="J2075" s="27343" t="s">
        <v>22</v>
      </c>
      <c r="K2075" s="28195" t="s">
        <v>1067</v>
      </c>
      <c r="L2075" s="28229"/>
      <c r="M2075" s="28229"/>
      <c r="N2075" s="28229"/>
      <c r="O2075" s="28229"/>
      <c r="P2075" s="28229"/>
      <c r="Q2075" s="28229"/>
      <c r="R2075" s="28229"/>
      <c r="S2075" s="28229"/>
      <c r="T2075" s="28229"/>
      <c r="U2075" s="28265"/>
      <c r="V2075" s="28229">
        <v>0</v>
      </c>
    </row>
    <row s="28966" customFormat="1" customHeight="1" ht="15">
      <c r="A2076" s="28229"/>
      <c r="B2076" s="28924"/>
      <c r="C2076" s="28540"/>
      <c r="D2076" s="27339" t="str">
        <f>B2074&amp;".3"</f>
        <v>3.680.3</v>
      </c>
      <c r="E2076" s="27340" t="s">
        <v>1068</v>
      </c>
      <c r="F2076" s="27341" t="s">
        <v>430</v>
      </c>
      <c r="G2076" s="27310" t="s">
        <v>22</v>
      </c>
      <c r="H2076" s="27343" t="s">
        <v>22</v>
      </c>
      <c r="I2076" s="27310" t="s">
        <v>2229</v>
      </c>
      <c r="J2076" s="27343" t="s">
        <v>22</v>
      </c>
      <c r="K2076" s="28195" t="s">
        <v>1069</v>
      </c>
      <c r="L2076" s="28229"/>
      <c r="M2076" s="28229"/>
      <c r="N2076" s="28229"/>
      <c r="O2076" s="28229"/>
      <c r="P2076" s="28229"/>
      <c r="Q2076" s="28229"/>
      <c r="R2076" s="28229"/>
      <c r="S2076" s="28229"/>
      <c r="T2076" s="28229"/>
      <c r="U2076" s="28265"/>
      <c r="V2076" s="28229">
        <v>0</v>
      </c>
    </row>
    <row s="28966" customFormat="1" customHeight="1" ht="22.5">
      <c r="A2077" s="28229"/>
      <c r="B2077" s="28924" t="s">
        <v>2337</v>
      </c>
      <c r="C2077" s="28540" t="s">
        <v>103</v>
      </c>
      <c r="D2077" s="27339" t="str">
        <f>B2077&amp;".1"</f>
        <v>3.681.1</v>
      </c>
      <c r="E2077" s="27340" t="s">
        <v>1065</v>
      </c>
      <c r="F2077" s="27341" t="s">
        <v>430</v>
      </c>
      <c r="G2077" s="27545" t="s">
        <v>22</v>
      </c>
      <c r="H2077" s="27343" t="s">
        <v>22</v>
      </c>
      <c r="I2077" s="27545" t="s">
        <v>1270</v>
      </c>
      <c r="J2077" s="27343" t="s">
        <v>22</v>
      </c>
      <c r="K2077" s="28195"/>
      <c r="L2077" s="28229"/>
      <c r="M2077" s="28229"/>
      <c r="N2077" s="28229"/>
      <c r="O2077" s="28229"/>
      <c r="P2077" s="28229"/>
      <c r="Q2077" s="28229"/>
      <c r="R2077" s="28229"/>
      <c r="S2077" s="28229"/>
      <c r="T2077" s="28229"/>
      <c r="U2077" s="28265"/>
      <c r="V2077" s="28229">
        <v>0</v>
      </c>
    </row>
    <row s="28966" customFormat="1" customHeight="1" ht="15">
      <c r="A2078" s="28229"/>
      <c r="B2078" s="28924"/>
      <c r="C2078" s="28540"/>
      <c r="D2078" s="27339" t="str">
        <f>B2077&amp;".2"</f>
        <v>3.681.2</v>
      </c>
      <c r="E2078" s="27340" t="s">
        <v>1066</v>
      </c>
      <c r="F2078" s="27341" t="s">
        <v>430</v>
      </c>
      <c r="G2078" s="27310" t="s">
        <v>22</v>
      </c>
      <c r="H2078" s="27343" t="s">
        <v>22</v>
      </c>
      <c r="I2078" s="27310" t="s">
        <v>2229</v>
      </c>
      <c r="J2078" s="27343" t="s">
        <v>22</v>
      </c>
      <c r="K2078" s="28195" t="s">
        <v>1067</v>
      </c>
      <c r="L2078" s="28229"/>
      <c r="M2078" s="28229"/>
      <c r="N2078" s="28229"/>
      <c r="O2078" s="28229"/>
      <c r="P2078" s="28229"/>
      <c r="Q2078" s="28229"/>
      <c r="R2078" s="28229"/>
      <c r="S2078" s="28229"/>
      <c r="T2078" s="28229"/>
      <c r="U2078" s="28265"/>
      <c r="V2078" s="28229">
        <v>0</v>
      </c>
    </row>
    <row s="28966" customFormat="1" customHeight="1" ht="15">
      <c r="A2079" s="28229"/>
      <c r="B2079" s="28924"/>
      <c r="C2079" s="28540"/>
      <c r="D2079" s="27339" t="str">
        <f>B2077&amp;".3"</f>
        <v>3.681.3</v>
      </c>
      <c r="E2079" s="27340" t="s">
        <v>1068</v>
      </c>
      <c r="F2079" s="27341" t="s">
        <v>430</v>
      </c>
      <c r="G2079" s="27310" t="s">
        <v>22</v>
      </c>
      <c r="H2079" s="27343" t="s">
        <v>22</v>
      </c>
      <c r="I2079" s="27310" t="s">
        <v>2229</v>
      </c>
      <c r="J2079" s="27343" t="s">
        <v>22</v>
      </c>
      <c r="K2079" s="28195" t="s">
        <v>1069</v>
      </c>
      <c r="L2079" s="28229"/>
      <c r="M2079" s="28229"/>
      <c r="N2079" s="28229"/>
      <c r="O2079" s="28229"/>
      <c r="P2079" s="28229"/>
      <c r="Q2079" s="28229"/>
      <c r="R2079" s="28229"/>
      <c r="S2079" s="28229"/>
      <c r="T2079" s="28229"/>
      <c r="U2079" s="28265"/>
      <c r="V2079" s="28229">
        <v>0</v>
      </c>
    </row>
    <row s="28966" customFormat="1" customHeight="1" ht="22.5">
      <c r="A2080" s="28229"/>
      <c r="B2080" s="28924" t="s">
        <v>2338</v>
      </c>
      <c r="C2080" s="28540" t="s">
        <v>103</v>
      </c>
      <c r="D2080" s="27339" t="str">
        <f>B2080&amp;".1"</f>
        <v>3.682.1</v>
      </c>
      <c r="E2080" s="27340" t="s">
        <v>1065</v>
      </c>
      <c r="F2080" s="27341" t="s">
        <v>430</v>
      </c>
      <c r="G2080" s="27545" t="s">
        <v>22</v>
      </c>
      <c r="H2080" s="27343" t="s">
        <v>22</v>
      </c>
      <c r="I2080" s="27545" t="s">
        <v>2339</v>
      </c>
      <c r="J2080" s="27343" t="s">
        <v>22</v>
      </c>
      <c r="K2080" s="28195"/>
      <c r="L2080" s="28229"/>
      <c r="M2080" s="28229"/>
      <c r="N2080" s="28229"/>
      <c r="O2080" s="28229"/>
      <c r="P2080" s="28229"/>
      <c r="Q2080" s="28229"/>
      <c r="R2080" s="28229"/>
      <c r="S2080" s="28229"/>
      <c r="T2080" s="28229"/>
      <c r="U2080" s="28265"/>
      <c r="V2080" s="28229">
        <v>0</v>
      </c>
    </row>
    <row s="28966" customFormat="1" customHeight="1" ht="15">
      <c r="A2081" s="28229"/>
      <c r="B2081" s="28924"/>
      <c r="C2081" s="28540"/>
      <c r="D2081" s="27339" t="str">
        <f>B2080&amp;".2"</f>
        <v>3.682.2</v>
      </c>
      <c r="E2081" s="27340" t="s">
        <v>1066</v>
      </c>
      <c r="F2081" s="27341" t="s">
        <v>430</v>
      </c>
      <c r="G2081" s="27310" t="s">
        <v>22</v>
      </c>
      <c r="H2081" s="27343" t="s">
        <v>22</v>
      </c>
      <c r="I2081" s="27310" t="s">
        <v>2229</v>
      </c>
      <c r="J2081" s="27343" t="s">
        <v>22</v>
      </c>
      <c r="K2081" s="28195" t="s">
        <v>1067</v>
      </c>
      <c r="L2081" s="28229"/>
      <c r="M2081" s="28229"/>
      <c r="N2081" s="28229"/>
      <c r="O2081" s="28229"/>
      <c r="P2081" s="28229"/>
      <c r="Q2081" s="28229"/>
      <c r="R2081" s="28229"/>
      <c r="S2081" s="28229"/>
      <c r="T2081" s="28229"/>
      <c r="U2081" s="28265"/>
      <c r="V2081" s="28229">
        <v>0</v>
      </c>
    </row>
    <row s="28966" customFormat="1" customHeight="1" ht="15">
      <c r="A2082" s="28229"/>
      <c r="B2082" s="28924"/>
      <c r="C2082" s="28540"/>
      <c r="D2082" s="27339" t="str">
        <f>B2080&amp;".3"</f>
        <v>3.682.3</v>
      </c>
      <c r="E2082" s="27340" t="s">
        <v>1068</v>
      </c>
      <c r="F2082" s="27341" t="s">
        <v>430</v>
      </c>
      <c r="G2082" s="27310" t="s">
        <v>22</v>
      </c>
      <c r="H2082" s="27343" t="s">
        <v>22</v>
      </c>
      <c r="I2082" s="27310" t="s">
        <v>2229</v>
      </c>
      <c r="J2082" s="27343" t="s">
        <v>22</v>
      </c>
      <c r="K2082" s="28195" t="s">
        <v>1069</v>
      </c>
      <c r="L2082" s="28229"/>
      <c r="M2082" s="28229"/>
      <c r="N2082" s="28229"/>
      <c r="O2082" s="28229"/>
      <c r="P2082" s="28229"/>
      <c r="Q2082" s="28229"/>
      <c r="R2082" s="28229"/>
      <c r="S2082" s="28229"/>
      <c r="T2082" s="28229"/>
      <c r="U2082" s="28265"/>
      <c r="V2082" s="28229">
        <v>0</v>
      </c>
    </row>
    <row s="28966" customFormat="1" customHeight="1" ht="22.5">
      <c r="A2083" s="28229"/>
      <c r="B2083" s="28924" t="s">
        <v>2340</v>
      </c>
      <c r="C2083" s="28540" t="s">
        <v>103</v>
      </c>
      <c r="D2083" s="27339" t="str">
        <f>B2083&amp;".1"</f>
        <v>3.683.1</v>
      </c>
      <c r="E2083" s="27340" t="s">
        <v>1065</v>
      </c>
      <c r="F2083" s="27341" t="s">
        <v>430</v>
      </c>
      <c r="G2083" s="27545" t="s">
        <v>22</v>
      </c>
      <c r="H2083" s="27343" t="s">
        <v>22</v>
      </c>
      <c r="I2083" s="27545" t="s">
        <v>2341</v>
      </c>
      <c r="J2083" s="27343" t="s">
        <v>22</v>
      </c>
      <c r="K2083" s="28195"/>
      <c r="L2083" s="28229"/>
      <c r="M2083" s="28229"/>
      <c r="N2083" s="28229"/>
      <c r="O2083" s="28229"/>
      <c r="P2083" s="28229"/>
      <c r="Q2083" s="28229"/>
      <c r="R2083" s="28229"/>
      <c r="S2083" s="28229"/>
      <c r="T2083" s="28229"/>
      <c r="U2083" s="28265"/>
      <c r="V2083" s="28229">
        <v>0</v>
      </c>
    </row>
    <row s="28966" customFormat="1" customHeight="1" ht="15">
      <c r="A2084" s="28229"/>
      <c r="B2084" s="28924"/>
      <c r="C2084" s="28540"/>
      <c r="D2084" s="27339" t="str">
        <f>B2083&amp;".2"</f>
        <v>3.683.2</v>
      </c>
      <c r="E2084" s="27340" t="s">
        <v>1066</v>
      </c>
      <c r="F2084" s="27341" t="s">
        <v>430</v>
      </c>
      <c r="G2084" s="27310" t="s">
        <v>22</v>
      </c>
      <c r="H2084" s="27343" t="s">
        <v>22</v>
      </c>
      <c r="I2084" s="27310" t="s">
        <v>2229</v>
      </c>
      <c r="J2084" s="27343" t="s">
        <v>22</v>
      </c>
      <c r="K2084" s="28195" t="s">
        <v>1067</v>
      </c>
      <c r="L2084" s="28229"/>
      <c r="M2084" s="28229"/>
      <c r="N2084" s="28229"/>
      <c r="O2084" s="28229"/>
      <c r="P2084" s="28229"/>
      <c r="Q2084" s="28229"/>
      <c r="R2084" s="28229"/>
      <c r="S2084" s="28229"/>
      <c r="T2084" s="28229"/>
      <c r="U2084" s="28265"/>
      <c r="V2084" s="28229">
        <v>0</v>
      </c>
    </row>
    <row s="28966" customFormat="1" customHeight="1" ht="15">
      <c r="A2085" s="28229"/>
      <c r="B2085" s="28924"/>
      <c r="C2085" s="28540"/>
      <c r="D2085" s="27339" t="str">
        <f>B2083&amp;".3"</f>
        <v>3.683.3</v>
      </c>
      <c r="E2085" s="27340" t="s">
        <v>1068</v>
      </c>
      <c r="F2085" s="27341" t="s">
        <v>430</v>
      </c>
      <c r="G2085" s="27310" t="s">
        <v>22</v>
      </c>
      <c r="H2085" s="27343" t="s">
        <v>22</v>
      </c>
      <c r="I2085" s="27310" t="s">
        <v>2094</v>
      </c>
      <c r="J2085" s="27343" t="s">
        <v>22</v>
      </c>
      <c r="K2085" s="28195" t="s">
        <v>1069</v>
      </c>
      <c r="L2085" s="28229"/>
      <c r="M2085" s="28229"/>
      <c r="N2085" s="28229"/>
      <c r="O2085" s="28229"/>
      <c r="P2085" s="28229"/>
      <c r="Q2085" s="28229"/>
      <c r="R2085" s="28229"/>
      <c r="S2085" s="28229"/>
      <c r="T2085" s="28229"/>
      <c r="U2085" s="28265"/>
      <c r="V2085" s="28229">
        <v>0</v>
      </c>
    </row>
    <row s="28966" customFormat="1" customHeight="1" ht="22.5">
      <c r="A2086" s="28229"/>
      <c r="B2086" s="28924" t="s">
        <v>2342</v>
      </c>
      <c r="C2086" s="28540" t="s">
        <v>103</v>
      </c>
      <c r="D2086" s="27339" t="str">
        <f>B2086&amp;".1"</f>
        <v>3.684.1</v>
      </c>
      <c r="E2086" s="27340" t="s">
        <v>1065</v>
      </c>
      <c r="F2086" s="27341" t="s">
        <v>430</v>
      </c>
      <c r="G2086" s="27545" t="s">
        <v>22</v>
      </c>
      <c r="H2086" s="27343" t="s">
        <v>22</v>
      </c>
      <c r="I2086" s="27545" t="s">
        <v>1992</v>
      </c>
      <c r="J2086" s="27343" t="s">
        <v>22</v>
      </c>
      <c r="K2086" s="28195"/>
      <c r="L2086" s="28229"/>
      <c r="M2086" s="28229"/>
      <c r="N2086" s="28229"/>
      <c r="O2086" s="28229"/>
      <c r="P2086" s="28229"/>
      <c r="Q2086" s="28229"/>
      <c r="R2086" s="28229"/>
      <c r="S2086" s="28229"/>
      <c r="T2086" s="28229"/>
      <c r="U2086" s="28265"/>
      <c r="V2086" s="28229">
        <v>0</v>
      </c>
    </row>
    <row s="28966" customFormat="1" customHeight="1" ht="15">
      <c r="A2087" s="28229"/>
      <c r="B2087" s="28924"/>
      <c r="C2087" s="28540"/>
      <c r="D2087" s="27339" t="str">
        <f>B2086&amp;".2"</f>
        <v>3.684.2</v>
      </c>
      <c r="E2087" s="27340" t="s">
        <v>1066</v>
      </c>
      <c r="F2087" s="27341" t="s">
        <v>430</v>
      </c>
      <c r="G2087" s="27310" t="s">
        <v>22</v>
      </c>
      <c r="H2087" s="27343" t="s">
        <v>22</v>
      </c>
      <c r="I2087" s="27310" t="s">
        <v>2343</v>
      </c>
      <c r="J2087" s="27343" t="s">
        <v>22</v>
      </c>
      <c r="K2087" s="28195" t="s">
        <v>1067</v>
      </c>
      <c r="L2087" s="28229"/>
      <c r="M2087" s="28229"/>
      <c r="N2087" s="28229"/>
      <c r="O2087" s="28229"/>
      <c r="P2087" s="28229"/>
      <c r="Q2087" s="28229"/>
      <c r="R2087" s="28229"/>
      <c r="S2087" s="28229"/>
      <c r="T2087" s="28229"/>
      <c r="U2087" s="28265"/>
      <c r="V2087" s="28229">
        <v>0</v>
      </c>
    </row>
    <row s="28966" customFormat="1" customHeight="1" ht="15">
      <c r="A2088" s="28229"/>
      <c r="B2088" s="28924"/>
      <c r="C2088" s="28540"/>
      <c r="D2088" s="27339" t="str">
        <f>B2086&amp;".3"</f>
        <v>3.684.3</v>
      </c>
      <c r="E2088" s="27340" t="s">
        <v>1068</v>
      </c>
      <c r="F2088" s="27341" t="s">
        <v>430</v>
      </c>
      <c r="G2088" s="27310" t="s">
        <v>22</v>
      </c>
      <c r="H2088" s="27343" t="s">
        <v>22</v>
      </c>
      <c r="I2088" s="27310" t="s">
        <v>2343</v>
      </c>
      <c r="J2088" s="27343" t="s">
        <v>22</v>
      </c>
      <c r="K2088" s="28195" t="s">
        <v>1069</v>
      </c>
      <c r="L2088" s="28229"/>
      <c r="M2088" s="28229"/>
      <c r="N2088" s="28229"/>
      <c r="O2088" s="28229"/>
      <c r="P2088" s="28229"/>
      <c r="Q2088" s="28229"/>
      <c r="R2088" s="28229"/>
      <c r="S2088" s="28229"/>
      <c r="T2088" s="28229"/>
      <c r="U2088" s="28265"/>
      <c r="V2088" s="28229">
        <v>0</v>
      </c>
    </row>
    <row s="28966" customFormat="1" customHeight="1" ht="22.5">
      <c r="A2089" s="28229"/>
      <c r="B2089" s="28924" t="s">
        <v>2344</v>
      </c>
      <c r="C2089" s="28540" t="s">
        <v>103</v>
      </c>
      <c r="D2089" s="27339" t="str">
        <f>B2089&amp;".1"</f>
        <v>3.685.1</v>
      </c>
      <c r="E2089" s="27340" t="s">
        <v>1065</v>
      </c>
      <c r="F2089" s="27341" t="s">
        <v>430</v>
      </c>
      <c r="G2089" s="27545" t="s">
        <v>22</v>
      </c>
      <c r="H2089" s="27343" t="s">
        <v>22</v>
      </c>
      <c r="I2089" s="27545" t="s">
        <v>1992</v>
      </c>
      <c r="J2089" s="27343" t="s">
        <v>22</v>
      </c>
      <c r="K2089" s="28195"/>
      <c r="L2089" s="28229"/>
      <c r="M2089" s="28229"/>
      <c r="N2089" s="28229"/>
      <c r="O2089" s="28229"/>
      <c r="P2089" s="28229"/>
      <c r="Q2089" s="28229"/>
      <c r="R2089" s="28229"/>
      <c r="S2089" s="28229"/>
      <c r="T2089" s="28229"/>
      <c r="U2089" s="28265"/>
      <c r="V2089" s="28229">
        <v>0</v>
      </c>
    </row>
    <row s="28966" customFormat="1" customHeight="1" ht="15">
      <c r="A2090" s="28229"/>
      <c r="B2090" s="28924"/>
      <c r="C2090" s="28540"/>
      <c r="D2090" s="27339" t="str">
        <f>B2089&amp;".2"</f>
        <v>3.685.2</v>
      </c>
      <c r="E2090" s="27340" t="s">
        <v>1066</v>
      </c>
      <c r="F2090" s="27341" t="s">
        <v>430</v>
      </c>
      <c r="G2090" s="27310" t="s">
        <v>22</v>
      </c>
      <c r="H2090" s="27343" t="s">
        <v>22</v>
      </c>
      <c r="I2090" s="27310" t="s">
        <v>2343</v>
      </c>
      <c r="J2090" s="27343" t="s">
        <v>22</v>
      </c>
      <c r="K2090" s="28195" t="s">
        <v>1067</v>
      </c>
      <c r="L2090" s="28229"/>
      <c r="M2090" s="28229"/>
      <c r="N2090" s="28229"/>
      <c r="O2090" s="28229"/>
      <c r="P2090" s="28229"/>
      <c r="Q2090" s="28229"/>
      <c r="R2090" s="28229"/>
      <c r="S2090" s="28229"/>
      <c r="T2090" s="28229"/>
      <c r="U2090" s="28265"/>
      <c r="V2090" s="28229">
        <v>0</v>
      </c>
    </row>
    <row s="28966" customFormat="1" customHeight="1" ht="15">
      <c r="A2091" s="28229"/>
      <c r="B2091" s="28924"/>
      <c r="C2091" s="28540"/>
      <c r="D2091" s="27339" t="str">
        <f>B2089&amp;".3"</f>
        <v>3.685.3</v>
      </c>
      <c r="E2091" s="27340" t="s">
        <v>1068</v>
      </c>
      <c r="F2091" s="27341" t="s">
        <v>430</v>
      </c>
      <c r="G2091" s="27310" t="s">
        <v>22</v>
      </c>
      <c r="H2091" s="27343" t="s">
        <v>22</v>
      </c>
      <c r="I2091" s="27310" t="s">
        <v>2343</v>
      </c>
      <c r="J2091" s="27343" t="s">
        <v>22</v>
      </c>
      <c r="K2091" s="28195" t="s">
        <v>1069</v>
      </c>
      <c r="L2091" s="28229"/>
      <c r="M2091" s="28229"/>
      <c r="N2091" s="28229"/>
      <c r="O2091" s="28229"/>
      <c r="P2091" s="28229"/>
      <c r="Q2091" s="28229"/>
      <c r="R2091" s="28229"/>
      <c r="S2091" s="28229"/>
      <c r="T2091" s="28229"/>
      <c r="U2091" s="28265"/>
      <c r="V2091" s="28229">
        <v>0</v>
      </c>
    </row>
    <row s="28966" customFormat="1" customHeight="1" ht="22.5">
      <c r="A2092" s="28229"/>
      <c r="B2092" s="28924" t="s">
        <v>2345</v>
      </c>
      <c r="C2092" s="28540" t="s">
        <v>103</v>
      </c>
      <c r="D2092" s="27339" t="str">
        <f>B2092&amp;".1"</f>
        <v>3.686.1</v>
      </c>
      <c r="E2092" s="27340" t="s">
        <v>1065</v>
      </c>
      <c r="F2092" s="27341" t="s">
        <v>430</v>
      </c>
      <c r="G2092" s="27545" t="s">
        <v>22</v>
      </c>
      <c r="H2092" s="27343" t="s">
        <v>22</v>
      </c>
      <c r="I2092" s="27545" t="s">
        <v>2346</v>
      </c>
      <c r="J2092" s="27343" t="s">
        <v>22</v>
      </c>
      <c r="K2092" s="28195"/>
      <c r="L2092" s="28229"/>
      <c r="M2092" s="28229"/>
      <c r="N2092" s="28229"/>
      <c r="O2092" s="28229"/>
      <c r="P2092" s="28229"/>
      <c r="Q2092" s="28229"/>
      <c r="R2092" s="28229"/>
      <c r="S2092" s="28229"/>
      <c r="T2092" s="28229"/>
      <c r="U2092" s="28265"/>
      <c r="V2092" s="28229">
        <v>0</v>
      </c>
    </row>
    <row s="28966" customFormat="1" customHeight="1" ht="15">
      <c r="A2093" s="28229"/>
      <c r="B2093" s="28924"/>
      <c r="C2093" s="28540"/>
      <c r="D2093" s="27339" t="str">
        <f>B2092&amp;".2"</f>
        <v>3.686.2</v>
      </c>
      <c r="E2093" s="27340" t="s">
        <v>1066</v>
      </c>
      <c r="F2093" s="27341" t="s">
        <v>430</v>
      </c>
      <c r="G2093" s="27310" t="s">
        <v>22</v>
      </c>
      <c r="H2093" s="27343" t="s">
        <v>22</v>
      </c>
      <c r="I2093" s="27310" t="s">
        <v>2343</v>
      </c>
      <c r="J2093" s="27343" t="s">
        <v>22</v>
      </c>
      <c r="K2093" s="28195" t="s">
        <v>1067</v>
      </c>
      <c r="L2093" s="28229"/>
      <c r="M2093" s="28229"/>
      <c r="N2093" s="28229"/>
      <c r="O2093" s="28229"/>
      <c r="P2093" s="28229"/>
      <c r="Q2093" s="28229"/>
      <c r="R2093" s="28229"/>
      <c r="S2093" s="28229"/>
      <c r="T2093" s="28229"/>
      <c r="U2093" s="28265"/>
      <c r="V2093" s="28229">
        <v>0</v>
      </c>
    </row>
    <row s="28966" customFormat="1" customHeight="1" ht="15">
      <c r="A2094" s="28229"/>
      <c r="B2094" s="28924"/>
      <c r="C2094" s="28540"/>
      <c r="D2094" s="27339" t="str">
        <f>B2092&amp;".3"</f>
        <v>3.686.3</v>
      </c>
      <c r="E2094" s="27340" t="s">
        <v>1068</v>
      </c>
      <c r="F2094" s="27341" t="s">
        <v>430</v>
      </c>
      <c r="G2094" s="27310" t="s">
        <v>22</v>
      </c>
      <c r="H2094" s="27343" t="s">
        <v>22</v>
      </c>
      <c r="I2094" s="27310" t="s">
        <v>2343</v>
      </c>
      <c r="J2094" s="27343" t="s">
        <v>22</v>
      </c>
      <c r="K2094" s="28195" t="s">
        <v>1069</v>
      </c>
      <c r="L2094" s="28229"/>
      <c r="M2094" s="28229"/>
      <c r="N2094" s="28229"/>
      <c r="O2094" s="28229"/>
      <c r="P2094" s="28229"/>
      <c r="Q2094" s="28229"/>
      <c r="R2094" s="28229"/>
      <c r="S2094" s="28229"/>
      <c r="T2094" s="28229"/>
      <c r="U2094" s="28265"/>
      <c r="V2094" s="28229">
        <v>0</v>
      </c>
    </row>
    <row s="28966" customFormat="1" customHeight="1" ht="22.5">
      <c r="A2095" s="28229"/>
      <c r="B2095" s="28924" t="s">
        <v>2347</v>
      </c>
      <c r="C2095" s="28540" t="s">
        <v>103</v>
      </c>
      <c r="D2095" s="27339" t="str">
        <f>B2095&amp;".1"</f>
        <v>3.687.1</v>
      </c>
      <c r="E2095" s="27340" t="s">
        <v>1065</v>
      </c>
      <c r="F2095" s="27341" t="s">
        <v>430</v>
      </c>
      <c r="G2095" s="27545" t="s">
        <v>22</v>
      </c>
      <c r="H2095" s="27343" t="s">
        <v>22</v>
      </c>
      <c r="I2095" s="27545" t="s">
        <v>2348</v>
      </c>
      <c r="J2095" s="27343" t="s">
        <v>22</v>
      </c>
      <c r="K2095" s="28195"/>
      <c r="L2095" s="28229"/>
      <c r="M2095" s="28229"/>
      <c r="N2095" s="28229"/>
      <c r="O2095" s="28229"/>
      <c r="P2095" s="28229"/>
      <c r="Q2095" s="28229"/>
      <c r="R2095" s="28229"/>
      <c r="S2095" s="28229"/>
      <c r="T2095" s="28229"/>
      <c r="U2095" s="28265"/>
      <c r="V2095" s="28229">
        <v>0</v>
      </c>
    </row>
    <row s="28966" customFormat="1" customHeight="1" ht="15">
      <c r="A2096" s="28229"/>
      <c r="B2096" s="28924"/>
      <c r="C2096" s="28540"/>
      <c r="D2096" s="27339" t="str">
        <f>B2095&amp;".2"</f>
        <v>3.687.2</v>
      </c>
      <c r="E2096" s="27340" t="s">
        <v>1066</v>
      </c>
      <c r="F2096" s="27341" t="s">
        <v>430</v>
      </c>
      <c r="G2096" s="27310" t="s">
        <v>22</v>
      </c>
      <c r="H2096" s="27343" t="s">
        <v>22</v>
      </c>
      <c r="I2096" s="27310" t="s">
        <v>2343</v>
      </c>
      <c r="J2096" s="27343" t="s">
        <v>22</v>
      </c>
      <c r="K2096" s="28195" t="s">
        <v>1067</v>
      </c>
      <c r="L2096" s="28229"/>
      <c r="M2096" s="28229"/>
      <c r="N2096" s="28229"/>
      <c r="O2096" s="28229"/>
      <c r="P2096" s="28229"/>
      <c r="Q2096" s="28229"/>
      <c r="R2096" s="28229"/>
      <c r="S2096" s="28229"/>
      <c r="T2096" s="28229"/>
      <c r="U2096" s="28265"/>
      <c r="V2096" s="28229">
        <v>0</v>
      </c>
    </row>
    <row s="28966" customFormat="1" customHeight="1" ht="15">
      <c r="A2097" s="28229"/>
      <c r="B2097" s="28924"/>
      <c r="C2097" s="28540"/>
      <c r="D2097" s="27339" t="str">
        <f>B2095&amp;".3"</f>
        <v>3.687.3</v>
      </c>
      <c r="E2097" s="27340" t="s">
        <v>1068</v>
      </c>
      <c r="F2097" s="27341" t="s">
        <v>430</v>
      </c>
      <c r="G2097" s="27310" t="s">
        <v>22</v>
      </c>
      <c r="H2097" s="27343" t="s">
        <v>22</v>
      </c>
      <c r="I2097" s="27310" t="s">
        <v>2343</v>
      </c>
      <c r="J2097" s="27343" t="s">
        <v>22</v>
      </c>
      <c r="K2097" s="28195" t="s">
        <v>1069</v>
      </c>
      <c r="L2097" s="28229"/>
      <c r="M2097" s="28229"/>
      <c r="N2097" s="28229"/>
      <c r="O2097" s="28229"/>
      <c r="P2097" s="28229"/>
      <c r="Q2097" s="28229"/>
      <c r="R2097" s="28229"/>
      <c r="S2097" s="28229"/>
      <c r="T2097" s="28229"/>
      <c r="U2097" s="28265"/>
      <c r="V2097" s="28229">
        <v>0</v>
      </c>
    </row>
    <row s="28966" customFormat="1" customHeight="1" ht="22.5">
      <c r="A2098" s="28229"/>
      <c r="B2098" s="28924" t="s">
        <v>2349</v>
      </c>
      <c r="C2098" s="28540" t="s">
        <v>103</v>
      </c>
      <c r="D2098" s="27339" t="str">
        <f>B2098&amp;".1"</f>
        <v>3.688.1</v>
      </c>
      <c r="E2098" s="27340" t="s">
        <v>1065</v>
      </c>
      <c r="F2098" s="27341" t="s">
        <v>430</v>
      </c>
      <c r="G2098" s="27545" t="s">
        <v>22</v>
      </c>
      <c r="H2098" s="27343" t="s">
        <v>22</v>
      </c>
      <c r="I2098" s="27545" t="s">
        <v>1992</v>
      </c>
      <c r="J2098" s="27343" t="s">
        <v>22</v>
      </c>
      <c r="K2098" s="28195"/>
      <c r="L2098" s="28229"/>
      <c r="M2098" s="28229"/>
      <c r="N2098" s="28229"/>
      <c r="O2098" s="28229"/>
      <c r="P2098" s="28229"/>
      <c r="Q2098" s="28229"/>
      <c r="R2098" s="28229"/>
      <c r="S2098" s="28229"/>
      <c r="T2098" s="28229"/>
      <c r="U2098" s="28265"/>
      <c r="V2098" s="28229">
        <v>0</v>
      </c>
    </row>
    <row s="28966" customFormat="1" customHeight="1" ht="15">
      <c r="A2099" s="28229"/>
      <c r="B2099" s="28924"/>
      <c r="C2099" s="28540"/>
      <c r="D2099" s="27339" t="str">
        <f>B2098&amp;".2"</f>
        <v>3.688.2</v>
      </c>
      <c r="E2099" s="27340" t="s">
        <v>1066</v>
      </c>
      <c r="F2099" s="27341" t="s">
        <v>430</v>
      </c>
      <c r="G2099" s="27310" t="s">
        <v>22</v>
      </c>
      <c r="H2099" s="27343" t="s">
        <v>22</v>
      </c>
      <c r="I2099" s="27310" t="s">
        <v>2343</v>
      </c>
      <c r="J2099" s="27343" t="s">
        <v>22</v>
      </c>
      <c r="K2099" s="28195" t="s">
        <v>1067</v>
      </c>
      <c r="L2099" s="28229"/>
      <c r="M2099" s="28229"/>
      <c r="N2099" s="28229"/>
      <c r="O2099" s="28229"/>
      <c r="P2099" s="28229"/>
      <c r="Q2099" s="28229"/>
      <c r="R2099" s="28229"/>
      <c r="S2099" s="28229"/>
      <c r="T2099" s="28229"/>
      <c r="U2099" s="28265"/>
      <c r="V2099" s="28229">
        <v>0</v>
      </c>
    </row>
    <row s="28966" customFormat="1" customHeight="1" ht="15">
      <c r="A2100" s="28229"/>
      <c r="B2100" s="28924"/>
      <c r="C2100" s="28540"/>
      <c r="D2100" s="27339" t="str">
        <f>B2098&amp;".3"</f>
        <v>3.688.3</v>
      </c>
      <c r="E2100" s="27340" t="s">
        <v>1068</v>
      </c>
      <c r="F2100" s="27341" t="s">
        <v>430</v>
      </c>
      <c r="G2100" s="27310" t="s">
        <v>22</v>
      </c>
      <c r="H2100" s="27343" t="s">
        <v>22</v>
      </c>
      <c r="I2100" s="27310" t="s">
        <v>2343</v>
      </c>
      <c r="J2100" s="27343" t="s">
        <v>22</v>
      </c>
      <c r="K2100" s="28195" t="s">
        <v>1069</v>
      </c>
      <c r="L2100" s="28229"/>
      <c r="M2100" s="28229"/>
      <c r="N2100" s="28229"/>
      <c r="O2100" s="28229"/>
      <c r="P2100" s="28229"/>
      <c r="Q2100" s="28229"/>
      <c r="R2100" s="28229"/>
      <c r="S2100" s="28229"/>
      <c r="T2100" s="28229"/>
      <c r="U2100" s="28265"/>
      <c r="V2100" s="28229">
        <v>0</v>
      </c>
    </row>
    <row s="28966" customFormat="1" customHeight="1" ht="22.5">
      <c r="A2101" s="28229"/>
      <c r="B2101" s="28924" t="s">
        <v>2350</v>
      </c>
      <c r="C2101" s="28540" t="s">
        <v>103</v>
      </c>
      <c r="D2101" s="27339" t="str">
        <f>B2101&amp;".1"</f>
        <v>3.689.1</v>
      </c>
      <c r="E2101" s="27340" t="s">
        <v>1065</v>
      </c>
      <c r="F2101" s="27341" t="s">
        <v>430</v>
      </c>
      <c r="G2101" s="27545" t="s">
        <v>22</v>
      </c>
      <c r="H2101" s="27343" t="s">
        <v>22</v>
      </c>
      <c r="I2101" s="27545" t="s">
        <v>2351</v>
      </c>
      <c r="J2101" s="27343" t="s">
        <v>22</v>
      </c>
      <c r="K2101" s="28195"/>
      <c r="L2101" s="28229"/>
      <c r="M2101" s="28229"/>
      <c r="N2101" s="28229"/>
      <c r="O2101" s="28229"/>
      <c r="P2101" s="28229"/>
      <c r="Q2101" s="28229"/>
      <c r="R2101" s="28229"/>
      <c r="S2101" s="28229"/>
      <c r="T2101" s="28229"/>
      <c r="U2101" s="28265"/>
      <c r="V2101" s="28229">
        <v>0</v>
      </c>
    </row>
    <row s="28966" customFormat="1" customHeight="1" ht="15">
      <c r="A2102" s="28229"/>
      <c r="B2102" s="28924"/>
      <c r="C2102" s="28540"/>
      <c r="D2102" s="27339" t="str">
        <f>B2101&amp;".2"</f>
        <v>3.689.2</v>
      </c>
      <c r="E2102" s="27340" t="s">
        <v>1066</v>
      </c>
      <c r="F2102" s="27341" t="s">
        <v>430</v>
      </c>
      <c r="G2102" s="27310" t="s">
        <v>22</v>
      </c>
      <c r="H2102" s="27343" t="s">
        <v>22</v>
      </c>
      <c r="I2102" s="27310" t="s">
        <v>2343</v>
      </c>
      <c r="J2102" s="27343" t="s">
        <v>22</v>
      </c>
      <c r="K2102" s="28195" t="s">
        <v>1067</v>
      </c>
      <c r="L2102" s="28229"/>
      <c r="M2102" s="28229"/>
      <c r="N2102" s="28229"/>
      <c r="O2102" s="28229"/>
      <c r="P2102" s="28229"/>
      <c r="Q2102" s="28229"/>
      <c r="R2102" s="28229"/>
      <c r="S2102" s="28229"/>
      <c r="T2102" s="28229"/>
      <c r="U2102" s="28265"/>
      <c r="V2102" s="28229">
        <v>0</v>
      </c>
    </row>
    <row s="28966" customFormat="1" customHeight="1" ht="15">
      <c r="A2103" s="28229"/>
      <c r="B2103" s="28924"/>
      <c r="C2103" s="28540"/>
      <c r="D2103" s="27339" t="str">
        <f>B2101&amp;".3"</f>
        <v>3.689.3</v>
      </c>
      <c r="E2103" s="27340" t="s">
        <v>1068</v>
      </c>
      <c r="F2103" s="27341" t="s">
        <v>430</v>
      </c>
      <c r="G2103" s="27310" t="s">
        <v>22</v>
      </c>
      <c r="H2103" s="27343" t="s">
        <v>22</v>
      </c>
      <c r="I2103" s="27310" t="s">
        <v>2343</v>
      </c>
      <c r="J2103" s="27343" t="s">
        <v>22</v>
      </c>
      <c r="K2103" s="28195" t="s">
        <v>1069</v>
      </c>
      <c r="L2103" s="28229"/>
      <c r="M2103" s="28229"/>
      <c r="N2103" s="28229"/>
      <c r="O2103" s="28229"/>
      <c r="P2103" s="28229"/>
      <c r="Q2103" s="28229"/>
      <c r="R2103" s="28229"/>
      <c r="S2103" s="28229"/>
      <c r="T2103" s="28229"/>
      <c r="U2103" s="28265"/>
      <c r="V2103" s="28229">
        <v>0</v>
      </c>
    </row>
    <row s="28966" customFormat="1" customHeight="1" ht="22.5">
      <c r="A2104" s="28229"/>
      <c r="B2104" s="28924" t="s">
        <v>2352</v>
      </c>
      <c r="C2104" s="28540" t="s">
        <v>103</v>
      </c>
      <c r="D2104" s="27339" t="str">
        <f>B2104&amp;".1"</f>
        <v>3.690.1</v>
      </c>
      <c r="E2104" s="27340" t="s">
        <v>1065</v>
      </c>
      <c r="F2104" s="27341" t="s">
        <v>430</v>
      </c>
      <c r="G2104" s="27545" t="s">
        <v>22</v>
      </c>
      <c r="H2104" s="27343" t="s">
        <v>22</v>
      </c>
      <c r="I2104" s="27545" t="s">
        <v>2351</v>
      </c>
      <c r="J2104" s="27343" t="s">
        <v>22</v>
      </c>
      <c r="K2104" s="28195"/>
      <c r="L2104" s="28229"/>
      <c r="M2104" s="28229"/>
      <c r="N2104" s="28229"/>
      <c r="O2104" s="28229"/>
      <c r="P2104" s="28229"/>
      <c r="Q2104" s="28229"/>
      <c r="R2104" s="28229"/>
      <c r="S2104" s="28229"/>
      <c r="T2104" s="28229"/>
      <c r="U2104" s="28265"/>
      <c r="V2104" s="28229">
        <v>0</v>
      </c>
    </row>
    <row s="28966" customFormat="1" customHeight="1" ht="15">
      <c r="A2105" s="28229"/>
      <c r="B2105" s="28924"/>
      <c r="C2105" s="28540"/>
      <c r="D2105" s="27339" t="str">
        <f>B2104&amp;".2"</f>
        <v>3.690.2</v>
      </c>
      <c r="E2105" s="27340" t="s">
        <v>1066</v>
      </c>
      <c r="F2105" s="27341" t="s">
        <v>430</v>
      </c>
      <c r="G2105" s="27310" t="s">
        <v>22</v>
      </c>
      <c r="H2105" s="27343" t="s">
        <v>22</v>
      </c>
      <c r="I2105" s="27310" t="s">
        <v>2343</v>
      </c>
      <c r="J2105" s="27343" t="s">
        <v>22</v>
      </c>
      <c r="K2105" s="28195" t="s">
        <v>1067</v>
      </c>
      <c r="L2105" s="28229"/>
      <c r="M2105" s="28229"/>
      <c r="N2105" s="28229"/>
      <c r="O2105" s="28229"/>
      <c r="P2105" s="28229"/>
      <c r="Q2105" s="28229"/>
      <c r="R2105" s="28229"/>
      <c r="S2105" s="28229"/>
      <c r="T2105" s="28229"/>
      <c r="U2105" s="28265"/>
      <c r="V2105" s="28229">
        <v>0</v>
      </c>
    </row>
    <row s="28966" customFormat="1" customHeight="1" ht="15">
      <c r="A2106" s="28229"/>
      <c r="B2106" s="28924"/>
      <c r="C2106" s="28540"/>
      <c r="D2106" s="27339" t="str">
        <f>B2104&amp;".3"</f>
        <v>3.690.3</v>
      </c>
      <c r="E2106" s="27340" t="s">
        <v>1068</v>
      </c>
      <c r="F2106" s="27341" t="s">
        <v>430</v>
      </c>
      <c r="G2106" s="27310" t="s">
        <v>22</v>
      </c>
      <c r="H2106" s="27343" t="s">
        <v>22</v>
      </c>
      <c r="I2106" s="27310" t="s">
        <v>2343</v>
      </c>
      <c r="J2106" s="27343" t="s">
        <v>22</v>
      </c>
      <c r="K2106" s="28195" t="s">
        <v>1069</v>
      </c>
      <c r="L2106" s="28229"/>
      <c r="M2106" s="28229"/>
      <c r="N2106" s="28229"/>
      <c r="O2106" s="28229"/>
      <c r="P2106" s="28229"/>
      <c r="Q2106" s="28229"/>
      <c r="R2106" s="28229"/>
      <c r="S2106" s="28229"/>
      <c r="T2106" s="28229"/>
      <c r="U2106" s="28265"/>
      <c r="V2106" s="28229">
        <v>0</v>
      </c>
    </row>
    <row s="28966" customFormat="1" customHeight="1" ht="22.5">
      <c r="A2107" s="28229"/>
      <c r="B2107" s="28924" t="s">
        <v>2353</v>
      </c>
      <c r="C2107" s="28540" t="s">
        <v>103</v>
      </c>
      <c r="D2107" s="27339" t="str">
        <f>B2107&amp;".1"</f>
        <v>3.691.1</v>
      </c>
      <c r="E2107" s="27340" t="s">
        <v>1065</v>
      </c>
      <c r="F2107" s="27341" t="s">
        <v>430</v>
      </c>
      <c r="G2107" s="27545" t="s">
        <v>22</v>
      </c>
      <c r="H2107" s="27343" t="s">
        <v>22</v>
      </c>
      <c r="I2107" s="27545" t="s">
        <v>2351</v>
      </c>
      <c r="J2107" s="27343" t="s">
        <v>22</v>
      </c>
      <c r="K2107" s="28195"/>
      <c r="L2107" s="28229"/>
      <c r="M2107" s="28229"/>
      <c r="N2107" s="28229"/>
      <c r="O2107" s="28229"/>
      <c r="P2107" s="28229"/>
      <c r="Q2107" s="28229"/>
      <c r="R2107" s="28229"/>
      <c r="S2107" s="28229"/>
      <c r="T2107" s="28229"/>
      <c r="U2107" s="28265"/>
      <c r="V2107" s="28229">
        <v>0</v>
      </c>
    </row>
    <row s="28966" customFormat="1" customHeight="1" ht="15">
      <c r="A2108" s="28229"/>
      <c r="B2108" s="28924"/>
      <c r="C2108" s="28540"/>
      <c r="D2108" s="27339" t="str">
        <f>B2107&amp;".2"</f>
        <v>3.691.2</v>
      </c>
      <c r="E2108" s="27340" t="s">
        <v>1066</v>
      </c>
      <c r="F2108" s="27341" t="s">
        <v>430</v>
      </c>
      <c r="G2108" s="27310" t="s">
        <v>22</v>
      </c>
      <c r="H2108" s="27343" t="s">
        <v>22</v>
      </c>
      <c r="I2108" s="27310" t="s">
        <v>2343</v>
      </c>
      <c r="J2108" s="27343" t="s">
        <v>22</v>
      </c>
      <c r="K2108" s="28195" t="s">
        <v>1067</v>
      </c>
      <c r="L2108" s="28229"/>
      <c r="M2108" s="28229"/>
      <c r="N2108" s="28229"/>
      <c r="O2108" s="28229"/>
      <c r="P2108" s="28229"/>
      <c r="Q2108" s="28229"/>
      <c r="R2108" s="28229"/>
      <c r="S2108" s="28229"/>
      <c r="T2108" s="28229"/>
      <c r="U2108" s="28265"/>
      <c r="V2108" s="28229">
        <v>0</v>
      </c>
    </row>
    <row s="28966" customFormat="1" customHeight="1" ht="15">
      <c r="A2109" s="28229"/>
      <c r="B2109" s="28924"/>
      <c r="C2109" s="28540"/>
      <c r="D2109" s="27339" t="str">
        <f>B2107&amp;".3"</f>
        <v>3.691.3</v>
      </c>
      <c r="E2109" s="27340" t="s">
        <v>1068</v>
      </c>
      <c r="F2109" s="27341" t="s">
        <v>430</v>
      </c>
      <c r="G2109" s="27310" t="s">
        <v>22</v>
      </c>
      <c r="H2109" s="27343" t="s">
        <v>22</v>
      </c>
      <c r="I2109" s="27310" t="s">
        <v>2343</v>
      </c>
      <c r="J2109" s="27343" t="s">
        <v>22</v>
      </c>
      <c r="K2109" s="28195" t="s">
        <v>1069</v>
      </c>
      <c r="L2109" s="28229"/>
      <c r="M2109" s="28229"/>
      <c r="N2109" s="28229"/>
      <c r="O2109" s="28229"/>
      <c r="P2109" s="28229"/>
      <c r="Q2109" s="28229"/>
      <c r="R2109" s="28229"/>
      <c r="S2109" s="28229"/>
      <c r="T2109" s="28229"/>
      <c r="U2109" s="28265"/>
      <c r="V2109" s="28229">
        <v>0</v>
      </c>
    </row>
    <row s="28966" customFormat="1" customHeight="1" ht="22.5">
      <c r="A2110" s="28229"/>
      <c r="B2110" s="28924" t="s">
        <v>2354</v>
      </c>
      <c r="C2110" s="28540" t="s">
        <v>103</v>
      </c>
      <c r="D2110" s="27339" t="str">
        <f>B2110&amp;".1"</f>
        <v>3.692.1</v>
      </c>
      <c r="E2110" s="27340" t="s">
        <v>1065</v>
      </c>
      <c r="F2110" s="27341" t="s">
        <v>430</v>
      </c>
      <c r="G2110" s="27545" t="s">
        <v>22</v>
      </c>
      <c r="H2110" s="27343" t="s">
        <v>22</v>
      </c>
      <c r="I2110" s="27545" t="s">
        <v>1164</v>
      </c>
      <c r="J2110" s="27343" t="s">
        <v>22</v>
      </c>
      <c r="K2110" s="28195"/>
      <c r="L2110" s="28229"/>
      <c r="M2110" s="28229"/>
      <c r="N2110" s="28229"/>
      <c r="O2110" s="28229"/>
      <c r="P2110" s="28229"/>
      <c r="Q2110" s="28229"/>
      <c r="R2110" s="28229"/>
      <c r="S2110" s="28229"/>
      <c r="T2110" s="28229"/>
      <c r="U2110" s="28265"/>
      <c r="V2110" s="28229">
        <v>0</v>
      </c>
    </row>
    <row s="28966" customFormat="1" customHeight="1" ht="15">
      <c r="A2111" s="28229"/>
      <c r="B2111" s="28924"/>
      <c r="C2111" s="28540"/>
      <c r="D2111" s="27339" t="str">
        <f>B2110&amp;".2"</f>
        <v>3.692.2</v>
      </c>
      <c r="E2111" s="27340" t="s">
        <v>1066</v>
      </c>
      <c r="F2111" s="27341" t="s">
        <v>430</v>
      </c>
      <c r="G2111" s="27310" t="s">
        <v>22</v>
      </c>
      <c r="H2111" s="27343" t="s">
        <v>22</v>
      </c>
      <c r="I2111" s="27310" t="s">
        <v>2343</v>
      </c>
      <c r="J2111" s="27343" t="s">
        <v>22</v>
      </c>
      <c r="K2111" s="28195" t="s">
        <v>1067</v>
      </c>
      <c r="L2111" s="28229"/>
      <c r="M2111" s="28229"/>
      <c r="N2111" s="28229"/>
      <c r="O2111" s="28229"/>
      <c r="P2111" s="28229"/>
      <c r="Q2111" s="28229"/>
      <c r="R2111" s="28229"/>
      <c r="S2111" s="28229"/>
      <c r="T2111" s="28229"/>
      <c r="U2111" s="28265"/>
      <c r="V2111" s="28229">
        <v>0</v>
      </c>
    </row>
    <row s="28966" customFormat="1" customHeight="1" ht="15">
      <c r="A2112" s="28229"/>
      <c r="B2112" s="28924"/>
      <c r="C2112" s="28540"/>
      <c r="D2112" s="27339" t="str">
        <f>B2110&amp;".3"</f>
        <v>3.692.3</v>
      </c>
      <c r="E2112" s="27340" t="s">
        <v>1068</v>
      </c>
      <c r="F2112" s="27341" t="s">
        <v>430</v>
      </c>
      <c r="G2112" s="27310" t="s">
        <v>22</v>
      </c>
      <c r="H2112" s="27343" t="s">
        <v>22</v>
      </c>
      <c r="I2112" s="27310" t="s">
        <v>2343</v>
      </c>
      <c r="J2112" s="27343" t="s">
        <v>22</v>
      </c>
      <c r="K2112" s="28195" t="s">
        <v>1069</v>
      </c>
      <c r="L2112" s="28229"/>
      <c r="M2112" s="28229"/>
      <c r="N2112" s="28229"/>
      <c r="O2112" s="28229"/>
      <c r="P2112" s="28229"/>
      <c r="Q2112" s="28229"/>
      <c r="R2112" s="28229"/>
      <c r="S2112" s="28229"/>
      <c r="T2112" s="28229"/>
      <c r="U2112" s="28265"/>
      <c r="V2112" s="28229">
        <v>0</v>
      </c>
    </row>
    <row s="28966" customFormat="1" customHeight="1" ht="22.5">
      <c r="A2113" s="28229"/>
      <c r="B2113" s="28924" t="s">
        <v>2355</v>
      </c>
      <c r="C2113" s="28540" t="s">
        <v>103</v>
      </c>
      <c r="D2113" s="27339" t="str">
        <f>B2113&amp;".1"</f>
        <v>3.693.1</v>
      </c>
      <c r="E2113" s="27340" t="s">
        <v>1065</v>
      </c>
      <c r="F2113" s="27341" t="s">
        <v>430</v>
      </c>
      <c r="G2113" s="27545" t="s">
        <v>22</v>
      </c>
      <c r="H2113" s="27343" t="s">
        <v>22</v>
      </c>
      <c r="I2113" s="27545" t="s">
        <v>2356</v>
      </c>
      <c r="J2113" s="27343" t="s">
        <v>22</v>
      </c>
      <c r="K2113" s="28195"/>
      <c r="L2113" s="28229"/>
      <c r="M2113" s="28229"/>
      <c r="N2113" s="28229"/>
      <c r="O2113" s="28229"/>
      <c r="P2113" s="28229"/>
      <c r="Q2113" s="28229"/>
      <c r="R2113" s="28229"/>
      <c r="S2113" s="28229"/>
      <c r="T2113" s="28229"/>
      <c r="U2113" s="28265"/>
      <c r="V2113" s="28229">
        <v>0</v>
      </c>
    </row>
    <row s="28966" customFormat="1" customHeight="1" ht="15">
      <c r="A2114" s="28229"/>
      <c r="B2114" s="28924"/>
      <c r="C2114" s="28540"/>
      <c r="D2114" s="27339" t="str">
        <f>B2113&amp;".2"</f>
        <v>3.693.2</v>
      </c>
      <c r="E2114" s="27340" t="s">
        <v>1066</v>
      </c>
      <c r="F2114" s="27341" t="s">
        <v>430</v>
      </c>
      <c r="G2114" s="27310" t="s">
        <v>22</v>
      </c>
      <c r="H2114" s="27343" t="s">
        <v>22</v>
      </c>
      <c r="I2114" s="27310" t="s">
        <v>2343</v>
      </c>
      <c r="J2114" s="27343" t="s">
        <v>22</v>
      </c>
      <c r="K2114" s="28195" t="s">
        <v>1067</v>
      </c>
      <c r="L2114" s="28229"/>
      <c r="M2114" s="28229"/>
      <c r="N2114" s="28229"/>
      <c r="O2114" s="28229"/>
      <c r="P2114" s="28229"/>
      <c r="Q2114" s="28229"/>
      <c r="R2114" s="28229"/>
      <c r="S2114" s="28229"/>
      <c r="T2114" s="28229"/>
      <c r="U2114" s="28265"/>
      <c r="V2114" s="28229">
        <v>0</v>
      </c>
    </row>
    <row s="28966" customFormat="1" customHeight="1" ht="15">
      <c r="A2115" s="28229"/>
      <c r="B2115" s="28924"/>
      <c r="C2115" s="28540"/>
      <c r="D2115" s="27339" t="str">
        <f>B2113&amp;".3"</f>
        <v>3.693.3</v>
      </c>
      <c r="E2115" s="27340" t="s">
        <v>1068</v>
      </c>
      <c r="F2115" s="27341" t="s">
        <v>430</v>
      </c>
      <c r="G2115" s="27310" t="s">
        <v>22</v>
      </c>
      <c r="H2115" s="27343" t="s">
        <v>22</v>
      </c>
      <c r="I2115" s="27310" t="s">
        <v>2343</v>
      </c>
      <c r="J2115" s="27343" t="s">
        <v>22</v>
      </c>
      <c r="K2115" s="28195" t="s">
        <v>1069</v>
      </c>
      <c r="L2115" s="28229"/>
      <c r="M2115" s="28229"/>
      <c r="N2115" s="28229"/>
      <c r="O2115" s="28229"/>
      <c r="P2115" s="28229"/>
      <c r="Q2115" s="28229"/>
      <c r="R2115" s="28229"/>
      <c r="S2115" s="28229"/>
      <c r="T2115" s="28229"/>
      <c r="U2115" s="28265"/>
      <c r="V2115" s="28229">
        <v>0</v>
      </c>
    </row>
    <row s="28966" customFormat="1" customHeight="1" ht="22.5">
      <c r="A2116" s="28229"/>
      <c r="B2116" s="28924" t="s">
        <v>2357</v>
      </c>
      <c r="C2116" s="28540" t="s">
        <v>103</v>
      </c>
      <c r="D2116" s="27339" t="str">
        <f>B2116&amp;".1"</f>
        <v>3.694.1</v>
      </c>
      <c r="E2116" s="27340" t="s">
        <v>1065</v>
      </c>
      <c r="F2116" s="27341" t="s">
        <v>430</v>
      </c>
      <c r="G2116" s="27545" t="s">
        <v>22</v>
      </c>
      <c r="H2116" s="27343" t="s">
        <v>22</v>
      </c>
      <c r="I2116" s="27545" t="s">
        <v>2358</v>
      </c>
      <c r="J2116" s="27343" t="s">
        <v>22</v>
      </c>
      <c r="K2116" s="28195"/>
      <c r="L2116" s="28229"/>
      <c r="M2116" s="28229"/>
      <c r="N2116" s="28229"/>
      <c r="O2116" s="28229"/>
      <c r="P2116" s="28229"/>
      <c r="Q2116" s="28229"/>
      <c r="R2116" s="28229"/>
      <c r="S2116" s="28229"/>
      <c r="T2116" s="28229"/>
      <c r="U2116" s="28265"/>
      <c r="V2116" s="28229">
        <v>0</v>
      </c>
    </row>
    <row s="28966" customFormat="1" customHeight="1" ht="15">
      <c r="A2117" s="28229"/>
      <c r="B2117" s="28924"/>
      <c r="C2117" s="28540"/>
      <c r="D2117" s="27339" t="str">
        <f>B2116&amp;".2"</f>
        <v>3.694.2</v>
      </c>
      <c r="E2117" s="27340" t="s">
        <v>1066</v>
      </c>
      <c r="F2117" s="27341" t="s">
        <v>430</v>
      </c>
      <c r="G2117" s="27310" t="s">
        <v>22</v>
      </c>
      <c r="H2117" s="27343" t="s">
        <v>22</v>
      </c>
      <c r="I2117" s="27310" t="s">
        <v>2343</v>
      </c>
      <c r="J2117" s="27343" t="s">
        <v>22</v>
      </c>
      <c r="K2117" s="28195" t="s">
        <v>1067</v>
      </c>
      <c r="L2117" s="28229"/>
      <c r="M2117" s="28229"/>
      <c r="N2117" s="28229"/>
      <c r="O2117" s="28229"/>
      <c r="P2117" s="28229"/>
      <c r="Q2117" s="28229"/>
      <c r="R2117" s="28229"/>
      <c r="S2117" s="28229"/>
      <c r="T2117" s="28229"/>
      <c r="U2117" s="28265"/>
      <c r="V2117" s="28229">
        <v>0</v>
      </c>
    </row>
    <row s="28966" customFormat="1" customHeight="1" ht="15">
      <c r="A2118" s="28229"/>
      <c r="B2118" s="28924"/>
      <c r="C2118" s="28540"/>
      <c r="D2118" s="27339" t="str">
        <f>B2116&amp;".3"</f>
        <v>3.694.3</v>
      </c>
      <c r="E2118" s="27340" t="s">
        <v>1068</v>
      </c>
      <c r="F2118" s="27341" t="s">
        <v>430</v>
      </c>
      <c r="G2118" s="27310" t="s">
        <v>22</v>
      </c>
      <c r="H2118" s="27343" t="s">
        <v>22</v>
      </c>
      <c r="I2118" s="27310" t="s">
        <v>2343</v>
      </c>
      <c r="J2118" s="27343" t="s">
        <v>22</v>
      </c>
      <c r="K2118" s="28195" t="s">
        <v>1069</v>
      </c>
      <c r="L2118" s="28229"/>
      <c r="M2118" s="28229"/>
      <c r="N2118" s="28229"/>
      <c r="O2118" s="28229"/>
      <c r="P2118" s="28229"/>
      <c r="Q2118" s="28229"/>
      <c r="R2118" s="28229"/>
      <c r="S2118" s="28229"/>
      <c r="T2118" s="28229"/>
      <c r="U2118" s="28265"/>
      <c r="V2118" s="28229">
        <v>0</v>
      </c>
    </row>
    <row s="28966" customFormat="1" customHeight="1" ht="22.5">
      <c r="A2119" s="28229"/>
      <c r="B2119" s="28924" t="s">
        <v>2359</v>
      </c>
      <c r="C2119" s="28540" t="s">
        <v>103</v>
      </c>
      <c r="D2119" s="27339" t="str">
        <f>B2119&amp;".1"</f>
        <v>3.695.1</v>
      </c>
      <c r="E2119" s="27340" t="s">
        <v>1065</v>
      </c>
      <c r="F2119" s="27341" t="s">
        <v>430</v>
      </c>
      <c r="G2119" s="27545" t="s">
        <v>22</v>
      </c>
      <c r="H2119" s="27343" t="s">
        <v>22</v>
      </c>
      <c r="I2119" s="27545" t="s">
        <v>2360</v>
      </c>
      <c r="J2119" s="27343" t="s">
        <v>22</v>
      </c>
      <c r="K2119" s="28195"/>
      <c r="L2119" s="28229"/>
      <c r="M2119" s="28229"/>
      <c r="N2119" s="28229"/>
      <c r="O2119" s="28229"/>
      <c r="P2119" s="28229"/>
      <c r="Q2119" s="28229"/>
      <c r="R2119" s="28229"/>
      <c r="S2119" s="28229"/>
      <c r="T2119" s="28229"/>
      <c r="U2119" s="28265"/>
      <c r="V2119" s="28229">
        <v>0</v>
      </c>
    </row>
    <row s="28966" customFormat="1" customHeight="1" ht="15">
      <c r="A2120" s="28229"/>
      <c r="B2120" s="28924"/>
      <c r="C2120" s="28540"/>
      <c r="D2120" s="27339" t="str">
        <f>B2119&amp;".2"</f>
        <v>3.695.2</v>
      </c>
      <c r="E2120" s="27340" t="s">
        <v>1066</v>
      </c>
      <c r="F2120" s="27341" t="s">
        <v>430</v>
      </c>
      <c r="G2120" s="27310" t="s">
        <v>22</v>
      </c>
      <c r="H2120" s="27343" t="s">
        <v>22</v>
      </c>
      <c r="I2120" s="27310" t="s">
        <v>2343</v>
      </c>
      <c r="J2120" s="27343" t="s">
        <v>22</v>
      </c>
      <c r="K2120" s="28195" t="s">
        <v>1067</v>
      </c>
      <c r="L2120" s="28229"/>
      <c r="M2120" s="28229"/>
      <c r="N2120" s="28229"/>
      <c r="O2120" s="28229"/>
      <c r="P2120" s="28229"/>
      <c r="Q2120" s="28229"/>
      <c r="R2120" s="28229"/>
      <c r="S2120" s="28229"/>
      <c r="T2120" s="28229"/>
      <c r="U2120" s="28265"/>
      <c r="V2120" s="28229">
        <v>0</v>
      </c>
    </row>
    <row s="28966" customFormat="1" customHeight="1" ht="15">
      <c r="A2121" s="28229"/>
      <c r="B2121" s="28924"/>
      <c r="C2121" s="28540"/>
      <c r="D2121" s="27339" t="str">
        <f>B2119&amp;".3"</f>
        <v>3.695.3</v>
      </c>
      <c r="E2121" s="27340" t="s">
        <v>1068</v>
      </c>
      <c r="F2121" s="27341" t="s">
        <v>430</v>
      </c>
      <c r="G2121" s="27310" t="s">
        <v>22</v>
      </c>
      <c r="H2121" s="27343" t="s">
        <v>22</v>
      </c>
      <c r="I2121" s="27310" t="s">
        <v>2343</v>
      </c>
      <c r="J2121" s="27343" t="s">
        <v>22</v>
      </c>
      <c r="K2121" s="28195" t="s">
        <v>1069</v>
      </c>
      <c r="L2121" s="28229"/>
      <c r="M2121" s="28229"/>
      <c r="N2121" s="28229"/>
      <c r="O2121" s="28229"/>
      <c r="P2121" s="28229"/>
      <c r="Q2121" s="28229"/>
      <c r="R2121" s="28229"/>
      <c r="S2121" s="28229"/>
      <c r="T2121" s="28229"/>
      <c r="U2121" s="28265"/>
      <c r="V2121" s="28229">
        <v>0</v>
      </c>
    </row>
    <row s="28966" customFormat="1" customHeight="1" ht="22.5">
      <c r="A2122" s="28229"/>
      <c r="B2122" s="28924" t="s">
        <v>2361</v>
      </c>
      <c r="C2122" s="28540" t="s">
        <v>103</v>
      </c>
      <c r="D2122" s="27339" t="str">
        <f>B2122&amp;".1"</f>
        <v>3.696.1</v>
      </c>
      <c r="E2122" s="27340" t="s">
        <v>1065</v>
      </c>
      <c r="F2122" s="27341" t="s">
        <v>430</v>
      </c>
      <c r="G2122" s="27545" t="s">
        <v>22</v>
      </c>
      <c r="H2122" s="27343" t="s">
        <v>22</v>
      </c>
      <c r="I2122" s="27545" t="s">
        <v>2362</v>
      </c>
      <c r="J2122" s="27343" t="s">
        <v>22</v>
      </c>
      <c r="K2122" s="28195"/>
      <c r="L2122" s="28229"/>
      <c r="M2122" s="28229"/>
      <c r="N2122" s="28229"/>
      <c r="O2122" s="28229"/>
      <c r="P2122" s="28229"/>
      <c r="Q2122" s="28229"/>
      <c r="R2122" s="28229"/>
      <c r="S2122" s="28229"/>
      <c r="T2122" s="28229"/>
      <c r="U2122" s="28265"/>
      <c r="V2122" s="28229">
        <v>0</v>
      </c>
    </row>
    <row s="28966" customFormat="1" customHeight="1" ht="15">
      <c r="A2123" s="28229"/>
      <c r="B2123" s="28924"/>
      <c r="C2123" s="28540"/>
      <c r="D2123" s="27339" t="str">
        <f>B2122&amp;".2"</f>
        <v>3.696.2</v>
      </c>
      <c r="E2123" s="27340" t="s">
        <v>1066</v>
      </c>
      <c r="F2123" s="27341" t="s">
        <v>430</v>
      </c>
      <c r="G2123" s="27310" t="s">
        <v>22</v>
      </c>
      <c r="H2123" s="27343" t="s">
        <v>22</v>
      </c>
      <c r="I2123" s="27310" t="s">
        <v>2343</v>
      </c>
      <c r="J2123" s="27343" t="s">
        <v>22</v>
      </c>
      <c r="K2123" s="28195" t="s">
        <v>1067</v>
      </c>
      <c r="L2123" s="28229"/>
      <c r="M2123" s="28229"/>
      <c r="N2123" s="28229"/>
      <c r="O2123" s="28229"/>
      <c r="P2123" s="28229"/>
      <c r="Q2123" s="28229"/>
      <c r="R2123" s="28229"/>
      <c r="S2123" s="28229"/>
      <c r="T2123" s="28229"/>
      <c r="U2123" s="28265"/>
      <c r="V2123" s="28229">
        <v>0</v>
      </c>
    </row>
    <row s="28966" customFormat="1" customHeight="1" ht="15">
      <c r="A2124" s="28229"/>
      <c r="B2124" s="28924"/>
      <c r="C2124" s="28540"/>
      <c r="D2124" s="27339" t="str">
        <f>B2122&amp;".3"</f>
        <v>3.696.3</v>
      </c>
      <c r="E2124" s="27340" t="s">
        <v>1068</v>
      </c>
      <c r="F2124" s="27341" t="s">
        <v>430</v>
      </c>
      <c r="G2124" s="27310" t="s">
        <v>22</v>
      </c>
      <c r="H2124" s="27343" t="s">
        <v>22</v>
      </c>
      <c r="I2124" s="27310" t="s">
        <v>2343</v>
      </c>
      <c r="J2124" s="27343" t="s">
        <v>22</v>
      </c>
      <c r="K2124" s="28195" t="s">
        <v>1069</v>
      </c>
      <c r="L2124" s="28229"/>
      <c r="M2124" s="28229"/>
      <c r="N2124" s="28229"/>
      <c r="O2124" s="28229"/>
      <c r="P2124" s="28229"/>
      <c r="Q2124" s="28229"/>
      <c r="R2124" s="28229"/>
      <c r="S2124" s="28229"/>
      <c r="T2124" s="28229"/>
      <c r="U2124" s="28265"/>
      <c r="V2124" s="28229">
        <v>0</v>
      </c>
    </row>
    <row s="28966" customFormat="1" customHeight="1" ht="22.5">
      <c r="A2125" s="28229"/>
      <c r="B2125" s="28924" t="s">
        <v>2363</v>
      </c>
      <c r="C2125" s="28540" t="s">
        <v>103</v>
      </c>
      <c r="D2125" s="27339" t="str">
        <f>B2125&amp;".1"</f>
        <v>3.697.1</v>
      </c>
      <c r="E2125" s="27340" t="s">
        <v>1065</v>
      </c>
      <c r="F2125" s="27341" t="s">
        <v>430</v>
      </c>
      <c r="G2125" s="27545" t="s">
        <v>22</v>
      </c>
      <c r="H2125" s="27343" t="s">
        <v>22</v>
      </c>
      <c r="I2125" s="27545" t="s">
        <v>2364</v>
      </c>
      <c r="J2125" s="27343" t="s">
        <v>22</v>
      </c>
      <c r="K2125" s="28195"/>
      <c r="L2125" s="28229"/>
      <c r="M2125" s="28229"/>
      <c r="N2125" s="28229"/>
      <c r="O2125" s="28229"/>
      <c r="P2125" s="28229"/>
      <c r="Q2125" s="28229"/>
      <c r="R2125" s="28229"/>
      <c r="S2125" s="28229"/>
      <c r="T2125" s="28229"/>
      <c r="U2125" s="28265"/>
      <c r="V2125" s="28229">
        <v>0</v>
      </c>
    </row>
    <row s="28966" customFormat="1" customHeight="1" ht="15">
      <c r="A2126" s="28229"/>
      <c r="B2126" s="28924"/>
      <c r="C2126" s="28540"/>
      <c r="D2126" s="27339" t="str">
        <f>B2125&amp;".2"</f>
        <v>3.697.2</v>
      </c>
      <c r="E2126" s="27340" t="s">
        <v>1066</v>
      </c>
      <c r="F2126" s="27341" t="s">
        <v>430</v>
      </c>
      <c r="G2126" s="27310" t="s">
        <v>22</v>
      </c>
      <c r="H2126" s="27343" t="s">
        <v>22</v>
      </c>
      <c r="I2126" s="27310" t="s">
        <v>2343</v>
      </c>
      <c r="J2126" s="27343" t="s">
        <v>22</v>
      </c>
      <c r="K2126" s="28195" t="s">
        <v>1067</v>
      </c>
      <c r="L2126" s="28229"/>
      <c r="M2126" s="28229"/>
      <c r="N2126" s="28229"/>
      <c r="O2126" s="28229"/>
      <c r="P2126" s="28229"/>
      <c r="Q2126" s="28229"/>
      <c r="R2126" s="28229"/>
      <c r="S2126" s="28229"/>
      <c r="T2126" s="28229"/>
      <c r="U2126" s="28265"/>
      <c r="V2126" s="28229">
        <v>0</v>
      </c>
    </row>
    <row s="28966" customFormat="1" customHeight="1" ht="15">
      <c r="A2127" s="28229"/>
      <c r="B2127" s="28924"/>
      <c r="C2127" s="28540"/>
      <c r="D2127" s="27339" t="str">
        <f>B2125&amp;".3"</f>
        <v>3.697.3</v>
      </c>
      <c r="E2127" s="27340" t="s">
        <v>1068</v>
      </c>
      <c r="F2127" s="27341" t="s">
        <v>430</v>
      </c>
      <c r="G2127" s="27310" t="s">
        <v>22</v>
      </c>
      <c r="H2127" s="27343" t="s">
        <v>22</v>
      </c>
      <c r="I2127" s="27310" t="s">
        <v>2343</v>
      </c>
      <c r="J2127" s="27343" t="s">
        <v>22</v>
      </c>
      <c r="K2127" s="28195" t="s">
        <v>1069</v>
      </c>
      <c r="L2127" s="28229"/>
      <c r="M2127" s="28229"/>
      <c r="N2127" s="28229"/>
      <c r="O2127" s="28229"/>
      <c r="P2127" s="28229"/>
      <c r="Q2127" s="28229"/>
      <c r="R2127" s="28229"/>
      <c r="S2127" s="28229"/>
      <c r="T2127" s="28229"/>
      <c r="U2127" s="28265"/>
      <c r="V2127" s="28229">
        <v>0</v>
      </c>
    </row>
    <row s="28966" customFormat="1" customHeight="1" ht="22.5">
      <c r="A2128" s="28229"/>
      <c r="B2128" s="28924" t="s">
        <v>2365</v>
      </c>
      <c r="C2128" s="28540" t="s">
        <v>103</v>
      </c>
      <c r="D2128" s="27339" t="str">
        <f>B2128&amp;".1"</f>
        <v>3.698.1</v>
      </c>
      <c r="E2128" s="27340" t="s">
        <v>1065</v>
      </c>
      <c r="F2128" s="27341" t="s">
        <v>430</v>
      </c>
      <c r="G2128" s="27545" t="s">
        <v>22</v>
      </c>
      <c r="H2128" s="27343" t="s">
        <v>22</v>
      </c>
      <c r="I2128" s="27545" t="s">
        <v>2366</v>
      </c>
      <c r="J2128" s="27343" t="s">
        <v>22</v>
      </c>
      <c r="K2128" s="28195"/>
      <c r="L2128" s="28229"/>
      <c r="M2128" s="28229"/>
      <c r="N2128" s="28229"/>
      <c r="O2128" s="28229"/>
      <c r="P2128" s="28229"/>
      <c r="Q2128" s="28229"/>
      <c r="R2128" s="28229"/>
      <c r="S2128" s="28229"/>
      <c r="T2128" s="28229"/>
      <c r="U2128" s="28265"/>
      <c r="V2128" s="28229">
        <v>0</v>
      </c>
    </row>
    <row s="28966" customFormat="1" customHeight="1" ht="15">
      <c r="A2129" s="28229"/>
      <c r="B2129" s="28924"/>
      <c r="C2129" s="28540"/>
      <c r="D2129" s="27339" t="str">
        <f>B2128&amp;".2"</f>
        <v>3.698.2</v>
      </c>
      <c r="E2129" s="27340" t="s">
        <v>1066</v>
      </c>
      <c r="F2129" s="27341" t="s">
        <v>430</v>
      </c>
      <c r="G2129" s="27310" t="s">
        <v>22</v>
      </c>
      <c r="H2129" s="27343" t="s">
        <v>22</v>
      </c>
      <c r="I2129" s="27310" t="s">
        <v>2343</v>
      </c>
      <c r="J2129" s="27343" t="s">
        <v>22</v>
      </c>
      <c r="K2129" s="28195" t="s">
        <v>1067</v>
      </c>
      <c r="L2129" s="28229"/>
      <c r="M2129" s="28229"/>
      <c r="N2129" s="28229"/>
      <c r="O2129" s="28229"/>
      <c r="P2129" s="28229"/>
      <c r="Q2129" s="28229"/>
      <c r="R2129" s="28229"/>
      <c r="S2129" s="28229"/>
      <c r="T2129" s="28229"/>
      <c r="U2129" s="28265"/>
      <c r="V2129" s="28229">
        <v>0</v>
      </c>
    </row>
    <row s="28966" customFormat="1" customHeight="1" ht="15">
      <c r="A2130" s="28229"/>
      <c r="B2130" s="28924"/>
      <c r="C2130" s="28540"/>
      <c r="D2130" s="27339" t="str">
        <f>B2128&amp;".3"</f>
        <v>3.698.3</v>
      </c>
      <c r="E2130" s="27340" t="s">
        <v>1068</v>
      </c>
      <c r="F2130" s="27341" t="s">
        <v>430</v>
      </c>
      <c r="G2130" s="27310" t="s">
        <v>22</v>
      </c>
      <c r="H2130" s="27343" t="s">
        <v>22</v>
      </c>
      <c r="I2130" s="27310" t="s">
        <v>2343</v>
      </c>
      <c r="J2130" s="27343" t="s">
        <v>22</v>
      </c>
      <c r="K2130" s="28195" t="s">
        <v>1069</v>
      </c>
      <c r="L2130" s="28229"/>
      <c r="M2130" s="28229"/>
      <c r="N2130" s="28229"/>
      <c r="O2130" s="28229"/>
      <c r="P2130" s="28229"/>
      <c r="Q2130" s="28229"/>
      <c r="R2130" s="28229"/>
      <c r="S2130" s="28229"/>
      <c r="T2130" s="28229"/>
      <c r="U2130" s="28265"/>
      <c r="V2130" s="28229">
        <v>0</v>
      </c>
    </row>
    <row s="28966" customFormat="1" customHeight="1" ht="22.5">
      <c r="A2131" s="28229"/>
      <c r="B2131" s="28924" t="s">
        <v>2367</v>
      </c>
      <c r="C2131" s="28540" t="s">
        <v>103</v>
      </c>
      <c r="D2131" s="27339" t="str">
        <f>B2131&amp;".1"</f>
        <v>3.699.1</v>
      </c>
      <c r="E2131" s="27340" t="s">
        <v>1065</v>
      </c>
      <c r="F2131" s="27341" t="s">
        <v>430</v>
      </c>
      <c r="G2131" s="27545" t="s">
        <v>22</v>
      </c>
      <c r="H2131" s="27343" t="s">
        <v>22</v>
      </c>
      <c r="I2131" s="27545" t="s">
        <v>2368</v>
      </c>
      <c r="J2131" s="27343" t="s">
        <v>22</v>
      </c>
      <c r="K2131" s="28195"/>
      <c r="L2131" s="28229"/>
      <c r="M2131" s="28229"/>
      <c r="N2131" s="28229"/>
      <c r="O2131" s="28229"/>
      <c r="P2131" s="28229"/>
      <c r="Q2131" s="28229"/>
      <c r="R2131" s="28229"/>
      <c r="S2131" s="28229"/>
      <c r="T2131" s="28229"/>
      <c r="U2131" s="28265"/>
      <c r="V2131" s="28229">
        <v>0</v>
      </c>
    </row>
    <row s="28966" customFormat="1" customHeight="1" ht="15">
      <c r="A2132" s="28229"/>
      <c r="B2132" s="28924"/>
      <c r="C2132" s="28540"/>
      <c r="D2132" s="27339" t="str">
        <f>B2131&amp;".2"</f>
        <v>3.699.2</v>
      </c>
      <c r="E2132" s="27340" t="s">
        <v>1066</v>
      </c>
      <c r="F2132" s="27341" t="s">
        <v>430</v>
      </c>
      <c r="G2132" s="27310" t="s">
        <v>22</v>
      </c>
      <c r="H2132" s="27343" t="s">
        <v>22</v>
      </c>
      <c r="I2132" s="27310" t="s">
        <v>2369</v>
      </c>
      <c r="J2132" s="27343" t="s">
        <v>22</v>
      </c>
      <c r="K2132" s="28195" t="s">
        <v>1067</v>
      </c>
      <c r="L2132" s="28229"/>
      <c r="M2132" s="28229"/>
      <c r="N2132" s="28229"/>
      <c r="O2132" s="28229"/>
      <c r="P2132" s="28229"/>
      <c r="Q2132" s="28229"/>
      <c r="R2132" s="28229"/>
      <c r="S2132" s="28229"/>
      <c r="T2132" s="28229"/>
      <c r="U2132" s="28265"/>
      <c r="V2132" s="28229">
        <v>0</v>
      </c>
    </row>
    <row s="28966" customFormat="1" customHeight="1" ht="15">
      <c r="A2133" s="28229"/>
      <c r="B2133" s="28924"/>
      <c r="C2133" s="28540"/>
      <c r="D2133" s="27339" t="str">
        <f>B2131&amp;".3"</f>
        <v>3.699.3</v>
      </c>
      <c r="E2133" s="27340" t="s">
        <v>1068</v>
      </c>
      <c r="F2133" s="27341" t="s">
        <v>430</v>
      </c>
      <c r="G2133" s="27310" t="s">
        <v>22</v>
      </c>
      <c r="H2133" s="27343" t="s">
        <v>22</v>
      </c>
      <c r="I2133" s="27310" t="s">
        <v>2343</v>
      </c>
      <c r="J2133" s="27343" t="s">
        <v>22</v>
      </c>
      <c r="K2133" s="28195" t="s">
        <v>1069</v>
      </c>
      <c r="L2133" s="28229"/>
      <c r="M2133" s="28229"/>
      <c r="N2133" s="28229"/>
      <c r="O2133" s="28229"/>
      <c r="P2133" s="28229"/>
      <c r="Q2133" s="28229"/>
      <c r="R2133" s="28229"/>
      <c r="S2133" s="28229"/>
      <c r="T2133" s="28229"/>
      <c r="U2133" s="28265"/>
      <c r="V2133" s="28229">
        <v>0</v>
      </c>
    </row>
    <row s="28966" customFormat="1" customHeight="1" ht="22.5">
      <c r="A2134" s="28229"/>
      <c r="B2134" s="28924" t="s">
        <v>2370</v>
      </c>
      <c r="C2134" s="28540" t="s">
        <v>103</v>
      </c>
      <c r="D2134" s="27339" t="str">
        <f>B2134&amp;".1"</f>
        <v>3.700.1</v>
      </c>
      <c r="E2134" s="27340" t="s">
        <v>1065</v>
      </c>
      <c r="F2134" s="27341" t="s">
        <v>430</v>
      </c>
      <c r="G2134" s="27545" t="s">
        <v>22</v>
      </c>
      <c r="H2134" s="27343" t="s">
        <v>22</v>
      </c>
      <c r="I2134" s="27545" t="s">
        <v>2371</v>
      </c>
      <c r="J2134" s="27343" t="s">
        <v>22</v>
      </c>
      <c r="K2134" s="28195"/>
      <c r="L2134" s="28229"/>
      <c r="M2134" s="28229"/>
      <c r="N2134" s="28229"/>
      <c r="O2134" s="28229"/>
      <c r="P2134" s="28229"/>
      <c r="Q2134" s="28229"/>
      <c r="R2134" s="28229"/>
      <c r="S2134" s="28229"/>
      <c r="T2134" s="28229"/>
      <c r="U2134" s="28265"/>
      <c r="V2134" s="28229">
        <v>0</v>
      </c>
    </row>
    <row s="28966" customFormat="1" customHeight="1" ht="15">
      <c r="A2135" s="28229"/>
      <c r="B2135" s="28924"/>
      <c r="C2135" s="28540"/>
      <c r="D2135" s="27339" t="str">
        <f>B2134&amp;".2"</f>
        <v>3.700.2</v>
      </c>
      <c r="E2135" s="27340" t="s">
        <v>1066</v>
      </c>
      <c r="F2135" s="27341" t="s">
        <v>430</v>
      </c>
      <c r="G2135" s="27310" t="s">
        <v>22</v>
      </c>
      <c r="H2135" s="27343" t="s">
        <v>22</v>
      </c>
      <c r="I2135" s="27310" t="s">
        <v>2369</v>
      </c>
      <c r="J2135" s="27343" t="s">
        <v>22</v>
      </c>
      <c r="K2135" s="28195" t="s">
        <v>1067</v>
      </c>
      <c r="L2135" s="28229"/>
      <c r="M2135" s="28229"/>
      <c r="N2135" s="28229"/>
      <c r="O2135" s="28229"/>
      <c r="P2135" s="28229"/>
      <c r="Q2135" s="28229"/>
      <c r="R2135" s="28229"/>
      <c r="S2135" s="28229"/>
      <c r="T2135" s="28229"/>
      <c r="U2135" s="28265"/>
      <c r="V2135" s="28229">
        <v>0</v>
      </c>
    </row>
    <row s="28966" customFormat="1" customHeight="1" ht="15">
      <c r="A2136" s="28229"/>
      <c r="B2136" s="28924"/>
      <c r="C2136" s="28540"/>
      <c r="D2136" s="27339" t="str">
        <f>B2134&amp;".3"</f>
        <v>3.700.3</v>
      </c>
      <c r="E2136" s="27340" t="s">
        <v>1068</v>
      </c>
      <c r="F2136" s="27341" t="s">
        <v>430</v>
      </c>
      <c r="G2136" s="27310" t="s">
        <v>22</v>
      </c>
      <c r="H2136" s="27343" t="s">
        <v>22</v>
      </c>
      <c r="I2136" s="27310" t="s">
        <v>2343</v>
      </c>
      <c r="J2136" s="27343" t="s">
        <v>22</v>
      </c>
      <c r="K2136" s="28195" t="s">
        <v>1069</v>
      </c>
      <c r="L2136" s="28229"/>
      <c r="M2136" s="28229"/>
      <c r="N2136" s="28229"/>
      <c r="O2136" s="28229"/>
      <c r="P2136" s="28229"/>
      <c r="Q2136" s="28229"/>
      <c r="R2136" s="28229"/>
      <c r="S2136" s="28229"/>
      <c r="T2136" s="28229"/>
      <c r="U2136" s="28265"/>
      <c r="V2136" s="28229">
        <v>0</v>
      </c>
    </row>
    <row s="28966" customFormat="1" customHeight="1" ht="22.5">
      <c r="A2137" s="28229"/>
      <c r="B2137" s="28924" t="s">
        <v>2372</v>
      </c>
      <c r="C2137" s="28540" t="s">
        <v>103</v>
      </c>
      <c r="D2137" s="27339" t="str">
        <f>B2137&amp;".1"</f>
        <v>3.701.1</v>
      </c>
      <c r="E2137" s="27340" t="s">
        <v>1065</v>
      </c>
      <c r="F2137" s="27341" t="s">
        <v>430</v>
      </c>
      <c r="G2137" s="27545" t="s">
        <v>22</v>
      </c>
      <c r="H2137" s="27343" t="s">
        <v>22</v>
      </c>
      <c r="I2137" s="27545" t="s">
        <v>2373</v>
      </c>
      <c r="J2137" s="27343" t="s">
        <v>22</v>
      </c>
      <c r="K2137" s="28195"/>
      <c r="L2137" s="28229"/>
      <c r="M2137" s="28229"/>
      <c r="N2137" s="28229"/>
      <c r="O2137" s="28229"/>
      <c r="P2137" s="28229"/>
      <c r="Q2137" s="28229"/>
      <c r="R2137" s="28229"/>
      <c r="S2137" s="28229"/>
      <c r="T2137" s="28229"/>
      <c r="U2137" s="28265"/>
      <c r="V2137" s="28229">
        <v>0</v>
      </c>
    </row>
    <row s="28966" customFormat="1" customHeight="1" ht="15">
      <c r="A2138" s="28229"/>
      <c r="B2138" s="28924"/>
      <c r="C2138" s="28540"/>
      <c r="D2138" s="27339" t="str">
        <f>B2137&amp;".2"</f>
        <v>3.701.2</v>
      </c>
      <c r="E2138" s="27340" t="s">
        <v>1066</v>
      </c>
      <c r="F2138" s="27341" t="s">
        <v>430</v>
      </c>
      <c r="G2138" s="27310" t="s">
        <v>22</v>
      </c>
      <c r="H2138" s="27343" t="s">
        <v>22</v>
      </c>
      <c r="I2138" s="27310" t="s">
        <v>2369</v>
      </c>
      <c r="J2138" s="27343" t="s">
        <v>22</v>
      </c>
      <c r="K2138" s="28195" t="s">
        <v>1067</v>
      </c>
      <c r="L2138" s="28229"/>
      <c r="M2138" s="28229"/>
      <c r="N2138" s="28229"/>
      <c r="O2138" s="28229"/>
      <c r="P2138" s="28229"/>
      <c r="Q2138" s="28229"/>
      <c r="R2138" s="28229"/>
      <c r="S2138" s="28229"/>
      <c r="T2138" s="28229"/>
      <c r="U2138" s="28265"/>
      <c r="V2138" s="28229">
        <v>0</v>
      </c>
    </row>
    <row s="28966" customFormat="1" customHeight="1" ht="15">
      <c r="A2139" s="28229"/>
      <c r="B2139" s="28924"/>
      <c r="C2139" s="28540"/>
      <c r="D2139" s="27339" t="str">
        <f>B2137&amp;".3"</f>
        <v>3.701.3</v>
      </c>
      <c r="E2139" s="27340" t="s">
        <v>1068</v>
      </c>
      <c r="F2139" s="27341" t="s">
        <v>430</v>
      </c>
      <c r="G2139" s="27310" t="s">
        <v>22</v>
      </c>
      <c r="H2139" s="27343" t="s">
        <v>22</v>
      </c>
      <c r="I2139" s="27310" t="s">
        <v>2369</v>
      </c>
      <c r="J2139" s="27343" t="s">
        <v>22</v>
      </c>
      <c r="K2139" s="28195" t="s">
        <v>1069</v>
      </c>
      <c r="L2139" s="28229"/>
      <c r="M2139" s="28229"/>
      <c r="N2139" s="28229"/>
      <c r="O2139" s="28229"/>
      <c r="P2139" s="28229"/>
      <c r="Q2139" s="28229"/>
      <c r="R2139" s="28229"/>
      <c r="S2139" s="28229"/>
      <c r="T2139" s="28229"/>
      <c r="U2139" s="28265"/>
      <c r="V2139" s="28229">
        <v>0</v>
      </c>
    </row>
    <row s="28966" customFormat="1" customHeight="1" ht="22.5">
      <c r="A2140" s="28229"/>
      <c r="B2140" s="28924" t="s">
        <v>2374</v>
      </c>
      <c r="C2140" s="28540" t="s">
        <v>103</v>
      </c>
      <c r="D2140" s="27339" t="str">
        <f>B2140&amp;".1"</f>
        <v>3.702.1</v>
      </c>
      <c r="E2140" s="27340" t="s">
        <v>1065</v>
      </c>
      <c r="F2140" s="27341" t="s">
        <v>430</v>
      </c>
      <c r="G2140" s="27545" t="s">
        <v>22</v>
      </c>
      <c r="H2140" s="27343" t="s">
        <v>22</v>
      </c>
      <c r="I2140" s="27545" t="s">
        <v>2375</v>
      </c>
      <c r="J2140" s="27343" t="s">
        <v>22</v>
      </c>
      <c r="K2140" s="28195"/>
      <c r="L2140" s="28229"/>
      <c r="M2140" s="28229"/>
      <c r="N2140" s="28229"/>
      <c r="O2140" s="28229"/>
      <c r="P2140" s="28229"/>
      <c r="Q2140" s="28229"/>
      <c r="R2140" s="28229"/>
      <c r="S2140" s="28229"/>
      <c r="T2140" s="28229"/>
      <c r="U2140" s="28265"/>
      <c r="V2140" s="28229">
        <v>0</v>
      </c>
    </row>
    <row s="28966" customFormat="1" customHeight="1" ht="15">
      <c r="A2141" s="28229"/>
      <c r="B2141" s="28924"/>
      <c r="C2141" s="28540"/>
      <c r="D2141" s="27339" t="str">
        <f>B2140&amp;".2"</f>
        <v>3.702.2</v>
      </c>
      <c r="E2141" s="27340" t="s">
        <v>1066</v>
      </c>
      <c r="F2141" s="27341" t="s">
        <v>430</v>
      </c>
      <c r="G2141" s="27310" t="s">
        <v>22</v>
      </c>
      <c r="H2141" s="27343" t="s">
        <v>22</v>
      </c>
      <c r="I2141" s="27310" t="s">
        <v>2369</v>
      </c>
      <c r="J2141" s="27343" t="s">
        <v>22</v>
      </c>
      <c r="K2141" s="28195" t="s">
        <v>1067</v>
      </c>
      <c r="L2141" s="28229"/>
      <c r="M2141" s="28229"/>
      <c r="N2141" s="28229"/>
      <c r="O2141" s="28229"/>
      <c r="P2141" s="28229"/>
      <c r="Q2141" s="28229"/>
      <c r="R2141" s="28229"/>
      <c r="S2141" s="28229"/>
      <c r="T2141" s="28229"/>
      <c r="U2141" s="28265"/>
      <c r="V2141" s="28229">
        <v>0</v>
      </c>
    </row>
    <row s="28966" customFormat="1" customHeight="1" ht="15">
      <c r="A2142" s="28229"/>
      <c r="B2142" s="28924"/>
      <c r="C2142" s="28540"/>
      <c r="D2142" s="27339" t="str">
        <f>B2140&amp;".3"</f>
        <v>3.702.3</v>
      </c>
      <c r="E2142" s="27340" t="s">
        <v>1068</v>
      </c>
      <c r="F2142" s="27341" t="s">
        <v>430</v>
      </c>
      <c r="G2142" s="27310" t="s">
        <v>22</v>
      </c>
      <c r="H2142" s="27343" t="s">
        <v>22</v>
      </c>
      <c r="I2142" s="27310" t="s">
        <v>2369</v>
      </c>
      <c r="J2142" s="27343" t="s">
        <v>22</v>
      </c>
      <c r="K2142" s="28195" t="s">
        <v>1069</v>
      </c>
      <c r="L2142" s="28229"/>
      <c r="M2142" s="28229"/>
      <c r="N2142" s="28229"/>
      <c r="O2142" s="28229"/>
      <c r="P2142" s="28229"/>
      <c r="Q2142" s="28229"/>
      <c r="R2142" s="28229"/>
      <c r="S2142" s="28229"/>
      <c r="T2142" s="28229"/>
      <c r="U2142" s="28265"/>
      <c r="V2142" s="28229">
        <v>0</v>
      </c>
    </row>
    <row s="28966" customFormat="1" customHeight="1" ht="22.5">
      <c r="A2143" s="28229"/>
      <c r="B2143" s="28924" t="s">
        <v>2376</v>
      </c>
      <c r="C2143" s="28540" t="s">
        <v>103</v>
      </c>
      <c r="D2143" s="27339" t="str">
        <f>B2143&amp;".1"</f>
        <v>3.703.1</v>
      </c>
      <c r="E2143" s="27340" t="s">
        <v>1065</v>
      </c>
      <c r="F2143" s="27341" t="s">
        <v>430</v>
      </c>
      <c r="G2143" s="27545" t="s">
        <v>22</v>
      </c>
      <c r="H2143" s="27343" t="s">
        <v>22</v>
      </c>
      <c r="I2143" s="27545" t="s">
        <v>2377</v>
      </c>
      <c r="J2143" s="27343" t="s">
        <v>22</v>
      </c>
      <c r="K2143" s="28195"/>
      <c r="L2143" s="28229"/>
      <c r="M2143" s="28229"/>
      <c r="N2143" s="28229"/>
      <c r="O2143" s="28229"/>
      <c r="P2143" s="28229"/>
      <c r="Q2143" s="28229"/>
      <c r="R2143" s="28229"/>
      <c r="S2143" s="28229"/>
      <c r="T2143" s="28229"/>
      <c r="U2143" s="28265"/>
      <c r="V2143" s="28229">
        <v>0</v>
      </c>
    </row>
    <row s="28966" customFormat="1" customHeight="1" ht="15">
      <c r="A2144" s="28229"/>
      <c r="B2144" s="28924"/>
      <c r="C2144" s="28540"/>
      <c r="D2144" s="27339" t="str">
        <f>B2143&amp;".2"</f>
        <v>3.703.2</v>
      </c>
      <c r="E2144" s="27340" t="s">
        <v>1066</v>
      </c>
      <c r="F2144" s="27341" t="s">
        <v>430</v>
      </c>
      <c r="G2144" s="27310" t="s">
        <v>22</v>
      </c>
      <c r="H2144" s="27343" t="s">
        <v>22</v>
      </c>
      <c r="I2144" s="27310" t="s">
        <v>2369</v>
      </c>
      <c r="J2144" s="27343" t="s">
        <v>22</v>
      </c>
      <c r="K2144" s="28195" t="s">
        <v>1067</v>
      </c>
      <c r="L2144" s="28229"/>
      <c r="M2144" s="28229"/>
      <c r="N2144" s="28229"/>
      <c r="O2144" s="28229"/>
      <c r="P2144" s="28229"/>
      <c r="Q2144" s="28229"/>
      <c r="R2144" s="28229"/>
      <c r="S2144" s="28229"/>
      <c r="T2144" s="28229"/>
      <c r="U2144" s="28265"/>
      <c r="V2144" s="28229">
        <v>0</v>
      </c>
    </row>
    <row s="28966" customFormat="1" customHeight="1" ht="15">
      <c r="A2145" s="28229"/>
      <c r="B2145" s="28924"/>
      <c r="C2145" s="28540"/>
      <c r="D2145" s="27339" t="str">
        <f>B2143&amp;".3"</f>
        <v>3.703.3</v>
      </c>
      <c r="E2145" s="27340" t="s">
        <v>1068</v>
      </c>
      <c r="F2145" s="27341" t="s">
        <v>430</v>
      </c>
      <c r="G2145" s="27310" t="s">
        <v>22</v>
      </c>
      <c r="H2145" s="27343" t="s">
        <v>22</v>
      </c>
      <c r="I2145" s="27310" t="s">
        <v>2369</v>
      </c>
      <c r="J2145" s="27343" t="s">
        <v>22</v>
      </c>
      <c r="K2145" s="28195" t="s">
        <v>1069</v>
      </c>
      <c r="L2145" s="28229"/>
      <c r="M2145" s="28229"/>
      <c r="N2145" s="28229"/>
      <c r="O2145" s="28229"/>
      <c r="P2145" s="28229"/>
      <c r="Q2145" s="28229"/>
      <c r="R2145" s="28229"/>
      <c r="S2145" s="28229"/>
      <c r="T2145" s="28229"/>
      <c r="U2145" s="28265"/>
      <c r="V2145" s="28229">
        <v>0</v>
      </c>
    </row>
    <row s="28966" customFormat="1" customHeight="1" ht="22.5">
      <c r="A2146" s="28229"/>
      <c r="B2146" s="28924" t="s">
        <v>2378</v>
      </c>
      <c r="C2146" s="28540" t="s">
        <v>103</v>
      </c>
      <c r="D2146" s="27339" t="str">
        <f>B2146&amp;".1"</f>
        <v>3.704.1</v>
      </c>
      <c r="E2146" s="27340" t="s">
        <v>1065</v>
      </c>
      <c r="F2146" s="27341" t="s">
        <v>430</v>
      </c>
      <c r="G2146" s="27545" t="s">
        <v>22</v>
      </c>
      <c r="H2146" s="27343" t="s">
        <v>22</v>
      </c>
      <c r="I2146" s="27545" t="s">
        <v>2379</v>
      </c>
      <c r="J2146" s="27343" t="s">
        <v>22</v>
      </c>
      <c r="K2146" s="28195"/>
      <c r="L2146" s="28229"/>
      <c r="M2146" s="28229"/>
      <c r="N2146" s="28229"/>
      <c r="O2146" s="28229"/>
      <c r="P2146" s="28229"/>
      <c r="Q2146" s="28229"/>
      <c r="R2146" s="28229"/>
      <c r="S2146" s="28229"/>
      <c r="T2146" s="28229"/>
      <c r="U2146" s="28265"/>
      <c r="V2146" s="28229">
        <v>0</v>
      </c>
    </row>
    <row s="28966" customFormat="1" customHeight="1" ht="15">
      <c r="A2147" s="28229"/>
      <c r="B2147" s="28924"/>
      <c r="C2147" s="28540"/>
      <c r="D2147" s="27339" t="str">
        <f>B2146&amp;".2"</f>
        <v>3.704.2</v>
      </c>
      <c r="E2147" s="27340" t="s">
        <v>1066</v>
      </c>
      <c r="F2147" s="27341" t="s">
        <v>430</v>
      </c>
      <c r="G2147" s="27310" t="s">
        <v>22</v>
      </c>
      <c r="H2147" s="27343" t="s">
        <v>22</v>
      </c>
      <c r="I2147" s="27310" t="s">
        <v>2369</v>
      </c>
      <c r="J2147" s="27343" t="s">
        <v>22</v>
      </c>
      <c r="K2147" s="28195" t="s">
        <v>1067</v>
      </c>
      <c r="L2147" s="28229"/>
      <c r="M2147" s="28229"/>
      <c r="N2147" s="28229"/>
      <c r="O2147" s="28229"/>
      <c r="P2147" s="28229"/>
      <c r="Q2147" s="28229"/>
      <c r="R2147" s="28229"/>
      <c r="S2147" s="28229"/>
      <c r="T2147" s="28229"/>
      <c r="U2147" s="28265"/>
      <c r="V2147" s="28229">
        <v>0</v>
      </c>
    </row>
    <row s="28966" customFormat="1" customHeight="1" ht="15">
      <c r="A2148" s="28229"/>
      <c r="B2148" s="28924"/>
      <c r="C2148" s="28540"/>
      <c r="D2148" s="27339" t="str">
        <f>B2146&amp;".3"</f>
        <v>3.704.3</v>
      </c>
      <c r="E2148" s="27340" t="s">
        <v>1068</v>
      </c>
      <c r="F2148" s="27341" t="s">
        <v>430</v>
      </c>
      <c r="G2148" s="27310" t="s">
        <v>22</v>
      </c>
      <c r="H2148" s="27343" t="s">
        <v>22</v>
      </c>
      <c r="I2148" s="27310" t="s">
        <v>2369</v>
      </c>
      <c r="J2148" s="27343" t="s">
        <v>22</v>
      </c>
      <c r="K2148" s="28195" t="s">
        <v>1069</v>
      </c>
      <c r="L2148" s="28229"/>
      <c r="M2148" s="28229"/>
      <c r="N2148" s="28229"/>
      <c r="O2148" s="28229"/>
      <c r="P2148" s="28229"/>
      <c r="Q2148" s="28229"/>
      <c r="R2148" s="28229"/>
      <c r="S2148" s="28229"/>
      <c r="T2148" s="28229"/>
      <c r="U2148" s="28265"/>
      <c r="V2148" s="28229">
        <v>0</v>
      </c>
    </row>
    <row s="28966" customFormat="1" customHeight="1" ht="22.5">
      <c r="A2149" s="28229"/>
      <c r="B2149" s="28924" t="s">
        <v>2380</v>
      </c>
      <c r="C2149" s="28540" t="s">
        <v>103</v>
      </c>
      <c r="D2149" s="27339" t="str">
        <f>B2149&amp;".1"</f>
        <v>3.705.1</v>
      </c>
      <c r="E2149" s="27340" t="s">
        <v>1065</v>
      </c>
      <c r="F2149" s="27341" t="s">
        <v>430</v>
      </c>
      <c r="G2149" s="27545" t="s">
        <v>22</v>
      </c>
      <c r="H2149" s="27343" t="s">
        <v>22</v>
      </c>
      <c r="I2149" s="27545" t="s">
        <v>2381</v>
      </c>
      <c r="J2149" s="27343" t="s">
        <v>22</v>
      </c>
      <c r="K2149" s="28195"/>
      <c r="L2149" s="28229"/>
      <c r="M2149" s="28229"/>
      <c r="N2149" s="28229"/>
      <c r="O2149" s="28229"/>
      <c r="P2149" s="28229"/>
      <c r="Q2149" s="28229"/>
      <c r="R2149" s="28229"/>
      <c r="S2149" s="28229"/>
      <c r="T2149" s="28229"/>
      <c r="U2149" s="28265"/>
      <c r="V2149" s="28229">
        <v>0</v>
      </c>
    </row>
    <row s="28966" customFormat="1" customHeight="1" ht="15">
      <c r="A2150" s="28229"/>
      <c r="B2150" s="28924"/>
      <c r="C2150" s="28540"/>
      <c r="D2150" s="27339" t="str">
        <f>B2149&amp;".2"</f>
        <v>3.705.2</v>
      </c>
      <c r="E2150" s="27340" t="s">
        <v>1066</v>
      </c>
      <c r="F2150" s="27341" t="s">
        <v>430</v>
      </c>
      <c r="G2150" s="27310" t="s">
        <v>22</v>
      </c>
      <c r="H2150" s="27343" t="s">
        <v>22</v>
      </c>
      <c r="I2150" s="27310" t="s">
        <v>2369</v>
      </c>
      <c r="J2150" s="27343" t="s">
        <v>22</v>
      </c>
      <c r="K2150" s="28195" t="s">
        <v>1067</v>
      </c>
      <c r="L2150" s="28229"/>
      <c r="M2150" s="28229"/>
      <c r="N2150" s="28229"/>
      <c r="O2150" s="28229"/>
      <c r="P2150" s="28229"/>
      <c r="Q2150" s="28229"/>
      <c r="R2150" s="28229"/>
      <c r="S2150" s="28229"/>
      <c r="T2150" s="28229"/>
      <c r="U2150" s="28265"/>
      <c r="V2150" s="28229">
        <v>0</v>
      </c>
    </row>
    <row s="28966" customFormat="1" customHeight="1" ht="15">
      <c r="A2151" s="28229"/>
      <c r="B2151" s="28924"/>
      <c r="C2151" s="28540"/>
      <c r="D2151" s="27339" t="str">
        <f>B2149&amp;".3"</f>
        <v>3.705.3</v>
      </c>
      <c r="E2151" s="27340" t="s">
        <v>1068</v>
      </c>
      <c r="F2151" s="27341" t="s">
        <v>430</v>
      </c>
      <c r="G2151" s="27310" t="s">
        <v>22</v>
      </c>
      <c r="H2151" s="27343" t="s">
        <v>22</v>
      </c>
      <c r="I2151" s="27310" t="s">
        <v>2369</v>
      </c>
      <c r="J2151" s="27343" t="s">
        <v>22</v>
      </c>
      <c r="K2151" s="28195" t="s">
        <v>1069</v>
      </c>
      <c r="L2151" s="28229"/>
      <c r="M2151" s="28229"/>
      <c r="N2151" s="28229"/>
      <c r="O2151" s="28229"/>
      <c r="P2151" s="28229"/>
      <c r="Q2151" s="28229"/>
      <c r="R2151" s="28229"/>
      <c r="S2151" s="28229"/>
      <c r="T2151" s="28229"/>
      <c r="U2151" s="28265"/>
      <c r="V2151" s="28229">
        <v>0</v>
      </c>
    </row>
    <row s="28966" customFormat="1" customHeight="1" ht="22.5">
      <c r="A2152" s="28229"/>
      <c r="B2152" s="28924" t="s">
        <v>2382</v>
      </c>
      <c r="C2152" s="28540" t="s">
        <v>103</v>
      </c>
      <c r="D2152" s="27339" t="str">
        <f>B2152&amp;".1"</f>
        <v>3.706.1</v>
      </c>
      <c r="E2152" s="27340" t="s">
        <v>1065</v>
      </c>
      <c r="F2152" s="27341" t="s">
        <v>430</v>
      </c>
      <c r="G2152" s="27545" t="s">
        <v>22</v>
      </c>
      <c r="H2152" s="27343" t="s">
        <v>22</v>
      </c>
      <c r="I2152" s="27545" t="s">
        <v>2383</v>
      </c>
      <c r="J2152" s="27343" t="s">
        <v>22</v>
      </c>
      <c r="K2152" s="28195"/>
      <c r="L2152" s="28229"/>
      <c r="M2152" s="28229"/>
      <c r="N2152" s="28229"/>
      <c r="O2152" s="28229"/>
      <c r="P2152" s="28229"/>
      <c r="Q2152" s="28229"/>
      <c r="R2152" s="28229"/>
      <c r="S2152" s="28229"/>
      <c r="T2152" s="28229"/>
      <c r="U2152" s="28265"/>
      <c r="V2152" s="28229">
        <v>0</v>
      </c>
    </row>
    <row s="28966" customFormat="1" customHeight="1" ht="15">
      <c r="A2153" s="28229"/>
      <c r="B2153" s="28924"/>
      <c r="C2153" s="28540"/>
      <c r="D2153" s="27339" t="str">
        <f>B2152&amp;".2"</f>
        <v>3.706.2</v>
      </c>
      <c r="E2153" s="27340" t="s">
        <v>1066</v>
      </c>
      <c r="F2153" s="27341" t="s">
        <v>430</v>
      </c>
      <c r="G2153" s="27310" t="s">
        <v>22</v>
      </c>
      <c r="H2153" s="27343" t="s">
        <v>22</v>
      </c>
      <c r="I2153" s="27310" t="s">
        <v>2369</v>
      </c>
      <c r="J2153" s="27343" t="s">
        <v>22</v>
      </c>
      <c r="K2153" s="28195" t="s">
        <v>1067</v>
      </c>
      <c r="L2153" s="28229"/>
      <c r="M2153" s="28229"/>
      <c r="N2153" s="28229"/>
      <c r="O2153" s="28229"/>
      <c r="P2153" s="28229"/>
      <c r="Q2153" s="28229"/>
      <c r="R2153" s="28229"/>
      <c r="S2153" s="28229"/>
      <c r="T2153" s="28229"/>
      <c r="U2153" s="28265"/>
      <c r="V2153" s="28229">
        <v>0</v>
      </c>
    </row>
    <row s="28966" customFormat="1" customHeight="1" ht="15">
      <c r="A2154" s="28229"/>
      <c r="B2154" s="28924"/>
      <c r="C2154" s="28540"/>
      <c r="D2154" s="27339" t="str">
        <f>B2152&amp;".3"</f>
        <v>3.706.3</v>
      </c>
      <c r="E2154" s="27340" t="s">
        <v>1068</v>
      </c>
      <c r="F2154" s="27341" t="s">
        <v>430</v>
      </c>
      <c r="G2154" s="27310" t="s">
        <v>22</v>
      </c>
      <c r="H2154" s="27343" t="s">
        <v>22</v>
      </c>
      <c r="I2154" s="27310" t="s">
        <v>2369</v>
      </c>
      <c r="J2154" s="27343" t="s">
        <v>22</v>
      </c>
      <c r="K2154" s="28195" t="s">
        <v>1069</v>
      </c>
      <c r="L2154" s="28229"/>
      <c r="M2154" s="28229"/>
      <c r="N2154" s="28229"/>
      <c r="O2154" s="28229"/>
      <c r="P2154" s="28229"/>
      <c r="Q2154" s="28229"/>
      <c r="R2154" s="28229"/>
      <c r="S2154" s="28229"/>
      <c r="T2154" s="28229"/>
      <c r="U2154" s="28265"/>
      <c r="V2154" s="28229">
        <v>0</v>
      </c>
    </row>
    <row s="28966" customFormat="1" customHeight="1" ht="22.5">
      <c r="A2155" s="28229"/>
      <c r="B2155" s="28924" t="s">
        <v>2384</v>
      </c>
      <c r="C2155" s="28540" t="s">
        <v>103</v>
      </c>
      <c r="D2155" s="27339" t="str">
        <f>B2155&amp;".1"</f>
        <v>3.707.1</v>
      </c>
      <c r="E2155" s="27340" t="s">
        <v>1065</v>
      </c>
      <c r="F2155" s="27341" t="s">
        <v>430</v>
      </c>
      <c r="G2155" s="27545" t="s">
        <v>22</v>
      </c>
      <c r="H2155" s="27343" t="s">
        <v>22</v>
      </c>
      <c r="I2155" s="27545" t="s">
        <v>2385</v>
      </c>
      <c r="J2155" s="27343" t="s">
        <v>22</v>
      </c>
      <c r="K2155" s="28195"/>
      <c r="L2155" s="28229"/>
      <c r="M2155" s="28229"/>
      <c r="N2155" s="28229"/>
      <c r="O2155" s="28229"/>
      <c r="P2155" s="28229"/>
      <c r="Q2155" s="28229"/>
      <c r="R2155" s="28229"/>
      <c r="S2155" s="28229"/>
      <c r="T2155" s="28229"/>
      <c r="U2155" s="28265"/>
      <c r="V2155" s="28229">
        <v>0</v>
      </c>
    </row>
    <row s="28966" customFormat="1" customHeight="1" ht="15">
      <c r="A2156" s="28229"/>
      <c r="B2156" s="28924"/>
      <c r="C2156" s="28540"/>
      <c r="D2156" s="27339" t="str">
        <f>B2155&amp;".2"</f>
        <v>3.707.2</v>
      </c>
      <c r="E2156" s="27340" t="s">
        <v>1066</v>
      </c>
      <c r="F2156" s="27341" t="s">
        <v>430</v>
      </c>
      <c r="G2156" s="27310" t="s">
        <v>22</v>
      </c>
      <c r="H2156" s="27343" t="s">
        <v>22</v>
      </c>
      <c r="I2156" s="27310" t="s">
        <v>2369</v>
      </c>
      <c r="J2156" s="27343" t="s">
        <v>22</v>
      </c>
      <c r="K2156" s="28195" t="s">
        <v>1067</v>
      </c>
      <c r="L2156" s="28229"/>
      <c r="M2156" s="28229"/>
      <c r="N2156" s="28229"/>
      <c r="O2156" s="28229"/>
      <c r="P2156" s="28229"/>
      <c r="Q2156" s="28229"/>
      <c r="R2156" s="28229"/>
      <c r="S2156" s="28229"/>
      <c r="T2156" s="28229"/>
      <c r="U2156" s="28265"/>
      <c r="V2156" s="28229">
        <v>0</v>
      </c>
    </row>
    <row s="28966" customFormat="1" customHeight="1" ht="15">
      <c r="A2157" s="28229"/>
      <c r="B2157" s="28924"/>
      <c r="C2157" s="28540"/>
      <c r="D2157" s="27339" t="str">
        <f>B2155&amp;".3"</f>
        <v>3.707.3</v>
      </c>
      <c r="E2157" s="27340" t="s">
        <v>1068</v>
      </c>
      <c r="F2157" s="27341" t="s">
        <v>430</v>
      </c>
      <c r="G2157" s="27310" t="s">
        <v>22</v>
      </c>
      <c r="H2157" s="27343" t="s">
        <v>22</v>
      </c>
      <c r="I2157" s="27310" t="s">
        <v>2369</v>
      </c>
      <c r="J2157" s="27343" t="s">
        <v>22</v>
      </c>
      <c r="K2157" s="28195" t="s">
        <v>1069</v>
      </c>
      <c r="L2157" s="28229"/>
      <c r="M2157" s="28229"/>
      <c r="N2157" s="28229"/>
      <c r="O2157" s="28229"/>
      <c r="P2157" s="28229"/>
      <c r="Q2157" s="28229"/>
      <c r="R2157" s="28229"/>
      <c r="S2157" s="28229"/>
      <c r="T2157" s="28229"/>
      <c r="U2157" s="28265"/>
      <c r="V2157" s="28229">
        <v>0</v>
      </c>
    </row>
    <row s="28966" customFormat="1" customHeight="1" ht="22.5">
      <c r="A2158" s="28229"/>
      <c r="B2158" s="28924" t="s">
        <v>2386</v>
      </c>
      <c r="C2158" s="28540" t="s">
        <v>103</v>
      </c>
      <c r="D2158" s="27339" t="str">
        <f>B2158&amp;".1"</f>
        <v>3.708.1</v>
      </c>
      <c r="E2158" s="27340" t="s">
        <v>1065</v>
      </c>
      <c r="F2158" s="27341" t="s">
        <v>430</v>
      </c>
      <c r="G2158" s="27545" t="s">
        <v>22</v>
      </c>
      <c r="H2158" s="27343" t="s">
        <v>22</v>
      </c>
      <c r="I2158" s="27545" t="s">
        <v>2387</v>
      </c>
      <c r="J2158" s="27343" t="s">
        <v>22</v>
      </c>
      <c r="K2158" s="28195"/>
      <c r="L2158" s="28229"/>
      <c r="M2158" s="28229"/>
      <c r="N2158" s="28229"/>
      <c r="O2158" s="28229"/>
      <c r="P2158" s="28229"/>
      <c r="Q2158" s="28229"/>
      <c r="R2158" s="28229"/>
      <c r="S2158" s="28229"/>
      <c r="T2158" s="28229"/>
      <c r="U2158" s="28265"/>
      <c r="V2158" s="28229">
        <v>0</v>
      </c>
    </row>
    <row s="28966" customFormat="1" customHeight="1" ht="15">
      <c r="A2159" s="28229"/>
      <c r="B2159" s="28924"/>
      <c r="C2159" s="28540"/>
      <c r="D2159" s="27339" t="str">
        <f>B2158&amp;".2"</f>
        <v>3.708.2</v>
      </c>
      <c r="E2159" s="27340" t="s">
        <v>1066</v>
      </c>
      <c r="F2159" s="27341" t="s">
        <v>430</v>
      </c>
      <c r="G2159" s="27310" t="s">
        <v>22</v>
      </c>
      <c r="H2159" s="27343" t="s">
        <v>22</v>
      </c>
      <c r="I2159" s="27310" t="s">
        <v>2388</v>
      </c>
      <c r="J2159" s="27343" t="s">
        <v>22</v>
      </c>
      <c r="K2159" s="28195" t="s">
        <v>1067</v>
      </c>
      <c r="L2159" s="28229"/>
      <c r="M2159" s="28229"/>
      <c r="N2159" s="28229"/>
      <c r="O2159" s="28229"/>
      <c r="P2159" s="28229"/>
      <c r="Q2159" s="28229"/>
      <c r="R2159" s="28229"/>
      <c r="S2159" s="28229"/>
      <c r="T2159" s="28229"/>
      <c r="U2159" s="28265"/>
      <c r="V2159" s="28229">
        <v>0</v>
      </c>
    </row>
    <row s="28966" customFormat="1" customHeight="1" ht="15">
      <c r="A2160" s="28229"/>
      <c r="B2160" s="28924"/>
      <c r="C2160" s="28540"/>
      <c r="D2160" s="27339" t="str">
        <f>B2158&amp;".3"</f>
        <v>3.708.3</v>
      </c>
      <c r="E2160" s="27340" t="s">
        <v>1068</v>
      </c>
      <c r="F2160" s="27341" t="s">
        <v>430</v>
      </c>
      <c r="G2160" s="27310" t="s">
        <v>22</v>
      </c>
      <c r="H2160" s="27343" t="s">
        <v>22</v>
      </c>
      <c r="I2160" s="27310" t="s">
        <v>2369</v>
      </c>
      <c r="J2160" s="27343" t="s">
        <v>22</v>
      </c>
      <c r="K2160" s="28195" t="s">
        <v>1069</v>
      </c>
      <c r="L2160" s="28229"/>
      <c r="M2160" s="28229"/>
      <c r="N2160" s="28229"/>
      <c r="O2160" s="28229"/>
      <c r="P2160" s="28229"/>
      <c r="Q2160" s="28229"/>
      <c r="R2160" s="28229"/>
      <c r="S2160" s="28229"/>
      <c r="T2160" s="28229"/>
      <c r="U2160" s="28265"/>
      <c r="V2160" s="28229">
        <v>0</v>
      </c>
    </row>
    <row s="28966" customFormat="1" customHeight="1" ht="22.5">
      <c r="A2161" s="28229"/>
      <c r="B2161" s="28924" t="s">
        <v>2389</v>
      </c>
      <c r="C2161" s="28540" t="s">
        <v>103</v>
      </c>
      <c r="D2161" s="27339" t="str">
        <f>B2161&amp;".1"</f>
        <v>3.709.1</v>
      </c>
      <c r="E2161" s="27340" t="s">
        <v>1065</v>
      </c>
      <c r="F2161" s="27341" t="s">
        <v>430</v>
      </c>
      <c r="G2161" s="27545" t="s">
        <v>22</v>
      </c>
      <c r="H2161" s="27343" t="s">
        <v>22</v>
      </c>
      <c r="I2161" s="27545" t="s">
        <v>2390</v>
      </c>
      <c r="J2161" s="27343" t="s">
        <v>22</v>
      </c>
      <c r="K2161" s="28195"/>
      <c r="L2161" s="28229"/>
      <c r="M2161" s="28229"/>
      <c r="N2161" s="28229"/>
      <c r="O2161" s="28229"/>
      <c r="P2161" s="28229"/>
      <c r="Q2161" s="28229"/>
      <c r="R2161" s="28229"/>
      <c r="S2161" s="28229"/>
      <c r="T2161" s="28229"/>
      <c r="U2161" s="28265"/>
      <c r="V2161" s="28229">
        <v>0</v>
      </c>
    </row>
    <row s="28966" customFormat="1" customHeight="1" ht="15">
      <c r="A2162" s="28229"/>
      <c r="B2162" s="28924"/>
      <c r="C2162" s="28540"/>
      <c r="D2162" s="27339" t="str">
        <f>B2161&amp;".2"</f>
        <v>3.709.2</v>
      </c>
      <c r="E2162" s="27340" t="s">
        <v>1066</v>
      </c>
      <c r="F2162" s="27341" t="s">
        <v>430</v>
      </c>
      <c r="G2162" s="27310" t="s">
        <v>22</v>
      </c>
      <c r="H2162" s="27343" t="s">
        <v>22</v>
      </c>
      <c r="I2162" s="27310" t="s">
        <v>2388</v>
      </c>
      <c r="J2162" s="27343" t="s">
        <v>22</v>
      </c>
      <c r="K2162" s="28195" t="s">
        <v>1067</v>
      </c>
      <c r="L2162" s="28229"/>
      <c r="M2162" s="28229"/>
      <c r="N2162" s="28229"/>
      <c r="O2162" s="28229"/>
      <c r="P2162" s="28229"/>
      <c r="Q2162" s="28229"/>
      <c r="R2162" s="28229"/>
      <c r="S2162" s="28229"/>
      <c r="T2162" s="28229"/>
      <c r="U2162" s="28265"/>
      <c r="V2162" s="28229">
        <v>0</v>
      </c>
    </row>
    <row s="28966" customFormat="1" customHeight="1" ht="15">
      <c r="A2163" s="28229"/>
      <c r="B2163" s="28924"/>
      <c r="C2163" s="28540"/>
      <c r="D2163" s="27339" t="str">
        <f>B2161&amp;".3"</f>
        <v>3.709.3</v>
      </c>
      <c r="E2163" s="27340" t="s">
        <v>1068</v>
      </c>
      <c r="F2163" s="27341" t="s">
        <v>430</v>
      </c>
      <c r="G2163" s="27310" t="s">
        <v>22</v>
      </c>
      <c r="H2163" s="27343" t="s">
        <v>22</v>
      </c>
      <c r="I2163" s="27310" t="s">
        <v>2388</v>
      </c>
      <c r="J2163" s="27343" t="s">
        <v>22</v>
      </c>
      <c r="K2163" s="28195" t="s">
        <v>1069</v>
      </c>
      <c r="L2163" s="28229"/>
      <c r="M2163" s="28229"/>
      <c r="N2163" s="28229"/>
      <c r="O2163" s="28229"/>
      <c r="P2163" s="28229"/>
      <c r="Q2163" s="28229"/>
      <c r="R2163" s="28229"/>
      <c r="S2163" s="28229"/>
      <c r="T2163" s="28229"/>
      <c r="U2163" s="28265"/>
      <c r="V2163" s="28229">
        <v>0</v>
      </c>
    </row>
    <row s="28966" customFormat="1" customHeight="1" ht="22.5">
      <c r="A2164" s="28229"/>
      <c r="B2164" s="28924" t="s">
        <v>2391</v>
      </c>
      <c r="C2164" s="28540" t="s">
        <v>103</v>
      </c>
      <c r="D2164" s="27339" t="str">
        <f>B2164&amp;".1"</f>
        <v>3.710.1</v>
      </c>
      <c r="E2164" s="27340" t="s">
        <v>1065</v>
      </c>
      <c r="F2164" s="27341" t="s">
        <v>430</v>
      </c>
      <c r="G2164" s="27545" t="s">
        <v>22</v>
      </c>
      <c r="H2164" s="27343" t="s">
        <v>22</v>
      </c>
      <c r="I2164" s="27545" t="s">
        <v>2392</v>
      </c>
      <c r="J2164" s="27343" t="s">
        <v>22</v>
      </c>
      <c r="K2164" s="28195"/>
      <c r="L2164" s="28229"/>
      <c r="M2164" s="28229"/>
      <c r="N2164" s="28229"/>
      <c r="O2164" s="28229"/>
      <c r="P2164" s="28229"/>
      <c r="Q2164" s="28229"/>
      <c r="R2164" s="28229"/>
      <c r="S2164" s="28229"/>
      <c r="T2164" s="28229"/>
      <c r="U2164" s="28265"/>
      <c r="V2164" s="28229">
        <v>0</v>
      </c>
    </row>
    <row s="28966" customFormat="1" customHeight="1" ht="15">
      <c r="A2165" s="28229"/>
      <c r="B2165" s="28924"/>
      <c r="C2165" s="28540"/>
      <c r="D2165" s="27339" t="str">
        <f>B2164&amp;".2"</f>
        <v>3.710.2</v>
      </c>
      <c r="E2165" s="27340" t="s">
        <v>1066</v>
      </c>
      <c r="F2165" s="27341" t="s">
        <v>430</v>
      </c>
      <c r="G2165" s="27310" t="s">
        <v>22</v>
      </c>
      <c r="H2165" s="27343" t="s">
        <v>22</v>
      </c>
      <c r="I2165" s="27310" t="s">
        <v>2388</v>
      </c>
      <c r="J2165" s="27343" t="s">
        <v>22</v>
      </c>
      <c r="K2165" s="28195" t="s">
        <v>1067</v>
      </c>
      <c r="L2165" s="28229"/>
      <c r="M2165" s="28229"/>
      <c r="N2165" s="28229"/>
      <c r="O2165" s="28229"/>
      <c r="P2165" s="28229"/>
      <c r="Q2165" s="28229"/>
      <c r="R2165" s="28229"/>
      <c r="S2165" s="28229"/>
      <c r="T2165" s="28229"/>
      <c r="U2165" s="28265"/>
      <c r="V2165" s="28229">
        <v>0</v>
      </c>
    </row>
    <row s="28966" customFormat="1" customHeight="1" ht="15">
      <c r="A2166" s="28229"/>
      <c r="B2166" s="28924"/>
      <c r="C2166" s="28540"/>
      <c r="D2166" s="27339" t="str">
        <f>B2164&amp;".3"</f>
        <v>3.710.3</v>
      </c>
      <c r="E2166" s="27340" t="s">
        <v>1068</v>
      </c>
      <c r="F2166" s="27341" t="s">
        <v>430</v>
      </c>
      <c r="G2166" s="27310" t="s">
        <v>22</v>
      </c>
      <c r="H2166" s="27343" t="s">
        <v>22</v>
      </c>
      <c r="I2166" s="27310" t="s">
        <v>2388</v>
      </c>
      <c r="J2166" s="27343" t="s">
        <v>22</v>
      </c>
      <c r="K2166" s="28195" t="s">
        <v>1069</v>
      </c>
      <c r="L2166" s="28229"/>
      <c r="M2166" s="28229"/>
      <c r="N2166" s="28229"/>
      <c r="O2166" s="28229"/>
      <c r="P2166" s="28229"/>
      <c r="Q2166" s="28229"/>
      <c r="R2166" s="28229"/>
      <c r="S2166" s="28229"/>
      <c r="T2166" s="28229"/>
      <c r="U2166" s="28265"/>
      <c r="V2166" s="28229">
        <v>0</v>
      </c>
    </row>
    <row s="28966" customFormat="1" customHeight="1" ht="22.5">
      <c r="A2167" s="28229"/>
      <c r="B2167" s="28924" t="s">
        <v>2393</v>
      </c>
      <c r="C2167" s="28540" t="s">
        <v>103</v>
      </c>
      <c r="D2167" s="27339" t="str">
        <f>B2167&amp;".1"</f>
        <v>3.711.1</v>
      </c>
      <c r="E2167" s="27340" t="s">
        <v>1065</v>
      </c>
      <c r="F2167" s="27341" t="s">
        <v>430</v>
      </c>
      <c r="G2167" s="27545" t="s">
        <v>22</v>
      </c>
      <c r="H2167" s="27343" t="s">
        <v>22</v>
      </c>
      <c r="I2167" s="27545" t="s">
        <v>2394</v>
      </c>
      <c r="J2167" s="27343" t="s">
        <v>22</v>
      </c>
      <c r="K2167" s="28195"/>
      <c r="L2167" s="28229"/>
      <c r="M2167" s="28229"/>
      <c r="N2167" s="28229"/>
      <c r="O2167" s="28229"/>
      <c r="P2167" s="28229"/>
      <c r="Q2167" s="28229"/>
      <c r="R2167" s="28229"/>
      <c r="S2167" s="28229"/>
      <c r="T2167" s="28229"/>
      <c r="U2167" s="28265"/>
      <c r="V2167" s="28229">
        <v>0</v>
      </c>
    </row>
    <row s="28966" customFormat="1" customHeight="1" ht="15">
      <c r="A2168" s="28229"/>
      <c r="B2168" s="28924"/>
      <c r="C2168" s="28540"/>
      <c r="D2168" s="27339" t="str">
        <f>B2167&amp;".2"</f>
        <v>3.711.2</v>
      </c>
      <c r="E2168" s="27340" t="s">
        <v>1066</v>
      </c>
      <c r="F2168" s="27341" t="s">
        <v>430</v>
      </c>
      <c r="G2168" s="27310" t="s">
        <v>22</v>
      </c>
      <c r="H2168" s="27343" t="s">
        <v>22</v>
      </c>
      <c r="I2168" s="27310" t="s">
        <v>2388</v>
      </c>
      <c r="J2168" s="27343" t="s">
        <v>22</v>
      </c>
      <c r="K2168" s="28195" t="s">
        <v>1067</v>
      </c>
      <c r="L2168" s="28229"/>
      <c r="M2168" s="28229"/>
      <c r="N2168" s="28229"/>
      <c r="O2168" s="28229"/>
      <c r="P2168" s="28229"/>
      <c r="Q2168" s="28229"/>
      <c r="R2168" s="28229"/>
      <c r="S2168" s="28229"/>
      <c r="T2168" s="28229"/>
      <c r="U2168" s="28265"/>
      <c r="V2168" s="28229">
        <v>0</v>
      </c>
    </row>
    <row s="28966" customFormat="1" customHeight="1" ht="15">
      <c r="A2169" s="28229"/>
      <c r="B2169" s="28924"/>
      <c r="C2169" s="28540"/>
      <c r="D2169" s="27339" t="str">
        <f>B2167&amp;".3"</f>
        <v>3.711.3</v>
      </c>
      <c r="E2169" s="27340" t="s">
        <v>1068</v>
      </c>
      <c r="F2169" s="27341" t="s">
        <v>430</v>
      </c>
      <c r="G2169" s="27310" t="s">
        <v>22</v>
      </c>
      <c r="H2169" s="27343" t="s">
        <v>22</v>
      </c>
      <c r="I2169" s="27310" t="s">
        <v>2388</v>
      </c>
      <c r="J2169" s="27343" t="s">
        <v>22</v>
      </c>
      <c r="K2169" s="28195" t="s">
        <v>1069</v>
      </c>
      <c r="L2169" s="28229"/>
      <c r="M2169" s="28229"/>
      <c r="N2169" s="28229"/>
      <c r="O2169" s="28229"/>
      <c r="P2169" s="28229"/>
      <c r="Q2169" s="28229"/>
      <c r="R2169" s="28229"/>
      <c r="S2169" s="28229"/>
      <c r="T2169" s="28229"/>
      <c r="U2169" s="28265"/>
      <c r="V2169" s="28229">
        <v>0</v>
      </c>
    </row>
    <row s="28966" customFormat="1" customHeight="1" ht="22.5">
      <c r="A2170" s="28229"/>
      <c r="B2170" s="28924" t="s">
        <v>2395</v>
      </c>
      <c r="C2170" s="28540" t="s">
        <v>103</v>
      </c>
      <c r="D2170" s="27339" t="str">
        <f>B2170&amp;".1"</f>
        <v>3.712.1</v>
      </c>
      <c r="E2170" s="27340" t="s">
        <v>1065</v>
      </c>
      <c r="F2170" s="27341" t="s">
        <v>430</v>
      </c>
      <c r="G2170" s="27545" t="s">
        <v>22</v>
      </c>
      <c r="H2170" s="27343" t="s">
        <v>22</v>
      </c>
      <c r="I2170" s="27545" t="s">
        <v>2396</v>
      </c>
      <c r="J2170" s="27343" t="s">
        <v>22</v>
      </c>
      <c r="K2170" s="28195"/>
      <c r="L2170" s="28229"/>
      <c r="M2170" s="28229"/>
      <c r="N2170" s="28229"/>
      <c r="O2170" s="28229"/>
      <c r="P2170" s="28229"/>
      <c r="Q2170" s="28229"/>
      <c r="R2170" s="28229"/>
      <c r="S2170" s="28229"/>
      <c r="T2170" s="28229"/>
      <c r="U2170" s="28265"/>
      <c r="V2170" s="28229">
        <v>0</v>
      </c>
    </row>
    <row s="28966" customFormat="1" customHeight="1" ht="15">
      <c r="A2171" s="28229"/>
      <c r="B2171" s="28924"/>
      <c r="C2171" s="28540"/>
      <c r="D2171" s="27339" t="str">
        <f>B2170&amp;".2"</f>
        <v>3.712.2</v>
      </c>
      <c r="E2171" s="27340" t="s">
        <v>1066</v>
      </c>
      <c r="F2171" s="27341" t="s">
        <v>430</v>
      </c>
      <c r="G2171" s="27310" t="s">
        <v>22</v>
      </c>
      <c r="H2171" s="27343" t="s">
        <v>22</v>
      </c>
      <c r="I2171" s="27310" t="s">
        <v>2388</v>
      </c>
      <c r="J2171" s="27343" t="s">
        <v>22</v>
      </c>
      <c r="K2171" s="28195" t="s">
        <v>1067</v>
      </c>
      <c r="L2171" s="28229"/>
      <c r="M2171" s="28229"/>
      <c r="N2171" s="28229"/>
      <c r="O2171" s="28229"/>
      <c r="P2171" s="28229"/>
      <c r="Q2171" s="28229"/>
      <c r="R2171" s="28229"/>
      <c r="S2171" s="28229"/>
      <c r="T2171" s="28229"/>
      <c r="U2171" s="28265"/>
      <c r="V2171" s="28229">
        <v>0</v>
      </c>
    </row>
    <row s="28966" customFormat="1" customHeight="1" ht="15">
      <c r="A2172" s="28229"/>
      <c r="B2172" s="28924"/>
      <c r="C2172" s="28540"/>
      <c r="D2172" s="27339" t="str">
        <f>B2170&amp;".3"</f>
        <v>3.712.3</v>
      </c>
      <c r="E2172" s="27340" t="s">
        <v>1068</v>
      </c>
      <c r="F2172" s="27341" t="s">
        <v>430</v>
      </c>
      <c r="G2172" s="27310" t="s">
        <v>22</v>
      </c>
      <c r="H2172" s="27343" t="s">
        <v>22</v>
      </c>
      <c r="I2172" s="27310" t="s">
        <v>2369</v>
      </c>
      <c r="J2172" s="27343" t="s">
        <v>22</v>
      </c>
      <c r="K2172" s="28195" t="s">
        <v>1069</v>
      </c>
      <c r="L2172" s="28229"/>
      <c r="M2172" s="28229"/>
      <c r="N2172" s="28229"/>
      <c r="O2172" s="28229"/>
      <c r="P2172" s="28229"/>
      <c r="Q2172" s="28229"/>
      <c r="R2172" s="28229"/>
      <c r="S2172" s="28229"/>
      <c r="T2172" s="28229"/>
      <c r="U2172" s="28265"/>
      <c r="V2172" s="28229">
        <v>0</v>
      </c>
    </row>
    <row s="28966" customFormat="1" customHeight="1" ht="22.5">
      <c r="A2173" s="28229"/>
      <c r="B2173" s="28924" t="s">
        <v>2397</v>
      </c>
      <c r="C2173" s="28540" t="s">
        <v>103</v>
      </c>
      <c r="D2173" s="27339" t="str">
        <f>B2173&amp;".1"</f>
        <v>3.713.1</v>
      </c>
      <c r="E2173" s="27340" t="s">
        <v>1065</v>
      </c>
      <c r="F2173" s="27341" t="s">
        <v>430</v>
      </c>
      <c r="G2173" s="27545" t="s">
        <v>22</v>
      </c>
      <c r="H2173" s="27343" t="s">
        <v>22</v>
      </c>
      <c r="I2173" s="27545" t="s">
        <v>2398</v>
      </c>
      <c r="J2173" s="27343" t="s">
        <v>22</v>
      </c>
      <c r="K2173" s="28195"/>
      <c r="L2173" s="28229"/>
      <c r="M2173" s="28229"/>
      <c r="N2173" s="28229"/>
      <c r="O2173" s="28229"/>
      <c r="P2173" s="28229"/>
      <c r="Q2173" s="28229"/>
      <c r="R2173" s="28229"/>
      <c r="S2173" s="28229"/>
      <c r="T2173" s="28229"/>
      <c r="U2173" s="28265"/>
      <c r="V2173" s="28229">
        <v>0</v>
      </c>
    </row>
    <row s="28966" customFormat="1" customHeight="1" ht="15">
      <c r="A2174" s="28229"/>
      <c r="B2174" s="28924"/>
      <c r="C2174" s="28540"/>
      <c r="D2174" s="27339" t="str">
        <f>B2173&amp;".2"</f>
        <v>3.713.2</v>
      </c>
      <c r="E2174" s="27340" t="s">
        <v>1066</v>
      </c>
      <c r="F2174" s="27341" t="s">
        <v>430</v>
      </c>
      <c r="G2174" s="27310" t="s">
        <v>22</v>
      </c>
      <c r="H2174" s="27343" t="s">
        <v>22</v>
      </c>
      <c r="I2174" s="27310" t="s">
        <v>2388</v>
      </c>
      <c r="J2174" s="27343" t="s">
        <v>22</v>
      </c>
      <c r="K2174" s="28195" t="s">
        <v>1067</v>
      </c>
      <c r="L2174" s="28229"/>
      <c r="M2174" s="28229"/>
      <c r="N2174" s="28229"/>
      <c r="O2174" s="28229"/>
      <c r="P2174" s="28229"/>
      <c r="Q2174" s="28229"/>
      <c r="R2174" s="28229"/>
      <c r="S2174" s="28229"/>
      <c r="T2174" s="28229"/>
      <c r="U2174" s="28265"/>
      <c r="V2174" s="28229">
        <v>0</v>
      </c>
    </row>
    <row s="28966" customFormat="1" customHeight="1" ht="15">
      <c r="A2175" s="28229"/>
      <c r="B2175" s="28924"/>
      <c r="C2175" s="28540"/>
      <c r="D2175" s="27339" t="str">
        <f>B2173&amp;".3"</f>
        <v>3.713.3</v>
      </c>
      <c r="E2175" s="27340" t="s">
        <v>1068</v>
      </c>
      <c r="F2175" s="27341" t="s">
        <v>430</v>
      </c>
      <c r="G2175" s="27310" t="s">
        <v>22</v>
      </c>
      <c r="H2175" s="27343" t="s">
        <v>22</v>
      </c>
      <c r="I2175" s="27310" t="s">
        <v>2388</v>
      </c>
      <c r="J2175" s="27343" t="s">
        <v>22</v>
      </c>
      <c r="K2175" s="28195" t="s">
        <v>1069</v>
      </c>
      <c r="L2175" s="28229"/>
      <c r="M2175" s="28229"/>
      <c r="N2175" s="28229"/>
      <c r="O2175" s="28229"/>
      <c r="P2175" s="28229"/>
      <c r="Q2175" s="28229"/>
      <c r="R2175" s="28229"/>
      <c r="S2175" s="28229"/>
      <c r="T2175" s="28229"/>
      <c r="U2175" s="28265"/>
      <c r="V2175" s="28229">
        <v>0</v>
      </c>
    </row>
    <row s="28966" customFormat="1" customHeight="1" ht="22.5">
      <c r="A2176" s="28229"/>
      <c r="B2176" s="28924" t="s">
        <v>2399</v>
      </c>
      <c r="C2176" s="28540" t="s">
        <v>103</v>
      </c>
      <c r="D2176" s="27339" t="str">
        <f>B2176&amp;".1"</f>
        <v>3.714.1</v>
      </c>
      <c r="E2176" s="27340" t="s">
        <v>1065</v>
      </c>
      <c r="F2176" s="27341" t="s">
        <v>430</v>
      </c>
      <c r="G2176" s="27545" t="s">
        <v>22</v>
      </c>
      <c r="H2176" s="27343" t="s">
        <v>22</v>
      </c>
      <c r="I2176" s="27545" t="s">
        <v>2400</v>
      </c>
      <c r="J2176" s="27343" t="s">
        <v>22</v>
      </c>
      <c r="K2176" s="28195"/>
      <c r="L2176" s="28229"/>
      <c r="M2176" s="28229"/>
      <c r="N2176" s="28229"/>
      <c r="O2176" s="28229"/>
      <c r="P2176" s="28229"/>
      <c r="Q2176" s="28229"/>
      <c r="R2176" s="28229"/>
      <c r="S2176" s="28229"/>
      <c r="T2176" s="28229"/>
      <c r="U2176" s="28265"/>
      <c r="V2176" s="28229">
        <v>0</v>
      </c>
    </row>
    <row s="28966" customFormat="1" customHeight="1" ht="15">
      <c r="A2177" s="28229"/>
      <c r="B2177" s="28924"/>
      <c r="C2177" s="28540"/>
      <c r="D2177" s="27339" t="str">
        <f>B2176&amp;".2"</f>
        <v>3.714.2</v>
      </c>
      <c r="E2177" s="27340" t="s">
        <v>1066</v>
      </c>
      <c r="F2177" s="27341" t="s">
        <v>430</v>
      </c>
      <c r="G2177" s="27310" t="s">
        <v>22</v>
      </c>
      <c r="H2177" s="27343" t="s">
        <v>22</v>
      </c>
      <c r="I2177" s="27310" t="s">
        <v>2401</v>
      </c>
      <c r="J2177" s="27343" t="s">
        <v>22</v>
      </c>
      <c r="K2177" s="28195" t="s">
        <v>1067</v>
      </c>
      <c r="L2177" s="28229"/>
      <c r="M2177" s="28229"/>
      <c r="N2177" s="28229"/>
      <c r="O2177" s="28229"/>
      <c r="P2177" s="28229"/>
      <c r="Q2177" s="28229"/>
      <c r="R2177" s="28229"/>
      <c r="S2177" s="28229"/>
      <c r="T2177" s="28229"/>
      <c r="U2177" s="28265"/>
      <c r="V2177" s="28229">
        <v>0</v>
      </c>
    </row>
    <row s="28966" customFormat="1" customHeight="1" ht="15">
      <c r="A2178" s="28229"/>
      <c r="B2178" s="28924"/>
      <c r="C2178" s="28540"/>
      <c r="D2178" s="27339" t="str">
        <f>B2176&amp;".3"</f>
        <v>3.714.3</v>
      </c>
      <c r="E2178" s="27340" t="s">
        <v>1068</v>
      </c>
      <c r="F2178" s="27341" t="s">
        <v>430</v>
      </c>
      <c r="G2178" s="27310" t="s">
        <v>22</v>
      </c>
      <c r="H2178" s="27343" t="s">
        <v>22</v>
      </c>
      <c r="I2178" s="27310" t="s">
        <v>2388</v>
      </c>
      <c r="J2178" s="27343" t="s">
        <v>22</v>
      </c>
      <c r="K2178" s="28195" t="s">
        <v>1069</v>
      </c>
      <c r="L2178" s="28229"/>
      <c r="M2178" s="28229"/>
      <c r="N2178" s="28229"/>
      <c r="O2178" s="28229"/>
      <c r="P2178" s="28229"/>
      <c r="Q2178" s="28229"/>
      <c r="R2178" s="28229"/>
      <c r="S2178" s="28229"/>
      <c r="T2178" s="28229"/>
      <c r="U2178" s="28265"/>
      <c r="V2178" s="28229">
        <v>0</v>
      </c>
    </row>
    <row s="28966" customFormat="1" customHeight="1" ht="22.5">
      <c r="A2179" s="28229"/>
      <c r="B2179" s="28924" t="s">
        <v>2402</v>
      </c>
      <c r="C2179" s="28540" t="s">
        <v>103</v>
      </c>
      <c r="D2179" s="27339" t="str">
        <f>B2179&amp;".1"</f>
        <v>3.715.1</v>
      </c>
      <c r="E2179" s="27340" t="s">
        <v>1065</v>
      </c>
      <c r="F2179" s="27341" t="s">
        <v>430</v>
      </c>
      <c r="G2179" s="27545" t="s">
        <v>22</v>
      </c>
      <c r="H2179" s="27343" t="s">
        <v>22</v>
      </c>
      <c r="I2179" s="27545" t="s">
        <v>2403</v>
      </c>
      <c r="J2179" s="27343" t="s">
        <v>22</v>
      </c>
      <c r="K2179" s="28195"/>
      <c r="L2179" s="28229"/>
      <c r="M2179" s="28229"/>
      <c r="N2179" s="28229"/>
      <c r="O2179" s="28229"/>
      <c r="P2179" s="28229"/>
      <c r="Q2179" s="28229"/>
      <c r="R2179" s="28229"/>
      <c r="S2179" s="28229"/>
      <c r="T2179" s="28229"/>
      <c r="U2179" s="28265"/>
      <c r="V2179" s="28229">
        <v>0</v>
      </c>
    </row>
    <row s="28966" customFormat="1" customHeight="1" ht="15">
      <c r="A2180" s="28229"/>
      <c r="B2180" s="28924"/>
      <c r="C2180" s="28540"/>
      <c r="D2180" s="27339" t="str">
        <f>B2179&amp;".2"</f>
        <v>3.715.2</v>
      </c>
      <c r="E2180" s="27340" t="s">
        <v>1066</v>
      </c>
      <c r="F2180" s="27341" t="s">
        <v>430</v>
      </c>
      <c r="G2180" s="27310" t="s">
        <v>22</v>
      </c>
      <c r="H2180" s="27343" t="s">
        <v>22</v>
      </c>
      <c r="I2180" s="27310" t="s">
        <v>2401</v>
      </c>
      <c r="J2180" s="27343" t="s">
        <v>22</v>
      </c>
      <c r="K2180" s="28195" t="s">
        <v>1067</v>
      </c>
      <c r="L2180" s="28229"/>
      <c r="M2180" s="28229"/>
      <c r="N2180" s="28229"/>
      <c r="O2180" s="28229"/>
      <c r="P2180" s="28229"/>
      <c r="Q2180" s="28229"/>
      <c r="R2180" s="28229"/>
      <c r="S2180" s="28229"/>
      <c r="T2180" s="28229"/>
      <c r="U2180" s="28265"/>
      <c r="V2180" s="28229">
        <v>0</v>
      </c>
    </row>
    <row s="28966" customFormat="1" customHeight="1" ht="15">
      <c r="A2181" s="28229"/>
      <c r="B2181" s="28924"/>
      <c r="C2181" s="28540"/>
      <c r="D2181" s="27339" t="str">
        <f>B2179&amp;".3"</f>
        <v>3.715.3</v>
      </c>
      <c r="E2181" s="27340" t="s">
        <v>1068</v>
      </c>
      <c r="F2181" s="27341" t="s">
        <v>430</v>
      </c>
      <c r="G2181" s="27310" t="s">
        <v>22</v>
      </c>
      <c r="H2181" s="27343" t="s">
        <v>22</v>
      </c>
      <c r="I2181" s="27310" t="s">
        <v>2401</v>
      </c>
      <c r="J2181" s="27343" t="s">
        <v>22</v>
      </c>
      <c r="K2181" s="28195" t="s">
        <v>1069</v>
      </c>
      <c r="L2181" s="28229"/>
      <c r="M2181" s="28229"/>
      <c r="N2181" s="28229"/>
      <c r="O2181" s="28229"/>
      <c r="P2181" s="28229"/>
      <c r="Q2181" s="28229"/>
      <c r="R2181" s="28229"/>
      <c r="S2181" s="28229"/>
      <c r="T2181" s="28229"/>
      <c r="U2181" s="28265"/>
      <c r="V2181" s="28229">
        <v>0</v>
      </c>
    </row>
    <row s="28966" customFormat="1" customHeight="1" ht="22.5">
      <c r="A2182" s="28229"/>
      <c r="B2182" s="28924" t="s">
        <v>2404</v>
      </c>
      <c r="C2182" s="28540" t="s">
        <v>103</v>
      </c>
      <c r="D2182" s="27339" t="str">
        <f>B2182&amp;".1"</f>
        <v>3.716.1</v>
      </c>
      <c r="E2182" s="27340" t="s">
        <v>1065</v>
      </c>
      <c r="F2182" s="27341" t="s">
        <v>430</v>
      </c>
      <c r="G2182" s="27545" t="s">
        <v>22</v>
      </c>
      <c r="H2182" s="27343" t="s">
        <v>22</v>
      </c>
      <c r="I2182" s="27545" t="s">
        <v>2405</v>
      </c>
      <c r="J2182" s="27343" t="s">
        <v>22</v>
      </c>
      <c r="K2182" s="28195"/>
      <c r="L2182" s="28229"/>
      <c r="M2182" s="28229"/>
      <c r="N2182" s="28229"/>
      <c r="O2182" s="28229"/>
      <c r="P2182" s="28229"/>
      <c r="Q2182" s="28229"/>
      <c r="R2182" s="28229"/>
      <c r="S2182" s="28229"/>
      <c r="T2182" s="28229"/>
      <c r="U2182" s="28265"/>
      <c r="V2182" s="28229">
        <v>0</v>
      </c>
    </row>
    <row s="28966" customFormat="1" customHeight="1" ht="15">
      <c r="A2183" s="28229"/>
      <c r="B2183" s="28924"/>
      <c r="C2183" s="28540"/>
      <c r="D2183" s="27339" t="str">
        <f>B2182&amp;".2"</f>
        <v>3.716.2</v>
      </c>
      <c r="E2183" s="27340" t="s">
        <v>1066</v>
      </c>
      <c r="F2183" s="27341" t="s">
        <v>430</v>
      </c>
      <c r="G2183" s="27310" t="s">
        <v>22</v>
      </c>
      <c r="H2183" s="27343" t="s">
        <v>22</v>
      </c>
      <c r="I2183" s="27310" t="s">
        <v>2401</v>
      </c>
      <c r="J2183" s="27343" t="s">
        <v>22</v>
      </c>
      <c r="K2183" s="28195" t="s">
        <v>1067</v>
      </c>
      <c r="L2183" s="28229"/>
      <c r="M2183" s="28229"/>
      <c r="N2183" s="28229"/>
      <c r="O2183" s="28229"/>
      <c r="P2183" s="28229"/>
      <c r="Q2183" s="28229"/>
      <c r="R2183" s="28229"/>
      <c r="S2183" s="28229"/>
      <c r="T2183" s="28229"/>
      <c r="U2183" s="28265"/>
      <c r="V2183" s="28229">
        <v>0</v>
      </c>
    </row>
    <row s="28966" customFormat="1" customHeight="1" ht="15">
      <c r="A2184" s="28229"/>
      <c r="B2184" s="28924"/>
      <c r="C2184" s="28540"/>
      <c r="D2184" s="27339" t="str">
        <f>B2182&amp;".3"</f>
        <v>3.716.3</v>
      </c>
      <c r="E2184" s="27340" t="s">
        <v>1068</v>
      </c>
      <c r="F2184" s="27341" t="s">
        <v>430</v>
      </c>
      <c r="G2184" s="27310" t="s">
        <v>22</v>
      </c>
      <c r="H2184" s="27343" t="s">
        <v>22</v>
      </c>
      <c r="I2184" s="27310" t="s">
        <v>2401</v>
      </c>
      <c r="J2184" s="27343" t="s">
        <v>22</v>
      </c>
      <c r="K2184" s="28195" t="s">
        <v>1069</v>
      </c>
      <c r="L2184" s="28229"/>
      <c r="M2184" s="28229"/>
      <c r="N2184" s="28229"/>
      <c r="O2184" s="28229"/>
      <c r="P2184" s="28229"/>
      <c r="Q2184" s="28229"/>
      <c r="R2184" s="28229"/>
      <c r="S2184" s="28229"/>
      <c r="T2184" s="28229"/>
      <c r="U2184" s="28265"/>
      <c r="V2184" s="28229">
        <v>0</v>
      </c>
    </row>
    <row s="28966" customFormat="1" customHeight="1" ht="22.5">
      <c r="A2185" s="28229"/>
      <c r="B2185" s="28924" t="s">
        <v>2406</v>
      </c>
      <c r="C2185" s="28540" t="s">
        <v>103</v>
      </c>
      <c r="D2185" s="27339" t="str">
        <f>B2185&amp;".1"</f>
        <v>3.717.1</v>
      </c>
      <c r="E2185" s="27340" t="s">
        <v>1065</v>
      </c>
      <c r="F2185" s="27341" t="s">
        <v>430</v>
      </c>
      <c r="G2185" s="27545" t="s">
        <v>22</v>
      </c>
      <c r="H2185" s="27343" t="s">
        <v>22</v>
      </c>
      <c r="I2185" s="27545" t="s">
        <v>2405</v>
      </c>
      <c r="J2185" s="27343" t="s">
        <v>22</v>
      </c>
      <c r="K2185" s="28195"/>
      <c r="L2185" s="28229"/>
      <c r="M2185" s="28229"/>
      <c r="N2185" s="28229"/>
      <c r="O2185" s="28229"/>
      <c r="P2185" s="28229"/>
      <c r="Q2185" s="28229"/>
      <c r="R2185" s="28229"/>
      <c r="S2185" s="28229"/>
      <c r="T2185" s="28229"/>
      <c r="U2185" s="28265"/>
      <c r="V2185" s="28229">
        <v>0</v>
      </c>
    </row>
    <row s="28966" customFormat="1" customHeight="1" ht="15">
      <c r="A2186" s="28229"/>
      <c r="B2186" s="28924"/>
      <c r="C2186" s="28540"/>
      <c r="D2186" s="27339" t="str">
        <f>B2185&amp;".2"</f>
        <v>3.717.2</v>
      </c>
      <c r="E2186" s="27340" t="s">
        <v>1066</v>
      </c>
      <c r="F2186" s="27341" t="s">
        <v>430</v>
      </c>
      <c r="G2186" s="27310" t="s">
        <v>22</v>
      </c>
      <c r="H2186" s="27343" t="s">
        <v>22</v>
      </c>
      <c r="I2186" s="27310" t="s">
        <v>2401</v>
      </c>
      <c r="J2186" s="27343" t="s">
        <v>22</v>
      </c>
      <c r="K2186" s="28195" t="s">
        <v>1067</v>
      </c>
      <c r="L2186" s="28229"/>
      <c r="M2186" s="28229"/>
      <c r="N2186" s="28229"/>
      <c r="O2186" s="28229"/>
      <c r="P2186" s="28229"/>
      <c r="Q2186" s="28229"/>
      <c r="R2186" s="28229"/>
      <c r="S2186" s="28229"/>
      <c r="T2186" s="28229"/>
      <c r="U2186" s="28265"/>
      <c r="V2186" s="28229">
        <v>0</v>
      </c>
    </row>
    <row s="28966" customFormat="1" customHeight="1" ht="15">
      <c r="A2187" s="28229"/>
      <c r="B2187" s="28924"/>
      <c r="C2187" s="28540"/>
      <c r="D2187" s="27339" t="str">
        <f>B2185&amp;".3"</f>
        <v>3.717.3</v>
      </c>
      <c r="E2187" s="27340" t="s">
        <v>1068</v>
      </c>
      <c r="F2187" s="27341" t="s">
        <v>430</v>
      </c>
      <c r="G2187" s="27310" t="s">
        <v>22</v>
      </c>
      <c r="H2187" s="27343" t="s">
        <v>22</v>
      </c>
      <c r="I2187" s="27310" t="s">
        <v>2401</v>
      </c>
      <c r="J2187" s="27343" t="s">
        <v>22</v>
      </c>
      <c r="K2187" s="28195" t="s">
        <v>1069</v>
      </c>
      <c r="L2187" s="28229"/>
      <c r="M2187" s="28229"/>
      <c r="N2187" s="28229"/>
      <c r="O2187" s="28229"/>
      <c r="P2187" s="28229"/>
      <c r="Q2187" s="28229"/>
      <c r="R2187" s="28229"/>
      <c r="S2187" s="28229"/>
      <c r="T2187" s="28229"/>
      <c r="U2187" s="28265"/>
      <c r="V2187" s="28229">
        <v>0</v>
      </c>
    </row>
    <row s="28966" customFormat="1" customHeight="1" ht="22.5">
      <c r="A2188" s="28229"/>
      <c r="B2188" s="28924" t="s">
        <v>2407</v>
      </c>
      <c r="C2188" s="28540" t="s">
        <v>103</v>
      </c>
      <c r="D2188" s="27339" t="str">
        <f>B2188&amp;".1"</f>
        <v>3.718.1</v>
      </c>
      <c r="E2188" s="27340" t="s">
        <v>1065</v>
      </c>
      <c r="F2188" s="27341" t="s">
        <v>430</v>
      </c>
      <c r="G2188" s="27545" t="s">
        <v>22</v>
      </c>
      <c r="H2188" s="27343" t="s">
        <v>22</v>
      </c>
      <c r="I2188" s="27545" t="s">
        <v>2408</v>
      </c>
      <c r="J2188" s="27343" t="s">
        <v>22</v>
      </c>
      <c r="K2188" s="28195"/>
      <c r="L2188" s="28229"/>
      <c r="M2188" s="28229"/>
      <c r="N2188" s="28229"/>
      <c r="O2188" s="28229"/>
      <c r="P2188" s="28229"/>
      <c r="Q2188" s="28229"/>
      <c r="R2188" s="28229"/>
      <c r="S2188" s="28229"/>
      <c r="T2188" s="28229"/>
      <c r="U2188" s="28265"/>
      <c r="V2188" s="28229">
        <v>0</v>
      </c>
    </row>
    <row s="28966" customFormat="1" customHeight="1" ht="15">
      <c r="A2189" s="28229"/>
      <c r="B2189" s="28924"/>
      <c r="C2189" s="28540"/>
      <c r="D2189" s="27339" t="str">
        <f>B2188&amp;".2"</f>
        <v>3.718.2</v>
      </c>
      <c r="E2189" s="27340" t="s">
        <v>1066</v>
      </c>
      <c r="F2189" s="27341" t="s">
        <v>430</v>
      </c>
      <c r="G2189" s="27310" t="s">
        <v>22</v>
      </c>
      <c r="H2189" s="27343" t="s">
        <v>22</v>
      </c>
      <c r="I2189" s="27310" t="s">
        <v>2401</v>
      </c>
      <c r="J2189" s="27343" t="s">
        <v>22</v>
      </c>
      <c r="K2189" s="28195" t="s">
        <v>1067</v>
      </c>
      <c r="L2189" s="28229"/>
      <c r="M2189" s="28229"/>
      <c r="N2189" s="28229"/>
      <c r="O2189" s="28229"/>
      <c r="P2189" s="28229"/>
      <c r="Q2189" s="28229"/>
      <c r="R2189" s="28229"/>
      <c r="S2189" s="28229"/>
      <c r="T2189" s="28229"/>
      <c r="U2189" s="28265"/>
      <c r="V2189" s="28229">
        <v>0</v>
      </c>
    </row>
    <row s="28966" customFormat="1" customHeight="1" ht="15">
      <c r="A2190" s="28229"/>
      <c r="B2190" s="28924"/>
      <c r="C2190" s="28540"/>
      <c r="D2190" s="27339" t="str">
        <f>B2188&amp;".3"</f>
        <v>3.718.3</v>
      </c>
      <c r="E2190" s="27340" t="s">
        <v>1068</v>
      </c>
      <c r="F2190" s="27341" t="s">
        <v>430</v>
      </c>
      <c r="G2190" s="27310" t="s">
        <v>22</v>
      </c>
      <c r="H2190" s="27343" t="s">
        <v>22</v>
      </c>
      <c r="I2190" s="27310" t="s">
        <v>2401</v>
      </c>
      <c r="J2190" s="27343" t="s">
        <v>22</v>
      </c>
      <c r="K2190" s="28195" t="s">
        <v>1069</v>
      </c>
      <c r="L2190" s="28229"/>
      <c r="M2190" s="28229"/>
      <c r="N2190" s="28229"/>
      <c r="O2190" s="28229"/>
      <c r="P2190" s="28229"/>
      <c r="Q2190" s="28229"/>
      <c r="R2190" s="28229"/>
      <c r="S2190" s="28229"/>
      <c r="T2190" s="28229"/>
      <c r="U2190" s="28265"/>
      <c r="V2190" s="28229">
        <v>0</v>
      </c>
    </row>
    <row s="28966" customFormat="1" customHeight="1" ht="22.5">
      <c r="A2191" s="28229"/>
      <c r="B2191" s="28924" t="s">
        <v>2409</v>
      </c>
      <c r="C2191" s="28540" t="s">
        <v>103</v>
      </c>
      <c r="D2191" s="27339" t="str">
        <f>B2191&amp;".1"</f>
        <v>3.719.1</v>
      </c>
      <c r="E2191" s="27340" t="s">
        <v>1065</v>
      </c>
      <c r="F2191" s="27341" t="s">
        <v>430</v>
      </c>
      <c r="G2191" s="27545" t="s">
        <v>22</v>
      </c>
      <c r="H2191" s="27343" t="s">
        <v>22</v>
      </c>
      <c r="I2191" s="27545" t="s">
        <v>2410</v>
      </c>
      <c r="J2191" s="27343" t="s">
        <v>22</v>
      </c>
      <c r="K2191" s="28195"/>
      <c r="L2191" s="28229"/>
      <c r="M2191" s="28229"/>
      <c r="N2191" s="28229"/>
      <c r="O2191" s="28229"/>
      <c r="P2191" s="28229"/>
      <c r="Q2191" s="28229"/>
      <c r="R2191" s="28229"/>
      <c r="S2191" s="28229"/>
      <c r="T2191" s="28229"/>
      <c r="U2191" s="28265"/>
      <c r="V2191" s="28229">
        <v>0</v>
      </c>
    </row>
    <row s="28966" customFormat="1" customHeight="1" ht="15">
      <c r="A2192" s="28229"/>
      <c r="B2192" s="28924"/>
      <c r="C2192" s="28540"/>
      <c r="D2192" s="27339" t="str">
        <f>B2191&amp;".2"</f>
        <v>3.719.2</v>
      </c>
      <c r="E2192" s="27340" t="s">
        <v>1066</v>
      </c>
      <c r="F2192" s="27341" t="s">
        <v>430</v>
      </c>
      <c r="G2192" s="27310" t="s">
        <v>22</v>
      </c>
      <c r="H2192" s="27343" t="s">
        <v>22</v>
      </c>
      <c r="I2192" s="27310" t="s">
        <v>2401</v>
      </c>
      <c r="J2192" s="27343" t="s">
        <v>22</v>
      </c>
      <c r="K2192" s="28195" t="s">
        <v>1067</v>
      </c>
      <c r="L2192" s="28229"/>
      <c r="M2192" s="28229"/>
      <c r="N2192" s="28229"/>
      <c r="O2192" s="28229"/>
      <c r="P2192" s="28229"/>
      <c r="Q2192" s="28229"/>
      <c r="R2192" s="28229"/>
      <c r="S2192" s="28229"/>
      <c r="T2192" s="28229"/>
      <c r="U2192" s="28265"/>
      <c r="V2192" s="28229">
        <v>0</v>
      </c>
    </row>
    <row s="28966" customFormat="1" customHeight="1" ht="15">
      <c r="A2193" s="28229"/>
      <c r="B2193" s="28924"/>
      <c r="C2193" s="28540"/>
      <c r="D2193" s="27339" t="str">
        <f>B2191&amp;".3"</f>
        <v>3.719.3</v>
      </c>
      <c r="E2193" s="27340" t="s">
        <v>1068</v>
      </c>
      <c r="F2193" s="27341" t="s">
        <v>430</v>
      </c>
      <c r="G2193" s="27310" t="s">
        <v>22</v>
      </c>
      <c r="H2193" s="27343" t="s">
        <v>22</v>
      </c>
      <c r="I2193" s="27310" t="s">
        <v>2401</v>
      </c>
      <c r="J2193" s="27343" t="s">
        <v>22</v>
      </c>
      <c r="K2193" s="28195" t="s">
        <v>1069</v>
      </c>
      <c r="L2193" s="28229"/>
      <c r="M2193" s="28229"/>
      <c r="N2193" s="28229"/>
      <c r="O2193" s="28229"/>
      <c r="P2193" s="28229"/>
      <c r="Q2193" s="28229"/>
      <c r="R2193" s="28229"/>
      <c r="S2193" s="28229"/>
      <c r="T2193" s="28229"/>
      <c r="U2193" s="28265"/>
      <c r="V2193" s="28229">
        <v>0</v>
      </c>
    </row>
    <row s="28966" customFormat="1" customHeight="1" ht="22.5">
      <c r="A2194" s="28229"/>
      <c r="B2194" s="28924" t="s">
        <v>2411</v>
      </c>
      <c r="C2194" s="28540" t="s">
        <v>103</v>
      </c>
      <c r="D2194" s="27339" t="str">
        <f>B2194&amp;".1"</f>
        <v>3.720.1</v>
      </c>
      <c r="E2194" s="27340" t="s">
        <v>1065</v>
      </c>
      <c r="F2194" s="27341" t="s">
        <v>430</v>
      </c>
      <c r="G2194" s="27545" t="s">
        <v>22</v>
      </c>
      <c r="H2194" s="27343" t="s">
        <v>22</v>
      </c>
      <c r="I2194" s="27545" t="s">
        <v>2412</v>
      </c>
      <c r="J2194" s="27343" t="s">
        <v>22</v>
      </c>
      <c r="K2194" s="28195"/>
      <c r="L2194" s="28229"/>
      <c r="M2194" s="28229"/>
      <c r="N2194" s="28229"/>
      <c r="O2194" s="28229"/>
      <c r="P2194" s="28229"/>
      <c r="Q2194" s="28229"/>
      <c r="R2194" s="28229"/>
      <c r="S2194" s="28229"/>
      <c r="T2194" s="28229"/>
      <c r="U2194" s="28265"/>
      <c r="V2194" s="28229">
        <v>0</v>
      </c>
    </row>
    <row s="28966" customFormat="1" customHeight="1" ht="15">
      <c r="A2195" s="28229"/>
      <c r="B2195" s="28924"/>
      <c r="C2195" s="28540"/>
      <c r="D2195" s="27339" t="str">
        <f>B2194&amp;".2"</f>
        <v>3.720.2</v>
      </c>
      <c r="E2195" s="27340" t="s">
        <v>1066</v>
      </c>
      <c r="F2195" s="27341" t="s">
        <v>430</v>
      </c>
      <c r="G2195" s="27310" t="s">
        <v>22</v>
      </c>
      <c r="H2195" s="27343" t="s">
        <v>22</v>
      </c>
      <c r="I2195" s="27310" t="s">
        <v>2401</v>
      </c>
      <c r="J2195" s="27343" t="s">
        <v>22</v>
      </c>
      <c r="K2195" s="28195" t="s">
        <v>1067</v>
      </c>
      <c r="L2195" s="28229"/>
      <c r="M2195" s="28229"/>
      <c r="N2195" s="28229"/>
      <c r="O2195" s="28229"/>
      <c r="P2195" s="28229"/>
      <c r="Q2195" s="28229"/>
      <c r="R2195" s="28229"/>
      <c r="S2195" s="28229"/>
      <c r="T2195" s="28229"/>
      <c r="U2195" s="28265"/>
      <c r="V2195" s="28229">
        <v>0</v>
      </c>
    </row>
    <row s="28966" customFormat="1" customHeight="1" ht="15">
      <c r="A2196" s="28229"/>
      <c r="B2196" s="28924"/>
      <c r="C2196" s="28540"/>
      <c r="D2196" s="27339" t="str">
        <f>B2194&amp;".3"</f>
        <v>3.720.3</v>
      </c>
      <c r="E2196" s="27340" t="s">
        <v>1068</v>
      </c>
      <c r="F2196" s="27341" t="s">
        <v>430</v>
      </c>
      <c r="G2196" s="27310" t="s">
        <v>22</v>
      </c>
      <c r="H2196" s="27343" t="s">
        <v>22</v>
      </c>
      <c r="I2196" s="27310" t="s">
        <v>2401</v>
      </c>
      <c r="J2196" s="27343" t="s">
        <v>22</v>
      </c>
      <c r="K2196" s="28195" t="s">
        <v>1069</v>
      </c>
      <c r="L2196" s="28229"/>
      <c r="M2196" s="28229"/>
      <c r="N2196" s="28229"/>
      <c r="O2196" s="28229"/>
      <c r="P2196" s="28229"/>
      <c r="Q2196" s="28229"/>
      <c r="R2196" s="28229"/>
      <c r="S2196" s="28229"/>
      <c r="T2196" s="28229"/>
      <c r="U2196" s="28265"/>
      <c r="V2196" s="28229">
        <v>0</v>
      </c>
    </row>
    <row s="28966" customFormat="1" customHeight="1" ht="22.5">
      <c r="A2197" s="28229"/>
      <c r="B2197" s="28924" t="s">
        <v>2413</v>
      </c>
      <c r="C2197" s="28540" t="s">
        <v>103</v>
      </c>
      <c r="D2197" s="27339" t="str">
        <f>B2197&amp;".1"</f>
        <v>3.721.1</v>
      </c>
      <c r="E2197" s="27340" t="s">
        <v>1065</v>
      </c>
      <c r="F2197" s="27341" t="s">
        <v>430</v>
      </c>
      <c r="G2197" s="27545" t="s">
        <v>22</v>
      </c>
      <c r="H2197" s="27343" t="s">
        <v>22</v>
      </c>
      <c r="I2197" s="27545" t="s">
        <v>2414</v>
      </c>
      <c r="J2197" s="27343" t="s">
        <v>22</v>
      </c>
      <c r="K2197" s="28195"/>
      <c r="L2197" s="28229"/>
      <c r="M2197" s="28229"/>
      <c r="N2197" s="28229"/>
      <c r="O2197" s="28229"/>
      <c r="P2197" s="28229"/>
      <c r="Q2197" s="28229"/>
      <c r="R2197" s="28229"/>
      <c r="S2197" s="28229"/>
      <c r="T2197" s="28229"/>
      <c r="U2197" s="28265"/>
      <c r="V2197" s="28229">
        <v>0</v>
      </c>
    </row>
    <row s="28966" customFormat="1" customHeight="1" ht="15">
      <c r="A2198" s="28229"/>
      <c r="B2198" s="28924"/>
      <c r="C2198" s="28540"/>
      <c r="D2198" s="27339" t="str">
        <f>B2197&amp;".2"</f>
        <v>3.721.2</v>
      </c>
      <c r="E2198" s="27340" t="s">
        <v>1066</v>
      </c>
      <c r="F2198" s="27341" t="s">
        <v>430</v>
      </c>
      <c r="G2198" s="27310" t="s">
        <v>22</v>
      </c>
      <c r="H2198" s="27343" t="s">
        <v>22</v>
      </c>
      <c r="I2198" s="27310" t="s">
        <v>2401</v>
      </c>
      <c r="J2198" s="27343" t="s">
        <v>22</v>
      </c>
      <c r="K2198" s="28195" t="s">
        <v>1067</v>
      </c>
      <c r="L2198" s="28229"/>
      <c r="M2198" s="28229"/>
      <c r="N2198" s="28229"/>
      <c r="O2198" s="28229"/>
      <c r="P2198" s="28229"/>
      <c r="Q2198" s="28229"/>
      <c r="R2198" s="28229"/>
      <c r="S2198" s="28229"/>
      <c r="T2198" s="28229"/>
      <c r="U2198" s="28265"/>
      <c r="V2198" s="28229">
        <v>0</v>
      </c>
    </row>
    <row s="28966" customFormat="1" customHeight="1" ht="15">
      <c r="A2199" s="28229"/>
      <c r="B2199" s="28924"/>
      <c r="C2199" s="28540"/>
      <c r="D2199" s="27339" t="str">
        <f>B2197&amp;".3"</f>
        <v>3.721.3</v>
      </c>
      <c r="E2199" s="27340" t="s">
        <v>1068</v>
      </c>
      <c r="F2199" s="27341" t="s">
        <v>430</v>
      </c>
      <c r="G2199" s="27310" t="s">
        <v>22</v>
      </c>
      <c r="H2199" s="27343" t="s">
        <v>22</v>
      </c>
      <c r="I2199" s="27310" t="s">
        <v>2401</v>
      </c>
      <c r="J2199" s="27343" t="s">
        <v>22</v>
      </c>
      <c r="K2199" s="28195" t="s">
        <v>1069</v>
      </c>
      <c r="L2199" s="28229"/>
      <c r="M2199" s="28229"/>
      <c r="N2199" s="28229"/>
      <c r="O2199" s="28229"/>
      <c r="P2199" s="28229"/>
      <c r="Q2199" s="28229"/>
      <c r="R2199" s="28229"/>
      <c r="S2199" s="28229"/>
      <c r="T2199" s="28229"/>
      <c r="U2199" s="28265"/>
      <c r="V2199" s="28229">
        <v>0</v>
      </c>
    </row>
    <row s="28966" customFormat="1" customHeight="1" ht="22.5">
      <c r="A2200" s="28229"/>
      <c r="B2200" s="28924" t="s">
        <v>2415</v>
      </c>
      <c r="C2200" s="28540" t="s">
        <v>103</v>
      </c>
      <c r="D2200" s="27339" t="str">
        <f>B2200&amp;".1"</f>
        <v>3.722.1</v>
      </c>
      <c r="E2200" s="27340" t="s">
        <v>1065</v>
      </c>
      <c r="F2200" s="27341" t="s">
        <v>430</v>
      </c>
      <c r="G2200" s="27545" t="s">
        <v>22</v>
      </c>
      <c r="H2200" s="27343" t="s">
        <v>22</v>
      </c>
      <c r="I2200" s="27545" t="s">
        <v>2416</v>
      </c>
      <c r="J2200" s="27343" t="s">
        <v>22</v>
      </c>
      <c r="K2200" s="28195"/>
      <c r="L2200" s="28229"/>
      <c r="M2200" s="28229"/>
      <c r="N2200" s="28229"/>
      <c r="O2200" s="28229"/>
      <c r="P2200" s="28229"/>
      <c r="Q2200" s="28229"/>
      <c r="R2200" s="28229"/>
      <c r="S2200" s="28229"/>
      <c r="T2200" s="28229"/>
      <c r="U2200" s="28265"/>
      <c r="V2200" s="28229">
        <v>0</v>
      </c>
    </row>
    <row s="28966" customFormat="1" customHeight="1" ht="15">
      <c r="A2201" s="28229"/>
      <c r="B2201" s="28924"/>
      <c r="C2201" s="28540"/>
      <c r="D2201" s="27339" t="str">
        <f>B2200&amp;".2"</f>
        <v>3.722.2</v>
      </c>
      <c r="E2201" s="27340" t="s">
        <v>1066</v>
      </c>
      <c r="F2201" s="27341" t="s">
        <v>430</v>
      </c>
      <c r="G2201" s="27310" t="s">
        <v>22</v>
      </c>
      <c r="H2201" s="27343" t="s">
        <v>22</v>
      </c>
      <c r="I2201" s="27310" t="s">
        <v>2401</v>
      </c>
      <c r="J2201" s="27343" t="s">
        <v>22</v>
      </c>
      <c r="K2201" s="28195" t="s">
        <v>1067</v>
      </c>
      <c r="L2201" s="28229"/>
      <c r="M2201" s="28229"/>
      <c r="N2201" s="28229"/>
      <c r="O2201" s="28229"/>
      <c r="P2201" s="28229"/>
      <c r="Q2201" s="28229"/>
      <c r="R2201" s="28229"/>
      <c r="S2201" s="28229"/>
      <c r="T2201" s="28229"/>
      <c r="U2201" s="28265"/>
      <c r="V2201" s="28229">
        <v>0</v>
      </c>
    </row>
    <row s="28966" customFormat="1" customHeight="1" ht="15">
      <c r="A2202" s="28229"/>
      <c r="B2202" s="28924"/>
      <c r="C2202" s="28540"/>
      <c r="D2202" s="27339" t="str">
        <f>B2200&amp;".3"</f>
        <v>3.722.3</v>
      </c>
      <c r="E2202" s="27340" t="s">
        <v>1068</v>
      </c>
      <c r="F2202" s="27341" t="s">
        <v>430</v>
      </c>
      <c r="G2202" s="27310" t="s">
        <v>22</v>
      </c>
      <c r="H2202" s="27343" t="s">
        <v>22</v>
      </c>
      <c r="I2202" s="27310" t="s">
        <v>2401</v>
      </c>
      <c r="J2202" s="27343" t="s">
        <v>22</v>
      </c>
      <c r="K2202" s="28195" t="s">
        <v>1069</v>
      </c>
      <c r="L2202" s="28229"/>
      <c r="M2202" s="28229"/>
      <c r="N2202" s="28229"/>
      <c r="O2202" s="28229"/>
      <c r="P2202" s="28229"/>
      <c r="Q2202" s="28229"/>
      <c r="R2202" s="28229"/>
      <c r="S2202" s="28229"/>
      <c r="T2202" s="28229"/>
      <c r="U2202" s="28265"/>
      <c r="V2202" s="28229">
        <v>0</v>
      </c>
    </row>
    <row s="28966" customFormat="1" customHeight="1" ht="22.5">
      <c r="A2203" s="28229"/>
      <c r="B2203" s="28924" t="s">
        <v>2417</v>
      </c>
      <c r="C2203" s="28540" t="s">
        <v>103</v>
      </c>
      <c r="D2203" s="27339" t="str">
        <f>B2203&amp;".1"</f>
        <v>3.723.1</v>
      </c>
      <c r="E2203" s="27340" t="s">
        <v>1065</v>
      </c>
      <c r="F2203" s="27341" t="s">
        <v>430</v>
      </c>
      <c r="G2203" s="27545" t="s">
        <v>22</v>
      </c>
      <c r="H2203" s="27343" t="s">
        <v>22</v>
      </c>
      <c r="I2203" s="27545" t="s">
        <v>2418</v>
      </c>
      <c r="J2203" s="27343" t="s">
        <v>22</v>
      </c>
      <c r="K2203" s="28195"/>
      <c r="L2203" s="28229"/>
      <c r="M2203" s="28229"/>
      <c r="N2203" s="28229"/>
      <c r="O2203" s="28229"/>
      <c r="P2203" s="28229"/>
      <c r="Q2203" s="28229"/>
      <c r="R2203" s="28229"/>
      <c r="S2203" s="28229"/>
      <c r="T2203" s="28229"/>
      <c r="U2203" s="28265"/>
      <c r="V2203" s="28229">
        <v>0</v>
      </c>
    </row>
    <row s="28966" customFormat="1" customHeight="1" ht="15">
      <c r="A2204" s="28229"/>
      <c r="B2204" s="28924"/>
      <c r="C2204" s="28540"/>
      <c r="D2204" s="27339" t="str">
        <f>B2203&amp;".2"</f>
        <v>3.723.2</v>
      </c>
      <c r="E2204" s="27340" t="s">
        <v>1066</v>
      </c>
      <c r="F2204" s="27341" t="s">
        <v>430</v>
      </c>
      <c r="G2204" s="27310" t="s">
        <v>22</v>
      </c>
      <c r="H2204" s="27343" t="s">
        <v>22</v>
      </c>
      <c r="I2204" s="27310" t="s">
        <v>2401</v>
      </c>
      <c r="J2204" s="27343" t="s">
        <v>22</v>
      </c>
      <c r="K2204" s="28195" t="s">
        <v>1067</v>
      </c>
      <c r="L2204" s="28229"/>
      <c r="M2204" s="28229"/>
      <c r="N2204" s="28229"/>
      <c r="O2204" s="28229"/>
      <c r="P2204" s="28229"/>
      <c r="Q2204" s="28229"/>
      <c r="R2204" s="28229"/>
      <c r="S2204" s="28229"/>
      <c r="T2204" s="28229"/>
      <c r="U2204" s="28265"/>
      <c r="V2204" s="28229">
        <v>0</v>
      </c>
    </row>
    <row s="28966" customFormat="1" customHeight="1" ht="15">
      <c r="A2205" s="28229"/>
      <c r="B2205" s="28924"/>
      <c r="C2205" s="28540"/>
      <c r="D2205" s="27339" t="str">
        <f>B2203&amp;".3"</f>
        <v>3.723.3</v>
      </c>
      <c r="E2205" s="27340" t="s">
        <v>1068</v>
      </c>
      <c r="F2205" s="27341" t="s">
        <v>430</v>
      </c>
      <c r="G2205" s="27310" t="s">
        <v>22</v>
      </c>
      <c r="H2205" s="27343" t="s">
        <v>22</v>
      </c>
      <c r="I2205" s="27310" t="s">
        <v>2401</v>
      </c>
      <c r="J2205" s="27343" t="s">
        <v>22</v>
      </c>
      <c r="K2205" s="28195" t="s">
        <v>1069</v>
      </c>
      <c r="L2205" s="28229"/>
      <c r="M2205" s="28229"/>
      <c r="N2205" s="28229"/>
      <c r="O2205" s="28229"/>
      <c r="P2205" s="28229"/>
      <c r="Q2205" s="28229"/>
      <c r="R2205" s="28229"/>
      <c r="S2205" s="28229"/>
      <c r="T2205" s="28229"/>
      <c r="U2205" s="28265"/>
      <c r="V2205" s="28229">
        <v>0</v>
      </c>
    </row>
    <row s="28966" customFormat="1" customHeight="1" ht="22.5">
      <c r="A2206" s="28229"/>
      <c r="B2206" s="28924" t="s">
        <v>2419</v>
      </c>
      <c r="C2206" s="28540" t="s">
        <v>103</v>
      </c>
      <c r="D2206" s="27339" t="str">
        <f>B2206&amp;".1"</f>
        <v>3.724.1</v>
      </c>
      <c r="E2206" s="27340" t="s">
        <v>1065</v>
      </c>
      <c r="F2206" s="27341" t="s">
        <v>430</v>
      </c>
      <c r="G2206" s="27545" t="s">
        <v>22</v>
      </c>
      <c r="H2206" s="27343" t="s">
        <v>22</v>
      </c>
      <c r="I2206" s="27545" t="s">
        <v>2420</v>
      </c>
      <c r="J2206" s="27343" t="s">
        <v>22</v>
      </c>
      <c r="K2206" s="28195"/>
      <c r="L2206" s="28229"/>
      <c r="M2206" s="28229"/>
      <c r="N2206" s="28229"/>
      <c r="O2206" s="28229"/>
      <c r="P2206" s="28229"/>
      <c r="Q2206" s="28229"/>
      <c r="R2206" s="28229"/>
      <c r="S2206" s="28229"/>
      <c r="T2206" s="28229"/>
      <c r="U2206" s="28265"/>
      <c r="V2206" s="28229">
        <v>0</v>
      </c>
    </row>
    <row s="28966" customFormat="1" customHeight="1" ht="15">
      <c r="A2207" s="28229"/>
      <c r="B2207" s="28924"/>
      <c r="C2207" s="28540"/>
      <c r="D2207" s="27339" t="str">
        <f>B2206&amp;".2"</f>
        <v>3.724.2</v>
      </c>
      <c r="E2207" s="27340" t="s">
        <v>1066</v>
      </c>
      <c r="F2207" s="27341" t="s">
        <v>430</v>
      </c>
      <c r="G2207" s="27310" t="s">
        <v>22</v>
      </c>
      <c r="H2207" s="27343" t="s">
        <v>22</v>
      </c>
      <c r="I2207" s="27310" t="s">
        <v>2401</v>
      </c>
      <c r="J2207" s="27343" t="s">
        <v>22</v>
      </c>
      <c r="K2207" s="28195" t="s">
        <v>1067</v>
      </c>
      <c r="L2207" s="28229"/>
      <c r="M2207" s="28229"/>
      <c r="N2207" s="28229"/>
      <c r="O2207" s="28229"/>
      <c r="P2207" s="28229"/>
      <c r="Q2207" s="28229"/>
      <c r="R2207" s="28229"/>
      <c r="S2207" s="28229"/>
      <c r="T2207" s="28229"/>
      <c r="U2207" s="28265"/>
      <c r="V2207" s="28229">
        <v>0</v>
      </c>
    </row>
    <row s="28966" customFormat="1" customHeight="1" ht="15">
      <c r="A2208" s="28229"/>
      <c r="B2208" s="28924"/>
      <c r="C2208" s="28540"/>
      <c r="D2208" s="27339" t="str">
        <f>B2206&amp;".3"</f>
        <v>3.724.3</v>
      </c>
      <c r="E2208" s="27340" t="s">
        <v>1068</v>
      </c>
      <c r="F2208" s="27341" t="s">
        <v>430</v>
      </c>
      <c r="G2208" s="27310" t="s">
        <v>22</v>
      </c>
      <c r="H2208" s="27343" t="s">
        <v>22</v>
      </c>
      <c r="I2208" s="27310" t="s">
        <v>2401</v>
      </c>
      <c r="J2208" s="27343" t="s">
        <v>22</v>
      </c>
      <c r="K2208" s="28195" t="s">
        <v>1069</v>
      </c>
      <c r="L2208" s="28229"/>
      <c r="M2208" s="28229"/>
      <c r="N2208" s="28229"/>
      <c r="O2208" s="28229"/>
      <c r="P2208" s="28229"/>
      <c r="Q2208" s="28229"/>
      <c r="R2208" s="28229"/>
      <c r="S2208" s="28229"/>
      <c r="T2208" s="28229"/>
      <c r="U2208" s="28265"/>
      <c r="V2208" s="28229">
        <v>0</v>
      </c>
    </row>
    <row s="28966" customFormat="1" customHeight="1" ht="22.5">
      <c r="A2209" s="28229"/>
      <c r="B2209" s="28924" t="s">
        <v>2421</v>
      </c>
      <c r="C2209" s="28540" t="s">
        <v>103</v>
      </c>
      <c r="D2209" s="27339" t="str">
        <f>B2209&amp;".1"</f>
        <v>3.725.1</v>
      </c>
      <c r="E2209" s="27340" t="s">
        <v>1065</v>
      </c>
      <c r="F2209" s="27341" t="s">
        <v>430</v>
      </c>
      <c r="G2209" s="27545" t="s">
        <v>22</v>
      </c>
      <c r="H2209" s="27343" t="s">
        <v>22</v>
      </c>
      <c r="I2209" s="27545" t="s">
        <v>1706</v>
      </c>
      <c r="J2209" s="27343" t="s">
        <v>22</v>
      </c>
      <c r="K2209" s="28195"/>
      <c r="L2209" s="28229"/>
      <c r="M2209" s="28229"/>
      <c r="N2209" s="28229"/>
      <c r="O2209" s="28229"/>
      <c r="P2209" s="28229"/>
      <c r="Q2209" s="28229"/>
      <c r="R2209" s="28229"/>
      <c r="S2209" s="28229"/>
      <c r="T2209" s="28229"/>
      <c r="U2209" s="28265"/>
      <c r="V2209" s="28229">
        <v>0</v>
      </c>
    </row>
    <row s="28966" customFormat="1" customHeight="1" ht="15">
      <c r="A2210" s="28229"/>
      <c r="B2210" s="28924"/>
      <c r="C2210" s="28540"/>
      <c r="D2210" s="27339" t="str">
        <f>B2209&amp;".2"</f>
        <v>3.725.2</v>
      </c>
      <c r="E2210" s="27340" t="s">
        <v>1066</v>
      </c>
      <c r="F2210" s="27341" t="s">
        <v>430</v>
      </c>
      <c r="G2210" s="27310" t="s">
        <v>22</v>
      </c>
      <c r="H2210" s="27343" t="s">
        <v>22</v>
      </c>
      <c r="I2210" s="27310" t="s">
        <v>2401</v>
      </c>
      <c r="J2210" s="27343" t="s">
        <v>22</v>
      </c>
      <c r="K2210" s="28195" t="s">
        <v>1067</v>
      </c>
      <c r="L2210" s="28229"/>
      <c r="M2210" s="28229"/>
      <c r="N2210" s="28229"/>
      <c r="O2210" s="28229"/>
      <c r="P2210" s="28229"/>
      <c r="Q2210" s="28229"/>
      <c r="R2210" s="28229"/>
      <c r="S2210" s="28229"/>
      <c r="T2210" s="28229"/>
      <c r="U2210" s="28265"/>
      <c r="V2210" s="28229">
        <v>0</v>
      </c>
    </row>
    <row s="28966" customFormat="1" customHeight="1" ht="15">
      <c r="A2211" s="28229"/>
      <c r="B2211" s="28924"/>
      <c r="C2211" s="28540"/>
      <c r="D2211" s="27339" t="str">
        <f>B2209&amp;".3"</f>
        <v>3.725.3</v>
      </c>
      <c r="E2211" s="27340" t="s">
        <v>1068</v>
      </c>
      <c r="F2211" s="27341" t="s">
        <v>430</v>
      </c>
      <c r="G2211" s="27310" t="s">
        <v>22</v>
      </c>
      <c r="H2211" s="27343" t="s">
        <v>22</v>
      </c>
      <c r="I2211" s="27310" t="s">
        <v>2401</v>
      </c>
      <c r="J2211" s="27343" t="s">
        <v>22</v>
      </c>
      <c r="K2211" s="28195" t="s">
        <v>1069</v>
      </c>
      <c r="L2211" s="28229"/>
      <c r="M2211" s="28229"/>
      <c r="N2211" s="28229"/>
      <c r="O2211" s="28229"/>
      <c r="P2211" s="28229"/>
      <c r="Q2211" s="28229"/>
      <c r="R2211" s="28229"/>
      <c r="S2211" s="28229"/>
      <c r="T2211" s="28229"/>
      <c r="U2211" s="28265"/>
      <c r="V2211" s="28229">
        <v>0</v>
      </c>
    </row>
    <row s="28966" customFormat="1" customHeight="1" ht="22.5">
      <c r="A2212" s="28229"/>
      <c r="B2212" s="28924" t="s">
        <v>2422</v>
      </c>
      <c r="C2212" s="28540" t="s">
        <v>103</v>
      </c>
      <c r="D2212" s="27339" t="str">
        <f>B2212&amp;".1"</f>
        <v>3.726.1</v>
      </c>
      <c r="E2212" s="27340" t="s">
        <v>1065</v>
      </c>
      <c r="F2212" s="27341" t="s">
        <v>430</v>
      </c>
      <c r="G2212" s="27545" t="s">
        <v>22</v>
      </c>
      <c r="H2212" s="27343" t="s">
        <v>22</v>
      </c>
      <c r="I2212" s="27545" t="s">
        <v>2423</v>
      </c>
      <c r="J2212" s="27343" t="s">
        <v>22</v>
      </c>
      <c r="K2212" s="28195"/>
      <c r="L2212" s="28229"/>
      <c r="M2212" s="28229"/>
      <c r="N2212" s="28229"/>
      <c r="O2212" s="28229"/>
      <c r="P2212" s="28229"/>
      <c r="Q2212" s="28229"/>
      <c r="R2212" s="28229"/>
      <c r="S2212" s="28229"/>
      <c r="T2212" s="28229"/>
      <c r="U2212" s="28265"/>
      <c r="V2212" s="28229">
        <v>0</v>
      </c>
    </row>
    <row s="28966" customFormat="1" customHeight="1" ht="15">
      <c r="A2213" s="28229"/>
      <c r="B2213" s="28924"/>
      <c r="C2213" s="28540"/>
      <c r="D2213" s="27339" t="str">
        <f>B2212&amp;".2"</f>
        <v>3.726.2</v>
      </c>
      <c r="E2213" s="27340" t="s">
        <v>1066</v>
      </c>
      <c r="F2213" s="27341" t="s">
        <v>430</v>
      </c>
      <c r="G2213" s="27310" t="s">
        <v>22</v>
      </c>
      <c r="H2213" s="27343" t="s">
        <v>22</v>
      </c>
      <c r="I2213" s="27310" t="s">
        <v>2401</v>
      </c>
      <c r="J2213" s="27343" t="s">
        <v>22</v>
      </c>
      <c r="K2213" s="28195" t="s">
        <v>1067</v>
      </c>
      <c r="L2213" s="28229"/>
      <c r="M2213" s="28229"/>
      <c r="N2213" s="28229"/>
      <c r="O2213" s="28229"/>
      <c r="P2213" s="28229"/>
      <c r="Q2213" s="28229"/>
      <c r="R2213" s="28229"/>
      <c r="S2213" s="28229"/>
      <c r="T2213" s="28229"/>
      <c r="U2213" s="28265"/>
      <c r="V2213" s="28229">
        <v>0</v>
      </c>
    </row>
    <row s="28966" customFormat="1" customHeight="1" ht="15">
      <c r="A2214" s="28229"/>
      <c r="B2214" s="28924"/>
      <c r="C2214" s="28540"/>
      <c r="D2214" s="27339" t="str">
        <f>B2212&amp;".3"</f>
        <v>3.726.3</v>
      </c>
      <c r="E2214" s="27340" t="s">
        <v>1068</v>
      </c>
      <c r="F2214" s="27341" t="s">
        <v>430</v>
      </c>
      <c r="G2214" s="27310" t="s">
        <v>22</v>
      </c>
      <c r="H2214" s="27343" t="s">
        <v>22</v>
      </c>
      <c r="I2214" s="27310" t="s">
        <v>2401</v>
      </c>
      <c r="J2214" s="27343" t="s">
        <v>22</v>
      </c>
      <c r="K2214" s="28195" t="s">
        <v>1069</v>
      </c>
      <c r="L2214" s="28229"/>
      <c r="M2214" s="28229"/>
      <c r="N2214" s="28229"/>
      <c r="O2214" s="28229"/>
      <c r="P2214" s="28229"/>
      <c r="Q2214" s="28229"/>
      <c r="R2214" s="28229"/>
      <c r="S2214" s="28229"/>
      <c r="T2214" s="28229"/>
      <c r="U2214" s="28265"/>
      <c r="V2214" s="28229">
        <v>0</v>
      </c>
    </row>
    <row s="28966" customFormat="1" customHeight="1" ht="22.5">
      <c r="A2215" s="28229"/>
      <c r="B2215" s="28924" t="s">
        <v>2424</v>
      </c>
      <c r="C2215" s="28540" t="s">
        <v>103</v>
      </c>
      <c r="D2215" s="27339" t="str">
        <f>B2215&amp;".1"</f>
        <v>3.727.1</v>
      </c>
      <c r="E2215" s="27340" t="s">
        <v>1065</v>
      </c>
      <c r="F2215" s="27341" t="s">
        <v>430</v>
      </c>
      <c r="G2215" s="27545" t="s">
        <v>22</v>
      </c>
      <c r="H2215" s="27343" t="s">
        <v>22</v>
      </c>
      <c r="I2215" s="27545" t="s">
        <v>2425</v>
      </c>
      <c r="J2215" s="27343" t="s">
        <v>22</v>
      </c>
      <c r="K2215" s="28195"/>
      <c r="L2215" s="28229"/>
      <c r="M2215" s="28229"/>
      <c r="N2215" s="28229"/>
      <c r="O2215" s="28229"/>
      <c r="P2215" s="28229"/>
      <c r="Q2215" s="28229"/>
      <c r="R2215" s="28229"/>
      <c r="S2215" s="28229"/>
      <c r="T2215" s="28229"/>
      <c r="U2215" s="28265"/>
      <c r="V2215" s="28229">
        <v>0</v>
      </c>
    </row>
    <row s="28966" customFormat="1" customHeight="1" ht="15">
      <c r="A2216" s="28229"/>
      <c r="B2216" s="28924"/>
      <c r="C2216" s="28540"/>
      <c r="D2216" s="27339" t="str">
        <f>B2215&amp;".2"</f>
        <v>3.727.2</v>
      </c>
      <c r="E2216" s="27340" t="s">
        <v>1066</v>
      </c>
      <c r="F2216" s="27341" t="s">
        <v>430</v>
      </c>
      <c r="G2216" s="27310" t="s">
        <v>22</v>
      </c>
      <c r="H2216" s="27343" t="s">
        <v>22</v>
      </c>
      <c r="I2216" s="27310" t="s">
        <v>2401</v>
      </c>
      <c r="J2216" s="27343" t="s">
        <v>22</v>
      </c>
      <c r="K2216" s="28195" t="s">
        <v>1067</v>
      </c>
      <c r="L2216" s="28229"/>
      <c r="M2216" s="28229"/>
      <c r="N2216" s="28229"/>
      <c r="O2216" s="28229"/>
      <c r="P2216" s="28229"/>
      <c r="Q2216" s="28229"/>
      <c r="R2216" s="28229"/>
      <c r="S2216" s="28229"/>
      <c r="T2216" s="28229"/>
      <c r="U2216" s="28265"/>
      <c r="V2216" s="28229">
        <v>0</v>
      </c>
    </row>
    <row s="28966" customFormat="1" customHeight="1" ht="15">
      <c r="A2217" s="28229"/>
      <c r="B2217" s="28924"/>
      <c r="C2217" s="28540"/>
      <c r="D2217" s="27339" t="str">
        <f>B2215&amp;".3"</f>
        <v>3.727.3</v>
      </c>
      <c r="E2217" s="27340" t="s">
        <v>1068</v>
      </c>
      <c r="F2217" s="27341" t="s">
        <v>430</v>
      </c>
      <c r="G2217" s="27310" t="s">
        <v>22</v>
      </c>
      <c r="H2217" s="27343" t="s">
        <v>22</v>
      </c>
      <c r="I2217" s="27310" t="s">
        <v>2401</v>
      </c>
      <c r="J2217" s="27343" t="s">
        <v>22</v>
      </c>
      <c r="K2217" s="28195" t="s">
        <v>1069</v>
      </c>
      <c r="L2217" s="28229"/>
      <c r="M2217" s="28229"/>
      <c r="N2217" s="28229"/>
      <c r="O2217" s="28229"/>
      <c r="P2217" s="28229"/>
      <c r="Q2217" s="28229"/>
      <c r="R2217" s="28229"/>
      <c r="S2217" s="28229"/>
      <c r="T2217" s="28229"/>
      <c r="U2217" s="28265"/>
      <c r="V2217" s="28229">
        <v>0</v>
      </c>
    </row>
    <row s="28966" customFormat="1" customHeight="1" ht="22.5">
      <c r="A2218" s="28229"/>
      <c r="B2218" s="28924" t="s">
        <v>2426</v>
      </c>
      <c r="C2218" s="28540" t="s">
        <v>103</v>
      </c>
      <c r="D2218" s="27339" t="str">
        <f>B2218&amp;".1"</f>
        <v>3.728.1</v>
      </c>
      <c r="E2218" s="27340" t="s">
        <v>1065</v>
      </c>
      <c r="F2218" s="27341" t="s">
        <v>430</v>
      </c>
      <c r="G2218" s="27545" t="s">
        <v>22</v>
      </c>
      <c r="H2218" s="27343" t="s">
        <v>22</v>
      </c>
      <c r="I2218" s="27545" t="s">
        <v>2427</v>
      </c>
      <c r="J2218" s="27343" t="s">
        <v>22</v>
      </c>
      <c r="K2218" s="28195"/>
      <c r="L2218" s="28229"/>
      <c r="M2218" s="28229"/>
      <c r="N2218" s="28229"/>
      <c r="O2218" s="28229"/>
      <c r="P2218" s="28229"/>
      <c r="Q2218" s="28229"/>
      <c r="R2218" s="28229"/>
      <c r="S2218" s="28229"/>
      <c r="T2218" s="28229"/>
      <c r="U2218" s="28265"/>
      <c r="V2218" s="28229">
        <v>0</v>
      </c>
    </row>
    <row s="28966" customFormat="1" customHeight="1" ht="15">
      <c r="A2219" s="28229"/>
      <c r="B2219" s="28924"/>
      <c r="C2219" s="28540"/>
      <c r="D2219" s="27339" t="str">
        <f>B2218&amp;".2"</f>
        <v>3.728.2</v>
      </c>
      <c r="E2219" s="27340" t="s">
        <v>1066</v>
      </c>
      <c r="F2219" s="27341" t="s">
        <v>430</v>
      </c>
      <c r="G2219" s="27310" t="s">
        <v>22</v>
      </c>
      <c r="H2219" s="27343" t="s">
        <v>22</v>
      </c>
      <c r="I2219" s="27310" t="s">
        <v>2401</v>
      </c>
      <c r="J2219" s="27343" t="s">
        <v>22</v>
      </c>
      <c r="K2219" s="28195" t="s">
        <v>1067</v>
      </c>
      <c r="L2219" s="28229"/>
      <c r="M2219" s="28229"/>
      <c r="N2219" s="28229"/>
      <c r="O2219" s="28229"/>
      <c r="P2219" s="28229"/>
      <c r="Q2219" s="28229"/>
      <c r="R2219" s="28229"/>
      <c r="S2219" s="28229"/>
      <c r="T2219" s="28229"/>
      <c r="U2219" s="28265"/>
      <c r="V2219" s="28229">
        <v>0</v>
      </c>
    </row>
    <row s="28966" customFormat="1" customHeight="1" ht="15">
      <c r="A2220" s="28229"/>
      <c r="B2220" s="28924"/>
      <c r="C2220" s="28540"/>
      <c r="D2220" s="27339" t="str">
        <f>B2218&amp;".3"</f>
        <v>3.728.3</v>
      </c>
      <c r="E2220" s="27340" t="s">
        <v>1068</v>
      </c>
      <c r="F2220" s="27341" t="s">
        <v>430</v>
      </c>
      <c r="G2220" s="27310" t="s">
        <v>22</v>
      </c>
      <c r="H2220" s="27343" t="s">
        <v>22</v>
      </c>
      <c r="I2220" s="27310" t="s">
        <v>2388</v>
      </c>
      <c r="J2220" s="27343" t="s">
        <v>22</v>
      </c>
      <c r="K2220" s="28195" t="s">
        <v>1069</v>
      </c>
      <c r="L2220" s="28229"/>
      <c r="M2220" s="28229"/>
      <c r="N2220" s="28229"/>
      <c r="O2220" s="28229"/>
      <c r="P2220" s="28229"/>
      <c r="Q2220" s="28229"/>
      <c r="R2220" s="28229"/>
      <c r="S2220" s="28229"/>
      <c r="T2220" s="28229"/>
      <c r="U2220" s="28265"/>
      <c r="V2220" s="28229">
        <v>0</v>
      </c>
    </row>
    <row s="28966" customFormat="1" customHeight="1" ht="22.5">
      <c r="A2221" s="28229"/>
      <c r="B2221" s="28924" t="s">
        <v>2428</v>
      </c>
      <c r="C2221" s="28540" t="s">
        <v>103</v>
      </c>
      <c r="D2221" s="27339" t="str">
        <f>B2221&amp;".1"</f>
        <v>3.729.1</v>
      </c>
      <c r="E2221" s="27340" t="s">
        <v>1065</v>
      </c>
      <c r="F2221" s="27341" t="s">
        <v>430</v>
      </c>
      <c r="G2221" s="27545" t="s">
        <v>22</v>
      </c>
      <c r="H2221" s="27343" t="s">
        <v>22</v>
      </c>
      <c r="I2221" s="27545" t="s">
        <v>2429</v>
      </c>
      <c r="J2221" s="27343" t="s">
        <v>22</v>
      </c>
      <c r="K2221" s="28195"/>
      <c r="L2221" s="28229"/>
      <c r="M2221" s="28229"/>
      <c r="N2221" s="28229"/>
      <c r="O2221" s="28229"/>
      <c r="P2221" s="28229"/>
      <c r="Q2221" s="28229"/>
      <c r="R2221" s="28229"/>
      <c r="S2221" s="28229"/>
      <c r="T2221" s="28229"/>
      <c r="U2221" s="28265"/>
      <c r="V2221" s="28229">
        <v>0</v>
      </c>
    </row>
    <row s="28966" customFormat="1" customHeight="1" ht="15">
      <c r="A2222" s="28229"/>
      <c r="B2222" s="28924"/>
      <c r="C2222" s="28540"/>
      <c r="D2222" s="27339" t="str">
        <f>B2221&amp;".2"</f>
        <v>3.729.2</v>
      </c>
      <c r="E2222" s="27340" t="s">
        <v>1066</v>
      </c>
      <c r="F2222" s="27341" t="s">
        <v>430</v>
      </c>
      <c r="G2222" s="27310" t="s">
        <v>22</v>
      </c>
      <c r="H2222" s="27343" t="s">
        <v>22</v>
      </c>
      <c r="I2222" s="27310" t="s">
        <v>2401</v>
      </c>
      <c r="J2222" s="27343" t="s">
        <v>22</v>
      </c>
      <c r="K2222" s="28195" t="s">
        <v>1067</v>
      </c>
      <c r="L2222" s="28229"/>
      <c r="M2222" s="28229"/>
      <c r="N2222" s="28229"/>
      <c r="O2222" s="28229"/>
      <c r="P2222" s="28229"/>
      <c r="Q2222" s="28229"/>
      <c r="R2222" s="28229"/>
      <c r="S2222" s="28229"/>
      <c r="T2222" s="28229"/>
      <c r="U2222" s="28265"/>
      <c r="V2222" s="28229">
        <v>0</v>
      </c>
    </row>
    <row s="28966" customFormat="1" customHeight="1" ht="15">
      <c r="A2223" s="28229"/>
      <c r="B2223" s="28924"/>
      <c r="C2223" s="28540"/>
      <c r="D2223" s="27339" t="str">
        <f>B2221&amp;".3"</f>
        <v>3.729.3</v>
      </c>
      <c r="E2223" s="27340" t="s">
        <v>1068</v>
      </c>
      <c r="F2223" s="27341" t="s">
        <v>430</v>
      </c>
      <c r="G2223" s="27310" t="s">
        <v>22</v>
      </c>
      <c r="H2223" s="27343" t="s">
        <v>22</v>
      </c>
      <c r="I2223" s="27310" t="s">
        <v>2401</v>
      </c>
      <c r="J2223" s="27343" t="s">
        <v>22</v>
      </c>
      <c r="K2223" s="28195" t="s">
        <v>1069</v>
      </c>
      <c r="L2223" s="28229"/>
      <c r="M2223" s="28229"/>
      <c r="N2223" s="28229"/>
      <c r="O2223" s="28229"/>
      <c r="P2223" s="28229"/>
      <c r="Q2223" s="28229"/>
      <c r="R2223" s="28229"/>
      <c r="S2223" s="28229"/>
      <c r="T2223" s="28229"/>
      <c r="U2223" s="28265"/>
      <c r="V2223" s="28229">
        <v>0</v>
      </c>
    </row>
    <row s="28966" customFormat="1" customHeight="1" ht="22.5">
      <c r="A2224" s="28229"/>
      <c r="B2224" s="28924" t="s">
        <v>2430</v>
      </c>
      <c r="C2224" s="28540" t="s">
        <v>103</v>
      </c>
      <c r="D2224" s="27339" t="str">
        <f>B2224&amp;".1"</f>
        <v>3.730.1</v>
      </c>
      <c r="E2224" s="27340" t="s">
        <v>1065</v>
      </c>
      <c r="F2224" s="27341" t="s">
        <v>430</v>
      </c>
      <c r="G2224" s="27545" t="s">
        <v>22</v>
      </c>
      <c r="H2224" s="27343" t="s">
        <v>22</v>
      </c>
      <c r="I2224" s="27545" t="s">
        <v>2431</v>
      </c>
      <c r="J2224" s="27343" t="s">
        <v>22</v>
      </c>
      <c r="K2224" s="28195"/>
      <c r="L2224" s="28229"/>
      <c r="M2224" s="28229"/>
      <c r="N2224" s="28229"/>
      <c r="O2224" s="28229"/>
      <c r="P2224" s="28229"/>
      <c r="Q2224" s="28229"/>
      <c r="R2224" s="28229"/>
      <c r="S2224" s="28229"/>
      <c r="T2224" s="28229"/>
      <c r="U2224" s="28265"/>
      <c r="V2224" s="28229">
        <v>0</v>
      </c>
    </row>
    <row s="28966" customFormat="1" customHeight="1" ht="15">
      <c r="A2225" s="28229"/>
      <c r="B2225" s="28924"/>
      <c r="C2225" s="28540"/>
      <c r="D2225" s="27339" t="str">
        <f>B2224&amp;".2"</f>
        <v>3.730.2</v>
      </c>
      <c r="E2225" s="27340" t="s">
        <v>1066</v>
      </c>
      <c r="F2225" s="27341" t="s">
        <v>430</v>
      </c>
      <c r="G2225" s="27310" t="s">
        <v>22</v>
      </c>
      <c r="H2225" s="27343" t="s">
        <v>22</v>
      </c>
      <c r="I2225" s="27310" t="s">
        <v>2401</v>
      </c>
      <c r="J2225" s="27343" t="s">
        <v>22</v>
      </c>
      <c r="K2225" s="28195" t="s">
        <v>1067</v>
      </c>
      <c r="L2225" s="28229"/>
      <c r="M2225" s="28229"/>
      <c r="N2225" s="28229"/>
      <c r="O2225" s="28229"/>
      <c r="P2225" s="28229"/>
      <c r="Q2225" s="28229"/>
      <c r="R2225" s="28229"/>
      <c r="S2225" s="28229"/>
      <c r="T2225" s="28229"/>
      <c r="U2225" s="28265"/>
      <c r="V2225" s="28229">
        <v>0</v>
      </c>
    </row>
    <row s="28966" customFormat="1" customHeight="1" ht="15">
      <c r="A2226" s="28229"/>
      <c r="B2226" s="28924"/>
      <c r="C2226" s="28540"/>
      <c r="D2226" s="27339" t="str">
        <f>B2224&amp;".3"</f>
        <v>3.730.3</v>
      </c>
      <c r="E2226" s="27340" t="s">
        <v>1068</v>
      </c>
      <c r="F2226" s="27341" t="s">
        <v>430</v>
      </c>
      <c r="G2226" s="27310" t="s">
        <v>22</v>
      </c>
      <c r="H2226" s="27343" t="s">
        <v>22</v>
      </c>
      <c r="I2226" s="27310" t="s">
        <v>2401</v>
      </c>
      <c r="J2226" s="27343" t="s">
        <v>22</v>
      </c>
      <c r="K2226" s="28195" t="s">
        <v>1069</v>
      </c>
      <c r="L2226" s="28229"/>
      <c r="M2226" s="28229"/>
      <c r="N2226" s="28229"/>
      <c r="O2226" s="28229"/>
      <c r="P2226" s="28229"/>
      <c r="Q2226" s="28229"/>
      <c r="R2226" s="28229"/>
      <c r="S2226" s="28229"/>
      <c r="T2226" s="28229"/>
      <c r="U2226" s="28265"/>
      <c r="V2226" s="28229">
        <v>0</v>
      </c>
    </row>
    <row s="28966" customFormat="1" customHeight="1" ht="22.5">
      <c r="A2227" s="28229"/>
      <c r="B2227" s="28924" t="s">
        <v>2432</v>
      </c>
      <c r="C2227" s="28540" t="s">
        <v>103</v>
      </c>
      <c r="D2227" s="27339" t="str">
        <f>B2227&amp;".1"</f>
        <v>3.731.1</v>
      </c>
      <c r="E2227" s="27340" t="s">
        <v>1065</v>
      </c>
      <c r="F2227" s="27341" t="s">
        <v>430</v>
      </c>
      <c r="G2227" s="27545" t="s">
        <v>22</v>
      </c>
      <c r="H2227" s="27343" t="s">
        <v>22</v>
      </c>
      <c r="I2227" s="27545" t="s">
        <v>2433</v>
      </c>
      <c r="J2227" s="27343" t="s">
        <v>22</v>
      </c>
      <c r="K2227" s="28195"/>
      <c r="L2227" s="28229"/>
      <c r="M2227" s="28229"/>
      <c r="N2227" s="28229"/>
      <c r="O2227" s="28229"/>
      <c r="P2227" s="28229"/>
      <c r="Q2227" s="28229"/>
      <c r="R2227" s="28229"/>
      <c r="S2227" s="28229"/>
      <c r="T2227" s="28229"/>
      <c r="U2227" s="28265"/>
      <c r="V2227" s="28229">
        <v>0</v>
      </c>
    </row>
    <row s="28966" customFormat="1" customHeight="1" ht="15">
      <c r="A2228" s="28229"/>
      <c r="B2228" s="28924"/>
      <c r="C2228" s="28540"/>
      <c r="D2228" s="27339" t="str">
        <f>B2227&amp;".2"</f>
        <v>3.731.2</v>
      </c>
      <c r="E2228" s="27340" t="s">
        <v>1066</v>
      </c>
      <c r="F2228" s="27341" t="s">
        <v>430</v>
      </c>
      <c r="G2228" s="27310" t="s">
        <v>22</v>
      </c>
      <c r="H2228" s="27343" t="s">
        <v>22</v>
      </c>
      <c r="I2228" s="27310" t="s">
        <v>2401</v>
      </c>
      <c r="J2228" s="27343" t="s">
        <v>22</v>
      </c>
      <c r="K2228" s="28195" t="s">
        <v>1067</v>
      </c>
      <c r="L2228" s="28229"/>
      <c r="M2228" s="28229"/>
      <c r="N2228" s="28229"/>
      <c r="O2228" s="28229"/>
      <c r="P2228" s="28229"/>
      <c r="Q2228" s="28229"/>
      <c r="R2228" s="28229"/>
      <c r="S2228" s="28229"/>
      <c r="T2228" s="28229"/>
      <c r="U2228" s="28265"/>
      <c r="V2228" s="28229">
        <v>0</v>
      </c>
    </row>
    <row s="28966" customFormat="1" customHeight="1" ht="15">
      <c r="A2229" s="28229"/>
      <c r="B2229" s="28924"/>
      <c r="C2229" s="28540"/>
      <c r="D2229" s="27339" t="str">
        <f>B2227&amp;".3"</f>
        <v>3.731.3</v>
      </c>
      <c r="E2229" s="27340" t="s">
        <v>1068</v>
      </c>
      <c r="F2229" s="27341" t="s">
        <v>430</v>
      </c>
      <c r="G2229" s="27310" t="s">
        <v>22</v>
      </c>
      <c r="H2229" s="27343" t="s">
        <v>22</v>
      </c>
      <c r="I2229" s="27310" t="s">
        <v>2401</v>
      </c>
      <c r="J2229" s="27343" t="s">
        <v>22</v>
      </c>
      <c r="K2229" s="28195" t="s">
        <v>1069</v>
      </c>
      <c r="L2229" s="28229"/>
      <c r="M2229" s="28229"/>
      <c r="N2229" s="28229"/>
      <c r="O2229" s="28229"/>
      <c r="P2229" s="28229"/>
      <c r="Q2229" s="28229"/>
      <c r="R2229" s="28229"/>
      <c r="S2229" s="28229"/>
      <c r="T2229" s="28229"/>
      <c r="U2229" s="28265"/>
      <c r="V2229" s="28229">
        <v>0</v>
      </c>
    </row>
    <row s="28966" customFormat="1" customHeight="1" ht="22.5">
      <c r="A2230" s="28229"/>
      <c r="B2230" s="28924" t="s">
        <v>2434</v>
      </c>
      <c r="C2230" s="28540" t="s">
        <v>103</v>
      </c>
      <c r="D2230" s="27339" t="str">
        <f>B2230&amp;".1"</f>
        <v>3.732.1</v>
      </c>
      <c r="E2230" s="27340" t="s">
        <v>1065</v>
      </c>
      <c r="F2230" s="27341" t="s">
        <v>430</v>
      </c>
      <c r="G2230" s="27545" t="s">
        <v>22</v>
      </c>
      <c r="H2230" s="27343" t="s">
        <v>22</v>
      </c>
      <c r="I2230" s="27545" t="s">
        <v>2435</v>
      </c>
      <c r="J2230" s="27343" t="s">
        <v>22</v>
      </c>
      <c r="K2230" s="28195"/>
      <c r="L2230" s="28229"/>
      <c r="M2230" s="28229"/>
      <c r="N2230" s="28229"/>
      <c r="O2230" s="28229"/>
      <c r="P2230" s="28229"/>
      <c r="Q2230" s="28229"/>
      <c r="R2230" s="28229"/>
      <c r="S2230" s="28229"/>
      <c r="T2230" s="28229"/>
      <c r="U2230" s="28265"/>
      <c r="V2230" s="28229">
        <v>0</v>
      </c>
    </row>
    <row s="28966" customFormat="1" customHeight="1" ht="15">
      <c r="A2231" s="28229"/>
      <c r="B2231" s="28924"/>
      <c r="C2231" s="28540"/>
      <c r="D2231" s="27339" t="str">
        <f>B2230&amp;".2"</f>
        <v>3.732.2</v>
      </c>
      <c r="E2231" s="27340" t="s">
        <v>1066</v>
      </c>
      <c r="F2231" s="27341" t="s">
        <v>430</v>
      </c>
      <c r="G2231" s="27310" t="s">
        <v>22</v>
      </c>
      <c r="H2231" s="27343" t="s">
        <v>22</v>
      </c>
      <c r="I2231" s="27310" t="s">
        <v>2401</v>
      </c>
      <c r="J2231" s="27343" t="s">
        <v>22</v>
      </c>
      <c r="K2231" s="28195" t="s">
        <v>1067</v>
      </c>
      <c r="L2231" s="28229"/>
      <c r="M2231" s="28229"/>
      <c r="N2231" s="28229"/>
      <c r="O2231" s="28229"/>
      <c r="P2231" s="28229"/>
      <c r="Q2231" s="28229"/>
      <c r="R2231" s="28229"/>
      <c r="S2231" s="28229"/>
      <c r="T2231" s="28229"/>
      <c r="U2231" s="28265"/>
      <c r="V2231" s="28229">
        <v>0</v>
      </c>
    </row>
    <row s="28966" customFormat="1" customHeight="1" ht="15">
      <c r="A2232" s="28229"/>
      <c r="B2232" s="28924"/>
      <c r="C2232" s="28540"/>
      <c r="D2232" s="27339" t="str">
        <f>B2230&amp;".3"</f>
        <v>3.732.3</v>
      </c>
      <c r="E2232" s="27340" t="s">
        <v>1068</v>
      </c>
      <c r="F2232" s="27341" t="s">
        <v>430</v>
      </c>
      <c r="G2232" s="27310" t="s">
        <v>22</v>
      </c>
      <c r="H2232" s="27343" t="s">
        <v>22</v>
      </c>
      <c r="I2232" s="27310" t="s">
        <v>2401</v>
      </c>
      <c r="J2232" s="27343" t="s">
        <v>22</v>
      </c>
      <c r="K2232" s="28195" t="s">
        <v>1069</v>
      </c>
      <c r="L2232" s="28229"/>
      <c r="M2232" s="28229"/>
      <c r="N2232" s="28229"/>
      <c r="O2232" s="28229"/>
      <c r="P2232" s="28229"/>
      <c r="Q2232" s="28229"/>
      <c r="R2232" s="28229"/>
      <c r="S2232" s="28229"/>
      <c r="T2232" s="28229"/>
      <c r="U2232" s="28265"/>
      <c r="V2232" s="28229">
        <v>0</v>
      </c>
    </row>
    <row s="28966" customFormat="1" customHeight="1" ht="22.5">
      <c r="A2233" s="28229"/>
      <c r="B2233" s="28924" t="s">
        <v>2436</v>
      </c>
      <c r="C2233" s="28540" t="s">
        <v>103</v>
      </c>
      <c r="D2233" s="27339" t="str">
        <f>B2233&amp;".1"</f>
        <v>3.733.1</v>
      </c>
      <c r="E2233" s="27340" t="s">
        <v>1065</v>
      </c>
      <c r="F2233" s="27341" t="s">
        <v>430</v>
      </c>
      <c r="G2233" s="27545" t="s">
        <v>22</v>
      </c>
      <c r="H2233" s="27343" t="s">
        <v>22</v>
      </c>
      <c r="I2233" s="27545" t="s">
        <v>2437</v>
      </c>
      <c r="J2233" s="27343" t="s">
        <v>22</v>
      </c>
      <c r="K2233" s="28195"/>
      <c r="L2233" s="28229"/>
      <c r="M2233" s="28229"/>
      <c r="N2233" s="28229"/>
      <c r="O2233" s="28229"/>
      <c r="P2233" s="28229"/>
      <c r="Q2233" s="28229"/>
      <c r="R2233" s="28229"/>
      <c r="S2233" s="28229"/>
      <c r="T2233" s="28229"/>
      <c r="U2233" s="28265"/>
      <c r="V2233" s="28229">
        <v>0</v>
      </c>
    </row>
    <row s="28966" customFormat="1" customHeight="1" ht="15">
      <c r="A2234" s="28229"/>
      <c r="B2234" s="28924"/>
      <c r="C2234" s="28540"/>
      <c r="D2234" s="27339" t="str">
        <f>B2233&amp;".2"</f>
        <v>3.733.2</v>
      </c>
      <c r="E2234" s="27340" t="s">
        <v>1066</v>
      </c>
      <c r="F2234" s="27341" t="s">
        <v>430</v>
      </c>
      <c r="G2234" s="27310" t="s">
        <v>22</v>
      </c>
      <c r="H2234" s="27343" t="s">
        <v>22</v>
      </c>
      <c r="I2234" s="27310" t="s">
        <v>2401</v>
      </c>
      <c r="J2234" s="27343" t="s">
        <v>22</v>
      </c>
      <c r="K2234" s="28195" t="s">
        <v>1067</v>
      </c>
      <c r="L2234" s="28229"/>
      <c r="M2234" s="28229"/>
      <c r="N2234" s="28229"/>
      <c r="O2234" s="28229"/>
      <c r="P2234" s="28229"/>
      <c r="Q2234" s="28229"/>
      <c r="R2234" s="28229"/>
      <c r="S2234" s="28229"/>
      <c r="T2234" s="28229"/>
      <c r="U2234" s="28265"/>
      <c r="V2234" s="28229">
        <v>0</v>
      </c>
    </row>
    <row s="28966" customFormat="1" customHeight="1" ht="15">
      <c r="A2235" s="28229"/>
      <c r="B2235" s="28924"/>
      <c r="C2235" s="28540"/>
      <c r="D2235" s="27339" t="str">
        <f>B2233&amp;".3"</f>
        <v>3.733.3</v>
      </c>
      <c r="E2235" s="27340" t="s">
        <v>1068</v>
      </c>
      <c r="F2235" s="27341" t="s">
        <v>430</v>
      </c>
      <c r="G2235" s="27310" t="s">
        <v>22</v>
      </c>
      <c r="H2235" s="27343" t="s">
        <v>22</v>
      </c>
      <c r="I2235" s="27310" t="s">
        <v>2401</v>
      </c>
      <c r="J2235" s="27343" t="s">
        <v>22</v>
      </c>
      <c r="K2235" s="28195" t="s">
        <v>1069</v>
      </c>
      <c r="L2235" s="28229"/>
      <c r="M2235" s="28229"/>
      <c r="N2235" s="28229"/>
      <c r="O2235" s="28229"/>
      <c r="P2235" s="28229"/>
      <c r="Q2235" s="28229"/>
      <c r="R2235" s="28229"/>
      <c r="S2235" s="28229"/>
      <c r="T2235" s="28229"/>
      <c r="U2235" s="28265"/>
      <c r="V2235" s="28229">
        <v>0</v>
      </c>
    </row>
    <row s="28966" customFormat="1" customHeight="1" ht="22.5">
      <c r="A2236" s="28229"/>
      <c r="B2236" s="28924" t="s">
        <v>2438</v>
      </c>
      <c r="C2236" s="28540" t="s">
        <v>103</v>
      </c>
      <c r="D2236" s="27339" t="str">
        <f>B2236&amp;".1"</f>
        <v>3.734.1</v>
      </c>
      <c r="E2236" s="27340" t="s">
        <v>1065</v>
      </c>
      <c r="F2236" s="27341" t="s">
        <v>430</v>
      </c>
      <c r="G2236" s="27545" t="s">
        <v>22</v>
      </c>
      <c r="H2236" s="27343" t="s">
        <v>22</v>
      </c>
      <c r="I2236" s="27545" t="s">
        <v>2439</v>
      </c>
      <c r="J2236" s="27343" t="s">
        <v>22</v>
      </c>
      <c r="K2236" s="28195"/>
      <c r="L2236" s="28229"/>
      <c r="M2236" s="28229"/>
      <c r="N2236" s="28229"/>
      <c r="O2236" s="28229"/>
      <c r="P2236" s="28229"/>
      <c r="Q2236" s="28229"/>
      <c r="R2236" s="28229"/>
      <c r="S2236" s="28229"/>
      <c r="T2236" s="28229"/>
      <c r="U2236" s="28265"/>
      <c r="V2236" s="28229">
        <v>0</v>
      </c>
    </row>
    <row s="28966" customFormat="1" customHeight="1" ht="15">
      <c r="A2237" s="28229"/>
      <c r="B2237" s="28924"/>
      <c r="C2237" s="28540"/>
      <c r="D2237" s="27339" t="str">
        <f>B2236&amp;".2"</f>
        <v>3.734.2</v>
      </c>
      <c r="E2237" s="27340" t="s">
        <v>1066</v>
      </c>
      <c r="F2237" s="27341" t="s">
        <v>430</v>
      </c>
      <c r="G2237" s="27310" t="s">
        <v>22</v>
      </c>
      <c r="H2237" s="27343" t="s">
        <v>22</v>
      </c>
      <c r="I2237" s="27310" t="s">
        <v>2401</v>
      </c>
      <c r="J2237" s="27343" t="s">
        <v>22</v>
      </c>
      <c r="K2237" s="28195" t="s">
        <v>1067</v>
      </c>
      <c r="L2237" s="28229"/>
      <c r="M2237" s="28229"/>
      <c r="N2237" s="28229"/>
      <c r="O2237" s="28229"/>
      <c r="P2237" s="28229"/>
      <c r="Q2237" s="28229"/>
      <c r="R2237" s="28229"/>
      <c r="S2237" s="28229"/>
      <c r="T2237" s="28229"/>
      <c r="U2237" s="28265"/>
      <c r="V2237" s="28229">
        <v>0</v>
      </c>
    </row>
    <row s="28966" customFormat="1" customHeight="1" ht="15">
      <c r="A2238" s="28229"/>
      <c r="B2238" s="28924"/>
      <c r="C2238" s="28540"/>
      <c r="D2238" s="27339" t="str">
        <f>B2236&amp;".3"</f>
        <v>3.734.3</v>
      </c>
      <c r="E2238" s="27340" t="s">
        <v>1068</v>
      </c>
      <c r="F2238" s="27341" t="s">
        <v>430</v>
      </c>
      <c r="G2238" s="27310" t="s">
        <v>22</v>
      </c>
      <c r="H2238" s="27343" t="s">
        <v>22</v>
      </c>
      <c r="I2238" s="27310" t="s">
        <v>2401</v>
      </c>
      <c r="J2238" s="27343" t="s">
        <v>22</v>
      </c>
      <c r="K2238" s="28195" t="s">
        <v>1069</v>
      </c>
      <c r="L2238" s="28229"/>
      <c r="M2238" s="28229"/>
      <c r="N2238" s="28229"/>
      <c r="O2238" s="28229"/>
      <c r="P2238" s="28229"/>
      <c r="Q2238" s="28229"/>
      <c r="R2238" s="28229"/>
      <c r="S2238" s="28229"/>
      <c r="T2238" s="28229"/>
      <c r="U2238" s="28265"/>
      <c r="V2238" s="28229">
        <v>0</v>
      </c>
    </row>
    <row s="28966" customFormat="1" customHeight="1" ht="22.5">
      <c r="A2239" s="28229"/>
      <c r="B2239" s="28924" t="s">
        <v>2440</v>
      </c>
      <c r="C2239" s="28540" t="s">
        <v>103</v>
      </c>
      <c r="D2239" s="27339" t="str">
        <f>B2239&amp;".1"</f>
        <v>3.735.1</v>
      </c>
      <c r="E2239" s="27340" t="s">
        <v>1065</v>
      </c>
      <c r="F2239" s="27341" t="s">
        <v>430</v>
      </c>
      <c r="G2239" s="27545" t="s">
        <v>22</v>
      </c>
      <c r="H2239" s="27343" t="s">
        <v>22</v>
      </c>
      <c r="I2239" s="27545" t="s">
        <v>2441</v>
      </c>
      <c r="J2239" s="27343" t="s">
        <v>22</v>
      </c>
      <c r="K2239" s="28195"/>
      <c r="L2239" s="28229"/>
      <c r="M2239" s="28229"/>
      <c r="N2239" s="28229"/>
      <c r="O2239" s="28229"/>
      <c r="P2239" s="28229"/>
      <c r="Q2239" s="28229"/>
      <c r="R2239" s="28229"/>
      <c r="S2239" s="28229"/>
      <c r="T2239" s="28229"/>
      <c r="U2239" s="28265"/>
      <c r="V2239" s="28229">
        <v>0</v>
      </c>
    </row>
    <row s="28966" customFormat="1" customHeight="1" ht="15">
      <c r="A2240" s="28229"/>
      <c r="B2240" s="28924"/>
      <c r="C2240" s="28540"/>
      <c r="D2240" s="27339" t="str">
        <f>B2239&amp;".2"</f>
        <v>3.735.2</v>
      </c>
      <c r="E2240" s="27340" t="s">
        <v>1066</v>
      </c>
      <c r="F2240" s="27341" t="s">
        <v>430</v>
      </c>
      <c r="G2240" s="27310" t="s">
        <v>22</v>
      </c>
      <c r="H2240" s="27343" t="s">
        <v>22</v>
      </c>
      <c r="I2240" s="27310" t="s">
        <v>2401</v>
      </c>
      <c r="J2240" s="27343" t="s">
        <v>22</v>
      </c>
      <c r="K2240" s="28195" t="s">
        <v>1067</v>
      </c>
      <c r="L2240" s="28229"/>
      <c r="M2240" s="28229"/>
      <c r="N2240" s="28229"/>
      <c r="O2240" s="28229"/>
      <c r="P2240" s="28229"/>
      <c r="Q2240" s="28229"/>
      <c r="R2240" s="28229"/>
      <c r="S2240" s="28229"/>
      <c r="T2240" s="28229"/>
      <c r="U2240" s="28265"/>
      <c r="V2240" s="28229">
        <v>0</v>
      </c>
    </row>
    <row s="28966" customFormat="1" customHeight="1" ht="15">
      <c r="A2241" s="28229"/>
      <c r="B2241" s="28924"/>
      <c r="C2241" s="28540"/>
      <c r="D2241" s="27339" t="str">
        <f>B2239&amp;".3"</f>
        <v>3.735.3</v>
      </c>
      <c r="E2241" s="27340" t="s">
        <v>1068</v>
      </c>
      <c r="F2241" s="27341" t="s">
        <v>430</v>
      </c>
      <c r="G2241" s="27310" t="s">
        <v>22</v>
      </c>
      <c r="H2241" s="27343" t="s">
        <v>22</v>
      </c>
      <c r="I2241" s="27310" t="s">
        <v>2401</v>
      </c>
      <c r="J2241" s="27343" t="s">
        <v>22</v>
      </c>
      <c r="K2241" s="28195" t="s">
        <v>1069</v>
      </c>
      <c r="L2241" s="28229"/>
      <c r="M2241" s="28229"/>
      <c r="N2241" s="28229"/>
      <c r="O2241" s="28229"/>
      <c r="P2241" s="28229"/>
      <c r="Q2241" s="28229"/>
      <c r="R2241" s="28229"/>
      <c r="S2241" s="28229"/>
      <c r="T2241" s="28229"/>
      <c r="U2241" s="28265"/>
      <c r="V2241" s="28229">
        <v>0</v>
      </c>
    </row>
    <row s="28966" customFormat="1" customHeight="1" ht="22.5">
      <c r="A2242" s="28229"/>
      <c r="B2242" s="28924" t="s">
        <v>2442</v>
      </c>
      <c r="C2242" s="28540" t="s">
        <v>103</v>
      </c>
      <c r="D2242" s="27339" t="str">
        <f>B2242&amp;".1"</f>
        <v>3.736.1</v>
      </c>
      <c r="E2242" s="27340" t="s">
        <v>1065</v>
      </c>
      <c r="F2242" s="27341" t="s">
        <v>430</v>
      </c>
      <c r="G2242" s="27545" t="s">
        <v>22</v>
      </c>
      <c r="H2242" s="27343" t="s">
        <v>22</v>
      </c>
      <c r="I2242" s="27545" t="s">
        <v>2443</v>
      </c>
      <c r="J2242" s="27343" t="s">
        <v>22</v>
      </c>
      <c r="K2242" s="28195"/>
      <c r="L2242" s="28229"/>
      <c r="M2242" s="28229"/>
      <c r="N2242" s="28229"/>
      <c r="O2242" s="28229"/>
      <c r="P2242" s="28229"/>
      <c r="Q2242" s="28229"/>
      <c r="R2242" s="28229"/>
      <c r="S2242" s="28229"/>
      <c r="T2242" s="28229"/>
      <c r="U2242" s="28265"/>
      <c r="V2242" s="28229">
        <v>0</v>
      </c>
    </row>
    <row s="28966" customFormat="1" customHeight="1" ht="15">
      <c r="A2243" s="28229"/>
      <c r="B2243" s="28924"/>
      <c r="C2243" s="28540"/>
      <c r="D2243" s="27339" t="str">
        <f>B2242&amp;".2"</f>
        <v>3.736.2</v>
      </c>
      <c r="E2243" s="27340" t="s">
        <v>1066</v>
      </c>
      <c r="F2243" s="27341" t="s">
        <v>430</v>
      </c>
      <c r="G2243" s="27310" t="s">
        <v>22</v>
      </c>
      <c r="H2243" s="27343" t="s">
        <v>22</v>
      </c>
      <c r="I2243" s="27310" t="s">
        <v>2401</v>
      </c>
      <c r="J2243" s="27343" t="s">
        <v>22</v>
      </c>
      <c r="K2243" s="28195" t="s">
        <v>1067</v>
      </c>
      <c r="L2243" s="28229"/>
      <c r="M2243" s="28229"/>
      <c r="N2243" s="28229"/>
      <c r="O2243" s="28229"/>
      <c r="P2243" s="28229"/>
      <c r="Q2243" s="28229"/>
      <c r="R2243" s="28229"/>
      <c r="S2243" s="28229"/>
      <c r="T2243" s="28229"/>
      <c r="U2243" s="28265"/>
      <c r="V2243" s="28229">
        <v>0</v>
      </c>
    </row>
    <row s="28966" customFormat="1" customHeight="1" ht="15">
      <c r="A2244" s="28229"/>
      <c r="B2244" s="28924"/>
      <c r="C2244" s="28540"/>
      <c r="D2244" s="27339" t="str">
        <f>B2242&amp;".3"</f>
        <v>3.736.3</v>
      </c>
      <c r="E2244" s="27340" t="s">
        <v>1068</v>
      </c>
      <c r="F2244" s="27341" t="s">
        <v>430</v>
      </c>
      <c r="G2244" s="27310" t="s">
        <v>22</v>
      </c>
      <c r="H2244" s="27343" t="s">
        <v>22</v>
      </c>
      <c r="I2244" s="27310" t="s">
        <v>2401</v>
      </c>
      <c r="J2244" s="27343" t="s">
        <v>22</v>
      </c>
      <c r="K2244" s="28195" t="s">
        <v>1069</v>
      </c>
      <c r="L2244" s="28229"/>
      <c r="M2244" s="28229"/>
      <c r="N2244" s="28229"/>
      <c r="O2244" s="28229"/>
      <c r="P2244" s="28229"/>
      <c r="Q2244" s="28229"/>
      <c r="R2244" s="28229"/>
      <c r="S2244" s="28229"/>
      <c r="T2244" s="28229"/>
      <c r="U2244" s="28265"/>
      <c r="V2244" s="28229">
        <v>0</v>
      </c>
    </row>
    <row s="28966" customFormat="1" customHeight="1" ht="22.5">
      <c r="A2245" s="28229"/>
      <c r="B2245" s="28924" t="s">
        <v>2444</v>
      </c>
      <c r="C2245" s="28540" t="s">
        <v>103</v>
      </c>
      <c r="D2245" s="27339" t="str">
        <f>B2245&amp;".1"</f>
        <v>3.737.1</v>
      </c>
      <c r="E2245" s="27340" t="s">
        <v>1065</v>
      </c>
      <c r="F2245" s="27341" t="s">
        <v>430</v>
      </c>
      <c r="G2245" s="27545" t="s">
        <v>22</v>
      </c>
      <c r="H2245" s="27343" t="s">
        <v>22</v>
      </c>
      <c r="I2245" s="27545" t="s">
        <v>2445</v>
      </c>
      <c r="J2245" s="27343" t="s">
        <v>22</v>
      </c>
      <c r="K2245" s="28195"/>
      <c r="L2245" s="28229"/>
      <c r="M2245" s="28229"/>
      <c r="N2245" s="28229"/>
      <c r="O2245" s="28229"/>
      <c r="P2245" s="28229"/>
      <c r="Q2245" s="28229"/>
      <c r="R2245" s="28229"/>
      <c r="S2245" s="28229"/>
      <c r="T2245" s="28229"/>
      <c r="U2245" s="28265"/>
      <c r="V2245" s="28229">
        <v>0</v>
      </c>
    </row>
    <row s="28966" customFormat="1" customHeight="1" ht="15">
      <c r="A2246" s="28229"/>
      <c r="B2246" s="28924"/>
      <c r="C2246" s="28540"/>
      <c r="D2246" s="27339" t="str">
        <f>B2245&amp;".2"</f>
        <v>3.737.2</v>
      </c>
      <c r="E2246" s="27340" t="s">
        <v>1066</v>
      </c>
      <c r="F2246" s="27341" t="s">
        <v>430</v>
      </c>
      <c r="G2246" s="27310" t="s">
        <v>22</v>
      </c>
      <c r="H2246" s="27343" t="s">
        <v>22</v>
      </c>
      <c r="I2246" s="27310" t="s">
        <v>2446</v>
      </c>
      <c r="J2246" s="27343" t="s">
        <v>22</v>
      </c>
      <c r="K2246" s="28195" t="s">
        <v>1067</v>
      </c>
      <c r="L2246" s="28229"/>
      <c r="M2246" s="28229"/>
      <c r="N2246" s="28229"/>
      <c r="O2246" s="28229"/>
      <c r="P2246" s="28229"/>
      <c r="Q2246" s="28229"/>
      <c r="R2246" s="28229"/>
      <c r="S2246" s="28229"/>
      <c r="T2246" s="28229"/>
      <c r="U2246" s="28265"/>
      <c r="V2246" s="28229">
        <v>0</v>
      </c>
    </row>
    <row s="28966" customFormat="1" customHeight="1" ht="15">
      <c r="A2247" s="28229"/>
      <c r="B2247" s="28924"/>
      <c r="C2247" s="28540"/>
      <c r="D2247" s="27339" t="str">
        <f>B2245&amp;".3"</f>
        <v>3.737.3</v>
      </c>
      <c r="E2247" s="27340" t="s">
        <v>1068</v>
      </c>
      <c r="F2247" s="27341" t="s">
        <v>430</v>
      </c>
      <c r="G2247" s="27310" t="s">
        <v>22</v>
      </c>
      <c r="H2247" s="27343" t="s">
        <v>22</v>
      </c>
      <c r="I2247" s="27310" t="s">
        <v>2446</v>
      </c>
      <c r="J2247" s="27343" t="s">
        <v>22</v>
      </c>
      <c r="K2247" s="28195" t="s">
        <v>1069</v>
      </c>
      <c r="L2247" s="28229"/>
      <c r="M2247" s="28229"/>
      <c r="N2247" s="28229"/>
      <c r="O2247" s="28229"/>
      <c r="P2247" s="28229"/>
      <c r="Q2247" s="28229"/>
      <c r="R2247" s="28229"/>
      <c r="S2247" s="28229"/>
      <c r="T2247" s="28229"/>
      <c r="U2247" s="28265"/>
      <c r="V2247" s="28229">
        <v>0</v>
      </c>
    </row>
    <row s="28966" customFormat="1" customHeight="1" ht="22.5">
      <c r="A2248" s="28229"/>
      <c r="B2248" s="28924" t="s">
        <v>2447</v>
      </c>
      <c r="C2248" s="28540" t="s">
        <v>103</v>
      </c>
      <c r="D2248" s="27339" t="str">
        <f>B2248&amp;".1"</f>
        <v>3.738.1</v>
      </c>
      <c r="E2248" s="27340" t="s">
        <v>1065</v>
      </c>
      <c r="F2248" s="27341" t="s">
        <v>430</v>
      </c>
      <c r="G2248" s="27545" t="s">
        <v>22</v>
      </c>
      <c r="H2248" s="27343" t="s">
        <v>22</v>
      </c>
      <c r="I2248" s="27545" t="s">
        <v>2448</v>
      </c>
      <c r="J2248" s="27343" t="s">
        <v>22</v>
      </c>
      <c r="K2248" s="28195"/>
      <c r="L2248" s="28229"/>
      <c r="M2248" s="28229"/>
      <c r="N2248" s="28229"/>
      <c r="O2248" s="28229"/>
      <c r="P2248" s="28229"/>
      <c r="Q2248" s="28229"/>
      <c r="R2248" s="28229"/>
      <c r="S2248" s="28229"/>
      <c r="T2248" s="28229"/>
      <c r="U2248" s="28265"/>
      <c r="V2248" s="28229">
        <v>0</v>
      </c>
    </row>
    <row s="28966" customFormat="1" customHeight="1" ht="15">
      <c r="A2249" s="28229"/>
      <c r="B2249" s="28924"/>
      <c r="C2249" s="28540"/>
      <c r="D2249" s="27339" t="str">
        <f>B2248&amp;".2"</f>
        <v>3.738.2</v>
      </c>
      <c r="E2249" s="27340" t="s">
        <v>1066</v>
      </c>
      <c r="F2249" s="27341" t="s">
        <v>430</v>
      </c>
      <c r="G2249" s="27310" t="s">
        <v>22</v>
      </c>
      <c r="H2249" s="27343" t="s">
        <v>22</v>
      </c>
      <c r="I2249" s="27310" t="s">
        <v>2446</v>
      </c>
      <c r="J2249" s="27343" t="s">
        <v>22</v>
      </c>
      <c r="K2249" s="28195" t="s">
        <v>1067</v>
      </c>
      <c r="L2249" s="28229"/>
      <c r="M2249" s="28229"/>
      <c r="N2249" s="28229"/>
      <c r="O2249" s="28229"/>
      <c r="P2249" s="28229"/>
      <c r="Q2249" s="28229"/>
      <c r="R2249" s="28229"/>
      <c r="S2249" s="28229"/>
      <c r="T2249" s="28229"/>
      <c r="U2249" s="28265"/>
      <c r="V2249" s="28229">
        <v>0</v>
      </c>
    </row>
    <row s="28966" customFormat="1" customHeight="1" ht="15">
      <c r="A2250" s="28229"/>
      <c r="B2250" s="28924"/>
      <c r="C2250" s="28540"/>
      <c r="D2250" s="27339" t="str">
        <f>B2248&amp;".3"</f>
        <v>3.738.3</v>
      </c>
      <c r="E2250" s="27340" t="s">
        <v>1068</v>
      </c>
      <c r="F2250" s="27341" t="s">
        <v>430</v>
      </c>
      <c r="G2250" s="27310" t="s">
        <v>22</v>
      </c>
      <c r="H2250" s="27343" t="s">
        <v>22</v>
      </c>
      <c r="I2250" s="27310" t="s">
        <v>2446</v>
      </c>
      <c r="J2250" s="27343" t="s">
        <v>22</v>
      </c>
      <c r="K2250" s="28195" t="s">
        <v>1069</v>
      </c>
      <c r="L2250" s="28229"/>
      <c r="M2250" s="28229"/>
      <c r="N2250" s="28229"/>
      <c r="O2250" s="28229"/>
      <c r="P2250" s="28229"/>
      <c r="Q2250" s="28229"/>
      <c r="R2250" s="28229"/>
      <c r="S2250" s="28229"/>
      <c r="T2250" s="28229"/>
      <c r="U2250" s="28265"/>
      <c r="V2250" s="28229">
        <v>0</v>
      </c>
    </row>
    <row s="28966" customFormat="1" customHeight="1" ht="22.5">
      <c r="A2251" s="28229"/>
      <c r="B2251" s="28924" t="s">
        <v>2449</v>
      </c>
      <c r="C2251" s="28540" t="s">
        <v>103</v>
      </c>
      <c r="D2251" s="27339" t="str">
        <f>B2251&amp;".1"</f>
        <v>3.739.1</v>
      </c>
      <c r="E2251" s="27340" t="s">
        <v>1065</v>
      </c>
      <c r="F2251" s="27341" t="s">
        <v>430</v>
      </c>
      <c r="G2251" s="27545" t="s">
        <v>22</v>
      </c>
      <c r="H2251" s="27343" t="s">
        <v>22</v>
      </c>
      <c r="I2251" s="27545" t="s">
        <v>2450</v>
      </c>
      <c r="J2251" s="27343" t="s">
        <v>22</v>
      </c>
      <c r="K2251" s="28195"/>
      <c r="L2251" s="28229"/>
      <c r="M2251" s="28229"/>
      <c r="N2251" s="28229"/>
      <c r="O2251" s="28229"/>
      <c r="P2251" s="28229"/>
      <c r="Q2251" s="28229"/>
      <c r="R2251" s="28229"/>
      <c r="S2251" s="28229"/>
      <c r="T2251" s="28229"/>
      <c r="U2251" s="28265"/>
      <c r="V2251" s="28229">
        <v>0</v>
      </c>
    </row>
    <row s="28966" customFormat="1" customHeight="1" ht="15">
      <c r="A2252" s="28229"/>
      <c r="B2252" s="28924"/>
      <c r="C2252" s="28540"/>
      <c r="D2252" s="27339" t="str">
        <f>B2251&amp;".2"</f>
        <v>3.739.2</v>
      </c>
      <c r="E2252" s="27340" t="s">
        <v>1066</v>
      </c>
      <c r="F2252" s="27341" t="s">
        <v>430</v>
      </c>
      <c r="G2252" s="27310" t="s">
        <v>22</v>
      </c>
      <c r="H2252" s="27343" t="s">
        <v>22</v>
      </c>
      <c r="I2252" s="27310" t="s">
        <v>2446</v>
      </c>
      <c r="J2252" s="27343" t="s">
        <v>22</v>
      </c>
      <c r="K2252" s="28195" t="s">
        <v>1067</v>
      </c>
      <c r="L2252" s="28229"/>
      <c r="M2252" s="28229"/>
      <c r="N2252" s="28229"/>
      <c r="O2252" s="28229"/>
      <c r="P2252" s="28229"/>
      <c r="Q2252" s="28229"/>
      <c r="R2252" s="28229"/>
      <c r="S2252" s="28229"/>
      <c r="T2252" s="28229"/>
      <c r="U2252" s="28265"/>
      <c r="V2252" s="28229">
        <v>0</v>
      </c>
    </row>
    <row s="28966" customFormat="1" customHeight="1" ht="15">
      <c r="A2253" s="28229"/>
      <c r="B2253" s="28924"/>
      <c r="C2253" s="28540"/>
      <c r="D2253" s="27339" t="str">
        <f>B2251&amp;".3"</f>
        <v>3.739.3</v>
      </c>
      <c r="E2253" s="27340" t="s">
        <v>1068</v>
      </c>
      <c r="F2253" s="27341" t="s">
        <v>430</v>
      </c>
      <c r="G2253" s="27310" t="s">
        <v>22</v>
      </c>
      <c r="H2253" s="27343" t="s">
        <v>22</v>
      </c>
      <c r="I2253" s="27310" t="s">
        <v>2446</v>
      </c>
      <c r="J2253" s="27343" t="s">
        <v>22</v>
      </c>
      <c r="K2253" s="28195" t="s">
        <v>1069</v>
      </c>
      <c r="L2253" s="28229"/>
      <c r="M2253" s="28229"/>
      <c r="N2253" s="28229"/>
      <c r="O2253" s="28229"/>
      <c r="P2253" s="28229"/>
      <c r="Q2253" s="28229"/>
      <c r="R2253" s="28229"/>
      <c r="S2253" s="28229"/>
      <c r="T2253" s="28229"/>
      <c r="U2253" s="28265"/>
      <c r="V2253" s="28229">
        <v>0</v>
      </c>
    </row>
    <row s="28966" customFormat="1" customHeight="1" ht="22.5">
      <c r="A2254" s="28229"/>
      <c r="B2254" s="28924" t="s">
        <v>2451</v>
      </c>
      <c r="C2254" s="28540" t="s">
        <v>103</v>
      </c>
      <c r="D2254" s="27339" t="str">
        <f>B2254&amp;".1"</f>
        <v>3.740.1</v>
      </c>
      <c r="E2254" s="27340" t="s">
        <v>1065</v>
      </c>
      <c r="F2254" s="27341" t="s">
        <v>430</v>
      </c>
      <c r="G2254" s="27545" t="s">
        <v>22</v>
      </c>
      <c r="H2254" s="27343" t="s">
        <v>22</v>
      </c>
      <c r="I2254" s="27545" t="s">
        <v>2452</v>
      </c>
      <c r="J2254" s="27343" t="s">
        <v>22</v>
      </c>
      <c r="K2254" s="28195"/>
      <c r="L2254" s="28229"/>
      <c r="M2254" s="28229"/>
      <c r="N2254" s="28229"/>
      <c r="O2254" s="28229"/>
      <c r="P2254" s="28229"/>
      <c r="Q2254" s="28229"/>
      <c r="R2254" s="28229"/>
      <c r="S2254" s="28229"/>
      <c r="T2254" s="28229"/>
      <c r="U2254" s="28265"/>
      <c r="V2254" s="28229">
        <v>0</v>
      </c>
    </row>
    <row s="28966" customFormat="1" customHeight="1" ht="15">
      <c r="A2255" s="28229"/>
      <c r="B2255" s="28924"/>
      <c r="C2255" s="28540"/>
      <c r="D2255" s="27339" t="str">
        <f>B2254&amp;".2"</f>
        <v>3.740.2</v>
      </c>
      <c r="E2255" s="27340" t="s">
        <v>1066</v>
      </c>
      <c r="F2255" s="27341" t="s">
        <v>430</v>
      </c>
      <c r="G2255" s="27310" t="s">
        <v>22</v>
      </c>
      <c r="H2255" s="27343" t="s">
        <v>22</v>
      </c>
      <c r="I2255" s="27310" t="s">
        <v>2446</v>
      </c>
      <c r="J2255" s="27343" t="s">
        <v>22</v>
      </c>
      <c r="K2255" s="28195" t="s">
        <v>1067</v>
      </c>
      <c r="L2255" s="28229"/>
      <c r="M2255" s="28229"/>
      <c r="N2255" s="28229"/>
      <c r="O2255" s="28229"/>
      <c r="P2255" s="28229"/>
      <c r="Q2255" s="28229"/>
      <c r="R2255" s="28229"/>
      <c r="S2255" s="28229"/>
      <c r="T2255" s="28229"/>
      <c r="U2255" s="28265"/>
      <c r="V2255" s="28229">
        <v>0</v>
      </c>
    </row>
    <row s="28966" customFormat="1" customHeight="1" ht="15">
      <c r="A2256" s="28229"/>
      <c r="B2256" s="28924"/>
      <c r="C2256" s="28540"/>
      <c r="D2256" s="27339" t="str">
        <f>B2254&amp;".3"</f>
        <v>3.740.3</v>
      </c>
      <c r="E2256" s="27340" t="s">
        <v>1068</v>
      </c>
      <c r="F2256" s="27341" t="s">
        <v>430</v>
      </c>
      <c r="G2256" s="27310" t="s">
        <v>22</v>
      </c>
      <c r="H2256" s="27343" t="s">
        <v>22</v>
      </c>
      <c r="I2256" s="27310" t="s">
        <v>2446</v>
      </c>
      <c r="J2256" s="27343" t="s">
        <v>22</v>
      </c>
      <c r="K2256" s="28195" t="s">
        <v>1069</v>
      </c>
      <c r="L2256" s="28229"/>
      <c r="M2256" s="28229"/>
      <c r="N2256" s="28229"/>
      <c r="O2256" s="28229"/>
      <c r="P2256" s="28229"/>
      <c r="Q2256" s="28229"/>
      <c r="R2256" s="28229"/>
      <c r="S2256" s="28229"/>
      <c r="T2256" s="28229"/>
      <c r="U2256" s="28265"/>
      <c r="V2256" s="28229">
        <v>0</v>
      </c>
    </row>
    <row s="28966" customFormat="1" customHeight="1" ht="22.5">
      <c r="A2257" s="28229"/>
      <c r="B2257" s="28924" t="s">
        <v>2453</v>
      </c>
      <c r="C2257" s="28540" t="s">
        <v>103</v>
      </c>
      <c r="D2257" s="27339" t="str">
        <f>B2257&amp;".1"</f>
        <v>3.741.1</v>
      </c>
      <c r="E2257" s="27340" t="s">
        <v>1065</v>
      </c>
      <c r="F2257" s="27341" t="s">
        <v>430</v>
      </c>
      <c r="G2257" s="27545" t="s">
        <v>22</v>
      </c>
      <c r="H2257" s="27343" t="s">
        <v>22</v>
      </c>
      <c r="I2257" s="27545" t="s">
        <v>2445</v>
      </c>
      <c r="J2257" s="27343" t="s">
        <v>22</v>
      </c>
      <c r="K2257" s="28195"/>
      <c r="L2257" s="28229"/>
      <c r="M2257" s="28229"/>
      <c r="N2257" s="28229"/>
      <c r="O2257" s="28229"/>
      <c r="P2257" s="28229"/>
      <c r="Q2257" s="28229"/>
      <c r="R2257" s="28229"/>
      <c r="S2257" s="28229"/>
      <c r="T2257" s="28229"/>
      <c r="U2257" s="28265"/>
      <c r="V2257" s="28229">
        <v>0</v>
      </c>
    </row>
    <row s="28966" customFormat="1" customHeight="1" ht="15">
      <c r="A2258" s="28229"/>
      <c r="B2258" s="28924"/>
      <c r="C2258" s="28540"/>
      <c r="D2258" s="27339" t="str">
        <f>B2257&amp;".2"</f>
        <v>3.741.2</v>
      </c>
      <c r="E2258" s="27340" t="s">
        <v>1066</v>
      </c>
      <c r="F2258" s="27341" t="s">
        <v>430</v>
      </c>
      <c r="G2258" s="27310" t="s">
        <v>22</v>
      </c>
      <c r="H2258" s="27343" t="s">
        <v>22</v>
      </c>
      <c r="I2258" s="27310" t="s">
        <v>2446</v>
      </c>
      <c r="J2258" s="27343" t="s">
        <v>22</v>
      </c>
      <c r="K2258" s="28195" t="s">
        <v>1067</v>
      </c>
      <c r="L2258" s="28229"/>
      <c r="M2258" s="28229"/>
      <c r="N2258" s="28229"/>
      <c r="O2258" s="28229"/>
      <c r="P2258" s="28229"/>
      <c r="Q2258" s="28229"/>
      <c r="R2258" s="28229"/>
      <c r="S2258" s="28229"/>
      <c r="T2258" s="28229"/>
      <c r="U2258" s="28265"/>
      <c r="V2258" s="28229">
        <v>0</v>
      </c>
    </row>
    <row s="28966" customFormat="1" customHeight="1" ht="15">
      <c r="A2259" s="28229"/>
      <c r="B2259" s="28924"/>
      <c r="C2259" s="28540"/>
      <c r="D2259" s="27339" t="str">
        <f>B2257&amp;".3"</f>
        <v>3.741.3</v>
      </c>
      <c r="E2259" s="27340" t="s">
        <v>1068</v>
      </c>
      <c r="F2259" s="27341" t="s">
        <v>430</v>
      </c>
      <c r="G2259" s="27310" t="s">
        <v>22</v>
      </c>
      <c r="H2259" s="27343" t="s">
        <v>22</v>
      </c>
      <c r="I2259" s="27310" t="s">
        <v>2446</v>
      </c>
      <c r="J2259" s="27343" t="s">
        <v>22</v>
      </c>
      <c r="K2259" s="28195" t="s">
        <v>1069</v>
      </c>
      <c r="L2259" s="28229"/>
      <c r="M2259" s="28229"/>
      <c r="N2259" s="28229"/>
      <c r="O2259" s="28229"/>
      <c r="P2259" s="28229"/>
      <c r="Q2259" s="28229"/>
      <c r="R2259" s="28229"/>
      <c r="S2259" s="28229"/>
      <c r="T2259" s="28229"/>
      <c r="U2259" s="28265"/>
      <c r="V2259" s="28229">
        <v>0</v>
      </c>
    </row>
    <row s="28966" customFormat="1" customHeight="1" ht="22.5">
      <c r="A2260" s="28229"/>
      <c r="B2260" s="28924" t="s">
        <v>2454</v>
      </c>
      <c r="C2260" s="28540" t="s">
        <v>103</v>
      </c>
      <c r="D2260" s="27339" t="str">
        <f>B2260&amp;".1"</f>
        <v>3.742.1</v>
      </c>
      <c r="E2260" s="27340" t="s">
        <v>1065</v>
      </c>
      <c r="F2260" s="27341" t="s">
        <v>430</v>
      </c>
      <c r="G2260" s="27545" t="s">
        <v>22</v>
      </c>
      <c r="H2260" s="27343" t="s">
        <v>22</v>
      </c>
      <c r="I2260" s="27545" t="s">
        <v>2455</v>
      </c>
      <c r="J2260" s="27343" t="s">
        <v>22</v>
      </c>
      <c r="K2260" s="28195"/>
      <c r="L2260" s="28229"/>
      <c r="M2260" s="28229"/>
      <c r="N2260" s="28229"/>
      <c r="O2260" s="28229"/>
      <c r="P2260" s="28229"/>
      <c r="Q2260" s="28229"/>
      <c r="R2260" s="28229"/>
      <c r="S2260" s="28229"/>
      <c r="T2260" s="28229"/>
      <c r="U2260" s="28265"/>
      <c r="V2260" s="28229">
        <v>0</v>
      </c>
    </row>
    <row s="28966" customFormat="1" customHeight="1" ht="15">
      <c r="A2261" s="28229"/>
      <c r="B2261" s="28924"/>
      <c r="C2261" s="28540"/>
      <c r="D2261" s="27339" t="str">
        <f>B2260&amp;".2"</f>
        <v>3.742.2</v>
      </c>
      <c r="E2261" s="27340" t="s">
        <v>1066</v>
      </c>
      <c r="F2261" s="27341" t="s">
        <v>430</v>
      </c>
      <c r="G2261" s="27310" t="s">
        <v>22</v>
      </c>
      <c r="H2261" s="27343" t="s">
        <v>22</v>
      </c>
      <c r="I2261" s="27310" t="s">
        <v>2446</v>
      </c>
      <c r="J2261" s="27343" t="s">
        <v>22</v>
      </c>
      <c r="K2261" s="28195" t="s">
        <v>1067</v>
      </c>
      <c r="L2261" s="28229"/>
      <c r="M2261" s="28229"/>
      <c r="N2261" s="28229"/>
      <c r="O2261" s="28229"/>
      <c r="P2261" s="28229"/>
      <c r="Q2261" s="28229"/>
      <c r="R2261" s="28229"/>
      <c r="S2261" s="28229"/>
      <c r="T2261" s="28229"/>
      <c r="U2261" s="28265"/>
      <c r="V2261" s="28229">
        <v>0</v>
      </c>
    </row>
    <row s="28966" customFormat="1" customHeight="1" ht="15">
      <c r="A2262" s="28229"/>
      <c r="B2262" s="28924"/>
      <c r="C2262" s="28540"/>
      <c r="D2262" s="27339" t="str">
        <f>B2260&amp;".3"</f>
        <v>3.742.3</v>
      </c>
      <c r="E2262" s="27340" t="s">
        <v>1068</v>
      </c>
      <c r="F2262" s="27341" t="s">
        <v>430</v>
      </c>
      <c r="G2262" s="27310" t="s">
        <v>22</v>
      </c>
      <c r="H2262" s="27343" t="s">
        <v>22</v>
      </c>
      <c r="I2262" s="27310" t="s">
        <v>2446</v>
      </c>
      <c r="J2262" s="27343" t="s">
        <v>22</v>
      </c>
      <c r="K2262" s="28195" t="s">
        <v>1069</v>
      </c>
      <c r="L2262" s="28229"/>
      <c r="M2262" s="28229"/>
      <c r="N2262" s="28229"/>
      <c r="O2262" s="28229"/>
      <c r="P2262" s="28229"/>
      <c r="Q2262" s="28229"/>
      <c r="R2262" s="28229"/>
      <c r="S2262" s="28229"/>
      <c r="T2262" s="28229"/>
      <c r="U2262" s="28265"/>
      <c r="V2262" s="28229">
        <v>0</v>
      </c>
    </row>
    <row s="28966" customFormat="1" customHeight="1" ht="22.5">
      <c r="A2263" s="28229"/>
      <c r="B2263" s="28924" t="s">
        <v>2456</v>
      </c>
      <c r="C2263" s="28540" t="s">
        <v>103</v>
      </c>
      <c r="D2263" s="27339" t="str">
        <f>B2263&amp;".1"</f>
        <v>3.743.1</v>
      </c>
      <c r="E2263" s="27340" t="s">
        <v>1065</v>
      </c>
      <c r="F2263" s="27341" t="s">
        <v>430</v>
      </c>
      <c r="G2263" s="27545" t="s">
        <v>22</v>
      </c>
      <c r="H2263" s="27343" t="s">
        <v>22</v>
      </c>
      <c r="I2263" s="27545" t="s">
        <v>1176</v>
      </c>
      <c r="J2263" s="27343" t="s">
        <v>22</v>
      </c>
      <c r="K2263" s="28195"/>
      <c r="L2263" s="28229"/>
      <c r="M2263" s="28229"/>
      <c r="N2263" s="28229"/>
      <c r="O2263" s="28229"/>
      <c r="P2263" s="28229"/>
      <c r="Q2263" s="28229"/>
      <c r="R2263" s="28229"/>
      <c r="S2263" s="28229"/>
      <c r="T2263" s="28229"/>
      <c r="U2263" s="28265"/>
      <c r="V2263" s="28229">
        <v>0</v>
      </c>
    </row>
    <row s="28966" customFormat="1" customHeight="1" ht="15">
      <c r="A2264" s="28229"/>
      <c r="B2264" s="28924"/>
      <c r="C2264" s="28540"/>
      <c r="D2264" s="27339" t="str">
        <f>B2263&amp;".2"</f>
        <v>3.743.2</v>
      </c>
      <c r="E2264" s="27340" t="s">
        <v>1066</v>
      </c>
      <c r="F2264" s="27341" t="s">
        <v>430</v>
      </c>
      <c r="G2264" s="27310" t="s">
        <v>22</v>
      </c>
      <c r="H2264" s="27343" t="s">
        <v>22</v>
      </c>
      <c r="I2264" s="27310" t="s">
        <v>2446</v>
      </c>
      <c r="J2264" s="27343" t="s">
        <v>22</v>
      </c>
      <c r="K2264" s="28195" t="s">
        <v>1067</v>
      </c>
      <c r="L2264" s="28229"/>
      <c r="M2264" s="28229"/>
      <c r="N2264" s="28229"/>
      <c r="O2264" s="28229"/>
      <c r="P2264" s="28229"/>
      <c r="Q2264" s="28229"/>
      <c r="R2264" s="28229"/>
      <c r="S2264" s="28229"/>
      <c r="T2264" s="28229"/>
      <c r="U2264" s="28265"/>
      <c r="V2264" s="28229">
        <v>0</v>
      </c>
    </row>
    <row s="28966" customFormat="1" customHeight="1" ht="15">
      <c r="A2265" s="28229"/>
      <c r="B2265" s="28924"/>
      <c r="C2265" s="28540"/>
      <c r="D2265" s="27339" t="str">
        <f>B2263&amp;".3"</f>
        <v>3.743.3</v>
      </c>
      <c r="E2265" s="27340" t="s">
        <v>1068</v>
      </c>
      <c r="F2265" s="27341" t="s">
        <v>430</v>
      </c>
      <c r="G2265" s="27310" t="s">
        <v>22</v>
      </c>
      <c r="H2265" s="27343" t="s">
        <v>22</v>
      </c>
      <c r="I2265" s="27310" t="s">
        <v>2446</v>
      </c>
      <c r="J2265" s="27343" t="s">
        <v>22</v>
      </c>
      <c r="K2265" s="28195" t="s">
        <v>1069</v>
      </c>
      <c r="L2265" s="28229"/>
      <c r="M2265" s="28229"/>
      <c r="N2265" s="28229"/>
      <c r="O2265" s="28229"/>
      <c r="P2265" s="28229"/>
      <c r="Q2265" s="28229"/>
      <c r="R2265" s="28229"/>
      <c r="S2265" s="28229"/>
      <c r="T2265" s="28229"/>
      <c r="U2265" s="28265"/>
      <c r="V2265" s="28229">
        <v>0</v>
      </c>
    </row>
    <row s="28966" customFormat="1" customHeight="1" ht="22.5">
      <c r="A2266" s="28229"/>
      <c r="B2266" s="28924" t="s">
        <v>2457</v>
      </c>
      <c r="C2266" s="28540" t="s">
        <v>103</v>
      </c>
      <c r="D2266" s="27339" t="str">
        <f>B2266&amp;".1"</f>
        <v>3.744.1</v>
      </c>
      <c r="E2266" s="27340" t="s">
        <v>1065</v>
      </c>
      <c r="F2266" s="27341" t="s">
        <v>430</v>
      </c>
      <c r="G2266" s="27545" t="s">
        <v>22</v>
      </c>
      <c r="H2266" s="27343" t="s">
        <v>22</v>
      </c>
      <c r="I2266" s="27545" t="s">
        <v>2458</v>
      </c>
      <c r="J2266" s="27343" t="s">
        <v>22</v>
      </c>
      <c r="K2266" s="28195"/>
      <c r="L2266" s="28229"/>
      <c r="M2266" s="28229"/>
      <c r="N2266" s="28229"/>
      <c r="O2266" s="28229"/>
      <c r="P2266" s="28229"/>
      <c r="Q2266" s="28229"/>
      <c r="R2266" s="28229"/>
      <c r="S2266" s="28229"/>
      <c r="T2266" s="28229"/>
      <c r="U2266" s="28265"/>
      <c r="V2266" s="28229">
        <v>0</v>
      </c>
    </row>
    <row s="28966" customFormat="1" customHeight="1" ht="15">
      <c r="A2267" s="28229"/>
      <c r="B2267" s="28924"/>
      <c r="C2267" s="28540"/>
      <c r="D2267" s="27339" t="str">
        <f>B2266&amp;".2"</f>
        <v>3.744.2</v>
      </c>
      <c r="E2267" s="27340" t="s">
        <v>1066</v>
      </c>
      <c r="F2267" s="27341" t="s">
        <v>430</v>
      </c>
      <c r="G2267" s="27310" t="s">
        <v>22</v>
      </c>
      <c r="H2267" s="27343" t="s">
        <v>22</v>
      </c>
      <c r="I2267" s="27310" t="s">
        <v>2446</v>
      </c>
      <c r="J2267" s="27343" t="s">
        <v>22</v>
      </c>
      <c r="K2267" s="28195" t="s">
        <v>1067</v>
      </c>
      <c r="L2267" s="28229"/>
      <c r="M2267" s="28229"/>
      <c r="N2267" s="28229"/>
      <c r="O2267" s="28229"/>
      <c r="P2267" s="28229"/>
      <c r="Q2267" s="28229"/>
      <c r="R2267" s="28229"/>
      <c r="S2267" s="28229"/>
      <c r="T2267" s="28229"/>
      <c r="U2267" s="28265"/>
      <c r="V2267" s="28229">
        <v>0</v>
      </c>
    </row>
    <row s="28966" customFormat="1" customHeight="1" ht="15">
      <c r="A2268" s="28229"/>
      <c r="B2268" s="28924"/>
      <c r="C2268" s="28540"/>
      <c r="D2268" s="27339" t="str">
        <f>B2266&amp;".3"</f>
        <v>3.744.3</v>
      </c>
      <c r="E2268" s="27340" t="s">
        <v>1068</v>
      </c>
      <c r="F2268" s="27341" t="s">
        <v>430</v>
      </c>
      <c r="G2268" s="27310" t="s">
        <v>22</v>
      </c>
      <c r="H2268" s="27343" t="s">
        <v>22</v>
      </c>
      <c r="I2268" s="27310" t="s">
        <v>2446</v>
      </c>
      <c r="J2268" s="27343" t="s">
        <v>22</v>
      </c>
      <c r="K2268" s="28195" t="s">
        <v>1069</v>
      </c>
      <c r="L2268" s="28229"/>
      <c r="M2268" s="28229"/>
      <c r="N2268" s="28229"/>
      <c r="O2268" s="28229"/>
      <c r="P2268" s="28229"/>
      <c r="Q2268" s="28229"/>
      <c r="R2268" s="28229"/>
      <c r="S2268" s="28229"/>
      <c r="T2268" s="28229"/>
      <c r="U2268" s="28265"/>
      <c r="V2268" s="28229">
        <v>0</v>
      </c>
    </row>
    <row s="28966" customFormat="1" customHeight="1" ht="22.5">
      <c r="A2269" s="28229"/>
      <c r="B2269" s="28924" t="s">
        <v>2459</v>
      </c>
      <c r="C2269" s="28540" t="s">
        <v>103</v>
      </c>
      <c r="D2269" s="27339" t="str">
        <f>B2269&amp;".1"</f>
        <v>3.745.1</v>
      </c>
      <c r="E2269" s="27340" t="s">
        <v>1065</v>
      </c>
      <c r="F2269" s="27341" t="s">
        <v>430</v>
      </c>
      <c r="G2269" s="27545" t="s">
        <v>22</v>
      </c>
      <c r="H2269" s="27343" t="s">
        <v>22</v>
      </c>
      <c r="I2269" s="27545" t="s">
        <v>2460</v>
      </c>
      <c r="J2269" s="27343" t="s">
        <v>22</v>
      </c>
      <c r="K2269" s="28195"/>
      <c r="L2269" s="28229"/>
      <c r="M2269" s="28229"/>
      <c r="N2269" s="28229"/>
      <c r="O2269" s="28229"/>
      <c r="P2269" s="28229"/>
      <c r="Q2269" s="28229"/>
      <c r="R2269" s="28229"/>
      <c r="S2269" s="28229"/>
      <c r="T2269" s="28229"/>
      <c r="U2269" s="28265"/>
      <c r="V2269" s="28229">
        <v>0</v>
      </c>
    </row>
    <row s="28966" customFormat="1" customHeight="1" ht="15">
      <c r="A2270" s="28229"/>
      <c r="B2270" s="28924"/>
      <c r="C2270" s="28540"/>
      <c r="D2270" s="27339" t="str">
        <f>B2269&amp;".2"</f>
        <v>3.745.2</v>
      </c>
      <c r="E2270" s="27340" t="s">
        <v>1066</v>
      </c>
      <c r="F2270" s="27341" t="s">
        <v>430</v>
      </c>
      <c r="G2270" s="27310" t="s">
        <v>22</v>
      </c>
      <c r="H2270" s="27343" t="s">
        <v>22</v>
      </c>
      <c r="I2270" s="27310" t="s">
        <v>2446</v>
      </c>
      <c r="J2270" s="27343" t="s">
        <v>22</v>
      </c>
      <c r="K2270" s="28195" t="s">
        <v>1067</v>
      </c>
      <c r="L2270" s="28229"/>
      <c r="M2270" s="28229"/>
      <c r="N2270" s="28229"/>
      <c r="O2270" s="28229"/>
      <c r="P2270" s="28229"/>
      <c r="Q2270" s="28229"/>
      <c r="R2270" s="28229"/>
      <c r="S2270" s="28229"/>
      <c r="T2270" s="28229"/>
      <c r="U2270" s="28265"/>
      <c r="V2270" s="28229">
        <v>0</v>
      </c>
    </row>
    <row s="28966" customFormat="1" customHeight="1" ht="15">
      <c r="A2271" s="28229"/>
      <c r="B2271" s="28924"/>
      <c r="C2271" s="28540"/>
      <c r="D2271" s="27339" t="str">
        <f>B2269&amp;".3"</f>
        <v>3.745.3</v>
      </c>
      <c r="E2271" s="27340" t="s">
        <v>1068</v>
      </c>
      <c r="F2271" s="27341" t="s">
        <v>430</v>
      </c>
      <c r="G2271" s="27310" t="s">
        <v>22</v>
      </c>
      <c r="H2271" s="27343" t="s">
        <v>22</v>
      </c>
      <c r="I2271" s="27310" t="s">
        <v>2446</v>
      </c>
      <c r="J2271" s="27343" t="s">
        <v>22</v>
      </c>
      <c r="K2271" s="28195" t="s">
        <v>1069</v>
      </c>
      <c r="L2271" s="28229"/>
      <c r="M2271" s="28229"/>
      <c r="N2271" s="28229"/>
      <c r="O2271" s="28229"/>
      <c r="P2271" s="28229"/>
      <c r="Q2271" s="28229"/>
      <c r="R2271" s="28229"/>
      <c r="S2271" s="28229"/>
      <c r="T2271" s="28229"/>
      <c r="U2271" s="28265"/>
      <c r="V2271" s="28229">
        <v>0</v>
      </c>
    </row>
    <row s="28966" customFormat="1" customHeight="1" ht="22.5">
      <c r="A2272" s="28229"/>
      <c r="B2272" s="28924" t="s">
        <v>2461</v>
      </c>
      <c r="C2272" s="28540" t="s">
        <v>103</v>
      </c>
      <c r="D2272" s="27339" t="str">
        <f>B2272&amp;".1"</f>
        <v>3.746.1</v>
      </c>
      <c r="E2272" s="27340" t="s">
        <v>1065</v>
      </c>
      <c r="F2272" s="27341" t="s">
        <v>430</v>
      </c>
      <c r="G2272" s="27545" t="s">
        <v>22</v>
      </c>
      <c r="H2272" s="27343" t="s">
        <v>22</v>
      </c>
      <c r="I2272" s="27545" t="s">
        <v>2462</v>
      </c>
      <c r="J2272" s="27343" t="s">
        <v>22</v>
      </c>
      <c r="K2272" s="28195"/>
      <c r="L2272" s="28229"/>
      <c r="M2272" s="28229"/>
      <c r="N2272" s="28229"/>
      <c r="O2272" s="28229"/>
      <c r="P2272" s="28229"/>
      <c r="Q2272" s="28229"/>
      <c r="R2272" s="28229"/>
      <c r="S2272" s="28229"/>
      <c r="T2272" s="28229"/>
      <c r="U2272" s="28265"/>
      <c r="V2272" s="28229">
        <v>0</v>
      </c>
    </row>
    <row s="28966" customFormat="1" customHeight="1" ht="15">
      <c r="A2273" s="28229"/>
      <c r="B2273" s="28924"/>
      <c r="C2273" s="28540"/>
      <c r="D2273" s="27339" t="str">
        <f>B2272&amp;".2"</f>
        <v>3.746.2</v>
      </c>
      <c r="E2273" s="27340" t="s">
        <v>1066</v>
      </c>
      <c r="F2273" s="27341" t="s">
        <v>430</v>
      </c>
      <c r="G2273" s="27310" t="s">
        <v>22</v>
      </c>
      <c r="H2273" s="27343" t="s">
        <v>22</v>
      </c>
      <c r="I2273" s="27310" t="s">
        <v>2446</v>
      </c>
      <c r="J2273" s="27343" t="s">
        <v>22</v>
      </c>
      <c r="K2273" s="28195" t="s">
        <v>1067</v>
      </c>
      <c r="L2273" s="28229"/>
      <c r="M2273" s="28229"/>
      <c r="N2273" s="28229"/>
      <c r="O2273" s="28229"/>
      <c r="P2273" s="28229"/>
      <c r="Q2273" s="28229"/>
      <c r="R2273" s="28229"/>
      <c r="S2273" s="28229"/>
      <c r="T2273" s="28229"/>
      <c r="U2273" s="28265"/>
      <c r="V2273" s="28229">
        <v>0</v>
      </c>
    </row>
    <row s="28966" customFormat="1" customHeight="1" ht="15">
      <c r="A2274" s="28229"/>
      <c r="B2274" s="28924"/>
      <c r="C2274" s="28540"/>
      <c r="D2274" s="27339" t="str">
        <f>B2272&amp;".3"</f>
        <v>3.746.3</v>
      </c>
      <c r="E2274" s="27340" t="s">
        <v>1068</v>
      </c>
      <c r="F2274" s="27341" t="s">
        <v>430</v>
      </c>
      <c r="G2274" s="27310" t="s">
        <v>22</v>
      </c>
      <c r="H2274" s="27343" t="s">
        <v>22</v>
      </c>
      <c r="I2274" s="27310" t="s">
        <v>2446</v>
      </c>
      <c r="J2274" s="27343" t="s">
        <v>22</v>
      </c>
      <c r="K2274" s="28195" t="s">
        <v>1069</v>
      </c>
      <c r="L2274" s="28229"/>
      <c r="M2274" s="28229"/>
      <c r="N2274" s="28229"/>
      <c r="O2274" s="28229"/>
      <c r="P2274" s="28229"/>
      <c r="Q2274" s="28229"/>
      <c r="R2274" s="28229"/>
      <c r="S2274" s="28229"/>
      <c r="T2274" s="28229"/>
      <c r="U2274" s="28265"/>
      <c r="V2274" s="28229">
        <v>0</v>
      </c>
    </row>
    <row s="28966" customFormat="1" customHeight="1" ht="22.5">
      <c r="A2275" s="28229"/>
      <c r="B2275" s="28924" t="s">
        <v>2463</v>
      </c>
      <c r="C2275" s="28540" t="s">
        <v>103</v>
      </c>
      <c r="D2275" s="27339" t="str">
        <f>B2275&amp;".1"</f>
        <v>3.747.1</v>
      </c>
      <c r="E2275" s="27340" t="s">
        <v>1065</v>
      </c>
      <c r="F2275" s="27341" t="s">
        <v>430</v>
      </c>
      <c r="G2275" s="27545" t="s">
        <v>22</v>
      </c>
      <c r="H2275" s="27343" t="s">
        <v>22</v>
      </c>
      <c r="I2275" s="27545" t="s">
        <v>2464</v>
      </c>
      <c r="J2275" s="27343" t="s">
        <v>22</v>
      </c>
      <c r="K2275" s="28195"/>
      <c r="L2275" s="28229"/>
      <c r="M2275" s="28229"/>
      <c r="N2275" s="28229"/>
      <c r="O2275" s="28229"/>
      <c r="P2275" s="28229"/>
      <c r="Q2275" s="28229"/>
      <c r="R2275" s="28229"/>
      <c r="S2275" s="28229"/>
      <c r="T2275" s="28229"/>
      <c r="U2275" s="28265"/>
      <c r="V2275" s="28229">
        <v>0</v>
      </c>
    </row>
    <row s="28966" customFormat="1" customHeight="1" ht="15">
      <c r="A2276" s="28229"/>
      <c r="B2276" s="28924"/>
      <c r="C2276" s="28540"/>
      <c r="D2276" s="27339" t="str">
        <f>B2275&amp;".2"</f>
        <v>3.747.2</v>
      </c>
      <c r="E2276" s="27340" t="s">
        <v>1066</v>
      </c>
      <c r="F2276" s="27341" t="s">
        <v>430</v>
      </c>
      <c r="G2276" s="27310" t="s">
        <v>22</v>
      </c>
      <c r="H2276" s="27343" t="s">
        <v>22</v>
      </c>
      <c r="I2276" s="27310" t="s">
        <v>2446</v>
      </c>
      <c r="J2276" s="27343" t="s">
        <v>22</v>
      </c>
      <c r="K2276" s="28195" t="s">
        <v>1067</v>
      </c>
      <c r="L2276" s="28229"/>
      <c r="M2276" s="28229"/>
      <c r="N2276" s="28229"/>
      <c r="O2276" s="28229"/>
      <c r="P2276" s="28229"/>
      <c r="Q2276" s="28229"/>
      <c r="R2276" s="28229"/>
      <c r="S2276" s="28229"/>
      <c r="T2276" s="28229"/>
      <c r="U2276" s="28265"/>
      <c r="V2276" s="28229">
        <v>0</v>
      </c>
    </row>
    <row s="28966" customFormat="1" customHeight="1" ht="15">
      <c r="A2277" s="28229"/>
      <c r="B2277" s="28924"/>
      <c r="C2277" s="28540"/>
      <c r="D2277" s="27339" t="str">
        <f>B2275&amp;".3"</f>
        <v>3.747.3</v>
      </c>
      <c r="E2277" s="27340" t="s">
        <v>1068</v>
      </c>
      <c r="F2277" s="27341" t="s">
        <v>430</v>
      </c>
      <c r="G2277" s="27310" t="s">
        <v>22</v>
      </c>
      <c r="H2277" s="27343" t="s">
        <v>22</v>
      </c>
      <c r="I2277" s="27310" t="s">
        <v>2446</v>
      </c>
      <c r="J2277" s="27343" t="s">
        <v>22</v>
      </c>
      <c r="K2277" s="28195" t="s">
        <v>1069</v>
      </c>
      <c r="L2277" s="28229"/>
      <c r="M2277" s="28229"/>
      <c r="N2277" s="28229"/>
      <c r="O2277" s="28229"/>
      <c r="P2277" s="28229"/>
      <c r="Q2277" s="28229"/>
      <c r="R2277" s="28229"/>
      <c r="S2277" s="28229"/>
      <c r="T2277" s="28229"/>
      <c r="U2277" s="28265"/>
      <c r="V2277" s="28229">
        <v>0</v>
      </c>
    </row>
    <row s="28966" customFormat="1" customHeight="1" ht="22.5">
      <c r="A2278" s="28229"/>
      <c r="B2278" s="28924" t="s">
        <v>2465</v>
      </c>
      <c r="C2278" s="28540" t="s">
        <v>103</v>
      </c>
      <c r="D2278" s="27339" t="str">
        <f>B2278&amp;".1"</f>
        <v>3.748.1</v>
      </c>
      <c r="E2278" s="27340" t="s">
        <v>1065</v>
      </c>
      <c r="F2278" s="27341" t="s">
        <v>430</v>
      </c>
      <c r="G2278" s="27545" t="s">
        <v>22</v>
      </c>
      <c r="H2278" s="27343" t="s">
        <v>22</v>
      </c>
      <c r="I2278" s="27545" t="s">
        <v>2466</v>
      </c>
      <c r="J2278" s="27343" t="s">
        <v>22</v>
      </c>
      <c r="K2278" s="28195"/>
      <c r="L2278" s="28229"/>
      <c r="M2278" s="28229"/>
      <c r="N2278" s="28229"/>
      <c r="O2278" s="28229"/>
      <c r="P2278" s="28229"/>
      <c r="Q2278" s="28229"/>
      <c r="R2278" s="28229"/>
      <c r="S2278" s="28229"/>
      <c r="T2278" s="28229"/>
      <c r="U2278" s="28265"/>
      <c r="V2278" s="28229">
        <v>0</v>
      </c>
    </row>
    <row s="28966" customFormat="1" customHeight="1" ht="15">
      <c r="A2279" s="28229"/>
      <c r="B2279" s="28924"/>
      <c r="C2279" s="28540"/>
      <c r="D2279" s="27339" t="str">
        <f>B2278&amp;".2"</f>
        <v>3.748.2</v>
      </c>
      <c r="E2279" s="27340" t="s">
        <v>1066</v>
      </c>
      <c r="F2279" s="27341" t="s">
        <v>430</v>
      </c>
      <c r="G2279" s="27310" t="s">
        <v>22</v>
      </c>
      <c r="H2279" s="27343" t="s">
        <v>22</v>
      </c>
      <c r="I2279" s="27310" t="s">
        <v>2446</v>
      </c>
      <c r="J2279" s="27343" t="s">
        <v>22</v>
      </c>
      <c r="K2279" s="28195" t="s">
        <v>1067</v>
      </c>
      <c r="L2279" s="28229"/>
      <c r="M2279" s="28229"/>
      <c r="N2279" s="28229"/>
      <c r="O2279" s="28229"/>
      <c r="P2279" s="28229"/>
      <c r="Q2279" s="28229"/>
      <c r="R2279" s="28229"/>
      <c r="S2279" s="28229"/>
      <c r="T2279" s="28229"/>
      <c r="U2279" s="28265"/>
      <c r="V2279" s="28229">
        <v>0</v>
      </c>
    </row>
    <row s="28966" customFormat="1" customHeight="1" ht="15">
      <c r="A2280" s="28229"/>
      <c r="B2280" s="28924"/>
      <c r="C2280" s="28540"/>
      <c r="D2280" s="27339" t="str">
        <f>B2278&amp;".3"</f>
        <v>3.748.3</v>
      </c>
      <c r="E2280" s="27340" t="s">
        <v>1068</v>
      </c>
      <c r="F2280" s="27341" t="s">
        <v>430</v>
      </c>
      <c r="G2280" s="27310" t="s">
        <v>22</v>
      </c>
      <c r="H2280" s="27343" t="s">
        <v>22</v>
      </c>
      <c r="I2280" s="27310" t="s">
        <v>2446</v>
      </c>
      <c r="J2280" s="27343" t="s">
        <v>22</v>
      </c>
      <c r="K2280" s="28195" t="s">
        <v>1069</v>
      </c>
      <c r="L2280" s="28229"/>
      <c r="M2280" s="28229"/>
      <c r="N2280" s="28229"/>
      <c r="O2280" s="28229"/>
      <c r="P2280" s="28229"/>
      <c r="Q2280" s="28229"/>
      <c r="R2280" s="28229"/>
      <c r="S2280" s="28229"/>
      <c r="T2280" s="28229"/>
      <c r="U2280" s="28265"/>
      <c r="V2280" s="28229">
        <v>0</v>
      </c>
    </row>
    <row s="28966" customFormat="1" customHeight="1" ht="22.5">
      <c r="A2281" s="28229"/>
      <c r="B2281" s="28924" t="s">
        <v>2467</v>
      </c>
      <c r="C2281" s="28540" t="s">
        <v>103</v>
      </c>
      <c r="D2281" s="27339" t="str">
        <f>B2281&amp;".1"</f>
        <v>3.749.1</v>
      </c>
      <c r="E2281" s="27340" t="s">
        <v>1065</v>
      </c>
      <c r="F2281" s="27341" t="s">
        <v>430</v>
      </c>
      <c r="G2281" s="27545" t="s">
        <v>22</v>
      </c>
      <c r="H2281" s="27343" t="s">
        <v>22</v>
      </c>
      <c r="I2281" s="27545" t="s">
        <v>2468</v>
      </c>
      <c r="J2281" s="27343" t="s">
        <v>22</v>
      </c>
      <c r="K2281" s="28195"/>
      <c r="L2281" s="28229"/>
      <c r="M2281" s="28229"/>
      <c r="N2281" s="28229"/>
      <c r="O2281" s="28229"/>
      <c r="P2281" s="28229"/>
      <c r="Q2281" s="28229"/>
      <c r="R2281" s="28229"/>
      <c r="S2281" s="28229"/>
      <c r="T2281" s="28229"/>
      <c r="U2281" s="28265"/>
      <c r="V2281" s="28229">
        <v>0</v>
      </c>
    </row>
    <row s="28966" customFormat="1" customHeight="1" ht="15">
      <c r="A2282" s="28229"/>
      <c r="B2282" s="28924"/>
      <c r="C2282" s="28540"/>
      <c r="D2282" s="27339" t="str">
        <f>B2281&amp;".2"</f>
        <v>3.749.2</v>
      </c>
      <c r="E2282" s="27340" t="s">
        <v>1066</v>
      </c>
      <c r="F2282" s="27341" t="s">
        <v>430</v>
      </c>
      <c r="G2282" s="27310" t="s">
        <v>22</v>
      </c>
      <c r="H2282" s="27343" t="s">
        <v>22</v>
      </c>
      <c r="I2282" s="27310" t="s">
        <v>2446</v>
      </c>
      <c r="J2282" s="27343" t="s">
        <v>22</v>
      </c>
      <c r="K2282" s="28195" t="s">
        <v>1067</v>
      </c>
      <c r="L2282" s="28229"/>
      <c r="M2282" s="28229"/>
      <c r="N2282" s="28229"/>
      <c r="O2282" s="28229"/>
      <c r="P2282" s="28229"/>
      <c r="Q2282" s="28229"/>
      <c r="R2282" s="28229"/>
      <c r="S2282" s="28229"/>
      <c r="T2282" s="28229"/>
      <c r="U2282" s="28265"/>
      <c r="V2282" s="28229">
        <v>0</v>
      </c>
    </row>
    <row s="28966" customFormat="1" customHeight="1" ht="15">
      <c r="A2283" s="28229"/>
      <c r="B2283" s="28924"/>
      <c r="C2283" s="28540"/>
      <c r="D2283" s="27339" t="str">
        <f>B2281&amp;".3"</f>
        <v>3.749.3</v>
      </c>
      <c r="E2283" s="27340" t="s">
        <v>1068</v>
      </c>
      <c r="F2283" s="27341" t="s">
        <v>430</v>
      </c>
      <c r="G2283" s="27310" t="s">
        <v>22</v>
      </c>
      <c r="H2283" s="27343" t="s">
        <v>22</v>
      </c>
      <c r="I2283" s="27310" t="s">
        <v>2446</v>
      </c>
      <c r="J2283" s="27343" t="s">
        <v>22</v>
      </c>
      <c r="K2283" s="28195" t="s">
        <v>1069</v>
      </c>
      <c r="L2283" s="28229"/>
      <c r="M2283" s="28229"/>
      <c r="N2283" s="28229"/>
      <c r="O2283" s="28229"/>
      <c r="P2283" s="28229"/>
      <c r="Q2283" s="28229"/>
      <c r="R2283" s="28229"/>
      <c r="S2283" s="28229"/>
      <c r="T2283" s="28229"/>
      <c r="U2283" s="28265"/>
      <c r="V2283" s="28229">
        <v>0</v>
      </c>
    </row>
    <row s="28966" customFormat="1" customHeight="1" ht="22.5">
      <c r="A2284" s="28229"/>
      <c r="B2284" s="28924" t="s">
        <v>2469</v>
      </c>
      <c r="C2284" s="28540" t="s">
        <v>103</v>
      </c>
      <c r="D2284" s="27339" t="str">
        <f>B2284&amp;".1"</f>
        <v>3.750.1</v>
      </c>
      <c r="E2284" s="27340" t="s">
        <v>1065</v>
      </c>
      <c r="F2284" s="27341" t="s">
        <v>430</v>
      </c>
      <c r="G2284" s="27545" t="s">
        <v>22</v>
      </c>
      <c r="H2284" s="27343" t="s">
        <v>22</v>
      </c>
      <c r="I2284" s="27545" t="s">
        <v>2470</v>
      </c>
      <c r="J2284" s="27343" t="s">
        <v>22</v>
      </c>
      <c r="K2284" s="28195"/>
      <c r="L2284" s="28229"/>
      <c r="M2284" s="28229"/>
      <c r="N2284" s="28229"/>
      <c r="O2284" s="28229"/>
      <c r="P2284" s="28229"/>
      <c r="Q2284" s="28229"/>
      <c r="R2284" s="28229"/>
      <c r="S2284" s="28229"/>
      <c r="T2284" s="28229"/>
      <c r="U2284" s="28265"/>
      <c r="V2284" s="28229">
        <v>0</v>
      </c>
    </row>
    <row s="28966" customFormat="1" customHeight="1" ht="15">
      <c r="A2285" s="28229"/>
      <c r="B2285" s="28924"/>
      <c r="C2285" s="28540"/>
      <c r="D2285" s="27339" t="str">
        <f>B2284&amp;".2"</f>
        <v>3.750.2</v>
      </c>
      <c r="E2285" s="27340" t="s">
        <v>1066</v>
      </c>
      <c r="F2285" s="27341" t="s">
        <v>430</v>
      </c>
      <c r="G2285" s="27310" t="s">
        <v>22</v>
      </c>
      <c r="H2285" s="27343" t="s">
        <v>22</v>
      </c>
      <c r="I2285" s="27310" t="s">
        <v>2446</v>
      </c>
      <c r="J2285" s="27343" t="s">
        <v>22</v>
      </c>
      <c r="K2285" s="28195" t="s">
        <v>1067</v>
      </c>
      <c r="L2285" s="28229"/>
      <c r="M2285" s="28229"/>
      <c r="N2285" s="28229"/>
      <c r="O2285" s="28229"/>
      <c r="P2285" s="28229"/>
      <c r="Q2285" s="28229"/>
      <c r="R2285" s="28229"/>
      <c r="S2285" s="28229"/>
      <c r="T2285" s="28229"/>
      <c r="U2285" s="28265"/>
      <c r="V2285" s="28229">
        <v>0</v>
      </c>
    </row>
    <row s="28966" customFormat="1" customHeight="1" ht="15">
      <c r="A2286" s="28229"/>
      <c r="B2286" s="28924"/>
      <c r="C2286" s="28540"/>
      <c r="D2286" s="27339" t="str">
        <f>B2284&amp;".3"</f>
        <v>3.750.3</v>
      </c>
      <c r="E2286" s="27340" t="s">
        <v>1068</v>
      </c>
      <c r="F2286" s="27341" t="s">
        <v>430</v>
      </c>
      <c r="G2286" s="27310" t="s">
        <v>22</v>
      </c>
      <c r="H2286" s="27343" t="s">
        <v>22</v>
      </c>
      <c r="I2286" s="27310" t="s">
        <v>2446</v>
      </c>
      <c r="J2286" s="27343" t="s">
        <v>22</v>
      </c>
      <c r="K2286" s="28195" t="s">
        <v>1069</v>
      </c>
      <c r="L2286" s="28229"/>
      <c r="M2286" s="28229"/>
      <c r="N2286" s="28229"/>
      <c r="O2286" s="28229"/>
      <c r="P2286" s="28229"/>
      <c r="Q2286" s="28229"/>
      <c r="R2286" s="28229"/>
      <c r="S2286" s="28229"/>
      <c r="T2286" s="28229"/>
      <c r="U2286" s="28265"/>
      <c r="V2286" s="28229">
        <v>0</v>
      </c>
    </row>
    <row s="28966" customFormat="1" customHeight="1" ht="22.5">
      <c r="A2287" s="28229"/>
      <c r="B2287" s="28924" t="s">
        <v>2471</v>
      </c>
      <c r="C2287" s="28540" t="s">
        <v>103</v>
      </c>
      <c r="D2287" s="27339" t="str">
        <f>B2287&amp;".1"</f>
        <v>3.751.1</v>
      </c>
      <c r="E2287" s="27340" t="s">
        <v>1065</v>
      </c>
      <c r="F2287" s="27341" t="s">
        <v>430</v>
      </c>
      <c r="G2287" s="27545" t="s">
        <v>22</v>
      </c>
      <c r="H2287" s="27343" t="s">
        <v>22</v>
      </c>
      <c r="I2287" s="27545" t="s">
        <v>2472</v>
      </c>
      <c r="J2287" s="27343" t="s">
        <v>22</v>
      </c>
      <c r="K2287" s="28195"/>
      <c r="L2287" s="28229"/>
      <c r="M2287" s="28229"/>
      <c r="N2287" s="28229"/>
      <c r="O2287" s="28229"/>
      <c r="P2287" s="28229"/>
      <c r="Q2287" s="28229"/>
      <c r="R2287" s="28229"/>
      <c r="S2287" s="28229"/>
      <c r="T2287" s="28229"/>
      <c r="U2287" s="28265"/>
      <c r="V2287" s="28229">
        <v>0</v>
      </c>
    </row>
    <row s="28966" customFormat="1" customHeight="1" ht="15">
      <c r="A2288" s="28229"/>
      <c r="B2288" s="28924"/>
      <c r="C2288" s="28540"/>
      <c r="D2288" s="27339" t="str">
        <f>B2287&amp;".2"</f>
        <v>3.751.2</v>
      </c>
      <c r="E2288" s="27340" t="s">
        <v>1066</v>
      </c>
      <c r="F2288" s="27341" t="s">
        <v>430</v>
      </c>
      <c r="G2288" s="27310" t="s">
        <v>22</v>
      </c>
      <c r="H2288" s="27343" t="s">
        <v>22</v>
      </c>
      <c r="I2288" s="27310" t="s">
        <v>2446</v>
      </c>
      <c r="J2288" s="27343" t="s">
        <v>22</v>
      </c>
      <c r="K2288" s="28195" t="s">
        <v>1067</v>
      </c>
      <c r="L2288" s="28229"/>
      <c r="M2288" s="28229"/>
      <c r="N2288" s="28229"/>
      <c r="O2288" s="28229"/>
      <c r="P2288" s="28229"/>
      <c r="Q2288" s="28229"/>
      <c r="R2288" s="28229"/>
      <c r="S2288" s="28229"/>
      <c r="T2288" s="28229"/>
      <c r="U2288" s="28265"/>
      <c r="V2288" s="28229">
        <v>0</v>
      </c>
    </row>
    <row s="28966" customFormat="1" customHeight="1" ht="15">
      <c r="A2289" s="28229"/>
      <c r="B2289" s="28924"/>
      <c r="C2289" s="28540"/>
      <c r="D2289" s="27339" t="str">
        <f>B2287&amp;".3"</f>
        <v>3.751.3</v>
      </c>
      <c r="E2289" s="27340" t="s">
        <v>1068</v>
      </c>
      <c r="F2289" s="27341" t="s">
        <v>430</v>
      </c>
      <c r="G2289" s="27310" t="s">
        <v>22</v>
      </c>
      <c r="H2289" s="27343" t="s">
        <v>22</v>
      </c>
      <c r="I2289" s="27310" t="s">
        <v>2446</v>
      </c>
      <c r="J2289" s="27343" t="s">
        <v>22</v>
      </c>
      <c r="K2289" s="28195" t="s">
        <v>1069</v>
      </c>
      <c r="L2289" s="28229"/>
      <c r="M2289" s="28229"/>
      <c r="N2289" s="28229"/>
      <c r="O2289" s="28229"/>
      <c r="P2289" s="28229"/>
      <c r="Q2289" s="28229"/>
      <c r="R2289" s="28229"/>
      <c r="S2289" s="28229"/>
      <c r="T2289" s="28229"/>
      <c r="U2289" s="28265"/>
      <c r="V2289" s="28229">
        <v>0</v>
      </c>
    </row>
    <row s="28966" customFormat="1" customHeight="1" ht="22.5">
      <c r="A2290" s="28229"/>
      <c r="B2290" s="28924" t="s">
        <v>2473</v>
      </c>
      <c r="C2290" s="28540" t="s">
        <v>103</v>
      </c>
      <c r="D2290" s="27339" t="str">
        <f>B2290&amp;".1"</f>
        <v>3.752.1</v>
      </c>
      <c r="E2290" s="27340" t="s">
        <v>1065</v>
      </c>
      <c r="F2290" s="27341" t="s">
        <v>430</v>
      </c>
      <c r="G2290" s="27545" t="s">
        <v>22</v>
      </c>
      <c r="H2290" s="27343" t="s">
        <v>22</v>
      </c>
      <c r="I2290" s="27545" t="s">
        <v>2474</v>
      </c>
      <c r="J2290" s="27343" t="s">
        <v>22</v>
      </c>
      <c r="K2290" s="28195"/>
      <c r="L2290" s="28229"/>
      <c r="M2290" s="28229"/>
      <c r="N2290" s="28229"/>
      <c r="O2290" s="28229"/>
      <c r="P2290" s="28229"/>
      <c r="Q2290" s="28229"/>
      <c r="R2290" s="28229"/>
      <c r="S2290" s="28229"/>
      <c r="T2290" s="28229"/>
      <c r="U2290" s="28265"/>
      <c r="V2290" s="28229">
        <v>0</v>
      </c>
    </row>
    <row s="28966" customFormat="1" customHeight="1" ht="15">
      <c r="A2291" s="28229"/>
      <c r="B2291" s="28924"/>
      <c r="C2291" s="28540"/>
      <c r="D2291" s="27339" t="str">
        <f>B2290&amp;".2"</f>
        <v>3.752.2</v>
      </c>
      <c r="E2291" s="27340" t="s">
        <v>1066</v>
      </c>
      <c r="F2291" s="27341" t="s">
        <v>430</v>
      </c>
      <c r="G2291" s="27310" t="s">
        <v>22</v>
      </c>
      <c r="H2291" s="27343" t="s">
        <v>22</v>
      </c>
      <c r="I2291" s="27310" t="s">
        <v>2446</v>
      </c>
      <c r="J2291" s="27343" t="s">
        <v>22</v>
      </c>
      <c r="K2291" s="28195" t="s">
        <v>1067</v>
      </c>
      <c r="L2291" s="28229"/>
      <c r="M2291" s="28229"/>
      <c r="N2291" s="28229"/>
      <c r="O2291" s="28229"/>
      <c r="P2291" s="28229"/>
      <c r="Q2291" s="28229"/>
      <c r="R2291" s="28229"/>
      <c r="S2291" s="28229"/>
      <c r="T2291" s="28229"/>
      <c r="U2291" s="28265"/>
      <c r="V2291" s="28229">
        <v>0</v>
      </c>
    </row>
    <row s="28966" customFormat="1" customHeight="1" ht="15">
      <c r="A2292" s="28229"/>
      <c r="B2292" s="28924"/>
      <c r="C2292" s="28540"/>
      <c r="D2292" s="27339" t="str">
        <f>B2290&amp;".3"</f>
        <v>3.752.3</v>
      </c>
      <c r="E2292" s="27340" t="s">
        <v>1068</v>
      </c>
      <c r="F2292" s="27341" t="s">
        <v>430</v>
      </c>
      <c r="G2292" s="27310" t="s">
        <v>22</v>
      </c>
      <c r="H2292" s="27343" t="s">
        <v>22</v>
      </c>
      <c r="I2292" s="27310" t="s">
        <v>2446</v>
      </c>
      <c r="J2292" s="27343" t="s">
        <v>22</v>
      </c>
      <c r="K2292" s="28195" t="s">
        <v>1069</v>
      </c>
      <c r="L2292" s="28229"/>
      <c r="M2292" s="28229"/>
      <c r="N2292" s="28229"/>
      <c r="O2292" s="28229"/>
      <c r="P2292" s="28229"/>
      <c r="Q2292" s="28229"/>
      <c r="R2292" s="28229"/>
      <c r="S2292" s="28229"/>
      <c r="T2292" s="28229"/>
      <c r="U2292" s="28265"/>
      <c r="V2292" s="28229">
        <v>0</v>
      </c>
    </row>
    <row s="28966" customFormat="1" customHeight="1" ht="22.5">
      <c r="A2293" s="28229"/>
      <c r="B2293" s="28924" t="s">
        <v>2475</v>
      </c>
      <c r="C2293" s="28540" t="s">
        <v>103</v>
      </c>
      <c r="D2293" s="27339" t="str">
        <f>B2293&amp;".1"</f>
        <v>3.753.1</v>
      </c>
      <c r="E2293" s="27340" t="s">
        <v>1065</v>
      </c>
      <c r="F2293" s="27341" t="s">
        <v>430</v>
      </c>
      <c r="G2293" s="27545" t="s">
        <v>22</v>
      </c>
      <c r="H2293" s="27343" t="s">
        <v>22</v>
      </c>
      <c r="I2293" s="27545" t="s">
        <v>2476</v>
      </c>
      <c r="J2293" s="27343" t="s">
        <v>22</v>
      </c>
      <c r="K2293" s="28195"/>
      <c r="L2293" s="28229"/>
      <c r="M2293" s="28229"/>
      <c r="N2293" s="28229"/>
      <c r="O2293" s="28229"/>
      <c r="P2293" s="28229"/>
      <c r="Q2293" s="28229"/>
      <c r="R2293" s="28229"/>
      <c r="S2293" s="28229"/>
      <c r="T2293" s="28229"/>
      <c r="U2293" s="28265"/>
      <c r="V2293" s="28229">
        <v>0</v>
      </c>
    </row>
    <row s="28966" customFormat="1" customHeight="1" ht="15">
      <c r="A2294" s="28229"/>
      <c r="B2294" s="28924"/>
      <c r="C2294" s="28540"/>
      <c r="D2294" s="27339" t="str">
        <f>B2293&amp;".2"</f>
        <v>3.753.2</v>
      </c>
      <c r="E2294" s="27340" t="s">
        <v>1066</v>
      </c>
      <c r="F2294" s="27341" t="s">
        <v>430</v>
      </c>
      <c r="G2294" s="27310" t="s">
        <v>22</v>
      </c>
      <c r="H2294" s="27343" t="s">
        <v>22</v>
      </c>
      <c r="I2294" s="27310" t="s">
        <v>2446</v>
      </c>
      <c r="J2294" s="27343" t="s">
        <v>22</v>
      </c>
      <c r="K2294" s="28195" t="s">
        <v>1067</v>
      </c>
      <c r="L2294" s="28229"/>
      <c r="M2294" s="28229"/>
      <c r="N2294" s="28229"/>
      <c r="O2294" s="28229"/>
      <c r="P2294" s="28229"/>
      <c r="Q2294" s="28229"/>
      <c r="R2294" s="28229"/>
      <c r="S2294" s="28229"/>
      <c r="T2294" s="28229"/>
      <c r="U2294" s="28265"/>
      <c r="V2294" s="28229">
        <v>0</v>
      </c>
    </row>
    <row s="28966" customFormat="1" customHeight="1" ht="15">
      <c r="A2295" s="28229"/>
      <c r="B2295" s="28924"/>
      <c r="C2295" s="28540"/>
      <c r="D2295" s="27339" t="str">
        <f>B2293&amp;".3"</f>
        <v>3.753.3</v>
      </c>
      <c r="E2295" s="27340" t="s">
        <v>1068</v>
      </c>
      <c r="F2295" s="27341" t="s">
        <v>430</v>
      </c>
      <c r="G2295" s="27310" t="s">
        <v>22</v>
      </c>
      <c r="H2295" s="27343" t="s">
        <v>22</v>
      </c>
      <c r="I2295" s="27310" t="s">
        <v>2446</v>
      </c>
      <c r="J2295" s="27343" t="s">
        <v>22</v>
      </c>
      <c r="K2295" s="28195" t="s">
        <v>1069</v>
      </c>
      <c r="L2295" s="28229"/>
      <c r="M2295" s="28229"/>
      <c r="N2295" s="28229"/>
      <c r="O2295" s="28229"/>
      <c r="P2295" s="28229"/>
      <c r="Q2295" s="28229"/>
      <c r="R2295" s="28229"/>
      <c r="S2295" s="28229"/>
      <c r="T2295" s="28229"/>
      <c r="U2295" s="28265"/>
      <c r="V2295" s="28229">
        <v>0</v>
      </c>
    </row>
    <row s="28966" customFormat="1" customHeight="1" ht="22.5">
      <c r="A2296" s="28229"/>
      <c r="B2296" s="28924" t="s">
        <v>2477</v>
      </c>
      <c r="C2296" s="28540" t="s">
        <v>103</v>
      </c>
      <c r="D2296" s="27339" t="str">
        <f>B2296&amp;".1"</f>
        <v>3.754.1</v>
      </c>
      <c r="E2296" s="27340" t="s">
        <v>1065</v>
      </c>
      <c r="F2296" s="27341" t="s">
        <v>430</v>
      </c>
      <c r="G2296" s="27545" t="s">
        <v>22</v>
      </c>
      <c r="H2296" s="27343" t="s">
        <v>22</v>
      </c>
      <c r="I2296" s="27545" t="s">
        <v>2478</v>
      </c>
      <c r="J2296" s="27343" t="s">
        <v>22</v>
      </c>
      <c r="K2296" s="28195"/>
      <c r="L2296" s="28229"/>
      <c r="M2296" s="28229"/>
      <c r="N2296" s="28229"/>
      <c r="O2296" s="28229"/>
      <c r="P2296" s="28229"/>
      <c r="Q2296" s="28229"/>
      <c r="R2296" s="28229"/>
      <c r="S2296" s="28229"/>
      <c r="T2296" s="28229"/>
      <c r="U2296" s="28265"/>
      <c r="V2296" s="28229">
        <v>0</v>
      </c>
    </row>
    <row s="28966" customFormat="1" customHeight="1" ht="15">
      <c r="A2297" s="28229"/>
      <c r="B2297" s="28924"/>
      <c r="C2297" s="28540"/>
      <c r="D2297" s="27339" t="str">
        <f>B2296&amp;".2"</f>
        <v>3.754.2</v>
      </c>
      <c r="E2297" s="27340" t="s">
        <v>1066</v>
      </c>
      <c r="F2297" s="27341" t="s">
        <v>430</v>
      </c>
      <c r="G2297" s="27310" t="s">
        <v>22</v>
      </c>
      <c r="H2297" s="27343" t="s">
        <v>22</v>
      </c>
      <c r="I2297" s="27310" t="s">
        <v>2479</v>
      </c>
      <c r="J2297" s="27343" t="s">
        <v>22</v>
      </c>
      <c r="K2297" s="28195" t="s">
        <v>1067</v>
      </c>
      <c r="L2297" s="28229"/>
      <c r="M2297" s="28229"/>
      <c r="N2297" s="28229"/>
      <c r="O2297" s="28229"/>
      <c r="P2297" s="28229"/>
      <c r="Q2297" s="28229"/>
      <c r="R2297" s="28229"/>
      <c r="S2297" s="28229"/>
      <c r="T2297" s="28229"/>
      <c r="U2297" s="28265"/>
      <c r="V2297" s="28229">
        <v>0</v>
      </c>
    </row>
    <row s="28966" customFormat="1" customHeight="1" ht="15">
      <c r="A2298" s="28229"/>
      <c r="B2298" s="28924"/>
      <c r="C2298" s="28540"/>
      <c r="D2298" s="27339" t="str">
        <f>B2296&amp;".3"</f>
        <v>3.754.3</v>
      </c>
      <c r="E2298" s="27340" t="s">
        <v>1068</v>
      </c>
      <c r="F2298" s="27341" t="s">
        <v>430</v>
      </c>
      <c r="G2298" s="27310" t="s">
        <v>22</v>
      </c>
      <c r="H2298" s="27343" t="s">
        <v>22</v>
      </c>
      <c r="I2298" s="27310" t="s">
        <v>2479</v>
      </c>
      <c r="J2298" s="27343" t="s">
        <v>22</v>
      </c>
      <c r="K2298" s="28195" t="s">
        <v>1069</v>
      </c>
      <c r="L2298" s="28229"/>
      <c r="M2298" s="28229"/>
      <c r="N2298" s="28229"/>
      <c r="O2298" s="28229"/>
      <c r="P2298" s="28229"/>
      <c r="Q2298" s="28229"/>
      <c r="R2298" s="28229"/>
      <c r="S2298" s="28229"/>
      <c r="T2298" s="28229"/>
      <c r="U2298" s="28265"/>
      <c r="V2298" s="28229">
        <v>0</v>
      </c>
    </row>
    <row s="28966" customFormat="1" customHeight="1" ht="22.5">
      <c r="A2299" s="28229"/>
      <c r="B2299" s="28924" t="s">
        <v>2480</v>
      </c>
      <c r="C2299" s="28540" t="s">
        <v>103</v>
      </c>
      <c r="D2299" s="27339" t="str">
        <f>B2299&amp;".1"</f>
        <v>3.755.1</v>
      </c>
      <c r="E2299" s="27340" t="s">
        <v>1065</v>
      </c>
      <c r="F2299" s="27341" t="s">
        <v>430</v>
      </c>
      <c r="G2299" s="27545" t="s">
        <v>22</v>
      </c>
      <c r="H2299" s="27343" t="s">
        <v>22</v>
      </c>
      <c r="I2299" s="27545" t="s">
        <v>1381</v>
      </c>
      <c r="J2299" s="27343" t="s">
        <v>22</v>
      </c>
      <c r="K2299" s="28195"/>
      <c r="L2299" s="28229"/>
      <c r="M2299" s="28229"/>
      <c r="N2299" s="28229"/>
      <c r="O2299" s="28229"/>
      <c r="P2299" s="28229"/>
      <c r="Q2299" s="28229"/>
      <c r="R2299" s="28229"/>
      <c r="S2299" s="28229"/>
      <c r="T2299" s="28229"/>
      <c r="U2299" s="28265"/>
      <c r="V2299" s="28229">
        <v>0</v>
      </c>
    </row>
    <row s="28966" customFormat="1" customHeight="1" ht="15">
      <c r="A2300" s="28229"/>
      <c r="B2300" s="28924"/>
      <c r="C2300" s="28540"/>
      <c r="D2300" s="27339" t="str">
        <f>B2299&amp;".2"</f>
        <v>3.755.2</v>
      </c>
      <c r="E2300" s="27340" t="s">
        <v>1066</v>
      </c>
      <c r="F2300" s="27341" t="s">
        <v>430</v>
      </c>
      <c r="G2300" s="27310" t="s">
        <v>22</v>
      </c>
      <c r="H2300" s="27343" t="s">
        <v>22</v>
      </c>
      <c r="I2300" s="27310" t="s">
        <v>2479</v>
      </c>
      <c r="J2300" s="27343" t="s">
        <v>22</v>
      </c>
      <c r="K2300" s="28195" t="s">
        <v>1067</v>
      </c>
      <c r="L2300" s="28229"/>
      <c r="M2300" s="28229"/>
      <c r="N2300" s="28229"/>
      <c r="O2300" s="28229"/>
      <c r="P2300" s="28229"/>
      <c r="Q2300" s="28229"/>
      <c r="R2300" s="28229"/>
      <c r="S2300" s="28229"/>
      <c r="T2300" s="28229"/>
      <c r="U2300" s="28265"/>
      <c r="V2300" s="28229">
        <v>0</v>
      </c>
    </row>
    <row s="28966" customFormat="1" customHeight="1" ht="15">
      <c r="A2301" s="28229"/>
      <c r="B2301" s="28924"/>
      <c r="C2301" s="28540"/>
      <c r="D2301" s="27339" t="str">
        <f>B2299&amp;".3"</f>
        <v>3.755.3</v>
      </c>
      <c r="E2301" s="27340" t="s">
        <v>1068</v>
      </c>
      <c r="F2301" s="27341" t="s">
        <v>430</v>
      </c>
      <c r="G2301" s="27310" t="s">
        <v>22</v>
      </c>
      <c r="H2301" s="27343" t="s">
        <v>22</v>
      </c>
      <c r="I2301" s="27310" t="s">
        <v>2479</v>
      </c>
      <c r="J2301" s="27343" t="s">
        <v>22</v>
      </c>
      <c r="K2301" s="28195" t="s">
        <v>1069</v>
      </c>
      <c r="L2301" s="28229"/>
      <c r="M2301" s="28229"/>
      <c r="N2301" s="28229"/>
      <c r="O2301" s="28229"/>
      <c r="P2301" s="28229"/>
      <c r="Q2301" s="28229"/>
      <c r="R2301" s="28229"/>
      <c r="S2301" s="28229"/>
      <c r="T2301" s="28229"/>
      <c r="U2301" s="28265"/>
      <c r="V2301" s="28229">
        <v>0</v>
      </c>
    </row>
    <row s="28966" customFormat="1" customHeight="1" ht="22.5">
      <c r="A2302" s="28229"/>
      <c r="B2302" s="28924" t="s">
        <v>2481</v>
      </c>
      <c r="C2302" s="28540" t="s">
        <v>103</v>
      </c>
      <c r="D2302" s="27339" t="str">
        <f>B2302&amp;".1"</f>
        <v>3.756.1</v>
      </c>
      <c r="E2302" s="27340" t="s">
        <v>1065</v>
      </c>
      <c r="F2302" s="27341" t="s">
        <v>430</v>
      </c>
      <c r="G2302" s="27545" t="s">
        <v>22</v>
      </c>
      <c r="H2302" s="27343" t="s">
        <v>22</v>
      </c>
      <c r="I2302" s="27545" t="s">
        <v>2482</v>
      </c>
      <c r="J2302" s="27343" t="s">
        <v>22</v>
      </c>
      <c r="K2302" s="28195"/>
      <c r="L2302" s="28229"/>
      <c r="M2302" s="28229"/>
      <c r="N2302" s="28229"/>
      <c r="O2302" s="28229"/>
      <c r="P2302" s="28229"/>
      <c r="Q2302" s="28229"/>
      <c r="R2302" s="28229"/>
      <c r="S2302" s="28229"/>
      <c r="T2302" s="28229"/>
      <c r="U2302" s="28265"/>
      <c r="V2302" s="28229">
        <v>0</v>
      </c>
    </row>
    <row s="28966" customFormat="1" customHeight="1" ht="15">
      <c r="A2303" s="28229"/>
      <c r="B2303" s="28924"/>
      <c r="C2303" s="28540"/>
      <c r="D2303" s="27339" t="str">
        <f>B2302&amp;".2"</f>
        <v>3.756.2</v>
      </c>
      <c r="E2303" s="27340" t="s">
        <v>1066</v>
      </c>
      <c r="F2303" s="27341" t="s">
        <v>430</v>
      </c>
      <c r="G2303" s="27310" t="s">
        <v>22</v>
      </c>
      <c r="H2303" s="27343" t="s">
        <v>22</v>
      </c>
      <c r="I2303" s="27310" t="s">
        <v>2479</v>
      </c>
      <c r="J2303" s="27343" t="s">
        <v>22</v>
      </c>
      <c r="K2303" s="28195" t="s">
        <v>1067</v>
      </c>
      <c r="L2303" s="28229"/>
      <c r="M2303" s="28229"/>
      <c r="N2303" s="28229"/>
      <c r="O2303" s="28229"/>
      <c r="P2303" s="28229"/>
      <c r="Q2303" s="28229"/>
      <c r="R2303" s="28229"/>
      <c r="S2303" s="28229"/>
      <c r="T2303" s="28229"/>
      <c r="U2303" s="28265"/>
      <c r="V2303" s="28229">
        <v>0</v>
      </c>
    </row>
    <row s="28966" customFormat="1" customHeight="1" ht="15">
      <c r="A2304" s="28229"/>
      <c r="B2304" s="28924"/>
      <c r="C2304" s="28540"/>
      <c r="D2304" s="27339" t="str">
        <f>B2302&amp;".3"</f>
        <v>3.756.3</v>
      </c>
      <c r="E2304" s="27340" t="s">
        <v>1068</v>
      </c>
      <c r="F2304" s="27341" t="s">
        <v>430</v>
      </c>
      <c r="G2304" s="27310" t="s">
        <v>22</v>
      </c>
      <c r="H2304" s="27343" t="s">
        <v>22</v>
      </c>
      <c r="I2304" s="27310" t="s">
        <v>2479</v>
      </c>
      <c r="J2304" s="27343" t="s">
        <v>22</v>
      </c>
      <c r="K2304" s="28195" t="s">
        <v>1069</v>
      </c>
      <c r="L2304" s="28229"/>
      <c r="M2304" s="28229"/>
      <c r="N2304" s="28229"/>
      <c r="O2304" s="28229"/>
      <c r="P2304" s="28229"/>
      <c r="Q2304" s="28229"/>
      <c r="R2304" s="28229"/>
      <c r="S2304" s="28229"/>
      <c r="T2304" s="28229"/>
      <c r="U2304" s="28265"/>
      <c r="V2304" s="28229">
        <v>0</v>
      </c>
    </row>
    <row s="28966" customFormat="1" customHeight="1" ht="22.5">
      <c r="A2305" s="28229"/>
      <c r="B2305" s="28924" t="s">
        <v>2483</v>
      </c>
      <c r="C2305" s="28540" t="s">
        <v>103</v>
      </c>
      <c r="D2305" s="27339" t="str">
        <f>B2305&amp;".1"</f>
        <v>3.757.1</v>
      </c>
      <c r="E2305" s="27340" t="s">
        <v>1065</v>
      </c>
      <c r="F2305" s="27341" t="s">
        <v>430</v>
      </c>
      <c r="G2305" s="27545" t="s">
        <v>22</v>
      </c>
      <c r="H2305" s="27343" t="s">
        <v>22</v>
      </c>
      <c r="I2305" s="27545" t="s">
        <v>2484</v>
      </c>
      <c r="J2305" s="27343" t="s">
        <v>22</v>
      </c>
      <c r="K2305" s="28195"/>
      <c r="L2305" s="28229"/>
      <c r="M2305" s="28229"/>
      <c r="N2305" s="28229"/>
      <c r="O2305" s="28229"/>
      <c r="P2305" s="28229"/>
      <c r="Q2305" s="28229"/>
      <c r="R2305" s="28229"/>
      <c r="S2305" s="28229"/>
      <c r="T2305" s="28229"/>
      <c r="U2305" s="28265"/>
      <c r="V2305" s="28229">
        <v>0</v>
      </c>
    </row>
    <row s="28966" customFormat="1" customHeight="1" ht="15">
      <c r="A2306" s="28229"/>
      <c r="B2306" s="28924"/>
      <c r="C2306" s="28540"/>
      <c r="D2306" s="27339" t="str">
        <f>B2305&amp;".2"</f>
        <v>3.757.2</v>
      </c>
      <c r="E2306" s="27340" t="s">
        <v>1066</v>
      </c>
      <c r="F2306" s="27341" t="s">
        <v>430</v>
      </c>
      <c r="G2306" s="27310" t="s">
        <v>22</v>
      </c>
      <c r="H2306" s="27343" t="s">
        <v>22</v>
      </c>
      <c r="I2306" s="27310" t="s">
        <v>2479</v>
      </c>
      <c r="J2306" s="27343" t="s">
        <v>22</v>
      </c>
      <c r="K2306" s="28195" t="s">
        <v>1067</v>
      </c>
      <c r="L2306" s="28229"/>
      <c r="M2306" s="28229"/>
      <c r="N2306" s="28229"/>
      <c r="O2306" s="28229"/>
      <c r="P2306" s="28229"/>
      <c r="Q2306" s="28229"/>
      <c r="R2306" s="28229"/>
      <c r="S2306" s="28229"/>
      <c r="T2306" s="28229"/>
      <c r="U2306" s="28265"/>
      <c r="V2306" s="28229">
        <v>0</v>
      </c>
    </row>
    <row s="28966" customFormat="1" customHeight="1" ht="15">
      <c r="A2307" s="28229"/>
      <c r="B2307" s="28924"/>
      <c r="C2307" s="28540"/>
      <c r="D2307" s="27339" t="str">
        <f>B2305&amp;".3"</f>
        <v>3.757.3</v>
      </c>
      <c r="E2307" s="27340" t="s">
        <v>1068</v>
      </c>
      <c r="F2307" s="27341" t="s">
        <v>430</v>
      </c>
      <c r="G2307" s="27310" t="s">
        <v>22</v>
      </c>
      <c r="H2307" s="27343" t="s">
        <v>22</v>
      </c>
      <c r="I2307" s="27310" t="s">
        <v>2479</v>
      </c>
      <c r="J2307" s="27343" t="s">
        <v>22</v>
      </c>
      <c r="K2307" s="28195" t="s">
        <v>1069</v>
      </c>
      <c r="L2307" s="28229"/>
      <c r="M2307" s="28229"/>
      <c r="N2307" s="28229"/>
      <c r="O2307" s="28229"/>
      <c r="P2307" s="28229"/>
      <c r="Q2307" s="28229"/>
      <c r="R2307" s="28229"/>
      <c r="S2307" s="28229"/>
      <c r="T2307" s="28229"/>
      <c r="U2307" s="28265"/>
      <c r="V2307" s="28229">
        <v>0</v>
      </c>
    </row>
    <row s="28966" customFormat="1" customHeight="1" ht="22.5">
      <c r="A2308" s="28229"/>
      <c r="B2308" s="28924" t="s">
        <v>2485</v>
      </c>
      <c r="C2308" s="28540" t="s">
        <v>103</v>
      </c>
      <c r="D2308" s="27339" t="str">
        <f>B2308&amp;".1"</f>
        <v>3.758.1</v>
      </c>
      <c r="E2308" s="27340" t="s">
        <v>1065</v>
      </c>
      <c r="F2308" s="27341" t="s">
        <v>430</v>
      </c>
      <c r="G2308" s="27545" t="s">
        <v>22</v>
      </c>
      <c r="H2308" s="27343" t="s">
        <v>22</v>
      </c>
      <c r="I2308" s="27545" t="s">
        <v>2486</v>
      </c>
      <c r="J2308" s="27343" t="s">
        <v>22</v>
      </c>
      <c r="K2308" s="28195"/>
      <c r="L2308" s="28229"/>
      <c r="M2308" s="28229"/>
      <c r="N2308" s="28229"/>
      <c r="O2308" s="28229"/>
      <c r="P2308" s="28229"/>
      <c r="Q2308" s="28229"/>
      <c r="R2308" s="28229"/>
      <c r="S2308" s="28229"/>
      <c r="T2308" s="28229"/>
      <c r="U2308" s="28265"/>
      <c r="V2308" s="28229">
        <v>0</v>
      </c>
    </row>
    <row s="28966" customFormat="1" customHeight="1" ht="15">
      <c r="A2309" s="28229"/>
      <c r="B2309" s="28924"/>
      <c r="C2309" s="28540"/>
      <c r="D2309" s="27339" t="str">
        <f>B2308&amp;".2"</f>
        <v>3.758.2</v>
      </c>
      <c r="E2309" s="27340" t="s">
        <v>1066</v>
      </c>
      <c r="F2309" s="27341" t="s">
        <v>430</v>
      </c>
      <c r="G2309" s="27310" t="s">
        <v>22</v>
      </c>
      <c r="H2309" s="27343" t="s">
        <v>22</v>
      </c>
      <c r="I2309" s="27310" t="s">
        <v>2479</v>
      </c>
      <c r="J2309" s="27343" t="s">
        <v>22</v>
      </c>
      <c r="K2309" s="28195" t="s">
        <v>1067</v>
      </c>
      <c r="L2309" s="28229"/>
      <c r="M2309" s="28229"/>
      <c r="N2309" s="28229"/>
      <c r="O2309" s="28229"/>
      <c r="P2309" s="28229"/>
      <c r="Q2309" s="28229"/>
      <c r="R2309" s="28229"/>
      <c r="S2309" s="28229"/>
      <c r="T2309" s="28229"/>
      <c r="U2309" s="28265"/>
      <c r="V2309" s="28229">
        <v>0</v>
      </c>
    </row>
    <row s="28966" customFormat="1" customHeight="1" ht="15">
      <c r="A2310" s="28229"/>
      <c r="B2310" s="28924"/>
      <c r="C2310" s="28540"/>
      <c r="D2310" s="27339" t="str">
        <f>B2308&amp;".3"</f>
        <v>3.758.3</v>
      </c>
      <c r="E2310" s="27340" t="s">
        <v>1068</v>
      </c>
      <c r="F2310" s="27341" t="s">
        <v>430</v>
      </c>
      <c r="G2310" s="27310" t="s">
        <v>22</v>
      </c>
      <c r="H2310" s="27343" t="s">
        <v>22</v>
      </c>
      <c r="I2310" s="27310" t="s">
        <v>2479</v>
      </c>
      <c r="J2310" s="27343" t="s">
        <v>22</v>
      </c>
      <c r="K2310" s="28195" t="s">
        <v>1069</v>
      </c>
      <c r="L2310" s="28229"/>
      <c r="M2310" s="28229"/>
      <c r="N2310" s="28229"/>
      <c r="O2310" s="28229"/>
      <c r="P2310" s="28229"/>
      <c r="Q2310" s="28229"/>
      <c r="R2310" s="28229"/>
      <c r="S2310" s="28229"/>
      <c r="T2310" s="28229"/>
      <c r="U2310" s="28265"/>
      <c r="V2310" s="28229">
        <v>0</v>
      </c>
    </row>
    <row s="28966" customFormat="1" customHeight="1" ht="22.5">
      <c r="A2311" s="28229"/>
      <c r="B2311" s="28924" t="s">
        <v>2487</v>
      </c>
      <c r="C2311" s="28540" t="s">
        <v>103</v>
      </c>
      <c r="D2311" s="27339" t="str">
        <f>B2311&amp;".1"</f>
        <v>3.759.1</v>
      </c>
      <c r="E2311" s="27340" t="s">
        <v>1065</v>
      </c>
      <c r="F2311" s="27341" t="s">
        <v>430</v>
      </c>
      <c r="G2311" s="27545" t="s">
        <v>22</v>
      </c>
      <c r="H2311" s="27343" t="s">
        <v>22</v>
      </c>
      <c r="I2311" s="27545" t="s">
        <v>2488</v>
      </c>
      <c r="J2311" s="27343" t="s">
        <v>22</v>
      </c>
      <c r="K2311" s="28195"/>
      <c r="L2311" s="28229"/>
      <c r="M2311" s="28229"/>
      <c r="N2311" s="28229"/>
      <c r="O2311" s="28229"/>
      <c r="P2311" s="28229"/>
      <c r="Q2311" s="28229"/>
      <c r="R2311" s="28229"/>
      <c r="S2311" s="28229"/>
      <c r="T2311" s="28229"/>
      <c r="U2311" s="28265"/>
      <c r="V2311" s="28229">
        <v>0</v>
      </c>
    </row>
    <row s="28966" customFormat="1" customHeight="1" ht="15">
      <c r="A2312" s="28229"/>
      <c r="B2312" s="28924"/>
      <c r="C2312" s="28540"/>
      <c r="D2312" s="27339" t="str">
        <f>B2311&amp;".2"</f>
        <v>3.759.2</v>
      </c>
      <c r="E2312" s="27340" t="s">
        <v>1066</v>
      </c>
      <c r="F2312" s="27341" t="s">
        <v>430</v>
      </c>
      <c r="G2312" s="27310" t="s">
        <v>22</v>
      </c>
      <c r="H2312" s="27343" t="s">
        <v>22</v>
      </c>
      <c r="I2312" s="27310" t="s">
        <v>2479</v>
      </c>
      <c r="J2312" s="27343" t="s">
        <v>22</v>
      </c>
      <c r="K2312" s="28195" t="s">
        <v>1067</v>
      </c>
      <c r="L2312" s="28229"/>
      <c r="M2312" s="28229"/>
      <c r="N2312" s="28229"/>
      <c r="O2312" s="28229"/>
      <c r="P2312" s="28229"/>
      <c r="Q2312" s="28229"/>
      <c r="R2312" s="28229"/>
      <c r="S2312" s="28229"/>
      <c r="T2312" s="28229"/>
      <c r="U2312" s="28265"/>
      <c r="V2312" s="28229">
        <v>0</v>
      </c>
    </row>
    <row s="28966" customFormat="1" customHeight="1" ht="15">
      <c r="A2313" s="28229"/>
      <c r="B2313" s="28924"/>
      <c r="C2313" s="28540"/>
      <c r="D2313" s="27339" t="str">
        <f>B2311&amp;".3"</f>
        <v>3.759.3</v>
      </c>
      <c r="E2313" s="27340" t="s">
        <v>1068</v>
      </c>
      <c r="F2313" s="27341" t="s">
        <v>430</v>
      </c>
      <c r="G2313" s="27310" t="s">
        <v>22</v>
      </c>
      <c r="H2313" s="27343" t="s">
        <v>22</v>
      </c>
      <c r="I2313" s="27310" t="s">
        <v>2479</v>
      </c>
      <c r="J2313" s="27343" t="s">
        <v>22</v>
      </c>
      <c r="K2313" s="28195" t="s">
        <v>1069</v>
      </c>
      <c r="L2313" s="28229"/>
      <c r="M2313" s="28229"/>
      <c r="N2313" s="28229"/>
      <c r="O2313" s="28229"/>
      <c r="P2313" s="28229"/>
      <c r="Q2313" s="28229"/>
      <c r="R2313" s="28229"/>
      <c r="S2313" s="28229"/>
      <c r="T2313" s="28229"/>
      <c r="U2313" s="28265"/>
      <c r="V2313" s="28229">
        <v>0</v>
      </c>
    </row>
    <row s="28966" customFormat="1" customHeight="1" ht="22.5">
      <c r="A2314" s="28229"/>
      <c r="B2314" s="28924" t="s">
        <v>2489</v>
      </c>
      <c r="C2314" s="28540" t="s">
        <v>103</v>
      </c>
      <c r="D2314" s="27339" t="str">
        <f>B2314&amp;".1"</f>
        <v>3.760.1</v>
      </c>
      <c r="E2314" s="27340" t="s">
        <v>1065</v>
      </c>
      <c r="F2314" s="27341" t="s">
        <v>430</v>
      </c>
      <c r="G2314" s="27545" t="s">
        <v>22</v>
      </c>
      <c r="H2314" s="27343" t="s">
        <v>22</v>
      </c>
      <c r="I2314" s="27545" t="s">
        <v>2490</v>
      </c>
      <c r="J2314" s="27343" t="s">
        <v>22</v>
      </c>
      <c r="K2314" s="28195"/>
      <c r="L2314" s="28229"/>
      <c r="M2314" s="28229"/>
      <c r="N2314" s="28229"/>
      <c r="O2314" s="28229"/>
      <c r="P2314" s="28229"/>
      <c r="Q2314" s="28229"/>
      <c r="R2314" s="28229"/>
      <c r="S2314" s="28229"/>
      <c r="T2314" s="28229"/>
      <c r="U2314" s="28265"/>
      <c r="V2314" s="28229">
        <v>0</v>
      </c>
    </row>
    <row s="28966" customFormat="1" customHeight="1" ht="15">
      <c r="A2315" s="28229"/>
      <c r="B2315" s="28924"/>
      <c r="C2315" s="28540"/>
      <c r="D2315" s="27339" t="str">
        <f>B2314&amp;".2"</f>
        <v>3.760.2</v>
      </c>
      <c r="E2315" s="27340" t="s">
        <v>1066</v>
      </c>
      <c r="F2315" s="27341" t="s">
        <v>430</v>
      </c>
      <c r="G2315" s="27310" t="s">
        <v>22</v>
      </c>
      <c r="H2315" s="27343" t="s">
        <v>22</v>
      </c>
      <c r="I2315" s="27310" t="s">
        <v>2479</v>
      </c>
      <c r="J2315" s="27343" t="s">
        <v>22</v>
      </c>
      <c r="K2315" s="28195" t="s">
        <v>1067</v>
      </c>
      <c r="L2315" s="28229"/>
      <c r="M2315" s="28229"/>
      <c r="N2315" s="28229"/>
      <c r="O2315" s="28229"/>
      <c r="P2315" s="28229"/>
      <c r="Q2315" s="28229"/>
      <c r="R2315" s="28229"/>
      <c r="S2315" s="28229"/>
      <c r="T2315" s="28229"/>
      <c r="U2315" s="28265"/>
      <c r="V2315" s="28229">
        <v>0</v>
      </c>
    </row>
    <row s="28966" customFormat="1" customHeight="1" ht="15">
      <c r="A2316" s="28229"/>
      <c r="B2316" s="28924"/>
      <c r="C2316" s="28540"/>
      <c r="D2316" s="27339" t="str">
        <f>B2314&amp;".3"</f>
        <v>3.760.3</v>
      </c>
      <c r="E2316" s="27340" t="s">
        <v>1068</v>
      </c>
      <c r="F2316" s="27341" t="s">
        <v>430</v>
      </c>
      <c r="G2316" s="27310" t="s">
        <v>22</v>
      </c>
      <c r="H2316" s="27343" t="s">
        <v>22</v>
      </c>
      <c r="I2316" s="27310" t="s">
        <v>2479</v>
      </c>
      <c r="J2316" s="27343" t="s">
        <v>22</v>
      </c>
      <c r="K2316" s="28195" t="s">
        <v>1069</v>
      </c>
      <c r="L2316" s="28229"/>
      <c r="M2316" s="28229"/>
      <c r="N2316" s="28229"/>
      <c r="O2316" s="28229"/>
      <c r="P2316" s="28229"/>
      <c r="Q2316" s="28229"/>
      <c r="R2316" s="28229"/>
      <c r="S2316" s="28229"/>
      <c r="T2316" s="28229"/>
      <c r="U2316" s="28265"/>
      <c r="V2316" s="28229">
        <v>0</v>
      </c>
    </row>
    <row s="28966" customFormat="1" customHeight="1" ht="22.5">
      <c r="A2317" s="28229"/>
      <c r="B2317" s="28924" t="s">
        <v>2491</v>
      </c>
      <c r="C2317" s="28540" t="s">
        <v>103</v>
      </c>
      <c r="D2317" s="27339" t="str">
        <f>B2317&amp;".1"</f>
        <v>3.761.1</v>
      </c>
      <c r="E2317" s="27340" t="s">
        <v>1065</v>
      </c>
      <c r="F2317" s="27341" t="s">
        <v>430</v>
      </c>
      <c r="G2317" s="27545" t="s">
        <v>22</v>
      </c>
      <c r="H2317" s="27343" t="s">
        <v>22</v>
      </c>
      <c r="I2317" s="27545" t="s">
        <v>2492</v>
      </c>
      <c r="J2317" s="27343" t="s">
        <v>22</v>
      </c>
      <c r="K2317" s="28195"/>
      <c r="L2317" s="28229"/>
      <c r="M2317" s="28229"/>
      <c r="N2317" s="28229"/>
      <c r="O2317" s="28229"/>
      <c r="P2317" s="28229"/>
      <c r="Q2317" s="28229"/>
      <c r="R2317" s="28229"/>
      <c r="S2317" s="28229"/>
      <c r="T2317" s="28229"/>
      <c r="U2317" s="28265"/>
      <c r="V2317" s="28229">
        <v>0</v>
      </c>
    </row>
    <row s="28966" customFormat="1" customHeight="1" ht="15">
      <c r="A2318" s="28229"/>
      <c r="B2318" s="28924"/>
      <c r="C2318" s="28540"/>
      <c r="D2318" s="27339" t="str">
        <f>B2317&amp;".2"</f>
        <v>3.761.2</v>
      </c>
      <c r="E2318" s="27340" t="s">
        <v>1066</v>
      </c>
      <c r="F2318" s="27341" t="s">
        <v>430</v>
      </c>
      <c r="G2318" s="27310" t="s">
        <v>22</v>
      </c>
      <c r="H2318" s="27343" t="s">
        <v>22</v>
      </c>
      <c r="I2318" s="27310" t="s">
        <v>2479</v>
      </c>
      <c r="J2318" s="27343" t="s">
        <v>22</v>
      </c>
      <c r="K2318" s="28195" t="s">
        <v>1067</v>
      </c>
      <c r="L2318" s="28229"/>
      <c r="M2318" s="28229"/>
      <c r="N2318" s="28229"/>
      <c r="O2318" s="28229"/>
      <c r="P2318" s="28229"/>
      <c r="Q2318" s="28229"/>
      <c r="R2318" s="28229"/>
      <c r="S2318" s="28229"/>
      <c r="T2318" s="28229"/>
      <c r="U2318" s="28265"/>
      <c r="V2318" s="28229">
        <v>0</v>
      </c>
    </row>
    <row s="28966" customFormat="1" customHeight="1" ht="15">
      <c r="A2319" s="28229"/>
      <c r="B2319" s="28924"/>
      <c r="C2319" s="28540"/>
      <c r="D2319" s="27339" t="str">
        <f>B2317&amp;".3"</f>
        <v>3.761.3</v>
      </c>
      <c r="E2319" s="27340" t="s">
        <v>1068</v>
      </c>
      <c r="F2319" s="27341" t="s">
        <v>430</v>
      </c>
      <c r="G2319" s="27310" t="s">
        <v>22</v>
      </c>
      <c r="H2319" s="27343" t="s">
        <v>22</v>
      </c>
      <c r="I2319" s="27310" t="s">
        <v>2479</v>
      </c>
      <c r="J2319" s="27343" t="s">
        <v>22</v>
      </c>
      <c r="K2319" s="28195" t="s">
        <v>1069</v>
      </c>
      <c r="L2319" s="28229"/>
      <c r="M2319" s="28229"/>
      <c r="N2319" s="28229"/>
      <c r="O2319" s="28229"/>
      <c r="P2319" s="28229"/>
      <c r="Q2319" s="28229"/>
      <c r="R2319" s="28229"/>
      <c r="S2319" s="28229"/>
      <c r="T2319" s="28229"/>
      <c r="U2319" s="28265"/>
      <c r="V2319" s="28229">
        <v>0</v>
      </c>
    </row>
    <row s="28966" customFormat="1" customHeight="1" ht="22.5">
      <c r="A2320" s="28229"/>
      <c r="B2320" s="28924" t="s">
        <v>2493</v>
      </c>
      <c r="C2320" s="28540" t="s">
        <v>103</v>
      </c>
      <c r="D2320" s="27339" t="str">
        <f>B2320&amp;".1"</f>
        <v>3.762.1</v>
      </c>
      <c r="E2320" s="27340" t="s">
        <v>1065</v>
      </c>
      <c r="F2320" s="27341" t="s">
        <v>430</v>
      </c>
      <c r="G2320" s="27545" t="s">
        <v>22</v>
      </c>
      <c r="H2320" s="27343" t="s">
        <v>22</v>
      </c>
      <c r="I2320" s="27545" t="s">
        <v>2494</v>
      </c>
      <c r="J2320" s="27343" t="s">
        <v>22</v>
      </c>
      <c r="K2320" s="28195"/>
      <c r="L2320" s="28229"/>
      <c r="M2320" s="28229"/>
      <c r="N2320" s="28229"/>
      <c r="O2320" s="28229"/>
      <c r="P2320" s="28229"/>
      <c r="Q2320" s="28229"/>
      <c r="R2320" s="28229"/>
      <c r="S2320" s="28229"/>
      <c r="T2320" s="28229"/>
      <c r="U2320" s="28265"/>
      <c r="V2320" s="28229">
        <v>0</v>
      </c>
    </row>
    <row s="28966" customFormat="1" customHeight="1" ht="15">
      <c r="A2321" s="28229"/>
      <c r="B2321" s="28924"/>
      <c r="C2321" s="28540"/>
      <c r="D2321" s="27339" t="str">
        <f>B2320&amp;".2"</f>
        <v>3.762.2</v>
      </c>
      <c r="E2321" s="27340" t="s">
        <v>1066</v>
      </c>
      <c r="F2321" s="27341" t="s">
        <v>430</v>
      </c>
      <c r="G2321" s="27310" t="s">
        <v>22</v>
      </c>
      <c r="H2321" s="27343" t="s">
        <v>22</v>
      </c>
      <c r="I2321" s="27310" t="s">
        <v>2479</v>
      </c>
      <c r="J2321" s="27343" t="s">
        <v>22</v>
      </c>
      <c r="K2321" s="28195" t="s">
        <v>1067</v>
      </c>
      <c r="L2321" s="28229"/>
      <c r="M2321" s="28229"/>
      <c r="N2321" s="28229"/>
      <c r="O2321" s="28229"/>
      <c r="P2321" s="28229"/>
      <c r="Q2321" s="28229"/>
      <c r="R2321" s="28229"/>
      <c r="S2321" s="28229"/>
      <c r="T2321" s="28229"/>
      <c r="U2321" s="28265"/>
      <c r="V2321" s="28229">
        <v>0</v>
      </c>
    </row>
    <row s="28966" customFormat="1" customHeight="1" ht="15">
      <c r="A2322" s="28229"/>
      <c r="B2322" s="28924"/>
      <c r="C2322" s="28540"/>
      <c r="D2322" s="27339" t="str">
        <f>B2320&amp;".3"</f>
        <v>3.762.3</v>
      </c>
      <c r="E2322" s="27340" t="s">
        <v>1068</v>
      </c>
      <c r="F2322" s="27341" t="s">
        <v>430</v>
      </c>
      <c r="G2322" s="27310" t="s">
        <v>22</v>
      </c>
      <c r="H2322" s="27343" t="s">
        <v>22</v>
      </c>
      <c r="I2322" s="27310" t="s">
        <v>2479</v>
      </c>
      <c r="J2322" s="27343" t="s">
        <v>22</v>
      </c>
      <c r="K2322" s="28195" t="s">
        <v>1069</v>
      </c>
      <c r="L2322" s="28229"/>
      <c r="M2322" s="28229"/>
      <c r="N2322" s="28229"/>
      <c r="O2322" s="28229"/>
      <c r="P2322" s="28229"/>
      <c r="Q2322" s="28229"/>
      <c r="R2322" s="28229"/>
      <c r="S2322" s="28229"/>
      <c r="T2322" s="28229"/>
      <c r="U2322" s="28265"/>
      <c r="V2322" s="28229">
        <v>0</v>
      </c>
    </row>
    <row s="28966" customFormat="1" customHeight="1" ht="22.5">
      <c r="A2323" s="28229"/>
      <c r="B2323" s="28924" t="s">
        <v>2495</v>
      </c>
      <c r="C2323" s="28540" t="s">
        <v>103</v>
      </c>
      <c r="D2323" s="27339" t="str">
        <f>B2323&amp;".1"</f>
        <v>3.763.1</v>
      </c>
      <c r="E2323" s="27340" t="s">
        <v>1065</v>
      </c>
      <c r="F2323" s="27341" t="s">
        <v>430</v>
      </c>
      <c r="G2323" s="27545" t="s">
        <v>22</v>
      </c>
      <c r="H2323" s="27343" t="s">
        <v>22</v>
      </c>
      <c r="I2323" s="27545" t="s">
        <v>2496</v>
      </c>
      <c r="J2323" s="27343" t="s">
        <v>22</v>
      </c>
      <c r="K2323" s="28195"/>
      <c r="L2323" s="28229"/>
      <c r="M2323" s="28229"/>
      <c r="N2323" s="28229"/>
      <c r="O2323" s="28229"/>
      <c r="P2323" s="28229"/>
      <c r="Q2323" s="28229"/>
      <c r="R2323" s="28229"/>
      <c r="S2323" s="28229"/>
      <c r="T2323" s="28229"/>
      <c r="U2323" s="28265"/>
      <c r="V2323" s="28229">
        <v>0</v>
      </c>
    </row>
    <row s="28966" customFormat="1" customHeight="1" ht="15">
      <c r="A2324" s="28229"/>
      <c r="B2324" s="28924"/>
      <c r="C2324" s="28540"/>
      <c r="D2324" s="27339" t="str">
        <f>B2323&amp;".2"</f>
        <v>3.763.2</v>
      </c>
      <c r="E2324" s="27340" t="s">
        <v>1066</v>
      </c>
      <c r="F2324" s="27341" t="s">
        <v>430</v>
      </c>
      <c r="G2324" s="27310" t="s">
        <v>22</v>
      </c>
      <c r="H2324" s="27343" t="s">
        <v>22</v>
      </c>
      <c r="I2324" s="27310" t="s">
        <v>2479</v>
      </c>
      <c r="J2324" s="27343" t="s">
        <v>22</v>
      </c>
      <c r="K2324" s="28195" t="s">
        <v>1067</v>
      </c>
      <c r="L2324" s="28229"/>
      <c r="M2324" s="28229"/>
      <c r="N2324" s="28229"/>
      <c r="O2324" s="28229"/>
      <c r="P2324" s="28229"/>
      <c r="Q2324" s="28229"/>
      <c r="R2324" s="28229"/>
      <c r="S2324" s="28229"/>
      <c r="T2324" s="28229"/>
      <c r="U2324" s="28265"/>
      <c r="V2324" s="28229">
        <v>0</v>
      </c>
    </row>
    <row s="28966" customFormat="1" customHeight="1" ht="15">
      <c r="A2325" s="28229"/>
      <c r="B2325" s="28924"/>
      <c r="C2325" s="28540"/>
      <c r="D2325" s="27339" t="str">
        <f>B2323&amp;".3"</f>
        <v>3.763.3</v>
      </c>
      <c r="E2325" s="27340" t="s">
        <v>1068</v>
      </c>
      <c r="F2325" s="27341" t="s">
        <v>430</v>
      </c>
      <c r="G2325" s="27310" t="s">
        <v>22</v>
      </c>
      <c r="H2325" s="27343" t="s">
        <v>22</v>
      </c>
      <c r="I2325" s="27310" t="s">
        <v>2479</v>
      </c>
      <c r="J2325" s="27343" t="s">
        <v>22</v>
      </c>
      <c r="K2325" s="28195" t="s">
        <v>1069</v>
      </c>
      <c r="L2325" s="28229"/>
      <c r="M2325" s="28229"/>
      <c r="N2325" s="28229"/>
      <c r="O2325" s="28229"/>
      <c r="P2325" s="28229"/>
      <c r="Q2325" s="28229"/>
      <c r="R2325" s="28229"/>
      <c r="S2325" s="28229"/>
      <c r="T2325" s="28229"/>
      <c r="U2325" s="28265"/>
      <c r="V2325" s="28229">
        <v>0</v>
      </c>
    </row>
    <row s="28966" customFormat="1" customHeight="1" ht="22.5">
      <c r="A2326" s="28229"/>
      <c r="B2326" s="28924" t="s">
        <v>2497</v>
      </c>
      <c r="C2326" s="28540" t="s">
        <v>103</v>
      </c>
      <c r="D2326" s="27339" t="str">
        <f>B2326&amp;".1"</f>
        <v>3.764.1</v>
      </c>
      <c r="E2326" s="27340" t="s">
        <v>1065</v>
      </c>
      <c r="F2326" s="27341" t="s">
        <v>430</v>
      </c>
      <c r="G2326" s="27545" t="s">
        <v>22</v>
      </c>
      <c r="H2326" s="27343" t="s">
        <v>22</v>
      </c>
      <c r="I2326" s="27545" t="s">
        <v>2498</v>
      </c>
      <c r="J2326" s="27343" t="s">
        <v>22</v>
      </c>
      <c r="K2326" s="28195"/>
      <c r="L2326" s="28229"/>
      <c r="M2326" s="28229"/>
      <c r="N2326" s="28229"/>
      <c r="O2326" s="28229"/>
      <c r="P2326" s="28229"/>
      <c r="Q2326" s="28229"/>
      <c r="R2326" s="28229"/>
      <c r="S2326" s="28229"/>
      <c r="T2326" s="28229"/>
      <c r="U2326" s="28265"/>
      <c r="V2326" s="28229">
        <v>0</v>
      </c>
    </row>
    <row s="28966" customFormat="1" customHeight="1" ht="15">
      <c r="A2327" s="28229"/>
      <c r="B2327" s="28924"/>
      <c r="C2327" s="28540"/>
      <c r="D2327" s="27339" t="str">
        <f>B2326&amp;".2"</f>
        <v>3.764.2</v>
      </c>
      <c r="E2327" s="27340" t="s">
        <v>1066</v>
      </c>
      <c r="F2327" s="27341" t="s">
        <v>430</v>
      </c>
      <c r="G2327" s="27310" t="s">
        <v>22</v>
      </c>
      <c r="H2327" s="27343" t="s">
        <v>22</v>
      </c>
      <c r="I2327" s="27310" t="s">
        <v>2479</v>
      </c>
      <c r="J2327" s="27343" t="s">
        <v>22</v>
      </c>
      <c r="K2327" s="28195" t="s">
        <v>1067</v>
      </c>
      <c r="L2327" s="28229"/>
      <c r="M2327" s="28229"/>
      <c r="N2327" s="28229"/>
      <c r="O2327" s="28229"/>
      <c r="P2327" s="28229"/>
      <c r="Q2327" s="28229"/>
      <c r="R2327" s="28229"/>
      <c r="S2327" s="28229"/>
      <c r="T2327" s="28229"/>
      <c r="U2327" s="28265"/>
      <c r="V2327" s="28229">
        <v>0</v>
      </c>
    </row>
    <row s="28966" customFormat="1" customHeight="1" ht="15">
      <c r="A2328" s="28229"/>
      <c r="B2328" s="28924"/>
      <c r="C2328" s="28540"/>
      <c r="D2328" s="27339" t="str">
        <f>B2326&amp;".3"</f>
        <v>3.764.3</v>
      </c>
      <c r="E2328" s="27340" t="s">
        <v>1068</v>
      </c>
      <c r="F2328" s="27341" t="s">
        <v>430</v>
      </c>
      <c r="G2328" s="27310" t="s">
        <v>22</v>
      </c>
      <c r="H2328" s="27343" t="s">
        <v>22</v>
      </c>
      <c r="I2328" s="27310" t="s">
        <v>2479</v>
      </c>
      <c r="J2328" s="27343" t="s">
        <v>22</v>
      </c>
      <c r="K2328" s="28195" t="s">
        <v>1069</v>
      </c>
      <c r="L2328" s="28229"/>
      <c r="M2328" s="28229"/>
      <c r="N2328" s="28229"/>
      <c r="O2328" s="28229"/>
      <c r="P2328" s="28229"/>
      <c r="Q2328" s="28229"/>
      <c r="R2328" s="28229"/>
      <c r="S2328" s="28229"/>
      <c r="T2328" s="28229"/>
      <c r="U2328" s="28265"/>
      <c r="V2328" s="28229">
        <v>0</v>
      </c>
    </row>
    <row s="28966" customFormat="1" customHeight="1" ht="22.5">
      <c r="A2329" s="28229"/>
      <c r="B2329" s="28924" t="s">
        <v>2499</v>
      </c>
      <c r="C2329" s="28540" t="s">
        <v>103</v>
      </c>
      <c r="D2329" s="27339" t="str">
        <f>B2329&amp;".1"</f>
        <v>3.765.1</v>
      </c>
      <c r="E2329" s="27340" t="s">
        <v>1065</v>
      </c>
      <c r="F2329" s="27341" t="s">
        <v>430</v>
      </c>
      <c r="G2329" s="27545" t="s">
        <v>22</v>
      </c>
      <c r="H2329" s="27343" t="s">
        <v>22</v>
      </c>
      <c r="I2329" s="27545" t="s">
        <v>2500</v>
      </c>
      <c r="J2329" s="27343" t="s">
        <v>22</v>
      </c>
      <c r="K2329" s="28195"/>
      <c r="L2329" s="28229"/>
      <c r="M2329" s="28229"/>
      <c r="N2329" s="28229"/>
      <c r="O2329" s="28229"/>
      <c r="P2329" s="28229"/>
      <c r="Q2329" s="28229"/>
      <c r="R2329" s="28229"/>
      <c r="S2329" s="28229"/>
      <c r="T2329" s="28229"/>
      <c r="U2329" s="28265"/>
      <c r="V2329" s="28229">
        <v>0</v>
      </c>
    </row>
    <row s="28966" customFormat="1" customHeight="1" ht="15">
      <c r="A2330" s="28229"/>
      <c r="B2330" s="28924"/>
      <c r="C2330" s="28540"/>
      <c r="D2330" s="27339" t="str">
        <f>B2329&amp;".2"</f>
        <v>3.765.2</v>
      </c>
      <c r="E2330" s="27340" t="s">
        <v>1066</v>
      </c>
      <c r="F2330" s="27341" t="s">
        <v>430</v>
      </c>
      <c r="G2330" s="27310" t="s">
        <v>22</v>
      </c>
      <c r="H2330" s="27343" t="s">
        <v>22</v>
      </c>
      <c r="I2330" s="27310" t="s">
        <v>2479</v>
      </c>
      <c r="J2330" s="27343" t="s">
        <v>22</v>
      </c>
      <c r="K2330" s="28195" t="s">
        <v>1067</v>
      </c>
      <c r="L2330" s="28229"/>
      <c r="M2330" s="28229"/>
      <c r="N2330" s="28229"/>
      <c r="O2330" s="28229"/>
      <c r="P2330" s="28229"/>
      <c r="Q2330" s="28229"/>
      <c r="R2330" s="28229"/>
      <c r="S2330" s="28229"/>
      <c r="T2330" s="28229"/>
      <c r="U2330" s="28265"/>
      <c r="V2330" s="28229">
        <v>0</v>
      </c>
    </row>
    <row s="28966" customFormat="1" customHeight="1" ht="15">
      <c r="A2331" s="28229"/>
      <c r="B2331" s="28924"/>
      <c r="C2331" s="28540"/>
      <c r="D2331" s="27339" t="str">
        <f>B2329&amp;".3"</f>
        <v>3.765.3</v>
      </c>
      <c r="E2331" s="27340" t="s">
        <v>1068</v>
      </c>
      <c r="F2331" s="27341" t="s">
        <v>430</v>
      </c>
      <c r="G2331" s="27310" t="s">
        <v>22</v>
      </c>
      <c r="H2331" s="27343" t="s">
        <v>22</v>
      </c>
      <c r="I2331" s="27310" t="s">
        <v>2479</v>
      </c>
      <c r="J2331" s="27343" t="s">
        <v>22</v>
      </c>
      <c r="K2331" s="28195" t="s">
        <v>1069</v>
      </c>
      <c r="L2331" s="28229"/>
      <c r="M2331" s="28229"/>
      <c r="N2331" s="28229"/>
      <c r="O2331" s="28229"/>
      <c r="P2331" s="28229"/>
      <c r="Q2331" s="28229"/>
      <c r="R2331" s="28229"/>
      <c r="S2331" s="28229"/>
      <c r="T2331" s="28229"/>
      <c r="U2331" s="28265"/>
      <c r="V2331" s="28229">
        <v>0</v>
      </c>
    </row>
    <row s="28966" customFormat="1" customHeight="1" ht="22.5">
      <c r="A2332" s="28229"/>
      <c r="B2332" s="28924" t="s">
        <v>2501</v>
      </c>
      <c r="C2332" s="28540" t="s">
        <v>103</v>
      </c>
      <c r="D2332" s="27339" t="str">
        <f>B2332&amp;".1"</f>
        <v>3.766.1</v>
      </c>
      <c r="E2332" s="27340" t="s">
        <v>1065</v>
      </c>
      <c r="F2332" s="27341" t="s">
        <v>430</v>
      </c>
      <c r="G2332" s="27545" t="s">
        <v>22</v>
      </c>
      <c r="H2332" s="27343" t="s">
        <v>22</v>
      </c>
      <c r="I2332" s="27545" t="s">
        <v>2502</v>
      </c>
      <c r="J2332" s="27343" t="s">
        <v>22</v>
      </c>
      <c r="K2332" s="28195"/>
      <c r="L2332" s="28229"/>
      <c r="M2332" s="28229"/>
      <c r="N2332" s="28229"/>
      <c r="O2332" s="28229"/>
      <c r="P2332" s="28229"/>
      <c r="Q2332" s="28229"/>
      <c r="R2332" s="28229"/>
      <c r="S2332" s="28229"/>
      <c r="T2332" s="28229"/>
      <c r="U2332" s="28265"/>
      <c r="V2332" s="28229">
        <v>0</v>
      </c>
    </row>
    <row s="28966" customFormat="1" customHeight="1" ht="15">
      <c r="A2333" s="28229"/>
      <c r="B2333" s="28924"/>
      <c r="C2333" s="28540"/>
      <c r="D2333" s="27339" t="str">
        <f>B2332&amp;".2"</f>
        <v>3.766.2</v>
      </c>
      <c r="E2333" s="27340" t="s">
        <v>1066</v>
      </c>
      <c r="F2333" s="27341" t="s">
        <v>430</v>
      </c>
      <c r="G2333" s="27310" t="s">
        <v>22</v>
      </c>
      <c r="H2333" s="27343" t="s">
        <v>22</v>
      </c>
      <c r="I2333" s="27310" t="s">
        <v>2479</v>
      </c>
      <c r="J2333" s="27343" t="s">
        <v>22</v>
      </c>
      <c r="K2333" s="28195" t="s">
        <v>1067</v>
      </c>
      <c r="L2333" s="28229"/>
      <c r="M2333" s="28229"/>
      <c r="N2333" s="28229"/>
      <c r="O2333" s="28229"/>
      <c r="P2333" s="28229"/>
      <c r="Q2333" s="28229"/>
      <c r="R2333" s="28229"/>
      <c r="S2333" s="28229"/>
      <c r="T2333" s="28229"/>
      <c r="U2333" s="28265"/>
      <c r="V2333" s="28229">
        <v>0</v>
      </c>
    </row>
    <row s="28966" customFormat="1" customHeight="1" ht="15">
      <c r="A2334" s="28229"/>
      <c r="B2334" s="28924"/>
      <c r="C2334" s="28540"/>
      <c r="D2334" s="27339" t="str">
        <f>B2332&amp;".3"</f>
        <v>3.766.3</v>
      </c>
      <c r="E2334" s="27340" t="s">
        <v>1068</v>
      </c>
      <c r="F2334" s="27341" t="s">
        <v>430</v>
      </c>
      <c r="G2334" s="27310" t="s">
        <v>22</v>
      </c>
      <c r="H2334" s="27343" t="s">
        <v>22</v>
      </c>
      <c r="I2334" s="27310" t="s">
        <v>2479</v>
      </c>
      <c r="J2334" s="27343" t="s">
        <v>22</v>
      </c>
      <c r="K2334" s="28195" t="s">
        <v>1069</v>
      </c>
      <c r="L2334" s="28229"/>
      <c r="M2334" s="28229"/>
      <c r="N2334" s="28229"/>
      <c r="O2334" s="28229"/>
      <c r="P2334" s="28229"/>
      <c r="Q2334" s="28229"/>
      <c r="R2334" s="28229"/>
      <c r="S2334" s="28229"/>
      <c r="T2334" s="28229"/>
      <c r="U2334" s="28265"/>
      <c r="V2334" s="28229">
        <v>0</v>
      </c>
    </row>
    <row s="28966" customFormat="1" customHeight="1" ht="22.5">
      <c r="A2335" s="28229"/>
      <c r="B2335" s="28924" t="s">
        <v>2503</v>
      </c>
      <c r="C2335" s="28540" t="s">
        <v>103</v>
      </c>
      <c r="D2335" s="27339" t="str">
        <f>B2335&amp;".1"</f>
        <v>3.767.1</v>
      </c>
      <c r="E2335" s="27340" t="s">
        <v>1065</v>
      </c>
      <c r="F2335" s="27341" t="s">
        <v>430</v>
      </c>
      <c r="G2335" s="27545" t="s">
        <v>22</v>
      </c>
      <c r="H2335" s="27343" t="s">
        <v>22</v>
      </c>
      <c r="I2335" s="27545" t="s">
        <v>2504</v>
      </c>
      <c r="J2335" s="27343" t="s">
        <v>22</v>
      </c>
      <c r="K2335" s="28195"/>
      <c r="L2335" s="28229"/>
      <c r="M2335" s="28229"/>
      <c r="N2335" s="28229"/>
      <c r="O2335" s="28229"/>
      <c r="P2335" s="28229"/>
      <c r="Q2335" s="28229"/>
      <c r="R2335" s="28229"/>
      <c r="S2335" s="28229"/>
      <c r="T2335" s="28229"/>
      <c r="U2335" s="28265"/>
      <c r="V2335" s="28229">
        <v>0</v>
      </c>
    </row>
    <row s="28966" customFormat="1" customHeight="1" ht="15">
      <c r="A2336" s="28229"/>
      <c r="B2336" s="28924"/>
      <c r="C2336" s="28540"/>
      <c r="D2336" s="27339" t="str">
        <f>B2335&amp;".2"</f>
        <v>3.767.2</v>
      </c>
      <c r="E2336" s="27340" t="s">
        <v>1066</v>
      </c>
      <c r="F2336" s="27341" t="s">
        <v>430</v>
      </c>
      <c r="G2336" s="27310" t="s">
        <v>22</v>
      </c>
      <c r="H2336" s="27343" t="s">
        <v>22</v>
      </c>
      <c r="I2336" s="27310" t="s">
        <v>2479</v>
      </c>
      <c r="J2336" s="27343" t="s">
        <v>22</v>
      </c>
      <c r="K2336" s="28195" t="s">
        <v>1067</v>
      </c>
      <c r="L2336" s="28229"/>
      <c r="M2336" s="28229"/>
      <c r="N2336" s="28229"/>
      <c r="O2336" s="28229"/>
      <c r="P2336" s="28229"/>
      <c r="Q2336" s="28229"/>
      <c r="R2336" s="28229"/>
      <c r="S2336" s="28229"/>
      <c r="T2336" s="28229"/>
      <c r="U2336" s="28265"/>
      <c r="V2336" s="28229">
        <v>0</v>
      </c>
    </row>
    <row s="28966" customFormat="1" customHeight="1" ht="15">
      <c r="A2337" s="28229"/>
      <c r="B2337" s="28924"/>
      <c r="C2337" s="28540"/>
      <c r="D2337" s="27339" t="str">
        <f>B2335&amp;".3"</f>
        <v>3.767.3</v>
      </c>
      <c r="E2337" s="27340" t="s">
        <v>1068</v>
      </c>
      <c r="F2337" s="27341" t="s">
        <v>430</v>
      </c>
      <c r="G2337" s="27310" t="s">
        <v>22</v>
      </c>
      <c r="H2337" s="27343" t="s">
        <v>22</v>
      </c>
      <c r="I2337" s="27310" t="s">
        <v>2479</v>
      </c>
      <c r="J2337" s="27343" t="s">
        <v>22</v>
      </c>
      <c r="K2337" s="28195" t="s">
        <v>1069</v>
      </c>
      <c r="L2337" s="28229"/>
      <c r="M2337" s="28229"/>
      <c r="N2337" s="28229"/>
      <c r="O2337" s="28229"/>
      <c r="P2337" s="28229"/>
      <c r="Q2337" s="28229"/>
      <c r="R2337" s="28229"/>
      <c r="S2337" s="28229"/>
      <c r="T2337" s="28229"/>
      <c r="U2337" s="28265"/>
      <c r="V2337" s="28229">
        <v>0</v>
      </c>
    </row>
    <row s="28966" customFormat="1" customHeight="1" ht="22.5">
      <c r="A2338" s="28229"/>
      <c r="B2338" s="28924" t="s">
        <v>2505</v>
      </c>
      <c r="C2338" s="28540" t="s">
        <v>103</v>
      </c>
      <c r="D2338" s="27339" t="str">
        <f>B2338&amp;".1"</f>
        <v>3.768.1</v>
      </c>
      <c r="E2338" s="27340" t="s">
        <v>1065</v>
      </c>
      <c r="F2338" s="27341" t="s">
        <v>430</v>
      </c>
      <c r="G2338" s="27545" t="s">
        <v>22</v>
      </c>
      <c r="H2338" s="27343" t="s">
        <v>22</v>
      </c>
      <c r="I2338" s="27545" t="s">
        <v>2506</v>
      </c>
      <c r="J2338" s="27343" t="s">
        <v>22</v>
      </c>
      <c r="K2338" s="28195"/>
      <c r="L2338" s="28229"/>
      <c r="M2338" s="28229"/>
      <c r="N2338" s="28229"/>
      <c r="O2338" s="28229"/>
      <c r="P2338" s="28229"/>
      <c r="Q2338" s="28229"/>
      <c r="R2338" s="28229"/>
      <c r="S2338" s="28229"/>
      <c r="T2338" s="28229"/>
      <c r="U2338" s="28265"/>
      <c r="V2338" s="28229">
        <v>0</v>
      </c>
    </row>
    <row s="28966" customFormat="1" customHeight="1" ht="15">
      <c r="A2339" s="28229"/>
      <c r="B2339" s="28924"/>
      <c r="C2339" s="28540"/>
      <c r="D2339" s="27339" t="str">
        <f>B2338&amp;".2"</f>
        <v>3.768.2</v>
      </c>
      <c r="E2339" s="27340" t="s">
        <v>1066</v>
      </c>
      <c r="F2339" s="27341" t="s">
        <v>430</v>
      </c>
      <c r="G2339" s="27310" t="s">
        <v>22</v>
      </c>
      <c r="H2339" s="27343" t="s">
        <v>22</v>
      </c>
      <c r="I2339" s="27310" t="s">
        <v>2479</v>
      </c>
      <c r="J2339" s="27343" t="s">
        <v>22</v>
      </c>
      <c r="K2339" s="28195" t="s">
        <v>1067</v>
      </c>
      <c r="L2339" s="28229"/>
      <c r="M2339" s="28229"/>
      <c r="N2339" s="28229"/>
      <c r="O2339" s="28229"/>
      <c r="P2339" s="28229"/>
      <c r="Q2339" s="28229"/>
      <c r="R2339" s="28229"/>
      <c r="S2339" s="28229"/>
      <c r="T2339" s="28229"/>
      <c r="U2339" s="28265"/>
      <c r="V2339" s="28229">
        <v>0</v>
      </c>
    </row>
    <row s="28966" customFormat="1" customHeight="1" ht="15">
      <c r="A2340" s="28229"/>
      <c r="B2340" s="28924"/>
      <c r="C2340" s="28540"/>
      <c r="D2340" s="27339" t="str">
        <f>B2338&amp;".3"</f>
        <v>3.768.3</v>
      </c>
      <c r="E2340" s="27340" t="s">
        <v>1068</v>
      </c>
      <c r="F2340" s="27341" t="s">
        <v>430</v>
      </c>
      <c r="G2340" s="27310" t="s">
        <v>22</v>
      </c>
      <c r="H2340" s="27343" t="s">
        <v>22</v>
      </c>
      <c r="I2340" s="27310" t="s">
        <v>2479</v>
      </c>
      <c r="J2340" s="27343" t="s">
        <v>22</v>
      </c>
      <c r="K2340" s="28195" t="s">
        <v>1069</v>
      </c>
      <c r="L2340" s="28229"/>
      <c r="M2340" s="28229"/>
      <c r="N2340" s="28229"/>
      <c r="O2340" s="28229"/>
      <c r="P2340" s="28229"/>
      <c r="Q2340" s="28229"/>
      <c r="R2340" s="28229"/>
      <c r="S2340" s="28229"/>
      <c r="T2340" s="28229"/>
      <c r="U2340" s="28265"/>
      <c r="V2340" s="28229">
        <v>0</v>
      </c>
    </row>
    <row s="28966" customFormat="1" customHeight="1" ht="22.5">
      <c r="A2341" s="28229"/>
      <c r="B2341" s="28924" t="s">
        <v>2507</v>
      </c>
      <c r="C2341" s="28540" t="s">
        <v>103</v>
      </c>
      <c r="D2341" s="27339" t="str">
        <f>B2341&amp;".1"</f>
        <v>3.769.1</v>
      </c>
      <c r="E2341" s="27340" t="s">
        <v>1065</v>
      </c>
      <c r="F2341" s="27341" t="s">
        <v>430</v>
      </c>
      <c r="G2341" s="27545" t="s">
        <v>22</v>
      </c>
      <c r="H2341" s="27343" t="s">
        <v>22</v>
      </c>
      <c r="I2341" s="27545" t="s">
        <v>2508</v>
      </c>
      <c r="J2341" s="27343" t="s">
        <v>22</v>
      </c>
      <c r="K2341" s="28195"/>
      <c r="L2341" s="28229"/>
      <c r="M2341" s="28229"/>
      <c r="N2341" s="28229"/>
      <c r="O2341" s="28229"/>
      <c r="P2341" s="28229"/>
      <c r="Q2341" s="28229"/>
      <c r="R2341" s="28229"/>
      <c r="S2341" s="28229"/>
      <c r="T2341" s="28229"/>
      <c r="U2341" s="28265"/>
      <c r="V2341" s="28229">
        <v>0</v>
      </c>
    </row>
    <row s="28966" customFormat="1" customHeight="1" ht="15">
      <c r="A2342" s="28229"/>
      <c r="B2342" s="28924"/>
      <c r="C2342" s="28540"/>
      <c r="D2342" s="27339" t="str">
        <f>B2341&amp;".2"</f>
        <v>3.769.2</v>
      </c>
      <c r="E2342" s="27340" t="s">
        <v>1066</v>
      </c>
      <c r="F2342" s="27341" t="s">
        <v>430</v>
      </c>
      <c r="G2342" s="27310" t="s">
        <v>22</v>
      </c>
      <c r="H2342" s="27343" t="s">
        <v>22</v>
      </c>
      <c r="I2342" s="27310" t="s">
        <v>2479</v>
      </c>
      <c r="J2342" s="27343" t="s">
        <v>22</v>
      </c>
      <c r="K2342" s="28195" t="s">
        <v>1067</v>
      </c>
      <c r="L2342" s="28229"/>
      <c r="M2342" s="28229"/>
      <c r="N2342" s="28229"/>
      <c r="O2342" s="28229"/>
      <c r="P2342" s="28229"/>
      <c r="Q2342" s="28229"/>
      <c r="R2342" s="28229"/>
      <c r="S2342" s="28229"/>
      <c r="T2342" s="28229"/>
      <c r="U2342" s="28265"/>
      <c r="V2342" s="28229">
        <v>0</v>
      </c>
    </row>
    <row s="28966" customFormat="1" customHeight="1" ht="15">
      <c r="A2343" s="28229"/>
      <c r="B2343" s="28924"/>
      <c r="C2343" s="28540"/>
      <c r="D2343" s="27339" t="str">
        <f>B2341&amp;".3"</f>
        <v>3.769.3</v>
      </c>
      <c r="E2343" s="27340" t="s">
        <v>1068</v>
      </c>
      <c r="F2343" s="27341" t="s">
        <v>430</v>
      </c>
      <c r="G2343" s="27310" t="s">
        <v>22</v>
      </c>
      <c r="H2343" s="27343" t="s">
        <v>22</v>
      </c>
      <c r="I2343" s="27310" t="s">
        <v>2479</v>
      </c>
      <c r="J2343" s="27343" t="s">
        <v>22</v>
      </c>
      <c r="K2343" s="28195" t="s">
        <v>1069</v>
      </c>
      <c r="L2343" s="28229"/>
      <c r="M2343" s="28229"/>
      <c r="N2343" s="28229"/>
      <c r="O2343" s="28229"/>
      <c r="P2343" s="28229"/>
      <c r="Q2343" s="28229"/>
      <c r="R2343" s="28229"/>
      <c r="S2343" s="28229"/>
      <c r="T2343" s="28229"/>
      <c r="U2343" s="28265"/>
      <c r="V2343" s="28229">
        <v>0</v>
      </c>
    </row>
    <row s="28966" customFormat="1" customHeight="1" ht="22.5">
      <c r="A2344" s="28229"/>
      <c r="B2344" s="28924" t="s">
        <v>2509</v>
      </c>
      <c r="C2344" s="28540" t="s">
        <v>103</v>
      </c>
      <c r="D2344" s="27339" t="str">
        <f>B2344&amp;".1"</f>
        <v>3.770.1</v>
      </c>
      <c r="E2344" s="27340" t="s">
        <v>1065</v>
      </c>
      <c r="F2344" s="27341" t="s">
        <v>430</v>
      </c>
      <c r="G2344" s="27545" t="s">
        <v>22</v>
      </c>
      <c r="H2344" s="27343" t="s">
        <v>22</v>
      </c>
      <c r="I2344" s="27545" t="s">
        <v>2510</v>
      </c>
      <c r="J2344" s="27343" t="s">
        <v>22</v>
      </c>
      <c r="K2344" s="28195"/>
      <c r="L2344" s="28229"/>
      <c r="M2344" s="28229"/>
      <c r="N2344" s="28229"/>
      <c r="O2344" s="28229"/>
      <c r="P2344" s="28229"/>
      <c r="Q2344" s="28229"/>
      <c r="R2344" s="28229"/>
      <c r="S2344" s="28229"/>
      <c r="T2344" s="28229"/>
      <c r="U2344" s="28265"/>
      <c r="V2344" s="28229">
        <v>0</v>
      </c>
    </row>
    <row s="28966" customFormat="1" customHeight="1" ht="15">
      <c r="A2345" s="28229"/>
      <c r="B2345" s="28924"/>
      <c r="C2345" s="28540"/>
      <c r="D2345" s="27339" t="str">
        <f>B2344&amp;".2"</f>
        <v>3.770.2</v>
      </c>
      <c r="E2345" s="27340" t="s">
        <v>1066</v>
      </c>
      <c r="F2345" s="27341" t="s">
        <v>430</v>
      </c>
      <c r="G2345" s="27310" t="s">
        <v>22</v>
      </c>
      <c r="H2345" s="27343" t="s">
        <v>22</v>
      </c>
      <c r="I2345" s="27310" t="s">
        <v>2479</v>
      </c>
      <c r="J2345" s="27343" t="s">
        <v>22</v>
      </c>
      <c r="K2345" s="28195" t="s">
        <v>1067</v>
      </c>
      <c r="L2345" s="28229"/>
      <c r="M2345" s="28229"/>
      <c r="N2345" s="28229"/>
      <c r="O2345" s="28229"/>
      <c r="P2345" s="28229"/>
      <c r="Q2345" s="28229"/>
      <c r="R2345" s="28229"/>
      <c r="S2345" s="28229"/>
      <c r="T2345" s="28229"/>
      <c r="U2345" s="28265"/>
      <c r="V2345" s="28229">
        <v>0</v>
      </c>
    </row>
    <row s="28966" customFormat="1" customHeight="1" ht="15">
      <c r="A2346" s="28229"/>
      <c r="B2346" s="28924"/>
      <c r="C2346" s="28540"/>
      <c r="D2346" s="27339" t="str">
        <f>B2344&amp;".3"</f>
        <v>3.770.3</v>
      </c>
      <c r="E2346" s="27340" t="s">
        <v>1068</v>
      </c>
      <c r="F2346" s="27341" t="s">
        <v>430</v>
      </c>
      <c r="G2346" s="27310" t="s">
        <v>22</v>
      </c>
      <c r="H2346" s="27343" t="s">
        <v>22</v>
      </c>
      <c r="I2346" s="27310" t="s">
        <v>2479</v>
      </c>
      <c r="J2346" s="27343" t="s">
        <v>22</v>
      </c>
      <c r="K2346" s="28195" t="s">
        <v>1069</v>
      </c>
      <c r="L2346" s="28229"/>
      <c r="M2346" s="28229"/>
      <c r="N2346" s="28229"/>
      <c r="O2346" s="28229"/>
      <c r="P2346" s="28229"/>
      <c r="Q2346" s="28229"/>
      <c r="R2346" s="28229"/>
      <c r="S2346" s="28229"/>
      <c r="T2346" s="28229"/>
      <c r="U2346" s="28265"/>
      <c r="V2346" s="28229">
        <v>0</v>
      </c>
    </row>
    <row s="28966" customFormat="1" customHeight="1" ht="22.5">
      <c r="A2347" s="28229"/>
      <c r="B2347" s="28924" t="s">
        <v>2511</v>
      </c>
      <c r="C2347" s="28540" t="s">
        <v>103</v>
      </c>
      <c r="D2347" s="27339" t="str">
        <f>B2347&amp;".1"</f>
        <v>3.771.1</v>
      </c>
      <c r="E2347" s="27340" t="s">
        <v>1065</v>
      </c>
      <c r="F2347" s="27341" t="s">
        <v>430</v>
      </c>
      <c r="G2347" s="27545" t="s">
        <v>22</v>
      </c>
      <c r="H2347" s="27343" t="s">
        <v>22</v>
      </c>
      <c r="I2347" s="27545" t="s">
        <v>2512</v>
      </c>
      <c r="J2347" s="27343" t="s">
        <v>22</v>
      </c>
      <c r="K2347" s="28195"/>
      <c r="L2347" s="28229"/>
      <c r="M2347" s="28229"/>
      <c r="N2347" s="28229"/>
      <c r="O2347" s="28229"/>
      <c r="P2347" s="28229"/>
      <c r="Q2347" s="28229"/>
      <c r="R2347" s="28229"/>
      <c r="S2347" s="28229"/>
      <c r="T2347" s="28229"/>
      <c r="U2347" s="28265"/>
      <c r="V2347" s="28229">
        <v>0</v>
      </c>
    </row>
    <row s="28966" customFormat="1" customHeight="1" ht="15">
      <c r="A2348" s="28229"/>
      <c r="B2348" s="28924"/>
      <c r="C2348" s="28540"/>
      <c r="D2348" s="27339" t="str">
        <f>B2347&amp;".2"</f>
        <v>3.771.2</v>
      </c>
      <c r="E2348" s="27340" t="s">
        <v>1066</v>
      </c>
      <c r="F2348" s="27341" t="s">
        <v>430</v>
      </c>
      <c r="G2348" s="27310" t="s">
        <v>22</v>
      </c>
      <c r="H2348" s="27343" t="s">
        <v>22</v>
      </c>
      <c r="I2348" s="27310" t="s">
        <v>2513</v>
      </c>
      <c r="J2348" s="27343" t="s">
        <v>22</v>
      </c>
      <c r="K2348" s="28195" t="s">
        <v>1067</v>
      </c>
      <c r="L2348" s="28229"/>
      <c r="M2348" s="28229"/>
      <c r="N2348" s="28229"/>
      <c r="O2348" s="28229"/>
      <c r="P2348" s="28229"/>
      <c r="Q2348" s="28229"/>
      <c r="R2348" s="28229"/>
      <c r="S2348" s="28229"/>
      <c r="T2348" s="28229"/>
      <c r="U2348" s="28265"/>
      <c r="V2348" s="28229">
        <v>0</v>
      </c>
    </row>
    <row s="28966" customFormat="1" customHeight="1" ht="15">
      <c r="A2349" s="28229"/>
      <c r="B2349" s="28924"/>
      <c r="C2349" s="28540"/>
      <c r="D2349" s="27339" t="str">
        <f>B2347&amp;".3"</f>
        <v>3.771.3</v>
      </c>
      <c r="E2349" s="27340" t="s">
        <v>1068</v>
      </c>
      <c r="F2349" s="27341" t="s">
        <v>430</v>
      </c>
      <c r="G2349" s="27310" t="s">
        <v>22</v>
      </c>
      <c r="H2349" s="27343" t="s">
        <v>22</v>
      </c>
      <c r="I2349" s="27310" t="s">
        <v>2513</v>
      </c>
      <c r="J2349" s="27343" t="s">
        <v>22</v>
      </c>
      <c r="K2349" s="28195" t="s">
        <v>1069</v>
      </c>
      <c r="L2349" s="28229"/>
      <c r="M2349" s="28229"/>
      <c r="N2349" s="28229"/>
      <c r="O2349" s="28229"/>
      <c r="P2349" s="28229"/>
      <c r="Q2349" s="28229"/>
      <c r="R2349" s="28229"/>
      <c r="S2349" s="28229"/>
      <c r="T2349" s="28229"/>
      <c r="U2349" s="28265"/>
      <c r="V2349" s="28229">
        <v>0</v>
      </c>
    </row>
    <row s="28966" customFormat="1" customHeight="1" ht="22.5">
      <c r="A2350" s="28229"/>
      <c r="B2350" s="28924" t="s">
        <v>2514</v>
      </c>
      <c r="C2350" s="28540" t="s">
        <v>103</v>
      </c>
      <c r="D2350" s="27339" t="str">
        <f>B2350&amp;".1"</f>
        <v>3.772.1</v>
      </c>
      <c r="E2350" s="27340" t="s">
        <v>1065</v>
      </c>
      <c r="F2350" s="27341" t="s">
        <v>430</v>
      </c>
      <c r="G2350" s="27545" t="s">
        <v>22</v>
      </c>
      <c r="H2350" s="27343" t="s">
        <v>22</v>
      </c>
      <c r="I2350" s="27545" t="s">
        <v>2515</v>
      </c>
      <c r="J2350" s="27343" t="s">
        <v>22</v>
      </c>
      <c r="K2350" s="28195"/>
      <c r="L2350" s="28229"/>
      <c r="M2350" s="28229"/>
      <c r="N2350" s="28229"/>
      <c r="O2350" s="28229"/>
      <c r="P2350" s="28229"/>
      <c r="Q2350" s="28229"/>
      <c r="R2350" s="28229"/>
      <c r="S2350" s="28229"/>
      <c r="T2350" s="28229"/>
      <c r="U2350" s="28265"/>
      <c r="V2350" s="28229">
        <v>0</v>
      </c>
    </row>
    <row s="28966" customFormat="1" customHeight="1" ht="15">
      <c r="A2351" s="28229"/>
      <c r="B2351" s="28924"/>
      <c r="C2351" s="28540"/>
      <c r="D2351" s="27339" t="str">
        <f>B2350&amp;".2"</f>
        <v>3.772.2</v>
      </c>
      <c r="E2351" s="27340" t="s">
        <v>1066</v>
      </c>
      <c r="F2351" s="27341" t="s">
        <v>430</v>
      </c>
      <c r="G2351" s="27310" t="s">
        <v>22</v>
      </c>
      <c r="H2351" s="27343" t="s">
        <v>22</v>
      </c>
      <c r="I2351" s="27310" t="s">
        <v>2513</v>
      </c>
      <c r="J2351" s="27343" t="s">
        <v>22</v>
      </c>
      <c r="K2351" s="28195" t="s">
        <v>1067</v>
      </c>
      <c r="L2351" s="28229"/>
      <c r="M2351" s="28229"/>
      <c r="N2351" s="28229"/>
      <c r="O2351" s="28229"/>
      <c r="P2351" s="28229"/>
      <c r="Q2351" s="28229"/>
      <c r="R2351" s="28229"/>
      <c r="S2351" s="28229"/>
      <c r="T2351" s="28229"/>
      <c r="U2351" s="28265"/>
      <c r="V2351" s="28229">
        <v>0</v>
      </c>
    </row>
    <row s="28966" customFormat="1" customHeight="1" ht="15">
      <c r="A2352" s="28229"/>
      <c r="B2352" s="28924"/>
      <c r="C2352" s="28540"/>
      <c r="D2352" s="27339" t="str">
        <f>B2350&amp;".3"</f>
        <v>3.772.3</v>
      </c>
      <c r="E2352" s="27340" t="s">
        <v>1068</v>
      </c>
      <c r="F2352" s="27341" t="s">
        <v>430</v>
      </c>
      <c r="G2352" s="27310" t="s">
        <v>22</v>
      </c>
      <c r="H2352" s="27343" t="s">
        <v>22</v>
      </c>
      <c r="I2352" s="27310" t="s">
        <v>2513</v>
      </c>
      <c r="J2352" s="27343" t="s">
        <v>22</v>
      </c>
      <c r="K2352" s="28195" t="s">
        <v>1069</v>
      </c>
      <c r="L2352" s="28229"/>
      <c r="M2352" s="28229"/>
      <c r="N2352" s="28229"/>
      <c r="O2352" s="28229"/>
      <c r="P2352" s="28229"/>
      <c r="Q2352" s="28229"/>
      <c r="R2352" s="28229"/>
      <c r="S2352" s="28229"/>
      <c r="T2352" s="28229"/>
      <c r="U2352" s="28265"/>
      <c r="V2352" s="28229">
        <v>0</v>
      </c>
    </row>
    <row s="28966" customFormat="1" customHeight="1" ht="22.5">
      <c r="A2353" s="28229"/>
      <c r="B2353" s="28924" t="s">
        <v>2516</v>
      </c>
      <c r="C2353" s="28540" t="s">
        <v>103</v>
      </c>
      <c r="D2353" s="27339" t="str">
        <f>B2353&amp;".1"</f>
        <v>3.773.1</v>
      </c>
      <c r="E2353" s="27340" t="s">
        <v>1065</v>
      </c>
      <c r="F2353" s="27341" t="s">
        <v>430</v>
      </c>
      <c r="G2353" s="27545" t="s">
        <v>22</v>
      </c>
      <c r="H2353" s="27343" t="s">
        <v>22</v>
      </c>
      <c r="I2353" s="27545" t="s">
        <v>2517</v>
      </c>
      <c r="J2353" s="27343" t="s">
        <v>22</v>
      </c>
      <c r="K2353" s="28195"/>
      <c r="L2353" s="28229"/>
      <c r="M2353" s="28229"/>
      <c r="N2353" s="28229"/>
      <c r="O2353" s="28229"/>
      <c r="P2353" s="28229"/>
      <c r="Q2353" s="28229"/>
      <c r="R2353" s="28229"/>
      <c r="S2353" s="28229"/>
      <c r="T2353" s="28229"/>
      <c r="U2353" s="28265"/>
      <c r="V2353" s="28229">
        <v>0</v>
      </c>
    </row>
    <row s="28966" customFormat="1" customHeight="1" ht="15">
      <c r="A2354" s="28229"/>
      <c r="B2354" s="28924"/>
      <c r="C2354" s="28540"/>
      <c r="D2354" s="27339" t="str">
        <f>B2353&amp;".2"</f>
        <v>3.773.2</v>
      </c>
      <c r="E2354" s="27340" t="s">
        <v>1066</v>
      </c>
      <c r="F2354" s="27341" t="s">
        <v>430</v>
      </c>
      <c r="G2354" s="27310" t="s">
        <v>22</v>
      </c>
      <c r="H2354" s="27343" t="s">
        <v>22</v>
      </c>
      <c r="I2354" s="27310" t="s">
        <v>2513</v>
      </c>
      <c r="J2354" s="27343" t="s">
        <v>22</v>
      </c>
      <c r="K2354" s="28195" t="s">
        <v>1067</v>
      </c>
      <c r="L2354" s="28229"/>
      <c r="M2354" s="28229"/>
      <c r="N2354" s="28229"/>
      <c r="O2354" s="28229"/>
      <c r="P2354" s="28229"/>
      <c r="Q2354" s="28229"/>
      <c r="R2354" s="28229"/>
      <c r="S2354" s="28229"/>
      <c r="T2354" s="28229"/>
      <c r="U2354" s="28265"/>
      <c r="V2354" s="28229">
        <v>0</v>
      </c>
    </row>
    <row s="28966" customFormat="1" customHeight="1" ht="15">
      <c r="A2355" s="28229"/>
      <c r="B2355" s="28924"/>
      <c r="C2355" s="28540"/>
      <c r="D2355" s="27339" t="str">
        <f>B2353&amp;".3"</f>
        <v>3.773.3</v>
      </c>
      <c r="E2355" s="27340" t="s">
        <v>1068</v>
      </c>
      <c r="F2355" s="27341" t="s">
        <v>430</v>
      </c>
      <c r="G2355" s="27310" t="s">
        <v>22</v>
      </c>
      <c r="H2355" s="27343" t="s">
        <v>22</v>
      </c>
      <c r="I2355" s="27310" t="s">
        <v>2513</v>
      </c>
      <c r="J2355" s="27343" t="s">
        <v>22</v>
      </c>
      <c r="K2355" s="28195" t="s">
        <v>1069</v>
      </c>
      <c r="L2355" s="28229"/>
      <c r="M2355" s="28229"/>
      <c r="N2355" s="28229"/>
      <c r="O2355" s="28229"/>
      <c r="P2355" s="28229"/>
      <c r="Q2355" s="28229"/>
      <c r="R2355" s="28229"/>
      <c r="S2355" s="28229"/>
      <c r="T2355" s="28229"/>
      <c r="U2355" s="28265"/>
      <c r="V2355" s="28229">
        <v>0</v>
      </c>
    </row>
    <row s="28966" customFormat="1" customHeight="1" ht="22.5">
      <c r="A2356" s="28229"/>
      <c r="B2356" s="28924" t="s">
        <v>2518</v>
      </c>
      <c r="C2356" s="28540" t="s">
        <v>103</v>
      </c>
      <c r="D2356" s="27339" t="str">
        <f>B2356&amp;".1"</f>
        <v>3.774.1</v>
      </c>
      <c r="E2356" s="27340" t="s">
        <v>1065</v>
      </c>
      <c r="F2356" s="27341" t="s">
        <v>430</v>
      </c>
      <c r="G2356" s="27545" t="s">
        <v>22</v>
      </c>
      <c r="H2356" s="27343" t="s">
        <v>22</v>
      </c>
      <c r="I2356" s="27545" t="s">
        <v>2517</v>
      </c>
      <c r="J2356" s="27343" t="s">
        <v>22</v>
      </c>
      <c r="K2356" s="28195"/>
      <c r="L2356" s="28229"/>
      <c r="M2356" s="28229"/>
      <c r="N2356" s="28229"/>
      <c r="O2356" s="28229"/>
      <c r="P2356" s="28229"/>
      <c r="Q2356" s="28229"/>
      <c r="R2356" s="28229"/>
      <c r="S2356" s="28229"/>
      <c r="T2356" s="28229"/>
      <c r="U2356" s="28265"/>
      <c r="V2356" s="28229">
        <v>0</v>
      </c>
    </row>
    <row s="28966" customFormat="1" customHeight="1" ht="15">
      <c r="A2357" s="28229"/>
      <c r="B2357" s="28924"/>
      <c r="C2357" s="28540"/>
      <c r="D2357" s="27339" t="str">
        <f>B2356&amp;".2"</f>
        <v>3.774.2</v>
      </c>
      <c r="E2357" s="27340" t="s">
        <v>1066</v>
      </c>
      <c r="F2357" s="27341" t="s">
        <v>430</v>
      </c>
      <c r="G2357" s="27310" t="s">
        <v>22</v>
      </c>
      <c r="H2357" s="27343" t="s">
        <v>22</v>
      </c>
      <c r="I2357" s="27310" t="s">
        <v>2513</v>
      </c>
      <c r="J2357" s="27343" t="s">
        <v>22</v>
      </c>
      <c r="K2357" s="28195" t="s">
        <v>1067</v>
      </c>
      <c r="L2357" s="28229"/>
      <c r="M2357" s="28229"/>
      <c r="N2357" s="28229"/>
      <c r="O2357" s="28229"/>
      <c r="P2357" s="28229"/>
      <c r="Q2357" s="28229"/>
      <c r="R2357" s="28229"/>
      <c r="S2357" s="28229"/>
      <c r="T2357" s="28229"/>
      <c r="U2357" s="28265"/>
      <c r="V2357" s="28229">
        <v>0</v>
      </c>
    </row>
    <row s="28966" customFormat="1" customHeight="1" ht="15">
      <c r="A2358" s="28229"/>
      <c r="B2358" s="28924"/>
      <c r="C2358" s="28540"/>
      <c r="D2358" s="27339" t="str">
        <f>B2356&amp;".3"</f>
        <v>3.774.3</v>
      </c>
      <c r="E2358" s="27340" t="s">
        <v>1068</v>
      </c>
      <c r="F2358" s="27341" t="s">
        <v>430</v>
      </c>
      <c r="G2358" s="27310" t="s">
        <v>22</v>
      </c>
      <c r="H2358" s="27343" t="s">
        <v>22</v>
      </c>
      <c r="I2358" s="27310" t="s">
        <v>2513</v>
      </c>
      <c r="J2358" s="27343" t="s">
        <v>22</v>
      </c>
      <c r="K2358" s="28195" t="s">
        <v>1069</v>
      </c>
      <c r="L2358" s="28229"/>
      <c r="M2358" s="28229"/>
      <c r="N2358" s="28229"/>
      <c r="O2358" s="28229"/>
      <c r="P2358" s="28229"/>
      <c r="Q2358" s="28229"/>
      <c r="R2358" s="28229"/>
      <c r="S2358" s="28229"/>
      <c r="T2358" s="28229"/>
      <c r="U2358" s="28265"/>
      <c r="V2358" s="28229">
        <v>0</v>
      </c>
    </row>
    <row s="28966" customFormat="1" customHeight="1" ht="22.5">
      <c r="A2359" s="28229"/>
      <c r="B2359" s="28924" t="s">
        <v>2519</v>
      </c>
      <c r="C2359" s="28540" t="s">
        <v>103</v>
      </c>
      <c r="D2359" s="27339" t="str">
        <f>B2359&amp;".1"</f>
        <v>3.775.1</v>
      </c>
      <c r="E2359" s="27340" t="s">
        <v>1065</v>
      </c>
      <c r="F2359" s="27341" t="s">
        <v>430</v>
      </c>
      <c r="G2359" s="27545" t="s">
        <v>22</v>
      </c>
      <c r="H2359" s="27343" t="s">
        <v>22</v>
      </c>
      <c r="I2359" s="27545" t="s">
        <v>2517</v>
      </c>
      <c r="J2359" s="27343" t="s">
        <v>22</v>
      </c>
      <c r="K2359" s="28195"/>
      <c r="L2359" s="28229"/>
      <c r="M2359" s="28229"/>
      <c r="N2359" s="28229"/>
      <c r="O2359" s="28229"/>
      <c r="P2359" s="28229"/>
      <c r="Q2359" s="28229"/>
      <c r="R2359" s="28229"/>
      <c r="S2359" s="28229"/>
      <c r="T2359" s="28229"/>
      <c r="U2359" s="28265"/>
      <c r="V2359" s="28229">
        <v>0</v>
      </c>
    </row>
    <row s="28966" customFormat="1" customHeight="1" ht="15">
      <c r="A2360" s="28229"/>
      <c r="B2360" s="28924"/>
      <c r="C2360" s="28540"/>
      <c r="D2360" s="27339" t="str">
        <f>B2359&amp;".2"</f>
        <v>3.775.2</v>
      </c>
      <c r="E2360" s="27340" t="s">
        <v>1066</v>
      </c>
      <c r="F2360" s="27341" t="s">
        <v>430</v>
      </c>
      <c r="G2360" s="27310" t="s">
        <v>22</v>
      </c>
      <c r="H2360" s="27343" t="s">
        <v>22</v>
      </c>
      <c r="I2360" s="27310" t="s">
        <v>2513</v>
      </c>
      <c r="J2360" s="27343" t="s">
        <v>22</v>
      </c>
      <c r="K2360" s="28195" t="s">
        <v>1067</v>
      </c>
      <c r="L2360" s="28229"/>
      <c r="M2360" s="28229"/>
      <c r="N2360" s="28229"/>
      <c r="O2360" s="28229"/>
      <c r="P2360" s="28229"/>
      <c r="Q2360" s="28229"/>
      <c r="R2360" s="28229"/>
      <c r="S2360" s="28229"/>
      <c r="T2360" s="28229"/>
      <c r="U2360" s="28265"/>
      <c r="V2360" s="28229">
        <v>0</v>
      </c>
    </row>
    <row s="28966" customFormat="1" customHeight="1" ht="15">
      <c r="A2361" s="28229"/>
      <c r="B2361" s="28924"/>
      <c r="C2361" s="28540"/>
      <c r="D2361" s="27339" t="str">
        <f>B2359&amp;".3"</f>
        <v>3.775.3</v>
      </c>
      <c r="E2361" s="27340" t="s">
        <v>1068</v>
      </c>
      <c r="F2361" s="27341" t="s">
        <v>430</v>
      </c>
      <c r="G2361" s="27310" t="s">
        <v>22</v>
      </c>
      <c r="H2361" s="27343" t="s">
        <v>22</v>
      </c>
      <c r="I2361" s="27310" t="s">
        <v>2513</v>
      </c>
      <c r="J2361" s="27343" t="s">
        <v>22</v>
      </c>
      <c r="K2361" s="28195" t="s">
        <v>1069</v>
      </c>
      <c r="L2361" s="28229"/>
      <c r="M2361" s="28229"/>
      <c r="N2361" s="28229"/>
      <c r="O2361" s="28229"/>
      <c r="P2361" s="28229"/>
      <c r="Q2361" s="28229"/>
      <c r="R2361" s="28229"/>
      <c r="S2361" s="28229"/>
      <c r="T2361" s="28229"/>
      <c r="U2361" s="28265"/>
      <c r="V2361" s="28229">
        <v>0</v>
      </c>
    </row>
    <row s="28966" customFormat="1" customHeight="1" ht="22.5">
      <c r="A2362" s="28229"/>
      <c r="B2362" s="28924" t="s">
        <v>2520</v>
      </c>
      <c r="C2362" s="28540" t="s">
        <v>103</v>
      </c>
      <c r="D2362" s="27339" t="str">
        <f>B2362&amp;".1"</f>
        <v>3.776.1</v>
      </c>
      <c r="E2362" s="27340" t="s">
        <v>1065</v>
      </c>
      <c r="F2362" s="27341" t="s">
        <v>430</v>
      </c>
      <c r="G2362" s="27545" t="s">
        <v>22</v>
      </c>
      <c r="H2362" s="27343" t="s">
        <v>22</v>
      </c>
      <c r="I2362" s="27545" t="s">
        <v>2521</v>
      </c>
      <c r="J2362" s="27343" t="s">
        <v>22</v>
      </c>
      <c r="K2362" s="28195"/>
      <c r="L2362" s="28229"/>
      <c r="M2362" s="28229"/>
      <c r="N2362" s="28229"/>
      <c r="O2362" s="28229"/>
      <c r="P2362" s="28229"/>
      <c r="Q2362" s="28229"/>
      <c r="R2362" s="28229"/>
      <c r="S2362" s="28229"/>
      <c r="T2362" s="28229"/>
      <c r="U2362" s="28265"/>
      <c r="V2362" s="28229">
        <v>0</v>
      </c>
    </row>
    <row s="28966" customFormat="1" customHeight="1" ht="15">
      <c r="A2363" s="28229"/>
      <c r="B2363" s="28924"/>
      <c r="C2363" s="28540"/>
      <c r="D2363" s="27339" t="str">
        <f>B2362&amp;".2"</f>
        <v>3.776.2</v>
      </c>
      <c r="E2363" s="27340" t="s">
        <v>1066</v>
      </c>
      <c r="F2363" s="27341" t="s">
        <v>430</v>
      </c>
      <c r="G2363" s="27310" t="s">
        <v>22</v>
      </c>
      <c r="H2363" s="27343" t="s">
        <v>22</v>
      </c>
      <c r="I2363" s="27310" t="s">
        <v>2513</v>
      </c>
      <c r="J2363" s="27343" t="s">
        <v>22</v>
      </c>
      <c r="K2363" s="28195" t="s">
        <v>1067</v>
      </c>
      <c r="L2363" s="28229"/>
      <c r="M2363" s="28229"/>
      <c r="N2363" s="28229"/>
      <c r="O2363" s="28229"/>
      <c r="P2363" s="28229"/>
      <c r="Q2363" s="28229"/>
      <c r="R2363" s="28229"/>
      <c r="S2363" s="28229"/>
      <c r="T2363" s="28229"/>
      <c r="U2363" s="28265"/>
      <c r="V2363" s="28229">
        <v>0</v>
      </c>
    </row>
    <row s="28966" customFormat="1" customHeight="1" ht="15">
      <c r="A2364" s="28229"/>
      <c r="B2364" s="28924"/>
      <c r="C2364" s="28540"/>
      <c r="D2364" s="27339" t="str">
        <f>B2362&amp;".3"</f>
        <v>3.776.3</v>
      </c>
      <c r="E2364" s="27340" t="s">
        <v>1068</v>
      </c>
      <c r="F2364" s="27341" t="s">
        <v>430</v>
      </c>
      <c r="G2364" s="27310" t="s">
        <v>22</v>
      </c>
      <c r="H2364" s="27343" t="s">
        <v>22</v>
      </c>
      <c r="I2364" s="27310" t="s">
        <v>2513</v>
      </c>
      <c r="J2364" s="27343" t="s">
        <v>22</v>
      </c>
      <c r="K2364" s="28195" t="s">
        <v>1069</v>
      </c>
      <c r="L2364" s="28229"/>
      <c r="M2364" s="28229"/>
      <c r="N2364" s="28229"/>
      <c r="O2364" s="28229"/>
      <c r="P2364" s="28229"/>
      <c r="Q2364" s="28229"/>
      <c r="R2364" s="28229"/>
      <c r="S2364" s="28229"/>
      <c r="T2364" s="28229"/>
      <c r="U2364" s="28265"/>
      <c r="V2364" s="28229">
        <v>0</v>
      </c>
    </row>
    <row s="28966" customFormat="1" customHeight="1" ht="22.5">
      <c r="A2365" s="28229"/>
      <c r="B2365" s="28924" t="s">
        <v>2522</v>
      </c>
      <c r="C2365" s="28540" t="s">
        <v>103</v>
      </c>
      <c r="D2365" s="27339" t="str">
        <f>B2365&amp;".1"</f>
        <v>3.777.1</v>
      </c>
      <c r="E2365" s="27340" t="s">
        <v>1065</v>
      </c>
      <c r="F2365" s="27341" t="s">
        <v>430</v>
      </c>
      <c r="G2365" s="27545" t="s">
        <v>22</v>
      </c>
      <c r="H2365" s="27343" t="s">
        <v>22</v>
      </c>
      <c r="I2365" s="27545" t="s">
        <v>2523</v>
      </c>
      <c r="J2365" s="27343" t="s">
        <v>22</v>
      </c>
      <c r="K2365" s="28195"/>
      <c r="L2365" s="28229"/>
      <c r="M2365" s="28229"/>
      <c r="N2365" s="28229"/>
      <c r="O2365" s="28229"/>
      <c r="P2365" s="28229"/>
      <c r="Q2365" s="28229"/>
      <c r="R2365" s="28229"/>
      <c r="S2365" s="28229"/>
      <c r="T2365" s="28229"/>
      <c r="U2365" s="28265"/>
      <c r="V2365" s="28229">
        <v>0</v>
      </c>
    </row>
    <row s="28966" customFormat="1" customHeight="1" ht="15">
      <c r="A2366" s="28229"/>
      <c r="B2366" s="28924"/>
      <c r="C2366" s="28540"/>
      <c r="D2366" s="27339" t="str">
        <f>B2365&amp;".2"</f>
        <v>3.777.2</v>
      </c>
      <c r="E2366" s="27340" t="s">
        <v>1066</v>
      </c>
      <c r="F2366" s="27341" t="s">
        <v>430</v>
      </c>
      <c r="G2366" s="27310" t="s">
        <v>22</v>
      </c>
      <c r="H2366" s="27343" t="s">
        <v>22</v>
      </c>
      <c r="I2366" s="27310" t="s">
        <v>2513</v>
      </c>
      <c r="J2366" s="27343" t="s">
        <v>22</v>
      </c>
      <c r="K2366" s="28195" t="s">
        <v>1067</v>
      </c>
      <c r="L2366" s="28229"/>
      <c r="M2366" s="28229"/>
      <c r="N2366" s="28229"/>
      <c r="O2366" s="28229"/>
      <c r="P2366" s="28229"/>
      <c r="Q2366" s="28229"/>
      <c r="R2366" s="28229"/>
      <c r="S2366" s="28229"/>
      <c r="T2366" s="28229"/>
      <c r="U2366" s="28265"/>
      <c r="V2366" s="28229">
        <v>0</v>
      </c>
    </row>
    <row s="28966" customFormat="1" customHeight="1" ht="15">
      <c r="A2367" s="28229"/>
      <c r="B2367" s="28924"/>
      <c r="C2367" s="28540"/>
      <c r="D2367" s="27339" t="str">
        <f>B2365&amp;".3"</f>
        <v>3.777.3</v>
      </c>
      <c r="E2367" s="27340" t="s">
        <v>1068</v>
      </c>
      <c r="F2367" s="27341" t="s">
        <v>430</v>
      </c>
      <c r="G2367" s="27310" t="s">
        <v>22</v>
      </c>
      <c r="H2367" s="27343" t="s">
        <v>22</v>
      </c>
      <c r="I2367" s="27310" t="s">
        <v>2513</v>
      </c>
      <c r="J2367" s="27343" t="s">
        <v>22</v>
      </c>
      <c r="K2367" s="28195" t="s">
        <v>1069</v>
      </c>
      <c r="L2367" s="28229"/>
      <c r="M2367" s="28229"/>
      <c r="N2367" s="28229"/>
      <c r="O2367" s="28229"/>
      <c r="P2367" s="28229"/>
      <c r="Q2367" s="28229"/>
      <c r="R2367" s="28229"/>
      <c r="S2367" s="28229"/>
      <c r="T2367" s="28229"/>
      <c r="U2367" s="28265"/>
      <c r="V2367" s="28229">
        <v>0</v>
      </c>
    </row>
    <row s="28966" customFormat="1" customHeight="1" ht="22.5">
      <c r="A2368" s="28229"/>
      <c r="B2368" s="28924" t="s">
        <v>2524</v>
      </c>
      <c r="C2368" s="28540" t="s">
        <v>103</v>
      </c>
      <c r="D2368" s="27339" t="str">
        <f>B2368&amp;".1"</f>
        <v>3.778.1</v>
      </c>
      <c r="E2368" s="27340" t="s">
        <v>1065</v>
      </c>
      <c r="F2368" s="27341" t="s">
        <v>430</v>
      </c>
      <c r="G2368" s="27545" t="s">
        <v>22</v>
      </c>
      <c r="H2368" s="27343" t="s">
        <v>22</v>
      </c>
      <c r="I2368" s="27545" t="s">
        <v>2517</v>
      </c>
      <c r="J2368" s="27343" t="s">
        <v>22</v>
      </c>
      <c r="K2368" s="28195"/>
      <c r="L2368" s="28229"/>
      <c r="M2368" s="28229"/>
      <c r="N2368" s="28229"/>
      <c r="O2368" s="28229"/>
      <c r="P2368" s="28229"/>
      <c r="Q2368" s="28229"/>
      <c r="R2368" s="28229"/>
      <c r="S2368" s="28229"/>
      <c r="T2368" s="28229"/>
      <c r="U2368" s="28265"/>
      <c r="V2368" s="28229">
        <v>0</v>
      </c>
    </row>
    <row s="28966" customFormat="1" customHeight="1" ht="15">
      <c r="A2369" s="28229"/>
      <c r="B2369" s="28924"/>
      <c r="C2369" s="28540"/>
      <c r="D2369" s="27339" t="str">
        <f>B2368&amp;".2"</f>
        <v>3.778.2</v>
      </c>
      <c r="E2369" s="27340" t="s">
        <v>1066</v>
      </c>
      <c r="F2369" s="27341" t="s">
        <v>430</v>
      </c>
      <c r="G2369" s="27310" t="s">
        <v>22</v>
      </c>
      <c r="H2369" s="27343" t="s">
        <v>22</v>
      </c>
      <c r="I2369" s="27310" t="s">
        <v>2513</v>
      </c>
      <c r="J2369" s="27343" t="s">
        <v>22</v>
      </c>
      <c r="K2369" s="28195" t="s">
        <v>1067</v>
      </c>
      <c r="L2369" s="28229"/>
      <c r="M2369" s="28229"/>
      <c r="N2369" s="28229"/>
      <c r="O2369" s="28229"/>
      <c r="P2369" s="28229"/>
      <c r="Q2369" s="28229"/>
      <c r="R2369" s="28229"/>
      <c r="S2369" s="28229"/>
      <c r="T2369" s="28229"/>
      <c r="U2369" s="28265"/>
      <c r="V2369" s="28229">
        <v>0</v>
      </c>
    </row>
    <row s="28966" customFormat="1" customHeight="1" ht="15">
      <c r="A2370" s="28229"/>
      <c r="B2370" s="28924"/>
      <c r="C2370" s="28540"/>
      <c r="D2370" s="27339" t="str">
        <f>B2368&amp;".3"</f>
        <v>3.778.3</v>
      </c>
      <c r="E2370" s="27340" t="s">
        <v>1068</v>
      </c>
      <c r="F2370" s="27341" t="s">
        <v>430</v>
      </c>
      <c r="G2370" s="27310" t="s">
        <v>22</v>
      </c>
      <c r="H2370" s="27343" t="s">
        <v>22</v>
      </c>
      <c r="I2370" s="27310" t="s">
        <v>2513</v>
      </c>
      <c r="J2370" s="27343" t="s">
        <v>22</v>
      </c>
      <c r="K2370" s="28195" t="s">
        <v>1069</v>
      </c>
      <c r="L2370" s="28229"/>
      <c r="M2370" s="28229"/>
      <c r="N2370" s="28229"/>
      <c r="O2370" s="28229"/>
      <c r="P2370" s="28229"/>
      <c r="Q2370" s="28229"/>
      <c r="R2370" s="28229"/>
      <c r="S2370" s="28229"/>
      <c r="T2370" s="28229"/>
      <c r="U2370" s="28265"/>
      <c r="V2370" s="28229">
        <v>0</v>
      </c>
    </row>
    <row s="28966" customFormat="1" customHeight="1" ht="22.5">
      <c r="A2371" s="28229"/>
      <c r="B2371" s="28924" t="s">
        <v>2525</v>
      </c>
      <c r="C2371" s="28540" t="s">
        <v>103</v>
      </c>
      <c r="D2371" s="27339" t="str">
        <f>B2371&amp;".1"</f>
        <v>3.779.1</v>
      </c>
      <c r="E2371" s="27340" t="s">
        <v>1065</v>
      </c>
      <c r="F2371" s="27341" t="s">
        <v>430</v>
      </c>
      <c r="G2371" s="27545" t="s">
        <v>22</v>
      </c>
      <c r="H2371" s="27343" t="s">
        <v>22</v>
      </c>
      <c r="I2371" s="27545" t="s">
        <v>2517</v>
      </c>
      <c r="J2371" s="27343" t="s">
        <v>22</v>
      </c>
      <c r="K2371" s="28195"/>
      <c r="L2371" s="28229"/>
      <c r="M2371" s="28229"/>
      <c r="N2371" s="28229"/>
      <c r="O2371" s="28229"/>
      <c r="P2371" s="28229"/>
      <c r="Q2371" s="28229"/>
      <c r="R2371" s="28229"/>
      <c r="S2371" s="28229"/>
      <c r="T2371" s="28229"/>
      <c r="U2371" s="28265"/>
      <c r="V2371" s="28229">
        <v>0</v>
      </c>
    </row>
    <row s="28966" customFormat="1" customHeight="1" ht="15">
      <c r="A2372" s="28229"/>
      <c r="B2372" s="28924"/>
      <c r="C2372" s="28540"/>
      <c r="D2372" s="27339" t="str">
        <f>B2371&amp;".2"</f>
        <v>3.779.2</v>
      </c>
      <c r="E2372" s="27340" t="s">
        <v>1066</v>
      </c>
      <c r="F2372" s="27341" t="s">
        <v>430</v>
      </c>
      <c r="G2372" s="27310" t="s">
        <v>22</v>
      </c>
      <c r="H2372" s="27343" t="s">
        <v>22</v>
      </c>
      <c r="I2372" s="27310" t="s">
        <v>2513</v>
      </c>
      <c r="J2372" s="27343" t="s">
        <v>22</v>
      </c>
      <c r="K2372" s="28195" t="s">
        <v>1067</v>
      </c>
      <c r="L2372" s="28229"/>
      <c r="M2372" s="28229"/>
      <c r="N2372" s="28229"/>
      <c r="O2372" s="28229"/>
      <c r="P2372" s="28229"/>
      <c r="Q2372" s="28229"/>
      <c r="R2372" s="28229"/>
      <c r="S2372" s="28229"/>
      <c r="T2372" s="28229"/>
      <c r="U2372" s="28265"/>
      <c r="V2372" s="28229">
        <v>0</v>
      </c>
    </row>
    <row s="28966" customFormat="1" customHeight="1" ht="15">
      <c r="A2373" s="28229"/>
      <c r="B2373" s="28924"/>
      <c r="C2373" s="28540"/>
      <c r="D2373" s="27339" t="str">
        <f>B2371&amp;".3"</f>
        <v>3.779.3</v>
      </c>
      <c r="E2373" s="27340" t="s">
        <v>1068</v>
      </c>
      <c r="F2373" s="27341" t="s">
        <v>430</v>
      </c>
      <c r="G2373" s="27310" t="s">
        <v>22</v>
      </c>
      <c r="H2373" s="27343" t="s">
        <v>22</v>
      </c>
      <c r="I2373" s="27310" t="s">
        <v>2513</v>
      </c>
      <c r="J2373" s="27343" t="s">
        <v>22</v>
      </c>
      <c r="K2373" s="28195" t="s">
        <v>1069</v>
      </c>
      <c r="L2373" s="28229"/>
      <c r="M2373" s="28229"/>
      <c r="N2373" s="28229"/>
      <c r="O2373" s="28229"/>
      <c r="P2373" s="28229"/>
      <c r="Q2373" s="28229"/>
      <c r="R2373" s="28229"/>
      <c r="S2373" s="28229"/>
      <c r="T2373" s="28229"/>
      <c r="U2373" s="28265"/>
      <c r="V2373" s="28229">
        <v>0</v>
      </c>
    </row>
    <row s="28966" customFormat="1" customHeight="1" ht="22.5">
      <c r="A2374" s="28229"/>
      <c r="B2374" s="28924" t="s">
        <v>2526</v>
      </c>
      <c r="C2374" s="28540" t="s">
        <v>103</v>
      </c>
      <c r="D2374" s="27339" t="str">
        <f>B2374&amp;".1"</f>
        <v>3.780.1</v>
      </c>
      <c r="E2374" s="27340" t="s">
        <v>1065</v>
      </c>
      <c r="F2374" s="27341" t="s">
        <v>430</v>
      </c>
      <c r="G2374" s="27545" t="s">
        <v>22</v>
      </c>
      <c r="H2374" s="27343" t="s">
        <v>22</v>
      </c>
      <c r="I2374" s="27545" t="s">
        <v>2517</v>
      </c>
      <c r="J2374" s="27343" t="s">
        <v>22</v>
      </c>
      <c r="K2374" s="28195"/>
      <c r="L2374" s="28229"/>
      <c r="M2374" s="28229"/>
      <c r="N2374" s="28229"/>
      <c r="O2374" s="28229"/>
      <c r="P2374" s="28229"/>
      <c r="Q2374" s="28229"/>
      <c r="R2374" s="28229"/>
      <c r="S2374" s="28229"/>
      <c r="T2374" s="28229"/>
      <c r="U2374" s="28265"/>
      <c r="V2374" s="28229">
        <v>0</v>
      </c>
    </row>
    <row s="28966" customFormat="1" customHeight="1" ht="15">
      <c r="A2375" s="28229"/>
      <c r="B2375" s="28924"/>
      <c r="C2375" s="28540"/>
      <c r="D2375" s="27339" t="str">
        <f>B2374&amp;".2"</f>
        <v>3.780.2</v>
      </c>
      <c r="E2375" s="27340" t="s">
        <v>1066</v>
      </c>
      <c r="F2375" s="27341" t="s">
        <v>430</v>
      </c>
      <c r="G2375" s="27310" t="s">
        <v>22</v>
      </c>
      <c r="H2375" s="27343" t="s">
        <v>22</v>
      </c>
      <c r="I2375" s="27310" t="s">
        <v>2513</v>
      </c>
      <c r="J2375" s="27343" t="s">
        <v>22</v>
      </c>
      <c r="K2375" s="28195" t="s">
        <v>1067</v>
      </c>
      <c r="L2375" s="28229"/>
      <c r="M2375" s="28229"/>
      <c r="N2375" s="28229"/>
      <c r="O2375" s="28229"/>
      <c r="P2375" s="28229"/>
      <c r="Q2375" s="28229"/>
      <c r="R2375" s="28229"/>
      <c r="S2375" s="28229"/>
      <c r="T2375" s="28229"/>
      <c r="U2375" s="28265"/>
      <c r="V2375" s="28229">
        <v>0</v>
      </c>
    </row>
    <row s="28966" customFormat="1" customHeight="1" ht="15">
      <c r="A2376" s="28229"/>
      <c r="B2376" s="28924"/>
      <c r="C2376" s="28540"/>
      <c r="D2376" s="27339" t="str">
        <f>B2374&amp;".3"</f>
        <v>3.780.3</v>
      </c>
      <c r="E2376" s="27340" t="s">
        <v>1068</v>
      </c>
      <c r="F2376" s="27341" t="s">
        <v>430</v>
      </c>
      <c r="G2376" s="27310" t="s">
        <v>22</v>
      </c>
      <c r="H2376" s="27343" t="s">
        <v>22</v>
      </c>
      <c r="I2376" s="27310" t="s">
        <v>2513</v>
      </c>
      <c r="J2376" s="27343" t="s">
        <v>22</v>
      </c>
      <c r="K2376" s="28195" t="s">
        <v>1069</v>
      </c>
      <c r="L2376" s="28229"/>
      <c r="M2376" s="28229"/>
      <c r="N2376" s="28229"/>
      <c r="O2376" s="28229"/>
      <c r="P2376" s="28229"/>
      <c r="Q2376" s="28229"/>
      <c r="R2376" s="28229"/>
      <c r="S2376" s="28229"/>
      <c r="T2376" s="28229"/>
      <c r="U2376" s="28265"/>
      <c r="V2376" s="28229">
        <v>0</v>
      </c>
    </row>
    <row s="28966" customFormat="1" customHeight="1" ht="22.5">
      <c r="A2377" s="28229"/>
      <c r="B2377" s="28924" t="s">
        <v>2527</v>
      </c>
      <c r="C2377" s="28540" t="s">
        <v>103</v>
      </c>
      <c r="D2377" s="27339" t="str">
        <f>B2377&amp;".1"</f>
        <v>3.781.1</v>
      </c>
      <c r="E2377" s="27340" t="s">
        <v>1065</v>
      </c>
      <c r="F2377" s="27341" t="s">
        <v>430</v>
      </c>
      <c r="G2377" s="27545" t="s">
        <v>22</v>
      </c>
      <c r="H2377" s="27343" t="s">
        <v>22</v>
      </c>
      <c r="I2377" s="27545" t="s">
        <v>2517</v>
      </c>
      <c r="J2377" s="27343" t="s">
        <v>22</v>
      </c>
      <c r="K2377" s="28195"/>
      <c r="L2377" s="28229"/>
      <c r="M2377" s="28229"/>
      <c r="N2377" s="28229"/>
      <c r="O2377" s="28229"/>
      <c r="P2377" s="28229"/>
      <c r="Q2377" s="28229"/>
      <c r="R2377" s="28229"/>
      <c r="S2377" s="28229"/>
      <c r="T2377" s="28229"/>
      <c r="U2377" s="28265"/>
      <c r="V2377" s="28229">
        <v>0</v>
      </c>
    </row>
    <row s="28966" customFormat="1" customHeight="1" ht="15">
      <c r="A2378" s="28229"/>
      <c r="B2378" s="28924"/>
      <c r="C2378" s="28540"/>
      <c r="D2378" s="27339" t="str">
        <f>B2377&amp;".2"</f>
        <v>3.781.2</v>
      </c>
      <c r="E2378" s="27340" t="s">
        <v>1066</v>
      </c>
      <c r="F2378" s="27341" t="s">
        <v>430</v>
      </c>
      <c r="G2378" s="27310" t="s">
        <v>22</v>
      </c>
      <c r="H2378" s="27343" t="s">
        <v>22</v>
      </c>
      <c r="I2378" s="27310" t="s">
        <v>2513</v>
      </c>
      <c r="J2378" s="27343" t="s">
        <v>22</v>
      </c>
      <c r="K2378" s="28195" t="s">
        <v>1067</v>
      </c>
      <c r="L2378" s="28229"/>
      <c r="M2378" s="28229"/>
      <c r="N2378" s="28229"/>
      <c r="O2378" s="28229"/>
      <c r="P2378" s="28229"/>
      <c r="Q2378" s="28229"/>
      <c r="R2378" s="28229"/>
      <c r="S2378" s="28229"/>
      <c r="T2378" s="28229"/>
      <c r="U2378" s="28265"/>
      <c r="V2378" s="28229">
        <v>0</v>
      </c>
    </row>
    <row s="28966" customFormat="1" customHeight="1" ht="15">
      <c r="A2379" s="28229"/>
      <c r="B2379" s="28924"/>
      <c r="C2379" s="28540"/>
      <c r="D2379" s="27339" t="str">
        <f>B2377&amp;".3"</f>
        <v>3.781.3</v>
      </c>
      <c r="E2379" s="27340" t="s">
        <v>1068</v>
      </c>
      <c r="F2379" s="27341" t="s">
        <v>430</v>
      </c>
      <c r="G2379" s="27310" t="s">
        <v>22</v>
      </c>
      <c r="H2379" s="27343" t="s">
        <v>22</v>
      </c>
      <c r="I2379" s="27310" t="s">
        <v>2513</v>
      </c>
      <c r="J2379" s="27343" t="s">
        <v>22</v>
      </c>
      <c r="K2379" s="28195" t="s">
        <v>1069</v>
      </c>
      <c r="L2379" s="28229"/>
      <c r="M2379" s="28229"/>
      <c r="N2379" s="28229"/>
      <c r="O2379" s="28229"/>
      <c r="P2379" s="28229"/>
      <c r="Q2379" s="28229"/>
      <c r="R2379" s="28229"/>
      <c r="S2379" s="28229"/>
      <c r="T2379" s="28229"/>
      <c r="U2379" s="28265"/>
      <c r="V2379" s="28229">
        <v>0</v>
      </c>
    </row>
    <row s="28966" customFormat="1" customHeight="1" ht="22.5">
      <c r="A2380" s="28229"/>
      <c r="B2380" s="28924" t="s">
        <v>2528</v>
      </c>
      <c r="C2380" s="28540" t="s">
        <v>103</v>
      </c>
      <c r="D2380" s="27339" t="str">
        <f>B2380&amp;".1"</f>
        <v>3.782.1</v>
      </c>
      <c r="E2380" s="27340" t="s">
        <v>1065</v>
      </c>
      <c r="F2380" s="27341" t="s">
        <v>430</v>
      </c>
      <c r="G2380" s="27545" t="s">
        <v>22</v>
      </c>
      <c r="H2380" s="27343" t="s">
        <v>22</v>
      </c>
      <c r="I2380" s="27545" t="s">
        <v>2517</v>
      </c>
      <c r="J2380" s="27343" t="s">
        <v>22</v>
      </c>
      <c r="K2380" s="28195"/>
      <c r="L2380" s="28229"/>
      <c r="M2380" s="28229"/>
      <c r="N2380" s="28229"/>
      <c r="O2380" s="28229"/>
      <c r="P2380" s="28229"/>
      <c r="Q2380" s="28229"/>
      <c r="R2380" s="28229"/>
      <c r="S2380" s="28229"/>
      <c r="T2380" s="28229"/>
      <c r="U2380" s="28265"/>
      <c r="V2380" s="28229">
        <v>0</v>
      </c>
    </row>
    <row s="28966" customFormat="1" customHeight="1" ht="15">
      <c r="A2381" s="28229"/>
      <c r="B2381" s="28924"/>
      <c r="C2381" s="28540"/>
      <c r="D2381" s="27339" t="str">
        <f>B2380&amp;".2"</f>
        <v>3.782.2</v>
      </c>
      <c r="E2381" s="27340" t="s">
        <v>1066</v>
      </c>
      <c r="F2381" s="27341" t="s">
        <v>430</v>
      </c>
      <c r="G2381" s="27310" t="s">
        <v>22</v>
      </c>
      <c r="H2381" s="27343" t="s">
        <v>22</v>
      </c>
      <c r="I2381" s="27310" t="s">
        <v>2513</v>
      </c>
      <c r="J2381" s="27343" t="s">
        <v>22</v>
      </c>
      <c r="K2381" s="28195" t="s">
        <v>1067</v>
      </c>
      <c r="L2381" s="28229"/>
      <c r="M2381" s="28229"/>
      <c r="N2381" s="28229"/>
      <c r="O2381" s="28229"/>
      <c r="P2381" s="28229"/>
      <c r="Q2381" s="28229"/>
      <c r="R2381" s="28229"/>
      <c r="S2381" s="28229"/>
      <c r="T2381" s="28229"/>
      <c r="U2381" s="28265"/>
      <c r="V2381" s="28229">
        <v>0</v>
      </c>
    </row>
    <row s="28966" customFormat="1" customHeight="1" ht="15">
      <c r="A2382" s="28229"/>
      <c r="B2382" s="28924"/>
      <c r="C2382" s="28540"/>
      <c r="D2382" s="27339" t="str">
        <f>B2380&amp;".3"</f>
        <v>3.782.3</v>
      </c>
      <c r="E2382" s="27340" t="s">
        <v>1068</v>
      </c>
      <c r="F2382" s="27341" t="s">
        <v>430</v>
      </c>
      <c r="G2382" s="27310" t="s">
        <v>22</v>
      </c>
      <c r="H2382" s="27343" t="s">
        <v>22</v>
      </c>
      <c r="I2382" s="27310" t="s">
        <v>2513</v>
      </c>
      <c r="J2382" s="27343" t="s">
        <v>22</v>
      </c>
      <c r="K2382" s="28195" t="s">
        <v>1069</v>
      </c>
      <c r="L2382" s="28229"/>
      <c r="M2382" s="28229"/>
      <c r="N2382" s="28229"/>
      <c r="O2382" s="28229"/>
      <c r="P2382" s="28229"/>
      <c r="Q2382" s="28229"/>
      <c r="R2382" s="28229"/>
      <c r="S2382" s="28229"/>
      <c r="T2382" s="28229"/>
      <c r="U2382" s="28265"/>
      <c r="V2382" s="28229">
        <v>0</v>
      </c>
    </row>
    <row s="28966" customFormat="1" customHeight="1" ht="22.5">
      <c r="A2383" s="28229"/>
      <c r="B2383" s="28924" t="s">
        <v>2529</v>
      </c>
      <c r="C2383" s="28540" t="s">
        <v>103</v>
      </c>
      <c r="D2383" s="27339" t="str">
        <f>B2383&amp;".1"</f>
        <v>3.783.1</v>
      </c>
      <c r="E2383" s="27340" t="s">
        <v>1065</v>
      </c>
      <c r="F2383" s="27341" t="s">
        <v>430</v>
      </c>
      <c r="G2383" s="27545" t="s">
        <v>22</v>
      </c>
      <c r="H2383" s="27343" t="s">
        <v>22</v>
      </c>
      <c r="I2383" s="27545" t="s">
        <v>1645</v>
      </c>
      <c r="J2383" s="27343" t="s">
        <v>22</v>
      </c>
      <c r="K2383" s="28195"/>
      <c r="L2383" s="28229"/>
      <c r="M2383" s="28229"/>
      <c r="N2383" s="28229"/>
      <c r="O2383" s="28229"/>
      <c r="P2383" s="28229"/>
      <c r="Q2383" s="28229"/>
      <c r="R2383" s="28229"/>
      <c r="S2383" s="28229"/>
      <c r="T2383" s="28229"/>
      <c r="U2383" s="28265"/>
      <c r="V2383" s="28229">
        <v>0</v>
      </c>
    </row>
    <row s="28966" customFormat="1" customHeight="1" ht="15">
      <c r="A2384" s="28229"/>
      <c r="B2384" s="28924"/>
      <c r="C2384" s="28540"/>
      <c r="D2384" s="27339" t="str">
        <f>B2383&amp;".2"</f>
        <v>3.783.2</v>
      </c>
      <c r="E2384" s="27340" t="s">
        <v>1066</v>
      </c>
      <c r="F2384" s="27341" t="s">
        <v>430</v>
      </c>
      <c r="G2384" s="27310" t="s">
        <v>22</v>
      </c>
      <c r="H2384" s="27343" t="s">
        <v>22</v>
      </c>
      <c r="I2384" s="27310" t="s">
        <v>2513</v>
      </c>
      <c r="J2384" s="27343" t="s">
        <v>22</v>
      </c>
      <c r="K2384" s="28195" t="s">
        <v>1067</v>
      </c>
      <c r="L2384" s="28229"/>
      <c r="M2384" s="28229"/>
      <c r="N2384" s="28229"/>
      <c r="O2384" s="28229"/>
      <c r="P2384" s="28229"/>
      <c r="Q2384" s="28229"/>
      <c r="R2384" s="28229"/>
      <c r="S2384" s="28229"/>
      <c r="T2384" s="28229"/>
      <c r="U2384" s="28265"/>
      <c r="V2384" s="28229">
        <v>0</v>
      </c>
    </row>
    <row s="28966" customFormat="1" customHeight="1" ht="15">
      <c r="A2385" s="28229"/>
      <c r="B2385" s="28924"/>
      <c r="C2385" s="28540"/>
      <c r="D2385" s="27339" t="str">
        <f>B2383&amp;".3"</f>
        <v>3.783.3</v>
      </c>
      <c r="E2385" s="27340" t="s">
        <v>1068</v>
      </c>
      <c r="F2385" s="27341" t="s">
        <v>430</v>
      </c>
      <c r="G2385" s="27310" t="s">
        <v>22</v>
      </c>
      <c r="H2385" s="27343" t="s">
        <v>22</v>
      </c>
      <c r="I2385" s="27310" t="s">
        <v>2513</v>
      </c>
      <c r="J2385" s="27343" t="s">
        <v>22</v>
      </c>
      <c r="K2385" s="28195" t="s">
        <v>1069</v>
      </c>
      <c r="L2385" s="28229"/>
      <c r="M2385" s="28229"/>
      <c r="N2385" s="28229"/>
      <c r="O2385" s="28229"/>
      <c r="P2385" s="28229"/>
      <c r="Q2385" s="28229"/>
      <c r="R2385" s="28229"/>
      <c r="S2385" s="28229"/>
      <c r="T2385" s="28229"/>
      <c r="U2385" s="28265"/>
      <c r="V2385" s="28229">
        <v>0</v>
      </c>
    </row>
    <row s="28966" customFormat="1" customHeight="1" ht="22.5">
      <c r="A2386" s="28229"/>
      <c r="B2386" s="28924" t="s">
        <v>2530</v>
      </c>
      <c r="C2386" s="28540" t="s">
        <v>103</v>
      </c>
      <c r="D2386" s="27339" t="str">
        <f>B2386&amp;".1"</f>
        <v>3.784.1</v>
      </c>
      <c r="E2386" s="27340" t="s">
        <v>1065</v>
      </c>
      <c r="F2386" s="27341" t="s">
        <v>430</v>
      </c>
      <c r="G2386" s="27545" t="s">
        <v>22</v>
      </c>
      <c r="H2386" s="27343" t="s">
        <v>22</v>
      </c>
      <c r="I2386" s="27545" t="s">
        <v>2517</v>
      </c>
      <c r="J2386" s="27343" t="s">
        <v>22</v>
      </c>
      <c r="K2386" s="28195"/>
      <c r="L2386" s="28229"/>
      <c r="M2386" s="28229"/>
      <c r="N2386" s="28229"/>
      <c r="O2386" s="28229"/>
      <c r="P2386" s="28229"/>
      <c r="Q2386" s="28229"/>
      <c r="R2386" s="28229"/>
      <c r="S2386" s="28229"/>
      <c r="T2386" s="28229"/>
      <c r="U2386" s="28265"/>
      <c r="V2386" s="28229">
        <v>0</v>
      </c>
    </row>
    <row s="28966" customFormat="1" customHeight="1" ht="15">
      <c r="A2387" s="28229"/>
      <c r="B2387" s="28924"/>
      <c r="C2387" s="28540"/>
      <c r="D2387" s="27339" t="str">
        <f>B2386&amp;".2"</f>
        <v>3.784.2</v>
      </c>
      <c r="E2387" s="27340" t="s">
        <v>1066</v>
      </c>
      <c r="F2387" s="27341" t="s">
        <v>430</v>
      </c>
      <c r="G2387" s="27310" t="s">
        <v>22</v>
      </c>
      <c r="H2387" s="27343" t="s">
        <v>22</v>
      </c>
      <c r="I2387" s="27310" t="s">
        <v>2513</v>
      </c>
      <c r="J2387" s="27343" t="s">
        <v>22</v>
      </c>
      <c r="K2387" s="28195" t="s">
        <v>1067</v>
      </c>
      <c r="L2387" s="28229"/>
      <c r="M2387" s="28229"/>
      <c r="N2387" s="28229"/>
      <c r="O2387" s="28229"/>
      <c r="P2387" s="28229"/>
      <c r="Q2387" s="28229"/>
      <c r="R2387" s="28229"/>
      <c r="S2387" s="28229"/>
      <c r="T2387" s="28229"/>
      <c r="U2387" s="28265"/>
      <c r="V2387" s="28229">
        <v>0</v>
      </c>
    </row>
    <row s="28966" customFormat="1" customHeight="1" ht="15">
      <c r="A2388" s="28229"/>
      <c r="B2388" s="28924"/>
      <c r="C2388" s="28540"/>
      <c r="D2388" s="27339" t="str">
        <f>B2386&amp;".3"</f>
        <v>3.784.3</v>
      </c>
      <c r="E2388" s="27340" t="s">
        <v>1068</v>
      </c>
      <c r="F2388" s="27341" t="s">
        <v>430</v>
      </c>
      <c r="G2388" s="27310" t="s">
        <v>22</v>
      </c>
      <c r="H2388" s="27343" t="s">
        <v>22</v>
      </c>
      <c r="I2388" s="27310" t="s">
        <v>2513</v>
      </c>
      <c r="J2388" s="27343" t="s">
        <v>22</v>
      </c>
      <c r="K2388" s="28195" t="s">
        <v>1069</v>
      </c>
      <c r="L2388" s="28229"/>
      <c r="M2388" s="28229"/>
      <c r="N2388" s="28229"/>
      <c r="O2388" s="28229"/>
      <c r="P2388" s="28229"/>
      <c r="Q2388" s="28229"/>
      <c r="R2388" s="28229"/>
      <c r="S2388" s="28229"/>
      <c r="T2388" s="28229"/>
      <c r="U2388" s="28265"/>
      <c r="V2388" s="28229">
        <v>0</v>
      </c>
    </row>
    <row s="28966" customFormat="1" customHeight="1" ht="22.5">
      <c r="A2389" s="28229"/>
      <c r="B2389" s="28924" t="s">
        <v>2531</v>
      </c>
      <c r="C2389" s="28540" t="s">
        <v>103</v>
      </c>
      <c r="D2389" s="27339" t="str">
        <f>B2389&amp;".1"</f>
        <v>3.785.1</v>
      </c>
      <c r="E2389" s="27340" t="s">
        <v>1065</v>
      </c>
      <c r="F2389" s="27341" t="s">
        <v>430</v>
      </c>
      <c r="G2389" s="27545" t="s">
        <v>22</v>
      </c>
      <c r="H2389" s="27343" t="s">
        <v>22</v>
      </c>
      <c r="I2389" s="27545" t="s">
        <v>2532</v>
      </c>
      <c r="J2389" s="27343" t="s">
        <v>22</v>
      </c>
      <c r="K2389" s="28195"/>
      <c r="L2389" s="28229"/>
      <c r="M2389" s="28229"/>
      <c r="N2389" s="28229"/>
      <c r="O2389" s="28229"/>
      <c r="P2389" s="28229"/>
      <c r="Q2389" s="28229"/>
      <c r="R2389" s="28229"/>
      <c r="S2389" s="28229"/>
      <c r="T2389" s="28229"/>
      <c r="U2389" s="28265"/>
      <c r="V2389" s="28229">
        <v>0</v>
      </c>
    </row>
    <row s="28966" customFormat="1" customHeight="1" ht="15">
      <c r="A2390" s="28229"/>
      <c r="B2390" s="28924"/>
      <c r="C2390" s="28540"/>
      <c r="D2390" s="27339" t="str">
        <f>B2389&amp;".2"</f>
        <v>3.785.2</v>
      </c>
      <c r="E2390" s="27340" t="s">
        <v>1066</v>
      </c>
      <c r="F2390" s="27341" t="s">
        <v>430</v>
      </c>
      <c r="G2390" s="27310" t="s">
        <v>22</v>
      </c>
      <c r="H2390" s="27343" t="s">
        <v>22</v>
      </c>
      <c r="I2390" s="27310" t="s">
        <v>2513</v>
      </c>
      <c r="J2390" s="27343" t="s">
        <v>22</v>
      </c>
      <c r="K2390" s="28195" t="s">
        <v>1067</v>
      </c>
      <c r="L2390" s="28229"/>
      <c r="M2390" s="28229"/>
      <c r="N2390" s="28229"/>
      <c r="O2390" s="28229"/>
      <c r="P2390" s="28229"/>
      <c r="Q2390" s="28229"/>
      <c r="R2390" s="28229"/>
      <c r="S2390" s="28229"/>
      <c r="T2390" s="28229"/>
      <c r="U2390" s="28265"/>
      <c r="V2390" s="28229">
        <v>0</v>
      </c>
    </row>
    <row s="28966" customFormat="1" customHeight="1" ht="15">
      <c r="A2391" s="28229"/>
      <c r="B2391" s="28924"/>
      <c r="C2391" s="28540"/>
      <c r="D2391" s="27339" t="str">
        <f>B2389&amp;".3"</f>
        <v>3.785.3</v>
      </c>
      <c r="E2391" s="27340" t="s">
        <v>1068</v>
      </c>
      <c r="F2391" s="27341" t="s">
        <v>430</v>
      </c>
      <c r="G2391" s="27310" t="s">
        <v>22</v>
      </c>
      <c r="H2391" s="27343" t="s">
        <v>22</v>
      </c>
      <c r="I2391" s="27310" t="s">
        <v>2479</v>
      </c>
      <c r="J2391" s="27343" t="s">
        <v>22</v>
      </c>
      <c r="K2391" s="28195" t="s">
        <v>1069</v>
      </c>
      <c r="L2391" s="28229"/>
      <c r="M2391" s="28229"/>
      <c r="N2391" s="28229"/>
      <c r="O2391" s="28229"/>
      <c r="P2391" s="28229"/>
      <c r="Q2391" s="28229"/>
      <c r="R2391" s="28229"/>
      <c r="S2391" s="28229"/>
      <c r="T2391" s="28229"/>
      <c r="U2391" s="28265"/>
      <c r="V2391" s="28229">
        <v>0</v>
      </c>
    </row>
    <row s="28966" customFormat="1" customHeight="1" ht="22.5">
      <c r="A2392" s="28229"/>
      <c r="B2392" s="28924" t="s">
        <v>2533</v>
      </c>
      <c r="C2392" s="28540" t="s">
        <v>103</v>
      </c>
      <c r="D2392" s="27339" t="str">
        <f>B2392&amp;".1"</f>
        <v>3.786.1</v>
      </c>
      <c r="E2392" s="27340" t="s">
        <v>1065</v>
      </c>
      <c r="F2392" s="27341" t="s">
        <v>430</v>
      </c>
      <c r="G2392" s="27545" t="s">
        <v>22</v>
      </c>
      <c r="H2392" s="27343" t="s">
        <v>22</v>
      </c>
      <c r="I2392" s="27545" t="s">
        <v>2534</v>
      </c>
      <c r="J2392" s="27343" t="s">
        <v>22</v>
      </c>
      <c r="K2392" s="28195"/>
      <c r="L2392" s="28229"/>
      <c r="M2392" s="28229"/>
      <c r="N2392" s="28229"/>
      <c r="O2392" s="28229"/>
      <c r="P2392" s="28229"/>
      <c r="Q2392" s="28229"/>
      <c r="R2392" s="28229"/>
      <c r="S2392" s="28229"/>
      <c r="T2392" s="28229"/>
      <c r="U2392" s="28265"/>
      <c r="V2392" s="28229">
        <v>0</v>
      </c>
    </row>
    <row s="28966" customFormat="1" customHeight="1" ht="15">
      <c r="A2393" s="28229"/>
      <c r="B2393" s="28924"/>
      <c r="C2393" s="28540"/>
      <c r="D2393" s="27339" t="str">
        <f>B2392&amp;".2"</f>
        <v>3.786.2</v>
      </c>
      <c r="E2393" s="27340" t="s">
        <v>1066</v>
      </c>
      <c r="F2393" s="27341" t="s">
        <v>430</v>
      </c>
      <c r="G2393" s="27310" t="s">
        <v>22</v>
      </c>
      <c r="H2393" s="27343" t="s">
        <v>22</v>
      </c>
      <c r="I2393" s="27310" t="s">
        <v>2513</v>
      </c>
      <c r="J2393" s="27343" t="s">
        <v>22</v>
      </c>
      <c r="K2393" s="28195" t="s">
        <v>1067</v>
      </c>
      <c r="L2393" s="28229"/>
      <c r="M2393" s="28229"/>
      <c r="N2393" s="28229"/>
      <c r="O2393" s="28229"/>
      <c r="P2393" s="28229"/>
      <c r="Q2393" s="28229"/>
      <c r="R2393" s="28229"/>
      <c r="S2393" s="28229"/>
      <c r="T2393" s="28229"/>
      <c r="U2393" s="28265"/>
      <c r="V2393" s="28229">
        <v>0</v>
      </c>
    </row>
    <row s="28966" customFormat="1" customHeight="1" ht="15">
      <c r="A2394" s="28229"/>
      <c r="B2394" s="28924"/>
      <c r="C2394" s="28540"/>
      <c r="D2394" s="27339" t="str">
        <f>B2392&amp;".3"</f>
        <v>3.786.3</v>
      </c>
      <c r="E2394" s="27340" t="s">
        <v>1068</v>
      </c>
      <c r="F2394" s="27341" t="s">
        <v>430</v>
      </c>
      <c r="G2394" s="27310" t="s">
        <v>22</v>
      </c>
      <c r="H2394" s="27343" t="s">
        <v>22</v>
      </c>
      <c r="I2394" s="27310" t="s">
        <v>2513</v>
      </c>
      <c r="J2394" s="27343" t="s">
        <v>22</v>
      </c>
      <c r="K2394" s="28195" t="s">
        <v>1069</v>
      </c>
      <c r="L2394" s="28229"/>
      <c r="M2394" s="28229"/>
      <c r="N2394" s="28229"/>
      <c r="O2394" s="28229"/>
      <c r="P2394" s="28229"/>
      <c r="Q2394" s="28229"/>
      <c r="R2394" s="28229"/>
      <c r="S2394" s="28229"/>
      <c r="T2394" s="28229"/>
      <c r="U2394" s="28265"/>
      <c r="V2394" s="28229">
        <v>0</v>
      </c>
    </row>
    <row s="28966" customFormat="1" customHeight="1" ht="22.5">
      <c r="A2395" s="28229"/>
      <c r="B2395" s="28924" t="s">
        <v>2535</v>
      </c>
      <c r="C2395" s="28540" t="s">
        <v>103</v>
      </c>
      <c r="D2395" s="27339" t="str">
        <f>B2395&amp;".1"</f>
        <v>3.787.1</v>
      </c>
      <c r="E2395" s="27340" t="s">
        <v>1065</v>
      </c>
      <c r="F2395" s="27341" t="s">
        <v>430</v>
      </c>
      <c r="G2395" s="27545" t="s">
        <v>22</v>
      </c>
      <c r="H2395" s="27343" t="s">
        <v>22</v>
      </c>
      <c r="I2395" s="27545" t="s">
        <v>2534</v>
      </c>
      <c r="J2395" s="27343" t="s">
        <v>22</v>
      </c>
      <c r="K2395" s="28195"/>
      <c r="L2395" s="28229"/>
      <c r="M2395" s="28229"/>
      <c r="N2395" s="28229"/>
      <c r="O2395" s="28229"/>
      <c r="P2395" s="28229"/>
      <c r="Q2395" s="28229"/>
      <c r="R2395" s="28229"/>
      <c r="S2395" s="28229"/>
      <c r="T2395" s="28229"/>
      <c r="U2395" s="28265"/>
      <c r="V2395" s="28229">
        <v>0</v>
      </c>
    </row>
    <row s="28966" customFormat="1" customHeight="1" ht="15">
      <c r="A2396" s="28229"/>
      <c r="B2396" s="28924"/>
      <c r="C2396" s="28540"/>
      <c r="D2396" s="27339" t="str">
        <f>B2395&amp;".2"</f>
        <v>3.787.2</v>
      </c>
      <c r="E2396" s="27340" t="s">
        <v>1066</v>
      </c>
      <c r="F2396" s="27341" t="s">
        <v>430</v>
      </c>
      <c r="G2396" s="27310" t="s">
        <v>22</v>
      </c>
      <c r="H2396" s="27343" t="s">
        <v>22</v>
      </c>
      <c r="I2396" s="27310" t="s">
        <v>2513</v>
      </c>
      <c r="J2396" s="27343" t="s">
        <v>22</v>
      </c>
      <c r="K2396" s="28195" t="s">
        <v>1067</v>
      </c>
      <c r="L2396" s="28229"/>
      <c r="M2396" s="28229"/>
      <c r="N2396" s="28229"/>
      <c r="O2396" s="28229"/>
      <c r="P2396" s="28229"/>
      <c r="Q2396" s="28229"/>
      <c r="R2396" s="28229"/>
      <c r="S2396" s="28229"/>
      <c r="T2396" s="28229"/>
      <c r="U2396" s="28265"/>
      <c r="V2396" s="28229">
        <v>0</v>
      </c>
    </row>
    <row s="28966" customFormat="1" customHeight="1" ht="15">
      <c r="A2397" s="28229"/>
      <c r="B2397" s="28924"/>
      <c r="C2397" s="28540"/>
      <c r="D2397" s="27339" t="str">
        <f>B2395&amp;".3"</f>
        <v>3.787.3</v>
      </c>
      <c r="E2397" s="27340" t="s">
        <v>1068</v>
      </c>
      <c r="F2397" s="27341" t="s">
        <v>430</v>
      </c>
      <c r="G2397" s="27310" t="s">
        <v>22</v>
      </c>
      <c r="H2397" s="27343" t="s">
        <v>22</v>
      </c>
      <c r="I2397" s="27310" t="s">
        <v>2513</v>
      </c>
      <c r="J2397" s="27343" t="s">
        <v>22</v>
      </c>
      <c r="K2397" s="28195" t="s">
        <v>1069</v>
      </c>
      <c r="L2397" s="28229"/>
      <c r="M2397" s="28229"/>
      <c r="N2397" s="28229"/>
      <c r="O2397" s="28229"/>
      <c r="P2397" s="28229"/>
      <c r="Q2397" s="28229"/>
      <c r="R2397" s="28229"/>
      <c r="S2397" s="28229"/>
      <c r="T2397" s="28229"/>
      <c r="U2397" s="28265"/>
      <c r="V2397" s="28229">
        <v>0</v>
      </c>
    </row>
    <row s="28966" customFormat="1" customHeight="1" ht="22.5">
      <c r="A2398" s="28229"/>
      <c r="B2398" s="28924" t="s">
        <v>2536</v>
      </c>
      <c r="C2398" s="28540" t="s">
        <v>103</v>
      </c>
      <c r="D2398" s="27339" t="str">
        <f>B2398&amp;".1"</f>
        <v>3.788.1</v>
      </c>
      <c r="E2398" s="27340" t="s">
        <v>1065</v>
      </c>
      <c r="F2398" s="27341" t="s">
        <v>430</v>
      </c>
      <c r="G2398" s="27545" t="s">
        <v>22</v>
      </c>
      <c r="H2398" s="27343" t="s">
        <v>22</v>
      </c>
      <c r="I2398" s="27545" t="s">
        <v>2537</v>
      </c>
      <c r="J2398" s="27343" t="s">
        <v>22</v>
      </c>
      <c r="K2398" s="28195"/>
      <c r="L2398" s="28229"/>
      <c r="M2398" s="28229"/>
      <c r="N2398" s="28229"/>
      <c r="O2398" s="28229"/>
      <c r="P2398" s="28229"/>
      <c r="Q2398" s="28229"/>
      <c r="R2398" s="28229"/>
      <c r="S2398" s="28229"/>
      <c r="T2398" s="28229"/>
      <c r="U2398" s="28265"/>
      <c r="V2398" s="28229">
        <v>0</v>
      </c>
    </row>
    <row s="28966" customFormat="1" customHeight="1" ht="15">
      <c r="A2399" s="28229"/>
      <c r="B2399" s="28924"/>
      <c r="C2399" s="28540"/>
      <c r="D2399" s="27339" t="str">
        <f>B2398&amp;".2"</f>
        <v>3.788.2</v>
      </c>
      <c r="E2399" s="27340" t="s">
        <v>1066</v>
      </c>
      <c r="F2399" s="27341" t="s">
        <v>430</v>
      </c>
      <c r="G2399" s="27310" t="s">
        <v>22</v>
      </c>
      <c r="H2399" s="27343" t="s">
        <v>22</v>
      </c>
      <c r="I2399" s="27310" t="s">
        <v>2513</v>
      </c>
      <c r="J2399" s="27343" t="s">
        <v>22</v>
      </c>
      <c r="K2399" s="28195" t="s">
        <v>1067</v>
      </c>
      <c r="L2399" s="28229"/>
      <c r="M2399" s="28229"/>
      <c r="N2399" s="28229"/>
      <c r="O2399" s="28229"/>
      <c r="P2399" s="28229"/>
      <c r="Q2399" s="28229"/>
      <c r="R2399" s="28229"/>
      <c r="S2399" s="28229"/>
      <c r="T2399" s="28229"/>
      <c r="U2399" s="28265"/>
      <c r="V2399" s="28229">
        <v>0</v>
      </c>
    </row>
    <row s="28966" customFormat="1" customHeight="1" ht="15">
      <c r="A2400" s="28229"/>
      <c r="B2400" s="28924"/>
      <c r="C2400" s="28540"/>
      <c r="D2400" s="27339" t="str">
        <f>B2398&amp;".3"</f>
        <v>3.788.3</v>
      </c>
      <c r="E2400" s="27340" t="s">
        <v>1068</v>
      </c>
      <c r="F2400" s="27341" t="s">
        <v>430</v>
      </c>
      <c r="G2400" s="27310" t="s">
        <v>22</v>
      </c>
      <c r="H2400" s="27343" t="s">
        <v>22</v>
      </c>
      <c r="I2400" s="27310" t="s">
        <v>2513</v>
      </c>
      <c r="J2400" s="27343" t="s">
        <v>22</v>
      </c>
      <c r="K2400" s="28195" t="s">
        <v>1069</v>
      </c>
      <c r="L2400" s="28229"/>
      <c r="M2400" s="28229"/>
      <c r="N2400" s="28229"/>
      <c r="O2400" s="28229"/>
      <c r="P2400" s="28229"/>
      <c r="Q2400" s="28229"/>
      <c r="R2400" s="28229"/>
      <c r="S2400" s="28229"/>
      <c r="T2400" s="28229"/>
      <c r="U2400" s="28265"/>
      <c r="V2400" s="28229">
        <v>0</v>
      </c>
    </row>
    <row s="28966" customFormat="1" customHeight="1" ht="22.5">
      <c r="A2401" s="28229"/>
      <c r="B2401" s="28924" t="s">
        <v>2538</v>
      </c>
      <c r="C2401" s="28540" t="s">
        <v>103</v>
      </c>
      <c r="D2401" s="27339" t="str">
        <f>B2401&amp;".1"</f>
        <v>3.789.1</v>
      </c>
      <c r="E2401" s="27340" t="s">
        <v>1065</v>
      </c>
      <c r="F2401" s="27341" t="s">
        <v>430</v>
      </c>
      <c r="G2401" s="27545" t="s">
        <v>22</v>
      </c>
      <c r="H2401" s="27343" t="s">
        <v>22</v>
      </c>
      <c r="I2401" s="27545" t="s">
        <v>2539</v>
      </c>
      <c r="J2401" s="27343" t="s">
        <v>22</v>
      </c>
      <c r="K2401" s="28195"/>
      <c r="L2401" s="28229"/>
      <c r="M2401" s="28229"/>
      <c r="N2401" s="28229"/>
      <c r="O2401" s="28229"/>
      <c r="P2401" s="28229"/>
      <c r="Q2401" s="28229"/>
      <c r="R2401" s="28229"/>
      <c r="S2401" s="28229"/>
      <c r="T2401" s="28229"/>
      <c r="U2401" s="28265"/>
      <c r="V2401" s="28229">
        <v>0</v>
      </c>
    </row>
    <row s="28966" customFormat="1" customHeight="1" ht="15">
      <c r="A2402" s="28229"/>
      <c r="B2402" s="28924"/>
      <c r="C2402" s="28540"/>
      <c r="D2402" s="27339" t="str">
        <f>B2401&amp;".2"</f>
        <v>3.789.2</v>
      </c>
      <c r="E2402" s="27340" t="s">
        <v>1066</v>
      </c>
      <c r="F2402" s="27341" t="s">
        <v>430</v>
      </c>
      <c r="G2402" s="27310" t="s">
        <v>22</v>
      </c>
      <c r="H2402" s="27343" t="s">
        <v>22</v>
      </c>
      <c r="I2402" s="27310" t="s">
        <v>2513</v>
      </c>
      <c r="J2402" s="27343" t="s">
        <v>22</v>
      </c>
      <c r="K2402" s="28195" t="s">
        <v>1067</v>
      </c>
      <c r="L2402" s="28229"/>
      <c r="M2402" s="28229"/>
      <c r="N2402" s="28229"/>
      <c r="O2402" s="28229"/>
      <c r="P2402" s="28229"/>
      <c r="Q2402" s="28229"/>
      <c r="R2402" s="28229"/>
      <c r="S2402" s="28229"/>
      <c r="T2402" s="28229"/>
      <c r="U2402" s="28265"/>
      <c r="V2402" s="28229">
        <v>0</v>
      </c>
    </row>
    <row s="28966" customFormat="1" customHeight="1" ht="15">
      <c r="A2403" s="28229"/>
      <c r="B2403" s="28924"/>
      <c r="C2403" s="28540"/>
      <c r="D2403" s="27339" t="str">
        <f>B2401&amp;".3"</f>
        <v>3.789.3</v>
      </c>
      <c r="E2403" s="27340" t="s">
        <v>1068</v>
      </c>
      <c r="F2403" s="27341" t="s">
        <v>430</v>
      </c>
      <c r="G2403" s="27310" t="s">
        <v>22</v>
      </c>
      <c r="H2403" s="27343" t="s">
        <v>22</v>
      </c>
      <c r="I2403" s="27310" t="s">
        <v>2513</v>
      </c>
      <c r="J2403" s="27343" t="s">
        <v>22</v>
      </c>
      <c r="K2403" s="28195" t="s">
        <v>1069</v>
      </c>
      <c r="L2403" s="28229"/>
      <c r="M2403" s="28229"/>
      <c r="N2403" s="28229"/>
      <c r="O2403" s="28229"/>
      <c r="P2403" s="28229"/>
      <c r="Q2403" s="28229"/>
      <c r="R2403" s="28229"/>
      <c r="S2403" s="28229"/>
      <c r="T2403" s="28229"/>
      <c r="U2403" s="28265"/>
      <c r="V2403" s="28229">
        <v>0</v>
      </c>
    </row>
    <row s="28966" customFormat="1" customHeight="1" ht="22.5">
      <c r="A2404" s="28229"/>
      <c r="B2404" s="28924" t="s">
        <v>2540</v>
      </c>
      <c r="C2404" s="28540" t="s">
        <v>103</v>
      </c>
      <c r="D2404" s="27339" t="str">
        <f>B2404&amp;".1"</f>
        <v>3.790.1</v>
      </c>
      <c r="E2404" s="27340" t="s">
        <v>1065</v>
      </c>
      <c r="F2404" s="27341" t="s">
        <v>430</v>
      </c>
      <c r="G2404" s="27545" t="s">
        <v>22</v>
      </c>
      <c r="H2404" s="27343" t="s">
        <v>22</v>
      </c>
      <c r="I2404" s="27545" t="s">
        <v>2541</v>
      </c>
      <c r="J2404" s="27343" t="s">
        <v>22</v>
      </c>
      <c r="K2404" s="28195"/>
      <c r="L2404" s="28229"/>
      <c r="M2404" s="28229"/>
      <c r="N2404" s="28229"/>
      <c r="O2404" s="28229"/>
      <c r="P2404" s="28229"/>
      <c r="Q2404" s="28229"/>
      <c r="R2404" s="28229"/>
      <c r="S2404" s="28229"/>
      <c r="T2404" s="28229"/>
      <c r="U2404" s="28265"/>
      <c r="V2404" s="28229">
        <v>0</v>
      </c>
    </row>
    <row s="28966" customFormat="1" customHeight="1" ht="15">
      <c r="A2405" s="28229"/>
      <c r="B2405" s="28924"/>
      <c r="C2405" s="28540"/>
      <c r="D2405" s="27339" t="str">
        <f>B2404&amp;".2"</f>
        <v>3.790.2</v>
      </c>
      <c r="E2405" s="27340" t="s">
        <v>1066</v>
      </c>
      <c r="F2405" s="27341" t="s">
        <v>430</v>
      </c>
      <c r="G2405" s="27310" t="s">
        <v>22</v>
      </c>
      <c r="H2405" s="27343" t="s">
        <v>22</v>
      </c>
      <c r="I2405" s="27310" t="s">
        <v>2513</v>
      </c>
      <c r="J2405" s="27343" t="s">
        <v>22</v>
      </c>
      <c r="K2405" s="28195" t="s">
        <v>1067</v>
      </c>
      <c r="L2405" s="28229"/>
      <c r="M2405" s="28229"/>
      <c r="N2405" s="28229"/>
      <c r="O2405" s="28229"/>
      <c r="P2405" s="28229"/>
      <c r="Q2405" s="28229"/>
      <c r="R2405" s="28229"/>
      <c r="S2405" s="28229"/>
      <c r="T2405" s="28229"/>
      <c r="U2405" s="28265"/>
      <c r="V2405" s="28229">
        <v>0</v>
      </c>
    </row>
    <row s="28966" customFormat="1" customHeight="1" ht="15">
      <c r="A2406" s="28229"/>
      <c r="B2406" s="28924"/>
      <c r="C2406" s="28540"/>
      <c r="D2406" s="27339" t="str">
        <f>B2404&amp;".3"</f>
        <v>3.790.3</v>
      </c>
      <c r="E2406" s="27340" t="s">
        <v>1068</v>
      </c>
      <c r="F2406" s="27341" t="s">
        <v>430</v>
      </c>
      <c r="G2406" s="27310" t="s">
        <v>22</v>
      </c>
      <c r="H2406" s="27343" t="s">
        <v>22</v>
      </c>
      <c r="I2406" s="27310" t="s">
        <v>2513</v>
      </c>
      <c r="J2406" s="27343" t="s">
        <v>22</v>
      </c>
      <c r="K2406" s="28195" t="s">
        <v>1069</v>
      </c>
      <c r="L2406" s="28229"/>
      <c r="M2406" s="28229"/>
      <c r="N2406" s="28229"/>
      <c r="O2406" s="28229"/>
      <c r="P2406" s="28229"/>
      <c r="Q2406" s="28229"/>
      <c r="R2406" s="28229"/>
      <c r="S2406" s="28229"/>
      <c r="T2406" s="28229"/>
      <c r="U2406" s="28265"/>
      <c r="V2406" s="28229">
        <v>0</v>
      </c>
    </row>
    <row s="28966" customFormat="1" customHeight="1" ht="22.5">
      <c r="A2407" s="28229"/>
      <c r="B2407" s="28924" t="s">
        <v>2542</v>
      </c>
      <c r="C2407" s="28540" t="s">
        <v>103</v>
      </c>
      <c r="D2407" s="27339" t="str">
        <f>B2407&amp;".1"</f>
        <v>3.791.1</v>
      </c>
      <c r="E2407" s="27340" t="s">
        <v>1065</v>
      </c>
      <c r="F2407" s="27341" t="s">
        <v>430</v>
      </c>
      <c r="G2407" s="27545" t="s">
        <v>22</v>
      </c>
      <c r="H2407" s="27343" t="s">
        <v>22</v>
      </c>
      <c r="I2407" s="27545" t="s">
        <v>2543</v>
      </c>
      <c r="J2407" s="27343" t="s">
        <v>22</v>
      </c>
      <c r="K2407" s="28195"/>
      <c r="L2407" s="28229"/>
      <c r="M2407" s="28229"/>
      <c r="N2407" s="28229"/>
      <c r="O2407" s="28229"/>
      <c r="P2407" s="28229"/>
      <c r="Q2407" s="28229"/>
      <c r="R2407" s="28229"/>
      <c r="S2407" s="28229"/>
      <c r="T2407" s="28229"/>
      <c r="U2407" s="28265"/>
      <c r="V2407" s="28229">
        <v>0</v>
      </c>
    </row>
    <row s="28966" customFormat="1" customHeight="1" ht="15">
      <c r="A2408" s="28229"/>
      <c r="B2408" s="28924"/>
      <c r="C2408" s="28540"/>
      <c r="D2408" s="27339" t="str">
        <f>B2407&amp;".2"</f>
        <v>3.791.2</v>
      </c>
      <c r="E2408" s="27340" t="s">
        <v>1066</v>
      </c>
      <c r="F2408" s="27341" t="s">
        <v>430</v>
      </c>
      <c r="G2408" s="27310" t="s">
        <v>22</v>
      </c>
      <c r="H2408" s="27343" t="s">
        <v>22</v>
      </c>
      <c r="I2408" s="27310" t="s">
        <v>2513</v>
      </c>
      <c r="J2408" s="27343" t="s">
        <v>22</v>
      </c>
      <c r="K2408" s="28195" t="s">
        <v>1067</v>
      </c>
      <c r="L2408" s="28229"/>
      <c r="M2408" s="28229"/>
      <c r="N2408" s="28229"/>
      <c r="O2408" s="28229"/>
      <c r="P2408" s="28229"/>
      <c r="Q2408" s="28229"/>
      <c r="R2408" s="28229"/>
      <c r="S2408" s="28229"/>
      <c r="T2408" s="28229"/>
      <c r="U2408" s="28265"/>
      <c r="V2408" s="28229">
        <v>0</v>
      </c>
    </row>
    <row s="28966" customFormat="1" customHeight="1" ht="15">
      <c r="A2409" s="28229"/>
      <c r="B2409" s="28924"/>
      <c r="C2409" s="28540"/>
      <c r="D2409" s="27339" t="str">
        <f>B2407&amp;".3"</f>
        <v>3.791.3</v>
      </c>
      <c r="E2409" s="27340" t="s">
        <v>1068</v>
      </c>
      <c r="F2409" s="27341" t="s">
        <v>430</v>
      </c>
      <c r="G2409" s="27310" t="s">
        <v>22</v>
      </c>
      <c r="H2409" s="27343" t="s">
        <v>22</v>
      </c>
      <c r="I2409" s="27310" t="s">
        <v>2513</v>
      </c>
      <c r="J2409" s="27343" t="s">
        <v>22</v>
      </c>
      <c r="K2409" s="28195" t="s">
        <v>1069</v>
      </c>
      <c r="L2409" s="28229"/>
      <c r="M2409" s="28229"/>
      <c r="N2409" s="28229"/>
      <c r="O2409" s="28229"/>
      <c r="P2409" s="28229"/>
      <c r="Q2409" s="28229"/>
      <c r="R2409" s="28229"/>
      <c r="S2409" s="28229"/>
      <c r="T2409" s="28229"/>
      <c r="U2409" s="28265"/>
      <c r="V2409" s="28229">
        <v>0</v>
      </c>
    </row>
    <row s="28966" customFormat="1" customHeight="1" ht="22.5">
      <c r="A2410" s="28229"/>
      <c r="B2410" s="28924" t="s">
        <v>2544</v>
      </c>
      <c r="C2410" s="28540" t="s">
        <v>103</v>
      </c>
      <c r="D2410" s="27339" t="str">
        <f>B2410&amp;".1"</f>
        <v>3.792.1</v>
      </c>
      <c r="E2410" s="27340" t="s">
        <v>1065</v>
      </c>
      <c r="F2410" s="27341" t="s">
        <v>430</v>
      </c>
      <c r="G2410" s="27545" t="s">
        <v>22</v>
      </c>
      <c r="H2410" s="27343" t="s">
        <v>22</v>
      </c>
      <c r="I2410" s="27545" t="s">
        <v>2545</v>
      </c>
      <c r="J2410" s="27343" t="s">
        <v>22</v>
      </c>
      <c r="K2410" s="28195"/>
      <c r="L2410" s="28229"/>
      <c r="M2410" s="28229"/>
      <c r="N2410" s="28229"/>
      <c r="O2410" s="28229"/>
      <c r="P2410" s="28229"/>
      <c r="Q2410" s="28229"/>
      <c r="R2410" s="28229"/>
      <c r="S2410" s="28229"/>
      <c r="T2410" s="28229"/>
      <c r="U2410" s="28265"/>
      <c r="V2410" s="28229">
        <v>0</v>
      </c>
    </row>
    <row s="28966" customFormat="1" customHeight="1" ht="15">
      <c r="A2411" s="28229"/>
      <c r="B2411" s="28924"/>
      <c r="C2411" s="28540"/>
      <c r="D2411" s="27339" t="str">
        <f>B2410&amp;".2"</f>
        <v>3.792.2</v>
      </c>
      <c r="E2411" s="27340" t="s">
        <v>1066</v>
      </c>
      <c r="F2411" s="27341" t="s">
        <v>430</v>
      </c>
      <c r="G2411" s="27310" t="s">
        <v>22</v>
      </c>
      <c r="H2411" s="27343" t="s">
        <v>22</v>
      </c>
      <c r="I2411" s="27310" t="s">
        <v>2513</v>
      </c>
      <c r="J2411" s="27343" t="s">
        <v>22</v>
      </c>
      <c r="K2411" s="28195" t="s">
        <v>1067</v>
      </c>
      <c r="L2411" s="28229"/>
      <c r="M2411" s="28229"/>
      <c r="N2411" s="28229"/>
      <c r="O2411" s="28229"/>
      <c r="P2411" s="28229"/>
      <c r="Q2411" s="28229"/>
      <c r="R2411" s="28229"/>
      <c r="S2411" s="28229"/>
      <c r="T2411" s="28229"/>
      <c r="U2411" s="28265"/>
      <c r="V2411" s="28229">
        <v>0</v>
      </c>
    </row>
    <row s="28966" customFormat="1" customHeight="1" ht="15">
      <c r="A2412" s="28229"/>
      <c r="B2412" s="28924"/>
      <c r="C2412" s="28540"/>
      <c r="D2412" s="27339" t="str">
        <f>B2410&amp;".3"</f>
        <v>3.792.3</v>
      </c>
      <c r="E2412" s="27340" t="s">
        <v>1068</v>
      </c>
      <c r="F2412" s="27341" t="s">
        <v>430</v>
      </c>
      <c r="G2412" s="27310" t="s">
        <v>22</v>
      </c>
      <c r="H2412" s="27343" t="s">
        <v>22</v>
      </c>
      <c r="I2412" s="27310" t="s">
        <v>2513</v>
      </c>
      <c r="J2412" s="27343" t="s">
        <v>22</v>
      </c>
      <c r="K2412" s="28195" t="s">
        <v>1069</v>
      </c>
      <c r="L2412" s="28229"/>
      <c r="M2412" s="28229"/>
      <c r="N2412" s="28229"/>
      <c r="O2412" s="28229"/>
      <c r="P2412" s="28229"/>
      <c r="Q2412" s="28229"/>
      <c r="R2412" s="28229"/>
      <c r="S2412" s="28229"/>
      <c r="T2412" s="28229"/>
      <c r="U2412" s="28265"/>
      <c r="V2412" s="28229">
        <v>0</v>
      </c>
    </row>
    <row s="28966" customFormat="1" customHeight="1" ht="22.5">
      <c r="A2413" s="28229"/>
      <c r="B2413" s="28924" t="s">
        <v>2546</v>
      </c>
      <c r="C2413" s="28540" t="s">
        <v>103</v>
      </c>
      <c r="D2413" s="27339" t="str">
        <f>B2413&amp;".1"</f>
        <v>3.793.1</v>
      </c>
      <c r="E2413" s="27340" t="s">
        <v>1065</v>
      </c>
      <c r="F2413" s="27341" t="s">
        <v>430</v>
      </c>
      <c r="G2413" s="27545" t="s">
        <v>22</v>
      </c>
      <c r="H2413" s="27343" t="s">
        <v>22</v>
      </c>
      <c r="I2413" s="27545" t="s">
        <v>2547</v>
      </c>
      <c r="J2413" s="27343" t="s">
        <v>22</v>
      </c>
      <c r="K2413" s="28195"/>
      <c r="L2413" s="28229"/>
      <c r="M2413" s="28229"/>
      <c r="N2413" s="28229"/>
      <c r="O2413" s="28229"/>
      <c r="P2413" s="28229"/>
      <c r="Q2413" s="28229"/>
      <c r="R2413" s="28229"/>
      <c r="S2413" s="28229"/>
      <c r="T2413" s="28229"/>
      <c r="U2413" s="28265"/>
      <c r="V2413" s="28229">
        <v>0</v>
      </c>
    </row>
    <row s="28966" customFormat="1" customHeight="1" ht="15">
      <c r="A2414" s="28229"/>
      <c r="B2414" s="28924"/>
      <c r="C2414" s="28540"/>
      <c r="D2414" s="27339" t="str">
        <f>B2413&amp;".2"</f>
        <v>3.793.2</v>
      </c>
      <c r="E2414" s="27340" t="s">
        <v>1066</v>
      </c>
      <c r="F2414" s="27341" t="s">
        <v>430</v>
      </c>
      <c r="G2414" s="27310" t="s">
        <v>22</v>
      </c>
      <c r="H2414" s="27343" t="s">
        <v>22</v>
      </c>
      <c r="I2414" s="27310" t="s">
        <v>2513</v>
      </c>
      <c r="J2414" s="27343" t="s">
        <v>22</v>
      </c>
      <c r="K2414" s="28195" t="s">
        <v>1067</v>
      </c>
      <c r="L2414" s="28229"/>
      <c r="M2414" s="28229"/>
      <c r="N2414" s="28229"/>
      <c r="O2414" s="28229"/>
      <c r="P2414" s="28229"/>
      <c r="Q2414" s="28229"/>
      <c r="R2414" s="28229"/>
      <c r="S2414" s="28229"/>
      <c r="T2414" s="28229"/>
      <c r="U2414" s="28265"/>
      <c r="V2414" s="28229">
        <v>0</v>
      </c>
    </row>
    <row s="28966" customFormat="1" customHeight="1" ht="15">
      <c r="A2415" s="28229"/>
      <c r="B2415" s="28924"/>
      <c r="C2415" s="28540"/>
      <c r="D2415" s="27339" t="str">
        <f>B2413&amp;".3"</f>
        <v>3.793.3</v>
      </c>
      <c r="E2415" s="27340" t="s">
        <v>1068</v>
      </c>
      <c r="F2415" s="27341" t="s">
        <v>430</v>
      </c>
      <c r="G2415" s="27310" t="s">
        <v>22</v>
      </c>
      <c r="H2415" s="27343" t="s">
        <v>22</v>
      </c>
      <c r="I2415" s="27310" t="s">
        <v>2513</v>
      </c>
      <c r="J2415" s="27343" t="s">
        <v>22</v>
      </c>
      <c r="K2415" s="28195" t="s">
        <v>1069</v>
      </c>
      <c r="L2415" s="28229"/>
      <c r="M2415" s="28229"/>
      <c r="N2415" s="28229"/>
      <c r="O2415" s="28229"/>
      <c r="P2415" s="28229"/>
      <c r="Q2415" s="28229"/>
      <c r="R2415" s="28229"/>
      <c r="S2415" s="28229"/>
      <c r="T2415" s="28229"/>
      <c r="U2415" s="28265"/>
      <c r="V2415" s="28229">
        <v>0</v>
      </c>
    </row>
    <row s="28966" customFormat="1" customHeight="1" ht="22.5">
      <c r="A2416" s="28229"/>
      <c r="B2416" s="28924" t="s">
        <v>2548</v>
      </c>
      <c r="C2416" s="28540" t="s">
        <v>103</v>
      </c>
      <c r="D2416" s="27339" t="str">
        <f>B2416&amp;".1"</f>
        <v>3.794.1</v>
      </c>
      <c r="E2416" s="27340" t="s">
        <v>1065</v>
      </c>
      <c r="F2416" s="27341" t="s">
        <v>430</v>
      </c>
      <c r="G2416" s="27545" t="s">
        <v>22</v>
      </c>
      <c r="H2416" s="27343" t="s">
        <v>22</v>
      </c>
      <c r="I2416" s="27545" t="s">
        <v>2547</v>
      </c>
      <c r="J2416" s="27343" t="s">
        <v>22</v>
      </c>
      <c r="K2416" s="28195"/>
      <c r="L2416" s="28229"/>
      <c r="M2416" s="28229"/>
      <c r="N2416" s="28229"/>
      <c r="O2416" s="28229"/>
      <c r="P2416" s="28229"/>
      <c r="Q2416" s="28229"/>
      <c r="R2416" s="28229"/>
      <c r="S2416" s="28229"/>
      <c r="T2416" s="28229"/>
      <c r="U2416" s="28265"/>
      <c r="V2416" s="28229">
        <v>0</v>
      </c>
    </row>
    <row s="28966" customFormat="1" customHeight="1" ht="15">
      <c r="A2417" s="28229"/>
      <c r="B2417" s="28924"/>
      <c r="C2417" s="28540"/>
      <c r="D2417" s="27339" t="str">
        <f>B2416&amp;".2"</f>
        <v>3.794.2</v>
      </c>
      <c r="E2417" s="27340" t="s">
        <v>1066</v>
      </c>
      <c r="F2417" s="27341" t="s">
        <v>430</v>
      </c>
      <c r="G2417" s="27310" t="s">
        <v>22</v>
      </c>
      <c r="H2417" s="27343" t="s">
        <v>22</v>
      </c>
      <c r="I2417" s="27310" t="s">
        <v>2513</v>
      </c>
      <c r="J2417" s="27343" t="s">
        <v>22</v>
      </c>
      <c r="K2417" s="28195" t="s">
        <v>1067</v>
      </c>
      <c r="L2417" s="28229"/>
      <c r="M2417" s="28229"/>
      <c r="N2417" s="28229"/>
      <c r="O2417" s="28229"/>
      <c r="P2417" s="28229"/>
      <c r="Q2417" s="28229"/>
      <c r="R2417" s="28229"/>
      <c r="S2417" s="28229"/>
      <c r="T2417" s="28229"/>
      <c r="U2417" s="28265"/>
      <c r="V2417" s="28229">
        <v>0</v>
      </c>
    </row>
    <row s="28966" customFormat="1" customHeight="1" ht="15">
      <c r="A2418" s="28229"/>
      <c r="B2418" s="28924"/>
      <c r="C2418" s="28540"/>
      <c r="D2418" s="27339" t="str">
        <f>B2416&amp;".3"</f>
        <v>3.794.3</v>
      </c>
      <c r="E2418" s="27340" t="s">
        <v>1068</v>
      </c>
      <c r="F2418" s="27341" t="s">
        <v>430</v>
      </c>
      <c r="G2418" s="27310" t="s">
        <v>22</v>
      </c>
      <c r="H2418" s="27343" t="s">
        <v>22</v>
      </c>
      <c r="I2418" s="27310" t="s">
        <v>2513</v>
      </c>
      <c r="J2418" s="27343" t="s">
        <v>22</v>
      </c>
      <c r="K2418" s="28195" t="s">
        <v>1069</v>
      </c>
      <c r="L2418" s="28229"/>
      <c r="M2418" s="28229"/>
      <c r="N2418" s="28229"/>
      <c r="O2418" s="28229"/>
      <c r="P2418" s="28229"/>
      <c r="Q2418" s="28229"/>
      <c r="R2418" s="28229"/>
      <c r="S2418" s="28229"/>
      <c r="T2418" s="28229"/>
      <c r="U2418" s="28265"/>
      <c r="V2418" s="28229">
        <v>0</v>
      </c>
    </row>
    <row s="28966" customFormat="1" customHeight="1" ht="22.5">
      <c r="A2419" s="28229"/>
      <c r="B2419" s="28924" t="s">
        <v>2549</v>
      </c>
      <c r="C2419" s="28540" t="s">
        <v>103</v>
      </c>
      <c r="D2419" s="27339" t="str">
        <f>B2419&amp;".1"</f>
        <v>3.795.1</v>
      </c>
      <c r="E2419" s="27340" t="s">
        <v>1065</v>
      </c>
      <c r="F2419" s="27341" t="s">
        <v>430</v>
      </c>
      <c r="G2419" s="27545" t="s">
        <v>22</v>
      </c>
      <c r="H2419" s="27343" t="s">
        <v>22</v>
      </c>
      <c r="I2419" s="27545" t="s">
        <v>2547</v>
      </c>
      <c r="J2419" s="27343" t="s">
        <v>22</v>
      </c>
      <c r="K2419" s="28195"/>
      <c r="L2419" s="28229"/>
      <c r="M2419" s="28229"/>
      <c r="N2419" s="28229"/>
      <c r="O2419" s="28229"/>
      <c r="P2419" s="28229"/>
      <c r="Q2419" s="28229"/>
      <c r="R2419" s="28229"/>
      <c r="S2419" s="28229"/>
      <c r="T2419" s="28229"/>
      <c r="U2419" s="28265"/>
      <c r="V2419" s="28229">
        <v>0</v>
      </c>
    </row>
    <row s="28966" customFormat="1" customHeight="1" ht="15">
      <c r="A2420" s="28229"/>
      <c r="B2420" s="28924"/>
      <c r="C2420" s="28540"/>
      <c r="D2420" s="27339" t="str">
        <f>B2419&amp;".2"</f>
        <v>3.795.2</v>
      </c>
      <c r="E2420" s="27340" t="s">
        <v>1066</v>
      </c>
      <c r="F2420" s="27341" t="s">
        <v>430</v>
      </c>
      <c r="G2420" s="27310" t="s">
        <v>22</v>
      </c>
      <c r="H2420" s="27343" t="s">
        <v>22</v>
      </c>
      <c r="I2420" s="27310" t="s">
        <v>2513</v>
      </c>
      <c r="J2420" s="27343" t="s">
        <v>22</v>
      </c>
      <c r="K2420" s="28195" t="s">
        <v>1067</v>
      </c>
      <c r="L2420" s="28229"/>
      <c r="M2420" s="28229"/>
      <c r="N2420" s="28229"/>
      <c r="O2420" s="28229"/>
      <c r="P2420" s="28229"/>
      <c r="Q2420" s="28229"/>
      <c r="R2420" s="28229"/>
      <c r="S2420" s="28229"/>
      <c r="T2420" s="28229"/>
      <c r="U2420" s="28265"/>
      <c r="V2420" s="28229">
        <v>0</v>
      </c>
    </row>
    <row s="28966" customFormat="1" customHeight="1" ht="15">
      <c r="A2421" s="28229"/>
      <c r="B2421" s="28924"/>
      <c r="C2421" s="28540"/>
      <c r="D2421" s="27339" t="str">
        <f>B2419&amp;".3"</f>
        <v>3.795.3</v>
      </c>
      <c r="E2421" s="27340" t="s">
        <v>1068</v>
      </c>
      <c r="F2421" s="27341" t="s">
        <v>430</v>
      </c>
      <c r="G2421" s="27310" t="s">
        <v>22</v>
      </c>
      <c r="H2421" s="27343" t="s">
        <v>22</v>
      </c>
      <c r="I2421" s="27310" t="s">
        <v>2513</v>
      </c>
      <c r="J2421" s="27343" t="s">
        <v>22</v>
      </c>
      <c r="K2421" s="28195" t="s">
        <v>1069</v>
      </c>
      <c r="L2421" s="28229"/>
      <c r="M2421" s="28229"/>
      <c r="N2421" s="28229"/>
      <c r="O2421" s="28229"/>
      <c r="P2421" s="28229"/>
      <c r="Q2421" s="28229"/>
      <c r="R2421" s="28229"/>
      <c r="S2421" s="28229"/>
      <c r="T2421" s="28229"/>
      <c r="U2421" s="28265"/>
      <c r="V2421" s="28229">
        <v>0</v>
      </c>
    </row>
    <row s="28966" customFormat="1" customHeight="1" ht="22.5">
      <c r="A2422" s="28229"/>
      <c r="B2422" s="28924" t="s">
        <v>2550</v>
      </c>
      <c r="C2422" s="28540" t="s">
        <v>103</v>
      </c>
      <c r="D2422" s="27339" t="str">
        <f>B2422&amp;".1"</f>
        <v>3.796.1</v>
      </c>
      <c r="E2422" s="27340" t="s">
        <v>1065</v>
      </c>
      <c r="F2422" s="27341" t="s">
        <v>430</v>
      </c>
      <c r="G2422" s="27545" t="s">
        <v>22</v>
      </c>
      <c r="H2422" s="27343" t="s">
        <v>22</v>
      </c>
      <c r="I2422" s="27545" t="s">
        <v>2547</v>
      </c>
      <c r="J2422" s="27343" t="s">
        <v>22</v>
      </c>
      <c r="K2422" s="28195"/>
      <c r="L2422" s="28229"/>
      <c r="M2422" s="28229"/>
      <c r="N2422" s="28229"/>
      <c r="O2422" s="28229"/>
      <c r="P2422" s="28229"/>
      <c r="Q2422" s="28229"/>
      <c r="R2422" s="28229"/>
      <c r="S2422" s="28229"/>
      <c r="T2422" s="28229"/>
      <c r="U2422" s="28265"/>
      <c r="V2422" s="28229">
        <v>0</v>
      </c>
    </row>
    <row s="28966" customFormat="1" customHeight="1" ht="15">
      <c r="A2423" s="28229"/>
      <c r="B2423" s="28924"/>
      <c r="C2423" s="28540"/>
      <c r="D2423" s="27339" t="str">
        <f>B2422&amp;".2"</f>
        <v>3.796.2</v>
      </c>
      <c r="E2423" s="27340" t="s">
        <v>1066</v>
      </c>
      <c r="F2423" s="27341" t="s">
        <v>430</v>
      </c>
      <c r="G2423" s="27310" t="s">
        <v>22</v>
      </c>
      <c r="H2423" s="27343" t="s">
        <v>22</v>
      </c>
      <c r="I2423" s="27310" t="s">
        <v>2513</v>
      </c>
      <c r="J2423" s="27343" t="s">
        <v>22</v>
      </c>
      <c r="K2423" s="28195" t="s">
        <v>1067</v>
      </c>
      <c r="L2423" s="28229"/>
      <c r="M2423" s="28229"/>
      <c r="N2423" s="28229"/>
      <c r="O2423" s="28229"/>
      <c r="P2423" s="28229"/>
      <c r="Q2423" s="28229"/>
      <c r="R2423" s="28229"/>
      <c r="S2423" s="28229"/>
      <c r="T2423" s="28229"/>
      <c r="U2423" s="28265"/>
      <c r="V2423" s="28229">
        <v>0</v>
      </c>
    </row>
    <row s="28966" customFormat="1" customHeight="1" ht="15">
      <c r="A2424" s="28229"/>
      <c r="B2424" s="28924"/>
      <c r="C2424" s="28540"/>
      <c r="D2424" s="27339" t="str">
        <f>B2422&amp;".3"</f>
        <v>3.796.3</v>
      </c>
      <c r="E2424" s="27340" t="s">
        <v>1068</v>
      </c>
      <c r="F2424" s="27341" t="s">
        <v>430</v>
      </c>
      <c r="G2424" s="27310" t="s">
        <v>22</v>
      </c>
      <c r="H2424" s="27343" t="s">
        <v>22</v>
      </c>
      <c r="I2424" s="27310" t="s">
        <v>2513</v>
      </c>
      <c r="J2424" s="27343" t="s">
        <v>22</v>
      </c>
      <c r="K2424" s="28195" t="s">
        <v>1069</v>
      </c>
      <c r="L2424" s="28229"/>
      <c r="M2424" s="28229"/>
      <c r="N2424" s="28229"/>
      <c r="O2424" s="28229"/>
      <c r="P2424" s="28229"/>
      <c r="Q2424" s="28229"/>
      <c r="R2424" s="28229"/>
      <c r="S2424" s="28229"/>
      <c r="T2424" s="28229"/>
      <c r="U2424" s="28265"/>
      <c r="V2424" s="28229">
        <v>0</v>
      </c>
    </row>
    <row s="28966" customFormat="1" customHeight="1" ht="22.5">
      <c r="A2425" s="28229"/>
      <c r="B2425" s="28924" t="s">
        <v>2551</v>
      </c>
      <c r="C2425" s="28540" t="s">
        <v>103</v>
      </c>
      <c r="D2425" s="27339" t="str">
        <f>B2425&amp;".1"</f>
        <v>3.797.1</v>
      </c>
      <c r="E2425" s="27340" t="s">
        <v>1065</v>
      </c>
      <c r="F2425" s="27341" t="s">
        <v>430</v>
      </c>
      <c r="G2425" s="27545" t="s">
        <v>22</v>
      </c>
      <c r="H2425" s="27343" t="s">
        <v>22</v>
      </c>
      <c r="I2425" s="27545" t="s">
        <v>2552</v>
      </c>
      <c r="J2425" s="27343" t="s">
        <v>22</v>
      </c>
      <c r="K2425" s="28195"/>
      <c r="L2425" s="28229"/>
      <c r="M2425" s="28229"/>
      <c r="N2425" s="28229"/>
      <c r="O2425" s="28229"/>
      <c r="P2425" s="28229"/>
      <c r="Q2425" s="28229"/>
      <c r="R2425" s="28229"/>
      <c r="S2425" s="28229"/>
      <c r="T2425" s="28229"/>
      <c r="U2425" s="28265"/>
      <c r="V2425" s="28229">
        <v>0</v>
      </c>
    </row>
    <row s="28966" customFormat="1" customHeight="1" ht="15">
      <c r="A2426" s="28229"/>
      <c r="B2426" s="28924"/>
      <c r="C2426" s="28540"/>
      <c r="D2426" s="27339" t="str">
        <f>B2425&amp;".2"</f>
        <v>3.797.2</v>
      </c>
      <c r="E2426" s="27340" t="s">
        <v>1066</v>
      </c>
      <c r="F2426" s="27341" t="s">
        <v>430</v>
      </c>
      <c r="G2426" s="27310" t="s">
        <v>22</v>
      </c>
      <c r="H2426" s="27343" t="s">
        <v>22</v>
      </c>
      <c r="I2426" s="27310" t="s">
        <v>2513</v>
      </c>
      <c r="J2426" s="27343" t="s">
        <v>22</v>
      </c>
      <c r="K2426" s="28195" t="s">
        <v>1067</v>
      </c>
      <c r="L2426" s="28229"/>
      <c r="M2426" s="28229"/>
      <c r="N2426" s="28229"/>
      <c r="O2426" s="28229"/>
      <c r="P2426" s="28229"/>
      <c r="Q2426" s="28229"/>
      <c r="R2426" s="28229"/>
      <c r="S2426" s="28229"/>
      <c r="T2426" s="28229"/>
      <c r="U2426" s="28265"/>
      <c r="V2426" s="28229">
        <v>0</v>
      </c>
    </row>
    <row s="28966" customFormat="1" customHeight="1" ht="15">
      <c r="A2427" s="28229"/>
      <c r="B2427" s="28924"/>
      <c r="C2427" s="28540"/>
      <c r="D2427" s="27339" t="str">
        <f>B2425&amp;".3"</f>
        <v>3.797.3</v>
      </c>
      <c r="E2427" s="27340" t="s">
        <v>1068</v>
      </c>
      <c r="F2427" s="27341" t="s">
        <v>430</v>
      </c>
      <c r="G2427" s="27310" t="s">
        <v>22</v>
      </c>
      <c r="H2427" s="27343" t="s">
        <v>22</v>
      </c>
      <c r="I2427" s="27310" t="s">
        <v>2513</v>
      </c>
      <c r="J2427" s="27343" t="s">
        <v>22</v>
      </c>
      <c r="K2427" s="28195" t="s">
        <v>1069</v>
      </c>
      <c r="L2427" s="28229"/>
      <c r="M2427" s="28229"/>
      <c r="N2427" s="28229"/>
      <c r="O2427" s="28229"/>
      <c r="P2427" s="28229"/>
      <c r="Q2427" s="28229"/>
      <c r="R2427" s="28229"/>
      <c r="S2427" s="28229"/>
      <c r="T2427" s="28229"/>
      <c r="U2427" s="28265"/>
      <c r="V2427" s="28229">
        <v>0</v>
      </c>
    </row>
    <row s="28966" customFormat="1" customHeight="1" ht="22.5">
      <c r="A2428" s="28229"/>
      <c r="B2428" s="28924" t="s">
        <v>2553</v>
      </c>
      <c r="C2428" s="28540" t="s">
        <v>103</v>
      </c>
      <c r="D2428" s="27339" t="str">
        <f>B2428&amp;".1"</f>
        <v>3.798.1</v>
      </c>
      <c r="E2428" s="27340" t="s">
        <v>1065</v>
      </c>
      <c r="F2428" s="27341" t="s">
        <v>430</v>
      </c>
      <c r="G2428" s="27545" t="s">
        <v>22</v>
      </c>
      <c r="H2428" s="27343" t="s">
        <v>22</v>
      </c>
      <c r="I2428" s="27545" t="s">
        <v>2554</v>
      </c>
      <c r="J2428" s="27343" t="s">
        <v>22</v>
      </c>
      <c r="K2428" s="28195"/>
      <c r="L2428" s="28229"/>
      <c r="M2428" s="28229"/>
      <c r="N2428" s="28229"/>
      <c r="O2428" s="28229"/>
      <c r="P2428" s="28229"/>
      <c r="Q2428" s="28229"/>
      <c r="R2428" s="28229"/>
      <c r="S2428" s="28229"/>
      <c r="T2428" s="28229"/>
      <c r="U2428" s="28265"/>
      <c r="V2428" s="28229">
        <v>0</v>
      </c>
    </row>
    <row s="28966" customFormat="1" customHeight="1" ht="15">
      <c r="A2429" s="28229"/>
      <c r="B2429" s="28924"/>
      <c r="C2429" s="28540"/>
      <c r="D2429" s="27339" t="str">
        <f>B2428&amp;".2"</f>
        <v>3.798.2</v>
      </c>
      <c r="E2429" s="27340" t="s">
        <v>1066</v>
      </c>
      <c r="F2429" s="27341" t="s">
        <v>430</v>
      </c>
      <c r="G2429" s="27310" t="s">
        <v>22</v>
      </c>
      <c r="H2429" s="27343" t="s">
        <v>22</v>
      </c>
      <c r="I2429" s="27310" t="s">
        <v>2513</v>
      </c>
      <c r="J2429" s="27343" t="s">
        <v>22</v>
      </c>
      <c r="K2429" s="28195" t="s">
        <v>1067</v>
      </c>
      <c r="L2429" s="28229"/>
      <c r="M2429" s="28229"/>
      <c r="N2429" s="28229"/>
      <c r="O2429" s="28229"/>
      <c r="P2429" s="28229"/>
      <c r="Q2429" s="28229"/>
      <c r="R2429" s="28229"/>
      <c r="S2429" s="28229"/>
      <c r="T2429" s="28229"/>
      <c r="U2429" s="28265"/>
      <c r="V2429" s="28229">
        <v>0</v>
      </c>
    </row>
    <row s="28966" customFormat="1" customHeight="1" ht="15">
      <c r="A2430" s="28229"/>
      <c r="B2430" s="28924"/>
      <c r="C2430" s="28540"/>
      <c r="D2430" s="27339" t="str">
        <f>B2428&amp;".3"</f>
        <v>3.798.3</v>
      </c>
      <c r="E2430" s="27340" t="s">
        <v>1068</v>
      </c>
      <c r="F2430" s="27341" t="s">
        <v>430</v>
      </c>
      <c r="G2430" s="27310" t="s">
        <v>22</v>
      </c>
      <c r="H2430" s="27343" t="s">
        <v>22</v>
      </c>
      <c r="I2430" s="27310" t="s">
        <v>2513</v>
      </c>
      <c r="J2430" s="27343" t="s">
        <v>22</v>
      </c>
      <c r="K2430" s="28195" t="s">
        <v>1069</v>
      </c>
      <c r="L2430" s="28229"/>
      <c r="M2430" s="28229"/>
      <c r="N2430" s="28229"/>
      <c r="O2430" s="28229"/>
      <c r="P2430" s="28229"/>
      <c r="Q2430" s="28229"/>
      <c r="R2430" s="28229"/>
      <c r="S2430" s="28229"/>
      <c r="T2430" s="28229"/>
      <c r="U2430" s="28265"/>
      <c r="V2430" s="28229">
        <v>0</v>
      </c>
    </row>
    <row s="28966" customFormat="1" customHeight="1" ht="22.5">
      <c r="A2431" s="28229"/>
      <c r="B2431" s="28924" t="s">
        <v>2555</v>
      </c>
      <c r="C2431" s="28540" t="s">
        <v>103</v>
      </c>
      <c r="D2431" s="27339" t="str">
        <f>B2431&amp;".1"</f>
        <v>3.799.1</v>
      </c>
      <c r="E2431" s="27340" t="s">
        <v>1065</v>
      </c>
      <c r="F2431" s="27341" t="s">
        <v>430</v>
      </c>
      <c r="G2431" s="27545" t="s">
        <v>22</v>
      </c>
      <c r="H2431" s="27343" t="s">
        <v>22</v>
      </c>
      <c r="I2431" s="27545" t="s">
        <v>2556</v>
      </c>
      <c r="J2431" s="27343" t="s">
        <v>22</v>
      </c>
      <c r="K2431" s="28195"/>
      <c r="L2431" s="28229"/>
      <c r="M2431" s="28229"/>
      <c r="N2431" s="28229"/>
      <c r="O2431" s="28229"/>
      <c r="P2431" s="28229"/>
      <c r="Q2431" s="28229"/>
      <c r="R2431" s="28229"/>
      <c r="S2431" s="28229"/>
      <c r="T2431" s="28229"/>
      <c r="U2431" s="28265"/>
      <c r="V2431" s="28229">
        <v>0</v>
      </c>
    </row>
    <row s="28966" customFormat="1" customHeight="1" ht="15">
      <c r="A2432" s="28229"/>
      <c r="B2432" s="28924"/>
      <c r="C2432" s="28540"/>
      <c r="D2432" s="27339" t="str">
        <f>B2431&amp;".2"</f>
        <v>3.799.2</v>
      </c>
      <c r="E2432" s="27340" t="s">
        <v>1066</v>
      </c>
      <c r="F2432" s="27341" t="s">
        <v>430</v>
      </c>
      <c r="G2432" s="27310" t="s">
        <v>22</v>
      </c>
      <c r="H2432" s="27343" t="s">
        <v>22</v>
      </c>
      <c r="I2432" s="27310" t="s">
        <v>2513</v>
      </c>
      <c r="J2432" s="27343" t="s">
        <v>22</v>
      </c>
      <c r="K2432" s="28195" t="s">
        <v>1067</v>
      </c>
      <c r="L2432" s="28229"/>
      <c r="M2432" s="28229"/>
      <c r="N2432" s="28229"/>
      <c r="O2432" s="28229"/>
      <c r="P2432" s="28229"/>
      <c r="Q2432" s="28229"/>
      <c r="R2432" s="28229"/>
      <c r="S2432" s="28229"/>
      <c r="T2432" s="28229"/>
      <c r="U2432" s="28265"/>
      <c r="V2432" s="28229">
        <v>0</v>
      </c>
    </row>
    <row s="28966" customFormat="1" customHeight="1" ht="15">
      <c r="A2433" s="28229"/>
      <c r="B2433" s="28924"/>
      <c r="C2433" s="28540"/>
      <c r="D2433" s="27339" t="str">
        <f>B2431&amp;".3"</f>
        <v>3.799.3</v>
      </c>
      <c r="E2433" s="27340" t="s">
        <v>1068</v>
      </c>
      <c r="F2433" s="27341" t="s">
        <v>430</v>
      </c>
      <c r="G2433" s="27310" t="s">
        <v>22</v>
      </c>
      <c r="H2433" s="27343" t="s">
        <v>22</v>
      </c>
      <c r="I2433" s="27310" t="s">
        <v>2513</v>
      </c>
      <c r="J2433" s="27343" t="s">
        <v>22</v>
      </c>
      <c r="K2433" s="28195" t="s">
        <v>1069</v>
      </c>
      <c r="L2433" s="28229"/>
      <c r="M2433" s="28229"/>
      <c r="N2433" s="28229"/>
      <c r="O2433" s="28229"/>
      <c r="P2433" s="28229"/>
      <c r="Q2433" s="28229"/>
      <c r="R2433" s="28229"/>
      <c r="S2433" s="28229"/>
      <c r="T2433" s="28229"/>
      <c r="U2433" s="28265"/>
      <c r="V2433" s="28229">
        <v>0</v>
      </c>
    </row>
    <row s="28966" customFormat="1" customHeight="1" ht="22.5">
      <c r="A2434" s="28229"/>
      <c r="B2434" s="28924" t="s">
        <v>2557</v>
      </c>
      <c r="C2434" s="28540" t="s">
        <v>103</v>
      </c>
      <c r="D2434" s="27339" t="str">
        <f>B2434&amp;".1"</f>
        <v>3.800.1</v>
      </c>
      <c r="E2434" s="27340" t="s">
        <v>1065</v>
      </c>
      <c r="F2434" s="27341" t="s">
        <v>430</v>
      </c>
      <c r="G2434" s="27545" t="s">
        <v>22</v>
      </c>
      <c r="H2434" s="27343" t="s">
        <v>22</v>
      </c>
      <c r="I2434" s="27545" t="s">
        <v>2547</v>
      </c>
      <c r="J2434" s="27343" t="s">
        <v>22</v>
      </c>
      <c r="K2434" s="28195"/>
      <c r="L2434" s="28229"/>
      <c r="M2434" s="28229"/>
      <c r="N2434" s="28229"/>
      <c r="O2434" s="28229"/>
      <c r="P2434" s="28229"/>
      <c r="Q2434" s="28229"/>
      <c r="R2434" s="28229"/>
      <c r="S2434" s="28229"/>
      <c r="T2434" s="28229"/>
      <c r="U2434" s="28265"/>
      <c r="V2434" s="28229">
        <v>0</v>
      </c>
    </row>
    <row s="28966" customFormat="1" customHeight="1" ht="15">
      <c r="A2435" s="28229"/>
      <c r="B2435" s="28924"/>
      <c r="C2435" s="28540"/>
      <c r="D2435" s="27339" t="str">
        <f>B2434&amp;".2"</f>
        <v>3.800.2</v>
      </c>
      <c r="E2435" s="27340" t="s">
        <v>1066</v>
      </c>
      <c r="F2435" s="27341" t="s">
        <v>430</v>
      </c>
      <c r="G2435" s="27310" t="s">
        <v>22</v>
      </c>
      <c r="H2435" s="27343" t="s">
        <v>22</v>
      </c>
      <c r="I2435" s="27310" t="s">
        <v>2513</v>
      </c>
      <c r="J2435" s="27343" t="s">
        <v>22</v>
      </c>
      <c r="K2435" s="28195" t="s">
        <v>1067</v>
      </c>
      <c r="L2435" s="28229"/>
      <c r="M2435" s="28229"/>
      <c r="N2435" s="28229"/>
      <c r="O2435" s="28229"/>
      <c r="P2435" s="28229"/>
      <c r="Q2435" s="28229"/>
      <c r="R2435" s="28229"/>
      <c r="S2435" s="28229"/>
      <c r="T2435" s="28229"/>
      <c r="U2435" s="28265"/>
      <c r="V2435" s="28229">
        <v>0</v>
      </c>
    </row>
    <row s="28966" customFormat="1" customHeight="1" ht="15">
      <c r="A2436" s="28229"/>
      <c r="B2436" s="28924"/>
      <c r="C2436" s="28540"/>
      <c r="D2436" s="27339" t="str">
        <f>B2434&amp;".3"</f>
        <v>3.800.3</v>
      </c>
      <c r="E2436" s="27340" t="s">
        <v>1068</v>
      </c>
      <c r="F2436" s="27341" t="s">
        <v>430</v>
      </c>
      <c r="G2436" s="27310" t="s">
        <v>22</v>
      </c>
      <c r="H2436" s="27343" t="s">
        <v>22</v>
      </c>
      <c r="I2436" s="27310" t="s">
        <v>2513</v>
      </c>
      <c r="J2436" s="27343" t="s">
        <v>22</v>
      </c>
      <c r="K2436" s="28195" t="s">
        <v>1069</v>
      </c>
      <c r="L2436" s="28229"/>
      <c r="M2436" s="28229"/>
      <c r="N2436" s="28229"/>
      <c r="O2436" s="28229"/>
      <c r="P2436" s="28229"/>
      <c r="Q2436" s="28229"/>
      <c r="R2436" s="28229"/>
      <c r="S2436" s="28229"/>
      <c r="T2436" s="28229"/>
      <c r="U2436" s="28265"/>
      <c r="V2436" s="28229">
        <v>0</v>
      </c>
    </row>
    <row s="28966" customFormat="1" customHeight="1" ht="22.5">
      <c r="A2437" s="28229"/>
      <c r="B2437" s="28924" t="s">
        <v>2558</v>
      </c>
      <c r="C2437" s="28540" t="s">
        <v>103</v>
      </c>
      <c r="D2437" s="27339" t="str">
        <f>B2437&amp;".1"</f>
        <v>3.801.1</v>
      </c>
      <c r="E2437" s="27340" t="s">
        <v>1065</v>
      </c>
      <c r="F2437" s="27341" t="s">
        <v>430</v>
      </c>
      <c r="G2437" s="27545" t="s">
        <v>22</v>
      </c>
      <c r="H2437" s="27343" t="s">
        <v>22</v>
      </c>
      <c r="I2437" s="27545" t="s">
        <v>2559</v>
      </c>
      <c r="J2437" s="27343" t="s">
        <v>22</v>
      </c>
      <c r="K2437" s="28195"/>
      <c r="L2437" s="28229"/>
      <c r="M2437" s="28229"/>
      <c r="N2437" s="28229"/>
      <c r="O2437" s="28229"/>
      <c r="P2437" s="28229"/>
      <c r="Q2437" s="28229"/>
      <c r="R2437" s="28229"/>
      <c r="S2437" s="28229"/>
      <c r="T2437" s="28229"/>
      <c r="U2437" s="28265"/>
      <c r="V2437" s="28229">
        <v>0</v>
      </c>
    </row>
    <row s="28966" customFormat="1" customHeight="1" ht="15">
      <c r="A2438" s="28229"/>
      <c r="B2438" s="28924"/>
      <c r="C2438" s="28540"/>
      <c r="D2438" s="27339" t="str">
        <f>B2437&amp;".2"</f>
        <v>3.801.2</v>
      </c>
      <c r="E2438" s="27340" t="s">
        <v>1066</v>
      </c>
      <c r="F2438" s="27341" t="s">
        <v>430</v>
      </c>
      <c r="G2438" s="27310" t="s">
        <v>22</v>
      </c>
      <c r="H2438" s="27343" t="s">
        <v>22</v>
      </c>
      <c r="I2438" s="27310" t="s">
        <v>2513</v>
      </c>
      <c r="J2438" s="27343" t="s">
        <v>22</v>
      </c>
      <c r="K2438" s="28195" t="s">
        <v>1067</v>
      </c>
      <c r="L2438" s="28229"/>
      <c r="M2438" s="28229"/>
      <c r="N2438" s="28229"/>
      <c r="O2438" s="28229"/>
      <c r="P2438" s="28229"/>
      <c r="Q2438" s="28229"/>
      <c r="R2438" s="28229"/>
      <c r="S2438" s="28229"/>
      <c r="T2438" s="28229"/>
      <c r="U2438" s="28265"/>
      <c r="V2438" s="28229">
        <v>0</v>
      </c>
    </row>
    <row s="28966" customFormat="1" customHeight="1" ht="15">
      <c r="A2439" s="28229"/>
      <c r="B2439" s="28924"/>
      <c r="C2439" s="28540"/>
      <c r="D2439" s="27339" t="str">
        <f>B2437&amp;".3"</f>
        <v>3.801.3</v>
      </c>
      <c r="E2439" s="27340" t="s">
        <v>1068</v>
      </c>
      <c r="F2439" s="27341" t="s">
        <v>430</v>
      </c>
      <c r="G2439" s="27310" t="s">
        <v>22</v>
      </c>
      <c r="H2439" s="27343" t="s">
        <v>22</v>
      </c>
      <c r="I2439" s="27310" t="s">
        <v>2513</v>
      </c>
      <c r="J2439" s="27343" t="s">
        <v>22</v>
      </c>
      <c r="K2439" s="28195" t="s">
        <v>1069</v>
      </c>
      <c r="L2439" s="28229"/>
      <c r="M2439" s="28229"/>
      <c r="N2439" s="28229"/>
      <c r="O2439" s="28229"/>
      <c r="P2439" s="28229"/>
      <c r="Q2439" s="28229"/>
      <c r="R2439" s="28229"/>
      <c r="S2439" s="28229"/>
      <c r="T2439" s="28229"/>
      <c r="U2439" s="28265"/>
      <c r="V2439" s="28229">
        <v>0</v>
      </c>
    </row>
    <row s="28966" customFormat="1" customHeight="1" ht="22.5">
      <c r="A2440" s="28229"/>
      <c r="B2440" s="28924" t="s">
        <v>2560</v>
      </c>
      <c r="C2440" s="28540" t="s">
        <v>103</v>
      </c>
      <c r="D2440" s="27339" t="str">
        <f>B2440&amp;".1"</f>
        <v>3.802.1</v>
      </c>
      <c r="E2440" s="27340" t="s">
        <v>1065</v>
      </c>
      <c r="F2440" s="27341" t="s">
        <v>430</v>
      </c>
      <c r="G2440" s="27545" t="s">
        <v>22</v>
      </c>
      <c r="H2440" s="27343" t="s">
        <v>22</v>
      </c>
      <c r="I2440" s="27545" t="s">
        <v>2561</v>
      </c>
      <c r="J2440" s="27343" t="s">
        <v>22</v>
      </c>
      <c r="K2440" s="28195"/>
      <c r="L2440" s="28229"/>
      <c r="M2440" s="28229"/>
      <c r="N2440" s="28229"/>
      <c r="O2440" s="28229"/>
      <c r="P2440" s="28229"/>
      <c r="Q2440" s="28229"/>
      <c r="R2440" s="28229"/>
      <c r="S2440" s="28229"/>
      <c r="T2440" s="28229"/>
      <c r="U2440" s="28265"/>
      <c r="V2440" s="28229">
        <v>0</v>
      </c>
    </row>
    <row s="28966" customFormat="1" customHeight="1" ht="15">
      <c r="A2441" s="28229"/>
      <c r="B2441" s="28924"/>
      <c r="C2441" s="28540"/>
      <c r="D2441" s="27339" t="str">
        <f>B2440&amp;".2"</f>
        <v>3.802.2</v>
      </c>
      <c r="E2441" s="27340" t="s">
        <v>1066</v>
      </c>
      <c r="F2441" s="27341" t="s">
        <v>430</v>
      </c>
      <c r="G2441" s="27310" t="s">
        <v>22</v>
      </c>
      <c r="H2441" s="27343" t="s">
        <v>22</v>
      </c>
      <c r="I2441" s="27310" t="s">
        <v>2513</v>
      </c>
      <c r="J2441" s="27343" t="s">
        <v>22</v>
      </c>
      <c r="K2441" s="28195" t="s">
        <v>1067</v>
      </c>
      <c r="L2441" s="28229"/>
      <c r="M2441" s="28229"/>
      <c r="N2441" s="28229"/>
      <c r="O2441" s="28229"/>
      <c r="P2441" s="28229"/>
      <c r="Q2441" s="28229"/>
      <c r="R2441" s="28229"/>
      <c r="S2441" s="28229"/>
      <c r="T2441" s="28229"/>
      <c r="U2441" s="28265"/>
      <c r="V2441" s="28229">
        <v>0</v>
      </c>
    </row>
    <row s="28966" customFormat="1" customHeight="1" ht="15">
      <c r="A2442" s="28229"/>
      <c r="B2442" s="28924"/>
      <c r="C2442" s="28540"/>
      <c r="D2442" s="27339" t="str">
        <f>B2440&amp;".3"</f>
        <v>3.802.3</v>
      </c>
      <c r="E2442" s="27340" t="s">
        <v>1068</v>
      </c>
      <c r="F2442" s="27341" t="s">
        <v>430</v>
      </c>
      <c r="G2442" s="27310" t="s">
        <v>22</v>
      </c>
      <c r="H2442" s="27343" t="s">
        <v>22</v>
      </c>
      <c r="I2442" s="27310" t="s">
        <v>2513</v>
      </c>
      <c r="J2442" s="27343" t="s">
        <v>22</v>
      </c>
      <c r="K2442" s="28195" t="s">
        <v>1069</v>
      </c>
      <c r="L2442" s="28229"/>
      <c r="M2442" s="28229"/>
      <c r="N2442" s="28229"/>
      <c r="O2442" s="28229"/>
      <c r="P2442" s="28229"/>
      <c r="Q2442" s="28229"/>
      <c r="R2442" s="28229"/>
      <c r="S2442" s="28229"/>
      <c r="T2442" s="28229"/>
      <c r="U2442" s="28265"/>
      <c r="V2442" s="28229">
        <v>0</v>
      </c>
    </row>
    <row s="28966" customFormat="1" customHeight="1" ht="22.5">
      <c r="A2443" s="28229"/>
      <c r="B2443" s="28924" t="s">
        <v>2562</v>
      </c>
      <c r="C2443" s="28540" t="s">
        <v>103</v>
      </c>
      <c r="D2443" s="27339" t="str">
        <f>B2443&amp;".1"</f>
        <v>3.803.1</v>
      </c>
      <c r="E2443" s="27340" t="s">
        <v>1065</v>
      </c>
      <c r="F2443" s="27341" t="s">
        <v>430</v>
      </c>
      <c r="G2443" s="27545" t="s">
        <v>22</v>
      </c>
      <c r="H2443" s="27343" t="s">
        <v>22</v>
      </c>
      <c r="I2443" s="27545" t="s">
        <v>2563</v>
      </c>
      <c r="J2443" s="27343" t="s">
        <v>22</v>
      </c>
      <c r="K2443" s="28195"/>
      <c r="L2443" s="28229"/>
      <c r="M2443" s="28229"/>
      <c r="N2443" s="28229"/>
      <c r="O2443" s="28229"/>
      <c r="P2443" s="28229"/>
      <c r="Q2443" s="28229"/>
      <c r="R2443" s="28229"/>
      <c r="S2443" s="28229"/>
      <c r="T2443" s="28229"/>
      <c r="U2443" s="28265"/>
      <c r="V2443" s="28229">
        <v>0</v>
      </c>
    </row>
    <row s="28966" customFormat="1" customHeight="1" ht="15">
      <c r="A2444" s="28229"/>
      <c r="B2444" s="28924"/>
      <c r="C2444" s="28540"/>
      <c r="D2444" s="27339" t="str">
        <f>B2443&amp;".2"</f>
        <v>3.803.2</v>
      </c>
      <c r="E2444" s="27340" t="s">
        <v>1066</v>
      </c>
      <c r="F2444" s="27341" t="s">
        <v>430</v>
      </c>
      <c r="G2444" s="27310" t="s">
        <v>22</v>
      </c>
      <c r="H2444" s="27343" t="s">
        <v>22</v>
      </c>
      <c r="I2444" s="27310" t="s">
        <v>2513</v>
      </c>
      <c r="J2444" s="27343" t="s">
        <v>22</v>
      </c>
      <c r="K2444" s="28195" t="s">
        <v>1067</v>
      </c>
      <c r="L2444" s="28229"/>
      <c r="M2444" s="28229"/>
      <c r="N2444" s="28229"/>
      <c r="O2444" s="28229"/>
      <c r="P2444" s="28229"/>
      <c r="Q2444" s="28229"/>
      <c r="R2444" s="28229"/>
      <c r="S2444" s="28229"/>
      <c r="T2444" s="28229"/>
      <c r="U2444" s="28265"/>
      <c r="V2444" s="28229">
        <v>0</v>
      </c>
    </row>
    <row s="28966" customFormat="1" customHeight="1" ht="15">
      <c r="A2445" s="28229"/>
      <c r="B2445" s="28924"/>
      <c r="C2445" s="28540"/>
      <c r="D2445" s="27339" t="str">
        <f>B2443&amp;".3"</f>
        <v>3.803.3</v>
      </c>
      <c r="E2445" s="27340" t="s">
        <v>1068</v>
      </c>
      <c r="F2445" s="27341" t="s">
        <v>430</v>
      </c>
      <c r="G2445" s="27310" t="s">
        <v>22</v>
      </c>
      <c r="H2445" s="27343" t="s">
        <v>22</v>
      </c>
      <c r="I2445" s="27310" t="s">
        <v>2513</v>
      </c>
      <c r="J2445" s="27343" t="s">
        <v>22</v>
      </c>
      <c r="K2445" s="28195" t="s">
        <v>1069</v>
      </c>
      <c r="L2445" s="28229"/>
      <c r="M2445" s="28229"/>
      <c r="N2445" s="28229"/>
      <c r="O2445" s="28229"/>
      <c r="P2445" s="28229"/>
      <c r="Q2445" s="28229"/>
      <c r="R2445" s="28229"/>
      <c r="S2445" s="28229"/>
      <c r="T2445" s="28229"/>
      <c r="U2445" s="28265"/>
      <c r="V2445" s="28229">
        <v>0</v>
      </c>
    </row>
    <row s="28966" customFormat="1" customHeight="1" ht="22.5">
      <c r="A2446" s="28229"/>
      <c r="B2446" s="28924" t="s">
        <v>2564</v>
      </c>
      <c r="C2446" s="28540" t="s">
        <v>103</v>
      </c>
      <c r="D2446" s="27339" t="str">
        <f>B2446&amp;".1"</f>
        <v>3.804.1</v>
      </c>
      <c r="E2446" s="27340" t="s">
        <v>1065</v>
      </c>
      <c r="F2446" s="27341" t="s">
        <v>430</v>
      </c>
      <c r="G2446" s="27545" t="s">
        <v>22</v>
      </c>
      <c r="H2446" s="27343" t="s">
        <v>22</v>
      </c>
      <c r="I2446" s="27545" t="s">
        <v>2565</v>
      </c>
      <c r="J2446" s="27343" t="s">
        <v>22</v>
      </c>
      <c r="K2446" s="28195"/>
      <c r="L2446" s="28229"/>
      <c r="M2446" s="28229"/>
      <c r="N2446" s="28229"/>
      <c r="O2446" s="28229"/>
      <c r="P2446" s="28229"/>
      <c r="Q2446" s="28229"/>
      <c r="R2446" s="28229"/>
      <c r="S2446" s="28229"/>
      <c r="T2446" s="28229"/>
      <c r="U2446" s="28265"/>
      <c r="V2446" s="28229">
        <v>0</v>
      </c>
    </row>
    <row s="28966" customFormat="1" customHeight="1" ht="15">
      <c r="A2447" s="28229"/>
      <c r="B2447" s="28924"/>
      <c r="C2447" s="28540"/>
      <c r="D2447" s="27339" t="str">
        <f>B2446&amp;".2"</f>
        <v>3.804.2</v>
      </c>
      <c r="E2447" s="27340" t="s">
        <v>1066</v>
      </c>
      <c r="F2447" s="27341" t="s">
        <v>430</v>
      </c>
      <c r="G2447" s="27310" t="s">
        <v>22</v>
      </c>
      <c r="H2447" s="27343" t="s">
        <v>22</v>
      </c>
      <c r="I2447" s="27310" t="s">
        <v>2513</v>
      </c>
      <c r="J2447" s="27343" t="s">
        <v>22</v>
      </c>
      <c r="K2447" s="28195" t="s">
        <v>1067</v>
      </c>
      <c r="L2447" s="28229"/>
      <c r="M2447" s="28229"/>
      <c r="N2447" s="28229"/>
      <c r="O2447" s="28229"/>
      <c r="P2447" s="28229"/>
      <c r="Q2447" s="28229"/>
      <c r="R2447" s="28229"/>
      <c r="S2447" s="28229"/>
      <c r="T2447" s="28229"/>
      <c r="U2447" s="28265"/>
      <c r="V2447" s="28229">
        <v>0</v>
      </c>
    </row>
    <row s="28966" customFormat="1" customHeight="1" ht="15">
      <c r="A2448" s="28229"/>
      <c r="B2448" s="28924"/>
      <c r="C2448" s="28540"/>
      <c r="D2448" s="27339" t="str">
        <f>B2446&amp;".3"</f>
        <v>3.804.3</v>
      </c>
      <c r="E2448" s="27340" t="s">
        <v>1068</v>
      </c>
      <c r="F2448" s="27341" t="s">
        <v>430</v>
      </c>
      <c r="G2448" s="27310" t="s">
        <v>22</v>
      </c>
      <c r="H2448" s="27343" t="s">
        <v>22</v>
      </c>
      <c r="I2448" s="27310" t="s">
        <v>2513</v>
      </c>
      <c r="J2448" s="27343" t="s">
        <v>22</v>
      </c>
      <c r="K2448" s="28195" t="s">
        <v>1069</v>
      </c>
      <c r="L2448" s="28229"/>
      <c r="M2448" s="28229"/>
      <c r="N2448" s="28229"/>
      <c r="O2448" s="28229"/>
      <c r="P2448" s="28229"/>
      <c r="Q2448" s="28229"/>
      <c r="R2448" s="28229"/>
      <c r="S2448" s="28229"/>
      <c r="T2448" s="28229"/>
      <c r="U2448" s="28265"/>
      <c r="V2448" s="28229">
        <v>0</v>
      </c>
    </row>
    <row s="28966" customFormat="1" customHeight="1" ht="22.5">
      <c r="A2449" s="28229"/>
      <c r="B2449" s="28924" t="s">
        <v>2566</v>
      </c>
      <c r="C2449" s="28540" t="s">
        <v>103</v>
      </c>
      <c r="D2449" s="27339" t="str">
        <f>B2449&amp;".1"</f>
        <v>3.805.1</v>
      </c>
      <c r="E2449" s="27340" t="s">
        <v>1065</v>
      </c>
      <c r="F2449" s="27341" t="s">
        <v>430</v>
      </c>
      <c r="G2449" s="27545" t="s">
        <v>22</v>
      </c>
      <c r="H2449" s="27343" t="s">
        <v>22</v>
      </c>
      <c r="I2449" s="27545" t="s">
        <v>2567</v>
      </c>
      <c r="J2449" s="27343" t="s">
        <v>22</v>
      </c>
      <c r="K2449" s="28195"/>
      <c r="L2449" s="28229"/>
      <c r="M2449" s="28229"/>
      <c r="N2449" s="28229"/>
      <c r="O2449" s="28229"/>
      <c r="P2449" s="28229"/>
      <c r="Q2449" s="28229"/>
      <c r="R2449" s="28229"/>
      <c r="S2449" s="28229"/>
      <c r="T2449" s="28229"/>
      <c r="U2449" s="28265"/>
      <c r="V2449" s="28229">
        <v>0</v>
      </c>
    </row>
    <row s="28966" customFormat="1" customHeight="1" ht="15">
      <c r="A2450" s="28229"/>
      <c r="B2450" s="28924"/>
      <c r="C2450" s="28540"/>
      <c r="D2450" s="27339" t="str">
        <f>B2449&amp;".2"</f>
        <v>3.805.2</v>
      </c>
      <c r="E2450" s="27340" t="s">
        <v>1066</v>
      </c>
      <c r="F2450" s="27341" t="s">
        <v>430</v>
      </c>
      <c r="G2450" s="27310" t="s">
        <v>22</v>
      </c>
      <c r="H2450" s="27343" t="s">
        <v>22</v>
      </c>
      <c r="I2450" s="27310" t="s">
        <v>2513</v>
      </c>
      <c r="J2450" s="27343" t="s">
        <v>22</v>
      </c>
      <c r="K2450" s="28195" t="s">
        <v>1067</v>
      </c>
      <c r="L2450" s="28229"/>
      <c r="M2450" s="28229"/>
      <c r="N2450" s="28229"/>
      <c r="O2450" s="28229"/>
      <c r="P2450" s="28229"/>
      <c r="Q2450" s="28229"/>
      <c r="R2450" s="28229"/>
      <c r="S2450" s="28229"/>
      <c r="T2450" s="28229"/>
      <c r="U2450" s="28265"/>
      <c r="V2450" s="28229">
        <v>0</v>
      </c>
    </row>
    <row s="28966" customFormat="1" customHeight="1" ht="15">
      <c r="A2451" s="28229"/>
      <c r="B2451" s="28924"/>
      <c r="C2451" s="28540"/>
      <c r="D2451" s="27339" t="str">
        <f>B2449&amp;".3"</f>
        <v>3.805.3</v>
      </c>
      <c r="E2451" s="27340" t="s">
        <v>1068</v>
      </c>
      <c r="F2451" s="27341" t="s">
        <v>430</v>
      </c>
      <c r="G2451" s="27310" t="s">
        <v>22</v>
      </c>
      <c r="H2451" s="27343" t="s">
        <v>22</v>
      </c>
      <c r="I2451" s="27310" t="s">
        <v>2513</v>
      </c>
      <c r="J2451" s="27343" t="s">
        <v>22</v>
      </c>
      <c r="K2451" s="28195" t="s">
        <v>1069</v>
      </c>
      <c r="L2451" s="28229"/>
      <c r="M2451" s="28229"/>
      <c r="N2451" s="28229"/>
      <c r="O2451" s="28229"/>
      <c r="P2451" s="28229"/>
      <c r="Q2451" s="28229"/>
      <c r="R2451" s="28229"/>
      <c r="S2451" s="28229"/>
      <c r="T2451" s="28229"/>
      <c r="U2451" s="28265"/>
      <c r="V2451" s="28229">
        <v>0</v>
      </c>
    </row>
    <row s="28966" customFormat="1" customHeight="1" ht="22.5">
      <c r="A2452" s="28229"/>
      <c r="B2452" s="28924" t="s">
        <v>2568</v>
      </c>
      <c r="C2452" s="28540" t="s">
        <v>103</v>
      </c>
      <c r="D2452" s="27339" t="str">
        <f>B2452&amp;".1"</f>
        <v>3.806.1</v>
      </c>
      <c r="E2452" s="27340" t="s">
        <v>1065</v>
      </c>
      <c r="F2452" s="27341" t="s">
        <v>430</v>
      </c>
      <c r="G2452" s="27545" t="s">
        <v>22</v>
      </c>
      <c r="H2452" s="27343" t="s">
        <v>22</v>
      </c>
      <c r="I2452" s="27545" t="s">
        <v>1437</v>
      </c>
      <c r="J2452" s="27343" t="s">
        <v>22</v>
      </c>
      <c r="K2452" s="28195"/>
      <c r="L2452" s="28229"/>
      <c r="M2452" s="28229"/>
      <c r="N2452" s="28229"/>
      <c r="O2452" s="28229"/>
      <c r="P2452" s="28229"/>
      <c r="Q2452" s="28229"/>
      <c r="R2452" s="28229"/>
      <c r="S2452" s="28229"/>
      <c r="T2452" s="28229"/>
      <c r="U2452" s="28265"/>
      <c r="V2452" s="28229">
        <v>0</v>
      </c>
    </row>
    <row s="28966" customFormat="1" customHeight="1" ht="15">
      <c r="A2453" s="28229"/>
      <c r="B2453" s="28924"/>
      <c r="C2453" s="28540"/>
      <c r="D2453" s="27339" t="str">
        <f>B2452&amp;".2"</f>
        <v>3.806.2</v>
      </c>
      <c r="E2453" s="27340" t="s">
        <v>1066</v>
      </c>
      <c r="F2453" s="27341" t="s">
        <v>430</v>
      </c>
      <c r="G2453" s="27310" t="s">
        <v>22</v>
      </c>
      <c r="H2453" s="27343" t="s">
        <v>22</v>
      </c>
      <c r="I2453" s="27310" t="s">
        <v>2569</v>
      </c>
      <c r="J2453" s="27343" t="s">
        <v>22</v>
      </c>
      <c r="K2453" s="28195" t="s">
        <v>1067</v>
      </c>
      <c r="L2453" s="28229"/>
      <c r="M2453" s="28229"/>
      <c r="N2453" s="28229"/>
      <c r="O2453" s="28229"/>
      <c r="P2453" s="28229"/>
      <c r="Q2453" s="28229"/>
      <c r="R2453" s="28229"/>
      <c r="S2453" s="28229"/>
      <c r="T2453" s="28229"/>
      <c r="U2453" s="28265"/>
      <c r="V2453" s="28229">
        <v>0</v>
      </c>
    </row>
    <row s="28966" customFormat="1" customHeight="1" ht="15">
      <c r="A2454" s="28229"/>
      <c r="B2454" s="28924"/>
      <c r="C2454" s="28540"/>
      <c r="D2454" s="27339" t="str">
        <f>B2452&amp;".3"</f>
        <v>3.806.3</v>
      </c>
      <c r="E2454" s="27340" t="s">
        <v>1068</v>
      </c>
      <c r="F2454" s="27341" t="s">
        <v>430</v>
      </c>
      <c r="G2454" s="27310" t="s">
        <v>22</v>
      </c>
      <c r="H2454" s="27343" t="s">
        <v>22</v>
      </c>
      <c r="I2454" s="27310" t="s">
        <v>2513</v>
      </c>
      <c r="J2454" s="27343" t="s">
        <v>22</v>
      </c>
      <c r="K2454" s="28195" t="s">
        <v>1069</v>
      </c>
      <c r="L2454" s="28229"/>
      <c r="M2454" s="28229"/>
      <c r="N2454" s="28229"/>
      <c r="O2454" s="28229"/>
      <c r="P2454" s="28229"/>
      <c r="Q2454" s="28229"/>
      <c r="R2454" s="28229"/>
      <c r="S2454" s="28229"/>
      <c r="T2454" s="28229"/>
      <c r="U2454" s="28265"/>
      <c r="V2454" s="28229">
        <v>0</v>
      </c>
    </row>
    <row s="28966" customFormat="1" customHeight="1" ht="22.5">
      <c r="A2455" s="28229"/>
      <c r="B2455" s="28924" t="s">
        <v>2570</v>
      </c>
      <c r="C2455" s="28540" t="s">
        <v>103</v>
      </c>
      <c r="D2455" s="27339" t="str">
        <f>B2455&amp;".1"</f>
        <v>3.807.1</v>
      </c>
      <c r="E2455" s="27340" t="s">
        <v>1065</v>
      </c>
      <c r="F2455" s="27341" t="s">
        <v>430</v>
      </c>
      <c r="G2455" s="27545" t="s">
        <v>22</v>
      </c>
      <c r="H2455" s="27343" t="s">
        <v>22</v>
      </c>
      <c r="I2455" s="27545" t="s">
        <v>2571</v>
      </c>
      <c r="J2455" s="27343" t="s">
        <v>22</v>
      </c>
      <c r="K2455" s="28195"/>
      <c r="L2455" s="28229"/>
      <c r="M2455" s="28229"/>
      <c r="N2455" s="28229"/>
      <c r="O2455" s="28229"/>
      <c r="P2455" s="28229"/>
      <c r="Q2455" s="28229"/>
      <c r="R2455" s="28229"/>
      <c r="S2455" s="28229"/>
      <c r="T2455" s="28229"/>
      <c r="U2455" s="28265"/>
      <c r="V2455" s="28229">
        <v>0</v>
      </c>
    </row>
    <row s="28966" customFormat="1" customHeight="1" ht="15">
      <c r="A2456" s="28229"/>
      <c r="B2456" s="28924"/>
      <c r="C2456" s="28540"/>
      <c r="D2456" s="27339" t="str">
        <f>B2455&amp;".2"</f>
        <v>3.807.2</v>
      </c>
      <c r="E2456" s="27340" t="s">
        <v>1066</v>
      </c>
      <c r="F2456" s="27341" t="s">
        <v>430</v>
      </c>
      <c r="G2456" s="27310" t="s">
        <v>22</v>
      </c>
      <c r="H2456" s="27343" t="s">
        <v>22</v>
      </c>
      <c r="I2456" s="27310" t="s">
        <v>2569</v>
      </c>
      <c r="J2456" s="27343" t="s">
        <v>22</v>
      </c>
      <c r="K2456" s="28195" t="s">
        <v>1067</v>
      </c>
      <c r="L2456" s="28229"/>
      <c r="M2456" s="28229"/>
      <c r="N2456" s="28229"/>
      <c r="O2456" s="28229"/>
      <c r="P2456" s="28229"/>
      <c r="Q2456" s="28229"/>
      <c r="R2456" s="28229"/>
      <c r="S2456" s="28229"/>
      <c r="T2456" s="28229"/>
      <c r="U2456" s="28265"/>
      <c r="V2456" s="28229">
        <v>0</v>
      </c>
    </row>
    <row s="28966" customFormat="1" customHeight="1" ht="15">
      <c r="A2457" s="28229"/>
      <c r="B2457" s="28924"/>
      <c r="C2457" s="28540"/>
      <c r="D2457" s="27339" t="str">
        <f>B2455&amp;".3"</f>
        <v>3.807.3</v>
      </c>
      <c r="E2457" s="27340" t="s">
        <v>1068</v>
      </c>
      <c r="F2457" s="27341" t="s">
        <v>430</v>
      </c>
      <c r="G2457" s="27310" t="s">
        <v>22</v>
      </c>
      <c r="H2457" s="27343" t="s">
        <v>22</v>
      </c>
      <c r="I2457" s="27310" t="s">
        <v>2569</v>
      </c>
      <c r="J2457" s="27343" t="s">
        <v>22</v>
      </c>
      <c r="K2457" s="28195" t="s">
        <v>1069</v>
      </c>
      <c r="L2457" s="28229"/>
      <c r="M2457" s="28229"/>
      <c r="N2457" s="28229"/>
      <c r="O2457" s="28229"/>
      <c r="P2457" s="28229"/>
      <c r="Q2457" s="28229"/>
      <c r="R2457" s="28229"/>
      <c r="S2457" s="28229"/>
      <c r="T2457" s="28229"/>
      <c r="U2457" s="28265"/>
      <c r="V2457" s="28229">
        <v>0</v>
      </c>
    </row>
    <row s="28966" customFormat="1" customHeight="1" ht="22.5">
      <c r="A2458" s="28229"/>
      <c r="B2458" s="28924" t="s">
        <v>2572</v>
      </c>
      <c r="C2458" s="28540" t="s">
        <v>103</v>
      </c>
      <c r="D2458" s="27339" t="str">
        <f>B2458&amp;".1"</f>
        <v>3.808.1</v>
      </c>
      <c r="E2458" s="27340" t="s">
        <v>1065</v>
      </c>
      <c r="F2458" s="27341" t="s">
        <v>430</v>
      </c>
      <c r="G2458" s="27545" t="s">
        <v>22</v>
      </c>
      <c r="H2458" s="27343" t="s">
        <v>22</v>
      </c>
      <c r="I2458" s="27545" t="s">
        <v>2231</v>
      </c>
      <c r="J2458" s="27343" t="s">
        <v>22</v>
      </c>
      <c r="K2458" s="28195"/>
      <c r="L2458" s="28229"/>
      <c r="M2458" s="28229"/>
      <c r="N2458" s="28229"/>
      <c r="O2458" s="28229"/>
      <c r="P2458" s="28229"/>
      <c r="Q2458" s="28229"/>
      <c r="R2458" s="28229"/>
      <c r="S2458" s="28229"/>
      <c r="T2458" s="28229"/>
      <c r="U2458" s="28265"/>
      <c r="V2458" s="28229">
        <v>0</v>
      </c>
    </row>
    <row s="28966" customFormat="1" customHeight="1" ht="15">
      <c r="A2459" s="28229"/>
      <c r="B2459" s="28924"/>
      <c r="C2459" s="28540"/>
      <c r="D2459" s="27339" t="str">
        <f>B2458&amp;".2"</f>
        <v>3.808.2</v>
      </c>
      <c r="E2459" s="27340" t="s">
        <v>1066</v>
      </c>
      <c r="F2459" s="27341" t="s">
        <v>430</v>
      </c>
      <c r="G2459" s="27310" t="s">
        <v>22</v>
      </c>
      <c r="H2459" s="27343" t="s">
        <v>22</v>
      </c>
      <c r="I2459" s="27310" t="s">
        <v>2569</v>
      </c>
      <c r="J2459" s="27343" t="s">
        <v>22</v>
      </c>
      <c r="K2459" s="28195" t="s">
        <v>1067</v>
      </c>
      <c r="L2459" s="28229"/>
      <c r="M2459" s="28229"/>
      <c r="N2459" s="28229"/>
      <c r="O2459" s="28229"/>
      <c r="P2459" s="28229"/>
      <c r="Q2459" s="28229"/>
      <c r="R2459" s="28229"/>
      <c r="S2459" s="28229"/>
      <c r="T2459" s="28229"/>
      <c r="U2459" s="28265"/>
      <c r="V2459" s="28229">
        <v>0</v>
      </c>
    </row>
    <row s="28966" customFormat="1" customHeight="1" ht="15">
      <c r="A2460" s="28229"/>
      <c r="B2460" s="28924"/>
      <c r="C2460" s="28540"/>
      <c r="D2460" s="27339" t="str">
        <f>B2458&amp;".3"</f>
        <v>3.808.3</v>
      </c>
      <c r="E2460" s="27340" t="s">
        <v>1068</v>
      </c>
      <c r="F2460" s="27341" t="s">
        <v>430</v>
      </c>
      <c r="G2460" s="27310" t="s">
        <v>22</v>
      </c>
      <c r="H2460" s="27343" t="s">
        <v>22</v>
      </c>
      <c r="I2460" s="27310" t="s">
        <v>2569</v>
      </c>
      <c r="J2460" s="27343" t="s">
        <v>22</v>
      </c>
      <c r="K2460" s="28195" t="s">
        <v>1069</v>
      </c>
      <c r="L2460" s="28229"/>
      <c r="M2460" s="28229"/>
      <c r="N2460" s="28229"/>
      <c r="O2460" s="28229"/>
      <c r="P2460" s="28229"/>
      <c r="Q2460" s="28229"/>
      <c r="R2460" s="28229"/>
      <c r="S2460" s="28229"/>
      <c r="T2460" s="28229"/>
      <c r="U2460" s="28265"/>
      <c r="V2460" s="28229">
        <v>0</v>
      </c>
    </row>
    <row s="28966" customFormat="1" customHeight="1" ht="22.5">
      <c r="A2461" s="28229"/>
      <c r="B2461" s="28924" t="s">
        <v>2573</v>
      </c>
      <c r="C2461" s="28540" t="s">
        <v>103</v>
      </c>
      <c r="D2461" s="27339" t="str">
        <f>B2461&amp;".1"</f>
        <v>3.809.1</v>
      </c>
      <c r="E2461" s="27340" t="s">
        <v>1065</v>
      </c>
      <c r="F2461" s="27341" t="s">
        <v>430</v>
      </c>
      <c r="G2461" s="27545" t="s">
        <v>22</v>
      </c>
      <c r="H2461" s="27343" t="s">
        <v>22</v>
      </c>
      <c r="I2461" s="27545" t="s">
        <v>2574</v>
      </c>
      <c r="J2461" s="27343" t="s">
        <v>22</v>
      </c>
      <c r="K2461" s="28195"/>
      <c r="L2461" s="28229"/>
      <c r="M2461" s="28229"/>
      <c r="N2461" s="28229"/>
      <c r="O2461" s="28229"/>
      <c r="P2461" s="28229"/>
      <c r="Q2461" s="28229"/>
      <c r="R2461" s="28229"/>
      <c r="S2461" s="28229"/>
      <c r="T2461" s="28229"/>
      <c r="U2461" s="28265"/>
      <c r="V2461" s="28229">
        <v>0</v>
      </c>
    </row>
    <row s="28966" customFormat="1" customHeight="1" ht="15">
      <c r="A2462" s="28229"/>
      <c r="B2462" s="28924"/>
      <c r="C2462" s="28540"/>
      <c r="D2462" s="27339" t="str">
        <f>B2461&amp;".2"</f>
        <v>3.809.2</v>
      </c>
      <c r="E2462" s="27340" t="s">
        <v>1066</v>
      </c>
      <c r="F2462" s="27341" t="s">
        <v>430</v>
      </c>
      <c r="G2462" s="27310" t="s">
        <v>22</v>
      </c>
      <c r="H2462" s="27343" t="s">
        <v>22</v>
      </c>
      <c r="I2462" s="27310" t="s">
        <v>2569</v>
      </c>
      <c r="J2462" s="27343" t="s">
        <v>22</v>
      </c>
      <c r="K2462" s="28195" t="s">
        <v>1067</v>
      </c>
      <c r="L2462" s="28229"/>
      <c r="M2462" s="28229"/>
      <c r="N2462" s="28229"/>
      <c r="O2462" s="28229"/>
      <c r="P2462" s="28229"/>
      <c r="Q2462" s="28229"/>
      <c r="R2462" s="28229"/>
      <c r="S2462" s="28229"/>
      <c r="T2462" s="28229"/>
      <c r="U2462" s="28265"/>
      <c r="V2462" s="28229">
        <v>0</v>
      </c>
    </row>
    <row s="28966" customFormat="1" customHeight="1" ht="15">
      <c r="A2463" s="28229"/>
      <c r="B2463" s="28924"/>
      <c r="C2463" s="28540"/>
      <c r="D2463" s="27339" t="str">
        <f>B2461&amp;".3"</f>
        <v>3.809.3</v>
      </c>
      <c r="E2463" s="27340" t="s">
        <v>1068</v>
      </c>
      <c r="F2463" s="27341" t="s">
        <v>430</v>
      </c>
      <c r="G2463" s="27310" t="s">
        <v>22</v>
      </c>
      <c r="H2463" s="27343" t="s">
        <v>22</v>
      </c>
      <c r="I2463" s="27310" t="s">
        <v>2513</v>
      </c>
      <c r="J2463" s="27343" t="s">
        <v>22</v>
      </c>
      <c r="K2463" s="28195" t="s">
        <v>1069</v>
      </c>
      <c r="L2463" s="28229"/>
      <c r="M2463" s="28229"/>
      <c r="N2463" s="28229"/>
      <c r="O2463" s="28229"/>
      <c r="P2463" s="28229"/>
      <c r="Q2463" s="28229"/>
      <c r="R2463" s="28229"/>
      <c r="S2463" s="28229"/>
      <c r="T2463" s="28229"/>
      <c r="U2463" s="28265"/>
      <c r="V2463" s="28229">
        <v>0</v>
      </c>
    </row>
    <row s="28966" customFormat="1" customHeight="1" ht="22.5">
      <c r="A2464" s="28229"/>
      <c r="B2464" s="28924" t="s">
        <v>2575</v>
      </c>
      <c r="C2464" s="28540" t="s">
        <v>103</v>
      </c>
      <c r="D2464" s="27339" t="str">
        <f>B2464&amp;".1"</f>
        <v>3.810.1</v>
      </c>
      <c r="E2464" s="27340" t="s">
        <v>1065</v>
      </c>
      <c r="F2464" s="27341" t="s">
        <v>430</v>
      </c>
      <c r="G2464" s="27545" t="s">
        <v>22</v>
      </c>
      <c r="H2464" s="27343" t="s">
        <v>22</v>
      </c>
      <c r="I2464" s="27545" t="s">
        <v>2576</v>
      </c>
      <c r="J2464" s="27343" t="s">
        <v>22</v>
      </c>
      <c r="K2464" s="28195"/>
      <c r="L2464" s="28229"/>
      <c r="M2464" s="28229"/>
      <c r="N2464" s="28229"/>
      <c r="O2464" s="28229"/>
      <c r="P2464" s="28229"/>
      <c r="Q2464" s="28229"/>
      <c r="R2464" s="28229"/>
      <c r="S2464" s="28229"/>
      <c r="T2464" s="28229"/>
      <c r="U2464" s="28265"/>
      <c r="V2464" s="28229">
        <v>0</v>
      </c>
    </row>
    <row s="28966" customFormat="1" customHeight="1" ht="15">
      <c r="A2465" s="28229"/>
      <c r="B2465" s="28924"/>
      <c r="C2465" s="28540"/>
      <c r="D2465" s="27339" t="str">
        <f>B2464&amp;".2"</f>
        <v>3.810.2</v>
      </c>
      <c r="E2465" s="27340" t="s">
        <v>1066</v>
      </c>
      <c r="F2465" s="27341" t="s">
        <v>430</v>
      </c>
      <c r="G2465" s="27310" t="s">
        <v>22</v>
      </c>
      <c r="H2465" s="27343" t="s">
        <v>22</v>
      </c>
      <c r="I2465" s="27310" t="s">
        <v>2569</v>
      </c>
      <c r="J2465" s="27343" t="s">
        <v>22</v>
      </c>
      <c r="K2465" s="28195" t="s">
        <v>1067</v>
      </c>
      <c r="L2465" s="28229"/>
      <c r="M2465" s="28229"/>
      <c r="N2465" s="28229"/>
      <c r="O2465" s="28229"/>
      <c r="P2465" s="28229"/>
      <c r="Q2465" s="28229"/>
      <c r="R2465" s="28229"/>
      <c r="S2465" s="28229"/>
      <c r="T2465" s="28229"/>
      <c r="U2465" s="28265"/>
      <c r="V2465" s="28229">
        <v>0</v>
      </c>
    </row>
    <row s="28966" customFormat="1" customHeight="1" ht="15">
      <c r="A2466" s="28229"/>
      <c r="B2466" s="28924"/>
      <c r="C2466" s="28540"/>
      <c r="D2466" s="27339" t="str">
        <f>B2464&amp;".3"</f>
        <v>3.810.3</v>
      </c>
      <c r="E2466" s="27340" t="s">
        <v>1068</v>
      </c>
      <c r="F2466" s="27341" t="s">
        <v>430</v>
      </c>
      <c r="G2466" s="27310" t="s">
        <v>22</v>
      </c>
      <c r="H2466" s="27343" t="s">
        <v>22</v>
      </c>
      <c r="I2466" s="27310" t="s">
        <v>2569</v>
      </c>
      <c r="J2466" s="27343" t="s">
        <v>22</v>
      </c>
      <c r="K2466" s="28195" t="s">
        <v>1069</v>
      </c>
      <c r="L2466" s="28229"/>
      <c r="M2466" s="28229"/>
      <c r="N2466" s="28229"/>
      <c r="O2466" s="28229"/>
      <c r="P2466" s="28229"/>
      <c r="Q2466" s="28229"/>
      <c r="R2466" s="28229"/>
      <c r="S2466" s="28229"/>
      <c r="T2466" s="28229"/>
      <c r="U2466" s="28265"/>
      <c r="V2466" s="28229">
        <v>0</v>
      </c>
    </row>
    <row s="28966" customFormat="1" customHeight="1" ht="22.5">
      <c r="A2467" s="28229"/>
      <c r="B2467" s="28924" t="s">
        <v>2577</v>
      </c>
      <c r="C2467" s="28540" t="s">
        <v>103</v>
      </c>
      <c r="D2467" s="27339" t="str">
        <f>B2467&amp;".1"</f>
        <v>3.811.1</v>
      </c>
      <c r="E2467" s="27340" t="s">
        <v>1065</v>
      </c>
      <c r="F2467" s="27341" t="s">
        <v>430</v>
      </c>
      <c r="G2467" s="27545" t="s">
        <v>22</v>
      </c>
      <c r="H2467" s="27343" t="s">
        <v>22</v>
      </c>
      <c r="I2467" s="27545" t="s">
        <v>1437</v>
      </c>
      <c r="J2467" s="27343" t="s">
        <v>22</v>
      </c>
      <c r="K2467" s="28195"/>
      <c r="L2467" s="28229"/>
      <c r="M2467" s="28229"/>
      <c r="N2467" s="28229"/>
      <c r="O2467" s="28229"/>
      <c r="P2467" s="28229"/>
      <c r="Q2467" s="28229"/>
      <c r="R2467" s="28229"/>
      <c r="S2467" s="28229"/>
      <c r="T2467" s="28229"/>
      <c r="U2467" s="28265"/>
      <c r="V2467" s="28229">
        <v>0</v>
      </c>
    </row>
    <row s="28966" customFormat="1" customHeight="1" ht="15">
      <c r="A2468" s="28229"/>
      <c r="B2468" s="28924"/>
      <c r="C2468" s="28540"/>
      <c r="D2468" s="27339" t="str">
        <f>B2467&amp;".2"</f>
        <v>3.811.2</v>
      </c>
      <c r="E2468" s="27340" t="s">
        <v>1066</v>
      </c>
      <c r="F2468" s="27341" t="s">
        <v>430</v>
      </c>
      <c r="G2468" s="27310" t="s">
        <v>22</v>
      </c>
      <c r="H2468" s="27343" t="s">
        <v>22</v>
      </c>
      <c r="I2468" s="27310" t="s">
        <v>2569</v>
      </c>
      <c r="J2468" s="27343" t="s">
        <v>22</v>
      </c>
      <c r="K2468" s="28195" t="s">
        <v>1067</v>
      </c>
      <c r="L2468" s="28229"/>
      <c r="M2468" s="28229"/>
      <c r="N2468" s="28229"/>
      <c r="O2468" s="28229"/>
      <c r="P2468" s="28229"/>
      <c r="Q2468" s="28229"/>
      <c r="R2468" s="28229"/>
      <c r="S2468" s="28229"/>
      <c r="T2468" s="28229"/>
      <c r="U2468" s="28265"/>
      <c r="V2468" s="28229">
        <v>0</v>
      </c>
    </row>
    <row s="28966" customFormat="1" customHeight="1" ht="15">
      <c r="A2469" s="28229"/>
      <c r="B2469" s="28924"/>
      <c r="C2469" s="28540"/>
      <c r="D2469" s="27339" t="str">
        <f>B2467&amp;".3"</f>
        <v>3.811.3</v>
      </c>
      <c r="E2469" s="27340" t="s">
        <v>1068</v>
      </c>
      <c r="F2469" s="27341" t="s">
        <v>430</v>
      </c>
      <c r="G2469" s="27310" t="s">
        <v>22</v>
      </c>
      <c r="H2469" s="27343" t="s">
        <v>22</v>
      </c>
      <c r="I2469" s="27310" t="s">
        <v>2569</v>
      </c>
      <c r="J2469" s="27343" t="s">
        <v>22</v>
      </c>
      <c r="K2469" s="28195" t="s">
        <v>1069</v>
      </c>
      <c r="L2469" s="28229"/>
      <c r="M2469" s="28229"/>
      <c r="N2469" s="28229"/>
      <c r="O2469" s="28229"/>
      <c r="P2469" s="28229"/>
      <c r="Q2469" s="28229"/>
      <c r="R2469" s="28229"/>
      <c r="S2469" s="28229"/>
      <c r="T2469" s="28229"/>
      <c r="U2469" s="28265"/>
      <c r="V2469" s="28229">
        <v>0</v>
      </c>
    </row>
    <row s="28966" customFormat="1" customHeight="1" ht="22.5">
      <c r="A2470" s="28229"/>
      <c r="B2470" s="28924" t="s">
        <v>2578</v>
      </c>
      <c r="C2470" s="28540" t="s">
        <v>103</v>
      </c>
      <c r="D2470" s="27339" t="str">
        <f>B2470&amp;".1"</f>
        <v>3.812.1</v>
      </c>
      <c r="E2470" s="27340" t="s">
        <v>1065</v>
      </c>
      <c r="F2470" s="27341" t="s">
        <v>430</v>
      </c>
      <c r="G2470" s="27545" t="s">
        <v>22</v>
      </c>
      <c r="H2470" s="27343" t="s">
        <v>22</v>
      </c>
      <c r="I2470" s="27545" t="s">
        <v>1437</v>
      </c>
      <c r="J2470" s="27343" t="s">
        <v>22</v>
      </c>
      <c r="K2470" s="28195"/>
      <c r="L2470" s="28229"/>
      <c r="M2470" s="28229"/>
      <c r="N2470" s="28229"/>
      <c r="O2470" s="28229"/>
      <c r="P2470" s="28229"/>
      <c r="Q2470" s="28229"/>
      <c r="R2470" s="28229"/>
      <c r="S2470" s="28229"/>
      <c r="T2470" s="28229"/>
      <c r="U2470" s="28265"/>
      <c r="V2470" s="28229">
        <v>0</v>
      </c>
    </row>
    <row s="28966" customFormat="1" customHeight="1" ht="15">
      <c r="A2471" s="28229"/>
      <c r="B2471" s="28924"/>
      <c r="C2471" s="28540"/>
      <c r="D2471" s="27339" t="str">
        <f>B2470&amp;".2"</f>
        <v>3.812.2</v>
      </c>
      <c r="E2471" s="27340" t="s">
        <v>1066</v>
      </c>
      <c r="F2471" s="27341" t="s">
        <v>430</v>
      </c>
      <c r="G2471" s="27310" t="s">
        <v>22</v>
      </c>
      <c r="H2471" s="27343" t="s">
        <v>22</v>
      </c>
      <c r="I2471" s="27310" t="s">
        <v>2569</v>
      </c>
      <c r="J2471" s="27343" t="s">
        <v>22</v>
      </c>
      <c r="K2471" s="28195" t="s">
        <v>1067</v>
      </c>
      <c r="L2471" s="28229"/>
      <c r="M2471" s="28229"/>
      <c r="N2471" s="28229"/>
      <c r="O2471" s="28229"/>
      <c r="P2471" s="28229"/>
      <c r="Q2471" s="28229"/>
      <c r="R2471" s="28229"/>
      <c r="S2471" s="28229"/>
      <c r="T2471" s="28229"/>
      <c r="U2471" s="28265"/>
      <c r="V2471" s="28229">
        <v>0</v>
      </c>
    </row>
    <row s="28966" customFormat="1" customHeight="1" ht="15">
      <c r="A2472" s="28229"/>
      <c r="B2472" s="28924"/>
      <c r="C2472" s="28540"/>
      <c r="D2472" s="27339" t="str">
        <f>B2470&amp;".3"</f>
        <v>3.812.3</v>
      </c>
      <c r="E2472" s="27340" t="s">
        <v>1068</v>
      </c>
      <c r="F2472" s="27341" t="s">
        <v>430</v>
      </c>
      <c r="G2472" s="27310" t="s">
        <v>22</v>
      </c>
      <c r="H2472" s="27343" t="s">
        <v>22</v>
      </c>
      <c r="I2472" s="27310" t="s">
        <v>2569</v>
      </c>
      <c r="J2472" s="27343" t="s">
        <v>22</v>
      </c>
      <c r="K2472" s="28195" t="s">
        <v>1069</v>
      </c>
      <c r="L2472" s="28229"/>
      <c r="M2472" s="28229"/>
      <c r="N2472" s="28229"/>
      <c r="O2472" s="28229"/>
      <c r="P2472" s="28229"/>
      <c r="Q2472" s="28229"/>
      <c r="R2472" s="28229"/>
      <c r="S2472" s="28229"/>
      <c r="T2472" s="28229"/>
      <c r="U2472" s="28265"/>
      <c r="V2472" s="28229">
        <v>0</v>
      </c>
    </row>
    <row s="28966" customFormat="1" customHeight="1" ht="22.5">
      <c r="A2473" s="28229"/>
      <c r="B2473" s="28924" t="s">
        <v>2579</v>
      </c>
      <c r="C2473" s="28540" t="s">
        <v>103</v>
      </c>
      <c r="D2473" s="27339" t="str">
        <f>B2473&amp;".1"</f>
        <v>3.813.1</v>
      </c>
      <c r="E2473" s="27340" t="s">
        <v>1065</v>
      </c>
      <c r="F2473" s="27341" t="s">
        <v>430</v>
      </c>
      <c r="G2473" s="27545" t="s">
        <v>22</v>
      </c>
      <c r="H2473" s="27343" t="s">
        <v>22</v>
      </c>
      <c r="I2473" s="27545" t="s">
        <v>2580</v>
      </c>
      <c r="J2473" s="27343" t="s">
        <v>22</v>
      </c>
      <c r="K2473" s="28195"/>
      <c r="L2473" s="28229"/>
      <c r="M2473" s="28229"/>
      <c r="N2473" s="28229"/>
      <c r="O2473" s="28229"/>
      <c r="P2473" s="28229"/>
      <c r="Q2473" s="28229"/>
      <c r="R2473" s="28229"/>
      <c r="S2473" s="28229"/>
      <c r="T2473" s="28229"/>
      <c r="U2473" s="28265"/>
      <c r="V2473" s="28229">
        <v>0</v>
      </c>
    </row>
    <row s="28966" customFormat="1" customHeight="1" ht="15">
      <c r="A2474" s="28229"/>
      <c r="B2474" s="28924"/>
      <c r="C2474" s="28540"/>
      <c r="D2474" s="27339" t="str">
        <f>B2473&amp;".2"</f>
        <v>3.813.2</v>
      </c>
      <c r="E2474" s="27340" t="s">
        <v>1066</v>
      </c>
      <c r="F2474" s="27341" t="s">
        <v>430</v>
      </c>
      <c r="G2474" s="27310" t="s">
        <v>22</v>
      </c>
      <c r="H2474" s="27343" t="s">
        <v>22</v>
      </c>
      <c r="I2474" s="27310" t="s">
        <v>2569</v>
      </c>
      <c r="J2474" s="27343" t="s">
        <v>22</v>
      </c>
      <c r="K2474" s="28195" t="s">
        <v>1067</v>
      </c>
      <c r="L2474" s="28229"/>
      <c r="M2474" s="28229"/>
      <c r="N2474" s="28229"/>
      <c r="O2474" s="28229"/>
      <c r="P2474" s="28229"/>
      <c r="Q2474" s="28229"/>
      <c r="R2474" s="28229"/>
      <c r="S2474" s="28229"/>
      <c r="T2474" s="28229"/>
      <c r="U2474" s="28265"/>
      <c r="V2474" s="28229">
        <v>0</v>
      </c>
    </row>
    <row s="28966" customFormat="1" customHeight="1" ht="15">
      <c r="A2475" s="28229"/>
      <c r="B2475" s="28924"/>
      <c r="C2475" s="28540"/>
      <c r="D2475" s="27339" t="str">
        <f>B2473&amp;".3"</f>
        <v>3.813.3</v>
      </c>
      <c r="E2475" s="27340" t="s">
        <v>1068</v>
      </c>
      <c r="F2475" s="27341" t="s">
        <v>430</v>
      </c>
      <c r="G2475" s="27310" t="s">
        <v>22</v>
      </c>
      <c r="H2475" s="27343" t="s">
        <v>22</v>
      </c>
      <c r="I2475" s="27310" t="s">
        <v>2569</v>
      </c>
      <c r="J2475" s="27343" t="s">
        <v>22</v>
      </c>
      <c r="K2475" s="28195" t="s">
        <v>1069</v>
      </c>
      <c r="L2475" s="28229"/>
      <c r="M2475" s="28229"/>
      <c r="N2475" s="28229"/>
      <c r="O2475" s="28229"/>
      <c r="P2475" s="28229"/>
      <c r="Q2475" s="28229"/>
      <c r="R2475" s="28229"/>
      <c r="S2475" s="28229"/>
      <c r="T2475" s="28229"/>
      <c r="U2475" s="28265"/>
      <c r="V2475" s="28229">
        <v>0</v>
      </c>
    </row>
    <row s="28966" customFormat="1" customHeight="1" ht="22.5">
      <c r="A2476" s="28229"/>
      <c r="B2476" s="28924" t="s">
        <v>2581</v>
      </c>
      <c r="C2476" s="28540" t="s">
        <v>103</v>
      </c>
      <c r="D2476" s="27339" t="str">
        <f>B2476&amp;".1"</f>
        <v>3.814.1</v>
      </c>
      <c r="E2476" s="27340" t="s">
        <v>1065</v>
      </c>
      <c r="F2476" s="27341" t="s">
        <v>430</v>
      </c>
      <c r="G2476" s="27545" t="s">
        <v>22</v>
      </c>
      <c r="H2476" s="27343" t="s">
        <v>22</v>
      </c>
      <c r="I2476" s="27545" t="s">
        <v>2582</v>
      </c>
      <c r="J2476" s="27343" t="s">
        <v>22</v>
      </c>
      <c r="K2476" s="28195"/>
      <c r="L2476" s="28229"/>
      <c r="M2476" s="28229"/>
      <c r="N2476" s="28229"/>
      <c r="O2476" s="28229"/>
      <c r="P2476" s="28229"/>
      <c r="Q2476" s="28229"/>
      <c r="R2476" s="28229"/>
      <c r="S2476" s="28229"/>
      <c r="T2476" s="28229"/>
      <c r="U2476" s="28265"/>
      <c r="V2476" s="28229">
        <v>0</v>
      </c>
    </row>
    <row s="28966" customFormat="1" customHeight="1" ht="15">
      <c r="A2477" s="28229"/>
      <c r="B2477" s="28924"/>
      <c r="C2477" s="28540"/>
      <c r="D2477" s="27339" t="str">
        <f>B2476&amp;".2"</f>
        <v>3.814.2</v>
      </c>
      <c r="E2477" s="27340" t="s">
        <v>1066</v>
      </c>
      <c r="F2477" s="27341" t="s">
        <v>430</v>
      </c>
      <c r="G2477" s="27310" t="s">
        <v>22</v>
      </c>
      <c r="H2477" s="27343" t="s">
        <v>22</v>
      </c>
      <c r="I2477" s="27310" t="s">
        <v>2569</v>
      </c>
      <c r="J2477" s="27343" t="s">
        <v>22</v>
      </c>
      <c r="K2477" s="28195" t="s">
        <v>1067</v>
      </c>
      <c r="L2477" s="28229"/>
      <c r="M2477" s="28229"/>
      <c r="N2477" s="28229"/>
      <c r="O2477" s="28229"/>
      <c r="P2477" s="28229"/>
      <c r="Q2477" s="28229"/>
      <c r="R2477" s="28229"/>
      <c r="S2477" s="28229"/>
      <c r="T2477" s="28229"/>
      <c r="U2477" s="28265"/>
      <c r="V2477" s="28229">
        <v>0</v>
      </c>
    </row>
    <row s="28966" customFormat="1" customHeight="1" ht="15">
      <c r="A2478" s="28229"/>
      <c r="B2478" s="28924"/>
      <c r="C2478" s="28540"/>
      <c r="D2478" s="27339" t="str">
        <f>B2476&amp;".3"</f>
        <v>3.814.3</v>
      </c>
      <c r="E2478" s="27340" t="s">
        <v>1068</v>
      </c>
      <c r="F2478" s="27341" t="s">
        <v>430</v>
      </c>
      <c r="G2478" s="27310" t="s">
        <v>22</v>
      </c>
      <c r="H2478" s="27343" t="s">
        <v>22</v>
      </c>
      <c r="I2478" s="27310" t="s">
        <v>2569</v>
      </c>
      <c r="J2478" s="27343" t="s">
        <v>22</v>
      </c>
      <c r="K2478" s="28195" t="s">
        <v>1069</v>
      </c>
      <c r="L2478" s="28229"/>
      <c r="M2478" s="28229"/>
      <c r="N2478" s="28229"/>
      <c r="O2478" s="28229"/>
      <c r="P2478" s="28229"/>
      <c r="Q2478" s="28229"/>
      <c r="R2478" s="28229"/>
      <c r="S2478" s="28229"/>
      <c r="T2478" s="28229"/>
      <c r="U2478" s="28265"/>
      <c r="V2478" s="28229">
        <v>0</v>
      </c>
    </row>
    <row s="28966" customFormat="1" customHeight="1" ht="22.5">
      <c r="A2479" s="28229"/>
      <c r="B2479" s="28924" t="s">
        <v>2583</v>
      </c>
      <c r="C2479" s="28540" t="s">
        <v>103</v>
      </c>
      <c r="D2479" s="27339" t="str">
        <f>B2479&amp;".1"</f>
        <v>3.815.1</v>
      </c>
      <c r="E2479" s="27340" t="s">
        <v>1065</v>
      </c>
      <c r="F2479" s="27341" t="s">
        <v>430</v>
      </c>
      <c r="G2479" s="27545" t="s">
        <v>22</v>
      </c>
      <c r="H2479" s="27343" t="s">
        <v>22</v>
      </c>
      <c r="I2479" s="27545" t="s">
        <v>1270</v>
      </c>
      <c r="J2479" s="27343" t="s">
        <v>22</v>
      </c>
      <c r="K2479" s="28195"/>
      <c r="L2479" s="28229"/>
      <c r="M2479" s="28229"/>
      <c r="N2479" s="28229"/>
      <c r="O2479" s="28229"/>
      <c r="P2479" s="28229"/>
      <c r="Q2479" s="28229"/>
      <c r="R2479" s="28229"/>
      <c r="S2479" s="28229"/>
      <c r="T2479" s="28229"/>
      <c r="U2479" s="28265"/>
      <c r="V2479" s="28229">
        <v>0</v>
      </c>
    </row>
    <row s="28966" customFormat="1" customHeight="1" ht="15">
      <c r="A2480" s="28229"/>
      <c r="B2480" s="28924"/>
      <c r="C2480" s="28540"/>
      <c r="D2480" s="27339" t="str">
        <f>B2479&amp;".2"</f>
        <v>3.815.2</v>
      </c>
      <c r="E2480" s="27340" t="s">
        <v>1066</v>
      </c>
      <c r="F2480" s="27341" t="s">
        <v>430</v>
      </c>
      <c r="G2480" s="27310" t="s">
        <v>22</v>
      </c>
      <c r="H2480" s="27343" t="s">
        <v>22</v>
      </c>
      <c r="I2480" s="27310" t="s">
        <v>2569</v>
      </c>
      <c r="J2480" s="27343" t="s">
        <v>22</v>
      </c>
      <c r="K2480" s="28195" t="s">
        <v>1067</v>
      </c>
      <c r="L2480" s="28229"/>
      <c r="M2480" s="28229"/>
      <c r="N2480" s="28229"/>
      <c r="O2480" s="28229"/>
      <c r="P2480" s="28229"/>
      <c r="Q2480" s="28229"/>
      <c r="R2480" s="28229"/>
      <c r="S2480" s="28229"/>
      <c r="T2480" s="28229"/>
      <c r="U2480" s="28265"/>
      <c r="V2480" s="28229">
        <v>0</v>
      </c>
    </row>
    <row s="28966" customFormat="1" customHeight="1" ht="15">
      <c r="A2481" s="28229"/>
      <c r="B2481" s="28924"/>
      <c r="C2481" s="28540"/>
      <c r="D2481" s="27339" t="str">
        <f>B2479&amp;".3"</f>
        <v>3.815.3</v>
      </c>
      <c r="E2481" s="27340" t="s">
        <v>1068</v>
      </c>
      <c r="F2481" s="27341" t="s">
        <v>430</v>
      </c>
      <c r="G2481" s="27310" t="s">
        <v>22</v>
      </c>
      <c r="H2481" s="27343" t="s">
        <v>22</v>
      </c>
      <c r="I2481" s="27310" t="s">
        <v>2569</v>
      </c>
      <c r="J2481" s="27343" t="s">
        <v>22</v>
      </c>
      <c r="K2481" s="28195" t="s">
        <v>1069</v>
      </c>
      <c r="L2481" s="28229"/>
      <c r="M2481" s="28229"/>
      <c r="N2481" s="28229"/>
      <c r="O2481" s="28229"/>
      <c r="P2481" s="28229"/>
      <c r="Q2481" s="28229"/>
      <c r="R2481" s="28229"/>
      <c r="S2481" s="28229"/>
      <c r="T2481" s="28229"/>
      <c r="U2481" s="28265"/>
      <c r="V2481" s="28229">
        <v>0</v>
      </c>
    </row>
    <row s="28966" customFormat="1" customHeight="1" ht="22.5">
      <c r="A2482" s="28229"/>
      <c r="B2482" s="28924" t="s">
        <v>2584</v>
      </c>
      <c r="C2482" s="28540" t="s">
        <v>103</v>
      </c>
      <c r="D2482" s="27339" t="str">
        <f>B2482&amp;".1"</f>
        <v>3.816.1</v>
      </c>
      <c r="E2482" s="27340" t="s">
        <v>1065</v>
      </c>
      <c r="F2482" s="27341" t="s">
        <v>430</v>
      </c>
      <c r="G2482" s="27545" t="s">
        <v>22</v>
      </c>
      <c r="H2482" s="27343" t="s">
        <v>22</v>
      </c>
      <c r="I2482" s="27545" t="s">
        <v>1270</v>
      </c>
      <c r="J2482" s="27343" t="s">
        <v>22</v>
      </c>
      <c r="K2482" s="28195"/>
      <c r="L2482" s="28229"/>
      <c r="M2482" s="28229"/>
      <c r="N2482" s="28229"/>
      <c r="O2482" s="28229"/>
      <c r="P2482" s="28229"/>
      <c r="Q2482" s="28229"/>
      <c r="R2482" s="28229"/>
      <c r="S2482" s="28229"/>
      <c r="T2482" s="28229"/>
      <c r="U2482" s="28265"/>
      <c r="V2482" s="28229">
        <v>0</v>
      </c>
    </row>
    <row s="28966" customFormat="1" customHeight="1" ht="15">
      <c r="A2483" s="28229"/>
      <c r="B2483" s="28924"/>
      <c r="C2483" s="28540"/>
      <c r="D2483" s="27339" t="str">
        <f>B2482&amp;".2"</f>
        <v>3.816.2</v>
      </c>
      <c r="E2483" s="27340" t="s">
        <v>1066</v>
      </c>
      <c r="F2483" s="27341" t="s">
        <v>430</v>
      </c>
      <c r="G2483" s="27310" t="s">
        <v>22</v>
      </c>
      <c r="H2483" s="27343" t="s">
        <v>22</v>
      </c>
      <c r="I2483" s="27310" t="s">
        <v>2569</v>
      </c>
      <c r="J2483" s="27343" t="s">
        <v>22</v>
      </c>
      <c r="K2483" s="28195" t="s">
        <v>1067</v>
      </c>
      <c r="L2483" s="28229"/>
      <c r="M2483" s="28229"/>
      <c r="N2483" s="28229"/>
      <c r="O2483" s="28229"/>
      <c r="P2483" s="28229"/>
      <c r="Q2483" s="28229"/>
      <c r="R2483" s="28229"/>
      <c r="S2483" s="28229"/>
      <c r="T2483" s="28229"/>
      <c r="U2483" s="28265"/>
      <c r="V2483" s="28229">
        <v>0</v>
      </c>
    </row>
    <row s="28966" customFormat="1" customHeight="1" ht="15">
      <c r="A2484" s="28229"/>
      <c r="B2484" s="28924"/>
      <c r="C2484" s="28540"/>
      <c r="D2484" s="27339" t="str">
        <f>B2482&amp;".3"</f>
        <v>3.816.3</v>
      </c>
      <c r="E2484" s="27340" t="s">
        <v>1068</v>
      </c>
      <c r="F2484" s="27341" t="s">
        <v>430</v>
      </c>
      <c r="G2484" s="27310" t="s">
        <v>22</v>
      </c>
      <c r="H2484" s="27343" t="s">
        <v>22</v>
      </c>
      <c r="I2484" s="27310" t="s">
        <v>2569</v>
      </c>
      <c r="J2484" s="27343" t="s">
        <v>22</v>
      </c>
      <c r="K2484" s="28195" t="s">
        <v>1069</v>
      </c>
      <c r="L2484" s="28229"/>
      <c r="M2484" s="28229"/>
      <c r="N2484" s="28229"/>
      <c r="O2484" s="28229"/>
      <c r="P2484" s="28229"/>
      <c r="Q2484" s="28229"/>
      <c r="R2484" s="28229"/>
      <c r="S2484" s="28229"/>
      <c r="T2484" s="28229"/>
      <c r="U2484" s="28265"/>
      <c r="V2484" s="28229">
        <v>0</v>
      </c>
    </row>
    <row s="28966" customFormat="1" customHeight="1" ht="22.5">
      <c r="A2485" s="28229"/>
      <c r="B2485" s="28924" t="s">
        <v>2585</v>
      </c>
      <c r="C2485" s="28540" t="s">
        <v>103</v>
      </c>
      <c r="D2485" s="27339" t="str">
        <f>B2485&amp;".1"</f>
        <v>3.817.1</v>
      </c>
      <c r="E2485" s="27340" t="s">
        <v>1065</v>
      </c>
      <c r="F2485" s="27341" t="s">
        <v>430</v>
      </c>
      <c r="G2485" s="27545" t="s">
        <v>22</v>
      </c>
      <c r="H2485" s="27343" t="s">
        <v>22</v>
      </c>
      <c r="I2485" s="27545" t="s">
        <v>1270</v>
      </c>
      <c r="J2485" s="27343" t="s">
        <v>22</v>
      </c>
      <c r="K2485" s="28195"/>
      <c r="L2485" s="28229"/>
      <c r="M2485" s="28229"/>
      <c r="N2485" s="28229"/>
      <c r="O2485" s="28229"/>
      <c r="P2485" s="28229"/>
      <c r="Q2485" s="28229"/>
      <c r="R2485" s="28229"/>
      <c r="S2485" s="28229"/>
      <c r="T2485" s="28229"/>
      <c r="U2485" s="28265"/>
      <c r="V2485" s="28229">
        <v>0</v>
      </c>
    </row>
    <row s="28966" customFormat="1" customHeight="1" ht="15">
      <c r="A2486" s="28229"/>
      <c r="B2486" s="28924"/>
      <c r="C2486" s="28540"/>
      <c r="D2486" s="27339" t="str">
        <f>B2485&amp;".2"</f>
        <v>3.817.2</v>
      </c>
      <c r="E2486" s="27340" t="s">
        <v>1066</v>
      </c>
      <c r="F2486" s="27341" t="s">
        <v>430</v>
      </c>
      <c r="G2486" s="27310" t="s">
        <v>22</v>
      </c>
      <c r="H2486" s="27343" t="s">
        <v>22</v>
      </c>
      <c r="I2486" s="27310" t="s">
        <v>2569</v>
      </c>
      <c r="J2486" s="27343" t="s">
        <v>22</v>
      </c>
      <c r="K2486" s="28195" t="s">
        <v>1067</v>
      </c>
      <c r="L2486" s="28229"/>
      <c r="M2486" s="28229"/>
      <c r="N2486" s="28229"/>
      <c r="O2486" s="28229"/>
      <c r="P2486" s="28229"/>
      <c r="Q2486" s="28229"/>
      <c r="R2486" s="28229"/>
      <c r="S2486" s="28229"/>
      <c r="T2486" s="28229"/>
      <c r="U2486" s="28265"/>
      <c r="V2486" s="28229">
        <v>0</v>
      </c>
    </row>
    <row s="28966" customFormat="1" customHeight="1" ht="15">
      <c r="A2487" s="28229"/>
      <c r="B2487" s="28924"/>
      <c r="C2487" s="28540"/>
      <c r="D2487" s="27339" t="str">
        <f>B2485&amp;".3"</f>
        <v>3.817.3</v>
      </c>
      <c r="E2487" s="27340" t="s">
        <v>1068</v>
      </c>
      <c r="F2487" s="27341" t="s">
        <v>430</v>
      </c>
      <c r="G2487" s="27310" t="s">
        <v>22</v>
      </c>
      <c r="H2487" s="27343" t="s">
        <v>22</v>
      </c>
      <c r="I2487" s="27310" t="s">
        <v>2569</v>
      </c>
      <c r="J2487" s="27343" t="s">
        <v>22</v>
      </c>
      <c r="K2487" s="28195" t="s">
        <v>1069</v>
      </c>
      <c r="L2487" s="28229"/>
      <c r="M2487" s="28229"/>
      <c r="N2487" s="28229"/>
      <c r="O2487" s="28229"/>
      <c r="P2487" s="28229"/>
      <c r="Q2487" s="28229"/>
      <c r="R2487" s="28229"/>
      <c r="S2487" s="28229"/>
      <c r="T2487" s="28229"/>
      <c r="U2487" s="28265"/>
      <c r="V2487" s="28229">
        <v>0</v>
      </c>
    </row>
    <row s="28966" customFormat="1" customHeight="1" ht="22.5">
      <c r="A2488" s="28229"/>
      <c r="B2488" s="28924" t="s">
        <v>2586</v>
      </c>
      <c r="C2488" s="28540" t="s">
        <v>103</v>
      </c>
      <c r="D2488" s="27339" t="str">
        <f>B2488&amp;".1"</f>
        <v>3.818.1</v>
      </c>
      <c r="E2488" s="27340" t="s">
        <v>1065</v>
      </c>
      <c r="F2488" s="27341" t="s">
        <v>430</v>
      </c>
      <c r="G2488" s="27545" t="s">
        <v>22</v>
      </c>
      <c r="H2488" s="27343" t="s">
        <v>22</v>
      </c>
      <c r="I2488" s="27545" t="s">
        <v>1270</v>
      </c>
      <c r="J2488" s="27343" t="s">
        <v>22</v>
      </c>
      <c r="K2488" s="28195"/>
      <c r="L2488" s="28229"/>
      <c r="M2488" s="28229"/>
      <c r="N2488" s="28229"/>
      <c r="O2488" s="28229"/>
      <c r="P2488" s="28229"/>
      <c r="Q2488" s="28229"/>
      <c r="R2488" s="28229"/>
      <c r="S2488" s="28229"/>
      <c r="T2488" s="28229"/>
      <c r="U2488" s="28265"/>
      <c r="V2488" s="28229">
        <v>0</v>
      </c>
    </row>
    <row s="28966" customFormat="1" customHeight="1" ht="15">
      <c r="A2489" s="28229"/>
      <c r="B2489" s="28924"/>
      <c r="C2489" s="28540"/>
      <c r="D2489" s="27339" t="str">
        <f>B2488&amp;".2"</f>
        <v>3.818.2</v>
      </c>
      <c r="E2489" s="27340" t="s">
        <v>1066</v>
      </c>
      <c r="F2489" s="27341" t="s">
        <v>430</v>
      </c>
      <c r="G2489" s="27310" t="s">
        <v>22</v>
      </c>
      <c r="H2489" s="27343" t="s">
        <v>22</v>
      </c>
      <c r="I2489" s="27310" t="s">
        <v>2569</v>
      </c>
      <c r="J2489" s="27343" t="s">
        <v>22</v>
      </c>
      <c r="K2489" s="28195" t="s">
        <v>1067</v>
      </c>
      <c r="L2489" s="28229"/>
      <c r="M2489" s="28229"/>
      <c r="N2489" s="28229"/>
      <c r="O2489" s="28229"/>
      <c r="P2489" s="28229"/>
      <c r="Q2489" s="28229"/>
      <c r="R2489" s="28229"/>
      <c r="S2489" s="28229"/>
      <c r="T2489" s="28229"/>
      <c r="U2489" s="28265"/>
      <c r="V2489" s="28229">
        <v>0</v>
      </c>
    </row>
    <row s="28966" customFormat="1" customHeight="1" ht="15">
      <c r="A2490" s="28229"/>
      <c r="B2490" s="28924"/>
      <c r="C2490" s="28540"/>
      <c r="D2490" s="27339" t="str">
        <f>B2488&amp;".3"</f>
        <v>3.818.3</v>
      </c>
      <c r="E2490" s="27340" t="s">
        <v>1068</v>
      </c>
      <c r="F2490" s="27341" t="s">
        <v>430</v>
      </c>
      <c r="G2490" s="27310" t="s">
        <v>22</v>
      </c>
      <c r="H2490" s="27343" t="s">
        <v>22</v>
      </c>
      <c r="I2490" s="27310" t="s">
        <v>2569</v>
      </c>
      <c r="J2490" s="27343" t="s">
        <v>22</v>
      </c>
      <c r="K2490" s="28195" t="s">
        <v>1069</v>
      </c>
      <c r="L2490" s="28229"/>
      <c r="M2490" s="28229"/>
      <c r="N2490" s="28229"/>
      <c r="O2490" s="28229"/>
      <c r="P2490" s="28229"/>
      <c r="Q2490" s="28229"/>
      <c r="R2490" s="28229"/>
      <c r="S2490" s="28229"/>
      <c r="T2490" s="28229"/>
      <c r="U2490" s="28265"/>
      <c r="V2490" s="28229">
        <v>0</v>
      </c>
    </row>
    <row s="28966" customFormat="1" customHeight="1" ht="22.5">
      <c r="A2491" s="28229"/>
      <c r="B2491" s="28924" t="s">
        <v>2587</v>
      </c>
      <c r="C2491" s="28540" t="s">
        <v>103</v>
      </c>
      <c r="D2491" s="27339" t="str">
        <f>B2491&amp;".1"</f>
        <v>3.819.1</v>
      </c>
      <c r="E2491" s="27340" t="s">
        <v>1065</v>
      </c>
      <c r="F2491" s="27341" t="s">
        <v>430</v>
      </c>
      <c r="G2491" s="27545" t="s">
        <v>22</v>
      </c>
      <c r="H2491" s="27343" t="s">
        <v>22</v>
      </c>
      <c r="I2491" s="27545" t="s">
        <v>1270</v>
      </c>
      <c r="J2491" s="27343" t="s">
        <v>22</v>
      </c>
      <c r="K2491" s="28195"/>
      <c r="L2491" s="28229"/>
      <c r="M2491" s="28229"/>
      <c r="N2491" s="28229"/>
      <c r="O2491" s="28229"/>
      <c r="P2491" s="28229"/>
      <c r="Q2491" s="28229"/>
      <c r="R2491" s="28229"/>
      <c r="S2491" s="28229"/>
      <c r="T2491" s="28229"/>
      <c r="U2491" s="28265"/>
      <c r="V2491" s="28229">
        <v>0</v>
      </c>
    </row>
    <row s="28966" customFormat="1" customHeight="1" ht="15">
      <c r="A2492" s="28229"/>
      <c r="B2492" s="28924"/>
      <c r="C2492" s="28540"/>
      <c r="D2492" s="27339" t="str">
        <f>B2491&amp;".2"</f>
        <v>3.819.2</v>
      </c>
      <c r="E2492" s="27340" t="s">
        <v>1066</v>
      </c>
      <c r="F2492" s="27341" t="s">
        <v>430</v>
      </c>
      <c r="G2492" s="27310" t="s">
        <v>22</v>
      </c>
      <c r="H2492" s="27343" t="s">
        <v>22</v>
      </c>
      <c r="I2492" s="27310" t="s">
        <v>2569</v>
      </c>
      <c r="J2492" s="27343" t="s">
        <v>22</v>
      </c>
      <c r="K2492" s="28195" t="s">
        <v>1067</v>
      </c>
      <c r="L2492" s="28229"/>
      <c r="M2492" s="28229"/>
      <c r="N2492" s="28229"/>
      <c r="O2492" s="28229"/>
      <c r="P2492" s="28229"/>
      <c r="Q2492" s="28229"/>
      <c r="R2492" s="28229"/>
      <c r="S2492" s="28229"/>
      <c r="T2492" s="28229"/>
      <c r="U2492" s="28265"/>
      <c r="V2492" s="28229">
        <v>0</v>
      </c>
    </row>
    <row s="28966" customFormat="1" customHeight="1" ht="15">
      <c r="A2493" s="28229"/>
      <c r="B2493" s="28924"/>
      <c r="C2493" s="28540"/>
      <c r="D2493" s="27339" t="str">
        <f>B2491&amp;".3"</f>
        <v>3.819.3</v>
      </c>
      <c r="E2493" s="27340" t="s">
        <v>1068</v>
      </c>
      <c r="F2493" s="27341" t="s">
        <v>430</v>
      </c>
      <c r="G2493" s="27310" t="s">
        <v>22</v>
      </c>
      <c r="H2493" s="27343" t="s">
        <v>22</v>
      </c>
      <c r="I2493" s="27310" t="s">
        <v>2569</v>
      </c>
      <c r="J2493" s="27343" t="s">
        <v>22</v>
      </c>
      <c r="K2493" s="28195" t="s">
        <v>1069</v>
      </c>
      <c r="L2493" s="28229"/>
      <c r="M2493" s="28229"/>
      <c r="N2493" s="28229"/>
      <c r="O2493" s="28229"/>
      <c r="P2493" s="28229"/>
      <c r="Q2493" s="28229"/>
      <c r="R2493" s="28229"/>
      <c r="S2493" s="28229"/>
      <c r="T2493" s="28229"/>
      <c r="U2493" s="28265"/>
      <c r="V2493" s="28229">
        <v>0</v>
      </c>
    </row>
    <row s="28966" customFormat="1" customHeight="1" ht="22.5">
      <c r="A2494" s="28229"/>
      <c r="B2494" s="28924" t="s">
        <v>2588</v>
      </c>
      <c r="C2494" s="28540" t="s">
        <v>103</v>
      </c>
      <c r="D2494" s="27339" t="str">
        <f>B2494&amp;".1"</f>
        <v>3.820.1</v>
      </c>
      <c r="E2494" s="27340" t="s">
        <v>1065</v>
      </c>
      <c r="F2494" s="27341" t="s">
        <v>430</v>
      </c>
      <c r="G2494" s="27545" t="s">
        <v>22</v>
      </c>
      <c r="H2494" s="27343" t="s">
        <v>22</v>
      </c>
      <c r="I2494" s="27545" t="s">
        <v>1926</v>
      </c>
      <c r="J2494" s="27343" t="s">
        <v>22</v>
      </c>
      <c r="K2494" s="28195"/>
      <c r="L2494" s="28229"/>
      <c r="M2494" s="28229"/>
      <c r="N2494" s="28229"/>
      <c r="O2494" s="28229"/>
      <c r="P2494" s="28229"/>
      <c r="Q2494" s="28229"/>
      <c r="R2494" s="28229"/>
      <c r="S2494" s="28229"/>
      <c r="T2494" s="28229"/>
      <c r="U2494" s="28265"/>
      <c r="V2494" s="28229">
        <v>0</v>
      </c>
    </row>
    <row s="28966" customFormat="1" customHeight="1" ht="15">
      <c r="A2495" s="28229"/>
      <c r="B2495" s="28924"/>
      <c r="C2495" s="28540"/>
      <c r="D2495" s="27339" t="str">
        <f>B2494&amp;".2"</f>
        <v>3.820.2</v>
      </c>
      <c r="E2495" s="27340" t="s">
        <v>1066</v>
      </c>
      <c r="F2495" s="27341" t="s">
        <v>430</v>
      </c>
      <c r="G2495" s="27310" t="s">
        <v>22</v>
      </c>
      <c r="H2495" s="27343" t="s">
        <v>22</v>
      </c>
      <c r="I2495" s="27310" t="s">
        <v>2569</v>
      </c>
      <c r="J2495" s="27343" t="s">
        <v>22</v>
      </c>
      <c r="K2495" s="28195" t="s">
        <v>1067</v>
      </c>
      <c r="L2495" s="28229"/>
      <c r="M2495" s="28229"/>
      <c r="N2495" s="28229"/>
      <c r="O2495" s="28229"/>
      <c r="P2495" s="28229"/>
      <c r="Q2495" s="28229"/>
      <c r="R2495" s="28229"/>
      <c r="S2495" s="28229"/>
      <c r="T2495" s="28229"/>
      <c r="U2495" s="28265"/>
      <c r="V2495" s="28229">
        <v>0</v>
      </c>
    </row>
    <row s="28966" customFormat="1" customHeight="1" ht="15">
      <c r="A2496" s="28229"/>
      <c r="B2496" s="28924"/>
      <c r="C2496" s="28540"/>
      <c r="D2496" s="27339" t="str">
        <f>B2494&amp;".3"</f>
        <v>3.820.3</v>
      </c>
      <c r="E2496" s="27340" t="s">
        <v>1068</v>
      </c>
      <c r="F2496" s="27341" t="s">
        <v>430</v>
      </c>
      <c r="G2496" s="27310" t="s">
        <v>22</v>
      </c>
      <c r="H2496" s="27343" t="s">
        <v>22</v>
      </c>
      <c r="I2496" s="27310" t="s">
        <v>2569</v>
      </c>
      <c r="J2496" s="27343" t="s">
        <v>22</v>
      </c>
      <c r="K2496" s="28195" t="s">
        <v>1069</v>
      </c>
      <c r="L2496" s="28229"/>
      <c r="M2496" s="28229"/>
      <c r="N2496" s="28229"/>
      <c r="O2496" s="28229"/>
      <c r="P2496" s="28229"/>
      <c r="Q2496" s="28229"/>
      <c r="R2496" s="28229"/>
      <c r="S2496" s="28229"/>
      <c r="T2496" s="28229"/>
      <c r="U2496" s="28265"/>
      <c r="V2496" s="28229">
        <v>0</v>
      </c>
    </row>
    <row s="28966" customFormat="1" customHeight="1" ht="22.5">
      <c r="A2497" s="28229"/>
      <c r="B2497" s="28924" t="s">
        <v>2589</v>
      </c>
      <c r="C2497" s="28540" t="s">
        <v>103</v>
      </c>
      <c r="D2497" s="27339" t="str">
        <f>B2497&amp;".1"</f>
        <v>3.821.1</v>
      </c>
      <c r="E2497" s="27340" t="s">
        <v>1065</v>
      </c>
      <c r="F2497" s="27341" t="s">
        <v>430</v>
      </c>
      <c r="G2497" s="27545" t="s">
        <v>22</v>
      </c>
      <c r="H2497" s="27343" t="s">
        <v>22</v>
      </c>
      <c r="I2497" s="27545" t="s">
        <v>1270</v>
      </c>
      <c r="J2497" s="27343" t="s">
        <v>22</v>
      </c>
      <c r="K2497" s="28195"/>
      <c r="L2497" s="28229"/>
      <c r="M2497" s="28229"/>
      <c r="N2497" s="28229"/>
      <c r="O2497" s="28229"/>
      <c r="P2497" s="28229"/>
      <c r="Q2497" s="28229"/>
      <c r="R2497" s="28229"/>
      <c r="S2497" s="28229"/>
      <c r="T2497" s="28229"/>
      <c r="U2497" s="28265"/>
      <c r="V2497" s="28229">
        <v>0</v>
      </c>
    </row>
    <row s="28966" customFormat="1" customHeight="1" ht="15">
      <c r="A2498" s="28229"/>
      <c r="B2498" s="28924"/>
      <c r="C2498" s="28540"/>
      <c r="D2498" s="27339" t="str">
        <f>B2497&amp;".2"</f>
        <v>3.821.2</v>
      </c>
      <c r="E2498" s="27340" t="s">
        <v>1066</v>
      </c>
      <c r="F2498" s="27341" t="s">
        <v>430</v>
      </c>
      <c r="G2498" s="27310" t="s">
        <v>22</v>
      </c>
      <c r="H2498" s="27343" t="s">
        <v>22</v>
      </c>
      <c r="I2498" s="27310" t="s">
        <v>2569</v>
      </c>
      <c r="J2498" s="27343" t="s">
        <v>22</v>
      </c>
      <c r="K2498" s="28195" t="s">
        <v>1067</v>
      </c>
      <c r="L2498" s="28229"/>
      <c r="M2498" s="28229"/>
      <c r="N2498" s="28229"/>
      <c r="O2498" s="28229"/>
      <c r="P2498" s="28229"/>
      <c r="Q2498" s="28229"/>
      <c r="R2498" s="28229"/>
      <c r="S2498" s="28229"/>
      <c r="T2498" s="28229"/>
      <c r="U2498" s="28265"/>
      <c r="V2498" s="28229">
        <v>0</v>
      </c>
    </row>
    <row s="28966" customFormat="1" customHeight="1" ht="15">
      <c r="A2499" s="28229"/>
      <c r="B2499" s="28924"/>
      <c r="C2499" s="28540"/>
      <c r="D2499" s="27339" t="str">
        <f>B2497&amp;".3"</f>
        <v>3.821.3</v>
      </c>
      <c r="E2499" s="27340" t="s">
        <v>1068</v>
      </c>
      <c r="F2499" s="27341" t="s">
        <v>430</v>
      </c>
      <c r="G2499" s="27310" t="s">
        <v>22</v>
      </c>
      <c r="H2499" s="27343" t="s">
        <v>22</v>
      </c>
      <c r="I2499" s="27310" t="s">
        <v>2569</v>
      </c>
      <c r="J2499" s="27343" t="s">
        <v>22</v>
      </c>
      <c r="K2499" s="28195" t="s">
        <v>1069</v>
      </c>
      <c r="L2499" s="28229"/>
      <c r="M2499" s="28229"/>
      <c r="N2499" s="28229"/>
      <c r="O2499" s="28229"/>
      <c r="P2499" s="28229"/>
      <c r="Q2499" s="28229"/>
      <c r="R2499" s="28229"/>
      <c r="S2499" s="28229"/>
      <c r="T2499" s="28229"/>
      <c r="U2499" s="28265"/>
      <c r="V2499" s="28229">
        <v>0</v>
      </c>
    </row>
    <row s="28966" customFormat="1" customHeight="1" ht="22.5">
      <c r="A2500" s="28229"/>
      <c r="B2500" s="28924" t="s">
        <v>2590</v>
      </c>
      <c r="C2500" s="28540" t="s">
        <v>103</v>
      </c>
      <c r="D2500" s="27339" t="str">
        <f>B2500&amp;".1"</f>
        <v>3.822.1</v>
      </c>
      <c r="E2500" s="27340" t="s">
        <v>1065</v>
      </c>
      <c r="F2500" s="27341" t="s">
        <v>430</v>
      </c>
      <c r="G2500" s="27545" t="s">
        <v>22</v>
      </c>
      <c r="H2500" s="27343" t="s">
        <v>22</v>
      </c>
      <c r="I2500" s="27545" t="s">
        <v>2591</v>
      </c>
      <c r="J2500" s="27343" t="s">
        <v>22</v>
      </c>
      <c r="K2500" s="28195"/>
      <c r="L2500" s="28229"/>
      <c r="M2500" s="28229"/>
      <c r="N2500" s="28229"/>
      <c r="O2500" s="28229"/>
      <c r="P2500" s="28229"/>
      <c r="Q2500" s="28229"/>
      <c r="R2500" s="28229"/>
      <c r="S2500" s="28229"/>
      <c r="T2500" s="28229"/>
      <c r="U2500" s="28265"/>
      <c r="V2500" s="28229">
        <v>0</v>
      </c>
    </row>
    <row s="28966" customFormat="1" customHeight="1" ht="15">
      <c r="A2501" s="28229"/>
      <c r="B2501" s="28924"/>
      <c r="C2501" s="28540"/>
      <c r="D2501" s="27339" t="str">
        <f>B2500&amp;".2"</f>
        <v>3.822.2</v>
      </c>
      <c r="E2501" s="27340" t="s">
        <v>1066</v>
      </c>
      <c r="F2501" s="27341" t="s">
        <v>430</v>
      </c>
      <c r="G2501" s="27310" t="s">
        <v>22</v>
      </c>
      <c r="H2501" s="27343" t="s">
        <v>22</v>
      </c>
      <c r="I2501" s="27310" t="s">
        <v>2569</v>
      </c>
      <c r="J2501" s="27343" t="s">
        <v>22</v>
      </c>
      <c r="K2501" s="28195" t="s">
        <v>1067</v>
      </c>
      <c r="L2501" s="28229"/>
      <c r="M2501" s="28229"/>
      <c r="N2501" s="28229"/>
      <c r="O2501" s="28229"/>
      <c r="P2501" s="28229"/>
      <c r="Q2501" s="28229"/>
      <c r="R2501" s="28229"/>
      <c r="S2501" s="28229"/>
      <c r="T2501" s="28229"/>
      <c r="U2501" s="28265"/>
      <c r="V2501" s="28229">
        <v>0</v>
      </c>
    </row>
    <row s="28966" customFormat="1" customHeight="1" ht="15">
      <c r="A2502" s="28229"/>
      <c r="B2502" s="28924"/>
      <c r="C2502" s="28540"/>
      <c r="D2502" s="27339" t="str">
        <f>B2500&amp;".3"</f>
        <v>3.822.3</v>
      </c>
      <c r="E2502" s="27340" t="s">
        <v>1068</v>
      </c>
      <c r="F2502" s="27341" t="s">
        <v>430</v>
      </c>
      <c r="G2502" s="27310" t="s">
        <v>22</v>
      </c>
      <c r="H2502" s="27343" t="s">
        <v>22</v>
      </c>
      <c r="I2502" s="27310" t="s">
        <v>2569</v>
      </c>
      <c r="J2502" s="27343" t="s">
        <v>22</v>
      </c>
      <c r="K2502" s="28195" t="s">
        <v>1069</v>
      </c>
      <c r="L2502" s="28229"/>
      <c r="M2502" s="28229"/>
      <c r="N2502" s="28229"/>
      <c r="O2502" s="28229"/>
      <c r="P2502" s="28229"/>
      <c r="Q2502" s="28229"/>
      <c r="R2502" s="28229"/>
      <c r="S2502" s="28229"/>
      <c r="T2502" s="28229"/>
      <c r="U2502" s="28265"/>
      <c r="V2502" s="28229">
        <v>0</v>
      </c>
    </row>
    <row s="28966" customFormat="1" customHeight="1" ht="22.5">
      <c r="A2503" s="28229"/>
      <c r="B2503" s="28924" t="s">
        <v>2592</v>
      </c>
      <c r="C2503" s="28540" t="s">
        <v>103</v>
      </c>
      <c r="D2503" s="27339" t="str">
        <f>B2503&amp;".1"</f>
        <v>3.823.1</v>
      </c>
      <c r="E2503" s="27340" t="s">
        <v>1065</v>
      </c>
      <c r="F2503" s="27341" t="s">
        <v>430</v>
      </c>
      <c r="G2503" s="27545" t="s">
        <v>22</v>
      </c>
      <c r="H2503" s="27343" t="s">
        <v>22</v>
      </c>
      <c r="I2503" s="27545" t="s">
        <v>1270</v>
      </c>
      <c r="J2503" s="27343" t="s">
        <v>22</v>
      </c>
      <c r="K2503" s="28195"/>
      <c r="L2503" s="28229"/>
      <c r="M2503" s="28229"/>
      <c r="N2503" s="28229"/>
      <c r="O2503" s="28229"/>
      <c r="P2503" s="28229"/>
      <c r="Q2503" s="28229"/>
      <c r="R2503" s="28229"/>
      <c r="S2503" s="28229"/>
      <c r="T2503" s="28229"/>
      <c r="U2503" s="28265"/>
      <c r="V2503" s="28229">
        <v>0</v>
      </c>
    </row>
    <row s="28966" customFormat="1" customHeight="1" ht="15">
      <c r="A2504" s="28229"/>
      <c r="B2504" s="28924"/>
      <c r="C2504" s="28540"/>
      <c r="D2504" s="27339" t="str">
        <f>B2503&amp;".2"</f>
        <v>3.823.2</v>
      </c>
      <c r="E2504" s="27340" t="s">
        <v>1066</v>
      </c>
      <c r="F2504" s="27341" t="s">
        <v>430</v>
      </c>
      <c r="G2504" s="27310" t="s">
        <v>22</v>
      </c>
      <c r="H2504" s="27343" t="s">
        <v>22</v>
      </c>
      <c r="I2504" s="27310" t="s">
        <v>2569</v>
      </c>
      <c r="J2504" s="27343" t="s">
        <v>22</v>
      </c>
      <c r="K2504" s="28195" t="s">
        <v>1067</v>
      </c>
      <c r="L2504" s="28229"/>
      <c r="M2504" s="28229"/>
      <c r="N2504" s="28229"/>
      <c r="O2504" s="28229"/>
      <c r="P2504" s="28229"/>
      <c r="Q2504" s="28229"/>
      <c r="R2504" s="28229"/>
      <c r="S2504" s="28229"/>
      <c r="T2504" s="28229"/>
      <c r="U2504" s="28265"/>
      <c r="V2504" s="28229">
        <v>0</v>
      </c>
    </row>
    <row s="28966" customFormat="1" customHeight="1" ht="15">
      <c r="A2505" s="28229"/>
      <c r="B2505" s="28924"/>
      <c r="C2505" s="28540"/>
      <c r="D2505" s="27339" t="str">
        <f>B2503&amp;".3"</f>
        <v>3.823.3</v>
      </c>
      <c r="E2505" s="27340" t="s">
        <v>1068</v>
      </c>
      <c r="F2505" s="27341" t="s">
        <v>430</v>
      </c>
      <c r="G2505" s="27310" t="s">
        <v>22</v>
      </c>
      <c r="H2505" s="27343" t="s">
        <v>22</v>
      </c>
      <c r="I2505" s="27310" t="s">
        <v>2569</v>
      </c>
      <c r="J2505" s="27343" t="s">
        <v>22</v>
      </c>
      <c r="K2505" s="28195" t="s">
        <v>1069</v>
      </c>
      <c r="L2505" s="28229"/>
      <c r="M2505" s="28229"/>
      <c r="N2505" s="28229"/>
      <c r="O2505" s="28229"/>
      <c r="P2505" s="28229"/>
      <c r="Q2505" s="28229"/>
      <c r="R2505" s="28229"/>
      <c r="S2505" s="28229"/>
      <c r="T2505" s="28229"/>
      <c r="U2505" s="28265"/>
      <c r="V2505" s="28229">
        <v>0</v>
      </c>
    </row>
    <row s="28966" customFormat="1" customHeight="1" ht="22.5">
      <c r="A2506" s="28229"/>
      <c r="B2506" s="28924" t="s">
        <v>2593</v>
      </c>
      <c r="C2506" s="28540" t="s">
        <v>103</v>
      </c>
      <c r="D2506" s="27339" t="str">
        <f>B2506&amp;".1"</f>
        <v>3.824.1</v>
      </c>
      <c r="E2506" s="27340" t="s">
        <v>1065</v>
      </c>
      <c r="F2506" s="27341" t="s">
        <v>430</v>
      </c>
      <c r="G2506" s="27545" t="s">
        <v>22</v>
      </c>
      <c r="H2506" s="27343" t="s">
        <v>22</v>
      </c>
      <c r="I2506" s="27545" t="s">
        <v>1270</v>
      </c>
      <c r="J2506" s="27343" t="s">
        <v>22</v>
      </c>
      <c r="K2506" s="28195"/>
      <c r="L2506" s="28229"/>
      <c r="M2506" s="28229"/>
      <c r="N2506" s="28229"/>
      <c r="O2506" s="28229"/>
      <c r="P2506" s="28229"/>
      <c r="Q2506" s="28229"/>
      <c r="R2506" s="28229"/>
      <c r="S2506" s="28229"/>
      <c r="T2506" s="28229"/>
      <c r="U2506" s="28265"/>
      <c r="V2506" s="28229">
        <v>0</v>
      </c>
    </row>
    <row s="28966" customFormat="1" customHeight="1" ht="15">
      <c r="A2507" s="28229"/>
      <c r="B2507" s="28924"/>
      <c r="C2507" s="28540"/>
      <c r="D2507" s="27339" t="str">
        <f>B2506&amp;".2"</f>
        <v>3.824.2</v>
      </c>
      <c r="E2507" s="27340" t="s">
        <v>1066</v>
      </c>
      <c r="F2507" s="27341" t="s">
        <v>430</v>
      </c>
      <c r="G2507" s="27310" t="s">
        <v>22</v>
      </c>
      <c r="H2507" s="27343" t="s">
        <v>22</v>
      </c>
      <c r="I2507" s="27310" t="s">
        <v>2569</v>
      </c>
      <c r="J2507" s="27343" t="s">
        <v>22</v>
      </c>
      <c r="K2507" s="28195" t="s">
        <v>1067</v>
      </c>
      <c r="L2507" s="28229"/>
      <c r="M2507" s="28229"/>
      <c r="N2507" s="28229"/>
      <c r="O2507" s="28229"/>
      <c r="P2507" s="28229"/>
      <c r="Q2507" s="28229"/>
      <c r="R2507" s="28229"/>
      <c r="S2507" s="28229"/>
      <c r="T2507" s="28229"/>
      <c r="U2507" s="28265"/>
      <c r="V2507" s="28229">
        <v>0</v>
      </c>
    </row>
    <row s="28966" customFormat="1" customHeight="1" ht="15">
      <c r="A2508" s="28229"/>
      <c r="B2508" s="28924"/>
      <c r="C2508" s="28540"/>
      <c r="D2508" s="27339" t="str">
        <f>B2506&amp;".3"</f>
        <v>3.824.3</v>
      </c>
      <c r="E2508" s="27340" t="s">
        <v>1068</v>
      </c>
      <c r="F2508" s="27341" t="s">
        <v>430</v>
      </c>
      <c r="G2508" s="27310" t="s">
        <v>22</v>
      </c>
      <c r="H2508" s="27343" t="s">
        <v>22</v>
      </c>
      <c r="I2508" s="27310" t="s">
        <v>2569</v>
      </c>
      <c r="J2508" s="27343" t="s">
        <v>22</v>
      </c>
      <c r="K2508" s="28195" t="s">
        <v>1069</v>
      </c>
      <c r="L2508" s="28229"/>
      <c r="M2508" s="28229"/>
      <c r="N2508" s="28229"/>
      <c r="O2508" s="28229"/>
      <c r="P2508" s="28229"/>
      <c r="Q2508" s="28229"/>
      <c r="R2508" s="28229"/>
      <c r="S2508" s="28229"/>
      <c r="T2508" s="28229"/>
      <c r="U2508" s="28265"/>
      <c r="V2508" s="28229">
        <v>0</v>
      </c>
    </row>
    <row s="28966" customFormat="1" customHeight="1" ht="22.5">
      <c r="A2509" s="28229"/>
      <c r="B2509" s="28924" t="s">
        <v>2594</v>
      </c>
      <c r="C2509" s="28540" t="s">
        <v>103</v>
      </c>
      <c r="D2509" s="27339" t="str">
        <f>B2509&amp;".1"</f>
        <v>3.825.1</v>
      </c>
      <c r="E2509" s="27340" t="s">
        <v>1065</v>
      </c>
      <c r="F2509" s="27341" t="s">
        <v>430</v>
      </c>
      <c r="G2509" s="27545" t="s">
        <v>22</v>
      </c>
      <c r="H2509" s="27343" t="s">
        <v>22</v>
      </c>
      <c r="I2509" s="27545" t="s">
        <v>1270</v>
      </c>
      <c r="J2509" s="27343" t="s">
        <v>22</v>
      </c>
      <c r="K2509" s="28195"/>
      <c r="L2509" s="28229"/>
      <c r="M2509" s="28229"/>
      <c r="N2509" s="28229"/>
      <c r="O2509" s="28229"/>
      <c r="P2509" s="28229"/>
      <c r="Q2509" s="28229"/>
      <c r="R2509" s="28229"/>
      <c r="S2509" s="28229"/>
      <c r="T2509" s="28229"/>
      <c r="U2509" s="28265"/>
      <c r="V2509" s="28229">
        <v>0</v>
      </c>
    </row>
    <row s="28966" customFormat="1" customHeight="1" ht="15">
      <c r="A2510" s="28229"/>
      <c r="B2510" s="28924"/>
      <c r="C2510" s="28540"/>
      <c r="D2510" s="27339" t="str">
        <f>B2509&amp;".2"</f>
        <v>3.825.2</v>
      </c>
      <c r="E2510" s="27340" t="s">
        <v>1066</v>
      </c>
      <c r="F2510" s="27341" t="s">
        <v>430</v>
      </c>
      <c r="G2510" s="27310" t="s">
        <v>22</v>
      </c>
      <c r="H2510" s="27343" t="s">
        <v>22</v>
      </c>
      <c r="I2510" s="27310" t="s">
        <v>2569</v>
      </c>
      <c r="J2510" s="27343" t="s">
        <v>22</v>
      </c>
      <c r="K2510" s="28195" t="s">
        <v>1067</v>
      </c>
      <c r="L2510" s="28229"/>
      <c r="M2510" s="28229"/>
      <c r="N2510" s="28229"/>
      <c r="O2510" s="28229"/>
      <c r="P2510" s="28229"/>
      <c r="Q2510" s="28229"/>
      <c r="R2510" s="28229"/>
      <c r="S2510" s="28229"/>
      <c r="T2510" s="28229"/>
      <c r="U2510" s="28265"/>
      <c r="V2510" s="28229">
        <v>0</v>
      </c>
    </row>
    <row s="28966" customFormat="1" customHeight="1" ht="15">
      <c r="A2511" s="28229"/>
      <c r="B2511" s="28924"/>
      <c r="C2511" s="28540"/>
      <c r="D2511" s="27339" t="str">
        <f>B2509&amp;".3"</f>
        <v>3.825.3</v>
      </c>
      <c r="E2511" s="27340" t="s">
        <v>1068</v>
      </c>
      <c r="F2511" s="27341" t="s">
        <v>430</v>
      </c>
      <c r="G2511" s="27310" t="s">
        <v>22</v>
      </c>
      <c r="H2511" s="27343" t="s">
        <v>22</v>
      </c>
      <c r="I2511" s="27310" t="s">
        <v>2569</v>
      </c>
      <c r="J2511" s="27343" t="s">
        <v>22</v>
      </c>
      <c r="K2511" s="28195" t="s">
        <v>1069</v>
      </c>
      <c r="L2511" s="28229"/>
      <c r="M2511" s="28229"/>
      <c r="N2511" s="28229"/>
      <c r="O2511" s="28229"/>
      <c r="P2511" s="28229"/>
      <c r="Q2511" s="28229"/>
      <c r="R2511" s="28229"/>
      <c r="S2511" s="28229"/>
      <c r="T2511" s="28229"/>
      <c r="U2511" s="28265"/>
      <c r="V2511" s="28229">
        <v>0</v>
      </c>
    </row>
    <row s="28966" customFormat="1" customHeight="1" ht="22.5">
      <c r="A2512" s="28229"/>
      <c r="B2512" s="28924" t="s">
        <v>2595</v>
      </c>
      <c r="C2512" s="28540" t="s">
        <v>103</v>
      </c>
      <c r="D2512" s="27339" t="str">
        <f>B2512&amp;".1"</f>
        <v>3.826.1</v>
      </c>
      <c r="E2512" s="27340" t="s">
        <v>1065</v>
      </c>
      <c r="F2512" s="27341" t="s">
        <v>430</v>
      </c>
      <c r="G2512" s="27545" t="s">
        <v>22</v>
      </c>
      <c r="H2512" s="27343" t="s">
        <v>22</v>
      </c>
      <c r="I2512" s="27545" t="s">
        <v>1418</v>
      </c>
      <c r="J2512" s="27343" t="s">
        <v>22</v>
      </c>
      <c r="K2512" s="28195"/>
      <c r="L2512" s="28229"/>
      <c r="M2512" s="28229"/>
      <c r="N2512" s="28229"/>
      <c r="O2512" s="28229"/>
      <c r="P2512" s="28229"/>
      <c r="Q2512" s="28229"/>
      <c r="R2512" s="28229"/>
      <c r="S2512" s="28229"/>
      <c r="T2512" s="28229"/>
      <c r="U2512" s="28265"/>
      <c r="V2512" s="28229">
        <v>0</v>
      </c>
    </row>
    <row s="28966" customFormat="1" customHeight="1" ht="15">
      <c r="A2513" s="28229"/>
      <c r="B2513" s="28924"/>
      <c r="C2513" s="28540"/>
      <c r="D2513" s="27339" t="str">
        <f>B2512&amp;".2"</f>
        <v>3.826.2</v>
      </c>
      <c r="E2513" s="27340" t="s">
        <v>1066</v>
      </c>
      <c r="F2513" s="27341" t="s">
        <v>430</v>
      </c>
      <c r="G2513" s="27310" t="s">
        <v>22</v>
      </c>
      <c r="H2513" s="27343" t="s">
        <v>22</v>
      </c>
      <c r="I2513" s="27310" t="s">
        <v>2569</v>
      </c>
      <c r="J2513" s="27343" t="s">
        <v>22</v>
      </c>
      <c r="K2513" s="28195" t="s">
        <v>1067</v>
      </c>
      <c r="L2513" s="28229"/>
      <c r="M2513" s="28229"/>
      <c r="N2513" s="28229"/>
      <c r="O2513" s="28229"/>
      <c r="P2513" s="28229"/>
      <c r="Q2513" s="28229"/>
      <c r="R2513" s="28229"/>
      <c r="S2513" s="28229"/>
      <c r="T2513" s="28229"/>
      <c r="U2513" s="28265"/>
      <c r="V2513" s="28229">
        <v>0</v>
      </c>
    </row>
    <row s="28966" customFormat="1" customHeight="1" ht="15">
      <c r="A2514" s="28229"/>
      <c r="B2514" s="28924"/>
      <c r="C2514" s="28540"/>
      <c r="D2514" s="27339" t="str">
        <f>B2512&amp;".3"</f>
        <v>3.826.3</v>
      </c>
      <c r="E2514" s="27340" t="s">
        <v>1068</v>
      </c>
      <c r="F2514" s="27341" t="s">
        <v>430</v>
      </c>
      <c r="G2514" s="27310" t="s">
        <v>22</v>
      </c>
      <c r="H2514" s="27343" t="s">
        <v>22</v>
      </c>
      <c r="I2514" s="27310" t="s">
        <v>2569</v>
      </c>
      <c r="J2514" s="27343" t="s">
        <v>22</v>
      </c>
      <c r="K2514" s="28195" t="s">
        <v>1069</v>
      </c>
      <c r="L2514" s="28229"/>
      <c r="M2514" s="28229"/>
      <c r="N2514" s="28229"/>
      <c r="O2514" s="28229"/>
      <c r="P2514" s="28229"/>
      <c r="Q2514" s="28229"/>
      <c r="R2514" s="28229"/>
      <c r="S2514" s="28229"/>
      <c r="T2514" s="28229"/>
      <c r="U2514" s="28265"/>
      <c r="V2514" s="28229">
        <v>0</v>
      </c>
    </row>
    <row s="28966" customFormat="1" customHeight="1" ht="22.5">
      <c r="A2515" s="28229"/>
      <c r="B2515" s="28924" t="s">
        <v>2596</v>
      </c>
      <c r="C2515" s="28540" t="s">
        <v>103</v>
      </c>
      <c r="D2515" s="27339" t="str">
        <f>B2515&amp;".1"</f>
        <v>3.827.1</v>
      </c>
      <c r="E2515" s="27340" t="s">
        <v>1065</v>
      </c>
      <c r="F2515" s="27341" t="s">
        <v>430</v>
      </c>
      <c r="G2515" s="27545" t="s">
        <v>22</v>
      </c>
      <c r="H2515" s="27343" t="s">
        <v>22</v>
      </c>
      <c r="I2515" s="27545" t="s">
        <v>2597</v>
      </c>
      <c r="J2515" s="27343" t="s">
        <v>22</v>
      </c>
      <c r="K2515" s="28195"/>
      <c r="L2515" s="28229"/>
      <c r="M2515" s="28229"/>
      <c r="N2515" s="28229"/>
      <c r="O2515" s="28229"/>
      <c r="P2515" s="28229"/>
      <c r="Q2515" s="28229"/>
      <c r="R2515" s="28229"/>
      <c r="S2515" s="28229"/>
      <c r="T2515" s="28229"/>
      <c r="U2515" s="28265"/>
      <c r="V2515" s="28229">
        <v>0</v>
      </c>
    </row>
    <row s="28966" customFormat="1" customHeight="1" ht="15">
      <c r="A2516" s="28229"/>
      <c r="B2516" s="28924"/>
      <c r="C2516" s="28540"/>
      <c r="D2516" s="27339" t="str">
        <f>B2515&amp;".2"</f>
        <v>3.827.2</v>
      </c>
      <c r="E2516" s="27340" t="s">
        <v>1066</v>
      </c>
      <c r="F2516" s="27341" t="s">
        <v>430</v>
      </c>
      <c r="G2516" s="27310" t="s">
        <v>22</v>
      </c>
      <c r="H2516" s="27343" t="s">
        <v>22</v>
      </c>
      <c r="I2516" s="27310" t="s">
        <v>2569</v>
      </c>
      <c r="J2516" s="27343" t="s">
        <v>22</v>
      </c>
      <c r="K2516" s="28195" t="s">
        <v>1067</v>
      </c>
      <c r="L2516" s="28229"/>
      <c r="M2516" s="28229"/>
      <c r="N2516" s="28229"/>
      <c r="O2516" s="28229"/>
      <c r="P2516" s="28229"/>
      <c r="Q2516" s="28229"/>
      <c r="R2516" s="28229"/>
      <c r="S2516" s="28229"/>
      <c r="T2516" s="28229"/>
      <c r="U2516" s="28265"/>
      <c r="V2516" s="28229">
        <v>0</v>
      </c>
    </row>
    <row s="28966" customFormat="1" customHeight="1" ht="15">
      <c r="A2517" s="28229"/>
      <c r="B2517" s="28924"/>
      <c r="C2517" s="28540"/>
      <c r="D2517" s="27339" t="str">
        <f>B2515&amp;".3"</f>
        <v>3.827.3</v>
      </c>
      <c r="E2517" s="27340" t="s">
        <v>1068</v>
      </c>
      <c r="F2517" s="27341" t="s">
        <v>430</v>
      </c>
      <c r="G2517" s="27310" t="s">
        <v>22</v>
      </c>
      <c r="H2517" s="27343" t="s">
        <v>22</v>
      </c>
      <c r="I2517" s="27310" t="s">
        <v>2569</v>
      </c>
      <c r="J2517" s="27343" t="s">
        <v>22</v>
      </c>
      <c r="K2517" s="28195" t="s">
        <v>1069</v>
      </c>
      <c r="L2517" s="28229"/>
      <c r="M2517" s="28229"/>
      <c r="N2517" s="28229"/>
      <c r="O2517" s="28229"/>
      <c r="P2517" s="28229"/>
      <c r="Q2517" s="28229"/>
      <c r="R2517" s="28229"/>
      <c r="S2517" s="28229"/>
      <c r="T2517" s="28229"/>
      <c r="U2517" s="28265"/>
      <c r="V2517" s="28229">
        <v>0</v>
      </c>
    </row>
    <row s="28966" customFormat="1" customHeight="1" ht="22.5">
      <c r="A2518" s="28229"/>
      <c r="B2518" s="28924" t="s">
        <v>2598</v>
      </c>
      <c r="C2518" s="28540" t="s">
        <v>103</v>
      </c>
      <c r="D2518" s="27339" t="str">
        <f>B2518&amp;".1"</f>
        <v>3.828.1</v>
      </c>
      <c r="E2518" s="27340" t="s">
        <v>1065</v>
      </c>
      <c r="F2518" s="27341" t="s">
        <v>430</v>
      </c>
      <c r="G2518" s="27545" t="s">
        <v>22</v>
      </c>
      <c r="H2518" s="27343" t="s">
        <v>22</v>
      </c>
      <c r="I2518" s="27545" t="s">
        <v>2599</v>
      </c>
      <c r="J2518" s="27343" t="s">
        <v>22</v>
      </c>
      <c r="K2518" s="28195"/>
      <c r="L2518" s="28229"/>
      <c r="M2518" s="28229"/>
      <c r="N2518" s="28229"/>
      <c r="O2518" s="28229"/>
      <c r="P2518" s="28229"/>
      <c r="Q2518" s="28229"/>
      <c r="R2518" s="28229"/>
      <c r="S2518" s="28229"/>
      <c r="T2518" s="28229"/>
      <c r="U2518" s="28265"/>
      <c r="V2518" s="28229">
        <v>0</v>
      </c>
    </row>
    <row s="28966" customFormat="1" customHeight="1" ht="15">
      <c r="A2519" s="28229"/>
      <c r="B2519" s="28924"/>
      <c r="C2519" s="28540"/>
      <c r="D2519" s="27339" t="str">
        <f>B2518&amp;".2"</f>
        <v>3.828.2</v>
      </c>
      <c r="E2519" s="27340" t="s">
        <v>1066</v>
      </c>
      <c r="F2519" s="27341" t="s">
        <v>430</v>
      </c>
      <c r="G2519" s="27310" t="s">
        <v>22</v>
      </c>
      <c r="H2519" s="27343" t="s">
        <v>22</v>
      </c>
      <c r="I2519" s="27310" t="s">
        <v>2600</v>
      </c>
      <c r="J2519" s="27343" t="s">
        <v>22</v>
      </c>
      <c r="K2519" s="28195" t="s">
        <v>1067</v>
      </c>
      <c r="L2519" s="28229"/>
      <c r="M2519" s="28229"/>
      <c r="N2519" s="28229"/>
      <c r="O2519" s="28229"/>
      <c r="P2519" s="28229"/>
      <c r="Q2519" s="28229"/>
      <c r="R2519" s="28229"/>
      <c r="S2519" s="28229"/>
      <c r="T2519" s="28229"/>
      <c r="U2519" s="28265"/>
      <c r="V2519" s="28229">
        <v>0</v>
      </c>
    </row>
    <row s="28966" customFormat="1" customHeight="1" ht="15">
      <c r="A2520" s="28229"/>
      <c r="B2520" s="28924"/>
      <c r="C2520" s="28540"/>
      <c r="D2520" s="27339" t="str">
        <f>B2518&amp;".3"</f>
        <v>3.828.3</v>
      </c>
      <c r="E2520" s="27340" t="s">
        <v>1068</v>
      </c>
      <c r="F2520" s="27341" t="s">
        <v>430</v>
      </c>
      <c r="G2520" s="27310" t="s">
        <v>22</v>
      </c>
      <c r="H2520" s="27343" t="s">
        <v>22</v>
      </c>
      <c r="I2520" s="27310" t="s">
        <v>2600</v>
      </c>
      <c r="J2520" s="27343" t="s">
        <v>22</v>
      </c>
      <c r="K2520" s="28195" t="s">
        <v>1069</v>
      </c>
      <c r="L2520" s="28229"/>
      <c r="M2520" s="28229"/>
      <c r="N2520" s="28229"/>
      <c r="O2520" s="28229"/>
      <c r="P2520" s="28229"/>
      <c r="Q2520" s="28229"/>
      <c r="R2520" s="28229"/>
      <c r="S2520" s="28229"/>
      <c r="T2520" s="28229"/>
      <c r="U2520" s="28265"/>
      <c r="V2520" s="28229">
        <v>0</v>
      </c>
    </row>
    <row s="28966" customFormat="1" customHeight="1" ht="22.5">
      <c r="A2521" s="28229"/>
      <c r="B2521" s="28924" t="s">
        <v>2601</v>
      </c>
      <c r="C2521" s="28540" t="s">
        <v>103</v>
      </c>
      <c r="D2521" s="27339" t="str">
        <f>B2521&amp;".1"</f>
        <v>3.829.1</v>
      </c>
      <c r="E2521" s="27340" t="s">
        <v>1065</v>
      </c>
      <c r="F2521" s="27341" t="s">
        <v>430</v>
      </c>
      <c r="G2521" s="27545" t="s">
        <v>22</v>
      </c>
      <c r="H2521" s="27343" t="s">
        <v>22</v>
      </c>
      <c r="I2521" s="27545" t="s">
        <v>2602</v>
      </c>
      <c r="J2521" s="27343" t="s">
        <v>22</v>
      </c>
      <c r="K2521" s="28195"/>
      <c r="L2521" s="28229"/>
      <c r="M2521" s="28229"/>
      <c r="N2521" s="28229"/>
      <c r="O2521" s="28229"/>
      <c r="P2521" s="28229"/>
      <c r="Q2521" s="28229"/>
      <c r="R2521" s="28229"/>
      <c r="S2521" s="28229"/>
      <c r="T2521" s="28229"/>
      <c r="U2521" s="28265"/>
      <c r="V2521" s="28229">
        <v>0</v>
      </c>
    </row>
    <row s="28966" customFormat="1" customHeight="1" ht="15">
      <c r="A2522" s="28229"/>
      <c r="B2522" s="28924"/>
      <c r="C2522" s="28540"/>
      <c r="D2522" s="27339" t="str">
        <f>B2521&amp;".2"</f>
        <v>3.829.2</v>
      </c>
      <c r="E2522" s="27340" t="s">
        <v>1066</v>
      </c>
      <c r="F2522" s="27341" t="s">
        <v>430</v>
      </c>
      <c r="G2522" s="27310" t="s">
        <v>22</v>
      </c>
      <c r="H2522" s="27343" t="s">
        <v>22</v>
      </c>
      <c r="I2522" s="27310" t="s">
        <v>2600</v>
      </c>
      <c r="J2522" s="27343" t="s">
        <v>22</v>
      </c>
      <c r="K2522" s="28195" t="s">
        <v>1067</v>
      </c>
      <c r="L2522" s="28229"/>
      <c r="M2522" s="28229"/>
      <c r="N2522" s="28229"/>
      <c r="O2522" s="28229"/>
      <c r="P2522" s="28229"/>
      <c r="Q2522" s="28229"/>
      <c r="R2522" s="28229"/>
      <c r="S2522" s="28229"/>
      <c r="T2522" s="28229"/>
      <c r="U2522" s="28265"/>
      <c r="V2522" s="28229">
        <v>0</v>
      </c>
    </row>
    <row s="28966" customFormat="1" customHeight="1" ht="15">
      <c r="A2523" s="28229"/>
      <c r="B2523" s="28924"/>
      <c r="C2523" s="28540"/>
      <c r="D2523" s="27339" t="str">
        <f>B2521&amp;".3"</f>
        <v>3.829.3</v>
      </c>
      <c r="E2523" s="27340" t="s">
        <v>1068</v>
      </c>
      <c r="F2523" s="27341" t="s">
        <v>430</v>
      </c>
      <c r="G2523" s="27310" t="s">
        <v>22</v>
      </c>
      <c r="H2523" s="27343" t="s">
        <v>22</v>
      </c>
      <c r="I2523" s="27310" t="s">
        <v>2600</v>
      </c>
      <c r="J2523" s="27343" t="s">
        <v>22</v>
      </c>
      <c r="K2523" s="28195" t="s">
        <v>1069</v>
      </c>
      <c r="L2523" s="28229"/>
      <c r="M2523" s="28229"/>
      <c r="N2523" s="28229"/>
      <c r="O2523" s="28229"/>
      <c r="P2523" s="28229"/>
      <c r="Q2523" s="28229"/>
      <c r="R2523" s="28229"/>
      <c r="S2523" s="28229"/>
      <c r="T2523" s="28229"/>
      <c r="U2523" s="28265"/>
      <c r="V2523" s="28229">
        <v>0</v>
      </c>
    </row>
    <row s="28966" customFormat="1" customHeight="1" ht="22.5">
      <c r="A2524" s="28229"/>
      <c r="B2524" s="28924" t="s">
        <v>2603</v>
      </c>
      <c r="C2524" s="28540" t="s">
        <v>103</v>
      </c>
      <c r="D2524" s="27339" t="str">
        <f>B2524&amp;".1"</f>
        <v>3.830.1</v>
      </c>
      <c r="E2524" s="27340" t="s">
        <v>1065</v>
      </c>
      <c r="F2524" s="27341" t="s">
        <v>430</v>
      </c>
      <c r="G2524" s="27545" t="s">
        <v>22</v>
      </c>
      <c r="H2524" s="27343" t="s">
        <v>22</v>
      </c>
      <c r="I2524" s="27545" t="s">
        <v>2604</v>
      </c>
      <c r="J2524" s="27343" t="s">
        <v>22</v>
      </c>
      <c r="K2524" s="28195"/>
      <c r="L2524" s="28229"/>
      <c r="M2524" s="28229"/>
      <c r="N2524" s="28229"/>
      <c r="O2524" s="28229"/>
      <c r="P2524" s="28229"/>
      <c r="Q2524" s="28229"/>
      <c r="R2524" s="28229"/>
      <c r="S2524" s="28229"/>
      <c r="T2524" s="28229"/>
      <c r="U2524" s="28265"/>
      <c r="V2524" s="28229">
        <v>0</v>
      </c>
    </row>
    <row s="28966" customFormat="1" customHeight="1" ht="15">
      <c r="A2525" s="28229"/>
      <c r="B2525" s="28924"/>
      <c r="C2525" s="28540"/>
      <c r="D2525" s="27339" t="str">
        <f>B2524&amp;".2"</f>
        <v>3.830.2</v>
      </c>
      <c r="E2525" s="27340" t="s">
        <v>1066</v>
      </c>
      <c r="F2525" s="27341" t="s">
        <v>430</v>
      </c>
      <c r="G2525" s="27310" t="s">
        <v>22</v>
      </c>
      <c r="H2525" s="27343" t="s">
        <v>22</v>
      </c>
      <c r="I2525" s="27310" t="s">
        <v>2600</v>
      </c>
      <c r="J2525" s="27343" t="s">
        <v>22</v>
      </c>
      <c r="K2525" s="28195" t="s">
        <v>1067</v>
      </c>
      <c r="L2525" s="28229"/>
      <c r="M2525" s="28229"/>
      <c r="N2525" s="28229"/>
      <c r="O2525" s="28229"/>
      <c r="P2525" s="28229"/>
      <c r="Q2525" s="28229"/>
      <c r="R2525" s="28229"/>
      <c r="S2525" s="28229"/>
      <c r="T2525" s="28229"/>
      <c r="U2525" s="28265"/>
      <c r="V2525" s="28229">
        <v>0</v>
      </c>
    </row>
    <row s="28966" customFormat="1" customHeight="1" ht="15">
      <c r="A2526" s="28229"/>
      <c r="B2526" s="28924"/>
      <c r="C2526" s="28540"/>
      <c r="D2526" s="27339" t="str">
        <f>B2524&amp;".3"</f>
        <v>3.830.3</v>
      </c>
      <c r="E2526" s="27340" t="s">
        <v>1068</v>
      </c>
      <c r="F2526" s="27341" t="s">
        <v>430</v>
      </c>
      <c r="G2526" s="27310" t="s">
        <v>22</v>
      </c>
      <c r="H2526" s="27343" t="s">
        <v>22</v>
      </c>
      <c r="I2526" s="27310" t="s">
        <v>2600</v>
      </c>
      <c r="J2526" s="27343" t="s">
        <v>22</v>
      </c>
      <c r="K2526" s="28195" t="s">
        <v>1069</v>
      </c>
      <c r="L2526" s="28229"/>
      <c r="M2526" s="28229"/>
      <c r="N2526" s="28229"/>
      <c r="O2526" s="28229"/>
      <c r="P2526" s="28229"/>
      <c r="Q2526" s="28229"/>
      <c r="R2526" s="28229"/>
      <c r="S2526" s="28229"/>
      <c r="T2526" s="28229"/>
      <c r="U2526" s="28265"/>
      <c r="V2526" s="28229">
        <v>0</v>
      </c>
    </row>
    <row s="28966" customFormat="1" customHeight="1" ht="22.5">
      <c r="A2527" s="28229"/>
      <c r="B2527" s="28924" t="s">
        <v>2605</v>
      </c>
      <c r="C2527" s="28540" t="s">
        <v>103</v>
      </c>
      <c r="D2527" s="27339" t="str">
        <f>B2527&amp;".1"</f>
        <v>3.831.1</v>
      </c>
      <c r="E2527" s="27340" t="s">
        <v>1065</v>
      </c>
      <c r="F2527" s="27341" t="s">
        <v>430</v>
      </c>
      <c r="G2527" s="27545" t="s">
        <v>22</v>
      </c>
      <c r="H2527" s="27343" t="s">
        <v>22</v>
      </c>
      <c r="I2527" s="27545" t="s">
        <v>2606</v>
      </c>
      <c r="J2527" s="27343" t="s">
        <v>22</v>
      </c>
      <c r="K2527" s="28195"/>
      <c r="L2527" s="28229"/>
      <c r="M2527" s="28229"/>
      <c r="N2527" s="28229"/>
      <c r="O2527" s="28229"/>
      <c r="P2527" s="28229"/>
      <c r="Q2527" s="28229"/>
      <c r="R2527" s="28229"/>
      <c r="S2527" s="28229"/>
      <c r="T2527" s="28229"/>
      <c r="U2527" s="28265"/>
      <c r="V2527" s="28229">
        <v>0</v>
      </c>
    </row>
    <row s="28966" customFormat="1" customHeight="1" ht="15">
      <c r="A2528" s="28229"/>
      <c r="B2528" s="28924"/>
      <c r="C2528" s="28540"/>
      <c r="D2528" s="27339" t="str">
        <f>B2527&amp;".2"</f>
        <v>3.831.2</v>
      </c>
      <c r="E2528" s="27340" t="s">
        <v>1066</v>
      </c>
      <c r="F2528" s="27341" t="s">
        <v>430</v>
      </c>
      <c r="G2528" s="27310" t="s">
        <v>22</v>
      </c>
      <c r="H2528" s="27343" t="s">
        <v>22</v>
      </c>
      <c r="I2528" s="27310" t="s">
        <v>2600</v>
      </c>
      <c r="J2528" s="27343" t="s">
        <v>22</v>
      </c>
      <c r="K2528" s="28195" t="s">
        <v>1067</v>
      </c>
      <c r="L2528" s="28229"/>
      <c r="M2528" s="28229"/>
      <c r="N2528" s="28229"/>
      <c r="O2528" s="28229"/>
      <c r="P2528" s="28229"/>
      <c r="Q2528" s="28229"/>
      <c r="R2528" s="28229"/>
      <c r="S2528" s="28229"/>
      <c r="T2528" s="28229"/>
      <c r="U2528" s="28265"/>
      <c r="V2528" s="28229">
        <v>0</v>
      </c>
    </row>
    <row s="28966" customFormat="1" customHeight="1" ht="15">
      <c r="A2529" s="28229"/>
      <c r="B2529" s="28924"/>
      <c r="C2529" s="28540"/>
      <c r="D2529" s="27339" t="str">
        <f>B2527&amp;".3"</f>
        <v>3.831.3</v>
      </c>
      <c r="E2529" s="27340" t="s">
        <v>1068</v>
      </c>
      <c r="F2529" s="27341" t="s">
        <v>430</v>
      </c>
      <c r="G2529" s="27310" t="s">
        <v>22</v>
      </c>
      <c r="H2529" s="27343" t="s">
        <v>22</v>
      </c>
      <c r="I2529" s="27310" t="s">
        <v>2600</v>
      </c>
      <c r="J2529" s="27343" t="s">
        <v>22</v>
      </c>
      <c r="K2529" s="28195" t="s">
        <v>1069</v>
      </c>
      <c r="L2529" s="28229"/>
      <c r="M2529" s="28229"/>
      <c r="N2529" s="28229"/>
      <c r="O2529" s="28229"/>
      <c r="P2529" s="28229"/>
      <c r="Q2529" s="28229"/>
      <c r="R2529" s="28229"/>
      <c r="S2529" s="28229"/>
      <c r="T2529" s="28229"/>
      <c r="U2529" s="28265"/>
      <c r="V2529" s="28229">
        <v>0</v>
      </c>
    </row>
    <row s="28966" customFormat="1" customHeight="1" ht="22.5">
      <c r="A2530" s="28229"/>
      <c r="B2530" s="28924" t="s">
        <v>2607</v>
      </c>
      <c r="C2530" s="28540" t="s">
        <v>103</v>
      </c>
      <c r="D2530" s="27339" t="str">
        <f>B2530&amp;".1"</f>
        <v>3.832.1</v>
      </c>
      <c r="E2530" s="27340" t="s">
        <v>1065</v>
      </c>
      <c r="F2530" s="27341" t="s">
        <v>430</v>
      </c>
      <c r="G2530" s="27545" t="s">
        <v>22</v>
      </c>
      <c r="H2530" s="27343" t="s">
        <v>22</v>
      </c>
      <c r="I2530" s="27545" t="s">
        <v>2608</v>
      </c>
      <c r="J2530" s="27343" t="s">
        <v>22</v>
      </c>
      <c r="K2530" s="28195"/>
      <c r="L2530" s="28229"/>
      <c r="M2530" s="28229"/>
      <c r="N2530" s="28229"/>
      <c r="O2530" s="28229"/>
      <c r="P2530" s="28229"/>
      <c r="Q2530" s="28229"/>
      <c r="R2530" s="28229"/>
      <c r="S2530" s="28229"/>
      <c r="T2530" s="28229"/>
      <c r="U2530" s="28265"/>
      <c r="V2530" s="28229">
        <v>0</v>
      </c>
    </row>
    <row s="28966" customFormat="1" customHeight="1" ht="15">
      <c r="A2531" s="28229"/>
      <c r="B2531" s="28924"/>
      <c r="C2531" s="28540"/>
      <c r="D2531" s="27339" t="str">
        <f>B2530&amp;".2"</f>
        <v>3.832.2</v>
      </c>
      <c r="E2531" s="27340" t="s">
        <v>1066</v>
      </c>
      <c r="F2531" s="27341" t="s">
        <v>430</v>
      </c>
      <c r="G2531" s="27310" t="s">
        <v>22</v>
      </c>
      <c r="H2531" s="27343" t="s">
        <v>22</v>
      </c>
      <c r="I2531" s="27310" t="s">
        <v>2600</v>
      </c>
      <c r="J2531" s="27343" t="s">
        <v>22</v>
      </c>
      <c r="K2531" s="28195" t="s">
        <v>1067</v>
      </c>
      <c r="L2531" s="28229"/>
      <c r="M2531" s="28229"/>
      <c r="N2531" s="28229"/>
      <c r="O2531" s="28229"/>
      <c r="P2531" s="28229"/>
      <c r="Q2531" s="28229"/>
      <c r="R2531" s="28229"/>
      <c r="S2531" s="28229"/>
      <c r="T2531" s="28229"/>
      <c r="U2531" s="28265"/>
      <c r="V2531" s="28229">
        <v>0</v>
      </c>
    </row>
    <row s="28966" customFormat="1" customHeight="1" ht="15">
      <c r="A2532" s="28229"/>
      <c r="B2532" s="28924"/>
      <c r="C2532" s="28540"/>
      <c r="D2532" s="27339" t="str">
        <f>B2530&amp;".3"</f>
        <v>3.832.3</v>
      </c>
      <c r="E2532" s="27340" t="s">
        <v>1068</v>
      </c>
      <c r="F2532" s="27341" t="s">
        <v>430</v>
      </c>
      <c r="G2532" s="27310" t="s">
        <v>22</v>
      </c>
      <c r="H2532" s="27343" t="s">
        <v>22</v>
      </c>
      <c r="I2532" s="27310" t="s">
        <v>2600</v>
      </c>
      <c r="J2532" s="27343" t="s">
        <v>22</v>
      </c>
      <c r="K2532" s="28195" t="s">
        <v>1069</v>
      </c>
      <c r="L2532" s="28229"/>
      <c r="M2532" s="28229"/>
      <c r="N2532" s="28229"/>
      <c r="O2532" s="28229"/>
      <c r="P2532" s="28229"/>
      <c r="Q2532" s="28229"/>
      <c r="R2532" s="28229"/>
      <c r="S2532" s="28229"/>
      <c r="T2532" s="28229"/>
      <c r="U2532" s="28265"/>
      <c r="V2532" s="28229">
        <v>0</v>
      </c>
    </row>
    <row s="28966" customFormat="1" customHeight="1" ht="22.5">
      <c r="A2533" s="28229"/>
      <c r="B2533" s="28924" t="s">
        <v>2609</v>
      </c>
      <c r="C2533" s="28540" t="s">
        <v>103</v>
      </c>
      <c r="D2533" s="27339" t="str">
        <f>B2533&amp;".1"</f>
        <v>3.833.1</v>
      </c>
      <c r="E2533" s="27340" t="s">
        <v>1065</v>
      </c>
      <c r="F2533" s="27341" t="s">
        <v>430</v>
      </c>
      <c r="G2533" s="27545" t="s">
        <v>22</v>
      </c>
      <c r="H2533" s="27343" t="s">
        <v>22</v>
      </c>
      <c r="I2533" s="27545" t="s">
        <v>2608</v>
      </c>
      <c r="J2533" s="27343" t="s">
        <v>22</v>
      </c>
      <c r="K2533" s="28195"/>
      <c r="L2533" s="28229"/>
      <c r="M2533" s="28229"/>
      <c r="N2533" s="28229"/>
      <c r="O2533" s="28229"/>
      <c r="P2533" s="28229"/>
      <c r="Q2533" s="28229"/>
      <c r="R2533" s="28229"/>
      <c r="S2533" s="28229"/>
      <c r="T2533" s="28229"/>
      <c r="U2533" s="28265"/>
      <c r="V2533" s="28229">
        <v>0</v>
      </c>
    </row>
    <row s="28966" customFormat="1" customHeight="1" ht="15">
      <c r="A2534" s="28229"/>
      <c r="B2534" s="28924"/>
      <c r="C2534" s="28540"/>
      <c r="D2534" s="27339" t="str">
        <f>B2533&amp;".2"</f>
        <v>3.833.2</v>
      </c>
      <c r="E2534" s="27340" t="s">
        <v>1066</v>
      </c>
      <c r="F2534" s="27341" t="s">
        <v>430</v>
      </c>
      <c r="G2534" s="27310" t="s">
        <v>22</v>
      </c>
      <c r="H2534" s="27343" t="s">
        <v>22</v>
      </c>
      <c r="I2534" s="27310" t="s">
        <v>2600</v>
      </c>
      <c r="J2534" s="27343" t="s">
        <v>22</v>
      </c>
      <c r="K2534" s="28195" t="s">
        <v>1067</v>
      </c>
      <c r="L2534" s="28229"/>
      <c r="M2534" s="28229"/>
      <c r="N2534" s="28229"/>
      <c r="O2534" s="28229"/>
      <c r="P2534" s="28229"/>
      <c r="Q2534" s="28229"/>
      <c r="R2534" s="28229"/>
      <c r="S2534" s="28229"/>
      <c r="T2534" s="28229"/>
      <c r="U2534" s="28265"/>
      <c r="V2534" s="28229">
        <v>0</v>
      </c>
    </row>
    <row s="28966" customFormat="1" customHeight="1" ht="15">
      <c r="A2535" s="28229"/>
      <c r="B2535" s="28924"/>
      <c r="C2535" s="28540"/>
      <c r="D2535" s="27339" t="str">
        <f>B2533&amp;".3"</f>
        <v>3.833.3</v>
      </c>
      <c r="E2535" s="27340" t="s">
        <v>1068</v>
      </c>
      <c r="F2535" s="27341" t="s">
        <v>430</v>
      </c>
      <c r="G2535" s="27310" t="s">
        <v>22</v>
      </c>
      <c r="H2535" s="27343" t="s">
        <v>22</v>
      </c>
      <c r="I2535" s="27310" t="s">
        <v>2600</v>
      </c>
      <c r="J2535" s="27343" t="s">
        <v>22</v>
      </c>
      <c r="K2535" s="28195" t="s">
        <v>1069</v>
      </c>
      <c r="L2535" s="28229"/>
      <c r="M2535" s="28229"/>
      <c r="N2535" s="28229"/>
      <c r="O2535" s="28229"/>
      <c r="P2535" s="28229"/>
      <c r="Q2535" s="28229"/>
      <c r="R2535" s="28229"/>
      <c r="S2535" s="28229"/>
      <c r="T2535" s="28229"/>
      <c r="U2535" s="28265"/>
      <c r="V2535" s="28229">
        <v>0</v>
      </c>
    </row>
    <row s="28966" customFormat="1" customHeight="1" ht="22.5">
      <c r="A2536" s="28229"/>
      <c r="B2536" s="28924" t="s">
        <v>2610</v>
      </c>
      <c r="C2536" s="28540" t="s">
        <v>103</v>
      </c>
      <c r="D2536" s="27339" t="str">
        <f>B2536&amp;".1"</f>
        <v>3.834.1</v>
      </c>
      <c r="E2536" s="27340" t="s">
        <v>1065</v>
      </c>
      <c r="F2536" s="27341" t="s">
        <v>430</v>
      </c>
      <c r="G2536" s="27545" t="s">
        <v>22</v>
      </c>
      <c r="H2536" s="27343" t="s">
        <v>22</v>
      </c>
      <c r="I2536" s="27545" t="s">
        <v>2611</v>
      </c>
      <c r="J2536" s="27343" t="s">
        <v>22</v>
      </c>
      <c r="K2536" s="28195"/>
      <c r="L2536" s="28229"/>
      <c r="M2536" s="28229"/>
      <c r="N2536" s="28229"/>
      <c r="O2536" s="28229"/>
      <c r="P2536" s="28229"/>
      <c r="Q2536" s="28229"/>
      <c r="R2536" s="28229"/>
      <c r="S2536" s="28229"/>
      <c r="T2536" s="28229"/>
      <c r="U2536" s="28265"/>
      <c r="V2536" s="28229">
        <v>0</v>
      </c>
    </row>
    <row s="28966" customFormat="1" customHeight="1" ht="15">
      <c r="A2537" s="28229"/>
      <c r="B2537" s="28924"/>
      <c r="C2537" s="28540"/>
      <c r="D2537" s="27339" t="str">
        <f>B2536&amp;".2"</f>
        <v>3.834.2</v>
      </c>
      <c r="E2537" s="27340" t="s">
        <v>1066</v>
      </c>
      <c r="F2537" s="27341" t="s">
        <v>430</v>
      </c>
      <c r="G2537" s="27310" t="s">
        <v>22</v>
      </c>
      <c r="H2537" s="27343" t="s">
        <v>22</v>
      </c>
      <c r="I2537" s="27310" t="s">
        <v>2612</v>
      </c>
      <c r="J2537" s="27343" t="s">
        <v>22</v>
      </c>
      <c r="K2537" s="28195" t="s">
        <v>1067</v>
      </c>
      <c r="L2537" s="28229"/>
      <c r="M2537" s="28229"/>
      <c r="N2537" s="28229"/>
      <c r="O2537" s="28229"/>
      <c r="P2537" s="28229"/>
      <c r="Q2537" s="28229"/>
      <c r="R2537" s="28229"/>
      <c r="S2537" s="28229"/>
      <c r="T2537" s="28229"/>
      <c r="U2537" s="28265"/>
      <c r="V2537" s="28229">
        <v>0</v>
      </c>
    </row>
    <row s="28966" customFormat="1" customHeight="1" ht="15">
      <c r="A2538" s="28229"/>
      <c r="B2538" s="28924"/>
      <c r="C2538" s="28540"/>
      <c r="D2538" s="27339" t="str">
        <f>B2536&amp;".3"</f>
        <v>3.834.3</v>
      </c>
      <c r="E2538" s="27340" t="s">
        <v>1068</v>
      </c>
      <c r="F2538" s="27341" t="s">
        <v>430</v>
      </c>
      <c r="G2538" s="27310" t="s">
        <v>22</v>
      </c>
      <c r="H2538" s="27343" t="s">
        <v>22</v>
      </c>
      <c r="I2538" s="27310" t="s">
        <v>2600</v>
      </c>
      <c r="J2538" s="27343" t="s">
        <v>22</v>
      </c>
      <c r="K2538" s="28195" t="s">
        <v>1069</v>
      </c>
      <c r="L2538" s="28229"/>
      <c r="M2538" s="28229"/>
      <c r="N2538" s="28229"/>
      <c r="O2538" s="28229"/>
      <c r="P2538" s="28229"/>
      <c r="Q2538" s="28229"/>
      <c r="R2538" s="28229"/>
      <c r="S2538" s="28229"/>
      <c r="T2538" s="28229"/>
      <c r="U2538" s="28265"/>
      <c r="V2538" s="28229">
        <v>0</v>
      </c>
    </row>
    <row s="28966" customFormat="1" customHeight="1" ht="22.5">
      <c r="A2539" s="28229"/>
      <c r="B2539" s="28924" t="s">
        <v>2613</v>
      </c>
      <c r="C2539" s="28540" t="s">
        <v>103</v>
      </c>
      <c r="D2539" s="27339" t="str">
        <f>B2539&amp;".1"</f>
        <v>3.835.1</v>
      </c>
      <c r="E2539" s="27340" t="s">
        <v>1065</v>
      </c>
      <c r="F2539" s="27341" t="s">
        <v>430</v>
      </c>
      <c r="G2539" s="27545" t="s">
        <v>22</v>
      </c>
      <c r="H2539" s="27343" t="s">
        <v>22</v>
      </c>
      <c r="I2539" s="27545" t="s">
        <v>2614</v>
      </c>
      <c r="J2539" s="27343" t="s">
        <v>22</v>
      </c>
      <c r="K2539" s="28195"/>
      <c r="L2539" s="28229"/>
      <c r="M2539" s="28229"/>
      <c r="N2539" s="28229"/>
      <c r="O2539" s="28229"/>
      <c r="P2539" s="28229"/>
      <c r="Q2539" s="28229"/>
      <c r="R2539" s="28229"/>
      <c r="S2539" s="28229"/>
      <c r="T2539" s="28229"/>
      <c r="U2539" s="28265"/>
      <c r="V2539" s="28229">
        <v>0</v>
      </c>
    </row>
    <row s="28966" customFormat="1" customHeight="1" ht="15">
      <c r="A2540" s="28229"/>
      <c r="B2540" s="28924"/>
      <c r="C2540" s="28540"/>
      <c r="D2540" s="27339" t="str">
        <f>B2539&amp;".2"</f>
        <v>3.835.2</v>
      </c>
      <c r="E2540" s="27340" t="s">
        <v>1066</v>
      </c>
      <c r="F2540" s="27341" t="s">
        <v>430</v>
      </c>
      <c r="G2540" s="27310" t="s">
        <v>22</v>
      </c>
      <c r="H2540" s="27343" t="s">
        <v>22</v>
      </c>
      <c r="I2540" s="27310" t="s">
        <v>2612</v>
      </c>
      <c r="J2540" s="27343" t="s">
        <v>22</v>
      </c>
      <c r="K2540" s="28195" t="s">
        <v>1067</v>
      </c>
      <c r="L2540" s="28229"/>
      <c r="M2540" s="28229"/>
      <c r="N2540" s="28229"/>
      <c r="O2540" s="28229"/>
      <c r="P2540" s="28229"/>
      <c r="Q2540" s="28229"/>
      <c r="R2540" s="28229"/>
      <c r="S2540" s="28229"/>
      <c r="T2540" s="28229"/>
      <c r="U2540" s="28265"/>
      <c r="V2540" s="28229">
        <v>0</v>
      </c>
    </row>
    <row s="28966" customFormat="1" customHeight="1" ht="15">
      <c r="A2541" s="28229"/>
      <c r="B2541" s="28924"/>
      <c r="C2541" s="28540"/>
      <c r="D2541" s="27339" t="str">
        <f>B2539&amp;".3"</f>
        <v>3.835.3</v>
      </c>
      <c r="E2541" s="27340" t="s">
        <v>1068</v>
      </c>
      <c r="F2541" s="27341" t="s">
        <v>430</v>
      </c>
      <c r="G2541" s="27310" t="s">
        <v>22</v>
      </c>
      <c r="H2541" s="27343" t="s">
        <v>22</v>
      </c>
      <c r="I2541" s="27310" t="s">
        <v>2612</v>
      </c>
      <c r="J2541" s="27343" t="s">
        <v>22</v>
      </c>
      <c r="K2541" s="28195" t="s">
        <v>1069</v>
      </c>
      <c r="L2541" s="28229"/>
      <c r="M2541" s="28229"/>
      <c r="N2541" s="28229"/>
      <c r="O2541" s="28229"/>
      <c r="P2541" s="28229"/>
      <c r="Q2541" s="28229"/>
      <c r="R2541" s="28229"/>
      <c r="S2541" s="28229"/>
      <c r="T2541" s="28229"/>
      <c r="U2541" s="28265"/>
      <c r="V2541" s="28229">
        <v>0</v>
      </c>
    </row>
    <row s="28966" customFormat="1" customHeight="1" ht="22.5">
      <c r="A2542" s="28229"/>
      <c r="B2542" s="28924" t="s">
        <v>2615</v>
      </c>
      <c r="C2542" s="28540" t="s">
        <v>103</v>
      </c>
      <c r="D2542" s="27339" t="str">
        <f>B2542&amp;".1"</f>
        <v>3.836.1</v>
      </c>
      <c r="E2542" s="27340" t="s">
        <v>1065</v>
      </c>
      <c r="F2542" s="27341" t="s">
        <v>430</v>
      </c>
      <c r="G2542" s="27545" t="s">
        <v>22</v>
      </c>
      <c r="H2542" s="27343" t="s">
        <v>22</v>
      </c>
      <c r="I2542" s="27545" t="s">
        <v>2616</v>
      </c>
      <c r="J2542" s="27343" t="s">
        <v>22</v>
      </c>
      <c r="K2542" s="28195"/>
      <c r="L2542" s="28229"/>
      <c r="M2542" s="28229"/>
      <c r="N2542" s="28229"/>
      <c r="O2542" s="28229"/>
      <c r="P2542" s="28229"/>
      <c r="Q2542" s="28229"/>
      <c r="R2542" s="28229"/>
      <c r="S2542" s="28229"/>
      <c r="T2542" s="28229"/>
      <c r="U2542" s="28265"/>
      <c r="V2542" s="28229">
        <v>0</v>
      </c>
    </row>
    <row s="28966" customFormat="1" customHeight="1" ht="15">
      <c r="A2543" s="28229"/>
      <c r="B2543" s="28924"/>
      <c r="C2543" s="28540"/>
      <c r="D2543" s="27339" t="str">
        <f>B2542&amp;".2"</f>
        <v>3.836.2</v>
      </c>
      <c r="E2543" s="27340" t="s">
        <v>1066</v>
      </c>
      <c r="F2543" s="27341" t="s">
        <v>430</v>
      </c>
      <c r="G2543" s="27310" t="s">
        <v>22</v>
      </c>
      <c r="H2543" s="27343" t="s">
        <v>22</v>
      </c>
      <c r="I2543" s="27310" t="s">
        <v>2612</v>
      </c>
      <c r="J2543" s="27343" t="s">
        <v>22</v>
      </c>
      <c r="K2543" s="28195" t="s">
        <v>1067</v>
      </c>
      <c r="L2543" s="28229"/>
      <c r="M2543" s="28229"/>
      <c r="N2543" s="28229"/>
      <c r="O2543" s="28229"/>
      <c r="P2543" s="28229"/>
      <c r="Q2543" s="28229"/>
      <c r="R2543" s="28229"/>
      <c r="S2543" s="28229"/>
      <c r="T2543" s="28229"/>
      <c r="U2543" s="28265"/>
      <c r="V2543" s="28229">
        <v>0</v>
      </c>
    </row>
    <row s="28966" customFormat="1" customHeight="1" ht="15">
      <c r="A2544" s="28229"/>
      <c r="B2544" s="28924"/>
      <c r="C2544" s="28540"/>
      <c r="D2544" s="27339" t="str">
        <f>B2542&amp;".3"</f>
        <v>3.836.3</v>
      </c>
      <c r="E2544" s="27340" t="s">
        <v>1068</v>
      </c>
      <c r="F2544" s="27341" t="s">
        <v>430</v>
      </c>
      <c r="G2544" s="27310" t="s">
        <v>22</v>
      </c>
      <c r="H2544" s="27343" t="s">
        <v>22</v>
      </c>
      <c r="I2544" s="27310" t="s">
        <v>2600</v>
      </c>
      <c r="J2544" s="27343" t="s">
        <v>22</v>
      </c>
      <c r="K2544" s="28195" t="s">
        <v>1069</v>
      </c>
      <c r="L2544" s="28229"/>
      <c r="M2544" s="28229"/>
      <c r="N2544" s="28229"/>
      <c r="O2544" s="28229"/>
      <c r="P2544" s="28229"/>
      <c r="Q2544" s="28229"/>
      <c r="R2544" s="28229"/>
      <c r="S2544" s="28229"/>
      <c r="T2544" s="28229"/>
      <c r="U2544" s="28265"/>
      <c r="V2544" s="28229">
        <v>0</v>
      </c>
    </row>
    <row s="28966" customFormat="1" customHeight="1" ht="22.5">
      <c r="A2545" s="28229"/>
      <c r="B2545" s="28924" t="s">
        <v>2617</v>
      </c>
      <c r="C2545" s="28540" t="s">
        <v>103</v>
      </c>
      <c r="D2545" s="27339" t="str">
        <f>B2545&amp;".1"</f>
        <v>3.837.1</v>
      </c>
      <c r="E2545" s="27340" t="s">
        <v>1065</v>
      </c>
      <c r="F2545" s="27341" t="s">
        <v>430</v>
      </c>
      <c r="G2545" s="27545" t="s">
        <v>22</v>
      </c>
      <c r="H2545" s="27343" t="s">
        <v>22</v>
      </c>
      <c r="I2545" s="27545" t="s">
        <v>1992</v>
      </c>
      <c r="J2545" s="27343" t="s">
        <v>22</v>
      </c>
      <c r="K2545" s="28195"/>
      <c r="L2545" s="28229"/>
      <c r="M2545" s="28229"/>
      <c r="N2545" s="28229"/>
      <c r="O2545" s="28229"/>
      <c r="P2545" s="28229"/>
      <c r="Q2545" s="28229"/>
      <c r="R2545" s="28229"/>
      <c r="S2545" s="28229"/>
      <c r="T2545" s="28229"/>
      <c r="U2545" s="28265"/>
      <c r="V2545" s="28229">
        <v>0</v>
      </c>
    </row>
    <row s="28966" customFormat="1" customHeight="1" ht="15">
      <c r="A2546" s="28229"/>
      <c r="B2546" s="28924"/>
      <c r="C2546" s="28540"/>
      <c r="D2546" s="27339" t="str">
        <f>B2545&amp;".2"</f>
        <v>3.837.2</v>
      </c>
      <c r="E2546" s="27340" t="s">
        <v>1066</v>
      </c>
      <c r="F2546" s="27341" t="s">
        <v>430</v>
      </c>
      <c r="G2546" s="27310" t="s">
        <v>22</v>
      </c>
      <c r="H2546" s="27343" t="s">
        <v>22</v>
      </c>
      <c r="I2546" s="27310" t="s">
        <v>2612</v>
      </c>
      <c r="J2546" s="27343" t="s">
        <v>22</v>
      </c>
      <c r="K2546" s="28195" t="s">
        <v>1067</v>
      </c>
      <c r="L2546" s="28229"/>
      <c r="M2546" s="28229"/>
      <c r="N2546" s="28229"/>
      <c r="O2546" s="28229"/>
      <c r="P2546" s="28229"/>
      <c r="Q2546" s="28229"/>
      <c r="R2546" s="28229"/>
      <c r="S2546" s="28229"/>
      <c r="T2546" s="28229"/>
      <c r="U2546" s="28265"/>
      <c r="V2546" s="28229">
        <v>0</v>
      </c>
    </row>
    <row s="28966" customFormat="1" customHeight="1" ht="15">
      <c r="A2547" s="28229"/>
      <c r="B2547" s="28924"/>
      <c r="C2547" s="28540"/>
      <c r="D2547" s="27339" t="str">
        <f>B2545&amp;".3"</f>
        <v>3.837.3</v>
      </c>
      <c r="E2547" s="27340" t="s">
        <v>1068</v>
      </c>
      <c r="F2547" s="27341" t="s">
        <v>430</v>
      </c>
      <c r="G2547" s="27310" t="s">
        <v>22</v>
      </c>
      <c r="H2547" s="27343" t="s">
        <v>22</v>
      </c>
      <c r="I2547" s="27310" t="s">
        <v>2612</v>
      </c>
      <c r="J2547" s="27343" t="s">
        <v>22</v>
      </c>
      <c r="K2547" s="28195" t="s">
        <v>1069</v>
      </c>
      <c r="L2547" s="28229"/>
      <c r="M2547" s="28229"/>
      <c r="N2547" s="28229"/>
      <c r="O2547" s="28229"/>
      <c r="P2547" s="28229"/>
      <c r="Q2547" s="28229"/>
      <c r="R2547" s="28229"/>
      <c r="S2547" s="28229"/>
      <c r="T2547" s="28229"/>
      <c r="U2547" s="28265"/>
      <c r="V2547" s="28229">
        <v>0</v>
      </c>
    </row>
    <row s="28966" customFormat="1" customHeight="1" ht="22.5">
      <c r="A2548" s="28229"/>
      <c r="B2548" s="28924" t="s">
        <v>2618</v>
      </c>
      <c r="C2548" s="28540" t="s">
        <v>103</v>
      </c>
      <c r="D2548" s="27339" t="str">
        <f>B2548&amp;".1"</f>
        <v>3.838.1</v>
      </c>
      <c r="E2548" s="27340" t="s">
        <v>1065</v>
      </c>
      <c r="F2548" s="27341" t="s">
        <v>430</v>
      </c>
      <c r="G2548" s="27545" t="s">
        <v>22</v>
      </c>
      <c r="H2548" s="27343" t="s">
        <v>22</v>
      </c>
      <c r="I2548" s="27545" t="s">
        <v>2619</v>
      </c>
      <c r="J2548" s="27343" t="s">
        <v>22</v>
      </c>
      <c r="K2548" s="28195"/>
      <c r="L2548" s="28229"/>
      <c r="M2548" s="28229"/>
      <c r="N2548" s="28229"/>
      <c r="O2548" s="28229"/>
      <c r="P2548" s="28229"/>
      <c r="Q2548" s="28229"/>
      <c r="R2548" s="28229"/>
      <c r="S2548" s="28229"/>
      <c r="T2548" s="28229"/>
      <c r="U2548" s="28265"/>
      <c r="V2548" s="28229">
        <v>0</v>
      </c>
    </row>
    <row s="28966" customFormat="1" customHeight="1" ht="15">
      <c r="A2549" s="28229"/>
      <c r="B2549" s="28924"/>
      <c r="C2549" s="28540"/>
      <c r="D2549" s="27339" t="str">
        <f>B2548&amp;".2"</f>
        <v>3.838.2</v>
      </c>
      <c r="E2549" s="27340" t="s">
        <v>1066</v>
      </c>
      <c r="F2549" s="27341" t="s">
        <v>430</v>
      </c>
      <c r="G2549" s="27310" t="s">
        <v>22</v>
      </c>
      <c r="H2549" s="27343" t="s">
        <v>22</v>
      </c>
      <c r="I2549" s="27310" t="s">
        <v>2612</v>
      </c>
      <c r="J2549" s="27343" t="s">
        <v>22</v>
      </c>
      <c r="K2549" s="28195" t="s">
        <v>1067</v>
      </c>
      <c r="L2549" s="28229"/>
      <c r="M2549" s="28229"/>
      <c r="N2549" s="28229"/>
      <c r="O2549" s="28229"/>
      <c r="P2549" s="28229"/>
      <c r="Q2549" s="28229"/>
      <c r="R2549" s="28229"/>
      <c r="S2549" s="28229"/>
      <c r="T2549" s="28229"/>
      <c r="U2549" s="28265"/>
      <c r="V2549" s="28229">
        <v>0</v>
      </c>
    </row>
    <row s="28966" customFormat="1" customHeight="1" ht="15">
      <c r="A2550" s="28229"/>
      <c r="B2550" s="28924"/>
      <c r="C2550" s="28540"/>
      <c r="D2550" s="27339" t="str">
        <f>B2548&amp;".3"</f>
        <v>3.838.3</v>
      </c>
      <c r="E2550" s="27340" t="s">
        <v>1068</v>
      </c>
      <c r="F2550" s="27341" t="s">
        <v>430</v>
      </c>
      <c r="G2550" s="27310" t="s">
        <v>22</v>
      </c>
      <c r="H2550" s="27343" t="s">
        <v>22</v>
      </c>
      <c r="I2550" s="27310" t="s">
        <v>2446</v>
      </c>
      <c r="J2550" s="27343" t="s">
        <v>22</v>
      </c>
      <c r="K2550" s="28195" t="s">
        <v>1069</v>
      </c>
      <c r="L2550" s="28229"/>
      <c r="M2550" s="28229"/>
      <c r="N2550" s="28229"/>
      <c r="O2550" s="28229"/>
      <c r="P2550" s="28229"/>
      <c r="Q2550" s="28229"/>
      <c r="R2550" s="28229"/>
      <c r="S2550" s="28229"/>
      <c r="T2550" s="28229"/>
      <c r="U2550" s="28265"/>
      <c r="V2550" s="28229">
        <v>0</v>
      </c>
    </row>
    <row s="28966" customFormat="1" customHeight="1" ht="22.5">
      <c r="A2551" s="28229"/>
      <c r="B2551" s="28924" t="s">
        <v>2620</v>
      </c>
      <c r="C2551" s="28540" t="s">
        <v>103</v>
      </c>
      <c r="D2551" s="27339" t="str">
        <f>B2551&amp;".1"</f>
        <v>3.839.1</v>
      </c>
      <c r="E2551" s="27340" t="s">
        <v>1065</v>
      </c>
      <c r="F2551" s="27341" t="s">
        <v>430</v>
      </c>
      <c r="G2551" s="27545" t="s">
        <v>22</v>
      </c>
      <c r="H2551" s="27343" t="s">
        <v>22</v>
      </c>
      <c r="I2551" s="27545" t="s">
        <v>2621</v>
      </c>
      <c r="J2551" s="27343" t="s">
        <v>22</v>
      </c>
      <c r="K2551" s="28195"/>
      <c r="L2551" s="28229"/>
      <c r="M2551" s="28229"/>
      <c r="N2551" s="28229"/>
      <c r="O2551" s="28229"/>
      <c r="P2551" s="28229"/>
      <c r="Q2551" s="28229"/>
      <c r="R2551" s="28229"/>
      <c r="S2551" s="28229"/>
      <c r="T2551" s="28229"/>
      <c r="U2551" s="28265"/>
      <c r="V2551" s="28229">
        <v>0</v>
      </c>
    </row>
    <row s="28966" customFormat="1" customHeight="1" ht="15">
      <c r="A2552" s="28229"/>
      <c r="B2552" s="28924"/>
      <c r="C2552" s="28540"/>
      <c r="D2552" s="27339" t="str">
        <f>B2551&amp;".2"</f>
        <v>3.839.2</v>
      </c>
      <c r="E2552" s="27340" t="s">
        <v>1066</v>
      </c>
      <c r="F2552" s="27341" t="s">
        <v>430</v>
      </c>
      <c r="G2552" s="27310" t="s">
        <v>22</v>
      </c>
      <c r="H2552" s="27343" t="s">
        <v>22</v>
      </c>
      <c r="I2552" s="27310" t="s">
        <v>2612</v>
      </c>
      <c r="J2552" s="27343" t="s">
        <v>22</v>
      </c>
      <c r="K2552" s="28195" t="s">
        <v>1067</v>
      </c>
      <c r="L2552" s="28229"/>
      <c r="M2552" s="28229"/>
      <c r="N2552" s="28229"/>
      <c r="O2552" s="28229"/>
      <c r="P2552" s="28229"/>
      <c r="Q2552" s="28229"/>
      <c r="R2552" s="28229"/>
      <c r="S2552" s="28229"/>
      <c r="T2552" s="28229"/>
      <c r="U2552" s="28265"/>
      <c r="V2552" s="28229">
        <v>0</v>
      </c>
    </row>
    <row s="28966" customFormat="1" customHeight="1" ht="15">
      <c r="A2553" s="28229"/>
      <c r="B2553" s="28924"/>
      <c r="C2553" s="28540"/>
      <c r="D2553" s="27339" t="str">
        <f>B2551&amp;".3"</f>
        <v>3.839.3</v>
      </c>
      <c r="E2553" s="27340" t="s">
        <v>1068</v>
      </c>
      <c r="F2553" s="27341" t="s">
        <v>430</v>
      </c>
      <c r="G2553" s="27310" t="s">
        <v>22</v>
      </c>
      <c r="H2553" s="27343" t="s">
        <v>22</v>
      </c>
      <c r="I2553" s="27310" t="s">
        <v>2612</v>
      </c>
      <c r="J2553" s="27343" t="s">
        <v>22</v>
      </c>
      <c r="K2553" s="28195" t="s">
        <v>1069</v>
      </c>
      <c r="L2553" s="28229"/>
      <c r="M2553" s="28229"/>
      <c r="N2553" s="28229"/>
      <c r="O2553" s="28229"/>
      <c r="P2553" s="28229"/>
      <c r="Q2553" s="28229"/>
      <c r="R2553" s="28229"/>
      <c r="S2553" s="28229"/>
      <c r="T2553" s="28229"/>
      <c r="U2553" s="28265"/>
      <c r="V2553" s="28229">
        <v>0</v>
      </c>
    </row>
    <row s="28966" customFormat="1" customHeight="1" ht="22.5">
      <c r="A2554" s="28229"/>
      <c r="B2554" s="28924" t="s">
        <v>2622</v>
      </c>
      <c r="C2554" s="28540" t="s">
        <v>103</v>
      </c>
      <c r="D2554" s="27339" t="str">
        <f>B2554&amp;".1"</f>
        <v>3.840.1</v>
      </c>
      <c r="E2554" s="27340" t="s">
        <v>1065</v>
      </c>
      <c r="F2554" s="27341" t="s">
        <v>430</v>
      </c>
      <c r="G2554" s="27545" t="s">
        <v>22</v>
      </c>
      <c r="H2554" s="27343" t="s">
        <v>22</v>
      </c>
      <c r="I2554" s="27545" t="s">
        <v>2623</v>
      </c>
      <c r="J2554" s="27343" t="s">
        <v>22</v>
      </c>
      <c r="K2554" s="28195"/>
      <c r="L2554" s="28229"/>
      <c r="M2554" s="28229"/>
      <c r="N2554" s="28229"/>
      <c r="O2554" s="28229"/>
      <c r="P2554" s="28229"/>
      <c r="Q2554" s="28229"/>
      <c r="R2554" s="28229"/>
      <c r="S2554" s="28229"/>
      <c r="T2554" s="28229"/>
      <c r="U2554" s="28265"/>
      <c r="V2554" s="28229">
        <v>0</v>
      </c>
    </row>
    <row s="28966" customFormat="1" customHeight="1" ht="15">
      <c r="A2555" s="28229"/>
      <c r="B2555" s="28924"/>
      <c r="C2555" s="28540"/>
      <c r="D2555" s="27339" t="str">
        <f>B2554&amp;".2"</f>
        <v>3.840.2</v>
      </c>
      <c r="E2555" s="27340" t="s">
        <v>1066</v>
      </c>
      <c r="F2555" s="27341" t="s">
        <v>430</v>
      </c>
      <c r="G2555" s="27310" t="s">
        <v>22</v>
      </c>
      <c r="H2555" s="27343" t="s">
        <v>22</v>
      </c>
      <c r="I2555" s="27310" t="s">
        <v>2612</v>
      </c>
      <c r="J2555" s="27343" t="s">
        <v>22</v>
      </c>
      <c r="K2555" s="28195" t="s">
        <v>1067</v>
      </c>
      <c r="L2555" s="28229"/>
      <c r="M2555" s="28229"/>
      <c r="N2555" s="28229"/>
      <c r="O2555" s="28229"/>
      <c r="P2555" s="28229"/>
      <c r="Q2555" s="28229"/>
      <c r="R2555" s="28229"/>
      <c r="S2555" s="28229"/>
      <c r="T2555" s="28229"/>
      <c r="U2555" s="28265"/>
      <c r="V2555" s="28229">
        <v>0</v>
      </c>
    </row>
    <row s="28966" customFormat="1" customHeight="1" ht="15">
      <c r="A2556" s="28229"/>
      <c r="B2556" s="28924"/>
      <c r="C2556" s="28540"/>
      <c r="D2556" s="27339" t="str">
        <f>B2554&amp;".3"</f>
        <v>3.840.3</v>
      </c>
      <c r="E2556" s="27340" t="s">
        <v>1068</v>
      </c>
      <c r="F2556" s="27341" t="s">
        <v>430</v>
      </c>
      <c r="G2556" s="27310" t="s">
        <v>22</v>
      </c>
      <c r="H2556" s="27343" t="s">
        <v>22</v>
      </c>
      <c r="I2556" s="27310" t="s">
        <v>2612</v>
      </c>
      <c r="J2556" s="27343" t="s">
        <v>22</v>
      </c>
      <c r="K2556" s="28195" t="s">
        <v>1069</v>
      </c>
      <c r="L2556" s="28229"/>
      <c r="M2556" s="28229"/>
      <c r="N2556" s="28229"/>
      <c r="O2556" s="28229"/>
      <c r="P2556" s="28229"/>
      <c r="Q2556" s="28229"/>
      <c r="R2556" s="28229"/>
      <c r="S2556" s="28229"/>
      <c r="T2556" s="28229"/>
      <c r="U2556" s="28265"/>
      <c r="V2556" s="28229">
        <v>0</v>
      </c>
    </row>
    <row s="28966" customFormat="1" customHeight="1" ht="22.5">
      <c r="A2557" s="28229"/>
      <c r="B2557" s="28924" t="s">
        <v>2624</v>
      </c>
      <c r="C2557" s="28540" t="s">
        <v>103</v>
      </c>
      <c r="D2557" s="27339" t="str">
        <f>B2557&amp;".1"</f>
        <v>3.841.1</v>
      </c>
      <c r="E2557" s="27340" t="s">
        <v>1065</v>
      </c>
      <c r="F2557" s="27341" t="s">
        <v>430</v>
      </c>
      <c r="G2557" s="27545" t="s">
        <v>22</v>
      </c>
      <c r="H2557" s="27343" t="s">
        <v>22</v>
      </c>
      <c r="I2557" s="27545" t="s">
        <v>1381</v>
      </c>
      <c r="J2557" s="27343" t="s">
        <v>22</v>
      </c>
      <c r="K2557" s="28195"/>
      <c r="L2557" s="28229"/>
      <c r="M2557" s="28229"/>
      <c r="N2557" s="28229"/>
      <c r="O2557" s="28229"/>
      <c r="P2557" s="28229"/>
      <c r="Q2557" s="28229"/>
      <c r="R2557" s="28229"/>
      <c r="S2557" s="28229"/>
      <c r="T2557" s="28229"/>
      <c r="U2557" s="28265"/>
      <c r="V2557" s="28229">
        <v>0</v>
      </c>
    </row>
    <row s="28966" customFormat="1" customHeight="1" ht="15">
      <c r="A2558" s="28229"/>
      <c r="B2558" s="28924"/>
      <c r="C2558" s="28540"/>
      <c r="D2558" s="27339" t="str">
        <f>B2557&amp;".2"</f>
        <v>3.841.2</v>
      </c>
      <c r="E2558" s="27340" t="s">
        <v>1066</v>
      </c>
      <c r="F2558" s="27341" t="s">
        <v>430</v>
      </c>
      <c r="G2558" s="27310" t="s">
        <v>22</v>
      </c>
      <c r="H2558" s="27343" t="s">
        <v>22</v>
      </c>
      <c r="I2558" s="27310" t="s">
        <v>2612</v>
      </c>
      <c r="J2558" s="27343" t="s">
        <v>22</v>
      </c>
      <c r="K2558" s="28195" t="s">
        <v>1067</v>
      </c>
      <c r="L2558" s="28229"/>
      <c r="M2558" s="28229"/>
      <c r="N2558" s="28229"/>
      <c r="O2558" s="28229"/>
      <c r="P2558" s="28229"/>
      <c r="Q2558" s="28229"/>
      <c r="R2558" s="28229"/>
      <c r="S2558" s="28229"/>
      <c r="T2558" s="28229"/>
      <c r="U2558" s="28265"/>
      <c r="V2558" s="28229">
        <v>0</v>
      </c>
    </row>
    <row s="28966" customFormat="1" customHeight="1" ht="15">
      <c r="A2559" s="28229"/>
      <c r="B2559" s="28924"/>
      <c r="C2559" s="28540"/>
      <c r="D2559" s="27339" t="str">
        <f>B2557&amp;".3"</f>
        <v>3.841.3</v>
      </c>
      <c r="E2559" s="27340" t="s">
        <v>1068</v>
      </c>
      <c r="F2559" s="27341" t="s">
        <v>430</v>
      </c>
      <c r="G2559" s="27310" t="s">
        <v>22</v>
      </c>
      <c r="H2559" s="27343" t="s">
        <v>22</v>
      </c>
      <c r="I2559" s="27310" t="s">
        <v>2612</v>
      </c>
      <c r="J2559" s="27343" t="s">
        <v>22</v>
      </c>
      <c r="K2559" s="28195" t="s">
        <v>1069</v>
      </c>
      <c r="L2559" s="28229"/>
      <c r="M2559" s="28229"/>
      <c r="N2559" s="28229"/>
      <c r="O2559" s="28229"/>
      <c r="P2559" s="28229"/>
      <c r="Q2559" s="28229"/>
      <c r="R2559" s="28229"/>
      <c r="S2559" s="28229"/>
      <c r="T2559" s="28229"/>
      <c r="U2559" s="28265"/>
      <c r="V2559" s="28229">
        <v>0</v>
      </c>
    </row>
    <row s="28966" customFormat="1" customHeight="1" ht="22.5">
      <c r="A2560" s="28229"/>
      <c r="B2560" s="28924" t="s">
        <v>2625</v>
      </c>
      <c r="C2560" s="28540" t="s">
        <v>103</v>
      </c>
      <c r="D2560" s="27339" t="str">
        <f>B2560&amp;".1"</f>
        <v>3.842.1</v>
      </c>
      <c r="E2560" s="27340" t="s">
        <v>1065</v>
      </c>
      <c r="F2560" s="27341" t="s">
        <v>430</v>
      </c>
      <c r="G2560" s="27545" t="s">
        <v>22</v>
      </c>
      <c r="H2560" s="27343" t="s">
        <v>22</v>
      </c>
      <c r="I2560" s="27545" t="s">
        <v>2626</v>
      </c>
      <c r="J2560" s="27343" t="s">
        <v>22</v>
      </c>
      <c r="K2560" s="28195"/>
      <c r="L2560" s="28229"/>
      <c r="M2560" s="28229"/>
      <c r="N2560" s="28229"/>
      <c r="O2560" s="28229"/>
      <c r="P2560" s="28229"/>
      <c r="Q2560" s="28229"/>
      <c r="R2560" s="28229"/>
      <c r="S2560" s="28229"/>
      <c r="T2560" s="28229"/>
      <c r="U2560" s="28265"/>
      <c r="V2560" s="28229">
        <v>0</v>
      </c>
    </row>
    <row s="28966" customFormat="1" customHeight="1" ht="15">
      <c r="A2561" s="28229"/>
      <c r="B2561" s="28924"/>
      <c r="C2561" s="28540"/>
      <c r="D2561" s="27339" t="str">
        <f>B2560&amp;".2"</f>
        <v>3.842.2</v>
      </c>
      <c r="E2561" s="27340" t="s">
        <v>1066</v>
      </c>
      <c r="F2561" s="27341" t="s">
        <v>430</v>
      </c>
      <c r="G2561" s="27310" t="s">
        <v>22</v>
      </c>
      <c r="H2561" s="27343" t="s">
        <v>22</v>
      </c>
      <c r="I2561" s="27310" t="s">
        <v>2612</v>
      </c>
      <c r="J2561" s="27343" t="s">
        <v>22</v>
      </c>
      <c r="K2561" s="28195" t="s">
        <v>1067</v>
      </c>
      <c r="L2561" s="28229"/>
      <c r="M2561" s="28229"/>
      <c r="N2561" s="28229"/>
      <c r="O2561" s="28229"/>
      <c r="P2561" s="28229"/>
      <c r="Q2561" s="28229"/>
      <c r="R2561" s="28229"/>
      <c r="S2561" s="28229"/>
      <c r="T2561" s="28229"/>
      <c r="U2561" s="28265"/>
      <c r="V2561" s="28229">
        <v>0</v>
      </c>
    </row>
    <row s="28966" customFormat="1" customHeight="1" ht="15">
      <c r="A2562" s="28229"/>
      <c r="B2562" s="28924"/>
      <c r="C2562" s="28540"/>
      <c r="D2562" s="27339" t="str">
        <f>B2560&amp;".3"</f>
        <v>3.842.3</v>
      </c>
      <c r="E2562" s="27340" t="s">
        <v>1068</v>
      </c>
      <c r="F2562" s="27341" t="s">
        <v>430</v>
      </c>
      <c r="G2562" s="27310" t="s">
        <v>22</v>
      </c>
      <c r="H2562" s="27343" t="s">
        <v>22</v>
      </c>
      <c r="I2562" s="27310" t="s">
        <v>2612</v>
      </c>
      <c r="J2562" s="27343" t="s">
        <v>22</v>
      </c>
      <c r="K2562" s="28195" t="s">
        <v>1069</v>
      </c>
      <c r="L2562" s="28229"/>
      <c r="M2562" s="28229"/>
      <c r="N2562" s="28229"/>
      <c r="O2562" s="28229"/>
      <c r="P2562" s="28229"/>
      <c r="Q2562" s="28229"/>
      <c r="R2562" s="28229"/>
      <c r="S2562" s="28229"/>
      <c r="T2562" s="28229"/>
      <c r="U2562" s="28265"/>
      <c r="V2562" s="28229">
        <v>0</v>
      </c>
    </row>
    <row s="28966" customFormat="1" customHeight="1" ht="22.5">
      <c r="A2563" s="28229"/>
      <c r="B2563" s="28924" t="s">
        <v>2627</v>
      </c>
      <c r="C2563" s="28540" t="s">
        <v>103</v>
      </c>
      <c r="D2563" s="27339" t="str">
        <f>B2563&amp;".1"</f>
        <v>3.843.1</v>
      </c>
      <c r="E2563" s="27340" t="s">
        <v>1065</v>
      </c>
      <c r="F2563" s="27341" t="s">
        <v>430</v>
      </c>
      <c r="G2563" s="27545" t="s">
        <v>22</v>
      </c>
      <c r="H2563" s="27343" t="s">
        <v>22</v>
      </c>
      <c r="I2563" s="27545" t="s">
        <v>2628</v>
      </c>
      <c r="J2563" s="27343" t="s">
        <v>22</v>
      </c>
      <c r="K2563" s="28195"/>
      <c r="L2563" s="28229"/>
      <c r="M2563" s="28229"/>
      <c r="N2563" s="28229"/>
      <c r="O2563" s="28229"/>
      <c r="P2563" s="28229"/>
      <c r="Q2563" s="28229"/>
      <c r="R2563" s="28229"/>
      <c r="S2563" s="28229"/>
      <c r="T2563" s="28229"/>
      <c r="U2563" s="28265"/>
      <c r="V2563" s="28229">
        <v>0</v>
      </c>
    </row>
    <row s="28966" customFormat="1" customHeight="1" ht="15">
      <c r="A2564" s="28229"/>
      <c r="B2564" s="28924"/>
      <c r="C2564" s="28540"/>
      <c r="D2564" s="27339" t="str">
        <f>B2563&amp;".2"</f>
        <v>3.843.2</v>
      </c>
      <c r="E2564" s="27340" t="s">
        <v>1066</v>
      </c>
      <c r="F2564" s="27341" t="s">
        <v>430</v>
      </c>
      <c r="G2564" s="27310" t="s">
        <v>22</v>
      </c>
      <c r="H2564" s="27343" t="s">
        <v>22</v>
      </c>
      <c r="I2564" s="27310" t="s">
        <v>2612</v>
      </c>
      <c r="J2564" s="27343" t="s">
        <v>22</v>
      </c>
      <c r="K2564" s="28195" t="s">
        <v>1067</v>
      </c>
      <c r="L2564" s="28229"/>
      <c r="M2564" s="28229"/>
      <c r="N2564" s="28229"/>
      <c r="O2564" s="28229"/>
      <c r="P2564" s="28229"/>
      <c r="Q2564" s="28229"/>
      <c r="R2564" s="28229"/>
      <c r="S2564" s="28229"/>
      <c r="T2564" s="28229"/>
      <c r="U2564" s="28265"/>
      <c r="V2564" s="28229">
        <v>0</v>
      </c>
    </row>
    <row s="28966" customFormat="1" customHeight="1" ht="15">
      <c r="A2565" s="28229"/>
      <c r="B2565" s="28924"/>
      <c r="C2565" s="28540"/>
      <c r="D2565" s="27339" t="str">
        <f>B2563&amp;".3"</f>
        <v>3.843.3</v>
      </c>
      <c r="E2565" s="27340" t="s">
        <v>1068</v>
      </c>
      <c r="F2565" s="27341" t="s">
        <v>430</v>
      </c>
      <c r="G2565" s="27310" t="s">
        <v>22</v>
      </c>
      <c r="H2565" s="27343" t="s">
        <v>22</v>
      </c>
      <c r="I2565" s="27310" t="s">
        <v>2612</v>
      </c>
      <c r="J2565" s="27343" t="s">
        <v>22</v>
      </c>
      <c r="K2565" s="28195" t="s">
        <v>1069</v>
      </c>
      <c r="L2565" s="28229"/>
      <c r="M2565" s="28229"/>
      <c r="N2565" s="28229"/>
      <c r="O2565" s="28229"/>
      <c r="P2565" s="28229"/>
      <c r="Q2565" s="28229"/>
      <c r="R2565" s="28229"/>
      <c r="S2565" s="28229"/>
      <c r="T2565" s="28229"/>
      <c r="U2565" s="28265"/>
      <c r="V2565" s="28229">
        <v>0</v>
      </c>
    </row>
    <row s="28966" customFormat="1" customHeight="1" ht="22.5">
      <c r="A2566" s="28229"/>
      <c r="B2566" s="28924" t="s">
        <v>2629</v>
      </c>
      <c r="C2566" s="28540" t="s">
        <v>103</v>
      </c>
      <c r="D2566" s="27339" t="str">
        <f>B2566&amp;".1"</f>
        <v>3.844.1</v>
      </c>
      <c r="E2566" s="27340" t="s">
        <v>1065</v>
      </c>
      <c r="F2566" s="27341" t="s">
        <v>430</v>
      </c>
      <c r="G2566" s="27545" t="s">
        <v>22</v>
      </c>
      <c r="H2566" s="27343" t="s">
        <v>22</v>
      </c>
      <c r="I2566" s="27545" t="s">
        <v>2630</v>
      </c>
      <c r="J2566" s="27343" t="s">
        <v>22</v>
      </c>
      <c r="K2566" s="28195"/>
      <c r="L2566" s="28229"/>
      <c r="M2566" s="28229"/>
      <c r="N2566" s="28229"/>
      <c r="O2566" s="28229"/>
      <c r="P2566" s="28229"/>
      <c r="Q2566" s="28229"/>
      <c r="R2566" s="28229"/>
      <c r="S2566" s="28229"/>
      <c r="T2566" s="28229"/>
      <c r="U2566" s="28265"/>
      <c r="V2566" s="28229">
        <v>0</v>
      </c>
    </row>
    <row s="28966" customFormat="1" customHeight="1" ht="15">
      <c r="A2567" s="28229"/>
      <c r="B2567" s="28924"/>
      <c r="C2567" s="28540"/>
      <c r="D2567" s="27339" t="str">
        <f>B2566&amp;".2"</f>
        <v>3.844.2</v>
      </c>
      <c r="E2567" s="27340" t="s">
        <v>1066</v>
      </c>
      <c r="F2567" s="27341" t="s">
        <v>430</v>
      </c>
      <c r="G2567" s="27310" t="s">
        <v>22</v>
      </c>
      <c r="H2567" s="27343" t="s">
        <v>22</v>
      </c>
      <c r="I2567" s="27310" t="s">
        <v>2612</v>
      </c>
      <c r="J2567" s="27343" t="s">
        <v>22</v>
      </c>
      <c r="K2567" s="28195" t="s">
        <v>1067</v>
      </c>
      <c r="L2567" s="28229"/>
      <c r="M2567" s="28229"/>
      <c r="N2567" s="28229"/>
      <c r="O2567" s="28229"/>
      <c r="P2567" s="28229"/>
      <c r="Q2567" s="28229"/>
      <c r="R2567" s="28229"/>
      <c r="S2567" s="28229"/>
      <c r="T2567" s="28229"/>
      <c r="U2567" s="28265"/>
      <c r="V2567" s="28229">
        <v>0</v>
      </c>
    </row>
    <row s="28966" customFormat="1" customHeight="1" ht="15">
      <c r="A2568" s="28229"/>
      <c r="B2568" s="28924"/>
      <c r="C2568" s="28540"/>
      <c r="D2568" s="27339" t="str">
        <f>B2566&amp;".3"</f>
        <v>3.844.3</v>
      </c>
      <c r="E2568" s="27340" t="s">
        <v>1068</v>
      </c>
      <c r="F2568" s="27341" t="s">
        <v>430</v>
      </c>
      <c r="G2568" s="27310" t="s">
        <v>22</v>
      </c>
      <c r="H2568" s="27343" t="s">
        <v>22</v>
      </c>
      <c r="I2568" s="27310" t="s">
        <v>2612</v>
      </c>
      <c r="J2568" s="27343" t="s">
        <v>22</v>
      </c>
      <c r="K2568" s="28195" t="s">
        <v>1069</v>
      </c>
      <c r="L2568" s="28229"/>
      <c r="M2568" s="28229"/>
      <c r="N2568" s="28229"/>
      <c r="O2568" s="28229"/>
      <c r="P2568" s="28229"/>
      <c r="Q2568" s="28229"/>
      <c r="R2568" s="28229"/>
      <c r="S2568" s="28229"/>
      <c r="T2568" s="28229"/>
      <c r="U2568" s="28265"/>
      <c r="V2568" s="28229">
        <v>0</v>
      </c>
    </row>
    <row s="28966" customFormat="1" customHeight="1" ht="22.5">
      <c r="A2569" s="28229"/>
      <c r="B2569" s="28924" t="s">
        <v>2631</v>
      </c>
      <c r="C2569" s="28540" t="s">
        <v>103</v>
      </c>
      <c r="D2569" s="27339" t="str">
        <f>B2569&amp;".1"</f>
        <v>3.845.1</v>
      </c>
      <c r="E2569" s="27340" t="s">
        <v>1065</v>
      </c>
      <c r="F2569" s="27341" t="s">
        <v>430</v>
      </c>
      <c r="G2569" s="27545" t="s">
        <v>22</v>
      </c>
      <c r="H2569" s="27343" t="s">
        <v>22</v>
      </c>
      <c r="I2569" s="27545" t="s">
        <v>2632</v>
      </c>
      <c r="J2569" s="27343" t="s">
        <v>22</v>
      </c>
      <c r="K2569" s="28195"/>
      <c r="L2569" s="28229"/>
      <c r="M2569" s="28229"/>
      <c r="N2569" s="28229"/>
      <c r="O2569" s="28229"/>
      <c r="P2569" s="28229"/>
      <c r="Q2569" s="28229"/>
      <c r="R2569" s="28229"/>
      <c r="S2569" s="28229"/>
      <c r="T2569" s="28229"/>
      <c r="U2569" s="28265"/>
      <c r="V2569" s="28229">
        <v>0</v>
      </c>
    </row>
    <row s="28966" customFormat="1" customHeight="1" ht="15">
      <c r="A2570" s="28229"/>
      <c r="B2570" s="28924"/>
      <c r="C2570" s="28540"/>
      <c r="D2570" s="27339" t="str">
        <f>B2569&amp;".2"</f>
        <v>3.845.2</v>
      </c>
      <c r="E2570" s="27340" t="s">
        <v>1066</v>
      </c>
      <c r="F2570" s="27341" t="s">
        <v>430</v>
      </c>
      <c r="G2570" s="27310" t="s">
        <v>22</v>
      </c>
      <c r="H2570" s="27343" t="s">
        <v>22</v>
      </c>
      <c r="I2570" s="27310" t="s">
        <v>2633</v>
      </c>
      <c r="J2570" s="27343" t="s">
        <v>22</v>
      </c>
      <c r="K2570" s="28195" t="s">
        <v>1067</v>
      </c>
      <c r="L2570" s="28229"/>
      <c r="M2570" s="28229"/>
      <c r="N2570" s="28229"/>
      <c r="O2570" s="28229"/>
      <c r="P2570" s="28229"/>
      <c r="Q2570" s="28229"/>
      <c r="R2570" s="28229"/>
      <c r="S2570" s="28229"/>
      <c r="T2570" s="28229"/>
      <c r="U2570" s="28265"/>
      <c r="V2570" s="28229">
        <v>0</v>
      </c>
    </row>
    <row s="28966" customFormat="1" customHeight="1" ht="15">
      <c r="A2571" s="28229"/>
      <c r="B2571" s="28924"/>
      <c r="C2571" s="28540"/>
      <c r="D2571" s="27339" t="str">
        <f>B2569&amp;".3"</f>
        <v>3.845.3</v>
      </c>
      <c r="E2571" s="27340" t="s">
        <v>1068</v>
      </c>
      <c r="F2571" s="27341" t="s">
        <v>430</v>
      </c>
      <c r="G2571" s="27310" t="s">
        <v>22</v>
      </c>
      <c r="H2571" s="27343" t="s">
        <v>22</v>
      </c>
      <c r="I2571" s="27310" t="s">
        <v>2612</v>
      </c>
      <c r="J2571" s="27343" t="s">
        <v>22</v>
      </c>
      <c r="K2571" s="28195" t="s">
        <v>1069</v>
      </c>
      <c r="L2571" s="28229"/>
      <c r="M2571" s="28229"/>
      <c r="N2571" s="28229"/>
      <c r="O2571" s="28229"/>
      <c r="P2571" s="28229"/>
      <c r="Q2571" s="28229"/>
      <c r="R2571" s="28229"/>
      <c r="S2571" s="28229"/>
      <c r="T2571" s="28229"/>
      <c r="U2571" s="28265"/>
      <c r="V2571" s="28229">
        <v>0</v>
      </c>
    </row>
    <row s="28966" customFormat="1" customHeight="1" ht="22.5">
      <c r="A2572" s="28229"/>
      <c r="B2572" s="28924" t="s">
        <v>2634</v>
      </c>
      <c r="C2572" s="28540" t="s">
        <v>103</v>
      </c>
      <c r="D2572" s="27339" t="str">
        <f>B2572&amp;".1"</f>
        <v>3.846.1</v>
      </c>
      <c r="E2572" s="27340" t="s">
        <v>1065</v>
      </c>
      <c r="F2572" s="27341" t="s">
        <v>430</v>
      </c>
      <c r="G2572" s="27545" t="s">
        <v>22</v>
      </c>
      <c r="H2572" s="27343" t="s">
        <v>22</v>
      </c>
      <c r="I2572" s="27545" t="s">
        <v>2635</v>
      </c>
      <c r="J2572" s="27343" t="s">
        <v>22</v>
      </c>
      <c r="K2572" s="28195"/>
      <c r="L2572" s="28229"/>
      <c r="M2572" s="28229"/>
      <c r="N2572" s="28229"/>
      <c r="O2572" s="28229"/>
      <c r="P2572" s="28229"/>
      <c r="Q2572" s="28229"/>
      <c r="R2572" s="28229"/>
      <c r="S2572" s="28229"/>
      <c r="T2572" s="28229"/>
      <c r="U2572" s="28265"/>
      <c r="V2572" s="28229">
        <v>0</v>
      </c>
    </row>
    <row s="28966" customFormat="1" customHeight="1" ht="15">
      <c r="A2573" s="28229"/>
      <c r="B2573" s="28924"/>
      <c r="C2573" s="28540"/>
      <c r="D2573" s="27339" t="str">
        <f>B2572&amp;".2"</f>
        <v>3.846.2</v>
      </c>
      <c r="E2573" s="27340" t="s">
        <v>1066</v>
      </c>
      <c r="F2573" s="27341" t="s">
        <v>430</v>
      </c>
      <c r="G2573" s="27310" t="s">
        <v>22</v>
      </c>
      <c r="H2573" s="27343" t="s">
        <v>22</v>
      </c>
      <c r="I2573" s="27310" t="s">
        <v>2633</v>
      </c>
      <c r="J2573" s="27343" t="s">
        <v>22</v>
      </c>
      <c r="K2573" s="28195" t="s">
        <v>1067</v>
      </c>
      <c r="L2573" s="28229"/>
      <c r="M2573" s="28229"/>
      <c r="N2573" s="28229"/>
      <c r="O2573" s="28229"/>
      <c r="P2573" s="28229"/>
      <c r="Q2573" s="28229"/>
      <c r="R2573" s="28229"/>
      <c r="S2573" s="28229"/>
      <c r="T2573" s="28229"/>
      <c r="U2573" s="28265"/>
      <c r="V2573" s="28229">
        <v>0</v>
      </c>
    </row>
    <row s="28966" customFormat="1" customHeight="1" ht="15">
      <c r="A2574" s="28229"/>
      <c r="B2574" s="28924"/>
      <c r="C2574" s="28540"/>
      <c r="D2574" s="27339" t="str">
        <f>B2572&amp;".3"</f>
        <v>3.846.3</v>
      </c>
      <c r="E2574" s="27340" t="s">
        <v>1068</v>
      </c>
      <c r="F2574" s="27341" t="s">
        <v>430</v>
      </c>
      <c r="G2574" s="27310" t="s">
        <v>22</v>
      </c>
      <c r="H2574" s="27343" t="s">
        <v>22</v>
      </c>
      <c r="I2574" s="27310" t="s">
        <v>2612</v>
      </c>
      <c r="J2574" s="27343" t="s">
        <v>22</v>
      </c>
      <c r="K2574" s="28195" t="s">
        <v>1069</v>
      </c>
      <c r="L2574" s="28229"/>
      <c r="M2574" s="28229"/>
      <c r="N2574" s="28229"/>
      <c r="O2574" s="28229"/>
      <c r="P2574" s="28229"/>
      <c r="Q2574" s="28229"/>
      <c r="R2574" s="28229"/>
      <c r="S2574" s="28229"/>
      <c r="T2574" s="28229"/>
      <c r="U2574" s="28265"/>
      <c r="V2574" s="28229">
        <v>0</v>
      </c>
    </row>
    <row s="28966" customFormat="1" customHeight="1" ht="22.5">
      <c r="A2575" s="28229"/>
      <c r="B2575" s="28924" t="s">
        <v>2636</v>
      </c>
      <c r="C2575" s="28540" t="s">
        <v>103</v>
      </c>
      <c r="D2575" s="27339" t="str">
        <f>B2575&amp;".1"</f>
        <v>3.847.1</v>
      </c>
      <c r="E2575" s="27340" t="s">
        <v>1065</v>
      </c>
      <c r="F2575" s="27341" t="s">
        <v>430</v>
      </c>
      <c r="G2575" s="27545" t="s">
        <v>22</v>
      </c>
      <c r="H2575" s="27343" t="s">
        <v>22</v>
      </c>
      <c r="I2575" s="27545" t="s">
        <v>2637</v>
      </c>
      <c r="J2575" s="27343" t="s">
        <v>22</v>
      </c>
      <c r="K2575" s="28195"/>
      <c r="L2575" s="28229"/>
      <c r="M2575" s="28229"/>
      <c r="N2575" s="28229"/>
      <c r="O2575" s="28229"/>
      <c r="P2575" s="28229"/>
      <c r="Q2575" s="28229"/>
      <c r="R2575" s="28229"/>
      <c r="S2575" s="28229"/>
      <c r="T2575" s="28229"/>
      <c r="U2575" s="28265"/>
      <c r="V2575" s="28229">
        <v>0</v>
      </c>
    </row>
    <row s="28966" customFormat="1" customHeight="1" ht="15">
      <c r="A2576" s="28229"/>
      <c r="B2576" s="28924"/>
      <c r="C2576" s="28540"/>
      <c r="D2576" s="27339" t="str">
        <f>B2575&amp;".2"</f>
        <v>3.847.2</v>
      </c>
      <c r="E2576" s="27340" t="s">
        <v>1066</v>
      </c>
      <c r="F2576" s="27341" t="s">
        <v>430</v>
      </c>
      <c r="G2576" s="27310" t="s">
        <v>22</v>
      </c>
      <c r="H2576" s="27343" t="s">
        <v>22</v>
      </c>
      <c r="I2576" s="27310" t="s">
        <v>2633</v>
      </c>
      <c r="J2576" s="27343" t="s">
        <v>22</v>
      </c>
      <c r="K2576" s="28195" t="s">
        <v>1067</v>
      </c>
      <c r="L2576" s="28229"/>
      <c r="M2576" s="28229"/>
      <c r="N2576" s="28229"/>
      <c r="O2576" s="28229"/>
      <c r="P2576" s="28229"/>
      <c r="Q2576" s="28229"/>
      <c r="R2576" s="28229"/>
      <c r="S2576" s="28229"/>
      <c r="T2576" s="28229"/>
      <c r="U2576" s="28265"/>
      <c r="V2576" s="28229">
        <v>0</v>
      </c>
    </row>
    <row s="28966" customFormat="1" customHeight="1" ht="15">
      <c r="A2577" s="28229"/>
      <c r="B2577" s="28924"/>
      <c r="C2577" s="28540"/>
      <c r="D2577" s="27339" t="str">
        <f>B2575&amp;".3"</f>
        <v>3.847.3</v>
      </c>
      <c r="E2577" s="27340" t="s">
        <v>1068</v>
      </c>
      <c r="F2577" s="27341" t="s">
        <v>430</v>
      </c>
      <c r="G2577" s="27310" t="s">
        <v>22</v>
      </c>
      <c r="H2577" s="27343" t="s">
        <v>22</v>
      </c>
      <c r="I2577" s="27310" t="s">
        <v>2633</v>
      </c>
      <c r="J2577" s="27343" t="s">
        <v>22</v>
      </c>
      <c r="K2577" s="28195" t="s">
        <v>1069</v>
      </c>
      <c r="L2577" s="28229"/>
      <c r="M2577" s="28229"/>
      <c r="N2577" s="28229"/>
      <c r="O2577" s="28229"/>
      <c r="P2577" s="28229"/>
      <c r="Q2577" s="28229"/>
      <c r="R2577" s="28229"/>
      <c r="S2577" s="28229"/>
      <c r="T2577" s="28229"/>
      <c r="U2577" s="28265"/>
      <c r="V2577" s="28229">
        <v>0</v>
      </c>
    </row>
    <row s="28966" customFormat="1" customHeight="1" ht="22.5">
      <c r="A2578" s="28229"/>
      <c r="B2578" s="28924" t="s">
        <v>2638</v>
      </c>
      <c r="C2578" s="28540" t="s">
        <v>103</v>
      </c>
      <c r="D2578" s="27339" t="str">
        <f>B2578&amp;".1"</f>
        <v>3.848.1</v>
      </c>
      <c r="E2578" s="27340" t="s">
        <v>1065</v>
      </c>
      <c r="F2578" s="27341" t="s">
        <v>430</v>
      </c>
      <c r="G2578" s="27545" t="s">
        <v>22</v>
      </c>
      <c r="H2578" s="27343" t="s">
        <v>22</v>
      </c>
      <c r="I2578" s="27545" t="s">
        <v>2639</v>
      </c>
      <c r="J2578" s="27343" t="s">
        <v>22</v>
      </c>
      <c r="K2578" s="28195"/>
      <c r="L2578" s="28229"/>
      <c r="M2578" s="28229"/>
      <c r="N2578" s="28229"/>
      <c r="O2578" s="28229"/>
      <c r="P2578" s="28229"/>
      <c r="Q2578" s="28229"/>
      <c r="R2578" s="28229"/>
      <c r="S2578" s="28229"/>
      <c r="T2578" s="28229"/>
      <c r="U2578" s="28265"/>
      <c r="V2578" s="28229">
        <v>0</v>
      </c>
    </row>
    <row s="28966" customFormat="1" customHeight="1" ht="15">
      <c r="A2579" s="28229"/>
      <c r="B2579" s="28924"/>
      <c r="C2579" s="28540"/>
      <c r="D2579" s="27339" t="str">
        <f>B2578&amp;".2"</f>
        <v>3.848.2</v>
      </c>
      <c r="E2579" s="27340" t="s">
        <v>1066</v>
      </c>
      <c r="F2579" s="27341" t="s">
        <v>430</v>
      </c>
      <c r="G2579" s="27310" t="s">
        <v>22</v>
      </c>
      <c r="H2579" s="27343" t="s">
        <v>22</v>
      </c>
      <c r="I2579" s="27310" t="s">
        <v>2633</v>
      </c>
      <c r="J2579" s="27343" t="s">
        <v>22</v>
      </c>
      <c r="K2579" s="28195" t="s">
        <v>1067</v>
      </c>
      <c r="L2579" s="28229"/>
      <c r="M2579" s="28229"/>
      <c r="N2579" s="28229"/>
      <c r="O2579" s="28229"/>
      <c r="P2579" s="28229"/>
      <c r="Q2579" s="28229"/>
      <c r="R2579" s="28229"/>
      <c r="S2579" s="28229"/>
      <c r="T2579" s="28229"/>
      <c r="U2579" s="28265"/>
      <c r="V2579" s="28229">
        <v>0</v>
      </c>
    </row>
    <row s="28966" customFormat="1" customHeight="1" ht="15">
      <c r="A2580" s="28229"/>
      <c r="B2580" s="28924"/>
      <c r="C2580" s="28540"/>
      <c r="D2580" s="27339" t="str">
        <f>B2578&amp;".3"</f>
        <v>3.848.3</v>
      </c>
      <c r="E2580" s="27340" t="s">
        <v>1068</v>
      </c>
      <c r="F2580" s="27341" t="s">
        <v>430</v>
      </c>
      <c r="G2580" s="27310" t="s">
        <v>22</v>
      </c>
      <c r="H2580" s="27343" t="s">
        <v>22</v>
      </c>
      <c r="I2580" s="27310" t="s">
        <v>2633</v>
      </c>
      <c r="J2580" s="27343" t="s">
        <v>22</v>
      </c>
      <c r="K2580" s="28195" t="s">
        <v>1069</v>
      </c>
      <c r="L2580" s="28229"/>
      <c r="M2580" s="28229"/>
      <c r="N2580" s="28229"/>
      <c r="O2580" s="28229"/>
      <c r="P2580" s="28229"/>
      <c r="Q2580" s="28229"/>
      <c r="R2580" s="28229"/>
      <c r="S2580" s="28229"/>
      <c r="T2580" s="28229"/>
      <c r="U2580" s="28265"/>
      <c r="V2580" s="28229">
        <v>0</v>
      </c>
    </row>
    <row s="28966" customFormat="1" customHeight="1" ht="22.5">
      <c r="A2581" s="28229"/>
      <c r="B2581" s="28924" t="s">
        <v>2640</v>
      </c>
      <c r="C2581" s="28540" t="s">
        <v>103</v>
      </c>
      <c r="D2581" s="27339" t="str">
        <f>B2581&amp;".1"</f>
        <v>3.849.1</v>
      </c>
      <c r="E2581" s="27340" t="s">
        <v>1065</v>
      </c>
      <c r="F2581" s="27341" t="s">
        <v>430</v>
      </c>
      <c r="G2581" s="27545" t="s">
        <v>22</v>
      </c>
      <c r="H2581" s="27343" t="s">
        <v>22</v>
      </c>
      <c r="I2581" s="27545" t="s">
        <v>2641</v>
      </c>
      <c r="J2581" s="27343" t="s">
        <v>22</v>
      </c>
      <c r="K2581" s="28195"/>
      <c r="L2581" s="28229"/>
      <c r="M2581" s="28229"/>
      <c r="N2581" s="28229"/>
      <c r="O2581" s="28229"/>
      <c r="P2581" s="28229"/>
      <c r="Q2581" s="28229"/>
      <c r="R2581" s="28229"/>
      <c r="S2581" s="28229"/>
      <c r="T2581" s="28229"/>
      <c r="U2581" s="28265"/>
      <c r="V2581" s="28229">
        <v>0</v>
      </c>
    </row>
    <row s="28966" customFormat="1" customHeight="1" ht="15">
      <c r="A2582" s="28229"/>
      <c r="B2582" s="28924"/>
      <c r="C2582" s="28540"/>
      <c r="D2582" s="27339" t="str">
        <f>B2581&amp;".2"</f>
        <v>3.849.2</v>
      </c>
      <c r="E2582" s="27340" t="s">
        <v>1066</v>
      </c>
      <c r="F2582" s="27341" t="s">
        <v>430</v>
      </c>
      <c r="G2582" s="27310" t="s">
        <v>22</v>
      </c>
      <c r="H2582" s="27343" t="s">
        <v>22</v>
      </c>
      <c r="I2582" s="27310" t="s">
        <v>2633</v>
      </c>
      <c r="J2582" s="27343" t="s">
        <v>22</v>
      </c>
      <c r="K2582" s="28195" t="s">
        <v>1067</v>
      </c>
      <c r="L2582" s="28229"/>
      <c r="M2582" s="28229"/>
      <c r="N2582" s="28229"/>
      <c r="O2582" s="28229"/>
      <c r="P2582" s="28229"/>
      <c r="Q2582" s="28229"/>
      <c r="R2582" s="28229"/>
      <c r="S2582" s="28229"/>
      <c r="T2582" s="28229"/>
      <c r="U2582" s="28265"/>
      <c r="V2582" s="28229">
        <v>0</v>
      </c>
    </row>
    <row s="28966" customFormat="1" customHeight="1" ht="15">
      <c r="A2583" s="28229"/>
      <c r="B2583" s="28924"/>
      <c r="C2583" s="28540"/>
      <c r="D2583" s="27339" t="str">
        <f>B2581&amp;".3"</f>
        <v>3.849.3</v>
      </c>
      <c r="E2583" s="27340" t="s">
        <v>1068</v>
      </c>
      <c r="F2583" s="27341" t="s">
        <v>430</v>
      </c>
      <c r="G2583" s="27310" t="s">
        <v>22</v>
      </c>
      <c r="H2583" s="27343" t="s">
        <v>22</v>
      </c>
      <c r="I2583" s="27310" t="s">
        <v>2633</v>
      </c>
      <c r="J2583" s="27343" t="s">
        <v>22</v>
      </c>
      <c r="K2583" s="28195" t="s">
        <v>1069</v>
      </c>
      <c r="L2583" s="28229"/>
      <c r="M2583" s="28229"/>
      <c r="N2583" s="28229"/>
      <c r="O2583" s="28229"/>
      <c r="P2583" s="28229"/>
      <c r="Q2583" s="28229"/>
      <c r="R2583" s="28229"/>
      <c r="S2583" s="28229"/>
      <c r="T2583" s="28229"/>
      <c r="U2583" s="28265"/>
      <c r="V2583" s="28229">
        <v>0</v>
      </c>
    </row>
    <row s="28966" customFormat="1" customHeight="1" ht="22.5">
      <c r="A2584" s="28229"/>
      <c r="B2584" s="28924" t="s">
        <v>2642</v>
      </c>
      <c r="C2584" s="28540" t="s">
        <v>103</v>
      </c>
      <c r="D2584" s="27339" t="str">
        <f>B2584&amp;".1"</f>
        <v>3.850.1</v>
      </c>
      <c r="E2584" s="27340" t="s">
        <v>1065</v>
      </c>
      <c r="F2584" s="27341" t="s">
        <v>430</v>
      </c>
      <c r="G2584" s="27545" t="s">
        <v>22</v>
      </c>
      <c r="H2584" s="27343" t="s">
        <v>22</v>
      </c>
      <c r="I2584" s="27545" t="s">
        <v>2641</v>
      </c>
      <c r="J2584" s="27343" t="s">
        <v>22</v>
      </c>
      <c r="K2584" s="28195"/>
      <c r="L2584" s="28229"/>
      <c r="M2584" s="28229"/>
      <c r="N2584" s="28229"/>
      <c r="O2584" s="28229"/>
      <c r="P2584" s="28229"/>
      <c r="Q2584" s="28229"/>
      <c r="R2584" s="28229"/>
      <c r="S2584" s="28229"/>
      <c r="T2584" s="28229"/>
      <c r="U2584" s="28265"/>
      <c r="V2584" s="28229">
        <v>0</v>
      </c>
    </row>
    <row s="28966" customFormat="1" customHeight="1" ht="15">
      <c r="A2585" s="28229"/>
      <c r="B2585" s="28924"/>
      <c r="C2585" s="28540"/>
      <c r="D2585" s="27339" t="str">
        <f>B2584&amp;".2"</f>
        <v>3.850.2</v>
      </c>
      <c r="E2585" s="27340" t="s">
        <v>1066</v>
      </c>
      <c r="F2585" s="27341" t="s">
        <v>430</v>
      </c>
      <c r="G2585" s="27310" t="s">
        <v>22</v>
      </c>
      <c r="H2585" s="27343" t="s">
        <v>22</v>
      </c>
      <c r="I2585" s="27310" t="s">
        <v>2633</v>
      </c>
      <c r="J2585" s="27343" t="s">
        <v>22</v>
      </c>
      <c r="K2585" s="28195" t="s">
        <v>1067</v>
      </c>
      <c r="L2585" s="28229"/>
      <c r="M2585" s="28229"/>
      <c r="N2585" s="28229"/>
      <c r="O2585" s="28229"/>
      <c r="P2585" s="28229"/>
      <c r="Q2585" s="28229"/>
      <c r="R2585" s="28229"/>
      <c r="S2585" s="28229"/>
      <c r="T2585" s="28229"/>
      <c r="U2585" s="28265"/>
      <c r="V2585" s="28229">
        <v>0</v>
      </c>
    </row>
    <row s="28966" customFormat="1" customHeight="1" ht="15">
      <c r="A2586" s="28229"/>
      <c r="B2586" s="28924"/>
      <c r="C2586" s="28540"/>
      <c r="D2586" s="27339" t="str">
        <f>B2584&amp;".3"</f>
        <v>3.850.3</v>
      </c>
      <c r="E2586" s="27340" t="s">
        <v>1068</v>
      </c>
      <c r="F2586" s="27341" t="s">
        <v>430</v>
      </c>
      <c r="G2586" s="27310" t="s">
        <v>22</v>
      </c>
      <c r="H2586" s="27343" t="s">
        <v>22</v>
      </c>
      <c r="I2586" s="27310" t="s">
        <v>2633</v>
      </c>
      <c r="J2586" s="27343" t="s">
        <v>22</v>
      </c>
      <c r="K2586" s="28195" t="s">
        <v>1069</v>
      </c>
      <c r="L2586" s="28229"/>
      <c r="M2586" s="28229"/>
      <c r="N2586" s="28229"/>
      <c r="O2586" s="28229"/>
      <c r="P2586" s="28229"/>
      <c r="Q2586" s="28229"/>
      <c r="R2586" s="28229"/>
      <c r="S2586" s="28229"/>
      <c r="T2586" s="28229"/>
      <c r="U2586" s="28265"/>
      <c r="V2586" s="28229">
        <v>0</v>
      </c>
    </row>
    <row s="28966" customFormat="1" customHeight="1" ht="22.5">
      <c r="A2587" s="28229"/>
      <c r="B2587" s="28924" t="s">
        <v>2643</v>
      </c>
      <c r="C2587" s="28540" t="s">
        <v>103</v>
      </c>
      <c r="D2587" s="27339" t="str">
        <f>B2587&amp;".1"</f>
        <v>3.851.1</v>
      </c>
      <c r="E2587" s="27340" t="s">
        <v>1065</v>
      </c>
      <c r="F2587" s="27341" t="s">
        <v>430</v>
      </c>
      <c r="G2587" s="27545" t="s">
        <v>22</v>
      </c>
      <c r="H2587" s="27343" t="s">
        <v>22</v>
      </c>
      <c r="I2587" s="27545" t="s">
        <v>2644</v>
      </c>
      <c r="J2587" s="27343" t="s">
        <v>22</v>
      </c>
      <c r="K2587" s="28195"/>
      <c r="L2587" s="28229"/>
      <c r="M2587" s="28229"/>
      <c r="N2587" s="28229"/>
      <c r="O2587" s="28229"/>
      <c r="P2587" s="28229"/>
      <c r="Q2587" s="28229"/>
      <c r="R2587" s="28229"/>
      <c r="S2587" s="28229"/>
      <c r="T2587" s="28229"/>
      <c r="U2587" s="28265"/>
      <c r="V2587" s="28229">
        <v>0</v>
      </c>
    </row>
    <row s="28966" customFormat="1" customHeight="1" ht="15">
      <c r="A2588" s="28229"/>
      <c r="B2588" s="28924"/>
      <c r="C2588" s="28540"/>
      <c r="D2588" s="27339" t="str">
        <f>B2587&amp;".2"</f>
        <v>3.851.2</v>
      </c>
      <c r="E2588" s="27340" t="s">
        <v>1066</v>
      </c>
      <c r="F2588" s="27341" t="s">
        <v>430</v>
      </c>
      <c r="G2588" s="27310" t="s">
        <v>22</v>
      </c>
      <c r="H2588" s="27343" t="s">
        <v>22</v>
      </c>
      <c r="I2588" s="27310" t="s">
        <v>2633</v>
      </c>
      <c r="J2588" s="27343" t="s">
        <v>22</v>
      </c>
      <c r="K2588" s="28195" t="s">
        <v>1067</v>
      </c>
      <c r="L2588" s="28229"/>
      <c r="M2588" s="28229"/>
      <c r="N2588" s="28229"/>
      <c r="O2588" s="28229"/>
      <c r="P2588" s="28229"/>
      <c r="Q2588" s="28229"/>
      <c r="R2588" s="28229"/>
      <c r="S2588" s="28229"/>
      <c r="T2588" s="28229"/>
      <c r="U2588" s="28265"/>
      <c r="V2588" s="28229">
        <v>0</v>
      </c>
    </row>
    <row s="28966" customFormat="1" customHeight="1" ht="15">
      <c r="A2589" s="28229"/>
      <c r="B2589" s="28924"/>
      <c r="C2589" s="28540"/>
      <c r="D2589" s="27339" t="str">
        <f>B2587&amp;".3"</f>
        <v>3.851.3</v>
      </c>
      <c r="E2589" s="27340" t="s">
        <v>1068</v>
      </c>
      <c r="F2589" s="27341" t="s">
        <v>430</v>
      </c>
      <c r="G2589" s="27310" t="s">
        <v>22</v>
      </c>
      <c r="H2589" s="27343" t="s">
        <v>22</v>
      </c>
      <c r="I2589" s="27310" t="s">
        <v>2633</v>
      </c>
      <c r="J2589" s="27343" t="s">
        <v>22</v>
      </c>
      <c r="K2589" s="28195" t="s">
        <v>1069</v>
      </c>
      <c r="L2589" s="28229"/>
      <c r="M2589" s="28229"/>
      <c r="N2589" s="28229"/>
      <c r="O2589" s="28229"/>
      <c r="P2589" s="28229"/>
      <c r="Q2589" s="28229"/>
      <c r="R2589" s="28229"/>
      <c r="S2589" s="28229"/>
      <c r="T2589" s="28229"/>
      <c r="U2589" s="28265"/>
      <c r="V2589" s="28229">
        <v>0</v>
      </c>
    </row>
    <row s="28966" customFormat="1" customHeight="1" ht="22.5">
      <c r="A2590" s="28229"/>
      <c r="B2590" s="28924" t="s">
        <v>2645</v>
      </c>
      <c r="C2590" s="28540" t="s">
        <v>103</v>
      </c>
      <c r="D2590" s="27339" t="str">
        <f>B2590&amp;".1"</f>
        <v>3.852.1</v>
      </c>
      <c r="E2590" s="27340" t="s">
        <v>1065</v>
      </c>
      <c r="F2590" s="27341" t="s">
        <v>430</v>
      </c>
      <c r="G2590" s="27545" t="s">
        <v>22</v>
      </c>
      <c r="H2590" s="27343" t="s">
        <v>22</v>
      </c>
      <c r="I2590" s="27545" t="s">
        <v>2646</v>
      </c>
      <c r="J2590" s="27343" t="s">
        <v>22</v>
      </c>
      <c r="K2590" s="28195"/>
      <c r="L2590" s="28229"/>
      <c r="M2590" s="28229"/>
      <c r="N2590" s="28229"/>
      <c r="O2590" s="28229"/>
      <c r="P2590" s="28229"/>
      <c r="Q2590" s="28229"/>
      <c r="R2590" s="28229"/>
      <c r="S2590" s="28229"/>
      <c r="T2590" s="28229"/>
      <c r="U2590" s="28265"/>
      <c r="V2590" s="28229">
        <v>0</v>
      </c>
    </row>
    <row s="28966" customFormat="1" customHeight="1" ht="15">
      <c r="A2591" s="28229"/>
      <c r="B2591" s="28924"/>
      <c r="C2591" s="28540"/>
      <c r="D2591" s="27339" t="str">
        <f>B2590&amp;".2"</f>
        <v>3.852.2</v>
      </c>
      <c r="E2591" s="27340" t="s">
        <v>1066</v>
      </c>
      <c r="F2591" s="27341" t="s">
        <v>430</v>
      </c>
      <c r="G2591" s="27310" t="s">
        <v>22</v>
      </c>
      <c r="H2591" s="27343" t="s">
        <v>22</v>
      </c>
      <c r="I2591" s="27310" t="s">
        <v>2633</v>
      </c>
      <c r="J2591" s="27343" t="s">
        <v>22</v>
      </c>
      <c r="K2591" s="28195" t="s">
        <v>1067</v>
      </c>
      <c r="L2591" s="28229"/>
      <c r="M2591" s="28229"/>
      <c r="N2591" s="28229"/>
      <c r="O2591" s="28229"/>
      <c r="P2591" s="28229"/>
      <c r="Q2591" s="28229"/>
      <c r="R2591" s="28229"/>
      <c r="S2591" s="28229"/>
      <c r="T2591" s="28229"/>
      <c r="U2591" s="28265"/>
      <c r="V2591" s="28229">
        <v>0</v>
      </c>
    </row>
    <row s="28966" customFormat="1" customHeight="1" ht="15">
      <c r="A2592" s="28229"/>
      <c r="B2592" s="28924"/>
      <c r="C2592" s="28540"/>
      <c r="D2592" s="27339" t="str">
        <f>B2590&amp;".3"</f>
        <v>3.852.3</v>
      </c>
      <c r="E2592" s="27340" t="s">
        <v>1068</v>
      </c>
      <c r="F2592" s="27341" t="s">
        <v>430</v>
      </c>
      <c r="G2592" s="27310" t="s">
        <v>22</v>
      </c>
      <c r="H2592" s="27343" t="s">
        <v>22</v>
      </c>
      <c r="I2592" s="27310" t="s">
        <v>2633</v>
      </c>
      <c r="J2592" s="27343" t="s">
        <v>22</v>
      </c>
      <c r="K2592" s="28195" t="s">
        <v>1069</v>
      </c>
      <c r="L2592" s="28229"/>
      <c r="M2592" s="28229"/>
      <c r="N2592" s="28229"/>
      <c r="O2592" s="28229"/>
      <c r="P2592" s="28229"/>
      <c r="Q2592" s="28229"/>
      <c r="R2592" s="28229"/>
      <c r="S2592" s="28229"/>
      <c r="T2592" s="28229"/>
      <c r="U2592" s="28265"/>
      <c r="V2592" s="28229">
        <v>0</v>
      </c>
    </row>
    <row s="28966" customFormat="1" customHeight="1" ht="22.5">
      <c r="A2593" s="28229"/>
      <c r="B2593" s="28924" t="s">
        <v>2647</v>
      </c>
      <c r="C2593" s="28540" t="s">
        <v>103</v>
      </c>
      <c r="D2593" s="27339" t="str">
        <f>B2593&amp;".1"</f>
        <v>3.853.1</v>
      </c>
      <c r="E2593" s="27340" t="s">
        <v>1065</v>
      </c>
      <c r="F2593" s="27341" t="s">
        <v>430</v>
      </c>
      <c r="G2593" s="27545" t="s">
        <v>22</v>
      </c>
      <c r="H2593" s="27343" t="s">
        <v>22</v>
      </c>
      <c r="I2593" s="27545" t="s">
        <v>2639</v>
      </c>
      <c r="J2593" s="27343" t="s">
        <v>22</v>
      </c>
      <c r="K2593" s="28195"/>
      <c r="L2593" s="28229"/>
      <c r="M2593" s="28229"/>
      <c r="N2593" s="28229"/>
      <c r="O2593" s="28229"/>
      <c r="P2593" s="28229"/>
      <c r="Q2593" s="28229"/>
      <c r="R2593" s="28229"/>
      <c r="S2593" s="28229"/>
      <c r="T2593" s="28229"/>
      <c r="U2593" s="28265"/>
      <c r="V2593" s="28229">
        <v>0</v>
      </c>
    </row>
    <row s="28966" customFormat="1" customHeight="1" ht="15">
      <c r="A2594" s="28229"/>
      <c r="B2594" s="28924"/>
      <c r="C2594" s="28540"/>
      <c r="D2594" s="27339" t="str">
        <f>B2593&amp;".2"</f>
        <v>3.853.2</v>
      </c>
      <c r="E2594" s="27340" t="s">
        <v>1066</v>
      </c>
      <c r="F2594" s="27341" t="s">
        <v>430</v>
      </c>
      <c r="G2594" s="27310" t="s">
        <v>22</v>
      </c>
      <c r="H2594" s="27343" t="s">
        <v>22</v>
      </c>
      <c r="I2594" s="27310" t="s">
        <v>2633</v>
      </c>
      <c r="J2594" s="27343" t="s">
        <v>22</v>
      </c>
      <c r="K2594" s="28195" t="s">
        <v>1067</v>
      </c>
      <c r="L2594" s="28229"/>
      <c r="M2594" s="28229"/>
      <c r="N2594" s="28229"/>
      <c r="O2594" s="28229"/>
      <c r="P2594" s="28229"/>
      <c r="Q2594" s="28229"/>
      <c r="R2594" s="28229"/>
      <c r="S2594" s="28229"/>
      <c r="T2594" s="28229"/>
      <c r="U2594" s="28265"/>
      <c r="V2594" s="28229">
        <v>0</v>
      </c>
    </row>
    <row s="28966" customFormat="1" customHeight="1" ht="15">
      <c r="A2595" s="28229"/>
      <c r="B2595" s="28924"/>
      <c r="C2595" s="28540"/>
      <c r="D2595" s="27339" t="str">
        <f>B2593&amp;".3"</f>
        <v>3.853.3</v>
      </c>
      <c r="E2595" s="27340" t="s">
        <v>1068</v>
      </c>
      <c r="F2595" s="27341" t="s">
        <v>430</v>
      </c>
      <c r="G2595" s="27310" t="s">
        <v>22</v>
      </c>
      <c r="H2595" s="27343" t="s">
        <v>22</v>
      </c>
      <c r="I2595" s="27310" t="s">
        <v>2633</v>
      </c>
      <c r="J2595" s="27343" t="s">
        <v>22</v>
      </c>
      <c r="K2595" s="28195" t="s">
        <v>1069</v>
      </c>
      <c r="L2595" s="28229"/>
      <c r="M2595" s="28229"/>
      <c r="N2595" s="28229"/>
      <c r="O2595" s="28229"/>
      <c r="P2595" s="28229"/>
      <c r="Q2595" s="28229"/>
      <c r="R2595" s="28229"/>
      <c r="S2595" s="28229"/>
      <c r="T2595" s="28229"/>
      <c r="U2595" s="28265"/>
      <c r="V2595" s="28229">
        <v>0</v>
      </c>
    </row>
    <row s="28966" customFormat="1" customHeight="1" ht="22.5">
      <c r="A2596" s="28229"/>
      <c r="B2596" s="28924" t="s">
        <v>2648</v>
      </c>
      <c r="C2596" s="28540" t="s">
        <v>103</v>
      </c>
      <c r="D2596" s="27339" t="str">
        <f>B2596&amp;".1"</f>
        <v>3.854.1</v>
      </c>
      <c r="E2596" s="27340" t="s">
        <v>1065</v>
      </c>
      <c r="F2596" s="27341" t="s">
        <v>430</v>
      </c>
      <c r="G2596" s="27545" t="s">
        <v>22</v>
      </c>
      <c r="H2596" s="27343" t="s">
        <v>22</v>
      </c>
      <c r="I2596" s="27545" t="s">
        <v>2649</v>
      </c>
      <c r="J2596" s="27343" t="s">
        <v>22</v>
      </c>
      <c r="K2596" s="28195"/>
      <c r="L2596" s="28229"/>
      <c r="M2596" s="28229"/>
      <c r="N2596" s="28229"/>
      <c r="O2596" s="28229"/>
      <c r="P2596" s="28229"/>
      <c r="Q2596" s="28229"/>
      <c r="R2596" s="28229"/>
      <c r="S2596" s="28229"/>
      <c r="T2596" s="28229"/>
      <c r="U2596" s="28265"/>
      <c r="V2596" s="28229">
        <v>0</v>
      </c>
    </row>
    <row s="28966" customFormat="1" customHeight="1" ht="15">
      <c r="A2597" s="28229"/>
      <c r="B2597" s="28924"/>
      <c r="C2597" s="28540"/>
      <c r="D2597" s="27339" t="str">
        <f>B2596&amp;".2"</f>
        <v>3.854.2</v>
      </c>
      <c r="E2597" s="27340" t="s">
        <v>1066</v>
      </c>
      <c r="F2597" s="27341" t="s">
        <v>430</v>
      </c>
      <c r="G2597" s="27310" t="s">
        <v>22</v>
      </c>
      <c r="H2597" s="27343" t="s">
        <v>22</v>
      </c>
      <c r="I2597" s="27310" t="s">
        <v>2633</v>
      </c>
      <c r="J2597" s="27343" t="s">
        <v>22</v>
      </c>
      <c r="K2597" s="28195" t="s">
        <v>1067</v>
      </c>
      <c r="L2597" s="28229"/>
      <c r="M2597" s="28229"/>
      <c r="N2597" s="28229"/>
      <c r="O2597" s="28229"/>
      <c r="P2597" s="28229"/>
      <c r="Q2597" s="28229"/>
      <c r="R2597" s="28229"/>
      <c r="S2597" s="28229"/>
      <c r="T2597" s="28229"/>
      <c r="U2597" s="28265"/>
      <c r="V2597" s="28229">
        <v>0</v>
      </c>
    </row>
    <row s="28966" customFormat="1" customHeight="1" ht="15">
      <c r="A2598" s="28229"/>
      <c r="B2598" s="28924"/>
      <c r="C2598" s="28540"/>
      <c r="D2598" s="27339" t="str">
        <f>B2596&amp;".3"</f>
        <v>3.854.3</v>
      </c>
      <c r="E2598" s="27340" t="s">
        <v>1068</v>
      </c>
      <c r="F2598" s="27341" t="s">
        <v>430</v>
      </c>
      <c r="G2598" s="27310" t="s">
        <v>22</v>
      </c>
      <c r="H2598" s="27343" t="s">
        <v>22</v>
      </c>
      <c r="I2598" s="27310" t="s">
        <v>2633</v>
      </c>
      <c r="J2598" s="27343" t="s">
        <v>22</v>
      </c>
      <c r="K2598" s="28195" t="s">
        <v>1069</v>
      </c>
      <c r="L2598" s="28229"/>
      <c r="M2598" s="28229"/>
      <c r="N2598" s="28229"/>
      <c r="O2598" s="28229"/>
      <c r="P2598" s="28229"/>
      <c r="Q2598" s="28229"/>
      <c r="R2598" s="28229"/>
      <c r="S2598" s="28229"/>
      <c r="T2598" s="28229"/>
      <c r="U2598" s="28265"/>
      <c r="V2598" s="28229">
        <v>0</v>
      </c>
    </row>
    <row s="28966" customFormat="1" customHeight="1" ht="22.5">
      <c r="A2599" s="28229"/>
      <c r="B2599" s="28924" t="s">
        <v>2650</v>
      </c>
      <c r="C2599" s="28540" t="s">
        <v>103</v>
      </c>
      <c r="D2599" s="27339" t="str">
        <f>B2599&amp;".1"</f>
        <v>3.855.1</v>
      </c>
      <c r="E2599" s="27340" t="s">
        <v>1065</v>
      </c>
      <c r="F2599" s="27341" t="s">
        <v>430</v>
      </c>
      <c r="G2599" s="27545" t="s">
        <v>22</v>
      </c>
      <c r="H2599" s="27343" t="s">
        <v>22</v>
      </c>
      <c r="I2599" s="27545" t="s">
        <v>2651</v>
      </c>
      <c r="J2599" s="27343" t="s">
        <v>22</v>
      </c>
      <c r="K2599" s="28195"/>
      <c r="L2599" s="28229"/>
      <c r="M2599" s="28229"/>
      <c r="N2599" s="28229"/>
      <c r="O2599" s="28229"/>
      <c r="P2599" s="28229"/>
      <c r="Q2599" s="28229"/>
      <c r="R2599" s="28229"/>
      <c r="S2599" s="28229"/>
      <c r="T2599" s="28229"/>
      <c r="U2599" s="28265"/>
      <c r="V2599" s="28229">
        <v>0</v>
      </c>
    </row>
    <row s="28966" customFormat="1" customHeight="1" ht="15">
      <c r="A2600" s="28229"/>
      <c r="B2600" s="28924"/>
      <c r="C2600" s="28540"/>
      <c r="D2600" s="27339" t="str">
        <f>B2599&amp;".2"</f>
        <v>3.855.2</v>
      </c>
      <c r="E2600" s="27340" t="s">
        <v>1066</v>
      </c>
      <c r="F2600" s="27341" t="s">
        <v>430</v>
      </c>
      <c r="G2600" s="27310" t="s">
        <v>22</v>
      </c>
      <c r="H2600" s="27343" t="s">
        <v>22</v>
      </c>
      <c r="I2600" s="27310" t="s">
        <v>2633</v>
      </c>
      <c r="J2600" s="27343" t="s">
        <v>22</v>
      </c>
      <c r="K2600" s="28195" t="s">
        <v>1067</v>
      </c>
      <c r="L2600" s="28229"/>
      <c r="M2600" s="28229"/>
      <c r="N2600" s="28229"/>
      <c r="O2600" s="28229"/>
      <c r="P2600" s="28229"/>
      <c r="Q2600" s="28229"/>
      <c r="R2600" s="28229"/>
      <c r="S2600" s="28229"/>
      <c r="T2600" s="28229"/>
      <c r="U2600" s="28265"/>
      <c r="V2600" s="28229">
        <v>0</v>
      </c>
    </row>
    <row s="28966" customFormat="1" customHeight="1" ht="15">
      <c r="A2601" s="28229"/>
      <c r="B2601" s="28924"/>
      <c r="C2601" s="28540"/>
      <c r="D2601" s="27339" t="str">
        <f>B2599&amp;".3"</f>
        <v>3.855.3</v>
      </c>
      <c r="E2601" s="27340" t="s">
        <v>1068</v>
      </c>
      <c r="F2601" s="27341" t="s">
        <v>430</v>
      </c>
      <c r="G2601" s="27310" t="s">
        <v>22</v>
      </c>
      <c r="H2601" s="27343" t="s">
        <v>22</v>
      </c>
      <c r="I2601" s="27310" t="s">
        <v>2633</v>
      </c>
      <c r="J2601" s="27343" t="s">
        <v>22</v>
      </c>
      <c r="K2601" s="28195" t="s">
        <v>1069</v>
      </c>
      <c r="L2601" s="28229"/>
      <c r="M2601" s="28229"/>
      <c r="N2601" s="28229"/>
      <c r="O2601" s="28229"/>
      <c r="P2601" s="28229"/>
      <c r="Q2601" s="28229"/>
      <c r="R2601" s="28229"/>
      <c r="S2601" s="28229"/>
      <c r="T2601" s="28229"/>
      <c r="U2601" s="28265"/>
      <c r="V2601" s="28229">
        <v>0</v>
      </c>
    </row>
    <row s="28966" customFormat="1" customHeight="1" ht="22.5">
      <c r="A2602" s="28229"/>
      <c r="B2602" s="28924" t="s">
        <v>2652</v>
      </c>
      <c r="C2602" s="28540" t="s">
        <v>103</v>
      </c>
      <c r="D2602" s="27339" t="str">
        <f>B2602&amp;".1"</f>
        <v>3.856.1</v>
      </c>
      <c r="E2602" s="27340" t="s">
        <v>1065</v>
      </c>
      <c r="F2602" s="27341" t="s">
        <v>430</v>
      </c>
      <c r="G2602" s="27545" t="s">
        <v>22</v>
      </c>
      <c r="H2602" s="27343" t="s">
        <v>22</v>
      </c>
      <c r="I2602" s="27545" t="s">
        <v>2653</v>
      </c>
      <c r="J2602" s="27343" t="s">
        <v>22</v>
      </c>
      <c r="K2602" s="28195"/>
      <c r="L2602" s="28229"/>
      <c r="M2602" s="28229"/>
      <c r="N2602" s="28229"/>
      <c r="O2602" s="28229"/>
      <c r="P2602" s="28229"/>
      <c r="Q2602" s="28229"/>
      <c r="R2602" s="28229"/>
      <c r="S2602" s="28229"/>
      <c r="T2602" s="28229"/>
      <c r="U2602" s="28265"/>
      <c r="V2602" s="28229">
        <v>0</v>
      </c>
    </row>
    <row s="28966" customFormat="1" customHeight="1" ht="15">
      <c r="A2603" s="28229"/>
      <c r="B2603" s="28924"/>
      <c r="C2603" s="28540"/>
      <c r="D2603" s="27339" t="str">
        <f>B2602&amp;".2"</f>
        <v>3.856.2</v>
      </c>
      <c r="E2603" s="27340" t="s">
        <v>1066</v>
      </c>
      <c r="F2603" s="27341" t="s">
        <v>430</v>
      </c>
      <c r="G2603" s="27310" t="s">
        <v>22</v>
      </c>
      <c r="H2603" s="27343" t="s">
        <v>22</v>
      </c>
      <c r="I2603" s="27310" t="s">
        <v>2633</v>
      </c>
      <c r="J2603" s="27343" t="s">
        <v>22</v>
      </c>
      <c r="K2603" s="28195" t="s">
        <v>1067</v>
      </c>
      <c r="L2603" s="28229"/>
      <c r="M2603" s="28229"/>
      <c r="N2603" s="28229"/>
      <c r="O2603" s="28229"/>
      <c r="P2603" s="28229"/>
      <c r="Q2603" s="28229"/>
      <c r="R2603" s="28229"/>
      <c r="S2603" s="28229"/>
      <c r="T2603" s="28229"/>
      <c r="U2603" s="28265"/>
      <c r="V2603" s="28229">
        <v>0</v>
      </c>
    </row>
    <row s="28966" customFormat="1" customHeight="1" ht="15">
      <c r="A2604" s="28229"/>
      <c r="B2604" s="28924"/>
      <c r="C2604" s="28540"/>
      <c r="D2604" s="27339" t="str">
        <f>B2602&amp;".3"</f>
        <v>3.856.3</v>
      </c>
      <c r="E2604" s="27340" t="s">
        <v>1068</v>
      </c>
      <c r="F2604" s="27341" t="s">
        <v>430</v>
      </c>
      <c r="G2604" s="27310" t="s">
        <v>22</v>
      </c>
      <c r="H2604" s="27343" t="s">
        <v>22</v>
      </c>
      <c r="I2604" s="27310" t="s">
        <v>2633</v>
      </c>
      <c r="J2604" s="27343" t="s">
        <v>22</v>
      </c>
      <c r="K2604" s="28195" t="s">
        <v>1069</v>
      </c>
      <c r="L2604" s="28229"/>
      <c r="M2604" s="28229"/>
      <c r="N2604" s="28229"/>
      <c r="O2604" s="28229"/>
      <c r="P2604" s="28229"/>
      <c r="Q2604" s="28229"/>
      <c r="R2604" s="28229"/>
      <c r="S2604" s="28229"/>
      <c r="T2604" s="28229"/>
      <c r="U2604" s="28265"/>
      <c r="V2604" s="28229">
        <v>0</v>
      </c>
    </row>
    <row s="28966" customFormat="1" customHeight="1" ht="22.5">
      <c r="A2605" s="28229"/>
      <c r="B2605" s="28924" t="s">
        <v>2654</v>
      </c>
      <c r="C2605" s="28540" t="s">
        <v>103</v>
      </c>
      <c r="D2605" s="27339" t="str">
        <f>B2605&amp;".1"</f>
        <v>3.857.1</v>
      </c>
      <c r="E2605" s="27340" t="s">
        <v>1065</v>
      </c>
      <c r="F2605" s="27341" t="s">
        <v>430</v>
      </c>
      <c r="G2605" s="27545" t="s">
        <v>22</v>
      </c>
      <c r="H2605" s="27343" t="s">
        <v>22</v>
      </c>
      <c r="I2605" s="27545" t="s">
        <v>1437</v>
      </c>
      <c r="J2605" s="27343" t="s">
        <v>22</v>
      </c>
      <c r="K2605" s="28195"/>
      <c r="L2605" s="28229"/>
      <c r="M2605" s="28229"/>
      <c r="N2605" s="28229"/>
      <c r="O2605" s="28229"/>
      <c r="P2605" s="28229"/>
      <c r="Q2605" s="28229"/>
      <c r="R2605" s="28229"/>
      <c r="S2605" s="28229"/>
      <c r="T2605" s="28229"/>
      <c r="U2605" s="28265"/>
      <c r="V2605" s="28229">
        <v>0</v>
      </c>
    </row>
    <row s="28966" customFormat="1" customHeight="1" ht="15">
      <c r="A2606" s="28229"/>
      <c r="B2606" s="28924"/>
      <c r="C2606" s="28540"/>
      <c r="D2606" s="27339" t="str">
        <f>B2605&amp;".2"</f>
        <v>3.857.2</v>
      </c>
      <c r="E2606" s="27340" t="s">
        <v>1066</v>
      </c>
      <c r="F2606" s="27341" t="s">
        <v>430</v>
      </c>
      <c r="G2606" s="27310" t="s">
        <v>22</v>
      </c>
      <c r="H2606" s="27343" t="s">
        <v>22</v>
      </c>
      <c r="I2606" s="27310" t="s">
        <v>2655</v>
      </c>
      <c r="J2606" s="27343" t="s">
        <v>22</v>
      </c>
      <c r="K2606" s="28195" t="s">
        <v>1067</v>
      </c>
      <c r="L2606" s="28229"/>
      <c r="M2606" s="28229"/>
      <c r="N2606" s="28229"/>
      <c r="O2606" s="28229"/>
      <c r="P2606" s="28229"/>
      <c r="Q2606" s="28229"/>
      <c r="R2606" s="28229"/>
      <c r="S2606" s="28229"/>
      <c r="T2606" s="28229"/>
      <c r="U2606" s="28265"/>
      <c r="V2606" s="28229">
        <v>0</v>
      </c>
    </row>
    <row s="28966" customFormat="1" customHeight="1" ht="15">
      <c r="A2607" s="28229"/>
      <c r="B2607" s="28924"/>
      <c r="C2607" s="28540"/>
      <c r="D2607" s="27339" t="str">
        <f>B2605&amp;".3"</f>
        <v>3.857.3</v>
      </c>
      <c r="E2607" s="27340" t="s">
        <v>1068</v>
      </c>
      <c r="F2607" s="27341" t="s">
        <v>430</v>
      </c>
      <c r="G2607" s="27310" t="s">
        <v>22</v>
      </c>
      <c r="H2607" s="27343" t="s">
        <v>22</v>
      </c>
      <c r="I2607" s="27310" t="s">
        <v>2655</v>
      </c>
      <c r="J2607" s="27343" t="s">
        <v>22</v>
      </c>
      <c r="K2607" s="28195" t="s">
        <v>1069</v>
      </c>
      <c r="L2607" s="28229"/>
      <c r="M2607" s="28229"/>
      <c r="N2607" s="28229"/>
      <c r="O2607" s="28229"/>
      <c r="P2607" s="28229"/>
      <c r="Q2607" s="28229"/>
      <c r="R2607" s="28229"/>
      <c r="S2607" s="28229"/>
      <c r="T2607" s="28229"/>
      <c r="U2607" s="28265"/>
      <c r="V2607" s="28229">
        <v>0</v>
      </c>
    </row>
    <row s="28966" customFormat="1" customHeight="1" ht="22.5">
      <c r="A2608" s="28229"/>
      <c r="B2608" s="28924" t="s">
        <v>2656</v>
      </c>
      <c r="C2608" s="28540" t="s">
        <v>103</v>
      </c>
      <c r="D2608" s="27339" t="str">
        <f>B2608&amp;".1"</f>
        <v>3.858.1</v>
      </c>
      <c r="E2608" s="27340" t="s">
        <v>1065</v>
      </c>
      <c r="F2608" s="27341" t="s">
        <v>430</v>
      </c>
      <c r="G2608" s="27545" t="s">
        <v>22</v>
      </c>
      <c r="H2608" s="27343" t="s">
        <v>22</v>
      </c>
      <c r="I2608" s="27545" t="s">
        <v>2657</v>
      </c>
      <c r="J2608" s="27343" t="s">
        <v>22</v>
      </c>
      <c r="K2608" s="28195"/>
      <c r="L2608" s="28229"/>
      <c r="M2608" s="28229"/>
      <c r="N2608" s="28229"/>
      <c r="O2608" s="28229"/>
      <c r="P2608" s="28229"/>
      <c r="Q2608" s="28229"/>
      <c r="R2608" s="28229"/>
      <c r="S2608" s="28229"/>
      <c r="T2608" s="28229"/>
      <c r="U2608" s="28265"/>
      <c r="V2608" s="28229">
        <v>0</v>
      </c>
    </row>
    <row s="28966" customFormat="1" customHeight="1" ht="15">
      <c r="A2609" s="28229"/>
      <c r="B2609" s="28924"/>
      <c r="C2609" s="28540"/>
      <c r="D2609" s="27339" t="str">
        <f>B2608&amp;".2"</f>
        <v>3.858.2</v>
      </c>
      <c r="E2609" s="27340" t="s">
        <v>1066</v>
      </c>
      <c r="F2609" s="27341" t="s">
        <v>430</v>
      </c>
      <c r="G2609" s="27310" t="s">
        <v>22</v>
      </c>
      <c r="H2609" s="27343" t="s">
        <v>22</v>
      </c>
      <c r="I2609" s="27310" t="s">
        <v>2655</v>
      </c>
      <c r="J2609" s="27343" t="s">
        <v>22</v>
      </c>
      <c r="K2609" s="28195" t="s">
        <v>1067</v>
      </c>
      <c r="L2609" s="28229"/>
      <c r="M2609" s="28229"/>
      <c r="N2609" s="28229"/>
      <c r="O2609" s="28229"/>
      <c r="P2609" s="28229"/>
      <c r="Q2609" s="28229"/>
      <c r="R2609" s="28229"/>
      <c r="S2609" s="28229"/>
      <c r="T2609" s="28229"/>
      <c r="U2609" s="28265"/>
      <c r="V2609" s="28229">
        <v>0</v>
      </c>
    </row>
    <row s="28966" customFormat="1" customHeight="1" ht="15">
      <c r="A2610" s="28229"/>
      <c r="B2610" s="28924"/>
      <c r="C2610" s="28540"/>
      <c r="D2610" s="27339" t="str">
        <f>B2608&amp;".3"</f>
        <v>3.858.3</v>
      </c>
      <c r="E2610" s="27340" t="s">
        <v>1068</v>
      </c>
      <c r="F2610" s="27341" t="s">
        <v>430</v>
      </c>
      <c r="G2610" s="27310" t="s">
        <v>22</v>
      </c>
      <c r="H2610" s="27343" t="s">
        <v>22</v>
      </c>
      <c r="I2610" s="27310" t="s">
        <v>2655</v>
      </c>
      <c r="J2610" s="27343" t="s">
        <v>22</v>
      </c>
      <c r="K2610" s="28195" t="s">
        <v>1069</v>
      </c>
      <c r="L2610" s="28229"/>
      <c r="M2610" s="28229"/>
      <c r="N2610" s="28229"/>
      <c r="O2610" s="28229"/>
      <c r="P2610" s="28229"/>
      <c r="Q2610" s="28229"/>
      <c r="R2610" s="28229"/>
      <c r="S2610" s="28229"/>
      <c r="T2610" s="28229"/>
      <c r="U2610" s="28265"/>
      <c r="V2610" s="28229">
        <v>0</v>
      </c>
    </row>
    <row s="28966" customFormat="1" customHeight="1" ht="22.5">
      <c r="A2611" s="28229"/>
      <c r="B2611" s="28924" t="s">
        <v>2658</v>
      </c>
      <c r="C2611" s="28540" t="s">
        <v>103</v>
      </c>
      <c r="D2611" s="27339" t="str">
        <f>B2611&amp;".1"</f>
        <v>3.859.1</v>
      </c>
      <c r="E2611" s="27340" t="s">
        <v>1065</v>
      </c>
      <c r="F2611" s="27341" t="s">
        <v>430</v>
      </c>
      <c r="G2611" s="27545" t="s">
        <v>22</v>
      </c>
      <c r="H2611" s="27343" t="s">
        <v>22</v>
      </c>
      <c r="I2611" s="27545" t="s">
        <v>1706</v>
      </c>
      <c r="J2611" s="27343" t="s">
        <v>22</v>
      </c>
      <c r="K2611" s="28195"/>
      <c r="L2611" s="28229"/>
      <c r="M2611" s="28229"/>
      <c r="N2611" s="28229"/>
      <c r="O2611" s="28229"/>
      <c r="P2611" s="28229"/>
      <c r="Q2611" s="28229"/>
      <c r="R2611" s="28229"/>
      <c r="S2611" s="28229"/>
      <c r="T2611" s="28229"/>
      <c r="U2611" s="28265"/>
      <c r="V2611" s="28229">
        <v>0</v>
      </c>
    </row>
    <row s="28966" customFormat="1" customHeight="1" ht="15">
      <c r="A2612" s="28229"/>
      <c r="B2612" s="28924"/>
      <c r="C2612" s="28540"/>
      <c r="D2612" s="27339" t="str">
        <f>B2611&amp;".2"</f>
        <v>3.859.2</v>
      </c>
      <c r="E2612" s="27340" t="s">
        <v>1066</v>
      </c>
      <c r="F2612" s="27341" t="s">
        <v>430</v>
      </c>
      <c r="G2612" s="27310" t="s">
        <v>22</v>
      </c>
      <c r="H2612" s="27343" t="s">
        <v>22</v>
      </c>
      <c r="I2612" s="27310" t="s">
        <v>2655</v>
      </c>
      <c r="J2612" s="27343" t="s">
        <v>22</v>
      </c>
      <c r="K2612" s="28195" t="s">
        <v>1067</v>
      </c>
      <c r="L2612" s="28229"/>
      <c r="M2612" s="28229"/>
      <c r="N2612" s="28229"/>
      <c r="O2612" s="28229"/>
      <c r="P2612" s="28229"/>
      <c r="Q2612" s="28229"/>
      <c r="R2612" s="28229"/>
      <c r="S2612" s="28229"/>
      <c r="T2612" s="28229"/>
      <c r="U2612" s="28265"/>
      <c r="V2612" s="28229">
        <v>0</v>
      </c>
    </row>
    <row s="28966" customFormat="1" customHeight="1" ht="15">
      <c r="A2613" s="28229"/>
      <c r="B2613" s="28924"/>
      <c r="C2613" s="28540"/>
      <c r="D2613" s="27339" t="str">
        <f>B2611&amp;".3"</f>
        <v>3.859.3</v>
      </c>
      <c r="E2613" s="27340" t="s">
        <v>1068</v>
      </c>
      <c r="F2613" s="27341" t="s">
        <v>430</v>
      </c>
      <c r="G2613" s="27310" t="s">
        <v>22</v>
      </c>
      <c r="H2613" s="27343" t="s">
        <v>22</v>
      </c>
      <c r="I2613" s="27310" t="s">
        <v>2655</v>
      </c>
      <c r="J2613" s="27343" t="s">
        <v>22</v>
      </c>
      <c r="K2613" s="28195" t="s">
        <v>1069</v>
      </c>
      <c r="L2613" s="28229"/>
      <c r="M2613" s="28229"/>
      <c r="N2613" s="28229"/>
      <c r="O2613" s="28229"/>
      <c r="P2613" s="28229"/>
      <c r="Q2613" s="28229"/>
      <c r="R2613" s="28229"/>
      <c r="S2613" s="28229"/>
      <c r="T2613" s="28229"/>
      <c r="U2613" s="28265"/>
      <c r="V2613" s="28229">
        <v>0</v>
      </c>
    </row>
    <row s="28966" customFormat="1" customHeight="1" ht="22.5">
      <c r="A2614" s="28229"/>
      <c r="B2614" s="28924" t="s">
        <v>2659</v>
      </c>
      <c r="C2614" s="28540" t="s">
        <v>103</v>
      </c>
      <c r="D2614" s="27339" t="str">
        <f>B2614&amp;".1"</f>
        <v>3.860.1</v>
      </c>
      <c r="E2614" s="27340" t="s">
        <v>1065</v>
      </c>
      <c r="F2614" s="27341" t="s">
        <v>430</v>
      </c>
      <c r="G2614" s="27545" t="s">
        <v>22</v>
      </c>
      <c r="H2614" s="27343" t="s">
        <v>22</v>
      </c>
      <c r="I2614" s="27545" t="s">
        <v>2660</v>
      </c>
      <c r="J2614" s="27343" t="s">
        <v>22</v>
      </c>
      <c r="K2614" s="28195"/>
      <c r="L2614" s="28229"/>
      <c r="M2614" s="28229"/>
      <c r="N2614" s="28229"/>
      <c r="O2614" s="28229"/>
      <c r="P2614" s="28229"/>
      <c r="Q2614" s="28229"/>
      <c r="R2614" s="28229"/>
      <c r="S2614" s="28229"/>
      <c r="T2614" s="28229"/>
      <c r="U2614" s="28265"/>
      <c r="V2614" s="28229">
        <v>0</v>
      </c>
    </row>
    <row s="28966" customFormat="1" customHeight="1" ht="15">
      <c r="A2615" s="28229"/>
      <c r="B2615" s="28924"/>
      <c r="C2615" s="28540"/>
      <c r="D2615" s="27339" t="str">
        <f>B2614&amp;".2"</f>
        <v>3.860.2</v>
      </c>
      <c r="E2615" s="27340" t="s">
        <v>1066</v>
      </c>
      <c r="F2615" s="27341" t="s">
        <v>430</v>
      </c>
      <c r="G2615" s="27310" t="s">
        <v>22</v>
      </c>
      <c r="H2615" s="27343" t="s">
        <v>22</v>
      </c>
      <c r="I2615" s="27310" t="s">
        <v>2655</v>
      </c>
      <c r="J2615" s="27343" t="s">
        <v>22</v>
      </c>
      <c r="K2615" s="28195" t="s">
        <v>1067</v>
      </c>
      <c r="L2615" s="28229"/>
      <c r="M2615" s="28229"/>
      <c r="N2615" s="28229"/>
      <c r="O2615" s="28229"/>
      <c r="P2615" s="28229"/>
      <c r="Q2615" s="28229"/>
      <c r="R2615" s="28229"/>
      <c r="S2615" s="28229"/>
      <c r="T2615" s="28229"/>
      <c r="U2615" s="28265"/>
      <c r="V2615" s="28229">
        <v>0</v>
      </c>
    </row>
    <row s="28966" customFormat="1" customHeight="1" ht="15">
      <c r="A2616" s="28229"/>
      <c r="B2616" s="28924"/>
      <c r="C2616" s="28540"/>
      <c r="D2616" s="27339" t="str">
        <f>B2614&amp;".3"</f>
        <v>3.860.3</v>
      </c>
      <c r="E2616" s="27340" t="s">
        <v>1068</v>
      </c>
      <c r="F2616" s="27341" t="s">
        <v>430</v>
      </c>
      <c r="G2616" s="27310" t="s">
        <v>22</v>
      </c>
      <c r="H2616" s="27343" t="s">
        <v>22</v>
      </c>
      <c r="I2616" s="27310" t="s">
        <v>2655</v>
      </c>
      <c r="J2616" s="27343" t="s">
        <v>22</v>
      </c>
      <c r="K2616" s="28195" t="s">
        <v>1069</v>
      </c>
      <c r="L2616" s="28229"/>
      <c r="M2616" s="28229"/>
      <c r="N2616" s="28229"/>
      <c r="O2616" s="28229"/>
      <c r="P2616" s="28229"/>
      <c r="Q2616" s="28229"/>
      <c r="R2616" s="28229"/>
      <c r="S2616" s="28229"/>
      <c r="T2616" s="28229"/>
      <c r="U2616" s="28265"/>
      <c r="V2616" s="28229">
        <v>0</v>
      </c>
    </row>
    <row s="28966" customFormat="1" customHeight="1" ht="22.5">
      <c r="A2617" s="28229"/>
      <c r="B2617" s="28924" t="s">
        <v>2661</v>
      </c>
      <c r="C2617" s="28540" t="s">
        <v>103</v>
      </c>
      <c r="D2617" s="27339" t="str">
        <f>B2617&amp;".1"</f>
        <v>3.861.1</v>
      </c>
      <c r="E2617" s="27340" t="s">
        <v>1065</v>
      </c>
      <c r="F2617" s="27341" t="s">
        <v>430</v>
      </c>
      <c r="G2617" s="27545" t="s">
        <v>22</v>
      </c>
      <c r="H2617" s="27343" t="s">
        <v>22</v>
      </c>
      <c r="I2617" s="27545" t="s">
        <v>2662</v>
      </c>
      <c r="J2617" s="27343" t="s">
        <v>22</v>
      </c>
      <c r="K2617" s="28195"/>
      <c r="L2617" s="28229"/>
      <c r="M2617" s="28229"/>
      <c r="N2617" s="28229"/>
      <c r="O2617" s="28229"/>
      <c r="P2617" s="28229"/>
      <c r="Q2617" s="28229"/>
      <c r="R2617" s="28229"/>
      <c r="S2617" s="28229"/>
      <c r="T2617" s="28229"/>
      <c r="U2617" s="28265"/>
      <c r="V2617" s="28229">
        <v>0</v>
      </c>
    </row>
    <row s="28966" customFormat="1" customHeight="1" ht="15">
      <c r="A2618" s="28229"/>
      <c r="B2618" s="28924"/>
      <c r="C2618" s="28540"/>
      <c r="D2618" s="27339" t="str">
        <f>B2617&amp;".2"</f>
        <v>3.861.2</v>
      </c>
      <c r="E2618" s="27340" t="s">
        <v>1066</v>
      </c>
      <c r="F2618" s="27341" t="s">
        <v>430</v>
      </c>
      <c r="G2618" s="27310" t="s">
        <v>22</v>
      </c>
      <c r="H2618" s="27343" t="s">
        <v>22</v>
      </c>
      <c r="I2618" s="27310" t="s">
        <v>2655</v>
      </c>
      <c r="J2618" s="27343" t="s">
        <v>22</v>
      </c>
      <c r="K2618" s="28195" t="s">
        <v>1067</v>
      </c>
      <c r="L2618" s="28229"/>
      <c r="M2618" s="28229"/>
      <c r="N2618" s="28229"/>
      <c r="O2618" s="28229"/>
      <c r="P2618" s="28229"/>
      <c r="Q2618" s="28229"/>
      <c r="R2618" s="28229"/>
      <c r="S2618" s="28229"/>
      <c r="T2618" s="28229"/>
      <c r="U2618" s="28265"/>
      <c r="V2618" s="28229">
        <v>0</v>
      </c>
    </row>
    <row s="28966" customFormat="1" customHeight="1" ht="15">
      <c r="A2619" s="28229"/>
      <c r="B2619" s="28924"/>
      <c r="C2619" s="28540"/>
      <c r="D2619" s="27339" t="str">
        <f>B2617&amp;".3"</f>
        <v>3.861.3</v>
      </c>
      <c r="E2619" s="27340" t="s">
        <v>1068</v>
      </c>
      <c r="F2619" s="27341" t="s">
        <v>430</v>
      </c>
      <c r="G2619" s="27310" t="s">
        <v>22</v>
      </c>
      <c r="H2619" s="27343" t="s">
        <v>22</v>
      </c>
      <c r="I2619" s="27310" t="s">
        <v>2655</v>
      </c>
      <c r="J2619" s="27343" t="s">
        <v>22</v>
      </c>
      <c r="K2619" s="28195" t="s">
        <v>1069</v>
      </c>
      <c r="L2619" s="28229"/>
      <c r="M2619" s="28229"/>
      <c r="N2619" s="28229"/>
      <c r="O2619" s="28229"/>
      <c r="P2619" s="28229"/>
      <c r="Q2619" s="28229"/>
      <c r="R2619" s="28229"/>
      <c r="S2619" s="28229"/>
      <c r="T2619" s="28229"/>
      <c r="U2619" s="28265"/>
      <c r="V2619" s="28229">
        <v>0</v>
      </c>
    </row>
    <row s="28966" customFormat="1" customHeight="1" ht="22.5">
      <c r="A2620" s="28229"/>
      <c r="B2620" s="28924" t="s">
        <v>2663</v>
      </c>
      <c r="C2620" s="28540" t="s">
        <v>103</v>
      </c>
      <c r="D2620" s="27339" t="str">
        <f>B2620&amp;".1"</f>
        <v>3.862.1</v>
      </c>
      <c r="E2620" s="27340" t="s">
        <v>1065</v>
      </c>
      <c r="F2620" s="27341" t="s">
        <v>430</v>
      </c>
      <c r="G2620" s="27545" t="s">
        <v>22</v>
      </c>
      <c r="H2620" s="27343" t="s">
        <v>22</v>
      </c>
      <c r="I2620" s="27545" t="s">
        <v>2662</v>
      </c>
      <c r="J2620" s="27343" t="s">
        <v>22</v>
      </c>
      <c r="K2620" s="28195"/>
      <c r="L2620" s="28229"/>
      <c r="M2620" s="28229"/>
      <c r="N2620" s="28229"/>
      <c r="O2620" s="28229"/>
      <c r="P2620" s="28229"/>
      <c r="Q2620" s="28229"/>
      <c r="R2620" s="28229"/>
      <c r="S2620" s="28229"/>
      <c r="T2620" s="28229"/>
      <c r="U2620" s="28265"/>
      <c r="V2620" s="28229">
        <v>0</v>
      </c>
    </row>
    <row s="28966" customFormat="1" customHeight="1" ht="15">
      <c r="A2621" s="28229"/>
      <c r="B2621" s="28924"/>
      <c r="C2621" s="28540"/>
      <c r="D2621" s="27339" t="str">
        <f>B2620&amp;".2"</f>
        <v>3.862.2</v>
      </c>
      <c r="E2621" s="27340" t="s">
        <v>1066</v>
      </c>
      <c r="F2621" s="27341" t="s">
        <v>430</v>
      </c>
      <c r="G2621" s="27310" t="s">
        <v>22</v>
      </c>
      <c r="H2621" s="27343" t="s">
        <v>22</v>
      </c>
      <c r="I2621" s="27310" t="s">
        <v>2655</v>
      </c>
      <c r="J2621" s="27343" t="s">
        <v>22</v>
      </c>
      <c r="K2621" s="28195" t="s">
        <v>1067</v>
      </c>
      <c r="L2621" s="28229"/>
      <c r="M2621" s="28229"/>
      <c r="N2621" s="28229"/>
      <c r="O2621" s="28229"/>
      <c r="P2621" s="28229"/>
      <c r="Q2621" s="28229"/>
      <c r="R2621" s="28229"/>
      <c r="S2621" s="28229"/>
      <c r="T2621" s="28229"/>
      <c r="U2621" s="28265"/>
      <c r="V2621" s="28229">
        <v>0</v>
      </c>
    </row>
    <row s="28966" customFormat="1" customHeight="1" ht="15">
      <c r="A2622" s="28229"/>
      <c r="B2622" s="28924"/>
      <c r="C2622" s="28540"/>
      <c r="D2622" s="27339" t="str">
        <f>B2620&amp;".3"</f>
        <v>3.862.3</v>
      </c>
      <c r="E2622" s="27340" t="s">
        <v>1068</v>
      </c>
      <c r="F2622" s="27341" t="s">
        <v>430</v>
      </c>
      <c r="G2622" s="27310" t="s">
        <v>22</v>
      </c>
      <c r="H2622" s="27343" t="s">
        <v>22</v>
      </c>
      <c r="I2622" s="27310" t="s">
        <v>2655</v>
      </c>
      <c r="J2622" s="27343" t="s">
        <v>22</v>
      </c>
      <c r="K2622" s="28195" t="s">
        <v>1069</v>
      </c>
      <c r="L2622" s="28229"/>
      <c r="M2622" s="28229"/>
      <c r="N2622" s="28229"/>
      <c r="O2622" s="28229"/>
      <c r="P2622" s="28229"/>
      <c r="Q2622" s="28229"/>
      <c r="R2622" s="28229"/>
      <c r="S2622" s="28229"/>
      <c r="T2622" s="28229"/>
      <c r="U2622" s="28265"/>
      <c r="V2622" s="28229">
        <v>0</v>
      </c>
    </row>
    <row s="28966" customFormat="1" customHeight="1" ht="22.5">
      <c r="A2623" s="28229"/>
      <c r="B2623" s="28924" t="s">
        <v>2664</v>
      </c>
      <c r="C2623" s="28540" t="s">
        <v>103</v>
      </c>
      <c r="D2623" s="27339" t="str">
        <f>B2623&amp;".1"</f>
        <v>3.863.1</v>
      </c>
      <c r="E2623" s="27340" t="s">
        <v>1065</v>
      </c>
      <c r="F2623" s="27341" t="s">
        <v>430</v>
      </c>
      <c r="G2623" s="27545" t="s">
        <v>22</v>
      </c>
      <c r="H2623" s="27343" t="s">
        <v>22</v>
      </c>
      <c r="I2623" s="27545" t="s">
        <v>2662</v>
      </c>
      <c r="J2623" s="27343" t="s">
        <v>22</v>
      </c>
      <c r="K2623" s="28195"/>
      <c r="L2623" s="28229"/>
      <c r="M2623" s="28229"/>
      <c r="N2623" s="28229"/>
      <c r="O2623" s="28229"/>
      <c r="P2623" s="28229"/>
      <c r="Q2623" s="28229"/>
      <c r="R2623" s="28229"/>
      <c r="S2623" s="28229"/>
      <c r="T2623" s="28229"/>
      <c r="U2623" s="28265"/>
      <c r="V2623" s="28229">
        <v>0</v>
      </c>
    </row>
    <row s="28966" customFormat="1" customHeight="1" ht="15">
      <c r="A2624" s="28229"/>
      <c r="B2624" s="28924"/>
      <c r="C2624" s="28540"/>
      <c r="D2624" s="27339" t="str">
        <f>B2623&amp;".2"</f>
        <v>3.863.2</v>
      </c>
      <c r="E2624" s="27340" t="s">
        <v>1066</v>
      </c>
      <c r="F2624" s="27341" t="s">
        <v>430</v>
      </c>
      <c r="G2624" s="27310" t="s">
        <v>22</v>
      </c>
      <c r="H2624" s="27343" t="s">
        <v>22</v>
      </c>
      <c r="I2624" s="27310" t="s">
        <v>2655</v>
      </c>
      <c r="J2624" s="27343" t="s">
        <v>22</v>
      </c>
      <c r="K2624" s="28195" t="s">
        <v>1067</v>
      </c>
      <c r="L2624" s="28229"/>
      <c r="M2624" s="28229"/>
      <c r="N2624" s="28229"/>
      <c r="O2624" s="28229"/>
      <c r="P2624" s="28229"/>
      <c r="Q2624" s="28229"/>
      <c r="R2624" s="28229"/>
      <c r="S2624" s="28229"/>
      <c r="T2624" s="28229"/>
      <c r="U2624" s="28265"/>
      <c r="V2624" s="28229">
        <v>0</v>
      </c>
    </row>
    <row s="28966" customFormat="1" customHeight="1" ht="15">
      <c r="A2625" s="28229"/>
      <c r="B2625" s="28924"/>
      <c r="C2625" s="28540"/>
      <c r="D2625" s="27339" t="str">
        <f>B2623&amp;".3"</f>
        <v>3.863.3</v>
      </c>
      <c r="E2625" s="27340" t="s">
        <v>1068</v>
      </c>
      <c r="F2625" s="27341" t="s">
        <v>430</v>
      </c>
      <c r="G2625" s="27310" t="s">
        <v>22</v>
      </c>
      <c r="H2625" s="27343" t="s">
        <v>22</v>
      </c>
      <c r="I2625" s="27310" t="s">
        <v>2655</v>
      </c>
      <c r="J2625" s="27343" t="s">
        <v>22</v>
      </c>
      <c r="K2625" s="28195" t="s">
        <v>1069</v>
      </c>
      <c r="L2625" s="28229"/>
      <c r="M2625" s="28229"/>
      <c r="N2625" s="28229"/>
      <c r="O2625" s="28229"/>
      <c r="P2625" s="28229"/>
      <c r="Q2625" s="28229"/>
      <c r="R2625" s="28229"/>
      <c r="S2625" s="28229"/>
      <c r="T2625" s="28229"/>
      <c r="U2625" s="28265"/>
      <c r="V2625" s="28229">
        <v>0</v>
      </c>
    </row>
    <row s="28966" customFormat="1" customHeight="1" ht="22.5">
      <c r="A2626" s="28229"/>
      <c r="B2626" s="28924" t="s">
        <v>2665</v>
      </c>
      <c r="C2626" s="28540" t="s">
        <v>103</v>
      </c>
      <c r="D2626" s="27339" t="str">
        <f>B2626&amp;".1"</f>
        <v>3.864.1</v>
      </c>
      <c r="E2626" s="27340" t="s">
        <v>1065</v>
      </c>
      <c r="F2626" s="27341" t="s">
        <v>430</v>
      </c>
      <c r="G2626" s="27545" t="s">
        <v>22</v>
      </c>
      <c r="H2626" s="27343" t="s">
        <v>22</v>
      </c>
      <c r="I2626" s="27545" t="s">
        <v>2666</v>
      </c>
      <c r="J2626" s="27343" t="s">
        <v>22</v>
      </c>
      <c r="K2626" s="28195"/>
      <c r="L2626" s="28229"/>
      <c r="M2626" s="28229"/>
      <c r="N2626" s="28229"/>
      <c r="O2626" s="28229"/>
      <c r="P2626" s="28229"/>
      <c r="Q2626" s="28229"/>
      <c r="R2626" s="28229"/>
      <c r="S2626" s="28229"/>
      <c r="T2626" s="28229"/>
      <c r="U2626" s="28265"/>
      <c r="V2626" s="28229">
        <v>0</v>
      </c>
    </row>
    <row s="28966" customFormat="1" customHeight="1" ht="15">
      <c r="A2627" s="28229"/>
      <c r="B2627" s="28924"/>
      <c r="C2627" s="28540"/>
      <c r="D2627" s="27339" t="str">
        <f>B2626&amp;".2"</f>
        <v>3.864.2</v>
      </c>
      <c r="E2627" s="27340" t="s">
        <v>1066</v>
      </c>
      <c r="F2627" s="27341" t="s">
        <v>430</v>
      </c>
      <c r="G2627" s="27310" t="s">
        <v>22</v>
      </c>
      <c r="H2627" s="27343" t="s">
        <v>22</v>
      </c>
      <c r="I2627" s="27310" t="s">
        <v>2655</v>
      </c>
      <c r="J2627" s="27343" t="s">
        <v>22</v>
      </c>
      <c r="K2627" s="28195" t="s">
        <v>1067</v>
      </c>
      <c r="L2627" s="28229"/>
      <c r="M2627" s="28229"/>
      <c r="N2627" s="28229"/>
      <c r="O2627" s="28229"/>
      <c r="P2627" s="28229"/>
      <c r="Q2627" s="28229"/>
      <c r="R2627" s="28229"/>
      <c r="S2627" s="28229"/>
      <c r="T2627" s="28229"/>
      <c r="U2627" s="28265"/>
      <c r="V2627" s="28229">
        <v>0</v>
      </c>
    </row>
    <row s="28966" customFormat="1" customHeight="1" ht="15">
      <c r="A2628" s="28229"/>
      <c r="B2628" s="28924"/>
      <c r="C2628" s="28540"/>
      <c r="D2628" s="27339" t="str">
        <f>B2626&amp;".3"</f>
        <v>3.864.3</v>
      </c>
      <c r="E2628" s="27340" t="s">
        <v>1068</v>
      </c>
      <c r="F2628" s="27341" t="s">
        <v>430</v>
      </c>
      <c r="G2628" s="27310" t="s">
        <v>22</v>
      </c>
      <c r="H2628" s="27343" t="s">
        <v>22</v>
      </c>
      <c r="I2628" s="27310" t="s">
        <v>2655</v>
      </c>
      <c r="J2628" s="27343" t="s">
        <v>22</v>
      </c>
      <c r="K2628" s="28195" t="s">
        <v>1069</v>
      </c>
      <c r="L2628" s="28229"/>
      <c r="M2628" s="28229"/>
      <c r="N2628" s="28229"/>
      <c r="O2628" s="28229"/>
      <c r="P2628" s="28229"/>
      <c r="Q2628" s="28229"/>
      <c r="R2628" s="28229"/>
      <c r="S2628" s="28229"/>
      <c r="T2628" s="28229"/>
      <c r="U2628" s="28265"/>
      <c r="V2628" s="28229">
        <v>0</v>
      </c>
    </row>
    <row s="28966" customFormat="1" customHeight="1" ht="22.5">
      <c r="A2629" s="28229"/>
      <c r="B2629" s="28924" t="s">
        <v>2667</v>
      </c>
      <c r="C2629" s="28540" t="s">
        <v>103</v>
      </c>
      <c r="D2629" s="27339" t="str">
        <f>B2629&amp;".1"</f>
        <v>3.865.1</v>
      </c>
      <c r="E2629" s="27340" t="s">
        <v>1065</v>
      </c>
      <c r="F2629" s="27341" t="s">
        <v>430</v>
      </c>
      <c r="G2629" s="27545" t="s">
        <v>22</v>
      </c>
      <c r="H2629" s="27343" t="s">
        <v>22</v>
      </c>
      <c r="I2629" s="27545" t="s">
        <v>2668</v>
      </c>
      <c r="J2629" s="27343" t="s">
        <v>22</v>
      </c>
      <c r="K2629" s="28195"/>
      <c r="L2629" s="28229"/>
      <c r="M2629" s="28229"/>
      <c r="N2629" s="28229"/>
      <c r="O2629" s="28229"/>
      <c r="P2629" s="28229"/>
      <c r="Q2629" s="28229"/>
      <c r="R2629" s="28229"/>
      <c r="S2629" s="28229"/>
      <c r="T2629" s="28229"/>
      <c r="U2629" s="28265"/>
      <c r="V2629" s="28229">
        <v>0</v>
      </c>
    </row>
    <row s="28966" customFormat="1" customHeight="1" ht="15">
      <c r="A2630" s="28229"/>
      <c r="B2630" s="28924"/>
      <c r="C2630" s="28540"/>
      <c r="D2630" s="27339" t="str">
        <f>B2629&amp;".2"</f>
        <v>3.865.2</v>
      </c>
      <c r="E2630" s="27340" t="s">
        <v>1066</v>
      </c>
      <c r="F2630" s="27341" t="s">
        <v>430</v>
      </c>
      <c r="G2630" s="27310" t="s">
        <v>22</v>
      </c>
      <c r="H2630" s="27343" t="s">
        <v>22</v>
      </c>
      <c r="I2630" s="27310" t="s">
        <v>2655</v>
      </c>
      <c r="J2630" s="27343" t="s">
        <v>22</v>
      </c>
      <c r="K2630" s="28195" t="s">
        <v>1067</v>
      </c>
      <c r="L2630" s="28229"/>
      <c r="M2630" s="28229"/>
      <c r="N2630" s="28229"/>
      <c r="O2630" s="28229"/>
      <c r="P2630" s="28229"/>
      <c r="Q2630" s="28229"/>
      <c r="R2630" s="28229"/>
      <c r="S2630" s="28229"/>
      <c r="T2630" s="28229"/>
      <c r="U2630" s="28265"/>
      <c r="V2630" s="28229">
        <v>0</v>
      </c>
    </row>
    <row s="28966" customFormat="1" customHeight="1" ht="15">
      <c r="A2631" s="28229"/>
      <c r="B2631" s="28924"/>
      <c r="C2631" s="28540"/>
      <c r="D2631" s="27339" t="str">
        <f>B2629&amp;".3"</f>
        <v>3.865.3</v>
      </c>
      <c r="E2631" s="27340" t="s">
        <v>1068</v>
      </c>
      <c r="F2631" s="27341" t="s">
        <v>430</v>
      </c>
      <c r="G2631" s="27310" t="s">
        <v>22</v>
      </c>
      <c r="H2631" s="27343" t="s">
        <v>22</v>
      </c>
      <c r="I2631" s="27310" t="s">
        <v>2655</v>
      </c>
      <c r="J2631" s="27343" t="s">
        <v>22</v>
      </c>
      <c r="K2631" s="28195" t="s">
        <v>1069</v>
      </c>
      <c r="L2631" s="28229"/>
      <c r="M2631" s="28229"/>
      <c r="N2631" s="28229"/>
      <c r="O2631" s="28229"/>
      <c r="P2631" s="28229"/>
      <c r="Q2631" s="28229"/>
      <c r="R2631" s="28229"/>
      <c r="S2631" s="28229"/>
      <c r="T2631" s="28229"/>
      <c r="U2631" s="28265"/>
      <c r="V2631" s="28229">
        <v>0</v>
      </c>
    </row>
    <row s="28966" customFormat="1" customHeight="1" ht="22.5">
      <c r="A2632" s="28229"/>
      <c r="B2632" s="28924" t="s">
        <v>2669</v>
      </c>
      <c r="C2632" s="28540" t="s">
        <v>103</v>
      </c>
      <c r="D2632" s="27339" t="str">
        <f>B2632&amp;".1"</f>
        <v>3.866.1</v>
      </c>
      <c r="E2632" s="27340" t="s">
        <v>1065</v>
      </c>
      <c r="F2632" s="27341" t="s">
        <v>430</v>
      </c>
      <c r="G2632" s="27545" t="s">
        <v>22</v>
      </c>
      <c r="H2632" s="27343" t="s">
        <v>22</v>
      </c>
      <c r="I2632" s="27545" t="s">
        <v>2670</v>
      </c>
      <c r="J2632" s="27343" t="s">
        <v>22</v>
      </c>
      <c r="K2632" s="28195"/>
      <c r="L2632" s="28229"/>
      <c r="M2632" s="28229"/>
      <c r="N2632" s="28229"/>
      <c r="O2632" s="28229"/>
      <c r="P2632" s="28229"/>
      <c r="Q2632" s="28229"/>
      <c r="R2632" s="28229"/>
      <c r="S2632" s="28229"/>
      <c r="T2632" s="28229"/>
      <c r="U2632" s="28265"/>
      <c r="V2632" s="28229">
        <v>0</v>
      </c>
    </row>
    <row s="28966" customFormat="1" customHeight="1" ht="15">
      <c r="A2633" s="28229"/>
      <c r="B2633" s="28924"/>
      <c r="C2633" s="28540"/>
      <c r="D2633" s="27339" t="str">
        <f>B2632&amp;".2"</f>
        <v>3.866.2</v>
      </c>
      <c r="E2633" s="27340" t="s">
        <v>1066</v>
      </c>
      <c r="F2633" s="27341" t="s">
        <v>430</v>
      </c>
      <c r="G2633" s="27310" t="s">
        <v>22</v>
      </c>
      <c r="H2633" s="27343" t="s">
        <v>22</v>
      </c>
      <c r="I2633" s="27310" t="s">
        <v>2655</v>
      </c>
      <c r="J2633" s="27343" t="s">
        <v>22</v>
      </c>
      <c r="K2633" s="28195" t="s">
        <v>1067</v>
      </c>
      <c r="L2633" s="28229"/>
      <c r="M2633" s="28229"/>
      <c r="N2633" s="28229"/>
      <c r="O2633" s="28229"/>
      <c r="P2633" s="28229"/>
      <c r="Q2633" s="28229"/>
      <c r="R2633" s="28229"/>
      <c r="S2633" s="28229"/>
      <c r="T2633" s="28229"/>
      <c r="U2633" s="28265"/>
      <c r="V2633" s="28229">
        <v>0</v>
      </c>
    </row>
    <row s="28966" customFormat="1" customHeight="1" ht="15">
      <c r="A2634" s="28229"/>
      <c r="B2634" s="28924"/>
      <c r="C2634" s="28540"/>
      <c r="D2634" s="27339" t="str">
        <f>B2632&amp;".3"</f>
        <v>3.866.3</v>
      </c>
      <c r="E2634" s="27340" t="s">
        <v>1068</v>
      </c>
      <c r="F2634" s="27341" t="s">
        <v>430</v>
      </c>
      <c r="G2634" s="27310" t="s">
        <v>22</v>
      </c>
      <c r="H2634" s="27343" t="s">
        <v>22</v>
      </c>
      <c r="I2634" s="27310" t="s">
        <v>2655</v>
      </c>
      <c r="J2634" s="27343" t="s">
        <v>22</v>
      </c>
      <c r="K2634" s="28195" t="s">
        <v>1069</v>
      </c>
      <c r="L2634" s="28229"/>
      <c r="M2634" s="28229"/>
      <c r="N2634" s="28229"/>
      <c r="O2634" s="28229"/>
      <c r="P2634" s="28229"/>
      <c r="Q2634" s="28229"/>
      <c r="R2634" s="28229"/>
      <c r="S2634" s="28229"/>
      <c r="T2634" s="28229"/>
      <c r="U2634" s="28265"/>
      <c r="V2634" s="28229">
        <v>0</v>
      </c>
    </row>
    <row s="28966" customFormat="1" customHeight="1" ht="22.5">
      <c r="A2635" s="28229"/>
      <c r="B2635" s="28924" t="s">
        <v>2671</v>
      </c>
      <c r="C2635" s="28540" t="s">
        <v>103</v>
      </c>
      <c r="D2635" s="27339" t="str">
        <f>B2635&amp;".1"</f>
        <v>3.867.1</v>
      </c>
      <c r="E2635" s="27340" t="s">
        <v>1065</v>
      </c>
      <c r="F2635" s="27341" t="s">
        <v>430</v>
      </c>
      <c r="G2635" s="27545" t="s">
        <v>22</v>
      </c>
      <c r="H2635" s="27343" t="s">
        <v>22</v>
      </c>
      <c r="I2635" s="27545" t="s">
        <v>2662</v>
      </c>
      <c r="J2635" s="27343" t="s">
        <v>22</v>
      </c>
      <c r="K2635" s="28195"/>
      <c r="L2635" s="28229"/>
      <c r="M2635" s="28229"/>
      <c r="N2635" s="28229"/>
      <c r="O2635" s="28229"/>
      <c r="P2635" s="28229"/>
      <c r="Q2635" s="28229"/>
      <c r="R2635" s="28229"/>
      <c r="S2635" s="28229"/>
      <c r="T2635" s="28229"/>
      <c r="U2635" s="28265"/>
      <c r="V2635" s="28229">
        <v>0</v>
      </c>
    </row>
    <row s="28966" customFormat="1" customHeight="1" ht="15">
      <c r="A2636" s="28229"/>
      <c r="B2636" s="28924"/>
      <c r="C2636" s="28540"/>
      <c r="D2636" s="27339" t="str">
        <f>B2635&amp;".2"</f>
        <v>3.867.2</v>
      </c>
      <c r="E2636" s="27340" t="s">
        <v>1066</v>
      </c>
      <c r="F2636" s="27341" t="s">
        <v>430</v>
      </c>
      <c r="G2636" s="27310" t="s">
        <v>22</v>
      </c>
      <c r="H2636" s="27343" t="s">
        <v>22</v>
      </c>
      <c r="I2636" s="27310" t="s">
        <v>2655</v>
      </c>
      <c r="J2636" s="27343" t="s">
        <v>22</v>
      </c>
      <c r="K2636" s="28195" t="s">
        <v>1067</v>
      </c>
      <c r="L2636" s="28229"/>
      <c r="M2636" s="28229"/>
      <c r="N2636" s="28229"/>
      <c r="O2636" s="28229"/>
      <c r="P2636" s="28229"/>
      <c r="Q2636" s="28229"/>
      <c r="R2636" s="28229"/>
      <c r="S2636" s="28229"/>
      <c r="T2636" s="28229"/>
      <c r="U2636" s="28265"/>
      <c r="V2636" s="28229">
        <v>0</v>
      </c>
    </row>
    <row s="28966" customFormat="1" customHeight="1" ht="15">
      <c r="A2637" s="28229"/>
      <c r="B2637" s="28924"/>
      <c r="C2637" s="28540"/>
      <c r="D2637" s="27339" t="str">
        <f>B2635&amp;".3"</f>
        <v>3.867.3</v>
      </c>
      <c r="E2637" s="27340" t="s">
        <v>1068</v>
      </c>
      <c r="F2637" s="27341" t="s">
        <v>430</v>
      </c>
      <c r="G2637" s="27310" t="s">
        <v>22</v>
      </c>
      <c r="H2637" s="27343" t="s">
        <v>22</v>
      </c>
      <c r="I2637" s="27310" t="s">
        <v>2655</v>
      </c>
      <c r="J2637" s="27343" t="s">
        <v>22</v>
      </c>
      <c r="K2637" s="28195" t="s">
        <v>1069</v>
      </c>
      <c r="L2637" s="28229"/>
      <c r="M2637" s="28229"/>
      <c r="N2637" s="28229"/>
      <c r="O2637" s="28229"/>
      <c r="P2637" s="28229"/>
      <c r="Q2637" s="28229"/>
      <c r="R2637" s="28229"/>
      <c r="S2637" s="28229"/>
      <c r="T2637" s="28229"/>
      <c r="U2637" s="28265"/>
      <c r="V2637" s="28229">
        <v>0</v>
      </c>
    </row>
    <row s="28966" customFormat="1" customHeight="1" ht="22.5">
      <c r="A2638" s="28229"/>
      <c r="B2638" s="28924" t="s">
        <v>2672</v>
      </c>
      <c r="C2638" s="28540" t="s">
        <v>103</v>
      </c>
      <c r="D2638" s="27339" t="str">
        <f>B2638&amp;".1"</f>
        <v>3.868.1</v>
      </c>
      <c r="E2638" s="27340" t="s">
        <v>1065</v>
      </c>
      <c r="F2638" s="27341" t="s">
        <v>430</v>
      </c>
      <c r="G2638" s="27545" t="s">
        <v>22</v>
      </c>
      <c r="H2638" s="27343" t="s">
        <v>22</v>
      </c>
      <c r="I2638" s="27545" t="s">
        <v>2662</v>
      </c>
      <c r="J2638" s="27343" t="s">
        <v>22</v>
      </c>
      <c r="K2638" s="28195"/>
      <c r="L2638" s="28229"/>
      <c r="M2638" s="28229"/>
      <c r="N2638" s="28229"/>
      <c r="O2638" s="28229"/>
      <c r="P2638" s="28229"/>
      <c r="Q2638" s="28229"/>
      <c r="R2638" s="28229"/>
      <c r="S2638" s="28229"/>
      <c r="T2638" s="28229"/>
      <c r="U2638" s="28265"/>
      <c r="V2638" s="28229">
        <v>0</v>
      </c>
    </row>
    <row s="28966" customFormat="1" customHeight="1" ht="15">
      <c r="A2639" s="28229"/>
      <c r="B2639" s="28924"/>
      <c r="C2639" s="28540"/>
      <c r="D2639" s="27339" t="str">
        <f>B2638&amp;".2"</f>
        <v>3.868.2</v>
      </c>
      <c r="E2639" s="27340" t="s">
        <v>1066</v>
      </c>
      <c r="F2639" s="27341" t="s">
        <v>430</v>
      </c>
      <c r="G2639" s="27310" t="s">
        <v>22</v>
      </c>
      <c r="H2639" s="27343" t="s">
        <v>22</v>
      </c>
      <c r="I2639" s="27310" t="s">
        <v>2655</v>
      </c>
      <c r="J2639" s="27343" t="s">
        <v>22</v>
      </c>
      <c r="K2639" s="28195" t="s">
        <v>1067</v>
      </c>
      <c r="L2639" s="28229"/>
      <c r="M2639" s="28229"/>
      <c r="N2639" s="28229"/>
      <c r="O2639" s="28229"/>
      <c r="P2639" s="28229"/>
      <c r="Q2639" s="28229"/>
      <c r="R2639" s="28229"/>
      <c r="S2639" s="28229"/>
      <c r="T2639" s="28229"/>
      <c r="U2639" s="28265"/>
      <c r="V2639" s="28229">
        <v>0</v>
      </c>
    </row>
    <row s="28966" customFormat="1" customHeight="1" ht="15">
      <c r="A2640" s="28229"/>
      <c r="B2640" s="28924"/>
      <c r="C2640" s="28540"/>
      <c r="D2640" s="27339" t="str">
        <f>B2638&amp;".3"</f>
        <v>3.868.3</v>
      </c>
      <c r="E2640" s="27340" t="s">
        <v>1068</v>
      </c>
      <c r="F2640" s="27341" t="s">
        <v>430</v>
      </c>
      <c r="G2640" s="27310" t="s">
        <v>22</v>
      </c>
      <c r="H2640" s="27343" t="s">
        <v>22</v>
      </c>
      <c r="I2640" s="27310" t="s">
        <v>2655</v>
      </c>
      <c r="J2640" s="27343" t="s">
        <v>22</v>
      </c>
      <c r="K2640" s="28195" t="s">
        <v>1069</v>
      </c>
      <c r="L2640" s="28229"/>
      <c r="M2640" s="28229"/>
      <c r="N2640" s="28229"/>
      <c r="O2640" s="28229"/>
      <c r="P2640" s="28229"/>
      <c r="Q2640" s="28229"/>
      <c r="R2640" s="28229"/>
      <c r="S2640" s="28229"/>
      <c r="T2640" s="28229"/>
      <c r="U2640" s="28265"/>
      <c r="V2640" s="28229">
        <v>0</v>
      </c>
    </row>
    <row s="28966" customFormat="1" customHeight="1" ht="22.5">
      <c r="A2641" s="28229"/>
      <c r="B2641" s="28924" t="s">
        <v>2673</v>
      </c>
      <c r="C2641" s="28540" t="s">
        <v>103</v>
      </c>
      <c r="D2641" s="27339" t="str">
        <f>B2641&amp;".1"</f>
        <v>3.869.1</v>
      </c>
      <c r="E2641" s="27340" t="s">
        <v>1065</v>
      </c>
      <c r="F2641" s="27341" t="s">
        <v>430</v>
      </c>
      <c r="G2641" s="27545" t="s">
        <v>22</v>
      </c>
      <c r="H2641" s="27343" t="s">
        <v>22</v>
      </c>
      <c r="I2641" s="27545" t="s">
        <v>2674</v>
      </c>
      <c r="J2641" s="27343" t="s">
        <v>22</v>
      </c>
      <c r="K2641" s="28195"/>
      <c r="L2641" s="28229"/>
      <c r="M2641" s="28229"/>
      <c r="N2641" s="28229"/>
      <c r="O2641" s="28229"/>
      <c r="P2641" s="28229"/>
      <c r="Q2641" s="28229"/>
      <c r="R2641" s="28229"/>
      <c r="S2641" s="28229"/>
      <c r="T2641" s="28229"/>
      <c r="U2641" s="28265"/>
      <c r="V2641" s="28229">
        <v>0</v>
      </c>
    </row>
    <row s="28966" customFormat="1" customHeight="1" ht="15">
      <c r="A2642" s="28229"/>
      <c r="B2642" s="28924"/>
      <c r="C2642" s="28540"/>
      <c r="D2642" s="27339" t="str">
        <f>B2641&amp;".2"</f>
        <v>3.869.2</v>
      </c>
      <c r="E2642" s="27340" t="s">
        <v>1066</v>
      </c>
      <c r="F2642" s="27341" t="s">
        <v>430</v>
      </c>
      <c r="G2642" s="27310" t="s">
        <v>22</v>
      </c>
      <c r="H2642" s="27343" t="s">
        <v>22</v>
      </c>
      <c r="I2642" s="27310" t="s">
        <v>2655</v>
      </c>
      <c r="J2642" s="27343" t="s">
        <v>22</v>
      </c>
      <c r="K2642" s="28195" t="s">
        <v>1067</v>
      </c>
      <c r="L2642" s="28229"/>
      <c r="M2642" s="28229"/>
      <c r="N2642" s="28229"/>
      <c r="O2642" s="28229"/>
      <c r="P2642" s="28229"/>
      <c r="Q2642" s="28229"/>
      <c r="R2642" s="28229"/>
      <c r="S2642" s="28229"/>
      <c r="T2642" s="28229"/>
      <c r="U2642" s="28265"/>
      <c r="V2642" s="28229">
        <v>0</v>
      </c>
    </row>
    <row s="28966" customFormat="1" customHeight="1" ht="15">
      <c r="A2643" s="28229"/>
      <c r="B2643" s="28924"/>
      <c r="C2643" s="28540"/>
      <c r="D2643" s="27339" t="str">
        <f>B2641&amp;".3"</f>
        <v>3.869.3</v>
      </c>
      <c r="E2643" s="27340" t="s">
        <v>1068</v>
      </c>
      <c r="F2643" s="27341" t="s">
        <v>430</v>
      </c>
      <c r="G2643" s="27310" t="s">
        <v>22</v>
      </c>
      <c r="H2643" s="27343" t="s">
        <v>22</v>
      </c>
      <c r="I2643" s="27310" t="s">
        <v>2655</v>
      </c>
      <c r="J2643" s="27343" t="s">
        <v>22</v>
      </c>
      <c r="K2643" s="28195" t="s">
        <v>1069</v>
      </c>
      <c r="L2643" s="28229"/>
      <c r="M2643" s="28229"/>
      <c r="N2643" s="28229"/>
      <c r="O2643" s="28229"/>
      <c r="P2643" s="28229"/>
      <c r="Q2643" s="28229"/>
      <c r="R2643" s="28229"/>
      <c r="S2643" s="28229"/>
      <c r="T2643" s="28229"/>
      <c r="U2643" s="28265"/>
      <c r="V2643" s="28229">
        <v>0</v>
      </c>
    </row>
    <row s="28966" customFormat="1" customHeight="1" ht="22.5">
      <c r="A2644" s="28229"/>
      <c r="B2644" s="28924" t="s">
        <v>2675</v>
      </c>
      <c r="C2644" s="28540" t="s">
        <v>103</v>
      </c>
      <c r="D2644" s="27339" t="str">
        <f>B2644&amp;".1"</f>
        <v>3.870.1</v>
      </c>
      <c r="E2644" s="27340" t="s">
        <v>1065</v>
      </c>
      <c r="F2644" s="27341" t="s">
        <v>430</v>
      </c>
      <c r="G2644" s="27545" t="s">
        <v>22</v>
      </c>
      <c r="H2644" s="27343" t="s">
        <v>22</v>
      </c>
      <c r="I2644" s="27545" t="s">
        <v>2676</v>
      </c>
      <c r="J2644" s="27343" t="s">
        <v>22</v>
      </c>
      <c r="K2644" s="28195"/>
      <c r="L2644" s="28229"/>
      <c r="M2644" s="28229"/>
      <c r="N2644" s="28229"/>
      <c r="O2644" s="28229"/>
      <c r="P2644" s="28229"/>
      <c r="Q2644" s="28229"/>
      <c r="R2644" s="28229"/>
      <c r="S2644" s="28229"/>
      <c r="T2644" s="28229"/>
      <c r="U2644" s="28265"/>
      <c r="V2644" s="28229">
        <v>0</v>
      </c>
    </row>
    <row s="28966" customFormat="1" customHeight="1" ht="15">
      <c r="A2645" s="28229"/>
      <c r="B2645" s="28924"/>
      <c r="C2645" s="28540"/>
      <c r="D2645" s="27339" t="str">
        <f>B2644&amp;".2"</f>
        <v>3.870.2</v>
      </c>
      <c r="E2645" s="27340" t="s">
        <v>1066</v>
      </c>
      <c r="F2645" s="27341" t="s">
        <v>430</v>
      </c>
      <c r="G2645" s="27310" t="s">
        <v>22</v>
      </c>
      <c r="H2645" s="27343" t="s">
        <v>22</v>
      </c>
      <c r="I2645" s="27310" t="s">
        <v>2655</v>
      </c>
      <c r="J2645" s="27343" t="s">
        <v>22</v>
      </c>
      <c r="K2645" s="28195" t="s">
        <v>1067</v>
      </c>
      <c r="L2645" s="28229"/>
      <c r="M2645" s="28229"/>
      <c r="N2645" s="28229"/>
      <c r="O2645" s="28229"/>
      <c r="P2645" s="28229"/>
      <c r="Q2645" s="28229"/>
      <c r="R2645" s="28229"/>
      <c r="S2645" s="28229"/>
      <c r="T2645" s="28229"/>
      <c r="U2645" s="28265"/>
      <c r="V2645" s="28229">
        <v>0</v>
      </c>
    </row>
    <row s="28966" customFormat="1" customHeight="1" ht="15">
      <c r="A2646" s="28229"/>
      <c r="B2646" s="28924"/>
      <c r="C2646" s="28540"/>
      <c r="D2646" s="27339" t="str">
        <f>B2644&amp;".3"</f>
        <v>3.870.3</v>
      </c>
      <c r="E2646" s="27340" t="s">
        <v>1068</v>
      </c>
      <c r="F2646" s="27341" t="s">
        <v>430</v>
      </c>
      <c r="G2646" s="27310" t="s">
        <v>22</v>
      </c>
      <c r="H2646" s="27343" t="s">
        <v>22</v>
      </c>
      <c r="I2646" s="27310" t="s">
        <v>2655</v>
      </c>
      <c r="J2646" s="27343" t="s">
        <v>22</v>
      </c>
      <c r="K2646" s="28195" t="s">
        <v>1069</v>
      </c>
      <c r="L2646" s="28229"/>
      <c r="M2646" s="28229"/>
      <c r="N2646" s="28229"/>
      <c r="O2646" s="28229"/>
      <c r="P2646" s="28229"/>
      <c r="Q2646" s="28229"/>
      <c r="R2646" s="28229"/>
      <c r="S2646" s="28229"/>
      <c r="T2646" s="28229"/>
      <c r="U2646" s="28265"/>
      <c r="V2646" s="28229">
        <v>0</v>
      </c>
    </row>
    <row s="28966" customFormat="1" customHeight="1" ht="22.5">
      <c r="A2647" s="28229"/>
      <c r="B2647" s="28924" t="s">
        <v>2677</v>
      </c>
      <c r="C2647" s="28540" t="s">
        <v>103</v>
      </c>
      <c r="D2647" s="27339" t="str">
        <f>B2647&amp;".1"</f>
        <v>3.871.1</v>
      </c>
      <c r="E2647" s="27340" t="s">
        <v>1065</v>
      </c>
      <c r="F2647" s="27341" t="s">
        <v>430</v>
      </c>
      <c r="G2647" s="27545" t="s">
        <v>22</v>
      </c>
      <c r="H2647" s="27343" t="s">
        <v>22</v>
      </c>
      <c r="I2647" s="27545" t="s">
        <v>2678</v>
      </c>
      <c r="J2647" s="27343" t="s">
        <v>22</v>
      </c>
      <c r="K2647" s="28195"/>
      <c r="L2647" s="28229"/>
      <c r="M2647" s="28229"/>
      <c r="N2647" s="28229"/>
      <c r="O2647" s="28229"/>
      <c r="P2647" s="28229"/>
      <c r="Q2647" s="28229"/>
      <c r="R2647" s="28229"/>
      <c r="S2647" s="28229"/>
      <c r="T2647" s="28229"/>
      <c r="U2647" s="28265"/>
      <c r="V2647" s="28229">
        <v>0</v>
      </c>
    </row>
    <row s="28966" customFormat="1" customHeight="1" ht="15">
      <c r="A2648" s="28229"/>
      <c r="B2648" s="28924"/>
      <c r="C2648" s="28540"/>
      <c r="D2648" s="27339" t="str">
        <f>B2647&amp;".2"</f>
        <v>3.871.2</v>
      </c>
      <c r="E2648" s="27340" t="s">
        <v>1066</v>
      </c>
      <c r="F2648" s="27341" t="s">
        <v>430</v>
      </c>
      <c r="G2648" s="27310" t="s">
        <v>22</v>
      </c>
      <c r="H2648" s="27343" t="s">
        <v>22</v>
      </c>
      <c r="I2648" s="27310" t="s">
        <v>2655</v>
      </c>
      <c r="J2648" s="27343" t="s">
        <v>22</v>
      </c>
      <c r="K2648" s="28195" t="s">
        <v>1067</v>
      </c>
      <c r="L2648" s="28229"/>
      <c r="M2648" s="28229"/>
      <c r="N2648" s="28229"/>
      <c r="O2648" s="28229"/>
      <c r="P2648" s="28229"/>
      <c r="Q2648" s="28229"/>
      <c r="R2648" s="28229"/>
      <c r="S2648" s="28229"/>
      <c r="T2648" s="28229"/>
      <c r="U2648" s="28265"/>
      <c r="V2648" s="28229">
        <v>0</v>
      </c>
    </row>
    <row s="28966" customFormat="1" customHeight="1" ht="15">
      <c r="A2649" s="28229"/>
      <c r="B2649" s="28924"/>
      <c r="C2649" s="28540"/>
      <c r="D2649" s="27339" t="str">
        <f>B2647&amp;".3"</f>
        <v>3.871.3</v>
      </c>
      <c r="E2649" s="27340" t="s">
        <v>1068</v>
      </c>
      <c r="F2649" s="27341" t="s">
        <v>430</v>
      </c>
      <c r="G2649" s="27310" t="s">
        <v>22</v>
      </c>
      <c r="H2649" s="27343" t="s">
        <v>22</v>
      </c>
      <c r="I2649" s="27310" t="s">
        <v>2655</v>
      </c>
      <c r="J2649" s="27343" t="s">
        <v>22</v>
      </c>
      <c r="K2649" s="28195" t="s">
        <v>1069</v>
      </c>
      <c r="L2649" s="28229"/>
      <c r="M2649" s="28229"/>
      <c r="N2649" s="28229"/>
      <c r="O2649" s="28229"/>
      <c r="P2649" s="28229"/>
      <c r="Q2649" s="28229"/>
      <c r="R2649" s="28229"/>
      <c r="S2649" s="28229"/>
      <c r="T2649" s="28229"/>
      <c r="U2649" s="28265"/>
      <c r="V2649" s="28229">
        <v>0</v>
      </c>
    </row>
    <row s="28966" customFormat="1" customHeight="1" ht="22.5">
      <c r="A2650" s="28229"/>
      <c r="B2650" s="28924" t="s">
        <v>2679</v>
      </c>
      <c r="C2650" s="28540" t="s">
        <v>103</v>
      </c>
      <c r="D2650" s="27339" t="str">
        <f>B2650&amp;".1"</f>
        <v>3.872.1</v>
      </c>
      <c r="E2650" s="27340" t="s">
        <v>1065</v>
      </c>
      <c r="F2650" s="27341" t="s">
        <v>430</v>
      </c>
      <c r="G2650" s="27545" t="s">
        <v>22</v>
      </c>
      <c r="H2650" s="27343" t="s">
        <v>22</v>
      </c>
      <c r="I2650" s="27545" t="s">
        <v>2680</v>
      </c>
      <c r="J2650" s="27343" t="s">
        <v>22</v>
      </c>
      <c r="K2650" s="28195"/>
      <c r="L2650" s="28229"/>
      <c r="M2650" s="28229"/>
      <c r="N2650" s="28229"/>
      <c r="O2650" s="28229"/>
      <c r="P2650" s="28229"/>
      <c r="Q2650" s="28229"/>
      <c r="R2650" s="28229"/>
      <c r="S2650" s="28229"/>
      <c r="T2650" s="28229"/>
      <c r="U2650" s="28265"/>
      <c r="V2650" s="28229">
        <v>0</v>
      </c>
    </row>
    <row s="28966" customFormat="1" customHeight="1" ht="15">
      <c r="A2651" s="28229"/>
      <c r="B2651" s="28924"/>
      <c r="C2651" s="28540"/>
      <c r="D2651" s="27339" t="str">
        <f>B2650&amp;".2"</f>
        <v>3.872.2</v>
      </c>
      <c r="E2651" s="27340" t="s">
        <v>1066</v>
      </c>
      <c r="F2651" s="27341" t="s">
        <v>430</v>
      </c>
      <c r="G2651" s="27310" t="s">
        <v>22</v>
      </c>
      <c r="H2651" s="27343" t="s">
        <v>22</v>
      </c>
      <c r="I2651" s="27310" t="s">
        <v>2655</v>
      </c>
      <c r="J2651" s="27343" t="s">
        <v>22</v>
      </c>
      <c r="K2651" s="28195" t="s">
        <v>1067</v>
      </c>
      <c r="L2651" s="28229"/>
      <c r="M2651" s="28229"/>
      <c r="N2651" s="28229"/>
      <c r="O2651" s="28229"/>
      <c r="P2651" s="28229"/>
      <c r="Q2651" s="28229"/>
      <c r="R2651" s="28229"/>
      <c r="S2651" s="28229"/>
      <c r="T2651" s="28229"/>
      <c r="U2651" s="28265"/>
      <c r="V2651" s="28229">
        <v>0</v>
      </c>
    </row>
    <row s="28966" customFormat="1" customHeight="1" ht="15">
      <c r="A2652" s="28229"/>
      <c r="B2652" s="28924"/>
      <c r="C2652" s="28540"/>
      <c r="D2652" s="27339" t="str">
        <f>B2650&amp;".3"</f>
        <v>3.872.3</v>
      </c>
      <c r="E2652" s="27340" t="s">
        <v>1068</v>
      </c>
      <c r="F2652" s="27341" t="s">
        <v>430</v>
      </c>
      <c r="G2652" s="27310" t="s">
        <v>22</v>
      </c>
      <c r="H2652" s="27343" t="s">
        <v>22</v>
      </c>
      <c r="I2652" s="27310" t="s">
        <v>2655</v>
      </c>
      <c r="J2652" s="27343" t="s">
        <v>22</v>
      </c>
      <c r="K2652" s="28195" t="s">
        <v>1069</v>
      </c>
      <c r="L2652" s="28229"/>
      <c r="M2652" s="28229"/>
      <c r="N2652" s="28229"/>
      <c r="O2652" s="28229"/>
      <c r="P2652" s="28229"/>
      <c r="Q2652" s="28229"/>
      <c r="R2652" s="28229"/>
      <c r="S2652" s="28229"/>
      <c r="T2652" s="28229"/>
      <c r="U2652" s="28265"/>
      <c r="V2652" s="28229">
        <v>0</v>
      </c>
    </row>
    <row s="28966" customFormat="1" customHeight="1" ht="22.5">
      <c r="A2653" s="28229"/>
      <c r="B2653" s="28924" t="s">
        <v>2681</v>
      </c>
      <c r="C2653" s="28540" t="s">
        <v>103</v>
      </c>
      <c r="D2653" s="27339" t="str">
        <f>B2653&amp;".1"</f>
        <v>3.873.1</v>
      </c>
      <c r="E2653" s="27340" t="s">
        <v>1065</v>
      </c>
      <c r="F2653" s="27341" t="s">
        <v>430</v>
      </c>
      <c r="G2653" s="27545" t="s">
        <v>22</v>
      </c>
      <c r="H2653" s="27343" t="s">
        <v>22</v>
      </c>
      <c r="I2653" s="27545" t="s">
        <v>2680</v>
      </c>
      <c r="J2653" s="27343" t="s">
        <v>22</v>
      </c>
      <c r="K2653" s="28195"/>
      <c r="L2653" s="28229"/>
      <c r="M2653" s="28229"/>
      <c r="N2653" s="28229"/>
      <c r="O2653" s="28229"/>
      <c r="P2653" s="28229"/>
      <c r="Q2653" s="28229"/>
      <c r="R2653" s="28229"/>
      <c r="S2653" s="28229"/>
      <c r="T2653" s="28229"/>
      <c r="U2653" s="28265"/>
      <c r="V2653" s="28229">
        <v>0</v>
      </c>
    </row>
    <row s="28966" customFormat="1" customHeight="1" ht="15">
      <c r="A2654" s="28229"/>
      <c r="B2654" s="28924"/>
      <c r="C2654" s="28540"/>
      <c r="D2654" s="27339" t="str">
        <f>B2653&amp;".2"</f>
        <v>3.873.2</v>
      </c>
      <c r="E2654" s="27340" t="s">
        <v>1066</v>
      </c>
      <c r="F2654" s="27341" t="s">
        <v>430</v>
      </c>
      <c r="G2654" s="27310" t="s">
        <v>22</v>
      </c>
      <c r="H2654" s="27343" t="s">
        <v>22</v>
      </c>
      <c r="I2654" s="27310" t="s">
        <v>2655</v>
      </c>
      <c r="J2654" s="27343" t="s">
        <v>22</v>
      </c>
      <c r="K2654" s="28195" t="s">
        <v>1067</v>
      </c>
      <c r="L2654" s="28229"/>
      <c r="M2654" s="28229"/>
      <c r="N2654" s="28229"/>
      <c r="O2654" s="28229"/>
      <c r="P2654" s="28229"/>
      <c r="Q2654" s="28229"/>
      <c r="R2654" s="28229"/>
      <c r="S2654" s="28229"/>
      <c r="T2654" s="28229"/>
      <c r="U2654" s="28265"/>
      <c r="V2654" s="28229">
        <v>0</v>
      </c>
    </row>
    <row s="28966" customFormat="1" customHeight="1" ht="15">
      <c r="A2655" s="28229"/>
      <c r="B2655" s="28924"/>
      <c r="C2655" s="28540"/>
      <c r="D2655" s="27339" t="str">
        <f>B2653&amp;".3"</f>
        <v>3.873.3</v>
      </c>
      <c r="E2655" s="27340" t="s">
        <v>1068</v>
      </c>
      <c r="F2655" s="27341" t="s">
        <v>430</v>
      </c>
      <c r="G2655" s="27310" t="s">
        <v>22</v>
      </c>
      <c r="H2655" s="27343" t="s">
        <v>22</v>
      </c>
      <c r="I2655" s="27310" t="s">
        <v>2655</v>
      </c>
      <c r="J2655" s="27343" t="s">
        <v>22</v>
      </c>
      <c r="K2655" s="28195" t="s">
        <v>1069</v>
      </c>
      <c r="L2655" s="28229"/>
      <c r="M2655" s="28229"/>
      <c r="N2655" s="28229"/>
      <c r="O2655" s="28229"/>
      <c r="P2655" s="28229"/>
      <c r="Q2655" s="28229"/>
      <c r="R2655" s="28229"/>
      <c r="S2655" s="28229"/>
      <c r="T2655" s="28229"/>
      <c r="U2655" s="28265"/>
      <c r="V2655" s="28229">
        <v>0</v>
      </c>
    </row>
    <row s="28966" customFormat="1" customHeight="1" ht="22.5">
      <c r="A2656" s="28229"/>
      <c r="B2656" s="28924" t="s">
        <v>2682</v>
      </c>
      <c r="C2656" s="28540" t="s">
        <v>103</v>
      </c>
      <c r="D2656" s="27339" t="str">
        <f>B2656&amp;".1"</f>
        <v>3.874.1</v>
      </c>
      <c r="E2656" s="27340" t="s">
        <v>1065</v>
      </c>
      <c r="F2656" s="27341" t="s">
        <v>430</v>
      </c>
      <c r="G2656" s="27545" t="s">
        <v>22</v>
      </c>
      <c r="H2656" s="27343" t="s">
        <v>22</v>
      </c>
      <c r="I2656" s="27545" t="s">
        <v>2680</v>
      </c>
      <c r="J2656" s="27343" t="s">
        <v>22</v>
      </c>
      <c r="K2656" s="28195"/>
      <c r="L2656" s="28229"/>
      <c r="M2656" s="28229"/>
      <c r="N2656" s="28229"/>
      <c r="O2656" s="28229"/>
      <c r="P2656" s="28229"/>
      <c r="Q2656" s="28229"/>
      <c r="R2656" s="28229"/>
      <c r="S2656" s="28229"/>
      <c r="T2656" s="28229"/>
      <c r="U2656" s="28265"/>
      <c r="V2656" s="28229">
        <v>0</v>
      </c>
    </row>
    <row s="28966" customFormat="1" customHeight="1" ht="15">
      <c r="A2657" s="28229"/>
      <c r="B2657" s="28924"/>
      <c r="C2657" s="28540"/>
      <c r="D2657" s="27339" t="str">
        <f>B2656&amp;".2"</f>
        <v>3.874.2</v>
      </c>
      <c r="E2657" s="27340" t="s">
        <v>1066</v>
      </c>
      <c r="F2657" s="27341" t="s">
        <v>430</v>
      </c>
      <c r="G2657" s="27310" t="s">
        <v>22</v>
      </c>
      <c r="H2657" s="27343" t="s">
        <v>22</v>
      </c>
      <c r="I2657" s="27310" t="s">
        <v>2655</v>
      </c>
      <c r="J2657" s="27343" t="s">
        <v>22</v>
      </c>
      <c r="K2657" s="28195" t="s">
        <v>1067</v>
      </c>
      <c r="L2657" s="28229"/>
      <c r="M2657" s="28229"/>
      <c r="N2657" s="28229"/>
      <c r="O2657" s="28229"/>
      <c r="P2657" s="28229"/>
      <c r="Q2657" s="28229"/>
      <c r="R2657" s="28229"/>
      <c r="S2657" s="28229"/>
      <c r="T2657" s="28229"/>
      <c r="U2657" s="28265"/>
      <c r="V2657" s="28229">
        <v>0</v>
      </c>
    </row>
    <row s="28966" customFormat="1" customHeight="1" ht="15">
      <c r="A2658" s="28229"/>
      <c r="B2658" s="28924"/>
      <c r="C2658" s="28540"/>
      <c r="D2658" s="27339" t="str">
        <f>B2656&amp;".3"</f>
        <v>3.874.3</v>
      </c>
      <c r="E2658" s="27340" t="s">
        <v>1068</v>
      </c>
      <c r="F2658" s="27341" t="s">
        <v>430</v>
      </c>
      <c r="G2658" s="27310" t="s">
        <v>22</v>
      </c>
      <c r="H2658" s="27343" t="s">
        <v>22</v>
      </c>
      <c r="I2658" s="27310" t="s">
        <v>2655</v>
      </c>
      <c r="J2658" s="27343" t="s">
        <v>22</v>
      </c>
      <c r="K2658" s="28195" t="s">
        <v>1069</v>
      </c>
      <c r="L2658" s="28229"/>
      <c r="M2658" s="28229"/>
      <c r="N2658" s="28229"/>
      <c r="O2658" s="28229"/>
      <c r="P2658" s="28229"/>
      <c r="Q2658" s="28229"/>
      <c r="R2658" s="28229"/>
      <c r="S2658" s="28229"/>
      <c r="T2658" s="28229"/>
      <c r="U2658" s="28265"/>
      <c r="V2658" s="28229">
        <v>0</v>
      </c>
    </row>
    <row s="28966" customFormat="1" customHeight="1" ht="22.5">
      <c r="A2659" s="28229"/>
      <c r="B2659" s="28924" t="s">
        <v>2683</v>
      </c>
      <c r="C2659" s="28540" t="s">
        <v>103</v>
      </c>
      <c r="D2659" s="27339" t="str">
        <f>B2659&amp;".1"</f>
        <v>3.875.1</v>
      </c>
      <c r="E2659" s="27340" t="s">
        <v>1065</v>
      </c>
      <c r="F2659" s="27341" t="s">
        <v>430</v>
      </c>
      <c r="G2659" s="27545" t="s">
        <v>22</v>
      </c>
      <c r="H2659" s="27343" t="s">
        <v>22</v>
      </c>
      <c r="I2659" s="27545" t="s">
        <v>2684</v>
      </c>
      <c r="J2659" s="27343" t="s">
        <v>22</v>
      </c>
      <c r="K2659" s="28195"/>
      <c r="L2659" s="28229"/>
      <c r="M2659" s="28229"/>
      <c r="N2659" s="28229"/>
      <c r="O2659" s="28229"/>
      <c r="P2659" s="28229"/>
      <c r="Q2659" s="28229"/>
      <c r="R2659" s="28229"/>
      <c r="S2659" s="28229"/>
      <c r="T2659" s="28229"/>
      <c r="U2659" s="28265"/>
      <c r="V2659" s="28229">
        <v>0</v>
      </c>
    </row>
    <row s="28966" customFormat="1" customHeight="1" ht="15">
      <c r="A2660" s="28229"/>
      <c r="B2660" s="28924"/>
      <c r="C2660" s="28540"/>
      <c r="D2660" s="27339" t="str">
        <f>B2659&amp;".2"</f>
        <v>3.875.2</v>
      </c>
      <c r="E2660" s="27340" t="s">
        <v>1066</v>
      </c>
      <c r="F2660" s="27341" t="s">
        <v>430</v>
      </c>
      <c r="G2660" s="27310" t="s">
        <v>22</v>
      </c>
      <c r="H2660" s="27343" t="s">
        <v>22</v>
      </c>
      <c r="I2660" s="27310" t="s">
        <v>2655</v>
      </c>
      <c r="J2660" s="27343" t="s">
        <v>22</v>
      </c>
      <c r="K2660" s="28195" t="s">
        <v>1067</v>
      </c>
      <c r="L2660" s="28229"/>
      <c r="M2660" s="28229"/>
      <c r="N2660" s="28229"/>
      <c r="O2660" s="28229"/>
      <c r="P2660" s="28229"/>
      <c r="Q2660" s="28229"/>
      <c r="R2660" s="28229"/>
      <c r="S2660" s="28229"/>
      <c r="T2660" s="28229"/>
      <c r="U2660" s="28265"/>
      <c r="V2660" s="28229">
        <v>0</v>
      </c>
    </row>
    <row s="28966" customFormat="1" customHeight="1" ht="15">
      <c r="A2661" s="28229"/>
      <c r="B2661" s="28924"/>
      <c r="C2661" s="28540"/>
      <c r="D2661" s="27339" t="str">
        <f>B2659&amp;".3"</f>
        <v>3.875.3</v>
      </c>
      <c r="E2661" s="27340" t="s">
        <v>1068</v>
      </c>
      <c r="F2661" s="27341" t="s">
        <v>430</v>
      </c>
      <c r="G2661" s="27310" t="s">
        <v>22</v>
      </c>
      <c r="H2661" s="27343" t="s">
        <v>22</v>
      </c>
      <c r="I2661" s="27310" t="s">
        <v>2655</v>
      </c>
      <c r="J2661" s="27343" t="s">
        <v>22</v>
      </c>
      <c r="K2661" s="28195" t="s">
        <v>1069</v>
      </c>
      <c r="L2661" s="28229"/>
      <c r="M2661" s="28229"/>
      <c r="N2661" s="28229"/>
      <c r="O2661" s="28229"/>
      <c r="P2661" s="28229"/>
      <c r="Q2661" s="28229"/>
      <c r="R2661" s="28229"/>
      <c r="S2661" s="28229"/>
      <c r="T2661" s="28229"/>
      <c r="U2661" s="28265"/>
      <c r="V2661" s="28229">
        <v>0</v>
      </c>
    </row>
    <row s="28966" customFormat="1" customHeight="1" ht="22.5">
      <c r="A2662" s="28229"/>
      <c r="B2662" s="28924" t="s">
        <v>2685</v>
      </c>
      <c r="C2662" s="28540" t="s">
        <v>103</v>
      </c>
      <c r="D2662" s="27339" t="str">
        <f>B2662&amp;".1"</f>
        <v>3.876.1</v>
      </c>
      <c r="E2662" s="27340" t="s">
        <v>1065</v>
      </c>
      <c r="F2662" s="27341" t="s">
        <v>430</v>
      </c>
      <c r="G2662" s="27545" t="s">
        <v>22</v>
      </c>
      <c r="H2662" s="27343" t="s">
        <v>22</v>
      </c>
      <c r="I2662" s="27545" t="s">
        <v>2684</v>
      </c>
      <c r="J2662" s="27343" t="s">
        <v>22</v>
      </c>
      <c r="K2662" s="28195"/>
      <c r="L2662" s="28229"/>
      <c r="M2662" s="28229"/>
      <c r="N2662" s="28229"/>
      <c r="O2662" s="28229"/>
      <c r="P2662" s="28229"/>
      <c r="Q2662" s="28229"/>
      <c r="R2662" s="28229"/>
      <c r="S2662" s="28229"/>
      <c r="T2662" s="28229"/>
      <c r="U2662" s="28265"/>
      <c r="V2662" s="28229">
        <v>0</v>
      </c>
    </row>
    <row s="28966" customFormat="1" customHeight="1" ht="15">
      <c r="A2663" s="28229"/>
      <c r="B2663" s="28924"/>
      <c r="C2663" s="28540"/>
      <c r="D2663" s="27339" t="str">
        <f>B2662&amp;".2"</f>
        <v>3.876.2</v>
      </c>
      <c r="E2663" s="27340" t="s">
        <v>1066</v>
      </c>
      <c r="F2663" s="27341" t="s">
        <v>430</v>
      </c>
      <c r="G2663" s="27310" t="s">
        <v>22</v>
      </c>
      <c r="H2663" s="27343" t="s">
        <v>22</v>
      </c>
      <c r="I2663" s="27310" t="s">
        <v>2655</v>
      </c>
      <c r="J2663" s="27343" t="s">
        <v>22</v>
      </c>
      <c r="K2663" s="28195" t="s">
        <v>1067</v>
      </c>
      <c r="L2663" s="28229"/>
      <c r="M2663" s="28229"/>
      <c r="N2663" s="28229"/>
      <c r="O2663" s="28229"/>
      <c r="P2663" s="28229"/>
      <c r="Q2663" s="28229"/>
      <c r="R2663" s="28229"/>
      <c r="S2663" s="28229"/>
      <c r="T2663" s="28229"/>
      <c r="U2663" s="28265"/>
      <c r="V2663" s="28229">
        <v>0</v>
      </c>
    </row>
    <row s="28966" customFormat="1" customHeight="1" ht="15">
      <c r="A2664" s="28229"/>
      <c r="B2664" s="28924"/>
      <c r="C2664" s="28540"/>
      <c r="D2664" s="27339" t="str">
        <f>B2662&amp;".3"</f>
        <v>3.876.3</v>
      </c>
      <c r="E2664" s="27340" t="s">
        <v>1068</v>
      </c>
      <c r="F2664" s="27341" t="s">
        <v>430</v>
      </c>
      <c r="G2664" s="27310" t="s">
        <v>22</v>
      </c>
      <c r="H2664" s="27343" t="s">
        <v>22</v>
      </c>
      <c r="I2664" s="27310" t="s">
        <v>2655</v>
      </c>
      <c r="J2664" s="27343" t="s">
        <v>22</v>
      </c>
      <c r="K2664" s="28195" t="s">
        <v>1069</v>
      </c>
      <c r="L2664" s="28229"/>
      <c r="M2664" s="28229"/>
      <c r="N2664" s="28229"/>
      <c r="O2664" s="28229"/>
      <c r="P2664" s="28229"/>
      <c r="Q2664" s="28229"/>
      <c r="R2664" s="28229"/>
      <c r="S2664" s="28229"/>
      <c r="T2664" s="28229"/>
      <c r="U2664" s="28265"/>
      <c r="V2664" s="28229">
        <v>0</v>
      </c>
    </row>
    <row s="28966" customFormat="1" customHeight="1" ht="22.5">
      <c r="A2665" s="28229"/>
      <c r="B2665" s="28924" t="s">
        <v>2686</v>
      </c>
      <c r="C2665" s="28540" t="s">
        <v>103</v>
      </c>
      <c r="D2665" s="27339" t="str">
        <f>B2665&amp;".1"</f>
        <v>3.877.1</v>
      </c>
      <c r="E2665" s="27340" t="s">
        <v>1065</v>
      </c>
      <c r="F2665" s="27341" t="s">
        <v>430</v>
      </c>
      <c r="G2665" s="27545" t="s">
        <v>22</v>
      </c>
      <c r="H2665" s="27343" t="s">
        <v>22</v>
      </c>
      <c r="I2665" s="27545" t="s">
        <v>2687</v>
      </c>
      <c r="J2665" s="27343" t="s">
        <v>22</v>
      </c>
      <c r="K2665" s="28195"/>
      <c r="L2665" s="28229"/>
      <c r="M2665" s="28229"/>
      <c r="N2665" s="28229"/>
      <c r="O2665" s="28229"/>
      <c r="P2665" s="28229"/>
      <c r="Q2665" s="28229"/>
      <c r="R2665" s="28229"/>
      <c r="S2665" s="28229"/>
      <c r="T2665" s="28229"/>
      <c r="U2665" s="28265"/>
      <c r="V2665" s="28229">
        <v>0</v>
      </c>
    </row>
    <row s="28966" customFormat="1" customHeight="1" ht="15">
      <c r="A2666" s="28229"/>
      <c r="B2666" s="28924"/>
      <c r="C2666" s="28540"/>
      <c r="D2666" s="27339" t="str">
        <f>B2665&amp;".2"</f>
        <v>3.877.2</v>
      </c>
      <c r="E2666" s="27340" t="s">
        <v>1066</v>
      </c>
      <c r="F2666" s="27341" t="s">
        <v>430</v>
      </c>
      <c r="G2666" s="27310" t="s">
        <v>22</v>
      </c>
      <c r="H2666" s="27343" t="s">
        <v>22</v>
      </c>
      <c r="I2666" s="27310" t="s">
        <v>2655</v>
      </c>
      <c r="J2666" s="27343" t="s">
        <v>22</v>
      </c>
      <c r="K2666" s="28195" t="s">
        <v>1067</v>
      </c>
      <c r="L2666" s="28229"/>
      <c r="M2666" s="28229"/>
      <c r="N2666" s="28229"/>
      <c r="O2666" s="28229"/>
      <c r="P2666" s="28229"/>
      <c r="Q2666" s="28229"/>
      <c r="R2666" s="28229"/>
      <c r="S2666" s="28229"/>
      <c r="T2666" s="28229"/>
      <c r="U2666" s="28265"/>
      <c r="V2666" s="28229">
        <v>0</v>
      </c>
    </row>
    <row s="28966" customFormat="1" customHeight="1" ht="15">
      <c r="A2667" s="28229"/>
      <c r="B2667" s="28924"/>
      <c r="C2667" s="28540"/>
      <c r="D2667" s="27339" t="str">
        <f>B2665&amp;".3"</f>
        <v>3.877.3</v>
      </c>
      <c r="E2667" s="27340" t="s">
        <v>1068</v>
      </c>
      <c r="F2667" s="27341" t="s">
        <v>430</v>
      </c>
      <c r="G2667" s="27310" t="s">
        <v>22</v>
      </c>
      <c r="H2667" s="27343" t="s">
        <v>22</v>
      </c>
      <c r="I2667" s="27310" t="s">
        <v>2655</v>
      </c>
      <c r="J2667" s="27343" t="s">
        <v>22</v>
      </c>
      <c r="K2667" s="28195" t="s">
        <v>1069</v>
      </c>
      <c r="L2667" s="28229"/>
      <c r="M2667" s="28229"/>
      <c r="N2667" s="28229"/>
      <c r="O2667" s="28229"/>
      <c r="P2667" s="28229"/>
      <c r="Q2667" s="28229"/>
      <c r="R2667" s="28229"/>
      <c r="S2667" s="28229"/>
      <c r="T2667" s="28229"/>
      <c r="U2667" s="28265"/>
      <c r="V2667" s="28229">
        <v>0</v>
      </c>
    </row>
    <row s="28966" customFormat="1" customHeight="1" ht="22.5">
      <c r="A2668" s="28229"/>
      <c r="B2668" s="28924" t="s">
        <v>2688</v>
      </c>
      <c r="C2668" s="28540" t="s">
        <v>103</v>
      </c>
      <c r="D2668" s="27339" t="str">
        <f>B2668&amp;".1"</f>
        <v>3.878.1</v>
      </c>
      <c r="E2668" s="27340" t="s">
        <v>1065</v>
      </c>
      <c r="F2668" s="27341" t="s">
        <v>430</v>
      </c>
      <c r="G2668" s="27545" t="s">
        <v>22</v>
      </c>
      <c r="H2668" s="27343" t="s">
        <v>22</v>
      </c>
      <c r="I2668" s="27545" t="s">
        <v>2206</v>
      </c>
      <c r="J2668" s="27343" t="s">
        <v>22</v>
      </c>
      <c r="K2668" s="28195"/>
      <c r="L2668" s="28229"/>
      <c r="M2668" s="28229"/>
      <c r="N2668" s="28229"/>
      <c r="O2668" s="28229"/>
      <c r="P2668" s="28229"/>
      <c r="Q2668" s="28229"/>
      <c r="R2668" s="28229"/>
      <c r="S2668" s="28229"/>
      <c r="T2668" s="28229"/>
      <c r="U2668" s="28265"/>
      <c r="V2668" s="28229">
        <v>0</v>
      </c>
    </row>
    <row s="28966" customFormat="1" customHeight="1" ht="15">
      <c r="A2669" s="28229"/>
      <c r="B2669" s="28924"/>
      <c r="C2669" s="28540"/>
      <c r="D2669" s="27339" t="str">
        <f>B2668&amp;".2"</f>
        <v>3.878.2</v>
      </c>
      <c r="E2669" s="27340" t="s">
        <v>1066</v>
      </c>
      <c r="F2669" s="27341" t="s">
        <v>430</v>
      </c>
      <c r="G2669" s="27310" t="s">
        <v>22</v>
      </c>
      <c r="H2669" s="27343" t="s">
        <v>22</v>
      </c>
      <c r="I2669" s="27310" t="s">
        <v>2655</v>
      </c>
      <c r="J2669" s="27343" t="s">
        <v>22</v>
      </c>
      <c r="K2669" s="28195" t="s">
        <v>1067</v>
      </c>
      <c r="L2669" s="28229"/>
      <c r="M2669" s="28229"/>
      <c r="N2669" s="28229"/>
      <c r="O2669" s="28229"/>
      <c r="P2669" s="28229"/>
      <c r="Q2669" s="28229"/>
      <c r="R2669" s="28229"/>
      <c r="S2669" s="28229"/>
      <c r="T2669" s="28229"/>
      <c r="U2669" s="28265"/>
      <c r="V2669" s="28229">
        <v>0</v>
      </c>
    </row>
    <row s="28966" customFormat="1" customHeight="1" ht="15">
      <c r="A2670" s="28229"/>
      <c r="B2670" s="28924"/>
      <c r="C2670" s="28540"/>
      <c r="D2670" s="27339" t="str">
        <f>B2668&amp;".3"</f>
        <v>3.878.3</v>
      </c>
      <c r="E2670" s="27340" t="s">
        <v>1068</v>
      </c>
      <c r="F2670" s="27341" t="s">
        <v>430</v>
      </c>
      <c r="G2670" s="27310" t="s">
        <v>22</v>
      </c>
      <c r="H2670" s="27343" t="s">
        <v>22</v>
      </c>
      <c r="I2670" s="27310" t="s">
        <v>2655</v>
      </c>
      <c r="J2670" s="27343" t="s">
        <v>22</v>
      </c>
      <c r="K2670" s="28195" t="s">
        <v>1069</v>
      </c>
      <c r="L2670" s="28229"/>
      <c r="M2670" s="28229"/>
      <c r="N2670" s="28229"/>
      <c r="O2670" s="28229"/>
      <c r="P2670" s="28229"/>
      <c r="Q2670" s="28229"/>
      <c r="R2670" s="28229"/>
      <c r="S2670" s="28229"/>
      <c r="T2670" s="28229"/>
      <c r="U2670" s="28265"/>
      <c r="V2670" s="28229">
        <v>0</v>
      </c>
    </row>
    <row s="28966" customFormat="1" customHeight="1" ht="22.5">
      <c r="A2671" s="28229"/>
      <c r="B2671" s="28924" t="s">
        <v>2689</v>
      </c>
      <c r="C2671" s="28540" t="s">
        <v>103</v>
      </c>
      <c r="D2671" s="27339" t="str">
        <f>B2671&amp;".1"</f>
        <v>3.879.1</v>
      </c>
      <c r="E2671" s="27340" t="s">
        <v>1065</v>
      </c>
      <c r="F2671" s="27341" t="s">
        <v>430</v>
      </c>
      <c r="G2671" s="27545" t="s">
        <v>22</v>
      </c>
      <c r="H2671" s="27343" t="s">
        <v>22</v>
      </c>
      <c r="I2671" s="27545" t="s">
        <v>2690</v>
      </c>
      <c r="J2671" s="27343" t="s">
        <v>22</v>
      </c>
      <c r="K2671" s="28195"/>
      <c r="L2671" s="28229"/>
      <c r="M2671" s="28229"/>
      <c r="N2671" s="28229"/>
      <c r="O2671" s="28229"/>
      <c r="P2671" s="28229"/>
      <c r="Q2671" s="28229"/>
      <c r="R2671" s="28229"/>
      <c r="S2671" s="28229"/>
      <c r="T2671" s="28229"/>
      <c r="U2671" s="28265"/>
      <c r="V2671" s="28229">
        <v>0</v>
      </c>
    </row>
    <row s="28966" customFormat="1" customHeight="1" ht="15">
      <c r="A2672" s="28229"/>
      <c r="B2672" s="28924"/>
      <c r="C2672" s="28540"/>
      <c r="D2672" s="27339" t="str">
        <f>B2671&amp;".2"</f>
        <v>3.879.2</v>
      </c>
      <c r="E2672" s="27340" t="s">
        <v>1066</v>
      </c>
      <c r="F2672" s="27341" t="s">
        <v>430</v>
      </c>
      <c r="G2672" s="27310" t="s">
        <v>22</v>
      </c>
      <c r="H2672" s="27343" t="s">
        <v>22</v>
      </c>
      <c r="I2672" s="27310" t="s">
        <v>2655</v>
      </c>
      <c r="J2672" s="27343" t="s">
        <v>22</v>
      </c>
      <c r="K2672" s="28195" t="s">
        <v>1067</v>
      </c>
      <c r="L2672" s="28229"/>
      <c r="M2672" s="28229"/>
      <c r="N2672" s="28229"/>
      <c r="O2672" s="28229"/>
      <c r="P2672" s="28229"/>
      <c r="Q2672" s="28229"/>
      <c r="R2672" s="28229"/>
      <c r="S2672" s="28229"/>
      <c r="T2672" s="28229"/>
      <c r="U2672" s="28265"/>
      <c r="V2672" s="28229">
        <v>0</v>
      </c>
    </row>
    <row s="28966" customFormat="1" customHeight="1" ht="15">
      <c r="A2673" s="28229"/>
      <c r="B2673" s="28924"/>
      <c r="C2673" s="28540"/>
      <c r="D2673" s="27339" t="str">
        <f>B2671&amp;".3"</f>
        <v>3.879.3</v>
      </c>
      <c r="E2673" s="27340" t="s">
        <v>1068</v>
      </c>
      <c r="F2673" s="27341" t="s">
        <v>430</v>
      </c>
      <c r="G2673" s="27310" t="s">
        <v>22</v>
      </c>
      <c r="H2673" s="27343" t="s">
        <v>22</v>
      </c>
      <c r="I2673" s="27310" t="s">
        <v>2655</v>
      </c>
      <c r="J2673" s="27343" t="s">
        <v>22</v>
      </c>
      <c r="K2673" s="28195" t="s">
        <v>1069</v>
      </c>
      <c r="L2673" s="28229"/>
      <c r="M2673" s="28229"/>
      <c r="N2673" s="28229"/>
      <c r="O2673" s="28229"/>
      <c r="P2673" s="28229"/>
      <c r="Q2673" s="28229"/>
      <c r="R2673" s="28229"/>
      <c r="S2673" s="28229"/>
      <c r="T2673" s="28229"/>
      <c r="U2673" s="28265"/>
      <c r="V2673" s="28229">
        <v>0</v>
      </c>
    </row>
    <row s="28966" customFormat="1" customHeight="1" ht="22.5">
      <c r="A2674" s="28229"/>
      <c r="B2674" s="28924" t="s">
        <v>2691</v>
      </c>
      <c r="C2674" s="28540" t="s">
        <v>103</v>
      </c>
      <c r="D2674" s="27339" t="str">
        <f>B2674&amp;".1"</f>
        <v>3.880.1</v>
      </c>
      <c r="E2674" s="27340" t="s">
        <v>1065</v>
      </c>
      <c r="F2674" s="27341" t="s">
        <v>430</v>
      </c>
      <c r="G2674" s="27545" t="s">
        <v>22</v>
      </c>
      <c r="H2674" s="27343" t="s">
        <v>22</v>
      </c>
      <c r="I2674" s="27545" t="s">
        <v>1755</v>
      </c>
      <c r="J2674" s="27343" t="s">
        <v>22</v>
      </c>
      <c r="K2674" s="28195"/>
      <c r="L2674" s="28229"/>
      <c r="M2674" s="28229"/>
      <c r="N2674" s="28229"/>
      <c r="O2674" s="28229"/>
      <c r="P2674" s="28229"/>
      <c r="Q2674" s="28229"/>
      <c r="R2674" s="28229"/>
      <c r="S2674" s="28229"/>
      <c r="T2674" s="28229"/>
      <c r="U2674" s="28265"/>
      <c r="V2674" s="28229">
        <v>0</v>
      </c>
    </row>
    <row s="28966" customFormat="1" customHeight="1" ht="15">
      <c r="A2675" s="28229"/>
      <c r="B2675" s="28924"/>
      <c r="C2675" s="28540"/>
      <c r="D2675" s="27339" t="str">
        <f>B2674&amp;".2"</f>
        <v>3.880.2</v>
      </c>
      <c r="E2675" s="27340" t="s">
        <v>1066</v>
      </c>
      <c r="F2675" s="27341" t="s">
        <v>430</v>
      </c>
      <c r="G2675" s="27310" t="s">
        <v>22</v>
      </c>
      <c r="H2675" s="27343" t="s">
        <v>22</v>
      </c>
      <c r="I2675" s="27310" t="s">
        <v>2692</v>
      </c>
      <c r="J2675" s="27343" t="s">
        <v>22</v>
      </c>
      <c r="K2675" s="28195" t="s">
        <v>1067</v>
      </c>
      <c r="L2675" s="28229"/>
      <c r="M2675" s="28229"/>
      <c r="N2675" s="28229"/>
      <c r="O2675" s="28229"/>
      <c r="P2675" s="28229"/>
      <c r="Q2675" s="28229"/>
      <c r="R2675" s="28229"/>
      <c r="S2675" s="28229"/>
      <c r="T2675" s="28229"/>
      <c r="U2675" s="28265"/>
      <c r="V2675" s="28229">
        <v>0</v>
      </c>
    </row>
    <row s="28966" customFormat="1" customHeight="1" ht="15">
      <c r="A2676" s="28229"/>
      <c r="B2676" s="28924"/>
      <c r="C2676" s="28540"/>
      <c r="D2676" s="27339" t="str">
        <f>B2674&amp;".3"</f>
        <v>3.880.3</v>
      </c>
      <c r="E2676" s="27340" t="s">
        <v>1068</v>
      </c>
      <c r="F2676" s="27341" t="s">
        <v>430</v>
      </c>
      <c r="G2676" s="27310" t="s">
        <v>22</v>
      </c>
      <c r="H2676" s="27343" t="s">
        <v>22</v>
      </c>
      <c r="I2676" s="27310" t="s">
        <v>2655</v>
      </c>
      <c r="J2676" s="27343" t="s">
        <v>22</v>
      </c>
      <c r="K2676" s="28195" t="s">
        <v>1069</v>
      </c>
      <c r="L2676" s="28229"/>
      <c r="M2676" s="28229"/>
      <c r="N2676" s="28229"/>
      <c r="O2676" s="28229"/>
      <c r="P2676" s="28229"/>
      <c r="Q2676" s="28229"/>
      <c r="R2676" s="28229"/>
      <c r="S2676" s="28229"/>
      <c r="T2676" s="28229"/>
      <c r="U2676" s="28265"/>
      <c r="V2676" s="28229">
        <v>0</v>
      </c>
    </row>
    <row s="28966" customFormat="1" customHeight="1" ht="22.5">
      <c r="A2677" s="28229"/>
      <c r="B2677" s="28924" t="s">
        <v>2693</v>
      </c>
      <c r="C2677" s="28540" t="s">
        <v>103</v>
      </c>
      <c r="D2677" s="27339" t="str">
        <f>B2677&amp;".1"</f>
        <v>3.881.1</v>
      </c>
      <c r="E2677" s="27340" t="s">
        <v>1065</v>
      </c>
      <c r="F2677" s="27341" t="s">
        <v>430</v>
      </c>
      <c r="G2677" s="27545" t="s">
        <v>22</v>
      </c>
      <c r="H2677" s="27343" t="s">
        <v>22</v>
      </c>
      <c r="I2677" s="27545" t="s">
        <v>2694</v>
      </c>
      <c r="J2677" s="27343" t="s">
        <v>22</v>
      </c>
      <c r="K2677" s="28195"/>
      <c r="L2677" s="28229"/>
      <c r="M2677" s="28229"/>
      <c r="N2677" s="28229"/>
      <c r="O2677" s="28229"/>
      <c r="P2677" s="28229"/>
      <c r="Q2677" s="28229"/>
      <c r="R2677" s="28229"/>
      <c r="S2677" s="28229"/>
      <c r="T2677" s="28229"/>
      <c r="U2677" s="28265"/>
      <c r="V2677" s="28229">
        <v>0</v>
      </c>
    </row>
    <row s="28966" customFormat="1" customHeight="1" ht="15">
      <c r="A2678" s="28229"/>
      <c r="B2678" s="28924"/>
      <c r="C2678" s="28540"/>
      <c r="D2678" s="27339" t="str">
        <f>B2677&amp;".2"</f>
        <v>3.881.2</v>
      </c>
      <c r="E2678" s="27340" t="s">
        <v>1066</v>
      </c>
      <c r="F2678" s="27341" t="s">
        <v>430</v>
      </c>
      <c r="G2678" s="27310" t="s">
        <v>22</v>
      </c>
      <c r="H2678" s="27343" t="s">
        <v>22</v>
      </c>
      <c r="I2678" s="27310" t="s">
        <v>2692</v>
      </c>
      <c r="J2678" s="27343" t="s">
        <v>22</v>
      </c>
      <c r="K2678" s="28195" t="s">
        <v>1067</v>
      </c>
      <c r="L2678" s="28229"/>
      <c r="M2678" s="28229"/>
      <c r="N2678" s="28229"/>
      <c r="O2678" s="28229"/>
      <c r="P2678" s="28229"/>
      <c r="Q2678" s="28229"/>
      <c r="R2678" s="28229"/>
      <c r="S2678" s="28229"/>
      <c r="T2678" s="28229"/>
      <c r="U2678" s="28265"/>
      <c r="V2678" s="28229">
        <v>0</v>
      </c>
    </row>
    <row s="28966" customFormat="1" customHeight="1" ht="15">
      <c r="A2679" s="28229"/>
      <c r="B2679" s="28924"/>
      <c r="C2679" s="28540"/>
      <c r="D2679" s="27339" t="str">
        <f>B2677&amp;".3"</f>
        <v>3.881.3</v>
      </c>
      <c r="E2679" s="27340" t="s">
        <v>1068</v>
      </c>
      <c r="F2679" s="27341" t="s">
        <v>430</v>
      </c>
      <c r="G2679" s="27310" t="s">
        <v>22</v>
      </c>
      <c r="H2679" s="27343" t="s">
        <v>22</v>
      </c>
      <c r="I2679" s="27310" t="s">
        <v>2655</v>
      </c>
      <c r="J2679" s="27343" t="s">
        <v>22</v>
      </c>
      <c r="K2679" s="28195" t="s">
        <v>1069</v>
      </c>
      <c r="L2679" s="28229"/>
      <c r="M2679" s="28229"/>
      <c r="N2679" s="28229"/>
      <c r="O2679" s="28229"/>
      <c r="P2679" s="28229"/>
      <c r="Q2679" s="28229"/>
      <c r="R2679" s="28229"/>
      <c r="S2679" s="28229"/>
      <c r="T2679" s="28229"/>
      <c r="U2679" s="28265"/>
      <c r="V2679" s="28229">
        <v>0</v>
      </c>
    </row>
    <row s="28966" customFormat="1" customHeight="1" ht="22.5">
      <c r="A2680" s="28229"/>
      <c r="B2680" s="28924" t="s">
        <v>2695</v>
      </c>
      <c r="C2680" s="28540" t="s">
        <v>103</v>
      </c>
      <c r="D2680" s="27339" t="str">
        <f>B2680&amp;".1"</f>
        <v>3.882.1</v>
      </c>
      <c r="E2680" s="27340" t="s">
        <v>1065</v>
      </c>
      <c r="F2680" s="27341" t="s">
        <v>430</v>
      </c>
      <c r="G2680" s="27545" t="s">
        <v>22</v>
      </c>
      <c r="H2680" s="27343" t="s">
        <v>22</v>
      </c>
      <c r="I2680" s="27545" t="s">
        <v>2696</v>
      </c>
      <c r="J2680" s="27343" t="s">
        <v>22</v>
      </c>
      <c r="K2680" s="28195"/>
      <c r="L2680" s="28229"/>
      <c r="M2680" s="28229"/>
      <c r="N2680" s="28229"/>
      <c r="O2680" s="28229"/>
      <c r="P2680" s="28229"/>
      <c r="Q2680" s="28229"/>
      <c r="R2680" s="28229"/>
      <c r="S2680" s="28229"/>
      <c r="T2680" s="28229"/>
      <c r="U2680" s="28265"/>
      <c r="V2680" s="28229">
        <v>0</v>
      </c>
    </row>
    <row s="28966" customFormat="1" customHeight="1" ht="15">
      <c r="A2681" s="28229"/>
      <c r="B2681" s="28924"/>
      <c r="C2681" s="28540"/>
      <c r="D2681" s="27339" t="str">
        <f>B2680&amp;".2"</f>
        <v>3.882.2</v>
      </c>
      <c r="E2681" s="27340" t="s">
        <v>1066</v>
      </c>
      <c r="F2681" s="27341" t="s">
        <v>430</v>
      </c>
      <c r="G2681" s="27310" t="s">
        <v>22</v>
      </c>
      <c r="H2681" s="27343" t="s">
        <v>22</v>
      </c>
      <c r="I2681" s="27310" t="s">
        <v>2692</v>
      </c>
      <c r="J2681" s="27343" t="s">
        <v>22</v>
      </c>
      <c r="K2681" s="28195" t="s">
        <v>1067</v>
      </c>
      <c r="L2681" s="28229"/>
      <c r="M2681" s="28229"/>
      <c r="N2681" s="28229"/>
      <c r="O2681" s="28229"/>
      <c r="P2681" s="28229"/>
      <c r="Q2681" s="28229"/>
      <c r="R2681" s="28229"/>
      <c r="S2681" s="28229"/>
      <c r="T2681" s="28229"/>
      <c r="U2681" s="28265"/>
      <c r="V2681" s="28229">
        <v>0</v>
      </c>
    </row>
    <row s="28966" customFormat="1" customHeight="1" ht="15">
      <c r="A2682" s="28229"/>
      <c r="B2682" s="28924"/>
      <c r="C2682" s="28540"/>
      <c r="D2682" s="27339" t="str">
        <f>B2680&amp;".3"</f>
        <v>3.882.3</v>
      </c>
      <c r="E2682" s="27340" t="s">
        <v>1068</v>
      </c>
      <c r="F2682" s="27341" t="s">
        <v>430</v>
      </c>
      <c r="G2682" s="27310" t="s">
        <v>22</v>
      </c>
      <c r="H2682" s="27343" t="s">
        <v>22</v>
      </c>
      <c r="I2682" s="27310" t="s">
        <v>2692</v>
      </c>
      <c r="J2682" s="27343" t="s">
        <v>22</v>
      </c>
      <c r="K2682" s="28195" t="s">
        <v>1069</v>
      </c>
      <c r="L2682" s="28229"/>
      <c r="M2682" s="28229"/>
      <c r="N2682" s="28229"/>
      <c r="O2682" s="28229"/>
      <c r="P2682" s="28229"/>
      <c r="Q2682" s="28229"/>
      <c r="R2682" s="28229"/>
      <c r="S2682" s="28229"/>
      <c r="T2682" s="28229"/>
      <c r="U2682" s="28265"/>
      <c r="V2682" s="28229">
        <v>0</v>
      </c>
    </row>
    <row s="28966" customFormat="1" customHeight="1" ht="22.5">
      <c r="A2683" s="28229"/>
      <c r="B2683" s="28924" t="s">
        <v>2697</v>
      </c>
      <c r="C2683" s="28540" t="s">
        <v>103</v>
      </c>
      <c r="D2683" s="27339" t="str">
        <f>B2683&amp;".1"</f>
        <v>3.883.1</v>
      </c>
      <c r="E2683" s="27340" t="s">
        <v>1065</v>
      </c>
      <c r="F2683" s="27341" t="s">
        <v>430</v>
      </c>
      <c r="G2683" s="27545" t="s">
        <v>22</v>
      </c>
      <c r="H2683" s="27343" t="s">
        <v>22</v>
      </c>
      <c r="I2683" s="27545" t="s">
        <v>2696</v>
      </c>
      <c r="J2683" s="27343" t="s">
        <v>22</v>
      </c>
      <c r="K2683" s="28195"/>
      <c r="L2683" s="28229"/>
      <c r="M2683" s="28229"/>
      <c r="N2683" s="28229"/>
      <c r="O2683" s="28229"/>
      <c r="P2683" s="28229"/>
      <c r="Q2683" s="28229"/>
      <c r="R2683" s="28229"/>
      <c r="S2683" s="28229"/>
      <c r="T2683" s="28229"/>
      <c r="U2683" s="28265"/>
      <c r="V2683" s="28229">
        <v>0</v>
      </c>
    </row>
    <row s="28966" customFormat="1" customHeight="1" ht="15">
      <c r="A2684" s="28229"/>
      <c r="B2684" s="28924"/>
      <c r="C2684" s="28540"/>
      <c r="D2684" s="27339" t="str">
        <f>B2683&amp;".2"</f>
        <v>3.883.2</v>
      </c>
      <c r="E2684" s="27340" t="s">
        <v>1066</v>
      </c>
      <c r="F2684" s="27341" t="s">
        <v>430</v>
      </c>
      <c r="G2684" s="27310" t="s">
        <v>22</v>
      </c>
      <c r="H2684" s="27343" t="s">
        <v>22</v>
      </c>
      <c r="I2684" s="27310" t="s">
        <v>2692</v>
      </c>
      <c r="J2684" s="27343" t="s">
        <v>22</v>
      </c>
      <c r="K2684" s="28195" t="s">
        <v>1067</v>
      </c>
      <c r="L2684" s="28229"/>
      <c r="M2684" s="28229"/>
      <c r="N2684" s="28229"/>
      <c r="O2684" s="28229"/>
      <c r="P2684" s="28229"/>
      <c r="Q2684" s="28229"/>
      <c r="R2684" s="28229"/>
      <c r="S2684" s="28229"/>
      <c r="T2684" s="28229"/>
      <c r="U2684" s="28265"/>
      <c r="V2684" s="28229">
        <v>0</v>
      </c>
    </row>
    <row s="28966" customFormat="1" customHeight="1" ht="15">
      <c r="A2685" s="28229"/>
      <c r="B2685" s="28924"/>
      <c r="C2685" s="28540"/>
      <c r="D2685" s="27339" t="str">
        <f>B2683&amp;".3"</f>
        <v>3.883.3</v>
      </c>
      <c r="E2685" s="27340" t="s">
        <v>1068</v>
      </c>
      <c r="F2685" s="27341" t="s">
        <v>430</v>
      </c>
      <c r="G2685" s="27310" t="s">
        <v>22</v>
      </c>
      <c r="H2685" s="27343" t="s">
        <v>22</v>
      </c>
      <c r="I2685" s="27310" t="s">
        <v>2692</v>
      </c>
      <c r="J2685" s="27343" t="s">
        <v>22</v>
      </c>
      <c r="K2685" s="28195" t="s">
        <v>1069</v>
      </c>
      <c r="L2685" s="28229"/>
      <c r="M2685" s="28229"/>
      <c r="N2685" s="28229"/>
      <c r="O2685" s="28229"/>
      <c r="P2685" s="28229"/>
      <c r="Q2685" s="28229"/>
      <c r="R2685" s="28229"/>
      <c r="S2685" s="28229"/>
      <c r="T2685" s="28229"/>
      <c r="U2685" s="28265"/>
      <c r="V2685" s="28229">
        <v>0</v>
      </c>
    </row>
    <row s="28966" customFormat="1" customHeight="1" ht="22.5">
      <c r="A2686" s="28229"/>
      <c r="B2686" s="28924" t="s">
        <v>2698</v>
      </c>
      <c r="C2686" s="28540" t="s">
        <v>103</v>
      </c>
      <c r="D2686" s="27339" t="str">
        <f>B2686&amp;".1"</f>
        <v>3.884.1</v>
      </c>
      <c r="E2686" s="27340" t="s">
        <v>1065</v>
      </c>
      <c r="F2686" s="27341" t="s">
        <v>430</v>
      </c>
      <c r="G2686" s="27545" t="s">
        <v>22</v>
      </c>
      <c r="H2686" s="27343" t="s">
        <v>22</v>
      </c>
      <c r="I2686" s="27545" t="s">
        <v>2699</v>
      </c>
      <c r="J2686" s="27343" t="s">
        <v>22</v>
      </c>
      <c r="K2686" s="28195"/>
      <c r="L2686" s="28229"/>
      <c r="M2686" s="28229"/>
      <c r="N2686" s="28229"/>
      <c r="O2686" s="28229"/>
      <c r="P2686" s="28229"/>
      <c r="Q2686" s="28229"/>
      <c r="R2686" s="28229"/>
      <c r="S2686" s="28229"/>
      <c r="T2686" s="28229"/>
      <c r="U2686" s="28265"/>
      <c r="V2686" s="28229">
        <v>0</v>
      </c>
    </row>
    <row s="28966" customFormat="1" customHeight="1" ht="15">
      <c r="A2687" s="28229"/>
      <c r="B2687" s="28924"/>
      <c r="C2687" s="28540"/>
      <c r="D2687" s="27339" t="str">
        <f>B2686&amp;".2"</f>
        <v>3.884.2</v>
      </c>
      <c r="E2687" s="27340" t="s">
        <v>1066</v>
      </c>
      <c r="F2687" s="27341" t="s">
        <v>430</v>
      </c>
      <c r="G2687" s="27310" t="s">
        <v>22</v>
      </c>
      <c r="H2687" s="27343" t="s">
        <v>22</v>
      </c>
      <c r="I2687" s="27310" t="s">
        <v>2692</v>
      </c>
      <c r="J2687" s="27343" t="s">
        <v>22</v>
      </c>
      <c r="K2687" s="28195" t="s">
        <v>1067</v>
      </c>
      <c r="L2687" s="28229"/>
      <c r="M2687" s="28229"/>
      <c r="N2687" s="28229"/>
      <c r="O2687" s="28229"/>
      <c r="P2687" s="28229"/>
      <c r="Q2687" s="28229"/>
      <c r="R2687" s="28229"/>
      <c r="S2687" s="28229"/>
      <c r="T2687" s="28229"/>
      <c r="U2687" s="28265"/>
      <c r="V2687" s="28229">
        <v>0</v>
      </c>
    </row>
    <row s="28966" customFormat="1" customHeight="1" ht="15">
      <c r="A2688" s="28229"/>
      <c r="B2688" s="28924"/>
      <c r="C2688" s="28540"/>
      <c r="D2688" s="27339" t="str">
        <f>B2686&amp;".3"</f>
        <v>3.884.3</v>
      </c>
      <c r="E2688" s="27340" t="s">
        <v>1068</v>
      </c>
      <c r="F2688" s="27341" t="s">
        <v>430</v>
      </c>
      <c r="G2688" s="27310" t="s">
        <v>22</v>
      </c>
      <c r="H2688" s="27343" t="s">
        <v>22</v>
      </c>
      <c r="I2688" s="27310" t="s">
        <v>2692</v>
      </c>
      <c r="J2688" s="27343" t="s">
        <v>22</v>
      </c>
      <c r="K2688" s="28195" t="s">
        <v>1069</v>
      </c>
      <c r="L2688" s="28229"/>
      <c r="M2688" s="28229"/>
      <c r="N2688" s="28229"/>
      <c r="O2688" s="28229"/>
      <c r="P2688" s="28229"/>
      <c r="Q2688" s="28229"/>
      <c r="R2688" s="28229"/>
      <c r="S2688" s="28229"/>
      <c r="T2688" s="28229"/>
      <c r="U2688" s="28265"/>
      <c r="V2688" s="28229">
        <v>0</v>
      </c>
    </row>
    <row s="28966" customFormat="1" customHeight="1" ht="22.5">
      <c r="A2689" s="28229"/>
      <c r="B2689" s="28924" t="s">
        <v>2700</v>
      </c>
      <c r="C2689" s="28540" t="s">
        <v>103</v>
      </c>
      <c r="D2689" s="27339" t="str">
        <f>B2689&amp;".1"</f>
        <v>3.885.1</v>
      </c>
      <c r="E2689" s="27340" t="s">
        <v>1065</v>
      </c>
      <c r="F2689" s="27341" t="s">
        <v>430</v>
      </c>
      <c r="G2689" s="27545" t="s">
        <v>22</v>
      </c>
      <c r="H2689" s="27343" t="s">
        <v>22</v>
      </c>
      <c r="I2689" s="27545" t="s">
        <v>2701</v>
      </c>
      <c r="J2689" s="27343" t="s">
        <v>22</v>
      </c>
      <c r="K2689" s="28195"/>
      <c r="L2689" s="28229"/>
      <c r="M2689" s="28229"/>
      <c r="N2689" s="28229"/>
      <c r="O2689" s="28229"/>
      <c r="P2689" s="28229"/>
      <c r="Q2689" s="28229"/>
      <c r="R2689" s="28229"/>
      <c r="S2689" s="28229"/>
      <c r="T2689" s="28229"/>
      <c r="U2689" s="28265"/>
      <c r="V2689" s="28229">
        <v>0</v>
      </c>
    </row>
    <row s="28966" customFormat="1" customHeight="1" ht="15">
      <c r="A2690" s="28229"/>
      <c r="B2690" s="28924"/>
      <c r="C2690" s="28540"/>
      <c r="D2690" s="27339" t="str">
        <f>B2689&amp;".2"</f>
        <v>3.885.2</v>
      </c>
      <c r="E2690" s="27340" t="s">
        <v>1066</v>
      </c>
      <c r="F2690" s="27341" t="s">
        <v>430</v>
      </c>
      <c r="G2690" s="27310" t="s">
        <v>22</v>
      </c>
      <c r="H2690" s="27343" t="s">
        <v>22</v>
      </c>
      <c r="I2690" s="27310" t="s">
        <v>2692</v>
      </c>
      <c r="J2690" s="27343" t="s">
        <v>22</v>
      </c>
      <c r="K2690" s="28195" t="s">
        <v>1067</v>
      </c>
      <c r="L2690" s="28229"/>
      <c r="M2690" s="28229"/>
      <c r="N2690" s="28229"/>
      <c r="O2690" s="28229"/>
      <c r="P2690" s="28229"/>
      <c r="Q2690" s="28229"/>
      <c r="R2690" s="28229"/>
      <c r="S2690" s="28229"/>
      <c r="T2690" s="28229"/>
      <c r="U2690" s="28265"/>
      <c r="V2690" s="28229">
        <v>0</v>
      </c>
    </row>
    <row s="28966" customFormat="1" customHeight="1" ht="15">
      <c r="A2691" s="28229"/>
      <c r="B2691" s="28924"/>
      <c r="C2691" s="28540"/>
      <c r="D2691" s="27339" t="str">
        <f>B2689&amp;".3"</f>
        <v>3.885.3</v>
      </c>
      <c r="E2691" s="27340" t="s">
        <v>1068</v>
      </c>
      <c r="F2691" s="27341" t="s">
        <v>430</v>
      </c>
      <c r="G2691" s="27310" t="s">
        <v>22</v>
      </c>
      <c r="H2691" s="27343" t="s">
        <v>22</v>
      </c>
      <c r="I2691" s="27310" t="s">
        <v>2692</v>
      </c>
      <c r="J2691" s="27343" t="s">
        <v>22</v>
      </c>
      <c r="K2691" s="28195" t="s">
        <v>1069</v>
      </c>
      <c r="L2691" s="28229"/>
      <c r="M2691" s="28229"/>
      <c r="N2691" s="28229"/>
      <c r="O2691" s="28229"/>
      <c r="P2691" s="28229"/>
      <c r="Q2691" s="28229"/>
      <c r="R2691" s="28229"/>
      <c r="S2691" s="28229"/>
      <c r="T2691" s="28229"/>
      <c r="U2691" s="28265"/>
      <c r="V2691" s="28229">
        <v>0</v>
      </c>
    </row>
    <row s="28966" customFormat="1" customHeight="1" ht="22.5">
      <c r="A2692" s="28229"/>
      <c r="B2692" s="28924" t="s">
        <v>2702</v>
      </c>
      <c r="C2692" s="28540" t="s">
        <v>103</v>
      </c>
      <c r="D2692" s="27339" t="str">
        <f>B2692&amp;".1"</f>
        <v>3.886.1</v>
      </c>
      <c r="E2692" s="27340" t="s">
        <v>1065</v>
      </c>
      <c r="F2692" s="27341" t="s">
        <v>430</v>
      </c>
      <c r="G2692" s="27545" t="s">
        <v>22</v>
      </c>
      <c r="H2692" s="27343" t="s">
        <v>22</v>
      </c>
      <c r="I2692" s="27545" t="s">
        <v>2703</v>
      </c>
      <c r="J2692" s="27343" t="s">
        <v>22</v>
      </c>
      <c r="K2692" s="28195"/>
      <c r="L2692" s="28229"/>
      <c r="M2692" s="28229"/>
      <c r="N2692" s="28229"/>
      <c r="O2692" s="28229"/>
      <c r="P2692" s="28229"/>
      <c r="Q2692" s="28229"/>
      <c r="R2692" s="28229"/>
      <c r="S2692" s="28229"/>
      <c r="T2692" s="28229"/>
      <c r="U2692" s="28265"/>
      <c r="V2692" s="28229">
        <v>0</v>
      </c>
    </row>
    <row s="28966" customFormat="1" customHeight="1" ht="15">
      <c r="A2693" s="28229"/>
      <c r="B2693" s="28924"/>
      <c r="C2693" s="28540"/>
      <c r="D2693" s="27339" t="str">
        <f>B2692&amp;".2"</f>
        <v>3.886.2</v>
      </c>
      <c r="E2693" s="27340" t="s">
        <v>1066</v>
      </c>
      <c r="F2693" s="27341" t="s">
        <v>430</v>
      </c>
      <c r="G2693" s="27310" t="s">
        <v>22</v>
      </c>
      <c r="H2693" s="27343" t="s">
        <v>22</v>
      </c>
      <c r="I2693" s="27310" t="s">
        <v>2692</v>
      </c>
      <c r="J2693" s="27343" t="s">
        <v>22</v>
      </c>
      <c r="K2693" s="28195" t="s">
        <v>1067</v>
      </c>
      <c r="L2693" s="28229"/>
      <c r="M2693" s="28229"/>
      <c r="N2693" s="28229"/>
      <c r="O2693" s="28229"/>
      <c r="P2693" s="28229"/>
      <c r="Q2693" s="28229"/>
      <c r="R2693" s="28229"/>
      <c r="S2693" s="28229"/>
      <c r="T2693" s="28229"/>
      <c r="U2693" s="28265"/>
      <c r="V2693" s="28229">
        <v>0</v>
      </c>
    </row>
    <row s="28966" customFormat="1" customHeight="1" ht="15">
      <c r="A2694" s="28229"/>
      <c r="B2694" s="28924"/>
      <c r="C2694" s="28540"/>
      <c r="D2694" s="27339" t="str">
        <f>B2692&amp;".3"</f>
        <v>3.886.3</v>
      </c>
      <c r="E2694" s="27340" t="s">
        <v>1068</v>
      </c>
      <c r="F2694" s="27341" t="s">
        <v>430</v>
      </c>
      <c r="G2694" s="27310" t="s">
        <v>22</v>
      </c>
      <c r="H2694" s="27343" t="s">
        <v>22</v>
      </c>
      <c r="I2694" s="27310" t="s">
        <v>2692</v>
      </c>
      <c r="J2694" s="27343" t="s">
        <v>22</v>
      </c>
      <c r="K2694" s="28195" t="s">
        <v>1069</v>
      </c>
      <c r="L2694" s="28229"/>
      <c r="M2694" s="28229"/>
      <c r="N2694" s="28229"/>
      <c r="O2694" s="28229"/>
      <c r="P2694" s="28229"/>
      <c r="Q2694" s="28229"/>
      <c r="R2694" s="28229"/>
      <c r="S2694" s="28229"/>
      <c r="T2694" s="28229"/>
      <c r="U2694" s="28265"/>
      <c r="V2694" s="28229">
        <v>0</v>
      </c>
    </row>
    <row s="28966" customFormat="1" customHeight="1" ht="22.5">
      <c r="A2695" s="28229"/>
      <c r="B2695" s="28924" t="s">
        <v>2704</v>
      </c>
      <c r="C2695" s="28540" t="s">
        <v>103</v>
      </c>
      <c r="D2695" s="27339" t="str">
        <f>B2695&amp;".1"</f>
        <v>3.887.1</v>
      </c>
      <c r="E2695" s="27340" t="s">
        <v>1065</v>
      </c>
      <c r="F2695" s="27341" t="s">
        <v>430</v>
      </c>
      <c r="G2695" s="27545" t="s">
        <v>22</v>
      </c>
      <c r="H2695" s="27343" t="s">
        <v>22</v>
      </c>
      <c r="I2695" s="27545" t="s">
        <v>2705</v>
      </c>
      <c r="J2695" s="27343" t="s">
        <v>22</v>
      </c>
      <c r="K2695" s="28195"/>
      <c r="L2695" s="28229"/>
      <c r="M2695" s="28229"/>
      <c r="N2695" s="28229"/>
      <c r="O2695" s="28229"/>
      <c r="P2695" s="28229"/>
      <c r="Q2695" s="28229"/>
      <c r="R2695" s="28229"/>
      <c r="S2695" s="28229"/>
      <c r="T2695" s="28229"/>
      <c r="U2695" s="28265"/>
      <c r="V2695" s="28229">
        <v>0</v>
      </c>
    </row>
    <row s="28966" customFormat="1" customHeight="1" ht="15">
      <c r="A2696" s="28229"/>
      <c r="B2696" s="28924"/>
      <c r="C2696" s="28540"/>
      <c r="D2696" s="27339" t="str">
        <f>B2695&amp;".2"</f>
        <v>3.887.2</v>
      </c>
      <c r="E2696" s="27340" t="s">
        <v>1066</v>
      </c>
      <c r="F2696" s="27341" t="s">
        <v>430</v>
      </c>
      <c r="G2696" s="27310" t="s">
        <v>22</v>
      </c>
      <c r="H2696" s="27343" t="s">
        <v>22</v>
      </c>
      <c r="I2696" s="27310" t="s">
        <v>2692</v>
      </c>
      <c r="J2696" s="27343" t="s">
        <v>22</v>
      </c>
      <c r="K2696" s="28195" t="s">
        <v>1067</v>
      </c>
      <c r="L2696" s="28229"/>
      <c r="M2696" s="28229"/>
      <c r="N2696" s="28229"/>
      <c r="O2696" s="28229"/>
      <c r="P2696" s="28229"/>
      <c r="Q2696" s="28229"/>
      <c r="R2696" s="28229"/>
      <c r="S2696" s="28229"/>
      <c r="T2696" s="28229"/>
      <c r="U2696" s="28265"/>
      <c r="V2696" s="28229">
        <v>0</v>
      </c>
    </row>
    <row s="28966" customFormat="1" customHeight="1" ht="15">
      <c r="A2697" s="28229"/>
      <c r="B2697" s="28924"/>
      <c r="C2697" s="28540"/>
      <c r="D2697" s="27339" t="str">
        <f>B2695&amp;".3"</f>
        <v>3.887.3</v>
      </c>
      <c r="E2697" s="27340" t="s">
        <v>1068</v>
      </c>
      <c r="F2697" s="27341" t="s">
        <v>430</v>
      </c>
      <c r="G2697" s="27310" t="s">
        <v>22</v>
      </c>
      <c r="H2697" s="27343" t="s">
        <v>22</v>
      </c>
      <c r="I2697" s="27310" t="s">
        <v>2692</v>
      </c>
      <c r="J2697" s="27343" t="s">
        <v>22</v>
      </c>
      <c r="K2697" s="28195" t="s">
        <v>1069</v>
      </c>
      <c r="L2697" s="28229"/>
      <c r="M2697" s="28229"/>
      <c r="N2697" s="28229"/>
      <c r="O2697" s="28229"/>
      <c r="P2697" s="28229"/>
      <c r="Q2697" s="28229"/>
      <c r="R2697" s="28229"/>
      <c r="S2697" s="28229"/>
      <c r="T2697" s="28229"/>
      <c r="U2697" s="28265"/>
      <c r="V2697" s="28229">
        <v>0</v>
      </c>
    </row>
    <row s="28966" customFormat="1" customHeight="1" ht="22.5">
      <c r="A2698" s="28229"/>
      <c r="B2698" s="28924" t="s">
        <v>2706</v>
      </c>
      <c r="C2698" s="28540" t="s">
        <v>103</v>
      </c>
      <c r="D2698" s="27339" t="str">
        <f>B2698&amp;".1"</f>
        <v>3.888.1</v>
      </c>
      <c r="E2698" s="27340" t="s">
        <v>1065</v>
      </c>
      <c r="F2698" s="27341" t="s">
        <v>430</v>
      </c>
      <c r="G2698" s="27545" t="s">
        <v>22</v>
      </c>
      <c r="H2698" s="27343" t="s">
        <v>22</v>
      </c>
      <c r="I2698" s="27545" t="s">
        <v>2696</v>
      </c>
      <c r="J2698" s="27343" t="s">
        <v>22</v>
      </c>
      <c r="K2698" s="28195"/>
      <c r="L2698" s="28229"/>
      <c r="M2698" s="28229"/>
      <c r="N2698" s="28229"/>
      <c r="O2698" s="28229"/>
      <c r="P2698" s="28229"/>
      <c r="Q2698" s="28229"/>
      <c r="R2698" s="28229"/>
      <c r="S2698" s="28229"/>
      <c r="T2698" s="28229"/>
      <c r="U2698" s="28265"/>
      <c r="V2698" s="28229">
        <v>0</v>
      </c>
    </row>
    <row s="28966" customFormat="1" customHeight="1" ht="15">
      <c r="A2699" s="28229"/>
      <c r="B2699" s="28924"/>
      <c r="C2699" s="28540"/>
      <c r="D2699" s="27339" t="str">
        <f>B2698&amp;".2"</f>
        <v>3.888.2</v>
      </c>
      <c r="E2699" s="27340" t="s">
        <v>1066</v>
      </c>
      <c r="F2699" s="27341" t="s">
        <v>430</v>
      </c>
      <c r="G2699" s="27310" t="s">
        <v>22</v>
      </c>
      <c r="H2699" s="27343" t="s">
        <v>22</v>
      </c>
      <c r="I2699" s="27310" t="s">
        <v>2692</v>
      </c>
      <c r="J2699" s="27343" t="s">
        <v>22</v>
      </c>
      <c r="K2699" s="28195" t="s">
        <v>1067</v>
      </c>
      <c r="L2699" s="28229"/>
      <c r="M2699" s="28229"/>
      <c r="N2699" s="28229"/>
      <c r="O2699" s="28229"/>
      <c r="P2699" s="28229"/>
      <c r="Q2699" s="28229"/>
      <c r="R2699" s="28229"/>
      <c r="S2699" s="28229"/>
      <c r="T2699" s="28229"/>
      <c r="U2699" s="28265"/>
      <c r="V2699" s="28229">
        <v>0</v>
      </c>
    </row>
    <row s="28966" customFormat="1" customHeight="1" ht="15">
      <c r="A2700" s="28229"/>
      <c r="B2700" s="28924"/>
      <c r="C2700" s="28540"/>
      <c r="D2700" s="27339" t="str">
        <f>B2698&amp;".3"</f>
        <v>3.888.3</v>
      </c>
      <c r="E2700" s="27340" t="s">
        <v>1068</v>
      </c>
      <c r="F2700" s="27341" t="s">
        <v>430</v>
      </c>
      <c r="G2700" s="27310" t="s">
        <v>22</v>
      </c>
      <c r="H2700" s="27343" t="s">
        <v>22</v>
      </c>
      <c r="I2700" s="27310" t="s">
        <v>2692</v>
      </c>
      <c r="J2700" s="27343" t="s">
        <v>22</v>
      </c>
      <c r="K2700" s="28195" t="s">
        <v>1069</v>
      </c>
      <c r="L2700" s="28229"/>
      <c r="M2700" s="28229"/>
      <c r="N2700" s="28229"/>
      <c r="O2700" s="28229"/>
      <c r="P2700" s="28229"/>
      <c r="Q2700" s="28229"/>
      <c r="R2700" s="28229"/>
      <c r="S2700" s="28229"/>
      <c r="T2700" s="28229"/>
      <c r="U2700" s="28265"/>
      <c r="V2700" s="28229">
        <v>0</v>
      </c>
    </row>
    <row s="28966" customFormat="1" customHeight="1" ht="22.5">
      <c r="A2701" s="28229"/>
      <c r="B2701" s="28924" t="s">
        <v>2707</v>
      </c>
      <c r="C2701" s="28540" t="s">
        <v>103</v>
      </c>
      <c r="D2701" s="27339" t="str">
        <f>B2701&amp;".1"</f>
        <v>3.889.1</v>
      </c>
      <c r="E2701" s="27340" t="s">
        <v>1065</v>
      </c>
      <c r="F2701" s="27341" t="s">
        <v>430</v>
      </c>
      <c r="G2701" s="27545" t="s">
        <v>22</v>
      </c>
      <c r="H2701" s="27343" t="s">
        <v>22</v>
      </c>
      <c r="I2701" s="27545" t="s">
        <v>2708</v>
      </c>
      <c r="J2701" s="27343" t="s">
        <v>22</v>
      </c>
      <c r="K2701" s="28195"/>
      <c r="L2701" s="28229"/>
      <c r="M2701" s="28229"/>
      <c r="N2701" s="28229"/>
      <c r="O2701" s="28229"/>
      <c r="P2701" s="28229"/>
      <c r="Q2701" s="28229"/>
      <c r="R2701" s="28229"/>
      <c r="S2701" s="28229"/>
      <c r="T2701" s="28229"/>
      <c r="U2701" s="28265"/>
      <c r="V2701" s="28229">
        <v>0</v>
      </c>
    </row>
    <row s="28966" customFormat="1" customHeight="1" ht="15">
      <c r="A2702" s="28229"/>
      <c r="B2702" s="28924"/>
      <c r="C2702" s="28540"/>
      <c r="D2702" s="27339" t="str">
        <f>B2701&amp;".2"</f>
        <v>3.889.2</v>
      </c>
      <c r="E2702" s="27340" t="s">
        <v>1066</v>
      </c>
      <c r="F2702" s="27341" t="s">
        <v>430</v>
      </c>
      <c r="G2702" s="27310" t="s">
        <v>22</v>
      </c>
      <c r="H2702" s="27343" t="s">
        <v>22</v>
      </c>
      <c r="I2702" s="27310" t="s">
        <v>2692</v>
      </c>
      <c r="J2702" s="27343" t="s">
        <v>22</v>
      </c>
      <c r="K2702" s="28195" t="s">
        <v>1067</v>
      </c>
      <c r="L2702" s="28229"/>
      <c r="M2702" s="28229"/>
      <c r="N2702" s="28229"/>
      <c r="O2702" s="28229"/>
      <c r="P2702" s="28229"/>
      <c r="Q2702" s="28229"/>
      <c r="R2702" s="28229"/>
      <c r="S2702" s="28229"/>
      <c r="T2702" s="28229"/>
      <c r="U2702" s="28265"/>
      <c r="V2702" s="28229">
        <v>0</v>
      </c>
    </row>
    <row s="28966" customFormat="1" customHeight="1" ht="15">
      <c r="A2703" s="28229"/>
      <c r="B2703" s="28924"/>
      <c r="C2703" s="28540"/>
      <c r="D2703" s="27339" t="str">
        <f>B2701&amp;".3"</f>
        <v>3.889.3</v>
      </c>
      <c r="E2703" s="27340" t="s">
        <v>1068</v>
      </c>
      <c r="F2703" s="27341" t="s">
        <v>430</v>
      </c>
      <c r="G2703" s="27310" t="s">
        <v>22</v>
      </c>
      <c r="H2703" s="27343" t="s">
        <v>22</v>
      </c>
      <c r="I2703" s="27310" t="s">
        <v>2692</v>
      </c>
      <c r="J2703" s="27343" t="s">
        <v>22</v>
      </c>
      <c r="K2703" s="28195" t="s">
        <v>1069</v>
      </c>
      <c r="L2703" s="28229"/>
      <c r="M2703" s="28229"/>
      <c r="N2703" s="28229"/>
      <c r="O2703" s="28229"/>
      <c r="P2703" s="28229"/>
      <c r="Q2703" s="28229"/>
      <c r="R2703" s="28229"/>
      <c r="S2703" s="28229"/>
      <c r="T2703" s="28229"/>
      <c r="U2703" s="28265"/>
      <c r="V2703" s="28229">
        <v>0</v>
      </c>
    </row>
    <row s="28966" customFormat="1" customHeight="1" ht="22.5">
      <c r="A2704" s="28229"/>
      <c r="B2704" s="28924" t="s">
        <v>2709</v>
      </c>
      <c r="C2704" s="28540" t="s">
        <v>103</v>
      </c>
      <c r="D2704" s="27339" t="str">
        <f>B2704&amp;".1"</f>
        <v>3.890.1</v>
      </c>
      <c r="E2704" s="27340" t="s">
        <v>1065</v>
      </c>
      <c r="F2704" s="27341" t="s">
        <v>430</v>
      </c>
      <c r="G2704" s="27545" t="s">
        <v>22</v>
      </c>
      <c r="H2704" s="27343" t="s">
        <v>22</v>
      </c>
      <c r="I2704" s="27545" t="s">
        <v>2710</v>
      </c>
      <c r="J2704" s="27343" t="s">
        <v>22</v>
      </c>
      <c r="K2704" s="28195"/>
      <c r="L2704" s="28229"/>
      <c r="M2704" s="28229"/>
      <c r="N2704" s="28229"/>
      <c r="O2704" s="28229"/>
      <c r="P2704" s="28229"/>
      <c r="Q2704" s="28229"/>
      <c r="R2704" s="28229"/>
      <c r="S2704" s="28229"/>
      <c r="T2704" s="28229"/>
      <c r="U2704" s="28265"/>
      <c r="V2704" s="28229">
        <v>0</v>
      </c>
    </row>
    <row s="28966" customFormat="1" customHeight="1" ht="15">
      <c r="A2705" s="28229"/>
      <c r="B2705" s="28924"/>
      <c r="C2705" s="28540"/>
      <c r="D2705" s="27339" t="str">
        <f>B2704&amp;".2"</f>
        <v>3.890.2</v>
      </c>
      <c r="E2705" s="27340" t="s">
        <v>1066</v>
      </c>
      <c r="F2705" s="27341" t="s">
        <v>430</v>
      </c>
      <c r="G2705" s="27310" t="s">
        <v>22</v>
      </c>
      <c r="H2705" s="27343" t="s">
        <v>22</v>
      </c>
      <c r="I2705" s="27310" t="s">
        <v>2692</v>
      </c>
      <c r="J2705" s="27343" t="s">
        <v>22</v>
      </c>
      <c r="K2705" s="28195" t="s">
        <v>1067</v>
      </c>
      <c r="L2705" s="28229"/>
      <c r="M2705" s="28229"/>
      <c r="N2705" s="28229"/>
      <c r="O2705" s="28229"/>
      <c r="P2705" s="28229"/>
      <c r="Q2705" s="28229"/>
      <c r="R2705" s="28229"/>
      <c r="S2705" s="28229"/>
      <c r="T2705" s="28229"/>
      <c r="U2705" s="28265"/>
      <c r="V2705" s="28229">
        <v>0</v>
      </c>
    </row>
    <row s="28966" customFormat="1" customHeight="1" ht="15">
      <c r="A2706" s="28229"/>
      <c r="B2706" s="28924"/>
      <c r="C2706" s="28540"/>
      <c r="D2706" s="27339" t="str">
        <f>B2704&amp;".3"</f>
        <v>3.890.3</v>
      </c>
      <c r="E2706" s="27340" t="s">
        <v>1068</v>
      </c>
      <c r="F2706" s="27341" t="s">
        <v>430</v>
      </c>
      <c r="G2706" s="27310" t="s">
        <v>22</v>
      </c>
      <c r="H2706" s="27343" t="s">
        <v>22</v>
      </c>
      <c r="I2706" s="27310" t="s">
        <v>2692</v>
      </c>
      <c r="J2706" s="27343" t="s">
        <v>22</v>
      </c>
      <c r="K2706" s="28195" t="s">
        <v>1069</v>
      </c>
      <c r="L2706" s="28229"/>
      <c r="M2706" s="28229"/>
      <c r="N2706" s="28229"/>
      <c r="O2706" s="28229"/>
      <c r="P2706" s="28229"/>
      <c r="Q2706" s="28229"/>
      <c r="R2706" s="28229"/>
      <c r="S2706" s="28229"/>
      <c r="T2706" s="28229"/>
      <c r="U2706" s="28265"/>
      <c r="V2706" s="28229">
        <v>0</v>
      </c>
    </row>
    <row s="28966" customFormat="1" customHeight="1" ht="22.5">
      <c r="A2707" s="28229"/>
      <c r="B2707" s="28924" t="s">
        <v>2711</v>
      </c>
      <c r="C2707" s="28540" t="s">
        <v>103</v>
      </c>
      <c r="D2707" s="27339" t="str">
        <f>B2707&amp;".1"</f>
        <v>3.891.1</v>
      </c>
      <c r="E2707" s="27340" t="s">
        <v>1065</v>
      </c>
      <c r="F2707" s="27341" t="s">
        <v>430</v>
      </c>
      <c r="G2707" s="27545" t="s">
        <v>22</v>
      </c>
      <c r="H2707" s="27343" t="s">
        <v>22</v>
      </c>
      <c r="I2707" s="27545" t="s">
        <v>1992</v>
      </c>
      <c r="J2707" s="27343" t="s">
        <v>22</v>
      </c>
      <c r="K2707" s="28195"/>
      <c r="L2707" s="28229"/>
      <c r="M2707" s="28229"/>
      <c r="N2707" s="28229"/>
      <c r="O2707" s="28229"/>
      <c r="P2707" s="28229"/>
      <c r="Q2707" s="28229"/>
      <c r="R2707" s="28229"/>
      <c r="S2707" s="28229"/>
      <c r="T2707" s="28229"/>
      <c r="U2707" s="28265"/>
      <c r="V2707" s="28229">
        <v>0</v>
      </c>
    </row>
    <row s="28966" customFormat="1" customHeight="1" ht="15">
      <c r="A2708" s="28229"/>
      <c r="B2708" s="28924"/>
      <c r="C2708" s="28540"/>
      <c r="D2708" s="27339" t="str">
        <f>B2707&amp;".2"</f>
        <v>3.891.2</v>
      </c>
      <c r="E2708" s="27340" t="s">
        <v>1066</v>
      </c>
      <c r="F2708" s="27341" t="s">
        <v>430</v>
      </c>
      <c r="G2708" s="27310" t="s">
        <v>22</v>
      </c>
      <c r="H2708" s="27343" t="s">
        <v>22</v>
      </c>
      <c r="I2708" s="27310" t="s">
        <v>2692</v>
      </c>
      <c r="J2708" s="27343" t="s">
        <v>22</v>
      </c>
      <c r="K2708" s="28195" t="s">
        <v>1067</v>
      </c>
      <c r="L2708" s="28229"/>
      <c r="M2708" s="28229"/>
      <c r="N2708" s="28229"/>
      <c r="O2708" s="28229"/>
      <c r="P2708" s="28229"/>
      <c r="Q2708" s="28229"/>
      <c r="R2708" s="28229"/>
      <c r="S2708" s="28229"/>
      <c r="T2708" s="28229"/>
      <c r="U2708" s="28265"/>
      <c r="V2708" s="28229">
        <v>0</v>
      </c>
    </row>
    <row s="28966" customFormat="1" customHeight="1" ht="15">
      <c r="A2709" s="28229"/>
      <c r="B2709" s="28924"/>
      <c r="C2709" s="28540"/>
      <c r="D2709" s="27339" t="str">
        <f>B2707&amp;".3"</f>
        <v>3.891.3</v>
      </c>
      <c r="E2709" s="27340" t="s">
        <v>1068</v>
      </c>
      <c r="F2709" s="27341" t="s">
        <v>430</v>
      </c>
      <c r="G2709" s="27310" t="s">
        <v>22</v>
      </c>
      <c r="H2709" s="27343" t="s">
        <v>22</v>
      </c>
      <c r="I2709" s="27310" t="s">
        <v>2692</v>
      </c>
      <c r="J2709" s="27343" t="s">
        <v>22</v>
      </c>
      <c r="K2709" s="28195" t="s">
        <v>1069</v>
      </c>
      <c r="L2709" s="28229"/>
      <c r="M2709" s="28229"/>
      <c r="N2709" s="28229"/>
      <c r="O2709" s="28229"/>
      <c r="P2709" s="28229"/>
      <c r="Q2709" s="28229"/>
      <c r="R2709" s="28229"/>
      <c r="S2709" s="28229"/>
      <c r="T2709" s="28229"/>
      <c r="U2709" s="28265"/>
      <c r="V2709" s="28229">
        <v>0</v>
      </c>
    </row>
    <row s="28966" customFormat="1" customHeight="1" ht="22.5">
      <c r="A2710" s="28229"/>
      <c r="B2710" s="28924" t="s">
        <v>2712</v>
      </c>
      <c r="C2710" s="28540" t="s">
        <v>103</v>
      </c>
      <c r="D2710" s="27339" t="str">
        <f>B2710&amp;".1"</f>
        <v>3.892.1</v>
      </c>
      <c r="E2710" s="27340" t="s">
        <v>1065</v>
      </c>
      <c r="F2710" s="27341" t="s">
        <v>430</v>
      </c>
      <c r="G2710" s="27545" t="s">
        <v>22</v>
      </c>
      <c r="H2710" s="27343" t="s">
        <v>22</v>
      </c>
      <c r="I2710" s="27545" t="s">
        <v>2713</v>
      </c>
      <c r="J2710" s="27343" t="s">
        <v>22</v>
      </c>
      <c r="K2710" s="28195"/>
      <c r="L2710" s="28229"/>
      <c r="M2710" s="28229"/>
      <c r="N2710" s="28229"/>
      <c r="O2710" s="28229"/>
      <c r="P2710" s="28229"/>
      <c r="Q2710" s="28229"/>
      <c r="R2710" s="28229"/>
      <c r="S2710" s="28229"/>
      <c r="T2710" s="28229"/>
      <c r="U2710" s="28265"/>
      <c r="V2710" s="28229">
        <v>0</v>
      </c>
    </row>
    <row s="28966" customFormat="1" customHeight="1" ht="15">
      <c r="A2711" s="28229"/>
      <c r="B2711" s="28924"/>
      <c r="C2711" s="28540"/>
      <c r="D2711" s="27339" t="str">
        <f>B2710&amp;".2"</f>
        <v>3.892.2</v>
      </c>
      <c r="E2711" s="27340" t="s">
        <v>1066</v>
      </c>
      <c r="F2711" s="27341" t="s">
        <v>430</v>
      </c>
      <c r="G2711" s="27310" t="s">
        <v>22</v>
      </c>
      <c r="H2711" s="27343" t="s">
        <v>22</v>
      </c>
      <c r="I2711" s="27310" t="s">
        <v>2692</v>
      </c>
      <c r="J2711" s="27343" t="s">
        <v>22</v>
      </c>
      <c r="K2711" s="28195" t="s">
        <v>1067</v>
      </c>
      <c r="L2711" s="28229"/>
      <c r="M2711" s="28229"/>
      <c r="N2711" s="28229"/>
      <c r="O2711" s="28229"/>
      <c r="P2711" s="28229"/>
      <c r="Q2711" s="28229"/>
      <c r="R2711" s="28229"/>
      <c r="S2711" s="28229"/>
      <c r="T2711" s="28229"/>
      <c r="U2711" s="28265"/>
      <c r="V2711" s="28229">
        <v>0</v>
      </c>
    </row>
    <row s="28966" customFormat="1" customHeight="1" ht="15">
      <c r="A2712" s="28229"/>
      <c r="B2712" s="28924"/>
      <c r="C2712" s="28540"/>
      <c r="D2712" s="27339" t="str">
        <f>B2710&amp;".3"</f>
        <v>3.892.3</v>
      </c>
      <c r="E2712" s="27340" t="s">
        <v>1068</v>
      </c>
      <c r="F2712" s="27341" t="s">
        <v>430</v>
      </c>
      <c r="G2712" s="27310" t="s">
        <v>22</v>
      </c>
      <c r="H2712" s="27343" t="s">
        <v>22</v>
      </c>
      <c r="I2712" s="27310" t="s">
        <v>2692</v>
      </c>
      <c r="J2712" s="27343" t="s">
        <v>22</v>
      </c>
      <c r="K2712" s="28195" t="s">
        <v>1069</v>
      </c>
      <c r="L2712" s="28229"/>
      <c r="M2712" s="28229"/>
      <c r="N2712" s="28229"/>
      <c r="O2712" s="28229"/>
      <c r="P2712" s="28229"/>
      <c r="Q2712" s="28229"/>
      <c r="R2712" s="28229"/>
      <c r="S2712" s="28229"/>
      <c r="T2712" s="28229"/>
      <c r="U2712" s="28265"/>
      <c r="V2712" s="28229">
        <v>0</v>
      </c>
    </row>
    <row s="28966" customFormat="1" customHeight="1" ht="22.5">
      <c r="A2713" s="28229"/>
      <c r="B2713" s="28924" t="s">
        <v>2714</v>
      </c>
      <c r="C2713" s="28540" t="s">
        <v>103</v>
      </c>
      <c r="D2713" s="27339" t="str">
        <f>B2713&amp;".1"</f>
        <v>3.893.1</v>
      </c>
      <c r="E2713" s="27340" t="s">
        <v>1065</v>
      </c>
      <c r="F2713" s="27341" t="s">
        <v>430</v>
      </c>
      <c r="G2713" s="27545" t="s">
        <v>22</v>
      </c>
      <c r="H2713" s="27343" t="s">
        <v>22</v>
      </c>
      <c r="I2713" s="27545" t="s">
        <v>2715</v>
      </c>
      <c r="J2713" s="27343" t="s">
        <v>22</v>
      </c>
      <c r="K2713" s="28195"/>
      <c r="L2713" s="28229"/>
      <c r="M2713" s="28229"/>
      <c r="N2713" s="28229"/>
      <c r="O2713" s="28229"/>
      <c r="P2713" s="28229"/>
      <c r="Q2713" s="28229"/>
      <c r="R2713" s="28229"/>
      <c r="S2713" s="28229"/>
      <c r="T2713" s="28229"/>
      <c r="U2713" s="28265"/>
      <c r="V2713" s="28229">
        <v>0</v>
      </c>
    </row>
    <row s="28966" customFormat="1" customHeight="1" ht="15">
      <c r="A2714" s="28229"/>
      <c r="B2714" s="28924"/>
      <c r="C2714" s="28540"/>
      <c r="D2714" s="27339" t="str">
        <f>B2713&amp;".2"</f>
        <v>3.893.2</v>
      </c>
      <c r="E2714" s="27340" t="s">
        <v>1066</v>
      </c>
      <c r="F2714" s="27341" t="s">
        <v>430</v>
      </c>
      <c r="G2714" s="27310" t="s">
        <v>22</v>
      </c>
      <c r="H2714" s="27343" t="s">
        <v>22</v>
      </c>
      <c r="I2714" s="27310" t="s">
        <v>2692</v>
      </c>
      <c r="J2714" s="27343" t="s">
        <v>22</v>
      </c>
      <c r="K2714" s="28195" t="s">
        <v>1067</v>
      </c>
      <c r="L2714" s="28229"/>
      <c r="M2714" s="28229"/>
      <c r="N2714" s="28229"/>
      <c r="O2714" s="28229"/>
      <c r="P2714" s="28229"/>
      <c r="Q2714" s="28229"/>
      <c r="R2714" s="28229"/>
      <c r="S2714" s="28229"/>
      <c r="T2714" s="28229"/>
      <c r="U2714" s="28265"/>
      <c r="V2714" s="28229">
        <v>0</v>
      </c>
    </row>
    <row s="28966" customFormat="1" customHeight="1" ht="15">
      <c r="A2715" s="28229"/>
      <c r="B2715" s="28924"/>
      <c r="C2715" s="28540"/>
      <c r="D2715" s="27339" t="str">
        <f>B2713&amp;".3"</f>
        <v>3.893.3</v>
      </c>
      <c r="E2715" s="27340" t="s">
        <v>1068</v>
      </c>
      <c r="F2715" s="27341" t="s">
        <v>430</v>
      </c>
      <c r="G2715" s="27310" t="s">
        <v>22</v>
      </c>
      <c r="H2715" s="27343" t="s">
        <v>22</v>
      </c>
      <c r="I2715" s="27310" t="s">
        <v>2692</v>
      </c>
      <c r="J2715" s="27343" t="s">
        <v>22</v>
      </c>
      <c r="K2715" s="28195" t="s">
        <v>1069</v>
      </c>
      <c r="L2715" s="28229"/>
      <c r="M2715" s="28229"/>
      <c r="N2715" s="28229"/>
      <c r="O2715" s="28229"/>
      <c r="P2715" s="28229"/>
      <c r="Q2715" s="28229"/>
      <c r="R2715" s="28229"/>
      <c r="S2715" s="28229"/>
      <c r="T2715" s="28229"/>
      <c r="U2715" s="28265"/>
      <c r="V2715" s="28229">
        <v>0</v>
      </c>
    </row>
    <row s="28966" customFormat="1" customHeight="1" ht="22.5">
      <c r="A2716" s="28229"/>
      <c r="B2716" s="28924" t="s">
        <v>2716</v>
      </c>
      <c r="C2716" s="28540" t="s">
        <v>103</v>
      </c>
      <c r="D2716" s="27339" t="str">
        <f>B2716&amp;".1"</f>
        <v>3.894.1</v>
      </c>
      <c r="E2716" s="27340" t="s">
        <v>1065</v>
      </c>
      <c r="F2716" s="27341" t="s">
        <v>430</v>
      </c>
      <c r="G2716" s="27545" t="s">
        <v>22</v>
      </c>
      <c r="H2716" s="27343" t="s">
        <v>22</v>
      </c>
      <c r="I2716" s="27545" t="s">
        <v>2708</v>
      </c>
      <c r="J2716" s="27343" t="s">
        <v>22</v>
      </c>
      <c r="K2716" s="28195"/>
      <c r="L2716" s="28229"/>
      <c r="M2716" s="28229"/>
      <c r="N2716" s="28229"/>
      <c r="O2716" s="28229"/>
      <c r="P2716" s="28229"/>
      <c r="Q2716" s="28229"/>
      <c r="R2716" s="28229"/>
      <c r="S2716" s="28229"/>
      <c r="T2716" s="28229"/>
      <c r="U2716" s="28265"/>
      <c r="V2716" s="28229">
        <v>0</v>
      </c>
    </row>
    <row s="28966" customFormat="1" customHeight="1" ht="15">
      <c r="A2717" s="28229"/>
      <c r="B2717" s="28924"/>
      <c r="C2717" s="28540"/>
      <c r="D2717" s="27339" t="str">
        <f>B2716&amp;".2"</f>
        <v>3.894.2</v>
      </c>
      <c r="E2717" s="27340" t="s">
        <v>1066</v>
      </c>
      <c r="F2717" s="27341" t="s">
        <v>430</v>
      </c>
      <c r="G2717" s="27310" t="s">
        <v>22</v>
      </c>
      <c r="H2717" s="27343" t="s">
        <v>22</v>
      </c>
      <c r="I2717" s="27310" t="s">
        <v>2692</v>
      </c>
      <c r="J2717" s="27343" t="s">
        <v>22</v>
      </c>
      <c r="K2717" s="28195" t="s">
        <v>1067</v>
      </c>
      <c r="L2717" s="28229"/>
      <c r="M2717" s="28229"/>
      <c r="N2717" s="28229"/>
      <c r="O2717" s="28229"/>
      <c r="P2717" s="28229"/>
      <c r="Q2717" s="28229"/>
      <c r="R2717" s="28229"/>
      <c r="S2717" s="28229"/>
      <c r="T2717" s="28229"/>
      <c r="U2717" s="28265"/>
      <c r="V2717" s="28229">
        <v>0</v>
      </c>
    </row>
    <row s="28966" customFormat="1" customHeight="1" ht="15">
      <c r="A2718" s="28229"/>
      <c r="B2718" s="28924"/>
      <c r="C2718" s="28540"/>
      <c r="D2718" s="27339" t="str">
        <f>B2716&amp;".3"</f>
        <v>3.894.3</v>
      </c>
      <c r="E2718" s="27340" t="s">
        <v>1068</v>
      </c>
      <c r="F2718" s="27341" t="s">
        <v>430</v>
      </c>
      <c r="G2718" s="27310" t="s">
        <v>22</v>
      </c>
      <c r="H2718" s="27343" t="s">
        <v>22</v>
      </c>
      <c r="I2718" s="27310" t="s">
        <v>2692</v>
      </c>
      <c r="J2718" s="27343" t="s">
        <v>22</v>
      </c>
      <c r="K2718" s="28195" t="s">
        <v>1069</v>
      </c>
      <c r="L2718" s="28229"/>
      <c r="M2718" s="28229"/>
      <c r="N2718" s="28229"/>
      <c r="O2718" s="28229"/>
      <c r="P2718" s="28229"/>
      <c r="Q2718" s="28229"/>
      <c r="R2718" s="28229"/>
      <c r="S2718" s="28229"/>
      <c r="T2718" s="28229"/>
      <c r="U2718" s="28265"/>
      <c r="V2718" s="28229">
        <v>0</v>
      </c>
    </row>
    <row s="28966" customFormat="1" customHeight="1" ht="22.5">
      <c r="A2719" s="28229"/>
      <c r="B2719" s="28924" t="s">
        <v>2717</v>
      </c>
      <c r="C2719" s="28540" t="s">
        <v>103</v>
      </c>
      <c r="D2719" s="27339" t="str">
        <f>B2719&amp;".1"</f>
        <v>3.895.1</v>
      </c>
      <c r="E2719" s="27340" t="s">
        <v>1065</v>
      </c>
      <c r="F2719" s="27341" t="s">
        <v>430</v>
      </c>
      <c r="G2719" s="27545" t="s">
        <v>22</v>
      </c>
      <c r="H2719" s="27343" t="s">
        <v>22</v>
      </c>
      <c r="I2719" s="27545" t="s">
        <v>1992</v>
      </c>
      <c r="J2719" s="27343" t="s">
        <v>22</v>
      </c>
      <c r="K2719" s="28195"/>
      <c r="L2719" s="28229"/>
      <c r="M2719" s="28229"/>
      <c r="N2719" s="28229"/>
      <c r="O2719" s="28229"/>
      <c r="P2719" s="28229"/>
      <c r="Q2719" s="28229"/>
      <c r="R2719" s="28229"/>
      <c r="S2719" s="28229"/>
      <c r="T2719" s="28229"/>
      <c r="U2719" s="28265"/>
      <c r="V2719" s="28229">
        <v>0</v>
      </c>
    </row>
    <row s="28966" customFormat="1" customHeight="1" ht="15">
      <c r="A2720" s="28229"/>
      <c r="B2720" s="28924"/>
      <c r="C2720" s="28540"/>
      <c r="D2720" s="27339" t="str">
        <f>B2719&amp;".2"</f>
        <v>3.895.2</v>
      </c>
      <c r="E2720" s="27340" t="s">
        <v>1066</v>
      </c>
      <c r="F2720" s="27341" t="s">
        <v>430</v>
      </c>
      <c r="G2720" s="27310" t="s">
        <v>22</v>
      </c>
      <c r="H2720" s="27343" t="s">
        <v>22</v>
      </c>
      <c r="I2720" s="27310" t="s">
        <v>2692</v>
      </c>
      <c r="J2720" s="27343" t="s">
        <v>22</v>
      </c>
      <c r="K2720" s="28195" t="s">
        <v>1067</v>
      </c>
      <c r="L2720" s="28229"/>
      <c r="M2720" s="28229"/>
      <c r="N2720" s="28229"/>
      <c r="O2720" s="28229"/>
      <c r="P2720" s="28229"/>
      <c r="Q2720" s="28229"/>
      <c r="R2720" s="28229"/>
      <c r="S2720" s="28229"/>
      <c r="T2720" s="28229"/>
      <c r="U2720" s="28265"/>
      <c r="V2720" s="28229">
        <v>0</v>
      </c>
    </row>
    <row s="28966" customFormat="1" customHeight="1" ht="15">
      <c r="A2721" s="28229"/>
      <c r="B2721" s="28924"/>
      <c r="C2721" s="28540"/>
      <c r="D2721" s="27339" t="str">
        <f>B2719&amp;".3"</f>
        <v>3.895.3</v>
      </c>
      <c r="E2721" s="27340" t="s">
        <v>1068</v>
      </c>
      <c r="F2721" s="27341" t="s">
        <v>430</v>
      </c>
      <c r="G2721" s="27310" t="s">
        <v>22</v>
      </c>
      <c r="H2721" s="27343" t="s">
        <v>22</v>
      </c>
      <c r="I2721" s="27310" t="s">
        <v>2692</v>
      </c>
      <c r="J2721" s="27343" t="s">
        <v>22</v>
      </c>
      <c r="K2721" s="28195" t="s">
        <v>1069</v>
      </c>
      <c r="L2721" s="28229"/>
      <c r="M2721" s="28229"/>
      <c r="N2721" s="28229"/>
      <c r="O2721" s="28229"/>
      <c r="P2721" s="28229"/>
      <c r="Q2721" s="28229"/>
      <c r="R2721" s="28229"/>
      <c r="S2721" s="28229"/>
      <c r="T2721" s="28229"/>
      <c r="U2721" s="28265"/>
      <c r="V2721" s="28229">
        <v>0</v>
      </c>
    </row>
    <row s="28966" customFormat="1" customHeight="1" ht="22.5">
      <c r="A2722" s="28229"/>
      <c r="B2722" s="28924" t="s">
        <v>2718</v>
      </c>
      <c r="C2722" s="28540" t="s">
        <v>103</v>
      </c>
      <c r="D2722" s="27339" t="str">
        <f>B2722&amp;".1"</f>
        <v>3.896.1</v>
      </c>
      <c r="E2722" s="27340" t="s">
        <v>1065</v>
      </c>
      <c r="F2722" s="27341" t="s">
        <v>430</v>
      </c>
      <c r="G2722" s="27545" t="s">
        <v>22</v>
      </c>
      <c r="H2722" s="27343" t="s">
        <v>22</v>
      </c>
      <c r="I2722" s="27545" t="s">
        <v>2719</v>
      </c>
      <c r="J2722" s="27343" t="s">
        <v>22</v>
      </c>
      <c r="K2722" s="28195"/>
      <c r="L2722" s="28229"/>
      <c r="M2722" s="28229"/>
      <c r="N2722" s="28229"/>
      <c r="O2722" s="28229"/>
      <c r="P2722" s="28229"/>
      <c r="Q2722" s="28229"/>
      <c r="R2722" s="28229"/>
      <c r="S2722" s="28229"/>
      <c r="T2722" s="28229"/>
      <c r="U2722" s="28265"/>
      <c r="V2722" s="28229">
        <v>0</v>
      </c>
    </row>
    <row s="28966" customFormat="1" customHeight="1" ht="15">
      <c r="A2723" s="28229"/>
      <c r="B2723" s="28924"/>
      <c r="C2723" s="28540"/>
      <c r="D2723" s="27339" t="str">
        <f>B2722&amp;".2"</f>
        <v>3.896.2</v>
      </c>
      <c r="E2723" s="27340" t="s">
        <v>1066</v>
      </c>
      <c r="F2723" s="27341" t="s">
        <v>430</v>
      </c>
      <c r="G2723" s="27310" t="s">
        <v>22</v>
      </c>
      <c r="H2723" s="27343" t="s">
        <v>22</v>
      </c>
      <c r="I2723" s="27310" t="s">
        <v>2692</v>
      </c>
      <c r="J2723" s="27343" t="s">
        <v>22</v>
      </c>
      <c r="K2723" s="28195" t="s">
        <v>1067</v>
      </c>
      <c r="L2723" s="28229"/>
      <c r="M2723" s="28229"/>
      <c r="N2723" s="28229"/>
      <c r="O2723" s="28229"/>
      <c r="P2723" s="28229"/>
      <c r="Q2723" s="28229"/>
      <c r="R2723" s="28229"/>
      <c r="S2723" s="28229"/>
      <c r="T2723" s="28229"/>
      <c r="U2723" s="28265"/>
      <c r="V2723" s="28229">
        <v>0</v>
      </c>
    </row>
    <row s="28966" customFormat="1" customHeight="1" ht="15">
      <c r="A2724" s="28229"/>
      <c r="B2724" s="28924"/>
      <c r="C2724" s="28540"/>
      <c r="D2724" s="27339" t="str">
        <f>B2722&amp;".3"</f>
        <v>3.896.3</v>
      </c>
      <c r="E2724" s="27340" t="s">
        <v>1068</v>
      </c>
      <c r="F2724" s="27341" t="s">
        <v>430</v>
      </c>
      <c r="G2724" s="27310" t="s">
        <v>22</v>
      </c>
      <c r="H2724" s="27343" t="s">
        <v>22</v>
      </c>
      <c r="I2724" s="27310" t="s">
        <v>2692</v>
      </c>
      <c r="J2724" s="27343" t="s">
        <v>22</v>
      </c>
      <c r="K2724" s="28195" t="s">
        <v>1069</v>
      </c>
      <c r="L2724" s="28229"/>
      <c r="M2724" s="28229"/>
      <c r="N2724" s="28229"/>
      <c r="O2724" s="28229"/>
      <c r="P2724" s="28229"/>
      <c r="Q2724" s="28229"/>
      <c r="R2724" s="28229"/>
      <c r="S2724" s="28229"/>
      <c r="T2724" s="28229"/>
      <c r="U2724" s="28265"/>
      <c r="V2724" s="28229">
        <v>0</v>
      </c>
    </row>
    <row s="28966" customFormat="1" customHeight="1" ht="22.5">
      <c r="A2725" s="28229"/>
      <c r="B2725" s="28924" t="s">
        <v>2720</v>
      </c>
      <c r="C2725" s="28540" t="s">
        <v>103</v>
      </c>
      <c r="D2725" s="27339" t="str">
        <f>B2725&amp;".1"</f>
        <v>3.897.1</v>
      </c>
      <c r="E2725" s="27340" t="s">
        <v>1065</v>
      </c>
      <c r="F2725" s="27341" t="s">
        <v>430</v>
      </c>
      <c r="G2725" s="27545" t="s">
        <v>22</v>
      </c>
      <c r="H2725" s="27343" t="s">
        <v>22</v>
      </c>
      <c r="I2725" s="27545" t="s">
        <v>2721</v>
      </c>
      <c r="J2725" s="27343" t="s">
        <v>22</v>
      </c>
      <c r="K2725" s="28195"/>
      <c r="L2725" s="28229"/>
      <c r="M2725" s="28229"/>
      <c r="N2725" s="28229"/>
      <c r="O2725" s="28229"/>
      <c r="P2725" s="28229"/>
      <c r="Q2725" s="28229"/>
      <c r="R2725" s="28229"/>
      <c r="S2725" s="28229"/>
      <c r="T2725" s="28229"/>
      <c r="U2725" s="28265"/>
      <c r="V2725" s="28229">
        <v>0</v>
      </c>
    </row>
    <row s="28966" customFormat="1" customHeight="1" ht="15">
      <c r="A2726" s="28229"/>
      <c r="B2726" s="28924"/>
      <c r="C2726" s="28540"/>
      <c r="D2726" s="27339" t="str">
        <f>B2725&amp;".2"</f>
        <v>3.897.2</v>
      </c>
      <c r="E2726" s="27340" t="s">
        <v>1066</v>
      </c>
      <c r="F2726" s="27341" t="s">
        <v>430</v>
      </c>
      <c r="G2726" s="27310" t="s">
        <v>22</v>
      </c>
      <c r="H2726" s="27343" t="s">
        <v>22</v>
      </c>
      <c r="I2726" s="27310" t="s">
        <v>2692</v>
      </c>
      <c r="J2726" s="27343" t="s">
        <v>22</v>
      </c>
      <c r="K2726" s="28195" t="s">
        <v>1067</v>
      </c>
      <c r="L2726" s="28229"/>
      <c r="M2726" s="28229"/>
      <c r="N2726" s="28229"/>
      <c r="O2726" s="28229"/>
      <c r="P2726" s="28229"/>
      <c r="Q2726" s="28229"/>
      <c r="R2726" s="28229"/>
      <c r="S2726" s="28229"/>
      <c r="T2726" s="28229"/>
      <c r="U2726" s="28265"/>
      <c r="V2726" s="28229">
        <v>0</v>
      </c>
    </row>
    <row s="28966" customFormat="1" customHeight="1" ht="15">
      <c r="A2727" s="28229"/>
      <c r="B2727" s="28924"/>
      <c r="C2727" s="28540"/>
      <c r="D2727" s="27339" t="str">
        <f>B2725&amp;".3"</f>
        <v>3.897.3</v>
      </c>
      <c r="E2727" s="27340" t="s">
        <v>1068</v>
      </c>
      <c r="F2727" s="27341" t="s">
        <v>430</v>
      </c>
      <c r="G2727" s="27310" t="s">
        <v>22</v>
      </c>
      <c r="H2727" s="27343" t="s">
        <v>22</v>
      </c>
      <c r="I2727" s="27310" t="s">
        <v>2692</v>
      </c>
      <c r="J2727" s="27343" t="s">
        <v>22</v>
      </c>
      <c r="K2727" s="28195" t="s">
        <v>1069</v>
      </c>
      <c r="L2727" s="28229"/>
      <c r="M2727" s="28229"/>
      <c r="N2727" s="28229"/>
      <c r="O2727" s="28229"/>
      <c r="P2727" s="28229"/>
      <c r="Q2727" s="28229"/>
      <c r="R2727" s="28229"/>
      <c r="S2727" s="28229"/>
      <c r="T2727" s="28229"/>
      <c r="U2727" s="28265"/>
      <c r="V2727" s="28229">
        <v>0</v>
      </c>
    </row>
    <row s="28966" customFormat="1" customHeight="1" ht="22.5">
      <c r="A2728" s="28229"/>
      <c r="B2728" s="28924" t="s">
        <v>2722</v>
      </c>
      <c r="C2728" s="28540" t="s">
        <v>103</v>
      </c>
      <c r="D2728" s="27339" t="str">
        <f>B2728&amp;".1"</f>
        <v>3.898.1</v>
      </c>
      <c r="E2728" s="27340" t="s">
        <v>1065</v>
      </c>
      <c r="F2728" s="27341" t="s">
        <v>430</v>
      </c>
      <c r="G2728" s="27545" t="s">
        <v>22</v>
      </c>
      <c r="H2728" s="27343" t="s">
        <v>22</v>
      </c>
      <c r="I2728" s="27545" t="s">
        <v>2713</v>
      </c>
      <c r="J2728" s="27343" t="s">
        <v>22</v>
      </c>
      <c r="K2728" s="28195"/>
      <c r="L2728" s="28229"/>
      <c r="M2728" s="28229"/>
      <c r="N2728" s="28229"/>
      <c r="O2728" s="28229"/>
      <c r="P2728" s="28229"/>
      <c r="Q2728" s="28229"/>
      <c r="R2728" s="28229"/>
      <c r="S2728" s="28229"/>
      <c r="T2728" s="28229"/>
      <c r="U2728" s="28265"/>
      <c r="V2728" s="28229">
        <v>0</v>
      </c>
    </row>
    <row s="28966" customFormat="1" customHeight="1" ht="15">
      <c r="A2729" s="28229"/>
      <c r="B2729" s="28924"/>
      <c r="C2729" s="28540"/>
      <c r="D2729" s="27339" t="str">
        <f>B2728&amp;".2"</f>
        <v>3.898.2</v>
      </c>
      <c r="E2729" s="27340" t="s">
        <v>1066</v>
      </c>
      <c r="F2729" s="27341" t="s">
        <v>430</v>
      </c>
      <c r="G2729" s="27310" t="s">
        <v>22</v>
      </c>
      <c r="H2729" s="27343" t="s">
        <v>22</v>
      </c>
      <c r="I2729" s="27310" t="s">
        <v>2692</v>
      </c>
      <c r="J2729" s="27343" t="s">
        <v>22</v>
      </c>
      <c r="K2729" s="28195" t="s">
        <v>1067</v>
      </c>
      <c r="L2729" s="28229"/>
      <c r="M2729" s="28229"/>
      <c r="N2729" s="28229"/>
      <c r="O2729" s="28229"/>
      <c r="P2729" s="28229"/>
      <c r="Q2729" s="28229"/>
      <c r="R2729" s="28229"/>
      <c r="S2729" s="28229"/>
      <c r="T2729" s="28229"/>
      <c r="U2729" s="28265"/>
      <c r="V2729" s="28229">
        <v>0</v>
      </c>
    </row>
    <row s="28966" customFormat="1" customHeight="1" ht="15">
      <c r="A2730" s="28229"/>
      <c r="B2730" s="28924"/>
      <c r="C2730" s="28540"/>
      <c r="D2730" s="27339" t="str">
        <f>B2728&amp;".3"</f>
        <v>3.898.3</v>
      </c>
      <c r="E2730" s="27340" t="s">
        <v>1068</v>
      </c>
      <c r="F2730" s="27341" t="s">
        <v>430</v>
      </c>
      <c r="G2730" s="27310" t="s">
        <v>22</v>
      </c>
      <c r="H2730" s="27343" t="s">
        <v>22</v>
      </c>
      <c r="I2730" s="27310" t="s">
        <v>2692</v>
      </c>
      <c r="J2730" s="27343" t="s">
        <v>22</v>
      </c>
      <c r="K2730" s="28195" t="s">
        <v>1069</v>
      </c>
      <c r="L2730" s="28229"/>
      <c r="M2730" s="28229"/>
      <c r="N2730" s="28229"/>
      <c r="O2730" s="28229"/>
      <c r="P2730" s="28229"/>
      <c r="Q2730" s="28229"/>
      <c r="R2730" s="28229"/>
      <c r="S2730" s="28229"/>
      <c r="T2730" s="28229"/>
      <c r="U2730" s="28265"/>
      <c r="V2730" s="28229">
        <v>0</v>
      </c>
    </row>
    <row s="28966" customFormat="1" customHeight="1" ht="22.5">
      <c r="A2731" s="28229"/>
      <c r="B2731" s="28924" t="s">
        <v>2723</v>
      </c>
      <c r="C2731" s="28540" t="s">
        <v>103</v>
      </c>
      <c r="D2731" s="27339" t="str">
        <f>B2731&amp;".1"</f>
        <v>3.899.1</v>
      </c>
      <c r="E2731" s="27340" t="s">
        <v>1065</v>
      </c>
      <c r="F2731" s="27341" t="s">
        <v>430</v>
      </c>
      <c r="G2731" s="27545" t="s">
        <v>22</v>
      </c>
      <c r="H2731" s="27343" t="s">
        <v>22</v>
      </c>
      <c r="I2731" s="27545" t="s">
        <v>2724</v>
      </c>
      <c r="J2731" s="27343" t="s">
        <v>22</v>
      </c>
      <c r="K2731" s="28195"/>
      <c r="L2731" s="28229"/>
      <c r="M2731" s="28229"/>
      <c r="N2731" s="28229"/>
      <c r="O2731" s="28229"/>
      <c r="P2731" s="28229"/>
      <c r="Q2731" s="28229"/>
      <c r="R2731" s="28229"/>
      <c r="S2731" s="28229"/>
      <c r="T2731" s="28229"/>
      <c r="U2731" s="28265"/>
      <c r="V2731" s="28229">
        <v>0</v>
      </c>
    </row>
    <row s="28966" customFormat="1" customHeight="1" ht="15">
      <c r="A2732" s="28229"/>
      <c r="B2732" s="28924"/>
      <c r="C2732" s="28540"/>
      <c r="D2732" s="27339" t="str">
        <f>B2731&amp;".2"</f>
        <v>3.899.2</v>
      </c>
      <c r="E2732" s="27340" t="s">
        <v>1066</v>
      </c>
      <c r="F2732" s="27341" t="s">
        <v>430</v>
      </c>
      <c r="G2732" s="27310" t="s">
        <v>22</v>
      </c>
      <c r="H2732" s="27343" t="s">
        <v>22</v>
      </c>
      <c r="I2732" s="27310" t="s">
        <v>2692</v>
      </c>
      <c r="J2732" s="27343" t="s">
        <v>22</v>
      </c>
      <c r="K2732" s="28195" t="s">
        <v>1067</v>
      </c>
      <c r="L2732" s="28229"/>
      <c r="M2732" s="28229"/>
      <c r="N2732" s="28229"/>
      <c r="O2732" s="28229"/>
      <c r="P2732" s="28229"/>
      <c r="Q2732" s="28229"/>
      <c r="R2732" s="28229"/>
      <c r="S2732" s="28229"/>
      <c r="T2732" s="28229"/>
      <c r="U2732" s="28265"/>
      <c r="V2732" s="28229">
        <v>0</v>
      </c>
    </row>
    <row s="28966" customFormat="1" customHeight="1" ht="15">
      <c r="A2733" s="28229"/>
      <c r="B2733" s="28924"/>
      <c r="C2733" s="28540"/>
      <c r="D2733" s="27339" t="str">
        <f>B2731&amp;".3"</f>
        <v>3.899.3</v>
      </c>
      <c r="E2733" s="27340" t="s">
        <v>1068</v>
      </c>
      <c r="F2733" s="27341" t="s">
        <v>430</v>
      </c>
      <c r="G2733" s="27310" t="s">
        <v>22</v>
      </c>
      <c r="H2733" s="27343" t="s">
        <v>22</v>
      </c>
      <c r="I2733" s="27310" t="s">
        <v>2692</v>
      </c>
      <c r="J2733" s="27343" t="s">
        <v>22</v>
      </c>
      <c r="K2733" s="28195" t="s">
        <v>1069</v>
      </c>
      <c r="L2733" s="28229"/>
      <c r="M2733" s="28229"/>
      <c r="N2733" s="28229"/>
      <c r="O2733" s="28229"/>
      <c r="P2733" s="28229"/>
      <c r="Q2733" s="28229"/>
      <c r="R2733" s="28229"/>
      <c r="S2733" s="28229"/>
      <c r="T2733" s="28229"/>
      <c r="U2733" s="28265"/>
      <c r="V2733" s="28229">
        <v>0</v>
      </c>
    </row>
    <row s="28966" customFormat="1" customHeight="1" ht="22.5">
      <c r="A2734" s="28229"/>
      <c r="B2734" s="28924" t="s">
        <v>2725</v>
      </c>
      <c r="C2734" s="28540" t="s">
        <v>103</v>
      </c>
      <c r="D2734" s="27339" t="str">
        <f>B2734&amp;".1"</f>
        <v>3.900.1</v>
      </c>
      <c r="E2734" s="27340" t="s">
        <v>1065</v>
      </c>
      <c r="F2734" s="27341" t="s">
        <v>430</v>
      </c>
      <c r="G2734" s="27545" t="s">
        <v>22</v>
      </c>
      <c r="H2734" s="27343" t="s">
        <v>22</v>
      </c>
      <c r="I2734" s="27545" t="s">
        <v>2708</v>
      </c>
      <c r="J2734" s="27343" t="s">
        <v>22</v>
      </c>
      <c r="K2734" s="28195"/>
      <c r="L2734" s="28229"/>
      <c r="M2734" s="28229"/>
      <c r="N2734" s="28229"/>
      <c r="O2734" s="28229"/>
      <c r="P2734" s="28229"/>
      <c r="Q2734" s="28229"/>
      <c r="R2734" s="28229"/>
      <c r="S2734" s="28229"/>
      <c r="T2734" s="28229"/>
      <c r="U2734" s="28265"/>
      <c r="V2734" s="28229">
        <v>0</v>
      </c>
    </row>
    <row s="28966" customFormat="1" customHeight="1" ht="15">
      <c r="A2735" s="28229"/>
      <c r="B2735" s="28924"/>
      <c r="C2735" s="28540"/>
      <c r="D2735" s="27339" t="str">
        <f>B2734&amp;".2"</f>
        <v>3.900.2</v>
      </c>
      <c r="E2735" s="27340" t="s">
        <v>1066</v>
      </c>
      <c r="F2735" s="27341" t="s">
        <v>430</v>
      </c>
      <c r="G2735" s="27310" t="s">
        <v>22</v>
      </c>
      <c r="H2735" s="27343" t="s">
        <v>22</v>
      </c>
      <c r="I2735" s="27310" t="s">
        <v>2692</v>
      </c>
      <c r="J2735" s="27343" t="s">
        <v>22</v>
      </c>
      <c r="K2735" s="28195" t="s">
        <v>1067</v>
      </c>
      <c r="L2735" s="28229"/>
      <c r="M2735" s="28229"/>
      <c r="N2735" s="28229"/>
      <c r="O2735" s="28229"/>
      <c r="P2735" s="28229"/>
      <c r="Q2735" s="28229"/>
      <c r="R2735" s="28229"/>
      <c r="S2735" s="28229"/>
      <c r="T2735" s="28229"/>
      <c r="U2735" s="28265"/>
      <c r="V2735" s="28229">
        <v>0</v>
      </c>
    </row>
    <row s="28966" customFormat="1" customHeight="1" ht="15">
      <c r="A2736" s="28229"/>
      <c r="B2736" s="28924"/>
      <c r="C2736" s="28540"/>
      <c r="D2736" s="27339" t="str">
        <f>B2734&amp;".3"</f>
        <v>3.900.3</v>
      </c>
      <c r="E2736" s="27340" t="s">
        <v>1068</v>
      </c>
      <c r="F2736" s="27341" t="s">
        <v>430</v>
      </c>
      <c r="G2736" s="27310" t="s">
        <v>22</v>
      </c>
      <c r="H2736" s="27343" t="s">
        <v>22</v>
      </c>
      <c r="I2736" s="27310" t="s">
        <v>2692</v>
      </c>
      <c r="J2736" s="27343" t="s">
        <v>22</v>
      </c>
      <c r="K2736" s="28195" t="s">
        <v>1069</v>
      </c>
      <c r="L2736" s="28229"/>
      <c r="M2736" s="28229"/>
      <c r="N2736" s="28229"/>
      <c r="O2736" s="28229"/>
      <c r="P2736" s="28229"/>
      <c r="Q2736" s="28229"/>
      <c r="R2736" s="28229"/>
      <c r="S2736" s="28229"/>
      <c r="T2736" s="28229"/>
      <c r="U2736" s="28265"/>
      <c r="V2736" s="28229">
        <v>0</v>
      </c>
    </row>
    <row s="28966" customFormat="1" customHeight="1" ht="22.5">
      <c r="A2737" s="28229"/>
      <c r="B2737" s="28924" t="s">
        <v>2726</v>
      </c>
      <c r="C2737" s="28540" t="s">
        <v>103</v>
      </c>
      <c r="D2737" s="27339" t="str">
        <f>B2737&amp;".1"</f>
        <v>3.901.1</v>
      </c>
      <c r="E2737" s="27340" t="s">
        <v>1065</v>
      </c>
      <c r="F2737" s="27341" t="s">
        <v>430</v>
      </c>
      <c r="G2737" s="27545" t="s">
        <v>22</v>
      </c>
      <c r="H2737" s="27343" t="s">
        <v>22</v>
      </c>
      <c r="I2737" s="27545" t="s">
        <v>2727</v>
      </c>
      <c r="J2737" s="27343" t="s">
        <v>22</v>
      </c>
      <c r="K2737" s="28195"/>
      <c r="L2737" s="28229"/>
      <c r="M2737" s="28229"/>
      <c r="N2737" s="28229"/>
      <c r="O2737" s="28229"/>
      <c r="P2737" s="28229"/>
      <c r="Q2737" s="28229"/>
      <c r="R2737" s="28229"/>
      <c r="S2737" s="28229"/>
      <c r="T2737" s="28229"/>
      <c r="U2737" s="28265"/>
      <c r="V2737" s="28229">
        <v>0</v>
      </c>
    </row>
    <row s="28966" customFormat="1" customHeight="1" ht="15">
      <c r="A2738" s="28229"/>
      <c r="B2738" s="28924"/>
      <c r="C2738" s="28540"/>
      <c r="D2738" s="27339" t="str">
        <f>B2737&amp;".2"</f>
        <v>3.901.2</v>
      </c>
      <c r="E2738" s="27340" t="s">
        <v>1066</v>
      </c>
      <c r="F2738" s="27341" t="s">
        <v>430</v>
      </c>
      <c r="G2738" s="27310" t="s">
        <v>22</v>
      </c>
      <c r="H2738" s="27343" t="s">
        <v>22</v>
      </c>
      <c r="I2738" s="27310" t="s">
        <v>2692</v>
      </c>
      <c r="J2738" s="27343" t="s">
        <v>22</v>
      </c>
      <c r="K2738" s="28195" t="s">
        <v>1067</v>
      </c>
      <c r="L2738" s="28229"/>
      <c r="M2738" s="28229"/>
      <c r="N2738" s="28229"/>
      <c r="O2738" s="28229"/>
      <c r="P2738" s="28229"/>
      <c r="Q2738" s="28229"/>
      <c r="R2738" s="28229"/>
      <c r="S2738" s="28229"/>
      <c r="T2738" s="28229"/>
      <c r="U2738" s="28265"/>
      <c r="V2738" s="28229">
        <v>0</v>
      </c>
    </row>
    <row s="28966" customFormat="1" customHeight="1" ht="15">
      <c r="A2739" s="28229"/>
      <c r="B2739" s="28924"/>
      <c r="C2739" s="28540"/>
      <c r="D2739" s="27339" t="str">
        <f>B2737&amp;".3"</f>
        <v>3.901.3</v>
      </c>
      <c r="E2739" s="27340" t="s">
        <v>1068</v>
      </c>
      <c r="F2739" s="27341" t="s">
        <v>430</v>
      </c>
      <c r="G2739" s="27310" t="s">
        <v>22</v>
      </c>
      <c r="H2739" s="27343" t="s">
        <v>22</v>
      </c>
      <c r="I2739" s="27310" t="s">
        <v>2692</v>
      </c>
      <c r="J2739" s="27343" t="s">
        <v>22</v>
      </c>
      <c r="K2739" s="28195" t="s">
        <v>1069</v>
      </c>
      <c r="L2739" s="28229"/>
      <c r="M2739" s="28229"/>
      <c r="N2739" s="28229"/>
      <c r="O2739" s="28229"/>
      <c r="P2739" s="28229"/>
      <c r="Q2739" s="28229"/>
      <c r="R2739" s="28229"/>
      <c r="S2739" s="28229"/>
      <c r="T2739" s="28229"/>
      <c r="U2739" s="28265"/>
      <c r="V2739" s="28229">
        <v>0</v>
      </c>
    </row>
    <row s="28966" customFormat="1" customHeight="1" ht="22.5">
      <c r="A2740" s="28229"/>
      <c r="B2740" s="28924" t="s">
        <v>2728</v>
      </c>
      <c r="C2740" s="28540" t="s">
        <v>103</v>
      </c>
      <c r="D2740" s="27339" t="str">
        <f>B2740&amp;".1"</f>
        <v>3.902.1</v>
      </c>
      <c r="E2740" s="27340" t="s">
        <v>1065</v>
      </c>
      <c r="F2740" s="27341" t="s">
        <v>430</v>
      </c>
      <c r="G2740" s="27545" t="s">
        <v>22</v>
      </c>
      <c r="H2740" s="27343" t="s">
        <v>22</v>
      </c>
      <c r="I2740" s="27545" t="s">
        <v>1992</v>
      </c>
      <c r="J2740" s="27343" t="s">
        <v>22</v>
      </c>
      <c r="K2740" s="28195"/>
      <c r="L2740" s="28229"/>
      <c r="M2740" s="28229"/>
      <c r="N2740" s="28229"/>
      <c r="O2740" s="28229"/>
      <c r="P2740" s="28229"/>
      <c r="Q2740" s="28229"/>
      <c r="R2740" s="28229"/>
      <c r="S2740" s="28229"/>
      <c r="T2740" s="28229"/>
      <c r="U2740" s="28265"/>
      <c r="V2740" s="28229">
        <v>0</v>
      </c>
    </row>
    <row s="28966" customFormat="1" customHeight="1" ht="15">
      <c r="A2741" s="28229"/>
      <c r="B2741" s="28924"/>
      <c r="C2741" s="28540"/>
      <c r="D2741" s="27339" t="str">
        <f>B2740&amp;".2"</f>
        <v>3.902.2</v>
      </c>
      <c r="E2741" s="27340" t="s">
        <v>1066</v>
      </c>
      <c r="F2741" s="27341" t="s">
        <v>430</v>
      </c>
      <c r="G2741" s="27310" t="s">
        <v>22</v>
      </c>
      <c r="H2741" s="27343" t="s">
        <v>22</v>
      </c>
      <c r="I2741" s="27310" t="s">
        <v>2692</v>
      </c>
      <c r="J2741" s="27343" t="s">
        <v>22</v>
      </c>
      <c r="K2741" s="28195" t="s">
        <v>1067</v>
      </c>
      <c r="L2741" s="28229"/>
      <c r="M2741" s="28229"/>
      <c r="N2741" s="28229"/>
      <c r="O2741" s="28229"/>
      <c r="P2741" s="28229"/>
      <c r="Q2741" s="28229"/>
      <c r="R2741" s="28229"/>
      <c r="S2741" s="28229"/>
      <c r="T2741" s="28229"/>
      <c r="U2741" s="28265"/>
      <c r="V2741" s="28229">
        <v>0</v>
      </c>
    </row>
    <row s="28966" customFormat="1" customHeight="1" ht="15">
      <c r="A2742" s="28229"/>
      <c r="B2742" s="28924"/>
      <c r="C2742" s="28540"/>
      <c r="D2742" s="27339" t="str">
        <f>B2740&amp;".3"</f>
        <v>3.902.3</v>
      </c>
      <c r="E2742" s="27340" t="s">
        <v>1068</v>
      </c>
      <c r="F2742" s="27341" t="s">
        <v>430</v>
      </c>
      <c r="G2742" s="27310" t="s">
        <v>22</v>
      </c>
      <c r="H2742" s="27343" t="s">
        <v>22</v>
      </c>
      <c r="I2742" s="27310" t="s">
        <v>2692</v>
      </c>
      <c r="J2742" s="27343" t="s">
        <v>22</v>
      </c>
      <c r="K2742" s="28195" t="s">
        <v>1069</v>
      </c>
      <c r="L2742" s="28229"/>
      <c r="M2742" s="28229"/>
      <c r="N2742" s="28229"/>
      <c r="O2742" s="28229"/>
      <c r="P2742" s="28229"/>
      <c r="Q2742" s="28229"/>
      <c r="R2742" s="28229"/>
      <c r="S2742" s="28229"/>
      <c r="T2742" s="28229"/>
      <c r="U2742" s="28265"/>
      <c r="V2742" s="28229">
        <v>0</v>
      </c>
    </row>
    <row s="28966" customFormat="1" customHeight="1" ht="22.5">
      <c r="A2743" s="28229"/>
      <c r="B2743" s="28924" t="s">
        <v>2729</v>
      </c>
      <c r="C2743" s="28540" t="s">
        <v>103</v>
      </c>
      <c r="D2743" s="27339" t="str">
        <f>B2743&amp;".1"</f>
        <v>3.903.1</v>
      </c>
      <c r="E2743" s="27340" t="s">
        <v>1065</v>
      </c>
      <c r="F2743" s="27341" t="s">
        <v>430</v>
      </c>
      <c r="G2743" s="27545" t="s">
        <v>22</v>
      </c>
      <c r="H2743" s="27343" t="s">
        <v>22</v>
      </c>
      <c r="I2743" s="27545" t="s">
        <v>2730</v>
      </c>
      <c r="J2743" s="27343" t="s">
        <v>22</v>
      </c>
      <c r="K2743" s="28195"/>
      <c r="L2743" s="28229"/>
      <c r="M2743" s="28229"/>
      <c r="N2743" s="28229"/>
      <c r="O2743" s="28229"/>
      <c r="P2743" s="28229"/>
      <c r="Q2743" s="28229"/>
      <c r="R2743" s="28229"/>
      <c r="S2743" s="28229"/>
      <c r="T2743" s="28229"/>
      <c r="U2743" s="28265"/>
      <c r="V2743" s="28229">
        <v>0</v>
      </c>
    </row>
    <row s="28966" customFormat="1" customHeight="1" ht="15">
      <c r="A2744" s="28229"/>
      <c r="B2744" s="28924"/>
      <c r="C2744" s="28540"/>
      <c r="D2744" s="27339" t="str">
        <f>B2743&amp;".2"</f>
        <v>3.903.2</v>
      </c>
      <c r="E2744" s="27340" t="s">
        <v>1066</v>
      </c>
      <c r="F2744" s="27341" t="s">
        <v>430</v>
      </c>
      <c r="G2744" s="27310" t="s">
        <v>22</v>
      </c>
      <c r="H2744" s="27343" t="s">
        <v>22</v>
      </c>
      <c r="I2744" s="27310" t="s">
        <v>2692</v>
      </c>
      <c r="J2744" s="27343" t="s">
        <v>22</v>
      </c>
      <c r="K2744" s="28195" t="s">
        <v>1067</v>
      </c>
      <c r="L2744" s="28229"/>
      <c r="M2744" s="28229"/>
      <c r="N2744" s="28229"/>
      <c r="O2744" s="28229"/>
      <c r="P2744" s="28229"/>
      <c r="Q2744" s="28229"/>
      <c r="R2744" s="28229"/>
      <c r="S2744" s="28229"/>
      <c r="T2744" s="28229"/>
      <c r="U2744" s="28265"/>
      <c r="V2744" s="28229">
        <v>0</v>
      </c>
    </row>
    <row s="28966" customFormat="1" customHeight="1" ht="15">
      <c r="A2745" s="28229"/>
      <c r="B2745" s="28924"/>
      <c r="C2745" s="28540"/>
      <c r="D2745" s="27339" t="str">
        <f>B2743&amp;".3"</f>
        <v>3.903.3</v>
      </c>
      <c r="E2745" s="27340" t="s">
        <v>1068</v>
      </c>
      <c r="F2745" s="27341" t="s">
        <v>430</v>
      </c>
      <c r="G2745" s="27310" t="s">
        <v>22</v>
      </c>
      <c r="H2745" s="27343" t="s">
        <v>22</v>
      </c>
      <c r="I2745" s="27310" t="s">
        <v>2692</v>
      </c>
      <c r="J2745" s="27343" t="s">
        <v>22</v>
      </c>
      <c r="K2745" s="28195" t="s">
        <v>1069</v>
      </c>
      <c r="L2745" s="28229"/>
      <c r="M2745" s="28229"/>
      <c r="N2745" s="28229"/>
      <c r="O2745" s="28229"/>
      <c r="P2745" s="28229"/>
      <c r="Q2745" s="28229"/>
      <c r="R2745" s="28229"/>
      <c r="S2745" s="28229"/>
      <c r="T2745" s="28229"/>
      <c r="U2745" s="28265"/>
      <c r="V2745" s="28229">
        <v>0</v>
      </c>
    </row>
    <row s="28966" customFormat="1" customHeight="1" ht="22.5">
      <c r="A2746" s="28229"/>
      <c r="B2746" s="28924" t="s">
        <v>2731</v>
      </c>
      <c r="C2746" s="28540" t="s">
        <v>103</v>
      </c>
      <c r="D2746" s="27339" t="str">
        <f>B2746&amp;".1"</f>
        <v>3.904.1</v>
      </c>
      <c r="E2746" s="27340" t="s">
        <v>1065</v>
      </c>
      <c r="F2746" s="27341" t="s">
        <v>430</v>
      </c>
      <c r="G2746" s="27545" t="s">
        <v>22</v>
      </c>
      <c r="H2746" s="27343" t="s">
        <v>22</v>
      </c>
      <c r="I2746" s="27545" t="s">
        <v>2732</v>
      </c>
      <c r="J2746" s="27343" t="s">
        <v>22</v>
      </c>
      <c r="K2746" s="28195"/>
      <c r="L2746" s="28229"/>
      <c r="M2746" s="28229"/>
      <c r="N2746" s="28229"/>
      <c r="O2746" s="28229"/>
      <c r="P2746" s="28229"/>
      <c r="Q2746" s="28229"/>
      <c r="R2746" s="28229"/>
      <c r="S2746" s="28229"/>
      <c r="T2746" s="28229"/>
      <c r="U2746" s="28265"/>
      <c r="V2746" s="28229">
        <v>0</v>
      </c>
    </row>
    <row s="28966" customFormat="1" customHeight="1" ht="15">
      <c r="A2747" s="28229"/>
      <c r="B2747" s="28924"/>
      <c r="C2747" s="28540"/>
      <c r="D2747" s="27339" t="str">
        <f>B2746&amp;".2"</f>
        <v>3.904.2</v>
      </c>
      <c r="E2747" s="27340" t="s">
        <v>1066</v>
      </c>
      <c r="F2747" s="27341" t="s">
        <v>430</v>
      </c>
      <c r="G2747" s="27310" t="s">
        <v>22</v>
      </c>
      <c r="H2747" s="27343" t="s">
        <v>22</v>
      </c>
      <c r="I2747" s="27310" t="s">
        <v>2692</v>
      </c>
      <c r="J2747" s="27343" t="s">
        <v>22</v>
      </c>
      <c r="K2747" s="28195" t="s">
        <v>1067</v>
      </c>
      <c r="L2747" s="28229"/>
      <c r="M2747" s="28229"/>
      <c r="N2747" s="28229"/>
      <c r="O2747" s="28229"/>
      <c r="P2747" s="28229"/>
      <c r="Q2747" s="28229"/>
      <c r="R2747" s="28229"/>
      <c r="S2747" s="28229"/>
      <c r="T2747" s="28229"/>
      <c r="U2747" s="28265"/>
      <c r="V2747" s="28229">
        <v>0</v>
      </c>
    </row>
    <row s="28966" customFormat="1" customHeight="1" ht="15">
      <c r="A2748" s="28229"/>
      <c r="B2748" s="28924"/>
      <c r="C2748" s="28540"/>
      <c r="D2748" s="27339" t="str">
        <f>B2746&amp;".3"</f>
        <v>3.904.3</v>
      </c>
      <c r="E2748" s="27340" t="s">
        <v>1068</v>
      </c>
      <c r="F2748" s="27341" t="s">
        <v>430</v>
      </c>
      <c r="G2748" s="27310" t="s">
        <v>22</v>
      </c>
      <c r="H2748" s="27343" t="s">
        <v>22</v>
      </c>
      <c r="I2748" s="27310" t="s">
        <v>2692</v>
      </c>
      <c r="J2748" s="27343" t="s">
        <v>22</v>
      </c>
      <c r="K2748" s="28195" t="s">
        <v>1069</v>
      </c>
      <c r="L2748" s="28229"/>
      <c r="M2748" s="28229"/>
      <c r="N2748" s="28229"/>
      <c r="O2748" s="28229"/>
      <c r="P2748" s="28229"/>
      <c r="Q2748" s="28229"/>
      <c r="R2748" s="28229"/>
      <c r="S2748" s="28229"/>
      <c r="T2748" s="28229"/>
      <c r="U2748" s="28265"/>
      <c r="V2748" s="28229">
        <v>0</v>
      </c>
    </row>
    <row s="28966" customFormat="1" customHeight="1" ht="22.5">
      <c r="A2749" s="28229"/>
      <c r="B2749" s="28924" t="s">
        <v>2733</v>
      </c>
      <c r="C2749" s="28540" t="s">
        <v>103</v>
      </c>
      <c r="D2749" s="27339" t="str">
        <f>B2749&amp;".1"</f>
        <v>3.905.1</v>
      </c>
      <c r="E2749" s="27340" t="s">
        <v>1065</v>
      </c>
      <c r="F2749" s="27341" t="s">
        <v>430</v>
      </c>
      <c r="G2749" s="27545" t="s">
        <v>22</v>
      </c>
      <c r="H2749" s="27343" t="s">
        <v>22</v>
      </c>
      <c r="I2749" s="27545" t="s">
        <v>2734</v>
      </c>
      <c r="J2749" s="27343" t="s">
        <v>22</v>
      </c>
      <c r="K2749" s="28195"/>
      <c r="L2749" s="28229"/>
      <c r="M2749" s="28229"/>
      <c r="N2749" s="28229"/>
      <c r="O2749" s="28229"/>
      <c r="P2749" s="28229"/>
      <c r="Q2749" s="28229"/>
      <c r="R2749" s="28229"/>
      <c r="S2749" s="28229"/>
      <c r="T2749" s="28229"/>
      <c r="U2749" s="28265"/>
      <c r="V2749" s="28229">
        <v>0</v>
      </c>
    </row>
    <row s="28966" customFormat="1" customHeight="1" ht="15">
      <c r="A2750" s="28229"/>
      <c r="B2750" s="28924"/>
      <c r="C2750" s="28540"/>
      <c r="D2750" s="27339" t="str">
        <f>B2749&amp;".2"</f>
        <v>3.905.2</v>
      </c>
      <c r="E2750" s="27340" t="s">
        <v>1066</v>
      </c>
      <c r="F2750" s="27341" t="s">
        <v>430</v>
      </c>
      <c r="G2750" s="27310" t="s">
        <v>22</v>
      </c>
      <c r="H2750" s="27343" t="s">
        <v>22</v>
      </c>
      <c r="I2750" s="27310" t="s">
        <v>2692</v>
      </c>
      <c r="J2750" s="27343" t="s">
        <v>22</v>
      </c>
      <c r="K2750" s="28195" t="s">
        <v>1067</v>
      </c>
      <c r="L2750" s="28229"/>
      <c r="M2750" s="28229"/>
      <c r="N2750" s="28229"/>
      <c r="O2750" s="28229"/>
      <c r="P2750" s="28229"/>
      <c r="Q2750" s="28229"/>
      <c r="R2750" s="28229"/>
      <c r="S2750" s="28229"/>
      <c r="T2750" s="28229"/>
      <c r="U2750" s="28265"/>
      <c r="V2750" s="28229">
        <v>0</v>
      </c>
    </row>
    <row s="28966" customFormat="1" customHeight="1" ht="15">
      <c r="A2751" s="28229"/>
      <c r="B2751" s="28924"/>
      <c r="C2751" s="28540"/>
      <c r="D2751" s="27339" t="str">
        <f>B2749&amp;".3"</f>
        <v>3.905.3</v>
      </c>
      <c r="E2751" s="27340" t="s">
        <v>1068</v>
      </c>
      <c r="F2751" s="27341" t="s">
        <v>430</v>
      </c>
      <c r="G2751" s="27310" t="s">
        <v>22</v>
      </c>
      <c r="H2751" s="27343" t="s">
        <v>22</v>
      </c>
      <c r="I2751" s="27310" t="s">
        <v>2692</v>
      </c>
      <c r="J2751" s="27343" t="s">
        <v>22</v>
      </c>
      <c r="K2751" s="28195" t="s">
        <v>1069</v>
      </c>
      <c r="L2751" s="28229"/>
      <c r="M2751" s="28229"/>
      <c r="N2751" s="28229"/>
      <c r="O2751" s="28229"/>
      <c r="P2751" s="28229"/>
      <c r="Q2751" s="28229"/>
      <c r="R2751" s="28229"/>
      <c r="S2751" s="28229"/>
      <c r="T2751" s="28229"/>
      <c r="U2751" s="28265"/>
      <c r="V2751" s="28229">
        <v>0</v>
      </c>
    </row>
    <row s="28966" customFormat="1" customHeight="1" ht="22.5">
      <c r="A2752" s="28229"/>
      <c r="B2752" s="28924" t="s">
        <v>2735</v>
      </c>
      <c r="C2752" s="28540" t="s">
        <v>103</v>
      </c>
      <c r="D2752" s="27339" t="str">
        <f>B2752&amp;".1"</f>
        <v>3.906.1</v>
      </c>
      <c r="E2752" s="27340" t="s">
        <v>1065</v>
      </c>
      <c r="F2752" s="27341" t="s">
        <v>430</v>
      </c>
      <c r="G2752" s="27545" t="s">
        <v>22</v>
      </c>
      <c r="H2752" s="27343" t="s">
        <v>22</v>
      </c>
      <c r="I2752" s="27545" t="s">
        <v>2736</v>
      </c>
      <c r="J2752" s="27343" t="s">
        <v>22</v>
      </c>
      <c r="K2752" s="28195"/>
      <c r="L2752" s="28229"/>
      <c r="M2752" s="28229"/>
      <c r="N2752" s="28229"/>
      <c r="O2752" s="28229"/>
      <c r="P2752" s="28229"/>
      <c r="Q2752" s="28229"/>
      <c r="R2752" s="28229"/>
      <c r="S2752" s="28229"/>
      <c r="T2752" s="28229"/>
      <c r="U2752" s="28265"/>
      <c r="V2752" s="28229">
        <v>0</v>
      </c>
    </row>
    <row s="28966" customFormat="1" customHeight="1" ht="15">
      <c r="A2753" s="28229"/>
      <c r="B2753" s="28924"/>
      <c r="C2753" s="28540"/>
      <c r="D2753" s="27339" t="str">
        <f>B2752&amp;".2"</f>
        <v>3.906.2</v>
      </c>
      <c r="E2753" s="27340" t="s">
        <v>1066</v>
      </c>
      <c r="F2753" s="27341" t="s">
        <v>430</v>
      </c>
      <c r="G2753" s="27310" t="s">
        <v>22</v>
      </c>
      <c r="H2753" s="27343" t="s">
        <v>22</v>
      </c>
      <c r="I2753" s="27310" t="s">
        <v>2692</v>
      </c>
      <c r="J2753" s="27343" t="s">
        <v>22</v>
      </c>
      <c r="K2753" s="28195" t="s">
        <v>1067</v>
      </c>
      <c r="L2753" s="28229"/>
      <c r="M2753" s="28229"/>
      <c r="N2753" s="28229"/>
      <c r="O2753" s="28229"/>
      <c r="P2753" s="28229"/>
      <c r="Q2753" s="28229"/>
      <c r="R2753" s="28229"/>
      <c r="S2753" s="28229"/>
      <c r="T2753" s="28229"/>
      <c r="U2753" s="28265"/>
      <c r="V2753" s="28229">
        <v>0</v>
      </c>
    </row>
    <row s="28966" customFormat="1" customHeight="1" ht="15">
      <c r="A2754" s="28229"/>
      <c r="B2754" s="28924"/>
      <c r="C2754" s="28540"/>
      <c r="D2754" s="27339" t="str">
        <f>B2752&amp;".3"</f>
        <v>3.906.3</v>
      </c>
      <c r="E2754" s="27340" t="s">
        <v>1068</v>
      </c>
      <c r="F2754" s="27341" t="s">
        <v>430</v>
      </c>
      <c r="G2754" s="27310" t="s">
        <v>22</v>
      </c>
      <c r="H2754" s="27343" t="s">
        <v>22</v>
      </c>
      <c r="I2754" s="27310" t="s">
        <v>2692</v>
      </c>
      <c r="J2754" s="27343" t="s">
        <v>22</v>
      </c>
      <c r="K2754" s="28195" t="s">
        <v>1069</v>
      </c>
      <c r="L2754" s="28229"/>
      <c r="M2754" s="28229"/>
      <c r="N2754" s="28229"/>
      <c r="O2754" s="28229"/>
      <c r="P2754" s="28229"/>
      <c r="Q2754" s="28229"/>
      <c r="R2754" s="28229"/>
      <c r="S2754" s="28229"/>
      <c r="T2754" s="28229"/>
      <c r="U2754" s="28265"/>
      <c r="V2754" s="28229">
        <v>0</v>
      </c>
    </row>
    <row s="28966" customFormat="1" customHeight="1" ht="22.5">
      <c r="A2755" s="28229"/>
      <c r="B2755" s="28924" t="s">
        <v>2737</v>
      </c>
      <c r="C2755" s="28540" t="s">
        <v>103</v>
      </c>
      <c r="D2755" s="27339" t="str">
        <f>B2755&amp;".1"</f>
        <v>3.907.1</v>
      </c>
      <c r="E2755" s="27340" t="s">
        <v>1065</v>
      </c>
      <c r="F2755" s="27341" t="s">
        <v>430</v>
      </c>
      <c r="G2755" s="27545" t="s">
        <v>22</v>
      </c>
      <c r="H2755" s="27343" t="s">
        <v>22</v>
      </c>
      <c r="I2755" s="27545" t="s">
        <v>2738</v>
      </c>
      <c r="J2755" s="27343" t="s">
        <v>22</v>
      </c>
      <c r="K2755" s="28195"/>
      <c r="L2755" s="28229"/>
      <c r="M2755" s="28229"/>
      <c r="N2755" s="28229"/>
      <c r="O2755" s="28229"/>
      <c r="P2755" s="28229"/>
      <c r="Q2755" s="28229"/>
      <c r="R2755" s="28229"/>
      <c r="S2755" s="28229"/>
      <c r="T2755" s="28229"/>
      <c r="U2755" s="28265"/>
      <c r="V2755" s="28229">
        <v>0</v>
      </c>
    </row>
    <row s="28966" customFormat="1" customHeight="1" ht="15">
      <c r="A2756" s="28229"/>
      <c r="B2756" s="28924"/>
      <c r="C2756" s="28540"/>
      <c r="D2756" s="27339" t="str">
        <f>B2755&amp;".2"</f>
        <v>3.907.2</v>
      </c>
      <c r="E2756" s="27340" t="s">
        <v>1066</v>
      </c>
      <c r="F2756" s="27341" t="s">
        <v>430</v>
      </c>
      <c r="G2756" s="27310" t="s">
        <v>22</v>
      </c>
      <c r="H2756" s="27343" t="s">
        <v>22</v>
      </c>
      <c r="I2756" s="27310" t="s">
        <v>2692</v>
      </c>
      <c r="J2756" s="27343" t="s">
        <v>22</v>
      </c>
      <c r="K2756" s="28195" t="s">
        <v>1067</v>
      </c>
      <c r="L2756" s="28229"/>
      <c r="M2756" s="28229"/>
      <c r="N2756" s="28229"/>
      <c r="O2756" s="28229"/>
      <c r="P2756" s="28229"/>
      <c r="Q2756" s="28229"/>
      <c r="R2756" s="28229"/>
      <c r="S2756" s="28229"/>
      <c r="T2756" s="28229"/>
      <c r="U2756" s="28265"/>
      <c r="V2756" s="28229">
        <v>0</v>
      </c>
    </row>
    <row s="28966" customFormat="1" customHeight="1" ht="15">
      <c r="A2757" s="28229"/>
      <c r="B2757" s="28924"/>
      <c r="C2757" s="28540"/>
      <c r="D2757" s="27339" t="str">
        <f>B2755&amp;".3"</f>
        <v>3.907.3</v>
      </c>
      <c r="E2757" s="27340" t="s">
        <v>1068</v>
      </c>
      <c r="F2757" s="27341" t="s">
        <v>430</v>
      </c>
      <c r="G2757" s="27310" t="s">
        <v>22</v>
      </c>
      <c r="H2757" s="27343" t="s">
        <v>22</v>
      </c>
      <c r="I2757" s="27310" t="s">
        <v>2692</v>
      </c>
      <c r="J2757" s="27343" t="s">
        <v>22</v>
      </c>
      <c r="K2757" s="28195" t="s">
        <v>1069</v>
      </c>
      <c r="L2757" s="28229"/>
      <c r="M2757" s="28229"/>
      <c r="N2757" s="28229"/>
      <c r="O2757" s="28229"/>
      <c r="P2757" s="28229"/>
      <c r="Q2757" s="28229"/>
      <c r="R2757" s="28229"/>
      <c r="S2757" s="28229"/>
      <c r="T2757" s="28229"/>
      <c r="U2757" s="28265"/>
      <c r="V2757" s="28229">
        <v>0</v>
      </c>
    </row>
    <row s="28966" customFormat="1" customHeight="1" ht="22.5">
      <c r="A2758" s="28229"/>
      <c r="B2758" s="28924" t="s">
        <v>2739</v>
      </c>
      <c r="C2758" s="28540" t="s">
        <v>103</v>
      </c>
      <c r="D2758" s="27339" t="str">
        <f>B2758&amp;".1"</f>
        <v>3.908.1</v>
      </c>
      <c r="E2758" s="27340" t="s">
        <v>1065</v>
      </c>
      <c r="F2758" s="27341" t="s">
        <v>430</v>
      </c>
      <c r="G2758" s="27545" t="s">
        <v>22</v>
      </c>
      <c r="H2758" s="27343" t="s">
        <v>22</v>
      </c>
      <c r="I2758" s="27545" t="s">
        <v>2740</v>
      </c>
      <c r="J2758" s="27343" t="s">
        <v>22</v>
      </c>
      <c r="K2758" s="28195"/>
      <c r="L2758" s="28229"/>
      <c r="M2758" s="28229"/>
      <c r="N2758" s="28229"/>
      <c r="O2758" s="28229"/>
      <c r="P2758" s="28229"/>
      <c r="Q2758" s="28229"/>
      <c r="R2758" s="28229"/>
      <c r="S2758" s="28229"/>
      <c r="T2758" s="28229"/>
      <c r="U2758" s="28265"/>
      <c r="V2758" s="28229">
        <v>0</v>
      </c>
    </row>
    <row s="28966" customFormat="1" customHeight="1" ht="15">
      <c r="A2759" s="28229"/>
      <c r="B2759" s="28924"/>
      <c r="C2759" s="28540"/>
      <c r="D2759" s="27339" t="str">
        <f>B2758&amp;".2"</f>
        <v>3.908.2</v>
      </c>
      <c r="E2759" s="27340" t="s">
        <v>1066</v>
      </c>
      <c r="F2759" s="27341" t="s">
        <v>430</v>
      </c>
      <c r="G2759" s="27310" t="s">
        <v>22</v>
      </c>
      <c r="H2759" s="27343" t="s">
        <v>22</v>
      </c>
      <c r="I2759" s="27310" t="s">
        <v>2692</v>
      </c>
      <c r="J2759" s="27343" t="s">
        <v>22</v>
      </c>
      <c r="K2759" s="28195" t="s">
        <v>1067</v>
      </c>
      <c r="L2759" s="28229"/>
      <c r="M2759" s="28229"/>
      <c r="N2759" s="28229"/>
      <c r="O2759" s="28229"/>
      <c r="P2759" s="28229"/>
      <c r="Q2759" s="28229"/>
      <c r="R2759" s="28229"/>
      <c r="S2759" s="28229"/>
      <c r="T2759" s="28229"/>
      <c r="U2759" s="28265"/>
      <c r="V2759" s="28229">
        <v>0</v>
      </c>
    </row>
    <row s="28966" customFormat="1" customHeight="1" ht="15">
      <c r="A2760" s="28229"/>
      <c r="B2760" s="28924"/>
      <c r="C2760" s="28540"/>
      <c r="D2760" s="27339" t="str">
        <f>B2758&amp;".3"</f>
        <v>3.908.3</v>
      </c>
      <c r="E2760" s="27340" t="s">
        <v>1068</v>
      </c>
      <c r="F2760" s="27341" t="s">
        <v>430</v>
      </c>
      <c r="G2760" s="27310" t="s">
        <v>22</v>
      </c>
      <c r="H2760" s="27343" t="s">
        <v>22</v>
      </c>
      <c r="I2760" s="27310" t="s">
        <v>2692</v>
      </c>
      <c r="J2760" s="27343" t="s">
        <v>22</v>
      </c>
      <c r="K2760" s="28195" t="s">
        <v>1069</v>
      </c>
      <c r="L2760" s="28229"/>
      <c r="M2760" s="28229"/>
      <c r="N2760" s="28229"/>
      <c r="O2760" s="28229"/>
      <c r="P2760" s="28229"/>
      <c r="Q2760" s="28229"/>
      <c r="R2760" s="28229"/>
      <c r="S2760" s="28229"/>
      <c r="T2760" s="28229"/>
      <c r="U2760" s="28265"/>
      <c r="V2760" s="28229">
        <v>0</v>
      </c>
    </row>
    <row s="28966" customFormat="1" customHeight="1" ht="22.5">
      <c r="A2761" s="28229"/>
      <c r="B2761" s="28924" t="s">
        <v>2741</v>
      </c>
      <c r="C2761" s="28540" t="s">
        <v>103</v>
      </c>
      <c r="D2761" s="27339" t="str">
        <f>B2761&amp;".1"</f>
        <v>3.909.1</v>
      </c>
      <c r="E2761" s="27340" t="s">
        <v>1065</v>
      </c>
      <c r="F2761" s="27341" t="s">
        <v>430</v>
      </c>
      <c r="G2761" s="27545" t="s">
        <v>22</v>
      </c>
      <c r="H2761" s="27343" t="s">
        <v>22</v>
      </c>
      <c r="I2761" s="27545" t="s">
        <v>2742</v>
      </c>
      <c r="J2761" s="27343" t="s">
        <v>22</v>
      </c>
      <c r="K2761" s="28195"/>
      <c r="L2761" s="28229"/>
      <c r="M2761" s="28229"/>
      <c r="N2761" s="28229"/>
      <c r="O2761" s="28229"/>
      <c r="P2761" s="28229"/>
      <c r="Q2761" s="28229"/>
      <c r="R2761" s="28229"/>
      <c r="S2761" s="28229"/>
      <c r="T2761" s="28229"/>
      <c r="U2761" s="28265"/>
      <c r="V2761" s="28229">
        <v>0</v>
      </c>
    </row>
    <row s="28966" customFormat="1" customHeight="1" ht="15">
      <c r="A2762" s="28229"/>
      <c r="B2762" s="28924"/>
      <c r="C2762" s="28540"/>
      <c r="D2762" s="27339" t="str">
        <f>B2761&amp;".2"</f>
        <v>3.909.2</v>
      </c>
      <c r="E2762" s="27340" t="s">
        <v>1066</v>
      </c>
      <c r="F2762" s="27341" t="s">
        <v>430</v>
      </c>
      <c r="G2762" s="27310" t="s">
        <v>22</v>
      </c>
      <c r="H2762" s="27343" t="s">
        <v>22</v>
      </c>
      <c r="I2762" s="27310" t="s">
        <v>2692</v>
      </c>
      <c r="J2762" s="27343" t="s">
        <v>22</v>
      </c>
      <c r="K2762" s="28195" t="s">
        <v>1067</v>
      </c>
      <c r="L2762" s="28229"/>
      <c r="M2762" s="28229"/>
      <c r="N2762" s="28229"/>
      <c r="O2762" s="28229"/>
      <c r="P2762" s="28229"/>
      <c r="Q2762" s="28229"/>
      <c r="R2762" s="28229"/>
      <c r="S2762" s="28229"/>
      <c r="T2762" s="28229"/>
      <c r="U2762" s="28265"/>
      <c r="V2762" s="28229">
        <v>0</v>
      </c>
    </row>
    <row s="28966" customFormat="1" customHeight="1" ht="15">
      <c r="A2763" s="28229"/>
      <c r="B2763" s="28924"/>
      <c r="C2763" s="28540"/>
      <c r="D2763" s="27339" t="str">
        <f>B2761&amp;".3"</f>
        <v>3.909.3</v>
      </c>
      <c r="E2763" s="27340" t="s">
        <v>1068</v>
      </c>
      <c r="F2763" s="27341" t="s">
        <v>430</v>
      </c>
      <c r="G2763" s="27310" t="s">
        <v>22</v>
      </c>
      <c r="H2763" s="27343" t="s">
        <v>22</v>
      </c>
      <c r="I2763" s="27310" t="s">
        <v>2692</v>
      </c>
      <c r="J2763" s="27343" t="s">
        <v>22</v>
      </c>
      <c r="K2763" s="28195" t="s">
        <v>1069</v>
      </c>
      <c r="L2763" s="28229"/>
      <c r="M2763" s="28229"/>
      <c r="N2763" s="28229"/>
      <c r="O2763" s="28229"/>
      <c r="P2763" s="28229"/>
      <c r="Q2763" s="28229"/>
      <c r="R2763" s="28229"/>
      <c r="S2763" s="28229"/>
      <c r="T2763" s="28229"/>
      <c r="U2763" s="28265"/>
      <c r="V2763" s="28229">
        <v>0</v>
      </c>
    </row>
    <row s="28966" customFormat="1" customHeight="1" ht="22.5">
      <c r="A2764" s="28229"/>
      <c r="B2764" s="28924" t="s">
        <v>2743</v>
      </c>
      <c r="C2764" s="28540" t="s">
        <v>103</v>
      </c>
      <c r="D2764" s="27339" t="str">
        <f>B2764&amp;".1"</f>
        <v>3.910.1</v>
      </c>
      <c r="E2764" s="27340" t="s">
        <v>1065</v>
      </c>
      <c r="F2764" s="27341" t="s">
        <v>430</v>
      </c>
      <c r="G2764" s="27545" t="s">
        <v>22</v>
      </c>
      <c r="H2764" s="27343" t="s">
        <v>22</v>
      </c>
      <c r="I2764" s="27545" t="s">
        <v>2744</v>
      </c>
      <c r="J2764" s="27343" t="s">
        <v>22</v>
      </c>
      <c r="K2764" s="28195"/>
      <c r="L2764" s="28229"/>
      <c r="M2764" s="28229"/>
      <c r="N2764" s="28229"/>
      <c r="O2764" s="28229"/>
      <c r="P2764" s="28229"/>
      <c r="Q2764" s="28229"/>
      <c r="R2764" s="28229"/>
      <c r="S2764" s="28229"/>
      <c r="T2764" s="28229"/>
      <c r="U2764" s="28265"/>
      <c r="V2764" s="28229">
        <v>0</v>
      </c>
    </row>
    <row s="28966" customFormat="1" customHeight="1" ht="15">
      <c r="A2765" s="28229"/>
      <c r="B2765" s="28924"/>
      <c r="C2765" s="28540"/>
      <c r="D2765" s="27339" t="str">
        <f>B2764&amp;".2"</f>
        <v>3.910.2</v>
      </c>
      <c r="E2765" s="27340" t="s">
        <v>1066</v>
      </c>
      <c r="F2765" s="27341" t="s">
        <v>430</v>
      </c>
      <c r="G2765" s="27310" t="s">
        <v>22</v>
      </c>
      <c r="H2765" s="27343" t="s">
        <v>22</v>
      </c>
      <c r="I2765" s="27310" t="s">
        <v>2745</v>
      </c>
      <c r="J2765" s="27343" t="s">
        <v>22</v>
      </c>
      <c r="K2765" s="28195" t="s">
        <v>1067</v>
      </c>
      <c r="L2765" s="28229"/>
      <c r="M2765" s="28229"/>
      <c r="N2765" s="28229"/>
      <c r="O2765" s="28229"/>
      <c r="P2765" s="28229"/>
      <c r="Q2765" s="28229"/>
      <c r="R2765" s="28229"/>
      <c r="S2765" s="28229"/>
      <c r="T2765" s="28229"/>
      <c r="U2765" s="28265"/>
      <c r="V2765" s="28229">
        <v>0</v>
      </c>
    </row>
    <row s="28966" customFormat="1" customHeight="1" ht="15">
      <c r="A2766" s="28229"/>
      <c r="B2766" s="28924"/>
      <c r="C2766" s="28540"/>
      <c r="D2766" s="27339" t="str">
        <f>B2764&amp;".3"</f>
        <v>3.910.3</v>
      </c>
      <c r="E2766" s="27340" t="s">
        <v>1068</v>
      </c>
      <c r="F2766" s="27341" t="s">
        <v>430</v>
      </c>
      <c r="G2766" s="27310" t="s">
        <v>22</v>
      </c>
      <c r="H2766" s="27343" t="s">
        <v>22</v>
      </c>
      <c r="I2766" s="27310" t="s">
        <v>2745</v>
      </c>
      <c r="J2766" s="27343" t="s">
        <v>22</v>
      </c>
      <c r="K2766" s="28195" t="s">
        <v>1069</v>
      </c>
      <c r="L2766" s="28229"/>
      <c r="M2766" s="28229"/>
      <c r="N2766" s="28229"/>
      <c r="O2766" s="28229"/>
      <c r="P2766" s="28229"/>
      <c r="Q2766" s="28229"/>
      <c r="R2766" s="28229"/>
      <c r="S2766" s="28229"/>
      <c r="T2766" s="28229"/>
      <c r="U2766" s="28265"/>
      <c r="V2766" s="28229">
        <v>0</v>
      </c>
    </row>
    <row s="28966" customFormat="1" customHeight="1" ht="22.5">
      <c r="A2767" s="28229"/>
      <c r="B2767" s="28924" t="s">
        <v>2746</v>
      </c>
      <c r="C2767" s="28540" t="s">
        <v>103</v>
      </c>
      <c r="D2767" s="27339" t="str">
        <f>B2767&amp;".1"</f>
        <v>3.911.1</v>
      </c>
      <c r="E2767" s="27340" t="s">
        <v>1065</v>
      </c>
      <c r="F2767" s="27341" t="s">
        <v>430</v>
      </c>
      <c r="G2767" s="27545" t="s">
        <v>22</v>
      </c>
      <c r="H2767" s="27343" t="s">
        <v>22</v>
      </c>
      <c r="I2767" s="27545" t="s">
        <v>2747</v>
      </c>
      <c r="J2767" s="27343" t="s">
        <v>22</v>
      </c>
      <c r="K2767" s="28195"/>
      <c r="L2767" s="28229"/>
      <c r="M2767" s="28229"/>
      <c r="N2767" s="28229"/>
      <c r="O2767" s="28229"/>
      <c r="P2767" s="28229"/>
      <c r="Q2767" s="28229"/>
      <c r="R2767" s="28229"/>
      <c r="S2767" s="28229"/>
      <c r="T2767" s="28229"/>
      <c r="U2767" s="28265"/>
      <c r="V2767" s="28229">
        <v>0</v>
      </c>
    </row>
    <row s="28966" customFormat="1" customHeight="1" ht="15">
      <c r="A2768" s="28229"/>
      <c r="B2768" s="28924"/>
      <c r="C2768" s="28540"/>
      <c r="D2768" s="27339" t="str">
        <f>B2767&amp;".2"</f>
        <v>3.911.2</v>
      </c>
      <c r="E2768" s="27340" t="s">
        <v>1066</v>
      </c>
      <c r="F2768" s="27341" t="s">
        <v>430</v>
      </c>
      <c r="G2768" s="27310" t="s">
        <v>22</v>
      </c>
      <c r="H2768" s="27343" t="s">
        <v>22</v>
      </c>
      <c r="I2768" s="27310" t="s">
        <v>2745</v>
      </c>
      <c r="J2768" s="27343" t="s">
        <v>22</v>
      </c>
      <c r="K2768" s="28195" t="s">
        <v>1067</v>
      </c>
      <c r="L2768" s="28229"/>
      <c r="M2768" s="28229"/>
      <c r="N2768" s="28229"/>
      <c r="O2768" s="28229"/>
      <c r="P2768" s="28229"/>
      <c r="Q2768" s="28229"/>
      <c r="R2768" s="28229"/>
      <c r="S2768" s="28229"/>
      <c r="T2768" s="28229"/>
      <c r="U2768" s="28265"/>
      <c r="V2768" s="28229">
        <v>0</v>
      </c>
    </row>
    <row s="28966" customFormat="1" customHeight="1" ht="15">
      <c r="A2769" s="28229"/>
      <c r="B2769" s="28924"/>
      <c r="C2769" s="28540"/>
      <c r="D2769" s="27339" t="str">
        <f>B2767&amp;".3"</f>
        <v>3.911.3</v>
      </c>
      <c r="E2769" s="27340" t="s">
        <v>1068</v>
      </c>
      <c r="F2769" s="27341" t="s">
        <v>430</v>
      </c>
      <c r="G2769" s="27310" t="s">
        <v>22</v>
      </c>
      <c r="H2769" s="27343" t="s">
        <v>22</v>
      </c>
      <c r="I2769" s="27310" t="s">
        <v>2745</v>
      </c>
      <c r="J2769" s="27343" t="s">
        <v>22</v>
      </c>
      <c r="K2769" s="28195" t="s">
        <v>1069</v>
      </c>
      <c r="L2769" s="28229"/>
      <c r="M2769" s="28229"/>
      <c r="N2769" s="28229"/>
      <c r="O2769" s="28229"/>
      <c r="P2769" s="28229"/>
      <c r="Q2769" s="28229"/>
      <c r="R2769" s="28229"/>
      <c r="S2769" s="28229"/>
      <c r="T2769" s="28229"/>
      <c r="U2769" s="28265"/>
      <c r="V2769" s="28229">
        <v>0</v>
      </c>
    </row>
    <row s="28966" customFormat="1" customHeight="1" ht="22.5">
      <c r="A2770" s="28229"/>
      <c r="B2770" s="28924" t="s">
        <v>2748</v>
      </c>
      <c r="C2770" s="28540" t="s">
        <v>103</v>
      </c>
      <c r="D2770" s="27339" t="str">
        <f>B2770&amp;".1"</f>
        <v>3.912.1</v>
      </c>
      <c r="E2770" s="27340" t="s">
        <v>1065</v>
      </c>
      <c r="F2770" s="27341" t="s">
        <v>430</v>
      </c>
      <c r="G2770" s="27545" t="s">
        <v>22</v>
      </c>
      <c r="H2770" s="27343" t="s">
        <v>22</v>
      </c>
      <c r="I2770" s="27545" t="s">
        <v>2749</v>
      </c>
      <c r="J2770" s="27343" t="s">
        <v>22</v>
      </c>
      <c r="K2770" s="28195"/>
      <c r="L2770" s="28229"/>
      <c r="M2770" s="28229"/>
      <c r="N2770" s="28229"/>
      <c r="O2770" s="28229"/>
      <c r="P2770" s="28229"/>
      <c r="Q2770" s="28229"/>
      <c r="R2770" s="28229"/>
      <c r="S2770" s="28229"/>
      <c r="T2770" s="28229"/>
      <c r="U2770" s="28265"/>
      <c r="V2770" s="28229">
        <v>0</v>
      </c>
    </row>
    <row s="28966" customFormat="1" customHeight="1" ht="15">
      <c r="A2771" s="28229"/>
      <c r="B2771" s="28924"/>
      <c r="C2771" s="28540"/>
      <c r="D2771" s="27339" t="str">
        <f>B2770&amp;".2"</f>
        <v>3.912.2</v>
      </c>
      <c r="E2771" s="27340" t="s">
        <v>1066</v>
      </c>
      <c r="F2771" s="27341" t="s">
        <v>430</v>
      </c>
      <c r="G2771" s="27310" t="s">
        <v>22</v>
      </c>
      <c r="H2771" s="27343" t="s">
        <v>22</v>
      </c>
      <c r="I2771" s="27310" t="s">
        <v>2745</v>
      </c>
      <c r="J2771" s="27343" t="s">
        <v>22</v>
      </c>
      <c r="K2771" s="28195" t="s">
        <v>1067</v>
      </c>
      <c r="L2771" s="28229"/>
      <c r="M2771" s="28229"/>
      <c r="N2771" s="28229"/>
      <c r="O2771" s="28229"/>
      <c r="P2771" s="28229"/>
      <c r="Q2771" s="28229"/>
      <c r="R2771" s="28229"/>
      <c r="S2771" s="28229"/>
      <c r="T2771" s="28229"/>
      <c r="U2771" s="28265"/>
      <c r="V2771" s="28229">
        <v>0</v>
      </c>
    </row>
    <row s="28966" customFormat="1" customHeight="1" ht="15">
      <c r="A2772" s="28229"/>
      <c r="B2772" s="28924"/>
      <c r="C2772" s="28540"/>
      <c r="D2772" s="27339" t="str">
        <f>B2770&amp;".3"</f>
        <v>3.912.3</v>
      </c>
      <c r="E2772" s="27340" t="s">
        <v>1068</v>
      </c>
      <c r="F2772" s="27341" t="s">
        <v>430</v>
      </c>
      <c r="G2772" s="27310" t="s">
        <v>22</v>
      </c>
      <c r="H2772" s="27343" t="s">
        <v>22</v>
      </c>
      <c r="I2772" s="27310" t="s">
        <v>2745</v>
      </c>
      <c r="J2772" s="27343" t="s">
        <v>22</v>
      </c>
      <c r="K2772" s="28195" t="s">
        <v>1069</v>
      </c>
      <c r="L2772" s="28229"/>
      <c r="M2772" s="28229"/>
      <c r="N2772" s="28229"/>
      <c r="O2772" s="28229"/>
      <c r="P2772" s="28229"/>
      <c r="Q2772" s="28229"/>
      <c r="R2772" s="28229"/>
      <c r="S2772" s="28229"/>
      <c r="T2772" s="28229"/>
      <c r="U2772" s="28265"/>
      <c r="V2772" s="28229">
        <v>0</v>
      </c>
    </row>
    <row s="28966" customFormat="1" customHeight="1" ht="22.5">
      <c r="A2773" s="28229"/>
      <c r="B2773" s="28924" t="s">
        <v>2750</v>
      </c>
      <c r="C2773" s="28540" t="s">
        <v>103</v>
      </c>
      <c r="D2773" s="27339" t="str">
        <f>B2773&amp;".1"</f>
        <v>3.913.1</v>
      </c>
      <c r="E2773" s="27340" t="s">
        <v>1065</v>
      </c>
      <c r="F2773" s="27341" t="s">
        <v>430</v>
      </c>
      <c r="G2773" s="27545" t="s">
        <v>22</v>
      </c>
      <c r="H2773" s="27343" t="s">
        <v>22</v>
      </c>
      <c r="I2773" s="27545" t="s">
        <v>2751</v>
      </c>
      <c r="J2773" s="27343" t="s">
        <v>22</v>
      </c>
      <c r="K2773" s="28195"/>
      <c r="L2773" s="28229"/>
      <c r="M2773" s="28229"/>
      <c r="N2773" s="28229"/>
      <c r="O2773" s="28229"/>
      <c r="P2773" s="28229"/>
      <c r="Q2773" s="28229"/>
      <c r="R2773" s="28229"/>
      <c r="S2773" s="28229"/>
      <c r="T2773" s="28229"/>
      <c r="U2773" s="28265"/>
      <c r="V2773" s="28229">
        <v>0</v>
      </c>
    </row>
    <row s="28966" customFormat="1" customHeight="1" ht="15">
      <c r="A2774" s="28229"/>
      <c r="B2774" s="28924"/>
      <c r="C2774" s="28540"/>
      <c r="D2774" s="27339" t="str">
        <f>B2773&amp;".2"</f>
        <v>3.913.2</v>
      </c>
      <c r="E2774" s="27340" t="s">
        <v>1066</v>
      </c>
      <c r="F2774" s="27341" t="s">
        <v>430</v>
      </c>
      <c r="G2774" s="27310" t="s">
        <v>22</v>
      </c>
      <c r="H2774" s="27343" t="s">
        <v>22</v>
      </c>
      <c r="I2774" s="27310" t="s">
        <v>2745</v>
      </c>
      <c r="J2774" s="27343" t="s">
        <v>22</v>
      </c>
      <c r="K2774" s="28195" t="s">
        <v>1067</v>
      </c>
      <c r="L2774" s="28229"/>
      <c r="M2774" s="28229"/>
      <c r="N2774" s="28229"/>
      <c r="O2774" s="28229"/>
      <c r="P2774" s="28229"/>
      <c r="Q2774" s="28229"/>
      <c r="R2774" s="28229"/>
      <c r="S2774" s="28229"/>
      <c r="T2774" s="28229"/>
      <c r="U2774" s="28265"/>
      <c r="V2774" s="28229">
        <v>0</v>
      </c>
    </row>
    <row s="28966" customFormat="1" customHeight="1" ht="15">
      <c r="A2775" s="28229"/>
      <c r="B2775" s="28924"/>
      <c r="C2775" s="28540"/>
      <c r="D2775" s="27339" t="str">
        <f>B2773&amp;".3"</f>
        <v>3.913.3</v>
      </c>
      <c r="E2775" s="27340" t="s">
        <v>1068</v>
      </c>
      <c r="F2775" s="27341" t="s">
        <v>430</v>
      </c>
      <c r="G2775" s="27310" t="s">
        <v>22</v>
      </c>
      <c r="H2775" s="27343" t="s">
        <v>22</v>
      </c>
      <c r="I2775" s="27310" t="s">
        <v>2745</v>
      </c>
      <c r="J2775" s="27343" t="s">
        <v>22</v>
      </c>
      <c r="K2775" s="28195" t="s">
        <v>1069</v>
      </c>
      <c r="L2775" s="28229"/>
      <c r="M2775" s="28229"/>
      <c r="N2775" s="28229"/>
      <c r="O2775" s="28229"/>
      <c r="P2775" s="28229"/>
      <c r="Q2775" s="28229"/>
      <c r="R2775" s="28229"/>
      <c r="S2775" s="28229"/>
      <c r="T2775" s="28229"/>
      <c r="U2775" s="28265"/>
      <c r="V2775" s="28229">
        <v>0</v>
      </c>
    </row>
    <row s="28966" customFormat="1" customHeight="1" ht="22.5">
      <c r="A2776" s="28229"/>
      <c r="B2776" s="28924" t="s">
        <v>2752</v>
      </c>
      <c r="C2776" s="28540" t="s">
        <v>103</v>
      </c>
      <c r="D2776" s="27339" t="str">
        <f>B2776&amp;".1"</f>
        <v>3.914.1</v>
      </c>
      <c r="E2776" s="27340" t="s">
        <v>1065</v>
      </c>
      <c r="F2776" s="27341" t="s">
        <v>430</v>
      </c>
      <c r="G2776" s="27545" t="s">
        <v>22</v>
      </c>
      <c r="H2776" s="27343" t="s">
        <v>22</v>
      </c>
      <c r="I2776" s="27545" t="s">
        <v>2753</v>
      </c>
      <c r="J2776" s="27343" t="s">
        <v>22</v>
      </c>
      <c r="K2776" s="28195"/>
      <c r="L2776" s="28229"/>
      <c r="M2776" s="28229"/>
      <c r="N2776" s="28229"/>
      <c r="O2776" s="28229"/>
      <c r="P2776" s="28229"/>
      <c r="Q2776" s="28229"/>
      <c r="R2776" s="28229"/>
      <c r="S2776" s="28229"/>
      <c r="T2776" s="28229"/>
      <c r="U2776" s="28265"/>
      <c r="V2776" s="28229">
        <v>0</v>
      </c>
    </row>
    <row s="28966" customFormat="1" customHeight="1" ht="15">
      <c r="A2777" s="28229"/>
      <c r="B2777" s="28924"/>
      <c r="C2777" s="28540"/>
      <c r="D2777" s="27339" t="str">
        <f>B2776&amp;".2"</f>
        <v>3.914.2</v>
      </c>
      <c r="E2777" s="27340" t="s">
        <v>1066</v>
      </c>
      <c r="F2777" s="27341" t="s">
        <v>430</v>
      </c>
      <c r="G2777" s="27310" t="s">
        <v>22</v>
      </c>
      <c r="H2777" s="27343" t="s">
        <v>22</v>
      </c>
      <c r="I2777" s="27310" t="s">
        <v>2745</v>
      </c>
      <c r="J2777" s="27343" t="s">
        <v>22</v>
      </c>
      <c r="K2777" s="28195" t="s">
        <v>1067</v>
      </c>
      <c r="L2777" s="28229"/>
      <c r="M2777" s="28229"/>
      <c r="N2777" s="28229"/>
      <c r="O2777" s="28229"/>
      <c r="P2777" s="28229"/>
      <c r="Q2777" s="28229"/>
      <c r="R2777" s="28229"/>
      <c r="S2777" s="28229"/>
      <c r="T2777" s="28229"/>
      <c r="U2777" s="28265"/>
      <c r="V2777" s="28229">
        <v>0</v>
      </c>
    </row>
    <row s="28966" customFormat="1" customHeight="1" ht="15">
      <c r="A2778" s="28229"/>
      <c r="B2778" s="28924"/>
      <c r="C2778" s="28540"/>
      <c r="D2778" s="27339" t="str">
        <f>B2776&amp;".3"</f>
        <v>3.914.3</v>
      </c>
      <c r="E2778" s="27340" t="s">
        <v>1068</v>
      </c>
      <c r="F2778" s="27341" t="s">
        <v>430</v>
      </c>
      <c r="G2778" s="27310" t="s">
        <v>22</v>
      </c>
      <c r="H2778" s="27343" t="s">
        <v>22</v>
      </c>
      <c r="I2778" s="27310" t="s">
        <v>2745</v>
      </c>
      <c r="J2778" s="27343" t="s">
        <v>22</v>
      </c>
      <c r="K2778" s="28195" t="s">
        <v>1069</v>
      </c>
      <c r="L2778" s="28229"/>
      <c r="M2778" s="28229"/>
      <c r="N2778" s="28229"/>
      <c r="O2778" s="28229"/>
      <c r="P2778" s="28229"/>
      <c r="Q2778" s="28229"/>
      <c r="R2778" s="28229"/>
      <c r="S2778" s="28229"/>
      <c r="T2778" s="28229"/>
      <c r="U2778" s="28265"/>
      <c r="V2778" s="28229">
        <v>0</v>
      </c>
    </row>
    <row s="28966" customFormat="1" customHeight="1" ht="22.5">
      <c r="A2779" s="28229"/>
      <c r="B2779" s="28924" t="s">
        <v>2754</v>
      </c>
      <c r="C2779" s="28540" t="s">
        <v>103</v>
      </c>
      <c r="D2779" s="27339" t="str">
        <f>B2779&amp;".1"</f>
        <v>3.915.1</v>
      </c>
      <c r="E2779" s="27340" t="s">
        <v>1065</v>
      </c>
      <c r="F2779" s="27341" t="s">
        <v>430</v>
      </c>
      <c r="G2779" s="27545" t="s">
        <v>22</v>
      </c>
      <c r="H2779" s="27343" t="s">
        <v>22</v>
      </c>
      <c r="I2779" s="27545" t="s">
        <v>2755</v>
      </c>
      <c r="J2779" s="27343" t="s">
        <v>22</v>
      </c>
      <c r="K2779" s="28195"/>
      <c r="L2779" s="28229"/>
      <c r="M2779" s="28229"/>
      <c r="N2779" s="28229"/>
      <c r="O2779" s="28229"/>
      <c r="P2779" s="28229"/>
      <c r="Q2779" s="28229"/>
      <c r="R2779" s="28229"/>
      <c r="S2779" s="28229"/>
      <c r="T2779" s="28229"/>
      <c r="U2779" s="28265"/>
      <c r="V2779" s="28229">
        <v>0</v>
      </c>
    </row>
    <row s="28966" customFormat="1" customHeight="1" ht="15">
      <c r="A2780" s="28229"/>
      <c r="B2780" s="28924"/>
      <c r="C2780" s="28540"/>
      <c r="D2780" s="27339" t="str">
        <f>B2779&amp;".2"</f>
        <v>3.915.2</v>
      </c>
      <c r="E2780" s="27340" t="s">
        <v>1066</v>
      </c>
      <c r="F2780" s="27341" t="s">
        <v>430</v>
      </c>
      <c r="G2780" s="27310" t="s">
        <v>22</v>
      </c>
      <c r="H2780" s="27343" t="s">
        <v>22</v>
      </c>
      <c r="I2780" s="27310" t="s">
        <v>2745</v>
      </c>
      <c r="J2780" s="27343" t="s">
        <v>22</v>
      </c>
      <c r="K2780" s="28195" t="s">
        <v>1067</v>
      </c>
      <c r="L2780" s="28229"/>
      <c r="M2780" s="28229"/>
      <c r="N2780" s="28229"/>
      <c r="O2780" s="28229"/>
      <c r="P2780" s="28229"/>
      <c r="Q2780" s="28229"/>
      <c r="R2780" s="28229"/>
      <c r="S2780" s="28229"/>
      <c r="T2780" s="28229"/>
      <c r="U2780" s="28265"/>
      <c r="V2780" s="28229">
        <v>0</v>
      </c>
    </row>
    <row s="28966" customFormat="1" customHeight="1" ht="15">
      <c r="A2781" s="28229"/>
      <c r="B2781" s="28924"/>
      <c r="C2781" s="28540"/>
      <c r="D2781" s="27339" t="str">
        <f>B2779&amp;".3"</f>
        <v>3.915.3</v>
      </c>
      <c r="E2781" s="27340" t="s">
        <v>1068</v>
      </c>
      <c r="F2781" s="27341" t="s">
        <v>430</v>
      </c>
      <c r="G2781" s="27310" t="s">
        <v>22</v>
      </c>
      <c r="H2781" s="27343" t="s">
        <v>22</v>
      </c>
      <c r="I2781" s="27310" t="s">
        <v>2745</v>
      </c>
      <c r="J2781" s="27343" t="s">
        <v>22</v>
      </c>
      <c r="K2781" s="28195" t="s">
        <v>1069</v>
      </c>
      <c r="L2781" s="28229"/>
      <c r="M2781" s="28229"/>
      <c r="N2781" s="28229"/>
      <c r="O2781" s="28229"/>
      <c r="P2781" s="28229"/>
      <c r="Q2781" s="28229"/>
      <c r="R2781" s="28229"/>
      <c r="S2781" s="28229"/>
      <c r="T2781" s="28229"/>
      <c r="U2781" s="28265"/>
      <c r="V2781" s="28229">
        <v>0</v>
      </c>
    </row>
    <row s="28966" customFormat="1" customHeight="1" ht="22.5">
      <c r="A2782" s="28229"/>
      <c r="B2782" s="28924" t="s">
        <v>2756</v>
      </c>
      <c r="C2782" s="28540" t="s">
        <v>103</v>
      </c>
      <c r="D2782" s="27339" t="str">
        <f>B2782&amp;".1"</f>
        <v>3.916.1</v>
      </c>
      <c r="E2782" s="27340" t="s">
        <v>1065</v>
      </c>
      <c r="F2782" s="27341" t="s">
        <v>430</v>
      </c>
      <c r="G2782" s="27545" t="s">
        <v>22</v>
      </c>
      <c r="H2782" s="27343" t="s">
        <v>22</v>
      </c>
      <c r="I2782" s="27545" t="s">
        <v>2757</v>
      </c>
      <c r="J2782" s="27343" t="s">
        <v>22</v>
      </c>
      <c r="K2782" s="28195"/>
      <c r="L2782" s="28229"/>
      <c r="M2782" s="28229"/>
      <c r="N2782" s="28229"/>
      <c r="O2782" s="28229"/>
      <c r="P2782" s="28229"/>
      <c r="Q2782" s="28229"/>
      <c r="R2782" s="28229"/>
      <c r="S2782" s="28229"/>
      <c r="T2782" s="28229"/>
      <c r="U2782" s="28265"/>
      <c r="V2782" s="28229">
        <v>0</v>
      </c>
    </row>
    <row s="28966" customFormat="1" customHeight="1" ht="15">
      <c r="A2783" s="28229"/>
      <c r="B2783" s="28924"/>
      <c r="C2783" s="28540"/>
      <c r="D2783" s="27339" t="str">
        <f>B2782&amp;".2"</f>
        <v>3.916.2</v>
      </c>
      <c r="E2783" s="27340" t="s">
        <v>1066</v>
      </c>
      <c r="F2783" s="27341" t="s">
        <v>430</v>
      </c>
      <c r="G2783" s="27310" t="s">
        <v>22</v>
      </c>
      <c r="H2783" s="27343" t="s">
        <v>22</v>
      </c>
      <c r="I2783" s="27310" t="s">
        <v>2745</v>
      </c>
      <c r="J2783" s="27343" t="s">
        <v>22</v>
      </c>
      <c r="K2783" s="28195" t="s">
        <v>1067</v>
      </c>
      <c r="L2783" s="28229"/>
      <c r="M2783" s="28229"/>
      <c r="N2783" s="28229"/>
      <c r="O2783" s="28229"/>
      <c r="P2783" s="28229"/>
      <c r="Q2783" s="28229"/>
      <c r="R2783" s="28229"/>
      <c r="S2783" s="28229"/>
      <c r="T2783" s="28229"/>
      <c r="U2783" s="28265"/>
      <c r="V2783" s="28229">
        <v>0</v>
      </c>
    </row>
    <row s="28966" customFormat="1" customHeight="1" ht="15">
      <c r="A2784" s="28229"/>
      <c r="B2784" s="28924"/>
      <c r="C2784" s="28540"/>
      <c r="D2784" s="27339" t="str">
        <f>B2782&amp;".3"</f>
        <v>3.916.3</v>
      </c>
      <c r="E2784" s="27340" t="s">
        <v>1068</v>
      </c>
      <c r="F2784" s="27341" t="s">
        <v>430</v>
      </c>
      <c r="G2784" s="27310" t="s">
        <v>22</v>
      </c>
      <c r="H2784" s="27343" t="s">
        <v>22</v>
      </c>
      <c r="I2784" s="27310" t="s">
        <v>2745</v>
      </c>
      <c r="J2784" s="27343" t="s">
        <v>22</v>
      </c>
      <c r="K2784" s="28195" t="s">
        <v>1069</v>
      </c>
      <c r="L2784" s="28229"/>
      <c r="M2784" s="28229"/>
      <c r="N2784" s="28229"/>
      <c r="O2784" s="28229"/>
      <c r="P2784" s="28229"/>
      <c r="Q2784" s="28229"/>
      <c r="R2784" s="28229"/>
      <c r="S2784" s="28229"/>
      <c r="T2784" s="28229"/>
      <c r="U2784" s="28265"/>
      <c r="V2784" s="28229">
        <v>0</v>
      </c>
    </row>
    <row s="28966" customFormat="1" customHeight="1" ht="22.5">
      <c r="A2785" s="28229"/>
      <c r="B2785" s="28924" t="s">
        <v>2758</v>
      </c>
      <c r="C2785" s="28540" t="s">
        <v>103</v>
      </c>
      <c r="D2785" s="27339" t="str">
        <f>B2785&amp;".1"</f>
        <v>3.917.1</v>
      </c>
      <c r="E2785" s="27340" t="s">
        <v>1065</v>
      </c>
      <c r="F2785" s="27341" t="s">
        <v>430</v>
      </c>
      <c r="G2785" s="27545" t="s">
        <v>22</v>
      </c>
      <c r="H2785" s="27343" t="s">
        <v>22</v>
      </c>
      <c r="I2785" s="27545" t="s">
        <v>2759</v>
      </c>
      <c r="J2785" s="27343" t="s">
        <v>22</v>
      </c>
      <c r="K2785" s="28195"/>
      <c r="L2785" s="28229"/>
      <c r="M2785" s="28229"/>
      <c r="N2785" s="28229"/>
      <c r="O2785" s="28229"/>
      <c r="P2785" s="28229"/>
      <c r="Q2785" s="28229"/>
      <c r="R2785" s="28229"/>
      <c r="S2785" s="28229"/>
      <c r="T2785" s="28229"/>
      <c r="U2785" s="28265"/>
      <c r="V2785" s="28229">
        <v>0</v>
      </c>
    </row>
    <row s="28966" customFormat="1" customHeight="1" ht="15">
      <c r="A2786" s="28229"/>
      <c r="B2786" s="28924"/>
      <c r="C2786" s="28540"/>
      <c r="D2786" s="27339" t="str">
        <f>B2785&amp;".2"</f>
        <v>3.917.2</v>
      </c>
      <c r="E2786" s="27340" t="s">
        <v>1066</v>
      </c>
      <c r="F2786" s="27341" t="s">
        <v>430</v>
      </c>
      <c r="G2786" s="27310" t="s">
        <v>22</v>
      </c>
      <c r="H2786" s="27343" t="s">
        <v>22</v>
      </c>
      <c r="I2786" s="27310" t="s">
        <v>2745</v>
      </c>
      <c r="J2786" s="27343" t="s">
        <v>22</v>
      </c>
      <c r="K2786" s="28195" t="s">
        <v>1067</v>
      </c>
      <c r="L2786" s="28229"/>
      <c r="M2786" s="28229"/>
      <c r="N2786" s="28229"/>
      <c r="O2786" s="28229"/>
      <c r="P2786" s="28229"/>
      <c r="Q2786" s="28229"/>
      <c r="R2786" s="28229"/>
      <c r="S2786" s="28229"/>
      <c r="T2786" s="28229"/>
      <c r="U2786" s="28265"/>
      <c r="V2786" s="28229">
        <v>0</v>
      </c>
    </row>
    <row s="28966" customFormat="1" customHeight="1" ht="15">
      <c r="A2787" s="28229"/>
      <c r="B2787" s="28924"/>
      <c r="C2787" s="28540"/>
      <c r="D2787" s="27339" t="str">
        <f>B2785&amp;".3"</f>
        <v>3.917.3</v>
      </c>
      <c r="E2787" s="27340" t="s">
        <v>1068</v>
      </c>
      <c r="F2787" s="27341" t="s">
        <v>430</v>
      </c>
      <c r="G2787" s="27310" t="s">
        <v>22</v>
      </c>
      <c r="H2787" s="27343" t="s">
        <v>22</v>
      </c>
      <c r="I2787" s="27310" t="s">
        <v>2745</v>
      </c>
      <c r="J2787" s="27343" t="s">
        <v>22</v>
      </c>
      <c r="K2787" s="28195" t="s">
        <v>1069</v>
      </c>
      <c r="L2787" s="28229"/>
      <c r="M2787" s="28229"/>
      <c r="N2787" s="28229"/>
      <c r="O2787" s="28229"/>
      <c r="P2787" s="28229"/>
      <c r="Q2787" s="28229"/>
      <c r="R2787" s="28229"/>
      <c r="S2787" s="28229"/>
      <c r="T2787" s="28229"/>
      <c r="U2787" s="28265"/>
      <c r="V2787" s="28229">
        <v>0</v>
      </c>
    </row>
    <row s="28966" customFormat="1" customHeight="1" ht="22.5">
      <c r="A2788" s="28229"/>
      <c r="B2788" s="28924" t="s">
        <v>2760</v>
      </c>
      <c r="C2788" s="28540" t="s">
        <v>103</v>
      </c>
      <c r="D2788" s="27339" t="str">
        <f>B2788&amp;".1"</f>
        <v>3.918.1</v>
      </c>
      <c r="E2788" s="27340" t="s">
        <v>1065</v>
      </c>
      <c r="F2788" s="27341" t="s">
        <v>430</v>
      </c>
      <c r="G2788" s="27545" t="s">
        <v>22</v>
      </c>
      <c r="H2788" s="27343" t="s">
        <v>22</v>
      </c>
      <c r="I2788" s="27545" t="s">
        <v>2761</v>
      </c>
      <c r="J2788" s="27343" t="s">
        <v>22</v>
      </c>
      <c r="K2788" s="28195"/>
      <c r="L2788" s="28229"/>
      <c r="M2788" s="28229"/>
      <c r="N2788" s="28229"/>
      <c r="O2788" s="28229"/>
      <c r="P2788" s="28229"/>
      <c r="Q2788" s="28229"/>
      <c r="R2788" s="28229"/>
      <c r="S2788" s="28229"/>
      <c r="T2788" s="28229"/>
      <c r="U2788" s="28265"/>
      <c r="V2788" s="28229">
        <v>0</v>
      </c>
    </row>
    <row s="28966" customFormat="1" customHeight="1" ht="15">
      <c r="A2789" s="28229"/>
      <c r="B2789" s="28924"/>
      <c r="C2789" s="28540"/>
      <c r="D2789" s="27339" t="str">
        <f>B2788&amp;".2"</f>
        <v>3.918.2</v>
      </c>
      <c r="E2789" s="27340" t="s">
        <v>1066</v>
      </c>
      <c r="F2789" s="27341" t="s">
        <v>430</v>
      </c>
      <c r="G2789" s="27310" t="s">
        <v>22</v>
      </c>
      <c r="H2789" s="27343" t="s">
        <v>22</v>
      </c>
      <c r="I2789" s="27310" t="s">
        <v>2745</v>
      </c>
      <c r="J2789" s="27343" t="s">
        <v>22</v>
      </c>
      <c r="K2789" s="28195" t="s">
        <v>1067</v>
      </c>
      <c r="L2789" s="28229"/>
      <c r="M2789" s="28229"/>
      <c r="N2789" s="28229"/>
      <c r="O2789" s="28229"/>
      <c r="P2789" s="28229"/>
      <c r="Q2789" s="28229"/>
      <c r="R2789" s="28229"/>
      <c r="S2789" s="28229"/>
      <c r="T2789" s="28229"/>
      <c r="U2789" s="28265"/>
      <c r="V2789" s="28229">
        <v>0</v>
      </c>
    </row>
    <row s="28966" customFormat="1" customHeight="1" ht="15">
      <c r="A2790" s="28229"/>
      <c r="B2790" s="28924"/>
      <c r="C2790" s="28540"/>
      <c r="D2790" s="27339" t="str">
        <f>B2788&amp;".3"</f>
        <v>3.918.3</v>
      </c>
      <c r="E2790" s="27340" t="s">
        <v>1068</v>
      </c>
      <c r="F2790" s="27341" t="s">
        <v>430</v>
      </c>
      <c r="G2790" s="27310" t="s">
        <v>22</v>
      </c>
      <c r="H2790" s="27343" t="s">
        <v>22</v>
      </c>
      <c r="I2790" s="27310" t="s">
        <v>2745</v>
      </c>
      <c r="J2790" s="27343" t="s">
        <v>22</v>
      </c>
      <c r="K2790" s="28195" t="s">
        <v>1069</v>
      </c>
      <c r="L2790" s="28229"/>
      <c r="M2790" s="28229"/>
      <c r="N2790" s="28229"/>
      <c r="O2790" s="28229"/>
      <c r="P2790" s="28229"/>
      <c r="Q2790" s="28229"/>
      <c r="R2790" s="28229"/>
      <c r="S2790" s="28229"/>
      <c r="T2790" s="28229"/>
      <c r="U2790" s="28265"/>
      <c r="V2790" s="28229">
        <v>0</v>
      </c>
    </row>
    <row s="28966" customFormat="1" customHeight="1" ht="22.5">
      <c r="A2791" s="28229"/>
      <c r="B2791" s="28924" t="s">
        <v>2762</v>
      </c>
      <c r="C2791" s="28540" t="s">
        <v>103</v>
      </c>
      <c r="D2791" s="27339" t="str">
        <f>B2791&amp;".1"</f>
        <v>3.919.1</v>
      </c>
      <c r="E2791" s="27340" t="s">
        <v>1065</v>
      </c>
      <c r="F2791" s="27341" t="s">
        <v>430</v>
      </c>
      <c r="G2791" s="27545" t="s">
        <v>22</v>
      </c>
      <c r="H2791" s="27343" t="s">
        <v>22</v>
      </c>
      <c r="I2791" s="27545" t="s">
        <v>2763</v>
      </c>
      <c r="J2791" s="27343" t="s">
        <v>22</v>
      </c>
      <c r="K2791" s="28195"/>
      <c r="L2791" s="28229"/>
      <c r="M2791" s="28229"/>
      <c r="N2791" s="28229"/>
      <c r="O2791" s="28229"/>
      <c r="P2791" s="28229"/>
      <c r="Q2791" s="28229"/>
      <c r="R2791" s="28229"/>
      <c r="S2791" s="28229"/>
      <c r="T2791" s="28229"/>
      <c r="U2791" s="28265"/>
      <c r="V2791" s="28229">
        <v>0</v>
      </c>
    </row>
    <row s="28966" customFormat="1" customHeight="1" ht="15">
      <c r="A2792" s="28229"/>
      <c r="B2792" s="28924"/>
      <c r="C2792" s="28540"/>
      <c r="D2792" s="27339" t="str">
        <f>B2791&amp;".2"</f>
        <v>3.919.2</v>
      </c>
      <c r="E2792" s="27340" t="s">
        <v>1066</v>
      </c>
      <c r="F2792" s="27341" t="s">
        <v>430</v>
      </c>
      <c r="G2792" s="27310" t="s">
        <v>22</v>
      </c>
      <c r="H2792" s="27343" t="s">
        <v>22</v>
      </c>
      <c r="I2792" s="27310" t="s">
        <v>2745</v>
      </c>
      <c r="J2792" s="27343" t="s">
        <v>22</v>
      </c>
      <c r="K2792" s="28195" t="s">
        <v>1067</v>
      </c>
      <c r="L2792" s="28229"/>
      <c r="M2792" s="28229"/>
      <c r="N2792" s="28229"/>
      <c r="O2792" s="28229"/>
      <c r="P2792" s="28229"/>
      <c r="Q2792" s="28229"/>
      <c r="R2792" s="28229"/>
      <c r="S2792" s="28229"/>
      <c r="T2792" s="28229"/>
      <c r="U2792" s="28265"/>
      <c r="V2792" s="28229">
        <v>0</v>
      </c>
    </row>
    <row s="28966" customFormat="1" customHeight="1" ht="15">
      <c r="A2793" s="28229"/>
      <c r="B2793" s="28924"/>
      <c r="C2793" s="28540"/>
      <c r="D2793" s="27339" t="str">
        <f>B2791&amp;".3"</f>
        <v>3.919.3</v>
      </c>
      <c r="E2793" s="27340" t="s">
        <v>1068</v>
      </c>
      <c r="F2793" s="27341" t="s">
        <v>430</v>
      </c>
      <c r="G2793" s="27310" t="s">
        <v>22</v>
      </c>
      <c r="H2793" s="27343" t="s">
        <v>22</v>
      </c>
      <c r="I2793" s="27310" t="s">
        <v>2745</v>
      </c>
      <c r="J2793" s="27343" t="s">
        <v>22</v>
      </c>
      <c r="K2793" s="28195" t="s">
        <v>1069</v>
      </c>
      <c r="L2793" s="28229"/>
      <c r="M2793" s="28229"/>
      <c r="N2793" s="28229"/>
      <c r="O2793" s="28229"/>
      <c r="P2793" s="28229"/>
      <c r="Q2793" s="28229"/>
      <c r="R2793" s="28229"/>
      <c r="S2793" s="28229"/>
      <c r="T2793" s="28229"/>
      <c r="U2793" s="28265"/>
      <c r="V2793" s="28229">
        <v>0</v>
      </c>
    </row>
    <row s="28966" customFormat="1" customHeight="1" ht="22.5">
      <c r="A2794" s="28229"/>
      <c r="B2794" s="28924" t="s">
        <v>2764</v>
      </c>
      <c r="C2794" s="28540" t="s">
        <v>103</v>
      </c>
      <c r="D2794" s="27339" t="str">
        <f>B2794&amp;".1"</f>
        <v>3.920.1</v>
      </c>
      <c r="E2794" s="27340" t="s">
        <v>1065</v>
      </c>
      <c r="F2794" s="27341" t="s">
        <v>430</v>
      </c>
      <c r="G2794" s="27545" t="s">
        <v>22</v>
      </c>
      <c r="H2794" s="27343" t="s">
        <v>22</v>
      </c>
      <c r="I2794" s="27545" t="s">
        <v>2765</v>
      </c>
      <c r="J2794" s="27343" t="s">
        <v>22</v>
      </c>
      <c r="K2794" s="28195"/>
      <c r="L2794" s="28229"/>
      <c r="M2794" s="28229"/>
      <c r="N2794" s="28229"/>
      <c r="O2794" s="28229"/>
      <c r="P2794" s="28229"/>
      <c r="Q2794" s="28229"/>
      <c r="R2794" s="28229"/>
      <c r="S2794" s="28229"/>
      <c r="T2794" s="28229"/>
      <c r="U2794" s="28265"/>
      <c r="V2794" s="28229">
        <v>0</v>
      </c>
    </row>
    <row s="28966" customFormat="1" customHeight="1" ht="15">
      <c r="A2795" s="28229"/>
      <c r="B2795" s="28924"/>
      <c r="C2795" s="28540"/>
      <c r="D2795" s="27339" t="str">
        <f>B2794&amp;".2"</f>
        <v>3.920.2</v>
      </c>
      <c r="E2795" s="27340" t="s">
        <v>1066</v>
      </c>
      <c r="F2795" s="27341" t="s">
        <v>430</v>
      </c>
      <c r="G2795" s="27310" t="s">
        <v>22</v>
      </c>
      <c r="H2795" s="27343" t="s">
        <v>22</v>
      </c>
      <c r="I2795" s="27310" t="s">
        <v>2745</v>
      </c>
      <c r="J2795" s="27343" t="s">
        <v>22</v>
      </c>
      <c r="K2795" s="28195" t="s">
        <v>1067</v>
      </c>
      <c r="L2795" s="28229"/>
      <c r="M2795" s="28229"/>
      <c r="N2795" s="28229"/>
      <c r="O2795" s="28229"/>
      <c r="P2795" s="28229"/>
      <c r="Q2795" s="28229"/>
      <c r="R2795" s="28229"/>
      <c r="S2795" s="28229"/>
      <c r="T2795" s="28229"/>
      <c r="U2795" s="28265"/>
      <c r="V2795" s="28229">
        <v>0</v>
      </c>
    </row>
    <row s="28966" customFormat="1" customHeight="1" ht="15">
      <c r="A2796" s="28229"/>
      <c r="B2796" s="28924"/>
      <c r="C2796" s="28540"/>
      <c r="D2796" s="27339" t="str">
        <f>B2794&amp;".3"</f>
        <v>3.920.3</v>
      </c>
      <c r="E2796" s="27340" t="s">
        <v>1068</v>
      </c>
      <c r="F2796" s="27341" t="s">
        <v>430</v>
      </c>
      <c r="G2796" s="27310" t="s">
        <v>22</v>
      </c>
      <c r="H2796" s="27343" t="s">
        <v>22</v>
      </c>
      <c r="I2796" s="27310" t="s">
        <v>2745</v>
      </c>
      <c r="J2796" s="27343" t="s">
        <v>22</v>
      </c>
      <c r="K2796" s="28195" t="s">
        <v>1069</v>
      </c>
      <c r="L2796" s="28229"/>
      <c r="M2796" s="28229"/>
      <c r="N2796" s="28229"/>
      <c r="O2796" s="28229"/>
      <c r="P2796" s="28229"/>
      <c r="Q2796" s="28229"/>
      <c r="R2796" s="28229"/>
      <c r="S2796" s="28229"/>
      <c r="T2796" s="28229"/>
      <c r="U2796" s="28265"/>
      <c r="V2796" s="28229">
        <v>0</v>
      </c>
    </row>
    <row s="28966" customFormat="1" customHeight="1" ht="22.5">
      <c r="A2797" s="28229"/>
      <c r="B2797" s="28924" t="s">
        <v>2766</v>
      </c>
      <c r="C2797" s="28540" t="s">
        <v>103</v>
      </c>
      <c r="D2797" s="27339" t="str">
        <f>B2797&amp;".1"</f>
        <v>3.921.1</v>
      </c>
      <c r="E2797" s="27340" t="s">
        <v>1065</v>
      </c>
      <c r="F2797" s="27341" t="s">
        <v>430</v>
      </c>
      <c r="G2797" s="27545" t="s">
        <v>22</v>
      </c>
      <c r="H2797" s="27343" t="s">
        <v>22</v>
      </c>
      <c r="I2797" s="27545" t="s">
        <v>2767</v>
      </c>
      <c r="J2797" s="27343" t="s">
        <v>22</v>
      </c>
      <c r="K2797" s="28195"/>
      <c r="L2797" s="28229"/>
      <c r="M2797" s="28229"/>
      <c r="N2797" s="28229"/>
      <c r="O2797" s="28229"/>
      <c r="P2797" s="28229"/>
      <c r="Q2797" s="28229"/>
      <c r="R2797" s="28229"/>
      <c r="S2797" s="28229"/>
      <c r="T2797" s="28229"/>
      <c r="U2797" s="28265"/>
      <c r="V2797" s="28229">
        <v>0</v>
      </c>
    </row>
    <row s="28966" customFormat="1" customHeight="1" ht="15">
      <c r="A2798" s="28229"/>
      <c r="B2798" s="28924"/>
      <c r="C2798" s="28540"/>
      <c r="D2798" s="27339" t="str">
        <f>B2797&amp;".2"</f>
        <v>3.921.2</v>
      </c>
      <c r="E2798" s="27340" t="s">
        <v>1066</v>
      </c>
      <c r="F2798" s="27341" t="s">
        <v>430</v>
      </c>
      <c r="G2798" s="27310" t="s">
        <v>22</v>
      </c>
      <c r="H2798" s="27343" t="s">
        <v>22</v>
      </c>
      <c r="I2798" s="27310" t="s">
        <v>2745</v>
      </c>
      <c r="J2798" s="27343" t="s">
        <v>22</v>
      </c>
      <c r="K2798" s="28195" t="s">
        <v>1067</v>
      </c>
      <c r="L2798" s="28229"/>
      <c r="M2798" s="28229"/>
      <c r="N2798" s="28229"/>
      <c r="O2798" s="28229"/>
      <c r="P2798" s="28229"/>
      <c r="Q2798" s="28229"/>
      <c r="R2798" s="28229"/>
      <c r="S2798" s="28229"/>
      <c r="T2798" s="28229"/>
      <c r="U2798" s="28265"/>
      <c r="V2798" s="28229">
        <v>0</v>
      </c>
    </row>
    <row s="28966" customFormat="1" customHeight="1" ht="15">
      <c r="A2799" s="28229"/>
      <c r="B2799" s="28924"/>
      <c r="C2799" s="28540"/>
      <c r="D2799" s="27339" t="str">
        <f>B2797&amp;".3"</f>
        <v>3.921.3</v>
      </c>
      <c r="E2799" s="27340" t="s">
        <v>1068</v>
      </c>
      <c r="F2799" s="27341" t="s">
        <v>430</v>
      </c>
      <c r="G2799" s="27310" t="s">
        <v>22</v>
      </c>
      <c r="H2799" s="27343" t="s">
        <v>22</v>
      </c>
      <c r="I2799" s="27310" t="s">
        <v>2745</v>
      </c>
      <c r="J2799" s="27343" t="s">
        <v>22</v>
      </c>
      <c r="K2799" s="28195" t="s">
        <v>1069</v>
      </c>
      <c r="L2799" s="28229"/>
      <c r="M2799" s="28229"/>
      <c r="N2799" s="28229"/>
      <c r="O2799" s="28229"/>
      <c r="P2799" s="28229"/>
      <c r="Q2799" s="28229"/>
      <c r="R2799" s="28229"/>
      <c r="S2799" s="28229"/>
      <c r="T2799" s="28229"/>
      <c r="U2799" s="28265"/>
      <c r="V2799" s="28229">
        <v>0</v>
      </c>
    </row>
    <row s="28966" customFormat="1" customHeight="1" ht="22.5">
      <c r="A2800" s="28229"/>
      <c r="B2800" s="28924" t="s">
        <v>2768</v>
      </c>
      <c r="C2800" s="28540" t="s">
        <v>103</v>
      </c>
      <c r="D2800" s="27339" t="str">
        <f>B2800&amp;".1"</f>
        <v>3.922.1</v>
      </c>
      <c r="E2800" s="27340" t="s">
        <v>1065</v>
      </c>
      <c r="F2800" s="27341" t="s">
        <v>430</v>
      </c>
      <c r="G2800" s="27545" t="s">
        <v>22</v>
      </c>
      <c r="H2800" s="27343" t="s">
        <v>22</v>
      </c>
      <c r="I2800" s="27545" t="s">
        <v>2769</v>
      </c>
      <c r="J2800" s="27343" t="s">
        <v>22</v>
      </c>
      <c r="K2800" s="28195"/>
      <c r="L2800" s="28229"/>
      <c r="M2800" s="28229"/>
      <c r="N2800" s="28229"/>
      <c r="O2800" s="28229"/>
      <c r="P2800" s="28229"/>
      <c r="Q2800" s="28229"/>
      <c r="R2800" s="28229"/>
      <c r="S2800" s="28229"/>
      <c r="T2800" s="28229"/>
      <c r="U2800" s="28265"/>
      <c r="V2800" s="28229">
        <v>0</v>
      </c>
    </row>
    <row s="28966" customFormat="1" customHeight="1" ht="15">
      <c r="A2801" s="28229"/>
      <c r="B2801" s="28924"/>
      <c r="C2801" s="28540"/>
      <c r="D2801" s="27339" t="str">
        <f>B2800&amp;".2"</f>
        <v>3.922.2</v>
      </c>
      <c r="E2801" s="27340" t="s">
        <v>1066</v>
      </c>
      <c r="F2801" s="27341" t="s">
        <v>430</v>
      </c>
      <c r="G2801" s="27310" t="s">
        <v>22</v>
      </c>
      <c r="H2801" s="27343" t="s">
        <v>22</v>
      </c>
      <c r="I2801" s="27310" t="s">
        <v>2745</v>
      </c>
      <c r="J2801" s="27343" t="s">
        <v>22</v>
      </c>
      <c r="K2801" s="28195" t="s">
        <v>1067</v>
      </c>
      <c r="L2801" s="28229"/>
      <c r="M2801" s="28229"/>
      <c r="N2801" s="28229"/>
      <c r="O2801" s="28229"/>
      <c r="P2801" s="28229"/>
      <c r="Q2801" s="28229"/>
      <c r="R2801" s="28229"/>
      <c r="S2801" s="28229"/>
      <c r="T2801" s="28229"/>
      <c r="U2801" s="28265"/>
      <c r="V2801" s="28229">
        <v>0</v>
      </c>
    </row>
    <row s="28966" customFormat="1" customHeight="1" ht="15">
      <c r="A2802" s="28229"/>
      <c r="B2802" s="28924"/>
      <c r="C2802" s="28540"/>
      <c r="D2802" s="27339" t="str">
        <f>B2800&amp;".3"</f>
        <v>3.922.3</v>
      </c>
      <c r="E2802" s="27340" t="s">
        <v>1068</v>
      </c>
      <c r="F2802" s="27341" t="s">
        <v>430</v>
      </c>
      <c r="G2802" s="27310" t="s">
        <v>22</v>
      </c>
      <c r="H2802" s="27343" t="s">
        <v>22</v>
      </c>
      <c r="I2802" s="27310" t="s">
        <v>2745</v>
      </c>
      <c r="J2802" s="27343" t="s">
        <v>22</v>
      </c>
      <c r="K2802" s="28195" t="s">
        <v>1069</v>
      </c>
      <c r="L2802" s="28229"/>
      <c r="M2802" s="28229"/>
      <c r="N2802" s="28229"/>
      <c r="O2802" s="28229"/>
      <c r="P2802" s="28229"/>
      <c r="Q2802" s="28229"/>
      <c r="R2802" s="28229"/>
      <c r="S2802" s="28229"/>
      <c r="T2802" s="28229"/>
      <c r="U2802" s="28265"/>
      <c r="V2802" s="28229">
        <v>0</v>
      </c>
    </row>
    <row s="28966" customFormat="1" customHeight="1" ht="22.5">
      <c r="A2803" s="28229"/>
      <c r="B2803" s="28924" t="s">
        <v>2770</v>
      </c>
      <c r="C2803" s="28540" t="s">
        <v>103</v>
      </c>
      <c r="D2803" s="27339" t="str">
        <f>B2803&amp;".1"</f>
        <v>3.923.1</v>
      </c>
      <c r="E2803" s="27340" t="s">
        <v>1065</v>
      </c>
      <c r="F2803" s="27341" t="s">
        <v>430</v>
      </c>
      <c r="G2803" s="27545" t="s">
        <v>22</v>
      </c>
      <c r="H2803" s="27343" t="s">
        <v>22</v>
      </c>
      <c r="I2803" s="27545" t="s">
        <v>2771</v>
      </c>
      <c r="J2803" s="27343" t="s">
        <v>22</v>
      </c>
      <c r="K2803" s="28195"/>
      <c r="L2803" s="28229"/>
      <c r="M2803" s="28229"/>
      <c r="N2803" s="28229"/>
      <c r="O2803" s="28229"/>
      <c r="P2803" s="28229"/>
      <c r="Q2803" s="28229"/>
      <c r="R2803" s="28229"/>
      <c r="S2803" s="28229"/>
      <c r="T2803" s="28229"/>
      <c r="U2803" s="28265"/>
      <c r="V2803" s="28229">
        <v>0</v>
      </c>
    </row>
    <row s="28966" customFormat="1" customHeight="1" ht="15">
      <c r="A2804" s="28229"/>
      <c r="B2804" s="28924"/>
      <c r="C2804" s="28540"/>
      <c r="D2804" s="27339" t="str">
        <f>B2803&amp;".2"</f>
        <v>3.923.2</v>
      </c>
      <c r="E2804" s="27340" t="s">
        <v>1066</v>
      </c>
      <c r="F2804" s="27341" t="s">
        <v>430</v>
      </c>
      <c r="G2804" s="27310" t="s">
        <v>22</v>
      </c>
      <c r="H2804" s="27343" t="s">
        <v>22</v>
      </c>
      <c r="I2804" s="27310" t="s">
        <v>2745</v>
      </c>
      <c r="J2804" s="27343" t="s">
        <v>22</v>
      </c>
      <c r="K2804" s="28195" t="s">
        <v>1067</v>
      </c>
      <c r="L2804" s="28229"/>
      <c r="M2804" s="28229"/>
      <c r="N2804" s="28229"/>
      <c r="O2804" s="28229"/>
      <c r="P2804" s="28229"/>
      <c r="Q2804" s="28229"/>
      <c r="R2804" s="28229"/>
      <c r="S2804" s="28229"/>
      <c r="T2804" s="28229"/>
      <c r="U2804" s="28265"/>
      <c r="V2804" s="28229">
        <v>0</v>
      </c>
    </row>
    <row s="28966" customFormat="1" customHeight="1" ht="15">
      <c r="A2805" s="28229"/>
      <c r="B2805" s="28924"/>
      <c r="C2805" s="28540"/>
      <c r="D2805" s="27339" t="str">
        <f>B2803&amp;".3"</f>
        <v>3.923.3</v>
      </c>
      <c r="E2805" s="27340" t="s">
        <v>1068</v>
      </c>
      <c r="F2805" s="27341" t="s">
        <v>430</v>
      </c>
      <c r="G2805" s="27310" t="s">
        <v>22</v>
      </c>
      <c r="H2805" s="27343" t="s">
        <v>22</v>
      </c>
      <c r="I2805" s="27310" t="s">
        <v>2745</v>
      </c>
      <c r="J2805" s="27343" t="s">
        <v>22</v>
      </c>
      <c r="K2805" s="28195" t="s">
        <v>1069</v>
      </c>
      <c r="L2805" s="28229"/>
      <c r="M2805" s="28229"/>
      <c r="N2805" s="28229"/>
      <c r="O2805" s="28229"/>
      <c r="P2805" s="28229"/>
      <c r="Q2805" s="28229"/>
      <c r="R2805" s="28229"/>
      <c r="S2805" s="28229"/>
      <c r="T2805" s="28229"/>
      <c r="U2805" s="28265"/>
      <c r="V2805" s="28229">
        <v>0</v>
      </c>
    </row>
    <row s="28966" customFormat="1" customHeight="1" ht="22.5">
      <c r="A2806" s="28229"/>
      <c r="B2806" s="28924" t="s">
        <v>2772</v>
      </c>
      <c r="C2806" s="28540" t="s">
        <v>103</v>
      </c>
      <c r="D2806" s="27339" t="str">
        <f>B2806&amp;".1"</f>
        <v>3.924.1</v>
      </c>
      <c r="E2806" s="27340" t="s">
        <v>1065</v>
      </c>
      <c r="F2806" s="27341" t="s">
        <v>430</v>
      </c>
      <c r="G2806" s="27545" t="s">
        <v>22</v>
      </c>
      <c r="H2806" s="27343" t="s">
        <v>22</v>
      </c>
      <c r="I2806" s="27545" t="s">
        <v>2773</v>
      </c>
      <c r="J2806" s="27343" t="s">
        <v>22</v>
      </c>
      <c r="K2806" s="28195"/>
      <c r="L2806" s="28229"/>
      <c r="M2806" s="28229"/>
      <c r="N2806" s="28229"/>
      <c r="O2806" s="28229"/>
      <c r="P2806" s="28229"/>
      <c r="Q2806" s="28229"/>
      <c r="R2806" s="28229"/>
      <c r="S2806" s="28229"/>
      <c r="T2806" s="28229"/>
      <c r="U2806" s="28265"/>
      <c r="V2806" s="28229">
        <v>0</v>
      </c>
    </row>
    <row s="28966" customFormat="1" customHeight="1" ht="15">
      <c r="A2807" s="28229"/>
      <c r="B2807" s="28924"/>
      <c r="C2807" s="28540"/>
      <c r="D2807" s="27339" t="str">
        <f>B2806&amp;".2"</f>
        <v>3.924.2</v>
      </c>
      <c r="E2807" s="27340" t="s">
        <v>1066</v>
      </c>
      <c r="F2807" s="27341" t="s">
        <v>430</v>
      </c>
      <c r="G2807" s="27310" t="s">
        <v>22</v>
      </c>
      <c r="H2807" s="27343" t="s">
        <v>22</v>
      </c>
      <c r="I2807" s="27310" t="s">
        <v>2745</v>
      </c>
      <c r="J2807" s="27343" t="s">
        <v>22</v>
      </c>
      <c r="K2807" s="28195" t="s">
        <v>1067</v>
      </c>
      <c r="L2807" s="28229"/>
      <c r="M2807" s="28229"/>
      <c r="N2807" s="28229"/>
      <c r="O2807" s="28229"/>
      <c r="P2807" s="28229"/>
      <c r="Q2807" s="28229"/>
      <c r="R2807" s="28229"/>
      <c r="S2807" s="28229"/>
      <c r="T2807" s="28229"/>
      <c r="U2807" s="28265"/>
      <c r="V2807" s="28229">
        <v>0</v>
      </c>
    </row>
    <row s="28966" customFormat="1" customHeight="1" ht="15">
      <c r="A2808" s="28229"/>
      <c r="B2808" s="28924"/>
      <c r="C2808" s="28540"/>
      <c r="D2808" s="27339" t="str">
        <f>B2806&amp;".3"</f>
        <v>3.924.3</v>
      </c>
      <c r="E2808" s="27340" t="s">
        <v>1068</v>
      </c>
      <c r="F2808" s="27341" t="s">
        <v>430</v>
      </c>
      <c r="G2808" s="27310" t="s">
        <v>22</v>
      </c>
      <c r="H2808" s="27343" t="s">
        <v>22</v>
      </c>
      <c r="I2808" s="27310" t="s">
        <v>2745</v>
      </c>
      <c r="J2808" s="27343" t="s">
        <v>22</v>
      </c>
      <c r="K2808" s="28195" t="s">
        <v>1069</v>
      </c>
      <c r="L2808" s="28229"/>
      <c r="M2808" s="28229"/>
      <c r="N2808" s="28229"/>
      <c r="O2808" s="28229"/>
      <c r="P2808" s="28229"/>
      <c r="Q2808" s="28229"/>
      <c r="R2808" s="28229"/>
      <c r="S2808" s="28229"/>
      <c r="T2808" s="28229"/>
      <c r="U2808" s="28265"/>
      <c r="V2808" s="28229">
        <v>0</v>
      </c>
    </row>
    <row s="28966" customFormat="1" customHeight="1" ht="22.5">
      <c r="A2809" s="28229"/>
      <c r="B2809" s="28924" t="s">
        <v>2774</v>
      </c>
      <c r="C2809" s="28540" t="s">
        <v>103</v>
      </c>
      <c r="D2809" s="27339" t="str">
        <f>B2809&amp;".1"</f>
        <v>3.925.1</v>
      </c>
      <c r="E2809" s="27340" t="s">
        <v>1065</v>
      </c>
      <c r="F2809" s="27341" t="s">
        <v>430</v>
      </c>
      <c r="G2809" s="27545" t="s">
        <v>22</v>
      </c>
      <c r="H2809" s="27343" t="s">
        <v>22</v>
      </c>
      <c r="I2809" s="27545" t="s">
        <v>2775</v>
      </c>
      <c r="J2809" s="27343" t="s">
        <v>22</v>
      </c>
      <c r="K2809" s="28195"/>
      <c r="L2809" s="28229"/>
      <c r="M2809" s="28229"/>
      <c r="N2809" s="28229"/>
      <c r="O2809" s="28229"/>
      <c r="P2809" s="28229"/>
      <c r="Q2809" s="28229"/>
      <c r="R2809" s="28229"/>
      <c r="S2809" s="28229"/>
      <c r="T2809" s="28229"/>
      <c r="U2809" s="28265"/>
      <c r="V2809" s="28229">
        <v>0</v>
      </c>
    </row>
    <row s="28966" customFormat="1" customHeight="1" ht="15">
      <c r="A2810" s="28229"/>
      <c r="B2810" s="28924"/>
      <c r="C2810" s="28540"/>
      <c r="D2810" s="27339" t="str">
        <f>B2809&amp;".2"</f>
        <v>3.925.2</v>
      </c>
      <c r="E2810" s="27340" t="s">
        <v>1066</v>
      </c>
      <c r="F2810" s="27341" t="s">
        <v>430</v>
      </c>
      <c r="G2810" s="27310" t="s">
        <v>22</v>
      </c>
      <c r="H2810" s="27343" t="s">
        <v>22</v>
      </c>
      <c r="I2810" s="27310" t="s">
        <v>2745</v>
      </c>
      <c r="J2810" s="27343" t="s">
        <v>22</v>
      </c>
      <c r="K2810" s="28195" t="s">
        <v>1067</v>
      </c>
      <c r="L2810" s="28229"/>
      <c r="M2810" s="28229"/>
      <c r="N2810" s="28229"/>
      <c r="O2810" s="28229"/>
      <c r="P2810" s="28229"/>
      <c r="Q2810" s="28229"/>
      <c r="R2810" s="28229"/>
      <c r="S2810" s="28229"/>
      <c r="T2810" s="28229"/>
      <c r="U2810" s="28265"/>
      <c r="V2810" s="28229">
        <v>0</v>
      </c>
    </row>
    <row s="28966" customFormat="1" customHeight="1" ht="15">
      <c r="A2811" s="28229"/>
      <c r="B2811" s="28924"/>
      <c r="C2811" s="28540"/>
      <c r="D2811" s="27339" t="str">
        <f>B2809&amp;".3"</f>
        <v>3.925.3</v>
      </c>
      <c r="E2811" s="27340" t="s">
        <v>1068</v>
      </c>
      <c r="F2811" s="27341" t="s">
        <v>430</v>
      </c>
      <c r="G2811" s="27310" t="s">
        <v>22</v>
      </c>
      <c r="H2811" s="27343" t="s">
        <v>22</v>
      </c>
      <c r="I2811" s="27310" t="s">
        <v>2745</v>
      </c>
      <c r="J2811" s="27343" t="s">
        <v>22</v>
      </c>
      <c r="K2811" s="28195" t="s">
        <v>1069</v>
      </c>
      <c r="L2811" s="28229"/>
      <c r="M2811" s="28229"/>
      <c r="N2811" s="28229"/>
      <c r="O2811" s="28229"/>
      <c r="P2811" s="28229"/>
      <c r="Q2811" s="28229"/>
      <c r="R2811" s="28229"/>
      <c r="S2811" s="28229"/>
      <c r="T2811" s="28229"/>
      <c r="U2811" s="28265"/>
      <c r="V2811" s="28229">
        <v>0</v>
      </c>
    </row>
    <row s="28966" customFormat="1" customHeight="1" ht="22.5">
      <c r="A2812" s="28229"/>
      <c r="B2812" s="28924" t="s">
        <v>2776</v>
      </c>
      <c r="C2812" s="28540" t="s">
        <v>103</v>
      </c>
      <c r="D2812" s="27339" t="str">
        <f>B2812&amp;".1"</f>
        <v>3.926.1</v>
      </c>
      <c r="E2812" s="27340" t="s">
        <v>1065</v>
      </c>
      <c r="F2812" s="27341" t="s">
        <v>430</v>
      </c>
      <c r="G2812" s="27545" t="s">
        <v>22</v>
      </c>
      <c r="H2812" s="27343" t="s">
        <v>22</v>
      </c>
      <c r="I2812" s="27545" t="s">
        <v>2777</v>
      </c>
      <c r="J2812" s="27343" t="s">
        <v>22</v>
      </c>
      <c r="K2812" s="28195"/>
      <c r="L2812" s="28229"/>
      <c r="M2812" s="28229"/>
      <c r="N2812" s="28229"/>
      <c r="O2812" s="28229"/>
      <c r="P2812" s="28229"/>
      <c r="Q2812" s="28229"/>
      <c r="R2812" s="28229"/>
      <c r="S2812" s="28229"/>
      <c r="T2812" s="28229"/>
      <c r="U2812" s="28265"/>
      <c r="V2812" s="28229">
        <v>0</v>
      </c>
    </row>
    <row s="28966" customFormat="1" customHeight="1" ht="15">
      <c r="A2813" s="28229"/>
      <c r="B2813" s="28924"/>
      <c r="C2813" s="28540"/>
      <c r="D2813" s="27339" t="str">
        <f>B2812&amp;".2"</f>
        <v>3.926.2</v>
      </c>
      <c r="E2813" s="27340" t="s">
        <v>1066</v>
      </c>
      <c r="F2813" s="27341" t="s">
        <v>430</v>
      </c>
      <c r="G2813" s="27310" t="s">
        <v>22</v>
      </c>
      <c r="H2813" s="27343" t="s">
        <v>22</v>
      </c>
      <c r="I2813" s="27310" t="s">
        <v>2745</v>
      </c>
      <c r="J2813" s="27343" t="s">
        <v>22</v>
      </c>
      <c r="K2813" s="28195" t="s">
        <v>1067</v>
      </c>
      <c r="L2813" s="28229"/>
      <c r="M2813" s="28229"/>
      <c r="N2813" s="28229"/>
      <c r="O2813" s="28229"/>
      <c r="P2813" s="28229"/>
      <c r="Q2813" s="28229"/>
      <c r="R2813" s="28229"/>
      <c r="S2813" s="28229"/>
      <c r="T2813" s="28229"/>
      <c r="U2813" s="28265"/>
      <c r="V2813" s="28229">
        <v>0</v>
      </c>
    </row>
    <row s="28966" customFormat="1" customHeight="1" ht="15">
      <c r="A2814" s="28229"/>
      <c r="B2814" s="28924"/>
      <c r="C2814" s="28540"/>
      <c r="D2814" s="27339" t="str">
        <f>B2812&amp;".3"</f>
        <v>3.926.3</v>
      </c>
      <c r="E2814" s="27340" t="s">
        <v>1068</v>
      </c>
      <c r="F2814" s="27341" t="s">
        <v>430</v>
      </c>
      <c r="G2814" s="27310" t="s">
        <v>22</v>
      </c>
      <c r="H2814" s="27343" t="s">
        <v>22</v>
      </c>
      <c r="I2814" s="27310" t="s">
        <v>2745</v>
      </c>
      <c r="J2814" s="27343" t="s">
        <v>22</v>
      </c>
      <c r="K2814" s="28195" t="s">
        <v>1069</v>
      </c>
      <c r="L2814" s="28229"/>
      <c r="M2814" s="28229"/>
      <c r="N2814" s="28229"/>
      <c r="O2814" s="28229"/>
      <c r="P2814" s="28229"/>
      <c r="Q2814" s="28229"/>
      <c r="R2814" s="28229"/>
      <c r="S2814" s="28229"/>
      <c r="T2814" s="28229"/>
      <c r="U2814" s="28265"/>
      <c r="V2814" s="28229">
        <v>0</v>
      </c>
    </row>
    <row s="28966" customFormat="1" customHeight="1" ht="22.5">
      <c r="A2815" s="28229"/>
      <c r="B2815" s="28924" t="s">
        <v>2778</v>
      </c>
      <c r="C2815" s="28540" t="s">
        <v>103</v>
      </c>
      <c r="D2815" s="27339" t="str">
        <f>B2815&amp;".1"</f>
        <v>3.927.1</v>
      </c>
      <c r="E2815" s="27340" t="s">
        <v>1065</v>
      </c>
      <c r="F2815" s="27341" t="s">
        <v>430</v>
      </c>
      <c r="G2815" s="27545" t="s">
        <v>22</v>
      </c>
      <c r="H2815" s="27343" t="s">
        <v>22</v>
      </c>
      <c r="I2815" s="27545" t="s">
        <v>2779</v>
      </c>
      <c r="J2815" s="27343" t="s">
        <v>22</v>
      </c>
      <c r="K2815" s="28195"/>
      <c r="L2815" s="28229"/>
      <c r="M2815" s="28229"/>
      <c r="N2815" s="28229"/>
      <c r="O2815" s="28229"/>
      <c r="P2815" s="28229"/>
      <c r="Q2815" s="28229"/>
      <c r="R2815" s="28229"/>
      <c r="S2815" s="28229"/>
      <c r="T2815" s="28229"/>
      <c r="U2815" s="28265"/>
      <c r="V2815" s="28229">
        <v>0</v>
      </c>
    </row>
    <row s="28966" customFormat="1" customHeight="1" ht="15">
      <c r="A2816" s="28229"/>
      <c r="B2816" s="28924"/>
      <c r="C2816" s="28540"/>
      <c r="D2816" s="27339" t="str">
        <f>B2815&amp;".2"</f>
        <v>3.927.2</v>
      </c>
      <c r="E2816" s="27340" t="s">
        <v>1066</v>
      </c>
      <c r="F2816" s="27341" t="s">
        <v>430</v>
      </c>
      <c r="G2816" s="27310" t="s">
        <v>22</v>
      </c>
      <c r="H2816" s="27343" t="s">
        <v>22</v>
      </c>
      <c r="I2816" s="27310" t="s">
        <v>2745</v>
      </c>
      <c r="J2816" s="27343" t="s">
        <v>22</v>
      </c>
      <c r="K2816" s="28195" t="s">
        <v>1067</v>
      </c>
      <c r="L2816" s="28229"/>
      <c r="M2816" s="28229"/>
      <c r="N2816" s="28229"/>
      <c r="O2816" s="28229"/>
      <c r="P2816" s="28229"/>
      <c r="Q2816" s="28229"/>
      <c r="R2816" s="28229"/>
      <c r="S2816" s="28229"/>
      <c r="T2816" s="28229"/>
      <c r="U2816" s="28265"/>
      <c r="V2816" s="28229">
        <v>0</v>
      </c>
    </row>
    <row s="28966" customFormat="1" customHeight="1" ht="15">
      <c r="A2817" s="28229"/>
      <c r="B2817" s="28924"/>
      <c r="C2817" s="28540"/>
      <c r="D2817" s="27339" t="str">
        <f>B2815&amp;".3"</f>
        <v>3.927.3</v>
      </c>
      <c r="E2817" s="27340" t="s">
        <v>1068</v>
      </c>
      <c r="F2817" s="27341" t="s">
        <v>430</v>
      </c>
      <c r="G2817" s="27310" t="s">
        <v>22</v>
      </c>
      <c r="H2817" s="27343" t="s">
        <v>22</v>
      </c>
      <c r="I2817" s="27310" t="s">
        <v>2745</v>
      </c>
      <c r="J2817" s="27343" t="s">
        <v>22</v>
      </c>
      <c r="K2817" s="28195" t="s">
        <v>1069</v>
      </c>
      <c r="L2817" s="28229"/>
      <c r="M2817" s="28229"/>
      <c r="N2817" s="28229"/>
      <c r="O2817" s="28229"/>
      <c r="P2817" s="28229"/>
      <c r="Q2817" s="28229"/>
      <c r="R2817" s="28229"/>
      <c r="S2817" s="28229"/>
      <c r="T2817" s="28229"/>
      <c r="U2817" s="28265"/>
      <c r="V2817" s="28229">
        <v>0</v>
      </c>
    </row>
    <row s="28966" customFormat="1" customHeight="1" ht="22.5">
      <c r="A2818" s="28229"/>
      <c r="B2818" s="28924" t="s">
        <v>2780</v>
      </c>
      <c r="C2818" s="28540" t="s">
        <v>103</v>
      </c>
      <c r="D2818" s="27339" t="str">
        <f>B2818&amp;".1"</f>
        <v>3.928.1</v>
      </c>
      <c r="E2818" s="27340" t="s">
        <v>1065</v>
      </c>
      <c r="F2818" s="27341" t="s">
        <v>430</v>
      </c>
      <c r="G2818" s="27545" t="s">
        <v>22</v>
      </c>
      <c r="H2818" s="27343" t="s">
        <v>22</v>
      </c>
      <c r="I2818" s="27545" t="s">
        <v>2781</v>
      </c>
      <c r="J2818" s="27343" t="s">
        <v>22</v>
      </c>
      <c r="K2818" s="28195"/>
      <c r="L2818" s="28229"/>
      <c r="M2818" s="28229"/>
      <c r="N2818" s="28229"/>
      <c r="O2818" s="28229"/>
      <c r="P2818" s="28229"/>
      <c r="Q2818" s="28229"/>
      <c r="R2818" s="28229"/>
      <c r="S2818" s="28229"/>
      <c r="T2818" s="28229"/>
      <c r="U2818" s="28265"/>
      <c r="V2818" s="28229">
        <v>0</v>
      </c>
    </row>
    <row s="28966" customFormat="1" customHeight="1" ht="15">
      <c r="A2819" s="28229"/>
      <c r="B2819" s="28924"/>
      <c r="C2819" s="28540"/>
      <c r="D2819" s="27339" t="str">
        <f>B2818&amp;".2"</f>
        <v>3.928.2</v>
      </c>
      <c r="E2819" s="27340" t="s">
        <v>1066</v>
      </c>
      <c r="F2819" s="27341" t="s">
        <v>430</v>
      </c>
      <c r="G2819" s="27310" t="s">
        <v>22</v>
      </c>
      <c r="H2819" s="27343" t="s">
        <v>22</v>
      </c>
      <c r="I2819" s="27310" t="s">
        <v>2745</v>
      </c>
      <c r="J2819" s="27343" t="s">
        <v>22</v>
      </c>
      <c r="K2819" s="28195" t="s">
        <v>1067</v>
      </c>
      <c r="L2819" s="28229"/>
      <c r="M2819" s="28229"/>
      <c r="N2819" s="28229"/>
      <c r="O2819" s="28229"/>
      <c r="P2819" s="28229"/>
      <c r="Q2819" s="28229"/>
      <c r="R2819" s="28229"/>
      <c r="S2819" s="28229"/>
      <c r="T2819" s="28229"/>
      <c r="U2819" s="28265"/>
      <c r="V2819" s="28229">
        <v>0</v>
      </c>
    </row>
    <row s="28966" customFormat="1" customHeight="1" ht="15">
      <c r="A2820" s="28229"/>
      <c r="B2820" s="28924"/>
      <c r="C2820" s="28540"/>
      <c r="D2820" s="27339" t="str">
        <f>B2818&amp;".3"</f>
        <v>3.928.3</v>
      </c>
      <c r="E2820" s="27340" t="s">
        <v>1068</v>
      </c>
      <c r="F2820" s="27341" t="s">
        <v>430</v>
      </c>
      <c r="G2820" s="27310" t="s">
        <v>22</v>
      </c>
      <c r="H2820" s="27343" t="s">
        <v>22</v>
      </c>
      <c r="I2820" s="27310" t="s">
        <v>2745</v>
      </c>
      <c r="J2820" s="27343" t="s">
        <v>22</v>
      </c>
      <c r="K2820" s="28195" t="s">
        <v>1069</v>
      </c>
      <c r="L2820" s="28229"/>
      <c r="M2820" s="28229"/>
      <c r="N2820" s="28229"/>
      <c r="O2820" s="28229"/>
      <c r="P2820" s="28229"/>
      <c r="Q2820" s="28229"/>
      <c r="R2820" s="28229"/>
      <c r="S2820" s="28229"/>
      <c r="T2820" s="28229"/>
      <c r="U2820" s="28265"/>
      <c r="V2820" s="28229">
        <v>0</v>
      </c>
    </row>
    <row s="28966" customFormat="1" customHeight="1" ht="22.5">
      <c r="A2821" s="28229"/>
      <c r="B2821" s="28924" t="s">
        <v>2782</v>
      </c>
      <c r="C2821" s="28540" t="s">
        <v>103</v>
      </c>
      <c r="D2821" s="27339" t="str">
        <f>B2821&amp;".1"</f>
        <v>3.929.1</v>
      </c>
      <c r="E2821" s="27340" t="s">
        <v>1065</v>
      </c>
      <c r="F2821" s="27341" t="s">
        <v>430</v>
      </c>
      <c r="G2821" s="27545" t="s">
        <v>22</v>
      </c>
      <c r="H2821" s="27343" t="s">
        <v>22</v>
      </c>
      <c r="I2821" s="27545" t="s">
        <v>2783</v>
      </c>
      <c r="J2821" s="27343" t="s">
        <v>22</v>
      </c>
      <c r="K2821" s="28195"/>
      <c r="L2821" s="28229"/>
      <c r="M2821" s="28229"/>
      <c r="N2821" s="28229"/>
      <c r="O2821" s="28229"/>
      <c r="P2821" s="28229"/>
      <c r="Q2821" s="28229"/>
      <c r="R2821" s="28229"/>
      <c r="S2821" s="28229"/>
      <c r="T2821" s="28229"/>
      <c r="U2821" s="28265"/>
      <c r="V2821" s="28229">
        <v>0</v>
      </c>
    </row>
    <row s="28966" customFormat="1" customHeight="1" ht="15">
      <c r="A2822" s="28229"/>
      <c r="B2822" s="28924"/>
      <c r="C2822" s="28540"/>
      <c r="D2822" s="27339" t="str">
        <f>B2821&amp;".2"</f>
        <v>3.929.2</v>
      </c>
      <c r="E2822" s="27340" t="s">
        <v>1066</v>
      </c>
      <c r="F2822" s="27341" t="s">
        <v>430</v>
      </c>
      <c r="G2822" s="27310" t="s">
        <v>22</v>
      </c>
      <c r="H2822" s="27343" t="s">
        <v>22</v>
      </c>
      <c r="I2822" s="27310" t="s">
        <v>2745</v>
      </c>
      <c r="J2822" s="27343" t="s">
        <v>22</v>
      </c>
      <c r="K2822" s="28195" t="s">
        <v>1067</v>
      </c>
      <c r="L2822" s="28229"/>
      <c r="M2822" s="28229"/>
      <c r="N2822" s="28229"/>
      <c r="O2822" s="28229"/>
      <c r="P2822" s="28229"/>
      <c r="Q2822" s="28229"/>
      <c r="R2822" s="28229"/>
      <c r="S2822" s="28229"/>
      <c r="T2822" s="28229"/>
      <c r="U2822" s="28265"/>
      <c r="V2822" s="28229">
        <v>0</v>
      </c>
    </row>
    <row s="28966" customFormat="1" customHeight="1" ht="15">
      <c r="A2823" s="28229"/>
      <c r="B2823" s="28924"/>
      <c r="C2823" s="28540"/>
      <c r="D2823" s="27339" t="str">
        <f>B2821&amp;".3"</f>
        <v>3.929.3</v>
      </c>
      <c r="E2823" s="27340" t="s">
        <v>1068</v>
      </c>
      <c r="F2823" s="27341" t="s">
        <v>430</v>
      </c>
      <c r="G2823" s="27310" t="s">
        <v>22</v>
      </c>
      <c r="H2823" s="27343" t="s">
        <v>22</v>
      </c>
      <c r="I2823" s="27310" t="s">
        <v>2745</v>
      </c>
      <c r="J2823" s="27343" t="s">
        <v>22</v>
      </c>
      <c r="K2823" s="28195" t="s">
        <v>1069</v>
      </c>
      <c r="L2823" s="28229"/>
      <c r="M2823" s="28229"/>
      <c r="N2823" s="28229"/>
      <c r="O2823" s="28229"/>
      <c r="P2823" s="28229"/>
      <c r="Q2823" s="28229"/>
      <c r="R2823" s="28229"/>
      <c r="S2823" s="28229"/>
      <c r="T2823" s="28229"/>
      <c r="U2823" s="28265"/>
      <c r="V2823" s="28229">
        <v>0</v>
      </c>
    </row>
    <row s="28966" customFormat="1" customHeight="1" ht="22.5">
      <c r="A2824" s="28229"/>
      <c r="B2824" s="28924" t="s">
        <v>2784</v>
      </c>
      <c r="C2824" s="28540" t="s">
        <v>103</v>
      </c>
      <c r="D2824" s="27339" t="str">
        <f>B2824&amp;".1"</f>
        <v>3.930.1</v>
      </c>
      <c r="E2824" s="27340" t="s">
        <v>1065</v>
      </c>
      <c r="F2824" s="27341" t="s">
        <v>430</v>
      </c>
      <c r="G2824" s="27545" t="s">
        <v>22</v>
      </c>
      <c r="H2824" s="27343" t="s">
        <v>22</v>
      </c>
      <c r="I2824" s="27545" t="s">
        <v>2785</v>
      </c>
      <c r="J2824" s="27343" t="s">
        <v>22</v>
      </c>
      <c r="K2824" s="28195"/>
      <c r="L2824" s="28229"/>
      <c r="M2824" s="28229"/>
      <c r="N2824" s="28229"/>
      <c r="O2824" s="28229"/>
      <c r="P2824" s="28229"/>
      <c r="Q2824" s="28229"/>
      <c r="R2824" s="28229"/>
      <c r="S2824" s="28229"/>
      <c r="T2824" s="28229"/>
      <c r="U2824" s="28265"/>
      <c r="V2824" s="28229">
        <v>0</v>
      </c>
    </row>
    <row s="28966" customFormat="1" customHeight="1" ht="15">
      <c r="A2825" s="28229"/>
      <c r="B2825" s="28924"/>
      <c r="C2825" s="28540"/>
      <c r="D2825" s="27339" t="str">
        <f>B2824&amp;".2"</f>
        <v>3.930.2</v>
      </c>
      <c r="E2825" s="27340" t="s">
        <v>1066</v>
      </c>
      <c r="F2825" s="27341" t="s">
        <v>430</v>
      </c>
      <c r="G2825" s="27310" t="s">
        <v>22</v>
      </c>
      <c r="H2825" s="27343" t="s">
        <v>22</v>
      </c>
      <c r="I2825" s="27310" t="s">
        <v>2786</v>
      </c>
      <c r="J2825" s="27343" t="s">
        <v>22</v>
      </c>
      <c r="K2825" s="28195" t="s">
        <v>1067</v>
      </c>
      <c r="L2825" s="28229"/>
      <c r="M2825" s="28229"/>
      <c r="N2825" s="28229"/>
      <c r="O2825" s="28229"/>
      <c r="P2825" s="28229"/>
      <c r="Q2825" s="28229"/>
      <c r="R2825" s="28229"/>
      <c r="S2825" s="28229"/>
      <c r="T2825" s="28229"/>
      <c r="U2825" s="28265"/>
      <c r="V2825" s="28229">
        <v>0</v>
      </c>
    </row>
    <row s="28966" customFormat="1" customHeight="1" ht="15">
      <c r="A2826" s="28229"/>
      <c r="B2826" s="28924"/>
      <c r="C2826" s="28540"/>
      <c r="D2826" s="27339" t="str">
        <f>B2824&amp;".3"</f>
        <v>3.930.3</v>
      </c>
      <c r="E2826" s="27340" t="s">
        <v>1068</v>
      </c>
      <c r="F2826" s="27341" t="s">
        <v>430</v>
      </c>
      <c r="G2826" s="27310" t="s">
        <v>22</v>
      </c>
      <c r="H2826" s="27343" t="s">
        <v>22</v>
      </c>
      <c r="I2826" s="27310" t="s">
        <v>2786</v>
      </c>
      <c r="J2826" s="27343" t="s">
        <v>22</v>
      </c>
      <c r="K2826" s="28195" t="s">
        <v>1069</v>
      </c>
      <c r="L2826" s="28229"/>
      <c r="M2826" s="28229"/>
      <c r="N2826" s="28229"/>
      <c r="O2826" s="28229"/>
      <c r="P2826" s="28229"/>
      <c r="Q2826" s="28229"/>
      <c r="R2826" s="28229"/>
      <c r="S2826" s="28229"/>
      <c r="T2826" s="28229"/>
      <c r="U2826" s="28265"/>
      <c r="V2826" s="28229">
        <v>0</v>
      </c>
    </row>
    <row s="28966" customFormat="1" customHeight="1" ht="22.5">
      <c r="A2827" s="28229"/>
      <c r="B2827" s="28924" t="s">
        <v>2787</v>
      </c>
      <c r="C2827" s="28540" t="s">
        <v>103</v>
      </c>
      <c r="D2827" s="27339" t="str">
        <f>B2827&amp;".1"</f>
        <v>3.931.1</v>
      </c>
      <c r="E2827" s="27340" t="s">
        <v>1065</v>
      </c>
      <c r="F2827" s="27341" t="s">
        <v>430</v>
      </c>
      <c r="G2827" s="27545" t="s">
        <v>22</v>
      </c>
      <c r="H2827" s="27343" t="s">
        <v>22</v>
      </c>
      <c r="I2827" s="27545" t="s">
        <v>2788</v>
      </c>
      <c r="J2827" s="27343" t="s">
        <v>22</v>
      </c>
      <c r="K2827" s="28195"/>
      <c r="L2827" s="28229"/>
      <c r="M2827" s="28229"/>
      <c r="N2827" s="28229"/>
      <c r="O2827" s="28229"/>
      <c r="P2827" s="28229"/>
      <c r="Q2827" s="28229"/>
      <c r="R2827" s="28229"/>
      <c r="S2827" s="28229"/>
      <c r="T2827" s="28229"/>
      <c r="U2827" s="28265"/>
      <c r="V2827" s="28229">
        <v>0</v>
      </c>
    </row>
    <row s="28966" customFormat="1" customHeight="1" ht="15">
      <c r="A2828" s="28229"/>
      <c r="B2828" s="28924"/>
      <c r="C2828" s="28540"/>
      <c r="D2828" s="27339" t="str">
        <f>B2827&amp;".2"</f>
        <v>3.931.2</v>
      </c>
      <c r="E2828" s="27340" t="s">
        <v>1066</v>
      </c>
      <c r="F2828" s="27341" t="s">
        <v>430</v>
      </c>
      <c r="G2828" s="27310" t="s">
        <v>22</v>
      </c>
      <c r="H2828" s="27343" t="s">
        <v>22</v>
      </c>
      <c r="I2828" s="27310" t="s">
        <v>2786</v>
      </c>
      <c r="J2828" s="27343" t="s">
        <v>22</v>
      </c>
      <c r="K2828" s="28195" t="s">
        <v>1067</v>
      </c>
      <c r="L2828" s="28229"/>
      <c r="M2828" s="28229"/>
      <c r="N2828" s="28229"/>
      <c r="O2828" s="28229"/>
      <c r="P2828" s="28229"/>
      <c r="Q2828" s="28229"/>
      <c r="R2828" s="28229"/>
      <c r="S2828" s="28229"/>
      <c r="T2828" s="28229"/>
      <c r="U2828" s="28265"/>
      <c r="V2828" s="28229">
        <v>0</v>
      </c>
    </row>
    <row s="28966" customFormat="1" customHeight="1" ht="15">
      <c r="A2829" s="28229"/>
      <c r="B2829" s="28924"/>
      <c r="C2829" s="28540"/>
      <c r="D2829" s="27339" t="str">
        <f>B2827&amp;".3"</f>
        <v>3.931.3</v>
      </c>
      <c r="E2829" s="27340" t="s">
        <v>1068</v>
      </c>
      <c r="F2829" s="27341" t="s">
        <v>430</v>
      </c>
      <c r="G2829" s="27310" t="s">
        <v>22</v>
      </c>
      <c r="H2829" s="27343" t="s">
        <v>22</v>
      </c>
      <c r="I2829" s="27310" t="s">
        <v>2786</v>
      </c>
      <c r="J2829" s="27343" t="s">
        <v>22</v>
      </c>
      <c r="K2829" s="28195" t="s">
        <v>1069</v>
      </c>
      <c r="L2829" s="28229"/>
      <c r="M2829" s="28229"/>
      <c r="N2829" s="28229"/>
      <c r="O2829" s="28229"/>
      <c r="P2829" s="28229"/>
      <c r="Q2829" s="28229"/>
      <c r="R2829" s="28229"/>
      <c r="S2829" s="28229"/>
      <c r="T2829" s="28229"/>
      <c r="U2829" s="28265"/>
      <c r="V2829" s="28229">
        <v>0</v>
      </c>
    </row>
    <row s="28966" customFormat="1" customHeight="1" ht="22.5">
      <c r="A2830" s="28229"/>
      <c r="B2830" s="28924" t="s">
        <v>2789</v>
      </c>
      <c r="C2830" s="28540" t="s">
        <v>103</v>
      </c>
      <c r="D2830" s="27339" t="str">
        <f>B2830&amp;".1"</f>
        <v>3.932.1</v>
      </c>
      <c r="E2830" s="27340" t="s">
        <v>1065</v>
      </c>
      <c r="F2830" s="27341" t="s">
        <v>430</v>
      </c>
      <c r="G2830" s="27545" t="s">
        <v>22</v>
      </c>
      <c r="H2830" s="27343" t="s">
        <v>22</v>
      </c>
      <c r="I2830" s="27545" t="s">
        <v>2790</v>
      </c>
      <c r="J2830" s="27343" t="s">
        <v>22</v>
      </c>
      <c r="K2830" s="28195"/>
      <c r="L2830" s="28229"/>
      <c r="M2830" s="28229"/>
      <c r="N2830" s="28229"/>
      <c r="O2830" s="28229"/>
      <c r="P2830" s="28229"/>
      <c r="Q2830" s="28229"/>
      <c r="R2830" s="28229"/>
      <c r="S2830" s="28229"/>
      <c r="T2830" s="28229"/>
      <c r="U2830" s="28265"/>
      <c r="V2830" s="28229">
        <v>0</v>
      </c>
    </row>
    <row s="28966" customFormat="1" customHeight="1" ht="15">
      <c r="A2831" s="28229"/>
      <c r="B2831" s="28924"/>
      <c r="C2831" s="28540"/>
      <c r="D2831" s="27339" t="str">
        <f>B2830&amp;".2"</f>
        <v>3.932.2</v>
      </c>
      <c r="E2831" s="27340" t="s">
        <v>1066</v>
      </c>
      <c r="F2831" s="27341" t="s">
        <v>430</v>
      </c>
      <c r="G2831" s="27310" t="s">
        <v>22</v>
      </c>
      <c r="H2831" s="27343" t="s">
        <v>22</v>
      </c>
      <c r="I2831" s="27310" t="s">
        <v>2786</v>
      </c>
      <c r="J2831" s="27343" t="s">
        <v>22</v>
      </c>
      <c r="K2831" s="28195" t="s">
        <v>1067</v>
      </c>
      <c r="L2831" s="28229"/>
      <c r="M2831" s="28229"/>
      <c r="N2831" s="28229"/>
      <c r="O2831" s="28229"/>
      <c r="P2831" s="28229"/>
      <c r="Q2831" s="28229"/>
      <c r="R2831" s="28229"/>
      <c r="S2831" s="28229"/>
      <c r="T2831" s="28229"/>
      <c r="U2831" s="28265"/>
      <c r="V2831" s="28229">
        <v>0</v>
      </c>
    </row>
    <row s="28966" customFormat="1" customHeight="1" ht="15">
      <c r="A2832" s="28229"/>
      <c r="B2832" s="28924"/>
      <c r="C2832" s="28540"/>
      <c r="D2832" s="27339" t="str">
        <f>B2830&amp;".3"</f>
        <v>3.932.3</v>
      </c>
      <c r="E2832" s="27340" t="s">
        <v>1068</v>
      </c>
      <c r="F2832" s="27341" t="s">
        <v>430</v>
      </c>
      <c r="G2832" s="27310" t="s">
        <v>22</v>
      </c>
      <c r="H2832" s="27343" t="s">
        <v>22</v>
      </c>
      <c r="I2832" s="27310" t="s">
        <v>2786</v>
      </c>
      <c r="J2832" s="27343" t="s">
        <v>22</v>
      </c>
      <c r="K2832" s="28195" t="s">
        <v>1069</v>
      </c>
      <c r="L2832" s="28229"/>
      <c r="M2832" s="28229"/>
      <c r="N2832" s="28229"/>
      <c r="O2832" s="28229"/>
      <c r="P2832" s="28229"/>
      <c r="Q2832" s="28229"/>
      <c r="R2832" s="28229"/>
      <c r="S2832" s="28229"/>
      <c r="T2832" s="28229"/>
      <c r="U2832" s="28265"/>
      <c r="V2832" s="28229">
        <v>0</v>
      </c>
    </row>
    <row s="28966" customFormat="1" customHeight="1" ht="22.5">
      <c r="A2833" s="28229"/>
      <c r="B2833" s="28924" t="s">
        <v>2791</v>
      </c>
      <c r="C2833" s="28540" t="s">
        <v>103</v>
      </c>
      <c r="D2833" s="27339" t="str">
        <f>B2833&amp;".1"</f>
        <v>3.933.1</v>
      </c>
      <c r="E2833" s="27340" t="s">
        <v>1065</v>
      </c>
      <c r="F2833" s="27341" t="s">
        <v>430</v>
      </c>
      <c r="G2833" s="27545" t="s">
        <v>22</v>
      </c>
      <c r="H2833" s="27343" t="s">
        <v>22</v>
      </c>
      <c r="I2833" s="27545" t="s">
        <v>2792</v>
      </c>
      <c r="J2833" s="27343" t="s">
        <v>22</v>
      </c>
      <c r="K2833" s="28195"/>
      <c r="L2833" s="28229"/>
      <c r="M2833" s="28229"/>
      <c r="N2833" s="28229"/>
      <c r="O2833" s="28229"/>
      <c r="P2833" s="28229"/>
      <c r="Q2833" s="28229"/>
      <c r="R2833" s="28229"/>
      <c r="S2833" s="28229"/>
      <c r="T2833" s="28229"/>
      <c r="U2833" s="28265"/>
      <c r="V2833" s="28229">
        <v>0</v>
      </c>
    </row>
    <row s="28966" customFormat="1" customHeight="1" ht="15">
      <c r="A2834" s="28229"/>
      <c r="B2834" s="28924"/>
      <c r="C2834" s="28540"/>
      <c r="D2834" s="27339" t="str">
        <f>B2833&amp;".2"</f>
        <v>3.933.2</v>
      </c>
      <c r="E2834" s="27340" t="s">
        <v>1066</v>
      </c>
      <c r="F2834" s="27341" t="s">
        <v>430</v>
      </c>
      <c r="G2834" s="27310" t="s">
        <v>22</v>
      </c>
      <c r="H2834" s="27343" t="s">
        <v>22</v>
      </c>
      <c r="I2834" s="27310" t="s">
        <v>2786</v>
      </c>
      <c r="J2834" s="27343" t="s">
        <v>22</v>
      </c>
      <c r="K2834" s="28195" t="s">
        <v>1067</v>
      </c>
      <c r="L2834" s="28229"/>
      <c r="M2834" s="28229"/>
      <c r="N2834" s="28229"/>
      <c r="O2834" s="28229"/>
      <c r="P2834" s="28229"/>
      <c r="Q2834" s="28229"/>
      <c r="R2834" s="28229"/>
      <c r="S2834" s="28229"/>
      <c r="T2834" s="28229"/>
      <c r="U2834" s="28265"/>
      <c r="V2834" s="28229">
        <v>0</v>
      </c>
    </row>
    <row s="28966" customFormat="1" customHeight="1" ht="15">
      <c r="A2835" s="28229"/>
      <c r="B2835" s="28924"/>
      <c r="C2835" s="28540"/>
      <c r="D2835" s="27339" t="str">
        <f>B2833&amp;".3"</f>
        <v>3.933.3</v>
      </c>
      <c r="E2835" s="27340" t="s">
        <v>1068</v>
      </c>
      <c r="F2835" s="27341" t="s">
        <v>430</v>
      </c>
      <c r="G2835" s="27310" t="s">
        <v>22</v>
      </c>
      <c r="H2835" s="27343" t="s">
        <v>22</v>
      </c>
      <c r="I2835" s="27310" t="s">
        <v>2786</v>
      </c>
      <c r="J2835" s="27343" t="s">
        <v>22</v>
      </c>
      <c r="K2835" s="28195" t="s">
        <v>1069</v>
      </c>
      <c r="L2835" s="28229"/>
      <c r="M2835" s="28229"/>
      <c r="N2835" s="28229"/>
      <c r="O2835" s="28229"/>
      <c r="P2835" s="28229"/>
      <c r="Q2835" s="28229"/>
      <c r="R2835" s="28229"/>
      <c r="S2835" s="28229"/>
      <c r="T2835" s="28229"/>
      <c r="U2835" s="28265"/>
      <c r="V2835" s="28229">
        <v>0</v>
      </c>
    </row>
    <row s="28966" customFormat="1" customHeight="1" ht="22.5">
      <c r="A2836" s="28229"/>
      <c r="B2836" s="28924" t="s">
        <v>2793</v>
      </c>
      <c r="C2836" s="28540" t="s">
        <v>103</v>
      </c>
      <c r="D2836" s="27339" t="str">
        <f>B2836&amp;".1"</f>
        <v>3.934.1</v>
      </c>
      <c r="E2836" s="27340" t="s">
        <v>1065</v>
      </c>
      <c r="F2836" s="27341" t="s">
        <v>430</v>
      </c>
      <c r="G2836" s="27545" t="s">
        <v>22</v>
      </c>
      <c r="H2836" s="27343" t="s">
        <v>22</v>
      </c>
      <c r="I2836" s="27545" t="s">
        <v>2794</v>
      </c>
      <c r="J2836" s="27343" t="s">
        <v>22</v>
      </c>
      <c r="K2836" s="28195"/>
      <c r="L2836" s="28229"/>
      <c r="M2836" s="28229"/>
      <c r="N2836" s="28229"/>
      <c r="O2836" s="28229"/>
      <c r="P2836" s="28229"/>
      <c r="Q2836" s="28229"/>
      <c r="R2836" s="28229"/>
      <c r="S2836" s="28229"/>
      <c r="T2836" s="28229"/>
      <c r="U2836" s="28265"/>
      <c r="V2836" s="28229">
        <v>0</v>
      </c>
    </row>
    <row s="28966" customFormat="1" customHeight="1" ht="15">
      <c r="A2837" s="28229"/>
      <c r="B2837" s="28924"/>
      <c r="C2837" s="28540"/>
      <c r="D2837" s="27339" t="str">
        <f>B2836&amp;".2"</f>
        <v>3.934.2</v>
      </c>
      <c r="E2837" s="27340" t="s">
        <v>1066</v>
      </c>
      <c r="F2837" s="27341" t="s">
        <v>430</v>
      </c>
      <c r="G2837" s="27310" t="s">
        <v>22</v>
      </c>
      <c r="H2837" s="27343" t="s">
        <v>22</v>
      </c>
      <c r="I2837" s="27310" t="s">
        <v>2786</v>
      </c>
      <c r="J2837" s="27343" t="s">
        <v>22</v>
      </c>
      <c r="K2837" s="28195" t="s">
        <v>1067</v>
      </c>
      <c r="L2837" s="28229"/>
      <c r="M2837" s="28229"/>
      <c r="N2837" s="28229"/>
      <c r="O2837" s="28229"/>
      <c r="P2837" s="28229"/>
      <c r="Q2837" s="28229"/>
      <c r="R2837" s="28229"/>
      <c r="S2837" s="28229"/>
      <c r="T2837" s="28229"/>
      <c r="U2837" s="28265"/>
      <c r="V2837" s="28229">
        <v>0</v>
      </c>
    </row>
    <row s="28966" customFormat="1" customHeight="1" ht="15">
      <c r="A2838" s="28229"/>
      <c r="B2838" s="28924"/>
      <c r="C2838" s="28540"/>
      <c r="D2838" s="27339" t="str">
        <f>B2836&amp;".3"</f>
        <v>3.934.3</v>
      </c>
      <c r="E2838" s="27340" t="s">
        <v>1068</v>
      </c>
      <c r="F2838" s="27341" t="s">
        <v>430</v>
      </c>
      <c r="G2838" s="27310" t="s">
        <v>22</v>
      </c>
      <c r="H2838" s="27343" t="s">
        <v>22</v>
      </c>
      <c r="I2838" s="27310" t="s">
        <v>2786</v>
      </c>
      <c r="J2838" s="27343" t="s">
        <v>22</v>
      </c>
      <c r="K2838" s="28195" t="s">
        <v>1069</v>
      </c>
      <c r="L2838" s="28229"/>
      <c r="M2838" s="28229"/>
      <c r="N2838" s="28229"/>
      <c r="O2838" s="28229"/>
      <c r="P2838" s="28229"/>
      <c r="Q2838" s="28229"/>
      <c r="R2838" s="28229"/>
      <c r="S2838" s="28229"/>
      <c r="T2838" s="28229"/>
      <c r="U2838" s="28265"/>
      <c r="V2838" s="28229">
        <v>0</v>
      </c>
    </row>
    <row s="28966" customFormat="1" customHeight="1" ht="22.5">
      <c r="A2839" s="28229"/>
      <c r="B2839" s="28924" t="s">
        <v>2795</v>
      </c>
      <c r="C2839" s="28540" t="s">
        <v>103</v>
      </c>
      <c r="D2839" s="27339" t="str">
        <f>B2839&amp;".1"</f>
        <v>3.935.1</v>
      </c>
      <c r="E2839" s="27340" t="s">
        <v>1065</v>
      </c>
      <c r="F2839" s="27341" t="s">
        <v>430</v>
      </c>
      <c r="G2839" s="27545" t="s">
        <v>22</v>
      </c>
      <c r="H2839" s="27343" t="s">
        <v>22</v>
      </c>
      <c r="I2839" s="27545" t="s">
        <v>2796</v>
      </c>
      <c r="J2839" s="27343" t="s">
        <v>22</v>
      </c>
      <c r="K2839" s="28195"/>
      <c r="L2839" s="28229"/>
      <c r="M2839" s="28229"/>
      <c r="N2839" s="28229"/>
      <c r="O2839" s="28229"/>
      <c r="P2839" s="28229"/>
      <c r="Q2839" s="28229"/>
      <c r="R2839" s="28229"/>
      <c r="S2839" s="28229"/>
      <c r="T2839" s="28229"/>
      <c r="U2839" s="28265"/>
      <c r="V2839" s="28229">
        <v>0</v>
      </c>
    </row>
    <row s="28966" customFormat="1" customHeight="1" ht="15">
      <c r="A2840" s="28229"/>
      <c r="B2840" s="28924"/>
      <c r="C2840" s="28540"/>
      <c r="D2840" s="27339" t="str">
        <f>B2839&amp;".2"</f>
        <v>3.935.2</v>
      </c>
      <c r="E2840" s="27340" t="s">
        <v>1066</v>
      </c>
      <c r="F2840" s="27341" t="s">
        <v>430</v>
      </c>
      <c r="G2840" s="27310" t="s">
        <v>22</v>
      </c>
      <c r="H2840" s="27343" t="s">
        <v>22</v>
      </c>
      <c r="I2840" s="27310" t="s">
        <v>2786</v>
      </c>
      <c r="J2840" s="27343" t="s">
        <v>22</v>
      </c>
      <c r="K2840" s="28195" t="s">
        <v>1067</v>
      </c>
      <c r="L2840" s="28229"/>
      <c r="M2840" s="28229"/>
      <c r="N2840" s="28229"/>
      <c r="O2840" s="28229"/>
      <c r="P2840" s="28229"/>
      <c r="Q2840" s="28229"/>
      <c r="R2840" s="28229"/>
      <c r="S2840" s="28229"/>
      <c r="T2840" s="28229"/>
      <c r="U2840" s="28265"/>
      <c r="V2840" s="28229">
        <v>0</v>
      </c>
    </row>
    <row s="28966" customFormat="1" customHeight="1" ht="15">
      <c r="A2841" s="28229"/>
      <c r="B2841" s="28924"/>
      <c r="C2841" s="28540"/>
      <c r="D2841" s="27339" t="str">
        <f>B2839&amp;".3"</f>
        <v>3.935.3</v>
      </c>
      <c r="E2841" s="27340" t="s">
        <v>1068</v>
      </c>
      <c r="F2841" s="27341" t="s">
        <v>430</v>
      </c>
      <c r="G2841" s="27310" t="s">
        <v>22</v>
      </c>
      <c r="H2841" s="27343" t="s">
        <v>22</v>
      </c>
      <c r="I2841" s="27310" t="s">
        <v>2786</v>
      </c>
      <c r="J2841" s="27343" t="s">
        <v>22</v>
      </c>
      <c r="K2841" s="28195" t="s">
        <v>1069</v>
      </c>
      <c r="L2841" s="28229"/>
      <c r="M2841" s="28229"/>
      <c r="N2841" s="28229"/>
      <c r="O2841" s="28229"/>
      <c r="P2841" s="28229"/>
      <c r="Q2841" s="28229"/>
      <c r="R2841" s="28229"/>
      <c r="S2841" s="28229"/>
      <c r="T2841" s="28229"/>
      <c r="U2841" s="28265"/>
      <c r="V2841" s="28229">
        <v>0</v>
      </c>
    </row>
    <row s="28966" customFormat="1" customHeight="1" ht="22.5">
      <c r="A2842" s="28229"/>
      <c r="B2842" s="28924" t="s">
        <v>2797</v>
      </c>
      <c r="C2842" s="28540" t="s">
        <v>103</v>
      </c>
      <c r="D2842" s="27339" t="str">
        <f>B2842&amp;".1"</f>
        <v>3.936.1</v>
      </c>
      <c r="E2842" s="27340" t="s">
        <v>1065</v>
      </c>
      <c r="F2842" s="27341" t="s">
        <v>430</v>
      </c>
      <c r="G2842" s="27545" t="s">
        <v>22</v>
      </c>
      <c r="H2842" s="27343" t="s">
        <v>22</v>
      </c>
      <c r="I2842" s="27545" t="s">
        <v>2798</v>
      </c>
      <c r="J2842" s="27343" t="s">
        <v>22</v>
      </c>
      <c r="K2842" s="28195"/>
      <c r="L2842" s="28229"/>
      <c r="M2842" s="28229"/>
      <c r="N2842" s="28229"/>
      <c r="O2842" s="28229"/>
      <c r="P2842" s="28229"/>
      <c r="Q2842" s="28229"/>
      <c r="R2842" s="28229"/>
      <c r="S2842" s="28229"/>
      <c r="T2842" s="28229"/>
      <c r="U2842" s="28265"/>
      <c r="V2842" s="28229">
        <v>0</v>
      </c>
    </row>
    <row s="28966" customFormat="1" customHeight="1" ht="15">
      <c r="A2843" s="28229"/>
      <c r="B2843" s="28924"/>
      <c r="C2843" s="28540"/>
      <c r="D2843" s="27339" t="str">
        <f>B2842&amp;".2"</f>
        <v>3.936.2</v>
      </c>
      <c r="E2843" s="27340" t="s">
        <v>1066</v>
      </c>
      <c r="F2843" s="27341" t="s">
        <v>430</v>
      </c>
      <c r="G2843" s="27310" t="s">
        <v>22</v>
      </c>
      <c r="H2843" s="27343" t="s">
        <v>22</v>
      </c>
      <c r="I2843" s="27310" t="s">
        <v>2786</v>
      </c>
      <c r="J2843" s="27343" t="s">
        <v>22</v>
      </c>
      <c r="K2843" s="28195" t="s">
        <v>1067</v>
      </c>
      <c r="L2843" s="28229"/>
      <c r="M2843" s="28229"/>
      <c r="N2843" s="28229"/>
      <c r="O2843" s="28229"/>
      <c r="P2843" s="28229"/>
      <c r="Q2843" s="28229"/>
      <c r="R2843" s="28229"/>
      <c r="S2843" s="28229"/>
      <c r="T2843" s="28229"/>
      <c r="U2843" s="28265"/>
      <c r="V2843" s="28229">
        <v>0</v>
      </c>
    </row>
    <row s="28966" customFormat="1" customHeight="1" ht="15">
      <c r="A2844" s="28229"/>
      <c r="B2844" s="28924"/>
      <c r="C2844" s="28540"/>
      <c r="D2844" s="27339" t="str">
        <f>B2842&amp;".3"</f>
        <v>3.936.3</v>
      </c>
      <c r="E2844" s="27340" t="s">
        <v>1068</v>
      </c>
      <c r="F2844" s="27341" t="s">
        <v>430</v>
      </c>
      <c r="G2844" s="27310" t="s">
        <v>22</v>
      </c>
      <c r="H2844" s="27343" t="s">
        <v>22</v>
      </c>
      <c r="I2844" s="27310" t="s">
        <v>2786</v>
      </c>
      <c r="J2844" s="27343" t="s">
        <v>22</v>
      </c>
      <c r="K2844" s="28195" t="s">
        <v>1069</v>
      </c>
      <c r="L2844" s="28229"/>
      <c r="M2844" s="28229"/>
      <c r="N2844" s="28229"/>
      <c r="O2844" s="28229"/>
      <c r="P2844" s="28229"/>
      <c r="Q2844" s="28229"/>
      <c r="R2844" s="28229"/>
      <c r="S2844" s="28229"/>
      <c r="T2844" s="28229"/>
      <c r="U2844" s="28265"/>
      <c r="V2844" s="28229">
        <v>0</v>
      </c>
    </row>
    <row s="28966" customFormat="1" customHeight="1" ht="22.5">
      <c r="A2845" s="28229"/>
      <c r="B2845" s="28924" t="s">
        <v>2799</v>
      </c>
      <c r="C2845" s="28540" t="s">
        <v>103</v>
      </c>
      <c r="D2845" s="27339" t="str">
        <f>B2845&amp;".1"</f>
        <v>3.937.1</v>
      </c>
      <c r="E2845" s="27340" t="s">
        <v>1065</v>
      </c>
      <c r="F2845" s="27341" t="s">
        <v>430</v>
      </c>
      <c r="G2845" s="27545" t="s">
        <v>22</v>
      </c>
      <c r="H2845" s="27343" t="s">
        <v>22</v>
      </c>
      <c r="I2845" s="27545" t="s">
        <v>2800</v>
      </c>
      <c r="J2845" s="27343" t="s">
        <v>22</v>
      </c>
      <c r="K2845" s="28195"/>
      <c r="L2845" s="28229"/>
      <c r="M2845" s="28229"/>
      <c r="N2845" s="28229"/>
      <c r="O2845" s="28229"/>
      <c r="P2845" s="28229"/>
      <c r="Q2845" s="28229"/>
      <c r="R2845" s="28229"/>
      <c r="S2845" s="28229"/>
      <c r="T2845" s="28229"/>
      <c r="U2845" s="28265"/>
      <c r="V2845" s="28229">
        <v>0</v>
      </c>
    </row>
    <row s="28966" customFormat="1" customHeight="1" ht="15">
      <c r="A2846" s="28229"/>
      <c r="B2846" s="28924"/>
      <c r="C2846" s="28540"/>
      <c r="D2846" s="27339" t="str">
        <f>B2845&amp;".2"</f>
        <v>3.937.2</v>
      </c>
      <c r="E2846" s="27340" t="s">
        <v>1066</v>
      </c>
      <c r="F2846" s="27341" t="s">
        <v>430</v>
      </c>
      <c r="G2846" s="27310" t="s">
        <v>22</v>
      </c>
      <c r="H2846" s="27343" t="s">
        <v>22</v>
      </c>
      <c r="I2846" s="27310" t="s">
        <v>2786</v>
      </c>
      <c r="J2846" s="27343" t="s">
        <v>22</v>
      </c>
      <c r="K2846" s="28195" t="s">
        <v>1067</v>
      </c>
      <c r="L2846" s="28229"/>
      <c r="M2846" s="28229"/>
      <c r="N2846" s="28229"/>
      <c r="O2846" s="28229"/>
      <c r="P2846" s="28229"/>
      <c r="Q2846" s="28229"/>
      <c r="R2846" s="28229"/>
      <c r="S2846" s="28229"/>
      <c r="T2846" s="28229"/>
      <c r="U2846" s="28265"/>
      <c r="V2846" s="28229">
        <v>0</v>
      </c>
    </row>
    <row s="28966" customFormat="1" customHeight="1" ht="15">
      <c r="A2847" s="28229"/>
      <c r="B2847" s="28924"/>
      <c r="C2847" s="28540"/>
      <c r="D2847" s="27339" t="str">
        <f>B2845&amp;".3"</f>
        <v>3.937.3</v>
      </c>
      <c r="E2847" s="27340" t="s">
        <v>1068</v>
      </c>
      <c r="F2847" s="27341" t="s">
        <v>430</v>
      </c>
      <c r="G2847" s="27310" t="s">
        <v>22</v>
      </c>
      <c r="H2847" s="27343" t="s">
        <v>22</v>
      </c>
      <c r="I2847" s="27310" t="s">
        <v>2786</v>
      </c>
      <c r="J2847" s="27343" t="s">
        <v>22</v>
      </c>
      <c r="K2847" s="28195" t="s">
        <v>1069</v>
      </c>
      <c r="L2847" s="28229"/>
      <c r="M2847" s="28229"/>
      <c r="N2847" s="28229"/>
      <c r="O2847" s="28229"/>
      <c r="P2847" s="28229"/>
      <c r="Q2847" s="28229"/>
      <c r="R2847" s="28229"/>
      <c r="S2847" s="28229"/>
      <c r="T2847" s="28229"/>
      <c r="U2847" s="28265"/>
      <c r="V2847" s="28229">
        <v>0</v>
      </c>
    </row>
    <row s="28966" customFormat="1" customHeight="1" ht="22.5">
      <c r="A2848" s="28229"/>
      <c r="B2848" s="28924" t="s">
        <v>2801</v>
      </c>
      <c r="C2848" s="28540" t="s">
        <v>103</v>
      </c>
      <c r="D2848" s="27339" t="str">
        <f>B2848&amp;".1"</f>
        <v>3.938.1</v>
      </c>
      <c r="E2848" s="27340" t="s">
        <v>1065</v>
      </c>
      <c r="F2848" s="27341" t="s">
        <v>430</v>
      </c>
      <c r="G2848" s="27545" t="s">
        <v>22</v>
      </c>
      <c r="H2848" s="27343" t="s">
        <v>22</v>
      </c>
      <c r="I2848" s="27545" t="s">
        <v>2802</v>
      </c>
      <c r="J2848" s="27343" t="s">
        <v>22</v>
      </c>
      <c r="K2848" s="28195"/>
      <c r="L2848" s="28229"/>
      <c r="M2848" s="28229"/>
      <c r="N2848" s="28229"/>
      <c r="O2848" s="28229"/>
      <c r="P2848" s="28229"/>
      <c r="Q2848" s="28229"/>
      <c r="R2848" s="28229"/>
      <c r="S2848" s="28229"/>
      <c r="T2848" s="28229"/>
      <c r="U2848" s="28265"/>
      <c r="V2848" s="28229">
        <v>0</v>
      </c>
    </row>
    <row s="28966" customFormat="1" customHeight="1" ht="15">
      <c r="A2849" s="28229"/>
      <c r="B2849" s="28924"/>
      <c r="C2849" s="28540"/>
      <c r="D2849" s="27339" t="str">
        <f>B2848&amp;".2"</f>
        <v>3.938.2</v>
      </c>
      <c r="E2849" s="27340" t="s">
        <v>1066</v>
      </c>
      <c r="F2849" s="27341" t="s">
        <v>430</v>
      </c>
      <c r="G2849" s="27310" t="s">
        <v>22</v>
      </c>
      <c r="H2849" s="27343" t="s">
        <v>22</v>
      </c>
      <c r="I2849" s="27310" t="s">
        <v>2786</v>
      </c>
      <c r="J2849" s="27343" t="s">
        <v>22</v>
      </c>
      <c r="K2849" s="28195" t="s">
        <v>1067</v>
      </c>
      <c r="L2849" s="28229"/>
      <c r="M2849" s="28229"/>
      <c r="N2849" s="28229"/>
      <c r="O2849" s="28229"/>
      <c r="P2849" s="28229"/>
      <c r="Q2849" s="28229"/>
      <c r="R2849" s="28229"/>
      <c r="S2849" s="28229"/>
      <c r="T2849" s="28229"/>
      <c r="U2849" s="28265"/>
      <c r="V2849" s="28229">
        <v>0</v>
      </c>
    </row>
    <row s="28966" customFormat="1" customHeight="1" ht="15">
      <c r="A2850" s="28229"/>
      <c r="B2850" s="28924"/>
      <c r="C2850" s="28540"/>
      <c r="D2850" s="27339" t="str">
        <f>B2848&amp;".3"</f>
        <v>3.938.3</v>
      </c>
      <c r="E2850" s="27340" t="s">
        <v>1068</v>
      </c>
      <c r="F2850" s="27341" t="s">
        <v>430</v>
      </c>
      <c r="G2850" s="27310" t="s">
        <v>22</v>
      </c>
      <c r="H2850" s="27343" t="s">
        <v>22</v>
      </c>
      <c r="I2850" s="27310" t="s">
        <v>2786</v>
      </c>
      <c r="J2850" s="27343" t="s">
        <v>22</v>
      </c>
      <c r="K2850" s="28195" t="s">
        <v>1069</v>
      </c>
      <c r="L2850" s="28229"/>
      <c r="M2850" s="28229"/>
      <c r="N2850" s="28229"/>
      <c r="O2850" s="28229"/>
      <c r="P2850" s="28229"/>
      <c r="Q2850" s="28229"/>
      <c r="R2850" s="28229"/>
      <c r="S2850" s="28229"/>
      <c r="T2850" s="28229"/>
      <c r="U2850" s="28265"/>
      <c r="V2850" s="28229">
        <v>0</v>
      </c>
    </row>
    <row s="28966" customFormat="1" customHeight="1" ht="22.5">
      <c r="A2851" s="28229"/>
      <c r="B2851" s="28924" t="s">
        <v>2803</v>
      </c>
      <c r="C2851" s="28540" t="s">
        <v>103</v>
      </c>
      <c r="D2851" s="27339" t="str">
        <f>B2851&amp;".1"</f>
        <v>3.939.1</v>
      </c>
      <c r="E2851" s="27340" t="s">
        <v>1065</v>
      </c>
      <c r="F2851" s="27341" t="s">
        <v>430</v>
      </c>
      <c r="G2851" s="27545" t="s">
        <v>22</v>
      </c>
      <c r="H2851" s="27343" t="s">
        <v>22</v>
      </c>
      <c r="I2851" s="27545" t="s">
        <v>2804</v>
      </c>
      <c r="J2851" s="27343" t="s">
        <v>22</v>
      </c>
      <c r="K2851" s="28195"/>
      <c r="L2851" s="28229"/>
      <c r="M2851" s="28229"/>
      <c r="N2851" s="28229"/>
      <c r="O2851" s="28229"/>
      <c r="P2851" s="28229"/>
      <c r="Q2851" s="28229"/>
      <c r="R2851" s="28229"/>
      <c r="S2851" s="28229"/>
      <c r="T2851" s="28229"/>
      <c r="U2851" s="28265"/>
      <c r="V2851" s="28229">
        <v>0</v>
      </c>
    </row>
    <row s="28966" customFormat="1" customHeight="1" ht="15">
      <c r="A2852" s="28229"/>
      <c r="B2852" s="28924"/>
      <c r="C2852" s="28540"/>
      <c r="D2852" s="27339" t="str">
        <f>B2851&amp;".2"</f>
        <v>3.939.2</v>
      </c>
      <c r="E2852" s="27340" t="s">
        <v>1066</v>
      </c>
      <c r="F2852" s="27341" t="s">
        <v>430</v>
      </c>
      <c r="G2852" s="27310" t="s">
        <v>22</v>
      </c>
      <c r="H2852" s="27343" t="s">
        <v>22</v>
      </c>
      <c r="I2852" s="27310" t="s">
        <v>2786</v>
      </c>
      <c r="J2852" s="27343" t="s">
        <v>22</v>
      </c>
      <c r="K2852" s="28195" t="s">
        <v>1067</v>
      </c>
      <c r="L2852" s="28229"/>
      <c r="M2852" s="28229"/>
      <c r="N2852" s="28229"/>
      <c r="O2852" s="28229"/>
      <c r="P2852" s="28229"/>
      <c r="Q2852" s="28229"/>
      <c r="R2852" s="28229"/>
      <c r="S2852" s="28229"/>
      <c r="T2852" s="28229"/>
      <c r="U2852" s="28265"/>
      <c r="V2852" s="28229">
        <v>0</v>
      </c>
    </row>
    <row s="28966" customFormat="1" customHeight="1" ht="15">
      <c r="A2853" s="28229"/>
      <c r="B2853" s="28924"/>
      <c r="C2853" s="28540"/>
      <c r="D2853" s="27339" t="str">
        <f>B2851&amp;".3"</f>
        <v>3.939.3</v>
      </c>
      <c r="E2853" s="27340" t="s">
        <v>1068</v>
      </c>
      <c r="F2853" s="27341" t="s">
        <v>430</v>
      </c>
      <c r="G2853" s="27310" t="s">
        <v>22</v>
      </c>
      <c r="H2853" s="27343" t="s">
        <v>22</v>
      </c>
      <c r="I2853" s="27310" t="s">
        <v>2786</v>
      </c>
      <c r="J2853" s="27343" t="s">
        <v>22</v>
      </c>
      <c r="K2853" s="28195" t="s">
        <v>1069</v>
      </c>
      <c r="L2853" s="28229"/>
      <c r="M2853" s="28229"/>
      <c r="N2853" s="28229"/>
      <c r="O2853" s="28229"/>
      <c r="P2853" s="28229"/>
      <c r="Q2853" s="28229"/>
      <c r="R2853" s="28229"/>
      <c r="S2853" s="28229"/>
      <c r="T2853" s="28229"/>
      <c r="U2853" s="28265"/>
      <c r="V2853" s="28229">
        <v>0</v>
      </c>
    </row>
    <row s="28966" customFormat="1" customHeight="1" ht="22.5">
      <c r="A2854" s="28229"/>
      <c r="B2854" s="28924" t="s">
        <v>2805</v>
      </c>
      <c r="C2854" s="28540" t="s">
        <v>103</v>
      </c>
      <c r="D2854" s="27339" t="str">
        <f>B2854&amp;".1"</f>
        <v>3.940.1</v>
      </c>
      <c r="E2854" s="27340" t="s">
        <v>1065</v>
      </c>
      <c r="F2854" s="27341" t="s">
        <v>430</v>
      </c>
      <c r="G2854" s="27545" t="s">
        <v>22</v>
      </c>
      <c r="H2854" s="27343" t="s">
        <v>22</v>
      </c>
      <c r="I2854" s="27545" t="s">
        <v>2806</v>
      </c>
      <c r="J2854" s="27343" t="s">
        <v>22</v>
      </c>
      <c r="K2854" s="28195"/>
      <c r="L2854" s="28229"/>
      <c r="M2854" s="28229"/>
      <c r="N2854" s="28229"/>
      <c r="O2854" s="28229"/>
      <c r="P2854" s="28229"/>
      <c r="Q2854" s="28229"/>
      <c r="R2854" s="28229"/>
      <c r="S2854" s="28229"/>
      <c r="T2854" s="28229"/>
      <c r="U2854" s="28265"/>
      <c r="V2854" s="28229">
        <v>0</v>
      </c>
    </row>
    <row s="28966" customFormat="1" customHeight="1" ht="15">
      <c r="A2855" s="28229"/>
      <c r="B2855" s="28924"/>
      <c r="C2855" s="28540"/>
      <c r="D2855" s="27339" t="str">
        <f>B2854&amp;".2"</f>
        <v>3.940.2</v>
      </c>
      <c r="E2855" s="27340" t="s">
        <v>1066</v>
      </c>
      <c r="F2855" s="27341" t="s">
        <v>430</v>
      </c>
      <c r="G2855" s="27310" t="s">
        <v>22</v>
      </c>
      <c r="H2855" s="27343" t="s">
        <v>22</v>
      </c>
      <c r="I2855" s="27310" t="s">
        <v>2786</v>
      </c>
      <c r="J2855" s="27343" t="s">
        <v>22</v>
      </c>
      <c r="K2855" s="28195" t="s">
        <v>1067</v>
      </c>
      <c r="L2855" s="28229"/>
      <c r="M2855" s="28229"/>
      <c r="N2855" s="28229"/>
      <c r="O2855" s="28229"/>
      <c r="P2855" s="28229"/>
      <c r="Q2855" s="28229"/>
      <c r="R2855" s="28229"/>
      <c r="S2855" s="28229"/>
      <c r="T2855" s="28229"/>
      <c r="U2855" s="28265"/>
      <c r="V2855" s="28229">
        <v>0</v>
      </c>
    </row>
    <row s="28966" customFormat="1" customHeight="1" ht="15">
      <c r="A2856" s="28229"/>
      <c r="B2856" s="28924"/>
      <c r="C2856" s="28540"/>
      <c r="D2856" s="27339" t="str">
        <f>B2854&amp;".3"</f>
        <v>3.940.3</v>
      </c>
      <c r="E2856" s="27340" t="s">
        <v>1068</v>
      </c>
      <c r="F2856" s="27341" t="s">
        <v>430</v>
      </c>
      <c r="G2856" s="27310" t="s">
        <v>22</v>
      </c>
      <c r="H2856" s="27343" t="s">
        <v>22</v>
      </c>
      <c r="I2856" s="27310" t="s">
        <v>2786</v>
      </c>
      <c r="J2856" s="27343" t="s">
        <v>22</v>
      </c>
      <c r="K2856" s="28195" t="s">
        <v>1069</v>
      </c>
      <c r="L2856" s="28229"/>
      <c r="M2856" s="28229"/>
      <c r="N2856" s="28229"/>
      <c r="O2856" s="28229"/>
      <c r="P2856" s="28229"/>
      <c r="Q2856" s="28229"/>
      <c r="R2856" s="28229"/>
      <c r="S2856" s="28229"/>
      <c r="T2856" s="28229"/>
      <c r="U2856" s="28265"/>
      <c r="V2856" s="28229">
        <v>0</v>
      </c>
    </row>
    <row s="28966" customFormat="1" customHeight="1" ht="22.5">
      <c r="A2857" s="28229"/>
      <c r="B2857" s="28924" t="s">
        <v>2807</v>
      </c>
      <c r="C2857" s="28540" t="s">
        <v>103</v>
      </c>
      <c r="D2857" s="27339" t="str">
        <f>B2857&amp;".1"</f>
        <v>3.941.1</v>
      </c>
      <c r="E2857" s="27340" t="s">
        <v>1065</v>
      </c>
      <c r="F2857" s="27341" t="s">
        <v>430</v>
      </c>
      <c r="G2857" s="27545" t="s">
        <v>22</v>
      </c>
      <c r="H2857" s="27343" t="s">
        <v>22</v>
      </c>
      <c r="I2857" s="27545" t="s">
        <v>2808</v>
      </c>
      <c r="J2857" s="27343" t="s">
        <v>22</v>
      </c>
      <c r="K2857" s="28195"/>
      <c r="L2857" s="28229"/>
      <c r="M2857" s="28229"/>
      <c r="N2857" s="28229"/>
      <c r="O2857" s="28229"/>
      <c r="P2857" s="28229"/>
      <c r="Q2857" s="28229"/>
      <c r="R2857" s="28229"/>
      <c r="S2857" s="28229"/>
      <c r="T2857" s="28229"/>
      <c r="U2857" s="28265"/>
      <c r="V2857" s="28229">
        <v>0</v>
      </c>
    </row>
    <row s="28966" customFormat="1" customHeight="1" ht="15">
      <c r="A2858" s="28229"/>
      <c r="B2858" s="28924"/>
      <c r="C2858" s="28540"/>
      <c r="D2858" s="27339" t="str">
        <f>B2857&amp;".2"</f>
        <v>3.941.2</v>
      </c>
      <c r="E2858" s="27340" t="s">
        <v>1066</v>
      </c>
      <c r="F2858" s="27341" t="s">
        <v>430</v>
      </c>
      <c r="G2858" s="27310" t="s">
        <v>22</v>
      </c>
      <c r="H2858" s="27343" t="s">
        <v>22</v>
      </c>
      <c r="I2858" s="27310" t="s">
        <v>2786</v>
      </c>
      <c r="J2858" s="27343" t="s">
        <v>22</v>
      </c>
      <c r="K2858" s="28195" t="s">
        <v>1067</v>
      </c>
      <c r="L2858" s="28229"/>
      <c r="M2858" s="28229"/>
      <c r="N2858" s="28229"/>
      <c r="O2858" s="28229"/>
      <c r="P2858" s="28229"/>
      <c r="Q2858" s="28229"/>
      <c r="R2858" s="28229"/>
      <c r="S2858" s="28229"/>
      <c r="T2858" s="28229"/>
      <c r="U2858" s="28265"/>
      <c r="V2858" s="28229">
        <v>0</v>
      </c>
    </row>
    <row s="28966" customFormat="1" customHeight="1" ht="15">
      <c r="A2859" s="28229"/>
      <c r="B2859" s="28924"/>
      <c r="C2859" s="28540"/>
      <c r="D2859" s="27339" t="str">
        <f>B2857&amp;".3"</f>
        <v>3.941.3</v>
      </c>
      <c r="E2859" s="27340" t="s">
        <v>1068</v>
      </c>
      <c r="F2859" s="27341" t="s">
        <v>430</v>
      </c>
      <c r="G2859" s="27310" t="s">
        <v>22</v>
      </c>
      <c r="H2859" s="27343" t="s">
        <v>22</v>
      </c>
      <c r="I2859" s="27310" t="s">
        <v>2786</v>
      </c>
      <c r="J2859" s="27343" t="s">
        <v>22</v>
      </c>
      <c r="K2859" s="28195" t="s">
        <v>1069</v>
      </c>
      <c r="L2859" s="28229"/>
      <c r="M2859" s="28229"/>
      <c r="N2859" s="28229"/>
      <c r="O2859" s="28229"/>
      <c r="P2859" s="28229"/>
      <c r="Q2859" s="28229"/>
      <c r="R2859" s="28229"/>
      <c r="S2859" s="28229"/>
      <c r="T2859" s="28229"/>
      <c r="U2859" s="28265"/>
      <c r="V2859" s="28229">
        <v>0</v>
      </c>
    </row>
    <row s="28966" customFormat="1" customHeight="1" ht="22.5">
      <c r="A2860" s="28229"/>
      <c r="B2860" s="28924" t="s">
        <v>2809</v>
      </c>
      <c r="C2860" s="28540" t="s">
        <v>103</v>
      </c>
      <c r="D2860" s="27339" t="str">
        <f>B2860&amp;".1"</f>
        <v>3.942.1</v>
      </c>
      <c r="E2860" s="27340" t="s">
        <v>1065</v>
      </c>
      <c r="F2860" s="27341" t="s">
        <v>430</v>
      </c>
      <c r="G2860" s="27545" t="s">
        <v>22</v>
      </c>
      <c r="H2860" s="27343" t="s">
        <v>22</v>
      </c>
      <c r="I2860" s="27545" t="s">
        <v>2810</v>
      </c>
      <c r="J2860" s="27343" t="s">
        <v>22</v>
      </c>
      <c r="K2860" s="28195"/>
      <c r="L2860" s="28229"/>
      <c r="M2860" s="28229"/>
      <c r="N2860" s="28229"/>
      <c r="O2860" s="28229"/>
      <c r="P2860" s="28229"/>
      <c r="Q2860" s="28229"/>
      <c r="R2860" s="28229"/>
      <c r="S2860" s="28229"/>
      <c r="T2860" s="28229"/>
      <c r="U2860" s="28265"/>
      <c r="V2860" s="28229">
        <v>0</v>
      </c>
    </row>
    <row s="28966" customFormat="1" customHeight="1" ht="15">
      <c r="A2861" s="28229"/>
      <c r="B2861" s="28924"/>
      <c r="C2861" s="28540"/>
      <c r="D2861" s="27339" t="str">
        <f>B2860&amp;".2"</f>
        <v>3.942.2</v>
      </c>
      <c r="E2861" s="27340" t="s">
        <v>1066</v>
      </c>
      <c r="F2861" s="27341" t="s">
        <v>430</v>
      </c>
      <c r="G2861" s="27310" t="s">
        <v>22</v>
      </c>
      <c r="H2861" s="27343" t="s">
        <v>22</v>
      </c>
      <c r="I2861" s="27310" t="s">
        <v>2786</v>
      </c>
      <c r="J2861" s="27343" t="s">
        <v>22</v>
      </c>
      <c r="K2861" s="28195" t="s">
        <v>1067</v>
      </c>
      <c r="L2861" s="28229"/>
      <c r="M2861" s="28229"/>
      <c r="N2861" s="28229"/>
      <c r="O2861" s="28229"/>
      <c r="P2861" s="28229"/>
      <c r="Q2861" s="28229"/>
      <c r="R2861" s="28229"/>
      <c r="S2861" s="28229"/>
      <c r="T2861" s="28229"/>
      <c r="U2861" s="28265"/>
      <c r="V2861" s="28229">
        <v>0</v>
      </c>
    </row>
    <row s="28966" customFormat="1" customHeight="1" ht="15">
      <c r="A2862" s="28229"/>
      <c r="B2862" s="28924"/>
      <c r="C2862" s="28540"/>
      <c r="D2862" s="27339" t="str">
        <f>B2860&amp;".3"</f>
        <v>3.942.3</v>
      </c>
      <c r="E2862" s="27340" t="s">
        <v>1068</v>
      </c>
      <c r="F2862" s="27341" t="s">
        <v>430</v>
      </c>
      <c r="G2862" s="27310" t="s">
        <v>22</v>
      </c>
      <c r="H2862" s="27343" t="s">
        <v>22</v>
      </c>
      <c r="I2862" s="27310" t="s">
        <v>2786</v>
      </c>
      <c r="J2862" s="27343" t="s">
        <v>22</v>
      </c>
      <c r="K2862" s="28195" t="s">
        <v>1069</v>
      </c>
      <c r="L2862" s="28229"/>
      <c r="M2862" s="28229"/>
      <c r="N2862" s="28229"/>
      <c r="O2862" s="28229"/>
      <c r="P2862" s="28229"/>
      <c r="Q2862" s="28229"/>
      <c r="R2862" s="28229"/>
      <c r="S2862" s="28229"/>
      <c r="T2862" s="28229"/>
      <c r="U2862" s="28265"/>
      <c r="V2862" s="28229">
        <v>0</v>
      </c>
    </row>
    <row s="28966" customFormat="1" customHeight="1" ht="22.5">
      <c r="A2863" s="28229"/>
      <c r="B2863" s="28924" t="s">
        <v>2811</v>
      </c>
      <c r="C2863" s="28540" t="s">
        <v>103</v>
      </c>
      <c r="D2863" s="27339" t="str">
        <f>B2863&amp;".1"</f>
        <v>3.943.1</v>
      </c>
      <c r="E2863" s="27340" t="s">
        <v>1065</v>
      </c>
      <c r="F2863" s="27341" t="s">
        <v>430</v>
      </c>
      <c r="G2863" s="27545" t="s">
        <v>22</v>
      </c>
      <c r="H2863" s="27343" t="s">
        <v>22</v>
      </c>
      <c r="I2863" s="27545" t="s">
        <v>2812</v>
      </c>
      <c r="J2863" s="27343" t="s">
        <v>22</v>
      </c>
      <c r="K2863" s="28195"/>
      <c r="L2863" s="28229"/>
      <c r="M2863" s="28229"/>
      <c r="N2863" s="28229"/>
      <c r="O2863" s="28229"/>
      <c r="P2863" s="28229"/>
      <c r="Q2863" s="28229"/>
      <c r="R2863" s="28229"/>
      <c r="S2863" s="28229"/>
      <c r="T2863" s="28229"/>
      <c r="U2863" s="28265"/>
      <c r="V2863" s="28229">
        <v>0</v>
      </c>
    </row>
    <row s="28966" customFormat="1" customHeight="1" ht="15">
      <c r="A2864" s="28229"/>
      <c r="B2864" s="28924"/>
      <c r="C2864" s="28540"/>
      <c r="D2864" s="27339" t="str">
        <f>B2863&amp;".2"</f>
        <v>3.943.2</v>
      </c>
      <c r="E2864" s="27340" t="s">
        <v>1066</v>
      </c>
      <c r="F2864" s="27341" t="s">
        <v>430</v>
      </c>
      <c r="G2864" s="27310" t="s">
        <v>22</v>
      </c>
      <c r="H2864" s="27343" t="s">
        <v>22</v>
      </c>
      <c r="I2864" s="27310" t="s">
        <v>2786</v>
      </c>
      <c r="J2864" s="27343" t="s">
        <v>22</v>
      </c>
      <c r="K2864" s="28195" t="s">
        <v>1067</v>
      </c>
      <c r="L2864" s="28229"/>
      <c r="M2864" s="28229"/>
      <c r="N2864" s="28229"/>
      <c r="O2864" s="28229"/>
      <c r="P2864" s="28229"/>
      <c r="Q2864" s="28229"/>
      <c r="R2864" s="28229"/>
      <c r="S2864" s="28229"/>
      <c r="T2864" s="28229"/>
      <c r="U2864" s="28265"/>
      <c r="V2864" s="28229">
        <v>0</v>
      </c>
    </row>
    <row s="28966" customFormat="1" customHeight="1" ht="15">
      <c r="A2865" s="28229"/>
      <c r="B2865" s="28924"/>
      <c r="C2865" s="28540"/>
      <c r="D2865" s="27339" t="str">
        <f>B2863&amp;".3"</f>
        <v>3.943.3</v>
      </c>
      <c r="E2865" s="27340" t="s">
        <v>1068</v>
      </c>
      <c r="F2865" s="27341" t="s">
        <v>430</v>
      </c>
      <c r="G2865" s="27310" t="s">
        <v>22</v>
      </c>
      <c r="H2865" s="27343" t="s">
        <v>22</v>
      </c>
      <c r="I2865" s="27310" t="s">
        <v>2745</v>
      </c>
      <c r="J2865" s="27343" t="s">
        <v>22</v>
      </c>
      <c r="K2865" s="28195" t="s">
        <v>1069</v>
      </c>
      <c r="L2865" s="28229"/>
      <c r="M2865" s="28229"/>
      <c r="N2865" s="28229"/>
      <c r="O2865" s="28229"/>
      <c r="P2865" s="28229"/>
      <c r="Q2865" s="28229"/>
      <c r="R2865" s="28229"/>
      <c r="S2865" s="28229"/>
      <c r="T2865" s="28229"/>
      <c r="U2865" s="28265"/>
      <c r="V2865" s="28229">
        <v>0</v>
      </c>
    </row>
    <row s="28966" customFormat="1" customHeight="1" ht="22.5">
      <c r="A2866" s="28229"/>
      <c r="B2866" s="28924" t="s">
        <v>2813</v>
      </c>
      <c r="C2866" s="28540" t="s">
        <v>103</v>
      </c>
      <c r="D2866" s="27339" t="str">
        <f>B2866&amp;".1"</f>
        <v>3.944.1</v>
      </c>
      <c r="E2866" s="27340" t="s">
        <v>1065</v>
      </c>
      <c r="F2866" s="27341" t="s">
        <v>430</v>
      </c>
      <c r="G2866" s="27545" t="s">
        <v>22</v>
      </c>
      <c r="H2866" s="27343" t="s">
        <v>22</v>
      </c>
      <c r="I2866" s="27545" t="s">
        <v>2814</v>
      </c>
      <c r="J2866" s="27343" t="s">
        <v>22</v>
      </c>
      <c r="K2866" s="28195"/>
      <c r="L2866" s="28229"/>
      <c r="M2866" s="28229"/>
      <c r="N2866" s="28229"/>
      <c r="O2866" s="28229"/>
      <c r="P2866" s="28229"/>
      <c r="Q2866" s="28229"/>
      <c r="R2866" s="28229"/>
      <c r="S2866" s="28229"/>
      <c r="T2866" s="28229"/>
      <c r="U2866" s="28265"/>
      <c r="V2866" s="28229">
        <v>0</v>
      </c>
    </row>
    <row s="28966" customFormat="1" customHeight="1" ht="15">
      <c r="A2867" s="28229"/>
      <c r="B2867" s="28924"/>
      <c r="C2867" s="28540"/>
      <c r="D2867" s="27339" t="str">
        <f>B2866&amp;".2"</f>
        <v>3.944.2</v>
      </c>
      <c r="E2867" s="27340" t="s">
        <v>1066</v>
      </c>
      <c r="F2867" s="27341" t="s">
        <v>430</v>
      </c>
      <c r="G2867" s="27310" t="s">
        <v>22</v>
      </c>
      <c r="H2867" s="27343" t="s">
        <v>22</v>
      </c>
      <c r="I2867" s="27310" t="s">
        <v>2786</v>
      </c>
      <c r="J2867" s="27343" t="s">
        <v>22</v>
      </c>
      <c r="K2867" s="28195" t="s">
        <v>1067</v>
      </c>
      <c r="L2867" s="28229"/>
      <c r="M2867" s="28229"/>
      <c r="N2867" s="28229"/>
      <c r="O2867" s="28229"/>
      <c r="P2867" s="28229"/>
      <c r="Q2867" s="28229"/>
      <c r="R2867" s="28229"/>
      <c r="S2867" s="28229"/>
      <c r="T2867" s="28229"/>
      <c r="U2867" s="28265"/>
      <c r="V2867" s="28229">
        <v>0</v>
      </c>
    </row>
    <row s="28966" customFormat="1" customHeight="1" ht="15">
      <c r="A2868" s="28229"/>
      <c r="B2868" s="28924"/>
      <c r="C2868" s="28540"/>
      <c r="D2868" s="27339" t="str">
        <f>B2866&amp;".3"</f>
        <v>3.944.3</v>
      </c>
      <c r="E2868" s="27340" t="s">
        <v>1068</v>
      </c>
      <c r="F2868" s="27341" t="s">
        <v>430</v>
      </c>
      <c r="G2868" s="27310" t="s">
        <v>22</v>
      </c>
      <c r="H2868" s="27343" t="s">
        <v>22</v>
      </c>
      <c r="I2868" s="27310" t="s">
        <v>2786</v>
      </c>
      <c r="J2868" s="27343" t="s">
        <v>22</v>
      </c>
      <c r="K2868" s="28195" t="s">
        <v>1069</v>
      </c>
      <c r="L2868" s="28229"/>
      <c r="M2868" s="28229"/>
      <c r="N2868" s="28229"/>
      <c r="O2868" s="28229"/>
      <c r="P2868" s="28229"/>
      <c r="Q2868" s="28229"/>
      <c r="R2868" s="28229"/>
      <c r="S2868" s="28229"/>
      <c r="T2868" s="28229"/>
      <c r="U2868" s="28265"/>
      <c r="V2868" s="28229">
        <v>0</v>
      </c>
    </row>
    <row s="28966" customFormat="1" customHeight="1" ht="22.5">
      <c r="A2869" s="28229"/>
      <c r="B2869" s="28924" t="s">
        <v>2815</v>
      </c>
      <c r="C2869" s="28540" t="s">
        <v>103</v>
      </c>
      <c r="D2869" s="27339" t="str">
        <f>B2869&amp;".1"</f>
        <v>3.945.1</v>
      </c>
      <c r="E2869" s="27340" t="s">
        <v>1065</v>
      </c>
      <c r="F2869" s="27341" t="s">
        <v>430</v>
      </c>
      <c r="G2869" s="27545" t="s">
        <v>22</v>
      </c>
      <c r="H2869" s="27343" t="s">
        <v>22</v>
      </c>
      <c r="I2869" s="27545" t="s">
        <v>1706</v>
      </c>
      <c r="J2869" s="27343" t="s">
        <v>22</v>
      </c>
      <c r="K2869" s="28195"/>
      <c r="L2869" s="28229"/>
      <c r="M2869" s="28229"/>
      <c r="N2869" s="28229"/>
      <c r="O2869" s="28229"/>
      <c r="P2869" s="28229"/>
      <c r="Q2869" s="28229"/>
      <c r="R2869" s="28229"/>
      <c r="S2869" s="28229"/>
      <c r="T2869" s="28229"/>
      <c r="U2869" s="28265"/>
      <c r="V2869" s="28229">
        <v>0</v>
      </c>
    </row>
    <row s="28966" customFormat="1" customHeight="1" ht="15">
      <c r="A2870" s="28229"/>
      <c r="B2870" s="28924"/>
      <c r="C2870" s="28540"/>
      <c r="D2870" s="27339" t="str">
        <f>B2869&amp;".2"</f>
        <v>3.945.2</v>
      </c>
      <c r="E2870" s="27340" t="s">
        <v>1066</v>
      </c>
      <c r="F2870" s="27341" t="s">
        <v>430</v>
      </c>
      <c r="G2870" s="27310" t="s">
        <v>22</v>
      </c>
      <c r="H2870" s="27343" t="s">
        <v>22</v>
      </c>
      <c r="I2870" s="27310" t="s">
        <v>2786</v>
      </c>
      <c r="J2870" s="27343" t="s">
        <v>22</v>
      </c>
      <c r="K2870" s="28195" t="s">
        <v>1067</v>
      </c>
      <c r="L2870" s="28229"/>
      <c r="M2870" s="28229"/>
      <c r="N2870" s="28229"/>
      <c r="O2870" s="28229"/>
      <c r="P2870" s="28229"/>
      <c r="Q2870" s="28229"/>
      <c r="R2870" s="28229"/>
      <c r="S2870" s="28229"/>
      <c r="T2870" s="28229"/>
      <c r="U2870" s="28265"/>
      <c r="V2870" s="28229">
        <v>0</v>
      </c>
    </row>
    <row s="28966" customFormat="1" customHeight="1" ht="15">
      <c r="A2871" s="28229"/>
      <c r="B2871" s="28924"/>
      <c r="C2871" s="28540"/>
      <c r="D2871" s="27339" t="str">
        <f>B2869&amp;".3"</f>
        <v>3.945.3</v>
      </c>
      <c r="E2871" s="27340" t="s">
        <v>1068</v>
      </c>
      <c r="F2871" s="27341" t="s">
        <v>430</v>
      </c>
      <c r="G2871" s="27310" t="s">
        <v>22</v>
      </c>
      <c r="H2871" s="27343" t="s">
        <v>22</v>
      </c>
      <c r="I2871" s="27310" t="s">
        <v>2786</v>
      </c>
      <c r="J2871" s="27343" t="s">
        <v>22</v>
      </c>
      <c r="K2871" s="28195" t="s">
        <v>1069</v>
      </c>
      <c r="L2871" s="28229"/>
      <c r="M2871" s="28229"/>
      <c r="N2871" s="28229"/>
      <c r="O2871" s="28229"/>
      <c r="P2871" s="28229"/>
      <c r="Q2871" s="28229"/>
      <c r="R2871" s="28229"/>
      <c r="S2871" s="28229"/>
      <c r="T2871" s="28229"/>
      <c r="U2871" s="28265"/>
      <c r="V2871" s="28229">
        <v>0</v>
      </c>
    </row>
    <row s="28966" customFormat="1" customHeight="1" ht="22.5">
      <c r="A2872" s="28229"/>
      <c r="B2872" s="28924" t="s">
        <v>2816</v>
      </c>
      <c r="C2872" s="28540" t="s">
        <v>103</v>
      </c>
      <c r="D2872" s="27339" t="str">
        <f>B2872&amp;".1"</f>
        <v>3.946.1</v>
      </c>
      <c r="E2872" s="27340" t="s">
        <v>1065</v>
      </c>
      <c r="F2872" s="27341" t="s">
        <v>430</v>
      </c>
      <c r="G2872" s="27545" t="s">
        <v>22</v>
      </c>
      <c r="H2872" s="27343" t="s">
        <v>22</v>
      </c>
      <c r="I2872" s="27545" t="s">
        <v>2817</v>
      </c>
      <c r="J2872" s="27343" t="s">
        <v>22</v>
      </c>
      <c r="K2872" s="28195"/>
      <c r="L2872" s="28229"/>
      <c r="M2872" s="28229"/>
      <c r="N2872" s="28229"/>
      <c r="O2872" s="28229"/>
      <c r="P2872" s="28229"/>
      <c r="Q2872" s="28229"/>
      <c r="R2872" s="28229"/>
      <c r="S2872" s="28229"/>
      <c r="T2872" s="28229"/>
      <c r="U2872" s="28265"/>
      <c r="V2872" s="28229">
        <v>0</v>
      </c>
    </row>
    <row s="28966" customFormat="1" customHeight="1" ht="15">
      <c r="A2873" s="28229"/>
      <c r="B2873" s="28924"/>
      <c r="C2873" s="28540"/>
      <c r="D2873" s="27339" t="str">
        <f>B2872&amp;".2"</f>
        <v>3.946.2</v>
      </c>
      <c r="E2873" s="27340" t="s">
        <v>1066</v>
      </c>
      <c r="F2873" s="27341" t="s">
        <v>430</v>
      </c>
      <c r="G2873" s="27310" t="s">
        <v>22</v>
      </c>
      <c r="H2873" s="27343" t="s">
        <v>22</v>
      </c>
      <c r="I2873" s="27310" t="s">
        <v>2818</v>
      </c>
      <c r="J2873" s="27343" t="s">
        <v>22</v>
      </c>
      <c r="K2873" s="28195" t="s">
        <v>1067</v>
      </c>
      <c r="L2873" s="28229"/>
      <c r="M2873" s="28229"/>
      <c r="N2873" s="28229"/>
      <c r="O2873" s="28229"/>
      <c r="P2873" s="28229"/>
      <c r="Q2873" s="28229"/>
      <c r="R2873" s="28229"/>
      <c r="S2873" s="28229"/>
      <c r="T2873" s="28229"/>
      <c r="U2873" s="28265"/>
      <c r="V2873" s="28229">
        <v>0</v>
      </c>
    </row>
    <row s="28966" customFormat="1" customHeight="1" ht="15">
      <c r="A2874" s="28229"/>
      <c r="B2874" s="28924"/>
      <c r="C2874" s="28540"/>
      <c r="D2874" s="27339" t="str">
        <f>B2872&amp;".3"</f>
        <v>3.946.3</v>
      </c>
      <c r="E2874" s="27340" t="s">
        <v>1068</v>
      </c>
      <c r="F2874" s="27341" t="s">
        <v>430</v>
      </c>
      <c r="G2874" s="27310" t="s">
        <v>22</v>
      </c>
      <c r="H2874" s="27343" t="s">
        <v>22</v>
      </c>
      <c r="I2874" s="27310" t="s">
        <v>2786</v>
      </c>
      <c r="J2874" s="27343" t="s">
        <v>22</v>
      </c>
      <c r="K2874" s="28195" t="s">
        <v>1069</v>
      </c>
      <c r="L2874" s="28229"/>
      <c r="M2874" s="28229"/>
      <c r="N2874" s="28229"/>
      <c r="O2874" s="28229"/>
      <c r="P2874" s="28229"/>
      <c r="Q2874" s="28229"/>
      <c r="R2874" s="28229"/>
      <c r="S2874" s="28229"/>
      <c r="T2874" s="28229"/>
      <c r="U2874" s="28265"/>
      <c r="V2874" s="28229">
        <v>0</v>
      </c>
    </row>
    <row s="28966" customFormat="1" customHeight="1" ht="22.5">
      <c r="A2875" s="28229"/>
      <c r="B2875" s="28924" t="s">
        <v>2819</v>
      </c>
      <c r="C2875" s="28540" t="s">
        <v>103</v>
      </c>
      <c r="D2875" s="27339" t="str">
        <f>B2875&amp;".1"</f>
        <v>3.947.1</v>
      </c>
      <c r="E2875" s="27340" t="s">
        <v>1065</v>
      </c>
      <c r="F2875" s="27341" t="s">
        <v>430</v>
      </c>
      <c r="G2875" s="27545" t="s">
        <v>22</v>
      </c>
      <c r="H2875" s="27343" t="s">
        <v>22</v>
      </c>
      <c r="I2875" s="27545" t="s">
        <v>2820</v>
      </c>
      <c r="J2875" s="27343" t="s">
        <v>22</v>
      </c>
      <c r="K2875" s="28195"/>
      <c r="L2875" s="28229"/>
      <c r="M2875" s="28229"/>
      <c r="N2875" s="28229"/>
      <c r="O2875" s="28229"/>
      <c r="P2875" s="28229"/>
      <c r="Q2875" s="28229"/>
      <c r="R2875" s="28229"/>
      <c r="S2875" s="28229"/>
      <c r="T2875" s="28229"/>
      <c r="U2875" s="28265"/>
      <c r="V2875" s="28229">
        <v>0</v>
      </c>
    </row>
    <row s="28966" customFormat="1" customHeight="1" ht="15">
      <c r="A2876" s="28229"/>
      <c r="B2876" s="28924"/>
      <c r="C2876" s="28540"/>
      <c r="D2876" s="27339" t="str">
        <f>B2875&amp;".2"</f>
        <v>3.947.2</v>
      </c>
      <c r="E2876" s="27340" t="s">
        <v>1066</v>
      </c>
      <c r="F2876" s="27341" t="s">
        <v>430</v>
      </c>
      <c r="G2876" s="27310" t="s">
        <v>22</v>
      </c>
      <c r="H2876" s="27343" t="s">
        <v>22</v>
      </c>
      <c r="I2876" s="27310" t="s">
        <v>2818</v>
      </c>
      <c r="J2876" s="27343" t="s">
        <v>22</v>
      </c>
      <c r="K2876" s="28195" t="s">
        <v>1067</v>
      </c>
      <c r="L2876" s="28229"/>
      <c r="M2876" s="28229"/>
      <c r="N2876" s="28229"/>
      <c r="O2876" s="28229"/>
      <c r="P2876" s="28229"/>
      <c r="Q2876" s="28229"/>
      <c r="R2876" s="28229"/>
      <c r="S2876" s="28229"/>
      <c r="T2876" s="28229"/>
      <c r="U2876" s="28265"/>
      <c r="V2876" s="28229">
        <v>0</v>
      </c>
    </row>
    <row s="28966" customFormat="1" customHeight="1" ht="15">
      <c r="A2877" s="28229"/>
      <c r="B2877" s="28924"/>
      <c r="C2877" s="28540"/>
      <c r="D2877" s="27339" t="str">
        <f>B2875&amp;".3"</f>
        <v>3.947.3</v>
      </c>
      <c r="E2877" s="27340" t="s">
        <v>1068</v>
      </c>
      <c r="F2877" s="27341" t="s">
        <v>430</v>
      </c>
      <c r="G2877" s="27310" t="s">
        <v>22</v>
      </c>
      <c r="H2877" s="27343" t="s">
        <v>22</v>
      </c>
      <c r="I2877" s="27310" t="s">
        <v>2818</v>
      </c>
      <c r="J2877" s="27343" t="s">
        <v>22</v>
      </c>
      <c r="K2877" s="28195" t="s">
        <v>1069</v>
      </c>
      <c r="L2877" s="28229"/>
      <c r="M2877" s="28229"/>
      <c r="N2877" s="28229"/>
      <c r="O2877" s="28229"/>
      <c r="P2877" s="28229"/>
      <c r="Q2877" s="28229"/>
      <c r="R2877" s="28229"/>
      <c r="S2877" s="28229"/>
      <c r="T2877" s="28229"/>
      <c r="U2877" s="28265"/>
      <c r="V2877" s="28229">
        <v>0</v>
      </c>
    </row>
    <row s="28966" customFormat="1" customHeight="1" ht="22.5">
      <c r="A2878" s="28229"/>
      <c r="B2878" s="28924" t="s">
        <v>2821</v>
      </c>
      <c r="C2878" s="28540" t="s">
        <v>103</v>
      </c>
      <c r="D2878" s="27339" t="str">
        <f>B2878&amp;".1"</f>
        <v>3.948.1</v>
      </c>
      <c r="E2878" s="27340" t="s">
        <v>1065</v>
      </c>
      <c r="F2878" s="27341" t="s">
        <v>430</v>
      </c>
      <c r="G2878" s="27545" t="s">
        <v>22</v>
      </c>
      <c r="H2878" s="27343" t="s">
        <v>22</v>
      </c>
      <c r="I2878" s="27545" t="s">
        <v>2822</v>
      </c>
      <c r="J2878" s="27343" t="s">
        <v>22</v>
      </c>
      <c r="K2878" s="28195"/>
      <c r="L2878" s="28229"/>
      <c r="M2878" s="28229"/>
      <c r="N2878" s="28229"/>
      <c r="O2878" s="28229"/>
      <c r="P2878" s="28229"/>
      <c r="Q2878" s="28229"/>
      <c r="R2878" s="28229"/>
      <c r="S2878" s="28229"/>
      <c r="T2878" s="28229"/>
      <c r="U2878" s="28265"/>
      <c r="V2878" s="28229">
        <v>0</v>
      </c>
    </row>
    <row s="28966" customFormat="1" customHeight="1" ht="15">
      <c r="A2879" s="28229"/>
      <c r="B2879" s="28924"/>
      <c r="C2879" s="28540"/>
      <c r="D2879" s="27339" t="str">
        <f>B2878&amp;".2"</f>
        <v>3.948.2</v>
      </c>
      <c r="E2879" s="27340" t="s">
        <v>1066</v>
      </c>
      <c r="F2879" s="27341" t="s">
        <v>430</v>
      </c>
      <c r="G2879" s="27310" t="s">
        <v>22</v>
      </c>
      <c r="H2879" s="27343" t="s">
        <v>22</v>
      </c>
      <c r="I2879" s="27310" t="s">
        <v>2818</v>
      </c>
      <c r="J2879" s="27343" t="s">
        <v>22</v>
      </c>
      <c r="K2879" s="28195" t="s">
        <v>1067</v>
      </c>
      <c r="L2879" s="28229"/>
      <c r="M2879" s="28229"/>
      <c r="N2879" s="28229"/>
      <c r="O2879" s="28229"/>
      <c r="P2879" s="28229"/>
      <c r="Q2879" s="28229"/>
      <c r="R2879" s="28229"/>
      <c r="S2879" s="28229"/>
      <c r="T2879" s="28229"/>
      <c r="U2879" s="28265"/>
      <c r="V2879" s="28229">
        <v>0</v>
      </c>
    </row>
    <row s="28966" customFormat="1" customHeight="1" ht="15">
      <c r="A2880" s="28229"/>
      <c r="B2880" s="28924"/>
      <c r="C2880" s="28540"/>
      <c r="D2880" s="27339" t="str">
        <f>B2878&amp;".3"</f>
        <v>3.948.3</v>
      </c>
      <c r="E2880" s="27340" t="s">
        <v>1068</v>
      </c>
      <c r="F2880" s="27341" t="s">
        <v>430</v>
      </c>
      <c r="G2880" s="27310" t="s">
        <v>22</v>
      </c>
      <c r="H2880" s="27343" t="s">
        <v>22</v>
      </c>
      <c r="I2880" s="27310" t="s">
        <v>2818</v>
      </c>
      <c r="J2880" s="27343" t="s">
        <v>22</v>
      </c>
      <c r="K2880" s="28195" t="s">
        <v>1069</v>
      </c>
      <c r="L2880" s="28229"/>
      <c r="M2880" s="28229"/>
      <c r="N2880" s="28229"/>
      <c r="O2880" s="28229"/>
      <c r="P2880" s="28229"/>
      <c r="Q2880" s="28229"/>
      <c r="R2880" s="28229"/>
      <c r="S2880" s="28229"/>
      <c r="T2880" s="28229"/>
      <c r="U2880" s="28265"/>
      <c r="V2880" s="28229">
        <v>0</v>
      </c>
    </row>
    <row s="28966" customFormat="1" customHeight="1" ht="22.5">
      <c r="A2881" s="28229"/>
      <c r="B2881" s="28924" t="s">
        <v>2823</v>
      </c>
      <c r="C2881" s="28540" t="s">
        <v>103</v>
      </c>
      <c r="D2881" s="27339" t="str">
        <f>B2881&amp;".1"</f>
        <v>3.949.1</v>
      </c>
      <c r="E2881" s="27340" t="s">
        <v>1065</v>
      </c>
      <c r="F2881" s="27341" t="s">
        <v>430</v>
      </c>
      <c r="G2881" s="27545" t="s">
        <v>22</v>
      </c>
      <c r="H2881" s="27343" t="s">
        <v>22</v>
      </c>
      <c r="I2881" s="27545" t="s">
        <v>2824</v>
      </c>
      <c r="J2881" s="27343" t="s">
        <v>22</v>
      </c>
      <c r="K2881" s="28195"/>
      <c r="L2881" s="28229"/>
      <c r="M2881" s="28229"/>
      <c r="N2881" s="28229"/>
      <c r="O2881" s="28229"/>
      <c r="P2881" s="28229"/>
      <c r="Q2881" s="28229"/>
      <c r="R2881" s="28229"/>
      <c r="S2881" s="28229"/>
      <c r="T2881" s="28229"/>
      <c r="U2881" s="28265"/>
      <c r="V2881" s="28229">
        <v>0</v>
      </c>
    </row>
    <row s="28966" customFormat="1" customHeight="1" ht="15">
      <c r="A2882" s="28229"/>
      <c r="B2882" s="28924"/>
      <c r="C2882" s="28540"/>
      <c r="D2882" s="27339" t="str">
        <f>B2881&amp;".2"</f>
        <v>3.949.2</v>
      </c>
      <c r="E2882" s="27340" t="s">
        <v>1066</v>
      </c>
      <c r="F2882" s="27341" t="s">
        <v>430</v>
      </c>
      <c r="G2882" s="27310" t="s">
        <v>22</v>
      </c>
      <c r="H2882" s="27343" t="s">
        <v>22</v>
      </c>
      <c r="I2882" s="27310" t="s">
        <v>2818</v>
      </c>
      <c r="J2882" s="27343" t="s">
        <v>22</v>
      </c>
      <c r="K2882" s="28195" t="s">
        <v>1067</v>
      </c>
      <c r="L2882" s="28229"/>
      <c r="M2882" s="28229"/>
      <c r="N2882" s="28229"/>
      <c r="O2882" s="28229"/>
      <c r="P2882" s="28229"/>
      <c r="Q2882" s="28229"/>
      <c r="R2882" s="28229"/>
      <c r="S2882" s="28229"/>
      <c r="T2882" s="28229"/>
      <c r="U2882" s="28265"/>
      <c r="V2882" s="28229">
        <v>0</v>
      </c>
    </row>
    <row s="28966" customFormat="1" customHeight="1" ht="15">
      <c r="A2883" s="28229"/>
      <c r="B2883" s="28924"/>
      <c r="C2883" s="28540"/>
      <c r="D2883" s="27339" t="str">
        <f>B2881&amp;".3"</f>
        <v>3.949.3</v>
      </c>
      <c r="E2883" s="27340" t="s">
        <v>1068</v>
      </c>
      <c r="F2883" s="27341" t="s">
        <v>430</v>
      </c>
      <c r="G2883" s="27310" t="s">
        <v>22</v>
      </c>
      <c r="H2883" s="27343" t="s">
        <v>22</v>
      </c>
      <c r="I2883" s="27310" t="s">
        <v>2818</v>
      </c>
      <c r="J2883" s="27343" t="s">
        <v>22</v>
      </c>
      <c r="K2883" s="28195" t="s">
        <v>1069</v>
      </c>
      <c r="L2883" s="28229"/>
      <c r="M2883" s="28229"/>
      <c r="N2883" s="28229"/>
      <c r="O2883" s="28229"/>
      <c r="P2883" s="28229"/>
      <c r="Q2883" s="28229"/>
      <c r="R2883" s="28229"/>
      <c r="S2883" s="28229"/>
      <c r="T2883" s="28229"/>
      <c r="U2883" s="28265"/>
      <c r="V2883" s="28229">
        <v>0</v>
      </c>
    </row>
    <row s="28966" customFormat="1" customHeight="1" ht="22.5">
      <c r="A2884" s="28229"/>
      <c r="B2884" s="28924" t="s">
        <v>2825</v>
      </c>
      <c r="C2884" s="28540" t="s">
        <v>103</v>
      </c>
      <c r="D2884" s="27339" t="str">
        <f>B2884&amp;".1"</f>
        <v>3.950.1</v>
      </c>
      <c r="E2884" s="27340" t="s">
        <v>1065</v>
      </c>
      <c r="F2884" s="27341" t="s">
        <v>430</v>
      </c>
      <c r="G2884" s="27545" t="s">
        <v>22</v>
      </c>
      <c r="H2884" s="27343" t="s">
        <v>22</v>
      </c>
      <c r="I2884" s="27545" t="s">
        <v>2826</v>
      </c>
      <c r="J2884" s="27343" t="s">
        <v>22</v>
      </c>
      <c r="K2884" s="28195"/>
      <c r="L2884" s="28229"/>
      <c r="M2884" s="28229"/>
      <c r="N2884" s="28229"/>
      <c r="O2884" s="28229"/>
      <c r="P2884" s="28229"/>
      <c r="Q2884" s="28229"/>
      <c r="R2884" s="28229"/>
      <c r="S2884" s="28229"/>
      <c r="T2884" s="28229"/>
      <c r="U2884" s="28265"/>
      <c r="V2884" s="28229">
        <v>0</v>
      </c>
    </row>
    <row s="28966" customFormat="1" customHeight="1" ht="15">
      <c r="A2885" s="28229"/>
      <c r="B2885" s="28924"/>
      <c r="C2885" s="28540"/>
      <c r="D2885" s="27339" t="str">
        <f>B2884&amp;".2"</f>
        <v>3.950.2</v>
      </c>
      <c r="E2885" s="27340" t="s">
        <v>1066</v>
      </c>
      <c r="F2885" s="27341" t="s">
        <v>430</v>
      </c>
      <c r="G2885" s="27310" t="s">
        <v>22</v>
      </c>
      <c r="H2885" s="27343" t="s">
        <v>22</v>
      </c>
      <c r="I2885" s="27310" t="s">
        <v>2818</v>
      </c>
      <c r="J2885" s="27343" t="s">
        <v>22</v>
      </c>
      <c r="K2885" s="28195" t="s">
        <v>1067</v>
      </c>
      <c r="L2885" s="28229"/>
      <c r="M2885" s="28229"/>
      <c r="N2885" s="28229"/>
      <c r="O2885" s="28229"/>
      <c r="P2885" s="28229"/>
      <c r="Q2885" s="28229"/>
      <c r="R2885" s="28229"/>
      <c r="S2885" s="28229"/>
      <c r="T2885" s="28229"/>
      <c r="U2885" s="28265"/>
      <c r="V2885" s="28229">
        <v>0</v>
      </c>
    </row>
    <row s="28966" customFormat="1" customHeight="1" ht="15">
      <c r="A2886" s="28229"/>
      <c r="B2886" s="28924"/>
      <c r="C2886" s="28540"/>
      <c r="D2886" s="27339" t="str">
        <f>B2884&amp;".3"</f>
        <v>3.950.3</v>
      </c>
      <c r="E2886" s="27340" t="s">
        <v>1068</v>
      </c>
      <c r="F2886" s="27341" t="s">
        <v>430</v>
      </c>
      <c r="G2886" s="27310" t="s">
        <v>22</v>
      </c>
      <c r="H2886" s="27343" t="s">
        <v>22</v>
      </c>
      <c r="I2886" s="27310" t="s">
        <v>2818</v>
      </c>
      <c r="J2886" s="27343" t="s">
        <v>22</v>
      </c>
      <c r="K2886" s="28195" t="s">
        <v>1069</v>
      </c>
      <c r="L2886" s="28229"/>
      <c r="M2886" s="28229"/>
      <c r="N2886" s="28229"/>
      <c r="O2886" s="28229"/>
      <c r="P2886" s="28229"/>
      <c r="Q2886" s="28229"/>
      <c r="R2886" s="28229"/>
      <c r="S2886" s="28229"/>
      <c r="T2886" s="28229"/>
      <c r="U2886" s="28265"/>
      <c r="V2886" s="28229">
        <v>0</v>
      </c>
    </row>
    <row s="28966" customFormat="1" customHeight="1" ht="22.5">
      <c r="A2887" s="28229"/>
      <c r="B2887" s="28924" t="s">
        <v>2827</v>
      </c>
      <c r="C2887" s="28540" t="s">
        <v>103</v>
      </c>
      <c r="D2887" s="27339" t="str">
        <f>B2887&amp;".1"</f>
        <v>3.951.1</v>
      </c>
      <c r="E2887" s="27340" t="s">
        <v>1065</v>
      </c>
      <c r="F2887" s="27341" t="s">
        <v>430</v>
      </c>
      <c r="G2887" s="27545" t="s">
        <v>22</v>
      </c>
      <c r="H2887" s="27343" t="s">
        <v>22</v>
      </c>
      <c r="I2887" s="27545" t="s">
        <v>1418</v>
      </c>
      <c r="J2887" s="27343" t="s">
        <v>22</v>
      </c>
      <c r="K2887" s="28195"/>
      <c r="L2887" s="28229"/>
      <c r="M2887" s="28229"/>
      <c r="N2887" s="28229"/>
      <c r="O2887" s="28229"/>
      <c r="P2887" s="28229"/>
      <c r="Q2887" s="28229"/>
      <c r="R2887" s="28229"/>
      <c r="S2887" s="28229"/>
      <c r="T2887" s="28229"/>
      <c r="U2887" s="28265"/>
      <c r="V2887" s="28229">
        <v>0</v>
      </c>
    </row>
    <row s="28966" customFormat="1" customHeight="1" ht="15">
      <c r="A2888" s="28229"/>
      <c r="B2888" s="28924"/>
      <c r="C2888" s="28540"/>
      <c r="D2888" s="27339" t="str">
        <f>B2887&amp;".2"</f>
        <v>3.951.2</v>
      </c>
      <c r="E2888" s="27340" t="s">
        <v>1066</v>
      </c>
      <c r="F2888" s="27341" t="s">
        <v>430</v>
      </c>
      <c r="G2888" s="27310" t="s">
        <v>22</v>
      </c>
      <c r="H2888" s="27343" t="s">
        <v>22</v>
      </c>
      <c r="I2888" s="27310" t="s">
        <v>2818</v>
      </c>
      <c r="J2888" s="27343" t="s">
        <v>22</v>
      </c>
      <c r="K2888" s="28195" t="s">
        <v>1067</v>
      </c>
      <c r="L2888" s="28229"/>
      <c r="M2888" s="28229"/>
      <c r="N2888" s="28229"/>
      <c r="O2888" s="28229"/>
      <c r="P2888" s="28229"/>
      <c r="Q2888" s="28229"/>
      <c r="R2888" s="28229"/>
      <c r="S2888" s="28229"/>
      <c r="T2888" s="28229"/>
      <c r="U2888" s="28265"/>
      <c r="V2888" s="28229">
        <v>0</v>
      </c>
    </row>
    <row s="28966" customFormat="1" customHeight="1" ht="15">
      <c r="A2889" s="28229"/>
      <c r="B2889" s="28924"/>
      <c r="C2889" s="28540"/>
      <c r="D2889" s="27339" t="str">
        <f>B2887&amp;".3"</f>
        <v>3.951.3</v>
      </c>
      <c r="E2889" s="27340" t="s">
        <v>1068</v>
      </c>
      <c r="F2889" s="27341" t="s">
        <v>430</v>
      </c>
      <c r="G2889" s="27310" t="s">
        <v>22</v>
      </c>
      <c r="H2889" s="27343" t="s">
        <v>22</v>
      </c>
      <c r="I2889" s="27310" t="s">
        <v>2818</v>
      </c>
      <c r="J2889" s="27343" t="s">
        <v>22</v>
      </c>
      <c r="K2889" s="28195" t="s">
        <v>1069</v>
      </c>
      <c r="L2889" s="28229"/>
      <c r="M2889" s="28229"/>
      <c r="N2889" s="28229"/>
      <c r="O2889" s="28229"/>
      <c r="P2889" s="28229"/>
      <c r="Q2889" s="28229"/>
      <c r="R2889" s="28229"/>
      <c r="S2889" s="28229"/>
      <c r="T2889" s="28229"/>
      <c r="U2889" s="28265"/>
      <c r="V2889" s="28229">
        <v>0</v>
      </c>
    </row>
    <row s="28966" customFormat="1" customHeight="1" ht="22.5">
      <c r="A2890" s="28229"/>
      <c r="B2890" s="28924" t="s">
        <v>2828</v>
      </c>
      <c r="C2890" s="28540" t="s">
        <v>103</v>
      </c>
      <c r="D2890" s="27339" t="str">
        <f>B2890&amp;".1"</f>
        <v>3.952.1</v>
      </c>
      <c r="E2890" s="27340" t="s">
        <v>1065</v>
      </c>
      <c r="F2890" s="27341" t="s">
        <v>430</v>
      </c>
      <c r="G2890" s="27545" t="s">
        <v>22</v>
      </c>
      <c r="H2890" s="27343" t="s">
        <v>22</v>
      </c>
      <c r="I2890" s="27545" t="s">
        <v>2829</v>
      </c>
      <c r="J2890" s="27343" t="s">
        <v>22</v>
      </c>
      <c r="K2890" s="28195"/>
      <c r="L2890" s="28229"/>
      <c r="M2890" s="28229"/>
      <c r="N2890" s="28229"/>
      <c r="O2890" s="28229"/>
      <c r="P2890" s="28229"/>
      <c r="Q2890" s="28229"/>
      <c r="R2890" s="28229"/>
      <c r="S2890" s="28229"/>
      <c r="T2890" s="28229"/>
      <c r="U2890" s="28265"/>
      <c r="V2890" s="28229">
        <v>0</v>
      </c>
    </row>
    <row s="28966" customFormat="1" customHeight="1" ht="15">
      <c r="A2891" s="28229"/>
      <c r="B2891" s="28924"/>
      <c r="C2891" s="28540"/>
      <c r="D2891" s="27339" t="str">
        <f>B2890&amp;".2"</f>
        <v>3.952.2</v>
      </c>
      <c r="E2891" s="27340" t="s">
        <v>1066</v>
      </c>
      <c r="F2891" s="27341" t="s">
        <v>430</v>
      </c>
      <c r="G2891" s="27310" t="s">
        <v>22</v>
      </c>
      <c r="H2891" s="27343" t="s">
        <v>22</v>
      </c>
      <c r="I2891" s="27310" t="s">
        <v>2830</v>
      </c>
      <c r="J2891" s="27343" t="s">
        <v>22</v>
      </c>
      <c r="K2891" s="28195" t="s">
        <v>1067</v>
      </c>
      <c r="L2891" s="28229"/>
      <c r="M2891" s="28229"/>
      <c r="N2891" s="28229"/>
      <c r="O2891" s="28229"/>
      <c r="P2891" s="28229"/>
      <c r="Q2891" s="28229"/>
      <c r="R2891" s="28229"/>
      <c r="S2891" s="28229"/>
      <c r="T2891" s="28229"/>
      <c r="U2891" s="28265"/>
      <c r="V2891" s="28229">
        <v>0</v>
      </c>
    </row>
    <row s="28966" customFormat="1" customHeight="1" ht="15">
      <c r="A2892" s="28229"/>
      <c r="B2892" s="28924"/>
      <c r="C2892" s="28540"/>
      <c r="D2892" s="27339" t="str">
        <f>B2890&amp;".3"</f>
        <v>3.952.3</v>
      </c>
      <c r="E2892" s="27340" t="s">
        <v>1068</v>
      </c>
      <c r="F2892" s="27341" t="s">
        <v>430</v>
      </c>
      <c r="G2892" s="27310" t="s">
        <v>22</v>
      </c>
      <c r="H2892" s="27343" t="s">
        <v>22</v>
      </c>
      <c r="I2892" s="27310" t="s">
        <v>2830</v>
      </c>
      <c r="J2892" s="27343" t="s">
        <v>22</v>
      </c>
      <c r="K2892" s="28195" t="s">
        <v>1069</v>
      </c>
      <c r="L2892" s="28229"/>
      <c r="M2892" s="28229"/>
      <c r="N2892" s="28229"/>
      <c r="O2892" s="28229"/>
      <c r="P2892" s="28229"/>
      <c r="Q2892" s="28229"/>
      <c r="R2892" s="28229"/>
      <c r="S2892" s="28229"/>
      <c r="T2892" s="28229"/>
      <c r="U2892" s="28265"/>
      <c r="V2892" s="28229">
        <v>0</v>
      </c>
    </row>
    <row s="28966" customFormat="1" customHeight="1" ht="22.5">
      <c r="A2893" s="28229"/>
      <c r="B2893" s="28924" t="s">
        <v>2831</v>
      </c>
      <c r="C2893" s="28540" t="s">
        <v>103</v>
      </c>
      <c r="D2893" s="27339" t="str">
        <f>B2893&amp;".1"</f>
        <v>3.953.1</v>
      </c>
      <c r="E2893" s="27340" t="s">
        <v>1065</v>
      </c>
      <c r="F2893" s="27341" t="s">
        <v>430</v>
      </c>
      <c r="G2893" s="27545" t="s">
        <v>22</v>
      </c>
      <c r="H2893" s="27343" t="s">
        <v>22</v>
      </c>
      <c r="I2893" s="27545" t="s">
        <v>1154</v>
      </c>
      <c r="J2893" s="27343" t="s">
        <v>22</v>
      </c>
      <c r="K2893" s="28195"/>
      <c r="L2893" s="28229"/>
      <c r="M2893" s="28229"/>
      <c r="N2893" s="28229"/>
      <c r="O2893" s="28229"/>
      <c r="P2893" s="28229"/>
      <c r="Q2893" s="28229"/>
      <c r="R2893" s="28229"/>
      <c r="S2893" s="28229"/>
      <c r="T2893" s="28229"/>
      <c r="U2893" s="28265"/>
      <c r="V2893" s="28229">
        <v>0</v>
      </c>
    </row>
    <row s="28966" customFormat="1" customHeight="1" ht="15">
      <c r="A2894" s="28229"/>
      <c r="B2894" s="28924"/>
      <c r="C2894" s="28540"/>
      <c r="D2894" s="27339" t="str">
        <f>B2893&amp;".2"</f>
        <v>3.953.2</v>
      </c>
      <c r="E2894" s="27340" t="s">
        <v>1066</v>
      </c>
      <c r="F2894" s="27341" t="s">
        <v>430</v>
      </c>
      <c r="G2894" s="27310" t="s">
        <v>22</v>
      </c>
      <c r="H2894" s="27343" t="s">
        <v>22</v>
      </c>
      <c r="I2894" s="27310" t="s">
        <v>2830</v>
      </c>
      <c r="J2894" s="27343" t="s">
        <v>22</v>
      </c>
      <c r="K2894" s="28195" t="s">
        <v>1067</v>
      </c>
      <c r="L2894" s="28229"/>
      <c r="M2894" s="28229"/>
      <c r="N2894" s="28229"/>
      <c r="O2894" s="28229"/>
      <c r="P2894" s="28229"/>
      <c r="Q2894" s="28229"/>
      <c r="R2894" s="28229"/>
      <c r="S2894" s="28229"/>
      <c r="T2894" s="28229"/>
      <c r="U2894" s="28265"/>
      <c r="V2894" s="28229">
        <v>0</v>
      </c>
    </row>
    <row s="28966" customFormat="1" customHeight="1" ht="15">
      <c r="A2895" s="28229"/>
      <c r="B2895" s="28924"/>
      <c r="C2895" s="28540"/>
      <c r="D2895" s="27339" t="str">
        <f>B2893&amp;".3"</f>
        <v>3.953.3</v>
      </c>
      <c r="E2895" s="27340" t="s">
        <v>1068</v>
      </c>
      <c r="F2895" s="27341" t="s">
        <v>430</v>
      </c>
      <c r="G2895" s="27310" t="s">
        <v>22</v>
      </c>
      <c r="H2895" s="27343" t="s">
        <v>22</v>
      </c>
      <c r="I2895" s="27310" t="s">
        <v>2830</v>
      </c>
      <c r="J2895" s="27343" t="s">
        <v>22</v>
      </c>
      <c r="K2895" s="28195" t="s">
        <v>1069</v>
      </c>
      <c r="L2895" s="28229"/>
      <c r="M2895" s="28229"/>
      <c r="N2895" s="28229"/>
      <c r="O2895" s="28229"/>
      <c r="P2895" s="28229"/>
      <c r="Q2895" s="28229"/>
      <c r="R2895" s="28229"/>
      <c r="S2895" s="28229"/>
      <c r="T2895" s="28229"/>
      <c r="U2895" s="28265"/>
      <c r="V2895" s="28229">
        <v>0</v>
      </c>
    </row>
    <row s="28966" customFormat="1" customHeight="1" ht="22.5">
      <c r="A2896" s="28229"/>
      <c r="B2896" s="28924" t="s">
        <v>2832</v>
      </c>
      <c r="C2896" s="28540" t="s">
        <v>103</v>
      </c>
      <c r="D2896" s="27339" t="str">
        <f>B2896&amp;".1"</f>
        <v>3.954.1</v>
      </c>
      <c r="E2896" s="27340" t="s">
        <v>1065</v>
      </c>
      <c r="F2896" s="27341" t="s">
        <v>430</v>
      </c>
      <c r="G2896" s="27545" t="s">
        <v>22</v>
      </c>
      <c r="H2896" s="27343" t="s">
        <v>22</v>
      </c>
      <c r="I2896" s="27545" t="s">
        <v>2833</v>
      </c>
      <c r="J2896" s="27343" t="s">
        <v>22</v>
      </c>
      <c r="K2896" s="28195"/>
      <c r="L2896" s="28229"/>
      <c r="M2896" s="28229"/>
      <c r="N2896" s="28229"/>
      <c r="O2896" s="28229"/>
      <c r="P2896" s="28229"/>
      <c r="Q2896" s="28229"/>
      <c r="R2896" s="28229"/>
      <c r="S2896" s="28229"/>
      <c r="T2896" s="28229"/>
      <c r="U2896" s="28265"/>
      <c r="V2896" s="28229">
        <v>0</v>
      </c>
    </row>
    <row s="28966" customFormat="1" customHeight="1" ht="15">
      <c r="A2897" s="28229"/>
      <c r="B2897" s="28924"/>
      <c r="C2897" s="28540"/>
      <c r="D2897" s="27339" t="str">
        <f>B2896&amp;".2"</f>
        <v>3.954.2</v>
      </c>
      <c r="E2897" s="27340" t="s">
        <v>1066</v>
      </c>
      <c r="F2897" s="27341" t="s">
        <v>430</v>
      </c>
      <c r="G2897" s="27310" t="s">
        <v>22</v>
      </c>
      <c r="H2897" s="27343" t="s">
        <v>22</v>
      </c>
      <c r="I2897" s="27310" t="s">
        <v>2830</v>
      </c>
      <c r="J2897" s="27343" t="s">
        <v>22</v>
      </c>
      <c r="K2897" s="28195" t="s">
        <v>1067</v>
      </c>
      <c r="L2897" s="28229"/>
      <c r="M2897" s="28229"/>
      <c r="N2897" s="28229"/>
      <c r="O2897" s="28229"/>
      <c r="P2897" s="28229"/>
      <c r="Q2897" s="28229"/>
      <c r="R2897" s="28229"/>
      <c r="S2897" s="28229"/>
      <c r="T2897" s="28229"/>
      <c r="U2897" s="28265"/>
      <c r="V2897" s="28229">
        <v>0</v>
      </c>
    </row>
    <row s="28966" customFormat="1" customHeight="1" ht="15">
      <c r="A2898" s="28229"/>
      <c r="B2898" s="28924"/>
      <c r="C2898" s="28540"/>
      <c r="D2898" s="27339" t="str">
        <f>B2896&amp;".3"</f>
        <v>3.954.3</v>
      </c>
      <c r="E2898" s="27340" t="s">
        <v>1068</v>
      </c>
      <c r="F2898" s="27341" t="s">
        <v>430</v>
      </c>
      <c r="G2898" s="27310" t="s">
        <v>22</v>
      </c>
      <c r="H2898" s="27343" t="s">
        <v>22</v>
      </c>
      <c r="I2898" s="27310" t="s">
        <v>2830</v>
      </c>
      <c r="J2898" s="27343" t="s">
        <v>22</v>
      </c>
      <c r="K2898" s="28195" t="s">
        <v>1069</v>
      </c>
      <c r="L2898" s="28229"/>
      <c r="M2898" s="28229"/>
      <c r="N2898" s="28229"/>
      <c r="O2898" s="28229"/>
      <c r="P2898" s="28229"/>
      <c r="Q2898" s="28229"/>
      <c r="R2898" s="28229"/>
      <c r="S2898" s="28229"/>
      <c r="T2898" s="28229"/>
      <c r="U2898" s="28265"/>
      <c r="V2898" s="28229">
        <v>0</v>
      </c>
    </row>
    <row s="28966" customFormat="1" customHeight="1" ht="22.5">
      <c r="A2899" s="28229"/>
      <c r="B2899" s="28924" t="s">
        <v>2834</v>
      </c>
      <c r="C2899" s="28540" t="s">
        <v>103</v>
      </c>
      <c r="D2899" s="27339" t="str">
        <f>B2899&amp;".1"</f>
        <v>3.955.1</v>
      </c>
      <c r="E2899" s="27340" t="s">
        <v>1065</v>
      </c>
      <c r="F2899" s="27341" t="s">
        <v>430</v>
      </c>
      <c r="G2899" s="27545" t="s">
        <v>22</v>
      </c>
      <c r="H2899" s="27343" t="s">
        <v>22</v>
      </c>
      <c r="I2899" s="27545" t="s">
        <v>2835</v>
      </c>
      <c r="J2899" s="27343" t="s">
        <v>22</v>
      </c>
      <c r="K2899" s="28195"/>
      <c r="L2899" s="28229"/>
      <c r="M2899" s="28229"/>
      <c r="N2899" s="28229"/>
      <c r="O2899" s="28229"/>
      <c r="P2899" s="28229"/>
      <c r="Q2899" s="28229"/>
      <c r="R2899" s="28229"/>
      <c r="S2899" s="28229"/>
      <c r="T2899" s="28229"/>
      <c r="U2899" s="28265"/>
      <c r="V2899" s="28229">
        <v>0</v>
      </c>
    </row>
    <row s="28966" customFormat="1" customHeight="1" ht="15">
      <c r="A2900" s="28229"/>
      <c r="B2900" s="28924"/>
      <c r="C2900" s="28540"/>
      <c r="D2900" s="27339" t="str">
        <f>B2899&amp;".2"</f>
        <v>3.955.2</v>
      </c>
      <c r="E2900" s="27340" t="s">
        <v>1066</v>
      </c>
      <c r="F2900" s="27341" t="s">
        <v>430</v>
      </c>
      <c r="G2900" s="27310" t="s">
        <v>22</v>
      </c>
      <c r="H2900" s="27343" t="s">
        <v>22</v>
      </c>
      <c r="I2900" s="27310" t="s">
        <v>2830</v>
      </c>
      <c r="J2900" s="27343" t="s">
        <v>22</v>
      </c>
      <c r="K2900" s="28195" t="s">
        <v>1067</v>
      </c>
      <c r="L2900" s="28229"/>
      <c r="M2900" s="28229"/>
      <c r="N2900" s="28229"/>
      <c r="O2900" s="28229"/>
      <c r="P2900" s="28229"/>
      <c r="Q2900" s="28229"/>
      <c r="R2900" s="28229"/>
      <c r="S2900" s="28229"/>
      <c r="T2900" s="28229"/>
      <c r="U2900" s="28265"/>
      <c r="V2900" s="28229">
        <v>0</v>
      </c>
    </row>
    <row s="28966" customFormat="1" customHeight="1" ht="15">
      <c r="A2901" s="28229"/>
      <c r="B2901" s="28924"/>
      <c r="C2901" s="28540"/>
      <c r="D2901" s="27339" t="str">
        <f>B2899&amp;".3"</f>
        <v>3.955.3</v>
      </c>
      <c r="E2901" s="27340" t="s">
        <v>1068</v>
      </c>
      <c r="F2901" s="27341" t="s">
        <v>430</v>
      </c>
      <c r="G2901" s="27310" t="s">
        <v>22</v>
      </c>
      <c r="H2901" s="27343" t="s">
        <v>22</v>
      </c>
      <c r="I2901" s="27310" t="s">
        <v>2830</v>
      </c>
      <c r="J2901" s="27343" t="s">
        <v>22</v>
      </c>
      <c r="K2901" s="28195" t="s">
        <v>1069</v>
      </c>
      <c r="L2901" s="28229"/>
      <c r="M2901" s="28229"/>
      <c r="N2901" s="28229"/>
      <c r="O2901" s="28229"/>
      <c r="P2901" s="28229"/>
      <c r="Q2901" s="28229"/>
      <c r="R2901" s="28229"/>
      <c r="S2901" s="28229"/>
      <c r="T2901" s="28229"/>
      <c r="U2901" s="28265"/>
      <c r="V2901" s="28229">
        <v>0</v>
      </c>
    </row>
    <row s="28966" customFormat="1" customHeight="1" ht="22.5">
      <c r="A2902" s="28229"/>
      <c r="B2902" s="28924" t="s">
        <v>2836</v>
      </c>
      <c r="C2902" s="28540" t="s">
        <v>103</v>
      </c>
      <c r="D2902" s="27339" t="str">
        <f>B2902&amp;".1"</f>
        <v>3.956.1</v>
      </c>
      <c r="E2902" s="27340" t="s">
        <v>1065</v>
      </c>
      <c r="F2902" s="27341" t="s">
        <v>430</v>
      </c>
      <c r="G2902" s="27545" t="s">
        <v>22</v>
      </c>
      <c r="H2902" s="27343" t="s">
        <v>22</v>
      </c>
      <c r="I2902" s="27545" t="s">
        <v>1270</v>
      </c>
      <c r="J2902" s="27343" t="s">
        <v>22</v>
      </c>
      <c r="K2902" s="28195"/>
      <c r="L2902" s="28229"/>
      <c r="M2902" s="28229"/>
      <c r="N2902" s="28229"/>
      <c r="O2902" s="28229"/>
      <c r="P2902" s="28229"/>
      <c r="Q2902" s="28229"/>
      <c r="R2902" s="28229"/>
      <c r="S2902" s="28229"/>
      <c r="T2902" s="28229"/>
      <c r="U2902" s="28265"/>
      <c r="V2902" s="28229">
        <v>0</v>
      </c>
    </row>
    <row s="28966" customFormat="1" customHeight="1" ht="15">
      <c r="A2903" s="28229"/>
      <c r="B2903" s="28924"/>
      <c r="C2903" s="28540"/>
      <c r="D2903" s="27339" t="str">
        <f>B2902&amp;".2"</f>
        <v>3.956.2</v>
      </c>
      <c r="E2903" s="27340" t="s">
        <v>1066</v>
      </c>
      <c r="F2903" s="27341" t="s">
        <v>430</v>
      </c>
      <c r="G2903" s="27310" t="s">
        <v>22</v>
      </c>
      <c r="H2903" s="27343" t="s">
        <v>22</v>
      </c>
      <c r="I2903" s="27310" t="s">
        <v>2830</v>
      </c>
      <c r="J2903" s="27343" t="s">
        <v>22</v>
      </c>
      <c r="K2903" s="28195" t="s">
        <v>1067</v>
      </c>
      <c r="L2903" s="28229"/>
      <c r="M2903" s="28229"/>
      <c r="N2903" s="28229"/>
      <c r="O2903" s="28229"/>
      <c r="P2903" s="28229"/>
      <c r="Q2903" s="28229"/>
      <c r="R2903" s="28229"/>
      <c r="S2903" s="28229"/>
      <c r="T2903" s="28229"/>
      <c r="U2903" s="28265"/>
      <c r="V2903" s="28229">
        <v>0</v>
      </c>
    </row>
    <row s="28966" customFormat="1" customHeight="1" ht="15">
      <c r="A2904" s="28229"/>
      <c r="B2904" s="28924"/>
      <c r="C2904" s="28540"/>
      <c r="D2904" s="27339" t="str">
        <f>B2902&amp;".3"</f>
        <v>3.956.3</v>
      </c>
      <c r="E2904" s="27340" t="s">
        <v>1068</v>
      </c>
      <c r="F2904" s="27341" t="s">
        <v>430</v>
      </c>
      <c r="G2904" s="27310" t="s">
        <v>22</v>
      </c>
      <c r="H2904" s="27343" t="s">
        <v>22</v>
      </c>
      <c r="I2904" s="27310" t="s">
        <v>2830</v>
      </c>
      <c r="J2904" s="27343" t="s">
        <v>22</v>
      </c>
      <c r="K2904" s="28195" t="s">
        <v>1069</v>
      </c>
      <c r="L2904" s="28229"/>
      <c r="M2904" s="28229"/>
      <c r="N2904" s="28229"/>
      <c r="O2904" s="28229"/>
      <c r="P2904" s="28229"/>
      <c r="Q2904" s="28229"/>
      <c r="R2904" s="28229"/>
      <c r="S2904" s="28229"/>
      <c r="T2904" s="28229"/>
      <c r="U2904" s="28265"/>
      <c r="V2904" s="28229">
        <v>0</v>
      </c>
    </row>
    <row s="28966" customFormat="1" customHeight="1" ht="22.5">
      <c r="A2905" s="28229"/>
      <c r="B2905" s="28924" t="s">
        <v>2837</v>
      </c>
      <c r="C2905" s="28540" t="s">
        <v>103</v>
      </c>
      <c r="D2905" s="27339" t="str">
        <f>B2905&amp;".1"</f>
        <v>3.957.1</v>
      </c>
      <c r="E2905" s="27340" t="s">
        <v>1065</v>
      </c>
      <c r="F2905" s="27341" t="s">
        <v>430</v>
      </c>
      <c r="G2905" s="27545" t="s">
        <v>22</v>
      </c>
      <c r="H2905" s="27343" t="s">
        <v>22</v>
      </c>
      <c r="I2905" s="27545" t="s">
        <v>1270</v>
      </c>
      <c r="J2905" s="27343" t="s">
        <v>22</v>
      </c>
      <c r="K2905" s="28195"/>
      <c r="L2905" s="28229"/>
      <c r="M2905" s="28229"/>
      <c r="N2905" s="28229"/>
      <c r="O2905" s="28229"/>
      <c r="P2905" s="28229"/>
      <c r="Q2905" s="28229"/>
      <c r="R2905" s="28229"/>
      <c r="S2905" s="28229"/>
      <c r="T2905" s="28229"/>
      <c r="U2905" s="28265"/>
      <c r="V2905" s="28229">
        <v>0</v>
      </c>
    </row>
    <row s="28966" customFormat="1" customHeight="1" ht="15">
      <c r="A2906" s="28229"/>
      <c r="B2906" s="28924"/>
      <c r="C2906" s="28540"/>
      <c r="D2906" s="27339" t="str">
        <f>B2905&amp;".2"</f>
        <v>3.957.2</v>
      </c>
      <c r="E2906" s="27340" t="s">
        <v>1066</v>
      </c>
      <c r="F2906" s="27341" t="s">
        <v>430</v>
      </c>
      <c r="G2906" s="27310" t="s">
        <v>22</v>
      </c>
      <c r="H2906" s="27343" t="s">
        <v>22</v>
      </c>
      <c r="I2906" s="27310" t="s">
        <v>2830</v>
      </c>
      <c r="J2906" s="27343" t="s">
        <v>22</v>
      </c>
      <c r="K2906" s="28195" t="s">
        <v>1067</v>
      </c>
      <c r="L2906" s="28229"/>
      <c r="M2906" s="28229"/>
      <c r="N2906" s="28229"/>
      <c r="O2906" s="28229"/>
      <c r="P2906" s="28229"/>
      <c r="Q2906" s="28229"/>
      <c r="R2906" s="28229"/>
      <c r="S2906" s="28229"/>
      <c r="T2906" s="28229"/>
      <c r="U2906" s="28265"/>
      <c r="V2906" s="28229">
        <v>0</v>
      </c>
    </row>
    <row s="28966" customFormat="1" customHeight="1" ht="15">
      <c r="A2907" s="28229"/>
      <c r="B2907" s="28924"/>
      <c r="C2907" s="28540"/>
      <c r="D2907" s="27339" t="str">
        <f>B2905&amp;".3"</f>
        <v>3.957.3</v>
      </c>
      <c r="E2907" s="27340" t="s">
        <v>1068</v>
      </c>
      <c r="F2907" s="27341" t="s">
        <v>430</v>
      </c>
      <c r="G2907" s="27310" t="s">
        <v>22</v>
      </c>
      <c r="H2907" s="27343" t="s">
        <v>22</v>
      </c>
      <c r="I2907" s="27310" t="s">
        <v>2830</v>
      </c>
      <c r="J2907" s="27343" t="s">
        <v>22</v>
      </c>
      <c r="K2907" s="28195" t="s">
        <v>1069</v>
      </c>
      <c r="L2907" s="28229"/>
      <c r="M2907" s="28229"/>
      <c r="N2907" s="28229"/>
      <c r="O2907" s="28229"/>
      <c r="P2907" s="28229"/>
      <c r="Q2907" s="28229"/>
      <c r="R2907" s="28229"/>
      <c r="S2907" s="28229"/>
      <c r="T2907" s="28229"/>
      <c r="U2907" s="28265"/>
      <c r="V2907" s="28229">
        <v>0</v>
      </c>
    </row>
    <row s="28966" customFormat="1" customHeight="1" ht="22.5">
      <c r="A2908" s="28229"/>
      <c r="B2908" s="28924" t="s">
        <v>2838</v>
      </c>
      <c r="C2908" s="28540" t="s">
        <v>103</v>
      </c>
      <c r="D2908" s="27339" t="str">
        <f>B2908&amp;".1"</f>
        <v>3.958.1</v>
      </c>
      <c r="E2908" s="27340" t="s">
        <v>1065</v>
      </c>
      <c r="F2908" s="27341" t="s">
        <v>430</v>
      </c>
      <c r="G2908" s="27545" t="s">
        <v>22</v>
      </c>
      <c r="H2908" s="27343" t="s">
        <v>22</v>
      </c>
      <c r="I2908" s="27545" t="s">
        <v>1270</v>
      </c>
      <c r="J2908" s="27343" t="s">
        <v>22</v>
      </c>
      <c r="K2908" s="28195"/>
      <c r="L2908" s="28229"/>
      <c r="M2908" s="28229"/>
      <c r="N2908" s="28229"/>
      <c r="O2908" s="28229"/>
      <c r="P2908" s="28229"/>
      <c r="Q2908" s="28229"/>
      <c r="R2908" s="28229"/>
      <c r="S2908" s="28229"/>
      <c r="T2908" s="28229"/>
      <c r="U2908" s="28265"/>
      <c r="V2908" s="28229">
        <v>0</v>
      </c>
    </row>
    <row s="28966" customFormat="1" customHeight="1" ht="15">
      <c r="A2909" s="28229"/>
      <c r="B2909" s="28924"/>
      <c r="C2909" s="28540"/>
      <c r="D2909" s="27339" t="str">
        <f>B2908&amp;".2"</f>
        <v>3.958.2</v>
      </c>
      <c r="E2909" s="27340" t="s">
        <v>1066</v>
      </c>
      <c r="F2909" s="27341" t="s">
        <v>430</v>
      </c>
      <c r="G2909" s="27310" t="s">
        <v>22</v>
      </c>
      <c r="H2909" s="27343" t="s">
        <v>22</v>
      </c>
      <c r="I2909" s="27310" t="s">
        <v>2830</v>
      </c>
      <c r="J2909" s="27343" t="s">
        <v>22</v>
      </c>
      <c r="K2909" s="28195" t="s">
        <v>1067</v>
      </c>
      <c r="L2909" s="28229"/>
      <c r="M2909" s="28229"/>
      <c r="N2909" s="28229"/>
      <c r="O2909" s="28229"/>
      <c r="P2909" s="28229"/>
      <c r="Q2909" s="28229"/>
      <c r="R2909" s="28229"/>
      <c r="S2909" s="28229"/>
      <c r="T2909" s="28229"/>
      <c r="U2909" s="28265"/>
      <c r="V2909" s="28229">
        <v>0</v>
      </c>
    </row>
    <row s="28966" customFormat="1" customHeight="1" ht="15">
      <c r="A2910" s="28229"/>
      <c r="B2910" s="28924"/>
      <c r="C2910" s="28540"/>
      <c r="D2910" s="27339" t="str">
        <f>B2908&amp;".3"</f>
        <v>3.958.3</v>
      </c>
      <c r="E2910" s="27340" t="s">
        <v>1068</v>
      </c>
      <c r="F2910" s="27341" t="s">
        <v>430</v>
      </c>
      <c r="G2910" s="27310" t="s">
        <v>22</v>
      </c>
      <c r="H2910" s="27343" t="s">
        <v>22</v>
      </c>
      <c r="I2910" s="27310" t="s">
        <v>2830</v>
      </c>
      <c r="J2910" s="27343" t="s">
        <v>22</v>
      </c>
      <c r="K2910" s="28195" t="s">
        <v>1069</v>
      </c>
      <c r="L2910" s="28229"/>
      <c r="M2910" s="28229"/>
      <c r="N2910" s="28229"/>
      <c r="O2910" s="28229"/>
      <c r="P2910" s="28229"/>
      <c r="Q2910" s="28229"/>
      <c r="R2910" s="28229"/>
      <c r="S2910" s="28229"/>
      <c r="T2910" s="28229"/>
      <c r="U2910" s="28265"/>
      <c r="V2910" s="28229">
        <v>0</v>
      </c>
    </row>
    <row s="28966" customFormat="1" customHeight="1" ht="22.5">
      <c r="A2911" s="28229"/>
      <c r="B2911" s="28924" t="s">
        <v>2839</v>
      </c>
      <c r="C2911" s="28540" t="s">
        <v>103</v>
      </c>
      <c r="D2911" s="27339" t="str">
        <f>B2911&amp;".1"</f>
        <v>3.959.1</v>
      </c>
      <c r="E2911" s="27340" t="s">
        <v>1065</v>
      </c>
      <c r="F2911" s="27341" t="s">
        <v>430</v>
      </c>
      <c r="G2911" s="27545" t="s">
        <v>22</v>
      </c>
      <c r="H2911" s="27343" t="s">
        <v>22</v>
      </c>
      <c r="I2911" s="27545" t="s">
        <v>1270</v>
      </c>
      <c r="J2911" s="27343" t="s">
        <v>22</v>
      </c>
      <c r="K2911" s="28195"/>
      <c r="L2911" s="28229"/>
      <c r="M2911" s="28229"/>
      <c r="N2911" s="28229"/>
      <c r="O2911" s="28229"/>
      <c r="P2911" s="28229"/>
      <c r="Q2911" s="28229"/>
      <c r="R2911" s="28229"/>
      <c r="S2911" s="28229"/>
      <c r="T2911" s="28229"/>
      <c r="U2911" s="28265"/>
      <c r="V2911" s="28229">
        <v>0</v>
      </c>
    </row>
    <row s="28966" customFormat="1" customHeight="1" ht="15">
      <c r="A2912" s="28229"/>
      <c r="B2912" s="28924"/>
      <c r="C2912" s="28540"/>
      <c r="D2912" s="27339" t="str">
        <f>B2911&amp;".2"</f>
        <v>3.959.2</v>
      </c>
      <c r="E2912" s="27340" t="s">
        <v>1066</v>
      </c>
      <c r="F2912" s="27341" t="s">
        <v>430</v>
      </c>
      <c r="G2912" s="27310" t="s">
        <v>22</v>
      </c>
      <c r="H2912" s="27343" t="s">
        <v>22</v>
      </c>
      <c r="I2912" s="27310" t="s">
        <v>2830</v>
      </c>
      <c r="J2912" s="27343" t="s">
        <v>22</v>
      </c>
      <c r="K2912" s="28195" t="s">
        <v>1067</v>
      </c>
      <c r="L2912" s="28229"/>
      <c r="M2912" s="28229"/>
      <c r="N2912" s="28229"/>
      <c r="O2912" s="28229"/>
      <c r="P2912" s="28229"/>
      <c r="Q2912" s="28229"/>
      <c r="R2912" s="28229"/>
      <c r="S2912" s="28229"/>
      <c r="T2912" s="28229"/>
      <c r="U2912" s="28265"/>
      <c r="V2912" s="28229">
        <v>0</v>
      </c>
    </row>
    <row s="28966" customFormat="1" customHeight="1" ht="15">
      <c r="A2913" s="28229"/>
      <c r="B2913" s="28924"/>
      <c r="C2913" s="28540"/>
      <c r="D2913" s="27339" t="str">
        <f>B2911&amp;".3"</f>
        <v>3.959.3</v>
      </c>
      <c r="E2913" s="27340" t="s">
        <v>1068</v>
      </c>
      <c r="F2913" s="27341" t="s">
        <v>430</v>
      </c>
      <c r="G2913" s="27310" t="s">
        <v>22</v>
      </c>
      <c r="H2913" s="27343" t="s">
        <v>22</v>
      </c>
      <c r="I2913" s="27310" t="s">
        <v>2830</v>
      </c>
      <c r="J2913" s="27343" t="s">
        <v>22</v>
      </c>
      <c r="K2913" s="28195" t="s">
        <v>1069</v>
      </c>
      <c r="L2913" s="28229"/>
      <c r="M2913" s="28229"/>
      <c r="N2913" s="28229"/>
      <c r="O2913" s="28229"/>
      <c r="P2913" s="28229"/>
      <c r="Q2913" s="28229"/>
      <c r="R2913" s="28229"/>
      <c r="S2913" s="28229"/>
      <c r="T2913" s="28229"/>
      <c r="U2913" s="28265"/>
      <c r="V2913" s="28229">
        <v>0</v>
      </c>
    </row>
    <row s="28966" customFormat="1" customHeight="1" ht="22.5">
      <c r="A2914" s="28229"/>
      <c r="B2914" s="28924" t="s">
        <v>2840</v>
      </c>
      <c r="C2914" s="28540" t="s">
        <v>103</v>
      </c>
      <c r="D2914" s="27339" t="str">
        <f>B2914&amp;".1"</f>
        <v>3.960.1</v>
      </c>
      <c r="E2914" s="27340" t="s">
        <v>1065</v>
      </c>
      <c r="F2914" s="27341" t="s">
        <v>430</v>
      </c>
      <c r="G2914" s="27545" t="s">
        <v>22</v>
      </c>
      <c r="H2914" s="27343" t="s">
        <v>22</v>
      </c>
      <c r="I2914" s="27545" t="s">
        <v>1418</v>
      </c>
      <c r="J2914" s="27343" t="s">
        <v>22</v>
      </c>
      <c r="K2914" s="28195"/>
      <c r="L2914" s="28229"/>
      <c r="M2914" s="28229"/>
      <c r="N2914" s="28229"/>
      <c r="O2914" s="28229"/>
      <c r="P2914" s="28229"/>
      <c r="Q2914" s="28229"/>
      <c r="R2914" s="28229"/>
      <c r="S2914" s="28229"/>
      <c r="T2914" s="28229"/>
      <c r="U2914" s="28265"/>
      <c r="V2914" s="28229">
        <v>0</v>
      </c>
    </row>
    <row s="28966" customFormat="1" customHeight="1" ht="15">
      <c r="A2915" s="28229"/>
      <c r="B2915" s="28924"/>
      <c r="C2915" s="28540"/>
      <c r="D2915" s="27339" t="str">
        <f>B2914&amp;".2"</f>
        <v>3.960.2</v>
      </c>
      <c r="E2915" s="27340" t="s">
        <v>1066</v>
      </c>
      <c r="F2915" s="27341" t="s">
        <v>430</v>
      </c>
      <c r="G2915" s="27310" t="s">
        <v>22</v>
      </c>
      <c r="H2915" s="27343" t="s">
        <v>22</v>
      </c>
      <c r="I2915" s="27310" t="s">
        <v>2830</v>
      </c>
      <c r="J2915" s="27343" t="s">
        <v>22</v>
      </c>
      <c r="K2915" s="28195" t="s">
        <v>1067</v>
      </c>
      <c r="L2915" s="28229"/>
      <c r="M2915" s="28229"/>
      <c r="N2915" s="28229"/>
      <c r="O2915" s="28229"/>
      <c r="P2915" s="28229"/>
      <c r="Q2915" s="28229"/>
      <c r="R2915" s="28229"/>
      <c r="S2915" s="28229"/>
      <c r="T2915" s="28229"/>
      <c r="U2915" s="28265"/>
      <c r="V2915" s="28229">
        <v>0</v>
      </c>
    </row>
    <row s="28966" customFormat="1" customHeight="1" ht="15">
      <c r="A2916" s="28229"/>
      <c r="B2916" s="28924"/>
      <c r="C2916" s="28540"/>
      <c r="D2916" s="27339" t="str">
        <f>B2914&amp;".3"</f>
        <v>3.960.3</v>
      </c>
      <c r="E2916" s="27340" t="s">
        <v>1068</v>
      </c>
      <c r="F2916" s="27341" t="s">
        <v>430</v>
      </c>
      <c r="G2916" s="27310" t="s">
        <v>22</v>
      </c>
      <c r="H2916" s="27343" t="s">
        <v>22</v>
      </c>
      <c r="I2916" s="27310" t="s">
        <v>2830</v>
      </c>
      <c r="J2916" s="27343" t="s">
        <v>22</v>
      </c>
      <c r="K2916" s="28195" t="s">
        <v>1069</v>
      </c>
      <c r="L2916" s="28229"/>
      <c r="M2916" s="28229"/>
      <c r="N2916" s="28229"/>
      <c r="O2916" s="28229"/>
      <c r="P2916" s="28229"/>
      <c r="Q2916" s="28229"/>
      <c r="R2916" s="28229"/>
      <c r="S2916" s="28229"/>
      <c r="T2916" s="28229"/>
      <c r="U2916" s="28265"/>
      <c r="V2916" s="28229">
        <v>0</v>
      </c>
    </row>
    <row s="28966" customFormat="1" customHeight="1" ht="22.5">
      <c r="A2917" s="28229"/>
      <c r="B2917" s="28924" t="s">
        <v>2841</v>
      </c>
      <c r="C2917" s="28540" t="s">
        <v>103</v>
      </c>
      <c r="D2917" s="27339" t="str">
        <f>B2917&amp;".1"</f>
        <v>3.961.1</v>
      </c>
      <c r="E2917" s="27340" t="s">
        <v>1065</v>
      </c>
      <c r="F2917" s="27341" t="s">
        <v>430</v>
      </c>
      <c r="G2917" s="27545" t="s">
        <v>22</v>
      </c>
      <c r="H2917" s="27343" t="s">
        <v>22</v>
      </c>
      <c r="I2917" s="27545" t="s">
        <v>2842</v>
      </c>
      <c r="J2917" s="27343" t="s">
        <v>22</v>
      </c>
      <c r="K2917" s="28195"/>
      <c r="L2917" s="28229"/>
      <c r="M2917" s="28229"/>
      <c r="N2917" s="28229"/>
      <c r="O2917" s="28229"/>
      <c r="P2917" s="28229"/>
      <c r="Q2917" s="28229"/>
      <c r="R2917" s="28229"/>
      <c r="S2917" s="28229"/>
      <c r="T2917" s="28229"/>
      <c r="U2917" s="28265"/>
      <c r="V2917" s="28229">
        <v>0</v>
      </c>
    </row>
    <row s="28966" customFormat="1" customHeight="1" ht="15">
      <c r="A2918" s="28229"/>
      <c r="B2918" s="28924"/>
      <c r="C2918" s="28540"/>
      <c r="D2918" s="27339" t="str">
        <f>B2917&amp;".2"</f>
        <v>3.961.2</v>
      </c>
      <c r="E2918" s="27340" t="s">
        <v>1066</v>
      </c>
      <c r="F2918" s="27341" t="s">
        <v>430</v>
      </c>
      <c r="G2918" s="27310" t="s">
        <v>22</v>
      </c>
      <c r="H2918" s="27343" t="s">
        <v>22</v>
      </c>
      <c r="I2918" s="27310" t="s">
        <v>2830</v>
      </c>
      <c r="J2918" s="27343" t="s">
        <v>22</v>
      </c>
      <c r="K2918" s="28195" t="s">
        <v>1067</v>
      </c>
      <c r="L2918" s="28229"/>
      <c r="M2918" s="28229"/>
      <c r="N2918" s="28229"/>
      <c r="O2918" s="28229"/>
      <c r="P2918" s="28229"/>
      <c r="Q2918" s="28229"/>
      <c r="R2918" s="28229"/>
      <c r="S2918" s="28229"/>
      <c r="T2918" s="28229"/>
      <c r="U2918" s="28265"/>
      <c r="V2918" s="28229">
        <v>0</v>
      </c>
    </row>
    <row s="28966" customFormat="1" customHeight="1" ht="15">
      <c r="A2919" s="28229"/>
      <c r="B2919" s="28924"/>
      <c r="C2919" s="28540"/>
      <c r="D2919" s="27339" t="str">
        <f>B2917&amp;".3"</f>
        <v>3.961.3</v>
      </c>
      <c r="E2919" s="27340" t="s">
        <v>1068</v>
      </c>
      <c r="F2919" s="27341" t="s">
        <v>430</v>
      </c>
      <c r="G2919" s="27310" t="s">
        <v>22</v>
      </c>
      <c r="H2919" s="27343" t="s">
        <v>22</v>
      </c>
      <c r="I2919" s="27310" t="s">
        <v>2830</v>
      </c>
      <c r="J2919" s="27343" t="s">
        <v>22</v>
      </c>
      <c r="K2919" s="28195" t="s">
        <v>1069</v>
      </c>
      <c r="L2919" s="28229"/>
      <c r="M2919" s="28229"/>
      <c r="N2919" s="28229"/>
      <c r="O2919" s="28229"/>
      <c r="P2919" s="28229"/>
      <c r="Q2919" s="28229"/>
      <c r="R2919" s="28229"/>
      <c r="S2919" s="28229"/>
      <c r="T2919" s="28229"/>
      <c r="U2919" s="28265"/>
      <c r="V2919" s="28229">
        <v>0</v>
      </c>
    </row>
    <row s="28966" customFormat="1" customHeight="1" ht="22.5">
      <c r="A2920" s="28229"/>
      <c r="B2920" s="28924" t="s">
        <v>2843</v>
      </c>
      <c r="C2920" s="28540" t="s">
        <v>103</v>
      </c>
      <c r="D2920" s="27339" t="str">
        <f>B2920&amp;".1"</f>
        <v>3.962.1</v>
      </c>
      <c r="E2920" s="27340" t="s">
        <v>1065</v>
      </c>
      <c r="F2920" s="27341" t="s">
        <v>430</v>
      </c>
      <c r="G2920" s="27545" t="s">
        <v>22</v>
      </c>
      <c r="H2920" s="27343" t="s">
        <v>22</v>
      </c>
      <c r="I2920" s="27545" t="s">
        <v>2844</v>
      </c>
      <c r="J2920" s="27343" t="s">
        <v>22</v>
      </c>
      <c r="K2920" s="28195"/>
      <c r="L2920" s="28229"/>
      <c r="M2920" s="28229"/>
      <c r="N2920" s="28229"/>
      <c r="O2920" s="28229"/>
      <c r="P2920" s="28229"/>
      <c r="Q2920" s="28229"/>
      <c r="R2920" s="28229"/>
      <c r="S2920" s="28229"/>
      <c r="T2920" s="28229"/>
      <c r="U2920" s="28265"/>
      <c r="V2920" s="28229">
        <v>0</v>
      </c>
    </row>
    <row s="28966" customFormat="1" customHeight="1" ht="15">
      <c r="A2921" s="28229"/>
      <c r="B2921" s="28924"/>
      <c r="C2921" s="28540"/>
      <c r="D2921" s="27339" t="str">
        <f>B2920&amp;".2"</f>
        <v>3.962.2</v>
      </c>
      <c r="E2921" s="27340" t="s">
        <v>1066</v>
      </c>
      <c r="F2921" s="27341" t="s">
        <v>430</v>
      </c>
      <c r="G2921" s="27310" t="s">
        <v>22</v>
      </c>
      <c r="H2921" s="27343" t="s">
        <v>22</v>
      </c>
      <c r="I2921" s="27310" t="s">
        <v>2830</v>
      </c>
      <c r="J2921" s="27343" t="s">
        <v>22</v>
      </c>
      <c r="K2921" s="28195" t="s">
        <v>1067</v>
      </c>
      <c r="L2921" s="28229"/>
      <c r="M2921" s="28229"/>
      <c r="N2921" s="28229"/>
      <c r="O2921" s="28229"/>
      <c r="P2921" s="28229"/>
      <c r="Q2921" s="28229"/>
      <c r="R2921" s="28229"/>
      <c r="S2921" s="28229"/>
      <c r="T2921" s="28229"/>
      <c r="U2921" s="28265"/>
      <c r="V2921" s="28229">
        <v>0</v>
      </c>
    </row>
    <row s="28966" customFormat="1" customHeight="1" ht="15">
      <c r="A2922" s="28229"/>
      <c r="B2922" s="28924"/>
      <c r="C2922" s="28540"/>
      <c r="D2922" s="27339" t="str">
        <f>B2920&amp;".3"</f>
        <v>3.962.3</v>
      </c>
      <c r="E2922" s="27340" t="s">
        <v>1068</v>
      </c>
      <c r="F2922" s="27341" t="s">
        <v>430</v>
      </c>
      <c r="G2922" s="27310" t="s">
        <v>22</v>
      </c>
      <c r="H2922" s="27343" t="s">
        <v>22</v>
      </c>
      <c r="I2922" s="27310" t="s">
        <v>2830</v>
      </c>
      <c r="J2922" s="27343" t="s">
        <v>22</v>
      </c>
      <c r="K2922" s="28195" t="s">
        <v>1069</v>
      </c>
      <c r="L2922" s="28229"/>
      <c r="M2922" s="28229"/>
      <c r="N2922" s="28229"/>
      <c r="O2922" s="28229"/>
      <c r="P2922" s="28229"/>
      <c r="Q2922" s="28229"/>
      <c r="R2922" s="28229"/>
      <c r="S2922" s="28229"/>
      <c r="T2922" s="28229"/>
      <c r="U2922" s="28265"/>
      <c r="V2922" s="28229">
        <v>0</v>
      </c>
    </row>
    <row s="28966" customFormat="1" customHeight="1" ht="22.5">
      <c r="A2923" s="28229"/>
      <c r="B2923" s="28924" t="s">
        <v>2845</v>
      </c>
      <c r="C2923" s="28540" t="s">
        <v>103</v>
      </c>
      <c r="D2923" s="27339" t="str">
        <f>B2923&amp;".1"</f>
        <v>3.963.1</v>
      </c>
      <c r="E2923" s="27340" t="s">
        <v>1065</v>
      </c>
      <c r="F2923" s="27341" t="s">
        <v>430</v>
      </c>
      <c r="G2923" s="27545" t="s">
        <v>22</v>
      </c>
      <c r="H2923" s="27343" t="s">
        <v>22</v>
      </c>
      <c r="I2923" s="27545" t="s">
        <v>1381</v>
      </c>
      <c r="J2923" s="27343" t="s">
        <v>22</v>
      </c>
      <c r="K2923" s="28195"/>
      <c r="L2923" s="28229"/>
      <c r="M2923" s="28229"/>
      <c r="N2923" s="28229"/>
      <c r="O2923" s="28229"/>
      <c r="P2923" s="28229"/>
      <c r="Q2923" s="28229"/>
      <c r="R2923" s="28229"/>
      <c r="S2923" s="28229"/>
      <c r="T2923" s="28229"/>
      <c r="U2923" s="28265"/>
      <c r="V2923" s="28229">
        <v>0</v>
      </c>
    </row>
    <row s="28966" customFormat="1" customHeight="1" ht="15">
      <c r="A2924" s="28229"/>
      <c r="B2924" s="28924"/>
      <c r="C2924" s="28540"/>
      <c r="D2924" s="27339" t="str">
        <f>B2923&amp;".2"</f>
        <v>3.963.2</v>
      </c>
      <c r="E2924" s="27340" t="s">
        <v>1066</v>
      </c>
      <c r="F2924" s="27341" t="s">
        <v>430</v>
      </c>
      <c r="G2924" s="27310" t="s">
        <v>22</v>
      </c>
      <c r="H2924" s="27343" t="s">
        <v>22</v>
      </c>
      <c r="I2924" s="27310" t="s">
        <v>2846</v>
      </c>
      <c r="J2924" s="27343" t="s">
        <v>22</v>
      </c>
      <c r="K2924" s="28195" t="s">
        <v>1067</v>
      </c>
      <c r="L2924" s="28229"/>
      <c r="M2924" s="28229"/>
      <c r="N2924" s="28229"/>
      <c r="O2924" s="28229"/>
      <c r="P2924" s="28229"/>
      <c r="Q2924" s="28229"/>
      <c r="R2924" s="28229"/>
      <c r="S2924" s="28229"/>
      <c r="T2924" s="28229"/>
      <c r="U2924" s="28265"/>
      <c r="V2924" s="28229">
        <v>0</v>
      </c>
    </row>
    <row s="28966" customFormat="1" customHeight="1" ht="15">
      <c r="A2925" s="28229"/>
      <c r="B2925" s="28924"/>
      <c r="C2925" s="28540"/>
      <c r="D2925" s="27339" t="str">
        <f>B2923&amp;".3"</f>
        <v>3.963.3</v>
      </c>
      <c r="E2925" s="27340" t="s">
        <v>1068</v>
      </c>
      <c r="F2925" s="27341" t="s">
        <v>430</v>
      </c>
      <c r="G2925" s="27310" t="s">
        <v>22</v>
      </c>
      <c r="H2925" s="27343" t="s">
        <v>22</v>
      </c>
      <c r="I2925" s="27310" t="s">
        <v>2830</v>
      </c>
      <c r="J2925" s="27343" t="s">
        <v>22</v>
      </c>
      <c r="K2925" s="28195" t="s">
        <v>1069</v>
      </c>
      <c r="L2925" s="28229"/>
      <c r="M2925" s="28229"/>
      <c r="N2925" s="28229"/>
      <c r="O2925" s="28229"/>
      <c r="P2925" s="28229"/>
      <c r="Q2925" s="28229"/>
      <c r="R2925" s="28229"/>
      <c r="S2925" s="28229"/>
      <c r="T2925" s="28229"/>
      <c r="U2925" s="28265"/>
      <c r="V2925" s="28229">
        <v>0</v>
      </c>
    </row>
    <row s="28966" customFormat="1" customHeight="1" ht="22.5">
      <c r="A2926" s="28229"/>
      <c r="B2926" s="28924" t="s">
        <v>2847</v>
      </c>
      <c r="C2926" s="28540" t="s">
        <v>103</v>
      </c>
      <c r="D2926" s="27339" t="str">
        <f>B2926&amp;".1"</f>
        <v>3.964.1</v>
      </c>
      <c r="E2926" s="27340" t="s">
        <v>1065</v>
      </c>
      <c r="F2926" s="27341" t="s">
        <v>430</v>
      </c>
      <c r="G2926" s="27545" t="s">
        <v>22</v>
      </c>
      <c r="H2926" s="27343" t="s">
        <v>22</v>
      </c>
      <c r="I2926" s="27545" t="s">
        <v>2848</v>
      </c>
      <c r="J2926" s="27343" t="s">
        <v>22</v>
      </c>
      <c r="K2926" s="28195"/>
      <c r="L2926" s="28229"/>
      <c r="M2926" s="28229"/>
      <c r="N2926" s="28229"/>
      <c r="O2926" s="28229"/>
      <c r="P2926" s="28229"/>
      <c r="Q2926" s="28229"/>
      <c r="R2926" s="28229"/>
      <c r="S2926" s="28229"/>
      <c r="T2926" s="28229"/>
      <c r="U2926" s="28265"/>
      <c r="V2926" s="28229">
        <v>0</v>
      </c>
    </row>
    <row s="28966" customFormat="1" customHeight="1" ht="15">
      <c r="A2927" s="28229"/>
      <c r="B2927" s="28924"/>
      <c r="C2927" s="28540"/>
      <c r="D2927" s="27339" t="str">
        <f>B2926&amp;".2"</f>
        <v>3.964.2</v>
      </c>
      <c r="E2927" s="27340" t="s">
        <v>1066</v>
      </c>
      <c r="F2927" s="27341" t="s">
        <v>430</v>
      </c>
      <c r="G2927" s="27310" t="s">
        <v>22</v>
      </c>
      <c r="H2927" s="27343" t="s">
        <v>22</v>
      </c>
      <c r="I2927" s="27310" t="s">
        <v>2846</v>
      </c>
      <c r="J2927" s="27343" t="s">
        <v>22</v>
      </c>
      <c r="K2927" s="28195" t="s">
        <v>1067</v>
      </c>
      <c r="L2927" s="28229"/>
      <c r="M2927" s="28229"/>
      <c r="N2927" s="28229"/>
      <c r="O2927" s="28229"/>
      <c r="P2927" s="28229"/>
      <c r="Q2927" s="28229"/>
      <c r="R2927" s="28229"/>
      <c r="S2927" s="28229"/>
      <c r="T2927" s="28229"/>
      <c r="U2927" s="28265"/>
      <c r="V2927" s="28229">
        <v>0</v>
      </c>
    </row>
    <row s="28966" customFormat="1" customHeight="1" ht="15">
      <c r="A2928" s="28229"/>
      <c r="B2928" s="28924"/>
      <c r="C2928" s="28540"/>
      <c r="D2928" s="27339" t="str">
        <f>B2926&amp;".3"</f>
        <v>3.964.3</v>
      </c>
      <c r="E2928" s="27340" t="s">
        <v>1068</v>
      </c>
      <c r="F2928" s="27341" t="s">
        <v>430</v>
      </c>
      <c r="G2928" s="27310" t="s">
        <v>22</v>
      </c>
      <c r="H2928" s="27343" t="s">
        <v>22</v>
      </c>
      <c r="I2928" s="27310" t="s">
        <v>2846</v>
      </c>
      <c r="J2928" s="27343" t="s">
        <v>22</v>
      </c>
      <c r="K2928" s="28195" t="s">
        <v>1069</v>
      </c>
      <c r="L2928" s="28229"/>
      <c r="M2928" s="28229"/>
      <c r="N2928" s="28229"/>
      <c r="O2928" s="28229"/>
      <c r="P2928" s="28229"/>
      <c r="Q2928" s="28229"/>
      <c r="R2928" s="28229"/>
      <c r="S2928" s="28229"/>
      <c r="T2928" s="28229"/>
      <c r="U2928" s="28265"/>
      <c r="V2928" s="28229">
        <v>0</v>
      </c>
    </row>
    <row s="28966" customFormat="1" customHeight="1" ht="22.5">
      <c r="A2929" s="28229"/>
      <c r="B2929" s="28924" t="s">
        <v>2849</v>
      </c>
      <c r="C2929" s="28540" t="s">
        <v>103</v>
      </c>
      <c r="D2929" s="27339" t="str">
        <f>B2929&amp;".1"</f>
        <v>3.965.1</v>
      </c>
      <c r="E2929" s="27340" t="s">
        <v>1065</v>
      </c>
      <c r="F2929" s="27341" t="s">
        <v>430</v>
      </c>
      <c r="G2929" s="27545" t="s">
        <v>22</v>
      </c>
      <c r="H2929" s="27343" t="s">
        <v>22</v>
      </c>
      <c r="I2929" s="27545" t="s">
        <v>2850</v>
      </c>
      <c r="J2929" s="27343" t="s">
        <v>22</v>
      </c>
      <c r="K2929" s="28195"/>
      <c r="L2929" s="28229"/>
      <c r="M2929" s="28229"/>
      <c r="N2929" s="28229"/>
      <c r="O2929" s="28229"/>
      <c r="P2929" s="28229"/>
      <c r="Q2929" s="28229"/>
      <c r="R2929" s="28229"/>
      <c r="S2929" s="28229"/>
      <c r="T2929" s="28229"/>
      <c r="U2929" s="28265"/>
      <c r="V2929" s="28229">
        <v>0</v>
      </c>
    </row>
    <row s="28966" customFormat="1" customHeight="1" ht="15">
      <c r="A2930" s="28229"/>
      <c r="B2930" s="28924"/>
      <c r="C2930" s="28540"/>
      <c r="D2930" s="27339" t="str">
        <f>B2929&amp;".2"</f>
        <v>3.965.2</v>
      </c>
      <c r="E2930" s="27340" t="s">
        <v>1066</v>
      </c>
      <c r="F2930" s="27341" t="s">
        <v>430</v>
      </c>
      <c r="G2930" s="27310" t="s">
        <v>22</v>
      </c>
      <c r="H2930" s="27343" t="s">
        <v>22</v>
      </c>
      <c r="I2930" s="27310" t="s">
        <v>2846</v>
      </c>
      <c r="J2930" s="27343" t="s">
        <v>22</v>
      </c>
      <c r="K2930" s="28195" t="s">
        <v>1067</v>
      </c>
      <c r="L2930" s="28229"/>
      <c r="M2930" s="28229"/>
      <c r="N2930" s="28229"/>
      <c r="O2930" s="28229"/>
      <c r="P2930" s="28229"/>
      <c r="Q2930" s="28229"/>
      <c r="R2930" s="28229"/>
      <c r="S2930" s="28229"/>
      <c r="T2930" s="28229"/>
      <c r="U2930" s="28265"/>
      <c r="V2930" s="28229">
        <v>0</v>
      </c>
    </row>
    <row s="28966" customFormat="1" customHeight="1" ht="15">
      <c r="A2931" s="28229"/>
      <c r="B2931" s="28924"/>
      <c r="C2931" s="28540"/>
      <c r="D2931" s="27339" t="str">
        <f>B2929&amp;".3"</f>
        <v>3.965.3</v>
      </c>
      <c r="E2931" s="27340" t="s">
        <v>1068</v>
      </c>
      <c r="F2931" s="27341" t="s">
        <v>430</v>
      </c>
      <c r="G2931" s="27310" t="s">
        <v>22</v>
      </c>
      <c r="H2931" s="27343" t="s">
        <v>22</v>
      </c>
      <c r="I2931" s="27310" t="s">
        <v>2846</v>
      </c>
      <c r="J2931" s="27343" t="s">
        <v>22</v>
      </c>
      <c r="K2931" s="28195" t="s">
        <v>1069</v>
      </c>
      <c r="L2931" s="28229"/>
      <c r="M2931" s="28229"/>
      <c r="N2931" s="28229"/>
      <c r="O2931" s="28229"/>
      <c r="P2931" s="28229"/>
      <c r="Q2931" s="28229"/>
      <c r="R2931" s="28229"/>
      <c r="S2931" s="28229"/>
      <c r="T2931" s="28229"/>
      <c r="U2931" s="28265"/>
      <c r="V2931" s="28229">
        <v>0</v>
      </c>
    </row>
    <row s="28966" customFormat="1" customHeight="1" ht="22.5">
      <c r="A2932" s="28229"/>
      <c r="B2932" s="28924" t="s">
        <v>2851</v>
      </c>
      <c r="C2932" s="28540" t="s">
        <v>103</v>
      </c>
      <c r="D2932" s="27339" t="str">
        <f>B2932&amp;".1"</f>
        <v>3.966.1</v>
      </c>
      <c r="E2932" s="27340" t="s">
        <v>1065</v>
      </c>
      <c r="F2932" s="27341" t="s">
        <v>430</v>
      </c>
      <c r="G2932" s="27545" t="s">
        <v>22</v>
      </c>
      <c r="H2932" s="27343" t="s">
        <v>22</v>
      </c>
      <c r="I2932" s="27545" t="s">
        <v>2852</v>
      </c>
      <c r="J2932" s="27343" t="s">
        <v>22</v>
      </c>
      <c r="K2932" s="28195"/>
      <c r="L2932" s="28229"/>
      <c r="M2932" s="28229"/>
      <c r="N2932" s="28229"/>
      <c r="O2932" s="28229"/>
      <c r="P2932" s="28229"/>
      <c r="Q2932" s="28229"/>
      <c r="R2932" s="28229"/>
      <c r="S2932" s="28229"/>
      <c r="T2932" s="28229"/>
      <c r="U2932" s="28265"/>
      <c r="V2932" s="28229">
        <v>0</v>
      </c>
    </row>
    <row s="28966" customFormat="1" customHeight="1" ht="15">
      <c r="A2933" s="28229"/>
      <c r="B2933" s="28924"/>
      <c r="C2933" s="28540"/>
      <c r="D2933" s="27339" t="str">
        <f>B2932&amp;".2"</f>
        <v>3.966.2</v>
      </c>
      <c r="E2933" s="27340" t="s">
        <v>1066</v>
      </c>
      <c r="F2933" s="27341" t="s">
        <v>430</v>
      </c>
      <c r="G2933" s="27310" t="s">
        <v>22</v>
      </c>
      <c r="H2933" s="27343" t="s">
        <v>22</v>
      </c>
      <c r="I2933" s="27310" t="s">
        <v>2846</v>
      </c>
      <c r="J2933" s="27343" t="s">
        <v>22</v>
      </c>
      <c r="K2933" s="28195" t="s">
        <v>1067</v>
      </c>
      <c r="L2933" s="28229"/>
      <c r="M2933" s="28229"/>
      <c r="N2933" s="28229"/>
      <c r="O2933" s="28229"/>
      <c r="P2933" s="28229"/>
      <c r="Q2933" s="28229"/>
      <c r="R2933" s="28229"/>
      <c r="S2933" s="28229"/>
      <c r="T2933" s="28229"/>
      <c r="U2933" s="28265"/>
      <c r="V2933" s="28229">
        <v>0</v>
      </c>
    </row>
    <row s="28966" customFormat="1" customHeight="1" ht="15">
      <c r="A2934" s="28229"/>
      <c r="B2934" s="28924"/>
      <c r="C2934" s="28540"/>
      <c r="D2934" s="27339" t="str">
        <f>B2932&amp;".3"</f>
        <v>3.966.3</v>
      </c>
      <c r="E2934" s="27340" t="s">
        <v>1068</v>
      </c>
      <c r="F2934" s="27341" t="s">
        <v>430</v>
      </c>
      <c r="G2934" s="27310" t="s">
        <v>22</v>
      </c>
      <c r="H2934" s="27343" t="s">
        <v>22</v>
      </c>
      <c r="I2934" s="27310" t="s">
        <v>2846</v>
      </c>
      <c r="J2934" s="27343" t="s">
        <v>22</v>
      </c>
      <c r="K2934" s="28195" t="s">
        <v>1069</v>
      </c>
      <c r="L2934" s="28229"/>
      <c r="M2934" s="28229"/>
      <c r="N2934" s="28229"/>
      <c r="O2934" s="28229"/>
      <c r="P2934" s="28229"/>
      <c r="Q2934" s="28229"/>
      <c r="R2934" s="28229"/>
      <c r="S2934" s="28229"/>
      <c r="T2934" s="28229"/>
      <c r="U2934" s="28265"/>
      <c r="V2934" s="28229">
        <v>0</v>
      </c>
    </row>
    <row s="28966" customFormat="1" customHeight="1" ht="22.5">
      <c r="A2935" s="28229"/>
      <c r="B2935" s="28924" t="s">
        <v>2853</v>
      </c>
      <c r="C2935" s="28540" t="s">
        <v>103</v>
      </c>
      <c r="D2935" s="27339" t="str">
        <f>B2935&amp;".1"</f>
        <v>3.967.1</v>
      </c>
      <c r="E2935" s="27340" t="s">
        <v>1065</v>
      </c>
      <c r="F2935" s="27341" t="s">
        <v>430</v>
      </c>
      <c r="G2935" s="27545" t="s">
        <v>22</v>
      </c>
      <c r="H2935" s="27343" t="s">
        <v>22</v>
      </c>
      <c r="I2935" s="27545" t="s">
        <v>2854</v>
      </c>
      <c r="J2935" s="27343" t="s">
        <v>22</v>
      </c>
      <c r="K2935" s="28195"/>
      <c r="L2935" s="28229"/>
      <c r="M2935" s="28229"/>
      <c r="N2935" s="28229"/>
      <c r="O2935" s="28229"/>
      <c r="P2935" s="28229"/>
      <c r="Q2935" s="28229"/>
      <c r="R2935" s="28229"/>
      <c r="S2935" s="28229"/>
      <c r="T2935" s="28229"/>
      <c r="U2935" s="28265"/>
      <c r="V2935" s="28229">
        <v>0</v>
      </c>
    </row>
    <row s="28966" customFormat="1" customHeight="1" ht="15">
      <c r="A2936" s="28229"/>
      <c r="B2936" s="28924"/>
      <c r="C2936" s="28540"/>
      <c r="D2936" s="27339" t="str">
        <f>B2935&amp;".2"</f>
        <v>3.967.2</v>
      </c>
      <c r="E2936" s="27340" t="s">
        <v>1066</v>
      </c>
      <c r="F2936" s="27341" t="s">
        <v>430</v>
      </c>
      <c r="G2936" s="27310" t="s">
        <v>22</v>
      </c>
      <c r="H2936" s="27343" t="s">
        <v>22</v>
      </c>
      <c r="I2936" s="27310" t="s">
        <v>2846</v>
      </c>
      <c r="J2936" s="27343" t="s">
        <v>22</v>
      </c>
      <c r="K2936" s="28195" t="s">
        <v>1067</v>
      </c>
      <c r="L2936" s="28229"/>
      <c r="M2936" s="28229"/>
      <c r="N2936" s="28229"/>
      <c r="O2936" s="28229"/>
      <c r="P2936" s="28229"/>
      <c r="Q2936" s="28229"/>
      <c r="R2936" s="28229"/>
      <c r="S2936" s="28229"/>
      <c r="T2936" s="28229"/>
      <c r="U2936" s="28265"/>
      <c r="V2936" s="28229">
        <v>0</v>
      </c>
    </row>
    <row s="28966" customFormat="1" customHeight="1" ht="15">
      <c r="A2937" s="28229"/>
      <c r="B2937" s="28924"/>
      <c r="C2937" s="28540"/>
      <c r="D2937" s="27339" t="str">
        <f>B2935&amp;".3"</f>
        <v>3.967.3</v>
      </c>
      <c r="E2937" s="27340" t="s">
        <v>1068</v>
      </c>
      <c r="F2937" s="27341" t="s">
        <v>430</v>
      </c>
      <c r="G2937" s="27310" t="s">
        <v>22</v>
      </c>
      <c r="H2937" s="27343" t="s">
        <v>22</v>
      </c>
      <c r="I2937" s="27310" t="s">
        <v>2846</v>
      </c>
      <c r="J2937" s="27343" t="s">
        <v>22</v>
      </c>
      <c r="K2937" s="28195" t="s">
        <v>1069</v>
      </c>
      <c r="L2937" s="28229"/>
      <c r="M2937" s="28229"/>
      <c r="N2937" s="28229"/>
      <c r="O2937" s="28229"/>
      <c r="P2937" s="28229"/>
      <c r="Q2937" s="28229"/>
      <c r="R2937" s="28229"/>
      <c r="S2937" s="28229"/>
      <c r="T2937" s="28229"/>
      <c r="U2937" s="28265"/>
      <c r="V2937" s="28229">
        <v>0</v>
      </c>
    </row>
    <row s="28966" customFormat="1" customHeight="1" ht="22.5">
      <c r="A2938" s="28229"/>
      <c r="B2938" s="28924" t="s">
        <v>2855</v>
      </c>
      <c r="C2938" s="28540" t="s">
        <v>103</v>
      </c>
      <c r="D2938" s="27339" t="str">
        <f>B2938&amp;".1"</f>
        <v>3.968.1</v>
      </c>
      <c r="E2938" s="27340" t="s">
        <v>1065</v>
      </c>
      <c r="F2938" s="27341" t="s">
        <v>430</v>
      </c>
      <c r="G2938" s="27545" t="s">
        <v>22</v>
      </c>
      <c r="H2938" s="27343" t="s">
        <v>22</v>
      </c>
      <c r="I2938" s="27545" t="s">
        <v>2856</v>
      </c>
      <c r="J2938" s="27343" t="s">
        <v>22</v>
      </c>
      <c r="K2938" s="28195"/>
      <c r="L2938" s="28229"/>
      <c r="M2938" s="28229"/>
      <c r="N2938" s="28229"/>
      <c r="O2938" s="28229"/>
      <c r="P2938" s="28229"/>
      <c r="Q2938" s="28229"/>
      <c r="R2938" s="28229"/>
      <c r="S2938" s="28229"/>
      <c r="T2938" s="28229"/>
      <c r="U2938" s="28265"/>
      <c r="V2938" s="28229">
        <v>0</v>
      </c>
    </row>
    <row s="28966" customFormat="1" customHeight="1" ht="15">
      <c r="A2939" s="28229"/>
      <c r="B2939" s="28924"/>
      <c r="C2939" s="28540"/>
      <c r="D2939" s="27339" t="str">
        <f>B2938&amp;".2"</f>
        <v>3.968.2</v>
      </c>
      <c r="E2939" s="27340" t="s">
        <v>1066</v>
      </c>
      <c r="F2939" s="27341" t="s">
        <v>430</v>
      </c>
      <c r="G2939" s="27310" t="s">
        <v>22</v>
      </c>
      <c r="H2939" s="27343" t="s">
        <v>22</v>
      </c>
      <c r="I2939" s="27310" t="s">
        <v>2846</v>
      </c>
      <c r="J2939" s="27343" t="s">
        <v>22</v>
      </c>
      <c r="K2939" s="28195" t="s">
        <v>1067</v>
      </c>
      <c r="L2939" s="28229"/>
      <c r="M2939" s="28229"/>
      <c r="N2939" s="28229"/>
      <c r="O2939" s="28229"/>
      <c r="P2939" s="28229"/>
      <c r="Q2939" s="28229"/>
      <c r="R2939" s="28229"/>
      <c r="S2939" s="28229"/>
      <c r="T2939" s="28229"/>
      <c r="U2939" s="28265"/>
      <c r="V2939" s="28229">
        <v>0</v>
      </c>
    </row>
    <row s="28966" customFormat="1" customHeight="1" ht="15">
      <c r="A2940" s="28229"/>
      <c r="B2940" s="28924"/>
      <c r="C2940" s="28540"/>
      <c r="D2940" s="27339" t="str">
        <f>B2938&amp;".3"</f>
        <v>3.968.3</v>
      </c>
      <c r="E2940" s="27340" t="s">
        <v>1068</v>
      </c>
      <c r="F2940" s="27341" t="s">
        <v>430</v>
      </c>
      <c r="G2940" s="27310" t="s">
        <v>22</v>
      </c>
      <c r="H2940" s="27343" t="s">
        <v>22</v>
      </c>
      <c r="I2940" s="27310" t="s">
        <v>2846</v>
      </c>
      <c r="J2940" s="27343" t="s">
        <v>22</v>
      </c>
      <c r="K2940" s="28195" t="s">
        <v>1069</v>
      </c>
      <c r="L2940" s="28229"/>
      <c r="M2940" s="28229"/>
      <c r="N2940" s="28229"/>
      <c r="O2940" s="28229"/>
      <c r="P2940" s="28229"/>
      <c r="Q2940" s="28229"/>
      <c r="R2940" s="28229"/>
      <c r="S2940" s="28229"/>
      <c r="T2940" s="28229"/>
      <c r="U2940" s="28265"/>
      <c r="V2940" s="28229">
        <v>0</v>
      </c>
    </row>
    <row s="28966" customFormat="1" customHeight="1" ht="22.5">
      <c r="A2941" s="28229"/>
      <c r="B2941" s="28924" t="s">
        <v>2857</v>
      </c>
      <c r="C2941" s="28540" t="s">
        <v>103</v>
      </c>
      <c r="D2941" s="27339" t="str">
        <f>B2941&amp;".1"</f>
        <v>3.969.1</v>
      </c>
      <c r="E2941" s="27340" t="s">
        <v>1065</v>
      </c>
      <c r="F2941" s="27341" t="s">
        <v>430</v>
      </c>
      <c r="G2941" s="27545" t="s">
        <v>22</v>
      </c>
      <c r="H2941" s="27343" t="s">
        <v>22</v>
      </c>
      <c r="I2941" s="27545" t="s">
        <v>2858</v>
      </c>
      <c r="J2941" s="27343" t="s">
        <v>22</v>
      </c>
      <c r="K2941" s="28195"/>
      <c r="L2941" s="28229"/>
      <c r="M2941" s="28229"/>
      <c r="N2941" s="28229"/>
      <c r="O2941" s="28229"/>
      <c r="P2941" s="28229"/>
      <c r="Q2941" s="28229"/>
      <c r="R2941" s="28229"/>
      <c r="S2941" s="28229"/>
      <c r="T2941" s="28229"/>
      <c r="U2941" s="28265"/>
      <c r="V2941" s="28229">
        <v>0</v>
      </c>
    </row>
    <row s="28966" customFormat="1" customHeight="1" ht="15">
      <c r="A2942" s="28229"/>
      <c r="B2942" s="28924"/>
      <c r="C2942" s="28540"/>
      <c r="D2942" s="27339" t="str">
        <f>B2941&amp;".2"</f>
        <v>3.969.2</v>
      </c>
      <c r="E2942" s="27340" t="s">
        <v>1066</v>
      </c>
      <c r="F2942" s="27341" t="s">
        <v>430</v>
      </c>
      <c r="G2942" s="27310" t="s">
        <v>22</v>
      </c>
      <c r="H2942" s="27343" t="s">
        <v>22</v>
      </c>
      <c r="I2942" s="27310" t="s">
        <v>2846</v>
      </c>
      <c r="J2942" s="27343" t="s">
        <v>22</v>
      </c>
      <c r="K2942" s="28195" t="s">
        <v>1067</v>
      </c>
      <c r="L2942" s="28229"/>
      <c r="M2942" s="28229"/>
      <c r="N2942" s="28229"/>
      <c r="O2942" s="28229"/>
      <c r="P2942" s="28229"/>
      <c r="Q2942" s="28229"/>
      <c r="R2942" s="28229"/>
      <c r="S2942" s="28229"/>
      <c r="T2942" s="28229"/>
      <c r="U2942" s="28265"/>
      <c r="V2942" s="28229">
        <v>0</v>
      </c>
    </row>
    <row s="28966" customFormat="1" customHeight="1" ht="15">
      <c r="A2943" s="28229"/>
      <c r="B2943" s="28924"/>
      <c r="C2943" s="28540"/>
      <c r="D2943" s="27339" t="str">
        <f>B2941&amp;".3"</f>
        <v>3.969.3</v>
      </c>
      <c r="E2943" s="27340" t="s">
        <v>1068</v>
      </c>
      <c r="F2943" s="27341" t="s">
        <v>430</v>
      </c>
      <c r="G2943" s="27310" t="s">
        <v>22</v>
      </c>
      <c r="H2943" s="27343" t="s">
        <v>22</v>
      </c>
      <c r="I2943" s="27310" t="s">
        <v>2846</v>
      </c>
      <c r="J2943" s="27343" t="s">
        <v>22</v>
      </c>
      <c r="K2943" s="28195" t="s">
        <v>1069</v>
      </c>
      <c r="L2943" s="28229"/>
      <c r="M2943" s="28229"/>
      <c r="N2943" s="28229"/>
      <c r="O2943" s="28229"/>
      <c r="P2943" s="28229"/>
      <c r="Q2943" s="28229"/>
      <c r="R2943" s="28229"/>
      <c r="S2943" s="28229"/>
      <c r="T2943" s="28229"/>
      <c r="U2943" s="28265"/>
      <c r="V2943" s="28229">
        <v>0</v>
      </c>
    </row>
    <row s="28966" customFormat="1" customHeight="1" ht="22.5">
      <c r="A2944" s="28229"/>
      <c r="B2944" s="28924" t="s">
        <v>2859</v>
      </c>
      <c r="C2944" s="28540" t="s">
        <v>103</v>
      </c>
      <c r="D2944" s="27339" t="str">
        <f>B2944&amp;".1"</f>
        <v>3.970.1</v>
      </c>
      <c r="E2944" s="27340" t="s">
        <v>1065</v>
      </c>
      <c r="F2944" s="27341" t="s">
        <v>430</v>
      </c>
      <c r="G2944" s="27545" t="s">
        <v>22</v>
      </c>
      <c r="H2944" s="27343" t="s">
        <v>22</v>
      </c>
      <c r="I2944" s="27545" t="s">
        <v>2860</v>
      </c>
      <c r="J2944" s="27343" t="s">
        <v>22</v>
      </c>
      <c r="K2944" s="28195"/>
      <c r="L2944" s="28229"/>
      <c r="M2944" s="28229"/>
      <c r="N2944" s="28229"/>
      <c r="O2944" s="28229"/>
      <c r="P2944" s="28229"/>
      <c r="Q2944" s="28229"/>
      <c r="R2944" s="28229"/>
      <c r="S2944" s="28229"/>
      <c r="T2944" s="28229"/>
      <c r="U2944" s="28265"/>
      <c r="V2944" s="28229">
        <v>0</v>
      </c>
    </row>
    <row s="28966" customFormat="1" customHeight="1" ht="15">
      <c r="A2945" s="28229"/>
      <c r="B2945" s="28924"/>
      <c r="C2945" s="28540"/>
      <c r="D2945" s="27339" t="str">
        <f>B2944&amp;".2"</f>
        <v>3.970.2</v>
      </c>
      <c r="E2945" s="27340" t="s">
        <v>1066</v>
      </c>
      <c r="F2945" s="27341" t="s">
        <v>430</v>
      </c>
      <c r="G2945" s="27310" t="s">
        <v>22</v>
      </c>
      <c r="H2945" s="27343" t="s">
        <v>22</v>
      </c>
      <c r="I2945" s="27310" t="s">
        <v>2846</v>
      </c>
      <c r="J2945" s="27343" t="s">
        <v>22</v>
      </c>
      <c r="K2945" s="28195" t="s">
        <v>1067</v>
      </c>
      <c r="L2945" s="28229"/>
      <c r="M2945" s="28229"/>
      <c r="N2945" s="28229"/>
      <c r="O2945" s="28229"/>
      <c r="P2945" s="28229"/>
      <c r="Q2945" s="28229"/>
      <c r="R2945" s="28229"/>
      <c r="S2945" s="28229"/>
      <c r="T2945" s="28229"/>
      <c r="U2945" s="28265"/>
      <c r="V2945" s="28229">
        <v>0</v>
      </c>
    </row>
    <row s="28966" customFormat="1" customHeight="1" ht="15">
      <c r="A2946" s="28229"/>
      <c r="B2946" s="28924"/>
      <c r="C2946" s="28540"/>
      <c r="D2946" s="27339" t="str">
        <f>B2944&amp;".3"</f>
        <v>3.970.3</v>
      </c>
      <c r="E2946" s="27340" t="s">
        <v>1068</v>
      </c>
      <c r="F2946" s="27341" t="s">
        <v>430</v>
      </c>
      <c r="G2946" s="27310" t="s">
        <v>22</v>
      </c>
      <c r="H2946" s="27343" t="s">
        <v>22</v>
      </c>
      <c r="I2946" s="27310" t="s">
        <v>2846</v>
      </c>
      <c r="J2946" s="27343" t="s">
        <v>22</v>
      </c>
      <c r="K2946" s="28195" t="s">
        <v>1069</v>
      </c>
      <c r="L2946" s="28229"/>
      <c r="M2946" s="28229"/>
      <c r="N2946" s="28229"/>
      <c r="O2946" s="28229"/>
      <c r="P2946" s="28229"/>
      <c r="Q2946" s="28229"/>
      <c r="R2946" s="28229"/>
      <c r="S2946" s="28229"/>
      <c r="T2946" s="28229"/>
      <c r="U2946" s="28265"/>
      <c r="V2946" s="28229">
        <v>0</v>
      </c>
    </row>
    <row s="28966" customFormat="1" customHeight="1" ht="22.5">
      <c r="A2947" s="28229"/>
      <c r="B2947" s="28924" t="s">
        <v>2861</v>
      </c>
      <c r="C2947" s="28540" t="s">
        <v>103</v>
      </c>
      <c r="D2947" s="27339" t="str">
        <f>B2947&amp;".1"</f>
        <v>3.971.1</v>
      </c>
      <c r="E2947" s="27340" t="s">
        <v>1065</v>
      </c>
      <c r="F2947" s="27341" t="s">
        <v>430</v>
      </c>
      <c r="G2947" s="27545" t="s">
        <v>22</v>
      </c>
      <c r="H2947" s="27343" t="s">
        <v>22</v>
      </c>
      <c r="I2947" s="27545" t="s">
        <v>2862</v>
      </c>
      <c r="J2947" s="27343" t="s">
        <v>22</v>
      </c>
      <c r="K2947" s="28195"/>
      <c r="L2947" s="28229"/>
      <c r="M2947" s="28229"/>
      <c r="N2947" s="28229"/>
      <c r="O2947" s="28229"/>
      <c r="P2947" s="28229"/>
      <c r="Q2947" s="28229"/>
      <c r="R2947" s="28229"/>
      <c r="S2947" s="28229"/>
      <c r="T2947" s="28229"/>
      <c r="U2947" s="28265"/>
      <c r="V2947" s="28229">
        <v>0</v>
      </c>
    </row>
    <row s="28966" customFormat="1" customHeight="1" ht="15">
      <c r="A2948" s="28229"/>
      <c r="B2948" s="28924"/>
      <c r="C2948" s="28540"/>
      <c r="D2948" s="27339" t="str">
        <f>B2947&amp;".2"</f>
        <v>3.971.2</v>
      </c>
      <c r="E2948" s="27340" t="s">
        <v>1066</v>
      </c>
      <c r="F2948" s="27341" t="s">
        <v>430</v>
      </c>
      <c r="G2948" s="27310" t="s">
        <v>22</v>
      </c>
      <c r="H2948" s="27343" t="s">
        <v>22</v>
      </c>
      <c r="I2948" s="27310" t="s">
        <v>2846</v>
      </c>
      <c r="J2948" s="27343" t="s">
        <v>22</v>
      </c>
      <c r="K2948" s="28195" t="s">
        <v>1067</v>
      </c>
      <c r="L2948" s="28229"/>
      <c r="M2948" s="28229"/>
      <c r="N2948" s="28229"/>
      <c r="O2948" s="28229"/>
      <c r="P2948" s="28229"/>
      <c r="Q2948" s="28229"/>
      <c r="R2948" s="28229"/>
      <c r="S2948" s="28229"/>
      <c r="T2948" s="28229"/>
      <c r="U2948" s="28265"/>
      <c r="V2948" s="28229">
        <v>0</v>
      </c>
    </row>
    <row s="28966" customFormat="1" customHeight="1" ht="15">
      <c r="A2949" s="28229"/>
      <c r="B2949" s="28924"/>
      <c r="C2949" s="28540"/>
      <c r="D2949" s="27339" t="str">
        <f>B2947&amp;".3"</f>
        <v>3.971.3</v>
      </c>
      <c r="E2949" s="27340" t="s">
        <v>1068</v>
      </c>
      <c r="F2949" s="27341" t="s">
        <v>430</v>
      </c>
      <c r="G2949" s="27310" t="s">
        <v>22</v>
      </c>
      <c r="H2949" s="27343" t="s">
        <v>22</v>
      </c>
      <c r="I2949" s="27310" t="s">
        <v>2846</v>
      </c>
      <c r="J2949" s="27343" t="s">
        <v>22</v>
      </c>
      <c r="K2949" s="28195" t="s">
        <v>1069</v>
      </c>
      <c r="L2949" s="28229"/>
      <c r="M2949" s="28229"/>
      <c r="N2949" s="28229"/>
      <c r="O2949" s="28229"/>
      <c r="P2949" s="28229"/>
      <c r="Q2949" s="28229"/>
      <c r="R2949" s="28229"/>
      <c r="S2949" s="28229"/>
      <c r="T2949" s="28229"/>
      <c r="U2949" s="28265"/>
      <c r="V2949" s="28229">
        <v>0</v>
      </c>
    </row>
    <row s="28966" customFormat="1" customHeight="1" ht="22.5">
      <c r="A2950" s="28229"/>
      <c r="B2950" s="28924" t="s">
        <v>2863</v>
      </c>
      <c r="C2950" s="28540" t="s">
        <v>103</v>
      </c>
      <c r="D2950" s="27339" t="str">
        <f>B2950&amp;".1"</f>
        <v>3.972.1</v>
      </c>
      <c r="E2950" s="27340" t="s">
        <v>1065</v>
      </c>
      <c r="F2950" s="27341" t="s">
        <v>430</v>
      </c>
      <c r="G2950" s="27545" t="s">
        <v>22</v>
      </c>
      <c r="H2950" s="27343" t="s">
        <v>22</v>
      </c>
      <c r="I2950" s="27545" t="s">
        <v>2864</v>
      </c>
      <c r="J2950" s="27343" t="s">
        <v>22</v>
      </c>
      <c r="K2950" s="28195"/>
      <c r="L2950" s="28229"/>
      <c r="M2950" s="28229"/>
      <c r="N2950" s="28229"/>
      <c r="O2950" s="28229"/>
      <c r="P2950" s="28229"/>
      <c r="Q2950" s="28229"/>
      <c r="R2950" s="28229"/>
      <c r="S2950" s="28229"/>
      <c r="T2950" s="28229"/>
      <c r="U2950" s="28265"/>
      <c r="V2950" s="28229">
        <v>0</v>
      </c>
    </row>
    <row s="28966" customFormat="1" customHeight="1" ht="15">
      <c r="A2951" s="28229"/>
      <c r="B2951" s="28924"/>
      <c r="C2951" s="28540"/>
      <c r="D2951" s="27339" t="str">
        <f>B2950&amp;".2"</f>
        <v>3.972.2</v>
      </c>
      <c r="E2951" s="27340" t="s">
        <v>1066</v>
      </c>
      <c r="F2951" s="27341" t="s">
        <v>430</v>
      </c>
      <c r="G2951" s="27310" t="s">
        <v>22</v>
      </c>
      <c r="H2951" s="27343" t="s">
        <v>22</v>
      </c>
      <c r="I2951" s="27310" t="s">
        <v>2846</v>
      </c>
      <c r="J2951" s="27343" t="s">
        <v>22</v>
      </c>
      <c r="K2951" s="28195" t="s">
        <v>1067</v>
      </c>
      <c r="L2951" s="28229"/>
      <c r="M2951" s="28229"/>
      <c r="N2951" s="28229"/>
      <c r="O2951" s="28229"/>
      <c r="P2951" s="28229"/>
      <c r="Q2951" s="28229"/>
      <c r="R2951" s="28229"/>
      <c r="S2951" s="28229"/>
      <c r="T2951" s="28229"/>
      <c r="U2951" s="28265"/>
      <c r="V2951" s="28229">
        <v>0</v>
      </c>
    </row>
    <row s="28966" customFormat="1" customHeight="1" ht="15">
      <c r="A2952" s="28229"/>
      <c r="B2952" s="28924"/>
      <c r="C2952" s="28540"/>
      <c r="D2952" s="27339" t="str">
        <f>B2950&amp;".3"</f>
        <v>3.972.3</v>
      </c>
      <c r="E2952" s="27340" t="s">
        <v>1068</v>
      </c>
      <c r="F2952" s="27341" t="s">
        <v>430</v>
      </c>
      <c r="G2952" s="27310" t="s">
        <v>22</v>
      </c>
      <c r="H2952" s="27343" t="s">
        <v>22</v>
      </c>
      <c r="I2952" s="27310" t="s">
        <v>2846</v>
      </c>
      <c r="J2952" s="27343" t="s">
        <v>22</v>
      </c>
      <c r="K2952" s="28195" t="s">
        <v>1069</v>
      </c>
      <c r="L2952" s="28229"/>
      <c r="M2952" s="28229"/>
      <c r="N2952" s="28229"/>
      <c r="O2952" s="28229"/>
      <c r="P2952" s="28229"/>
      <c r="Q2952" s="28229"/>
      <c r="R2952" s="28229"/>
      <c r="S2952" s="28229"/>
      <c r="T2952" s="28229"/>
      <c r="U2952" s="28265"/>
      <c r="V2952" s="28229">
        <v>0</v>
      </c>
    </row>
    <row s="28966" customFormat="1" customHeight="1" ht="22.5">
      <c r="A2953" s="28229"/>
      <c r="B2953" s="28924" t="s">
        <v>2865</v>
      </c>
      <c r="C2953" s="28540" t="s">
        <v>103</v>
      </c>
      <c r="D2953" s="27339" t="str">
        <f>B2953&amp;".1"</f>
        <v>3.973.1</v>
      </c>
      <c r="E2953" s="27340" t="s">
        <v>1065</v>
      </c>
      <c r="F2953" s="27341" t="s">
        <v>430</v>
      </c>
      <c r="G2953" s="27545" t="s">
        <v>22</v>
      </c>
      <c r="H2953" s="27343" t="s">
        <v>22</v>
      </c>
      <c r="I2953" s="27545" t="s">
        <v>2866</v>
      </c>
      <c r="J2953" s="27343" t="s">
        <v>22</v>
      </c>
      <c r="K2953" s="28195"/>
      <c r="L2953" s="28229"/>
      <c r="M2953" s="28229"/>
      <c r="N2953" s="28229"/>
      <c r="O2953" s="28229"/>
      <c r="P2953" s="28229"/>
      <c r="Q2953" s="28229"/>
      <c r="R2953" s="28229"/>
      <c r="S2953" s="28229"/>
      <c r="T2953" s="28229"/>
      <c r="U2953" s="28265"/>
      <c r="V2953" s="28229">
        <v>0</v>
      </c>
    </row>
    <row s="28966" customFormat="1" customHeight="1" ht="15">
      <c r="A2954" s="28229"/>
      <c r="B2954" s="28924"/>
      <c r="C2954" s="28540"/>
      <c r="D2954" s="27339" t="str">
        <f>B2953&amp;".2"</f>
        <v>3.973.2</v>
      </c>
      <c r="E2954" s="27340" t="s">
        <v>1066</v>
      </c>
      <c r="F2954" s="27341" t="s">
        <v>430</v>
      </c>
      <c r="G2954" s="27310" t="s">
        <v>22</v>
      </c>
      <c r="H2954" s="27343" t="s">
        <v>22</v>
      </c>
      <c r="I2954" s="27310" t="s">
        <v>2846</v>
      </c>
      <c r="J2954" s="27343" t="s">
        <v>22</v>
      </c>
      <c r="K2954" s="28195" t="s">
        <v>1067</v>
      </c>
      <c r="L2954" s="28229"/>
      <c r="M2954" s="28229"/>
      <c r="N2954" s="28229"/>
      <c r="O2954" s="28229"/>
      <c r="P2954" s="28229"/>
      <c r="Q2954" s="28229"/>
      <c r="R2954" s="28229"/>
      <c r="S2954" s="28229"/>
      <c r="T2954" s="28229"/>
      <c r="U2954" s="28265"/>
      <c r="V2954" s="28229">
        <v>0</v>
      </c>
    </row>
    <row s="28966" customFormat="1" customHeight="1" ht="15">
      <c r="A2955" s="28229"/>
      <c r="B2955" s="28924"/>
      <c r="C2955" s="28540"/>
      <c r="D2955" s="27339" t="str">
        <f>B2953&amp;".3"</f>
        <v>3.973.3</v>
      </c>
      <c r="E2955" s="27340" t="s">
        <v>1068</v>
      </c>
      <c r="F2955" s="27341" t="s">
        <v>430</v>
      </c>
      <c r="G2955" s="27310" t="s">
        <v>22</v>
      </c>
      <c r="H2955" s="27343" t="s">
        <v>22</v>
      </c>
      <c r="I2955" s="27310" t="s">
        <v>2846</v>
      </c>
      <c r="J2955" s="27343" t="s">
        <v>22</v>
      </c>
      <c r="K2955" s="28195" t="s">
        <v>1069</v>
      </c>
      <c r="L2955" s="28229"/>
      <c r="M2955" s="28229"/>
      <c r="N2955" s="28229"/>
      <c r="O2955" s="28229"/>
      <c r="P2955" s="28229"/>
      <c r="Q2955" s="28229"/>
      <c r="R2955" s="28229"/>
      <c r="S2955" s="28229"/>
      <c r="T2955" s="28229"/>
      <c r="U2955" s="28265"/>
      <c r="V2955" s="28229">
        <v>0</v>
      </c>
    </row>
    <row s="28966" customFormat="1" customHeight="1" ht="22.5">
      <c r="A2956" s="28229"/>
      <c r="B2956" s="28924" t="s">
        <v>2867</v>
      </c>
      <c r="C2956" s="28540" t="s">
        <v>103</v>
      </c>
      <c r="D2956" s="27339" t="str">
        <f>B2956&amp;".1"</f>
        <v>3.974.1</v>
      </c>
      <c r="E2956" s="27340" t="s">
        <v>1065</v>
      </c>
      <c r="F2956" s="27341" t="s">
        <v>430</v>
      </c>
      <c r="G2956" s="27545" t="s">
        <v>22</v>
      </c>
      <c r="H2956" s="27343" t="s">
        <v>22</v>
      </c>
      <c r="I2956" s="27545" t="s">
        <v>2868</v>
      </c>
      <c r="J2956" s="27343" t="s">
        <v>22</v>
      </c>
      <c r="K2956" s="28195"/>
      <c r="L2956" s="28229"/>
      <c r="M2956" s="28229"/>
      <c r="N2956" s="28229"/>
      <c r="O2956" s="28229"/>
      <c r="P2956" s="28229"/>
      <c r="Q2956" s="28229"/>
      <c r="R2956" s="28229"/>
      <c r="S2956" s="28229"/>
      <c r="T2956" s="28229"/>
      <c r="U2956" s="28265"/>
      <c r="V2956" s="28229">
        <v>0</v>
      </c>
    </row>
    <row s="28966" customFormat="1" customHeight="1" ht="15">
      <c r="A2957" s="28229"/>
      <c r="B2957" s="28924"/>
      <c r="C2957" s="28540"/>
      <c r="D2957" s="27339" t="str">
        <f>B2956&amp;".2"</f>
        <v>3.974.2</v>
      </c>
      <c r="E2957" s="27340" t="s">
        <v>1066</v>
      </c>
      <c r="F2957" s="27341" t="s">
        <v>430</v>
      </c>
      <c r="G2957" s="27310" t="s">
        <v>22</v>
      </c>
      <c r="H2957" s="27343" t="s">
        <v>22</v>
      </c>
      <c r="I2957" s="27310" t="s">
        <v>2869</v>
      </c>
      <c r="J2957" s="27343" t="s">
        <v>22</v>
      </c>
      <c r="K2957" s="28195" t="s">
        <v>1067</v>
      </c>
      <c r="L2957" s="28229"/>
      <c r="M2957" s="28229"/>
      <c r="N2957" s="28229"/>
      <c r="O2957" s="28229"/>
      <c r="P2957" s="28229"/>
      <c r="Q2957" s="28229"/>
      <c r="R2957" s="28229"/>
      <c r="S2957" s="28229"/>
      <c r="T2957" s="28229"/>
      <c r="U2957" s="28265"/>
      <c r="V2957" s="28229">
        <v>0</v>
      </c>
    </row>
    <row s="28966" customFormat="1" customHeight="1" ht="15">
      <c r="A2958" s="28229"/>
      <c r="B2958" s="28924"/>
      <c r="C2958" s="28540"/>
      <c r="D2958" s="27339" t="str">
        <f>B2956&amp;".3"</f>
        <v>3.974.3</v>
      </c>
      <c r="E2958" s="27340" t="s">
        <v>1068</v>
      </c>
      <c r="F2958" s="27341" t="s">
        <v>430</v>
      </c>
      <c r="G2958" s="27310" t="s">
        <v>22</v>
      </c>
      <c r="H2958" s="27343" t="s">
        <v>22</v>
      </c>
      <c r="I2958" s="27310" t="s">
        <v>2869</v>
      </c>
      <c r="J2958" s="27343" t="s">
        <v>22</v>
      </c>
      <c r="K2958" s="28195" t="s">
        <v>1069</v>
      </c>
      <c r="L2958" s="28229"/>
      <c r="M2958" s="28229"/>
      <c r="N2958" s="28229"/>
      <c r="O2958" s="28229"/>
      <c r="P2958" s="28229"/>
      <c r="Q2958" s="28229"/>
      <c r="R2958" s="28229"/>
      <c r="S2958" s="28229"/>
      <c r="T2958" s="28229"/>
      <c r="U2958" s="28265"/>
      <c r="V2958" s="28229">
        <v>0</v>
      </c>
    </row>
    <row s="28966" customFormat="1" customHeight="1" ht="22.5">
      <c r="A2959" s="28229"/>
      <c r="B2959" s="28924" t="s">
        <v>2870</v>
      </c>
      <c r="C2959" s="28540" t="s">
        <v>103</v>
      </c>
      <c r="D2959" s="27339" t="str">
        <f>B2959&amp;".1"</f>
        <v>3.975.1</v>
      </c>
      <c r="E2959" s="27340" t="s">
        <v>1065</v>
      </c>
      <c r="F2959" s="27341" t="s">
        <v>430</v>
      </c>
      <c r="G2959" s="27545" t="s">
        <v>22</v>
      </c>
      <c r="H2959" s="27343" t="s">
        <v>22</v>
      </c>
      <c r="I2959" s="27545" t="s">
        <v>2871</v>
      </c>
      <c r="J2959" s="27343" t="s">
        <v>22</v>
      </c>
      <c r="K2959" s="28195"/>
      <c r="L2959" s="28229"/>
      <c r="M2959" s="28229"/>
      <c r="N2959" s="28229"/>
      <c r="O2959" s="28229"/>
      <c r="P2959" s="28229"/>
      <c r="Q2959" s="28229"/>
      <c r="R2959" s="28229"/>
      <c r="S2959" s="28229"/>
      <c r="T2959" s="28229"/>
      <c r="U2959" s="28265"/>
      <c r="V2959" s="28229">
        <v>0</v>
      </c>
    </row>
    <row s="28966" customFormat="1" customHeight="1" ht="15">
      <c r="A2960" s="28229"/>
      <c r="B2960" s="28924"/>
      <c r="C2960" s="28540"/>
      <c r="D2960" s="27339" t="str">
        <f>B2959&amp;".2"</f>
        <v>3.975.2</v>
      </c>
      <c r="E2960" s="27340" t="s">
        <v>1066</v>
      </c>
      <c r="F2960" s="27341" t="s">
        <v>430</v>
      </c>
      <c r="G2960" s="27310" t="s">
        <v>22</v>
      </c>
      <c r="H2960" s="27343" t="s">
        <v>22</v>
      </c>
      <c r="I2960" s="27310" t="s">
        <v>2869</v>
      </c>
      <c r="J2960" s="27343" t="s">
        <v>22</v>
      </c>
      <c r="K2960" s="28195" t="s">
        <v>1067</v>
      </c>
      <c r="L2960" s="28229"/>
      <c r="M2960" s="28229"/>
      <c r="N2960" s="28229"/>
      <c r="O2960" s="28229"/>
      <c r="P2960" s="28229"/>
      <c r="Q2960" s="28229"/>
      <c r="R2960" s="28229"/>
      <c r="S2960" s="28229"/>
      <c r="T2960" s="28229"/>
      <c r="U2960" s="28265"/>
      <c r="V2960" s="28229">
        <v>0</v>
      </c>
    </row>
    <row s="28966" customFormat="1" customHeight="1" ht="15">
      <c r="A2961" s="28229"/>
      <c r="B2961" s="28924"/>
      <c r="C2961" s="28540"/>
      <c r="D2961" s="27339" t="str">
        <f>B2959&amp;".3"</f>
        <v>3.975.3</v>
      </c>
      <c r="E2961" s="27340" t="s">
        <v>1068</v>
      </c>
      <c r="F2961" s="27341" t="s">
        <v>430</v>
      </c>
      <c r="G2961" s="27310" t="s">
        <v>22</v>
      </c>
      <c r="H2961" s="27343" t="s">
        <v>22</v>
      </c>
      <c r="I2961" s="27310" t="s">
        <v>2869</v>
      </c>
      <c r="J2961" s="27343" t="s">
        <v>22</v>
      </c>
      <c r="K2961" s="28195" t="s">
        <v>1069</v>
      </c>
      <c r="L2961" s="28229"/>
      <c r="M2961" s="28229"/>
      <c r="N2961" s="28229"/>
      <c r="O2961" s="28229"/>
      <c r="P2961" s="28229"/>
      <c r="Q2961" s="28229"/>
      <c r="R2961" s="28229"/>
      <c r="S2961" s="28229"/>
      <c r="T2961" s="28229"/>
      <c r="U2961" s="28265"/>
      <c r="V2961" s="28229">
        <v>0</v>
      </c>
    </row>
    <row s="28966" customFormat="1" customHeight="1" ht="22.5">
      <c r="A2962" s="28229"/>
      <c r="B2962" s="28924" t="s">
        <v>2872</v>
      </c>
      <c r="C2962" s="28540" t="s">
        <v>103</v>
      </c>
      <c r="D2962" s="27339" t="str">
        <f>B2962&amp;".1"</f>
        <v>3.976.1</v>
      </c>
      <c r="E2962" s="27340" t="s">
        <v>1065</v>
      </c>
      <c r="F2962" s="27341" t="s">
        <v>430</v>
      </c>
      <c r="G2962" s="27545" t="s">
        <v>22</v>
      </c>
      <c r="H2962" s="27343" t="s">
        <v>22</v>
      </c>
      <c r="I2962" s="27545" t="s">
        <v>2873</v>
      </c>
      <c r="J2962" s="27343" t="s">
        <v>22</v>
      </c>
      <c r="K2962" s="28195"/>
      <c r="L2962" s="28229"/>
      <c r="M2962" s="28229"/>
      <c r="N2962" s="28229"/>
      <c r="O2962" s="28229"/>
      <c r="P2962" s="28229"/>
      <c r="Q2962" s="28229"/>
      <c r="R2962" s="28229"/>
      <c r="S2962" s="28229"/>
      <c r="T2962" s="28229"/>
      <c r="U2962" s="28265"/>
      <c r="V2962" s="28229">
        <v>0</v>
      </c>
    </row>
    <row s="28966" customFormat="1" customHeight="1" ht="15">
      <c r="A2963" s="28229"/>
      <c r="B2963" s="28924"/>
      <c r="C2963" s="28540"/>
      <c r="D2963" s="27339" t="str">
        <f>B2962&amp;".2"</f>
        <v>3.976.2</v>
      </c>
      <c r="E2963" s="27340" t="s">
        <v>1066</v>
      </c>
      <c r="F2963" s="27341" t="s">
        <v>430</v>
      </c>
      <c r="G2963" s="27310" t="s">
        <v>22</v>
      </c>
      <c r="H2963" s="27343" t="s">
        <v>22</v>
      </c>
      <c r="I2963" s="27310" t="s">
        <v>2869</v>
      </c>
      <c r="J2963" s="27343" t="s">
        <v>22</v>
      </c>
      <c r="K2963" s="28195" t="s">
        <v>1067</v>
      </c>
      <c r="L2963" s="28229"/>
      <c r="M2963" s="28229"/>
      <c r="N2963" s="28229"/>
      <c r="O2963" s="28229"/>
      <c r="P2963" s="28229"/>
      <c r="Q2963" s="28229"/>
      <c r="R2963" s="28229"/>
      <c r="S2963" s="28229"/>
      <c r="T2963" s="28229"/>
      <c r="U2963" s="28265"/>
      <c r="V2963" s="28229">
        <v>0</v>
      </c>
    </row>
    <row s="28966" customFormat="1" customHeight="1" ht="15">
      <c r="A2964" s="28229"/>
      <c r="B2964" s="28924"/>
      <c r="C2964" s="28540"/>
      <c r="D2964" s="27339" t="str">
        <f>B2962&amp;".3"</f>
        <v>3.976.3</v>
      </c>
      <c r="E2964" s="27340" t="s">
        <v>1068</v>
      </c>
      <c r="F2964" s="27341" t="s">
        <v>430</v>
      </c>
      <c r="G2964" s="27310" t="s">
        <v>22</v>
      </c>
      <c r="H2964" s="27343" t="s">
        <v>22</v>
      </c>
      <c r="I2964" s="27310" t="s">
        <v>2869</v>
      </c>
      <c r="J2964" s="27343" t="s">
        <v>22</v>
      </c>
      <c r="K2964" s="28195" t="s">
        <v>1069</v>
      </c>
      <c r="L2964" s="28229"/>
      <c r="M2964" s="28229"/>
      <c r="N2964" s="28229"/>
      <c r="O2964" s="28229"/>
      <c r="P2964" s="28229"/>
      <c r="Q2964" s="28229"/>
      <c r="R2964" s="28229"/>
      <c r="S2964" s="28229"/>
      <c r="T2964" s="28229"/>
      <c r="U2964" s="28265"/>
      <c r="V2964" s="28229">
        <v>0</v>
      </c>
    </row>
    <row s="28966" customFormat="1" customHeight="1" ht="22.5">
      <c r="A2965" s="28229"/>
      <c r="B2965" s="28924" t="s">
        <v>2874</v>
      </c>
      <c r="C2965" s="28540" t="s">
        <v>103</v>
      </c>
      <c r="D2965" s="27339" t="str">
        <f>B2965&amp;".1"</f>
        <v>3.977.1</v>
      </c>
      <c r="E2965" s="27340" t="s">
        <v>1065</v>
      </c>
      <c r="F2965" s="27341" t="s">
        <v>430</v>
      </c>
      <c r="G2965" s="27545" t="s">
        <v>22</v>
      </c>
      <c r="H2965" s="27343" t="s">
        <v>22</v>
      </c>
      <c r="I2965" s="27545" t="s">
        <v>2875</v>
      </c>
      <c r="J2965" s="27343" t="s">
        <v>22</v>
      </c>
      <c r="K2965" s="28195"/>
      <c r="L2965" s="28229"/>
      <c r="M2965" s="28229"/>
      <c r="N2965" s="28229"/>
      <c r="O2965" s="28229"/>
      <c r="P2965" s="28229"/>
      <c r="Q2965" s="28229"/>
      <c r="R2965" s="28229"/>
      <c r="S2965" s="28229"/>
      <c r="T2965" s="28229"/>
      <c r="U2965" s="28265"/>
      <c r="V2965" s="28229">
        <v>0</v>
      </c>
    </row>
    <row s="28966" customFormat="1" customHeight="1" ht="15">
      <c r="A2966" s="28229"/>
      <c r="B2966" s="28924"/>
      <c r="C2966" s="28540"/>
      <c r="D2966" s="27339" t="str">
        <f>B2965&amp;".2"</f>
        <v>3.977.2</v>
      </c>
      <c r="E2966" s="27340" t="s">
        <v>1066</v>
      </c>
      <c r="F2966" s="27341" t="s">
        <v>430</v>
      </c>
      <c r="G2966" s="27310" t="s">
        <v>22</v>
      </c>
      <c r="H2966" s="27343" t="s">
        <v>22</v>
      </c>
      <c r="I2966" s="27310" t="s">
        <v>2869</v>
      </c>
      <c r="J2966" s="27343" t="s">
        <v>22</v>
      </c>
      <c r="K2966" s="28195" t="s">
        <v>1067</v>
      </c>
      <c r="L2966" s="28229"/>
      <c r="M2966" s="28229"/>
      <c r="N2966" s="28229"/>
      <c r="O2966" s="28229"/>
      <c r="P2966" s="28229"/>
      <c r="Q2966" s="28229"/>
      <c r="R2966" s="28229"/>
      <c r="S2966" s="28229"/>
      <c r="T2966" s="28229"/>
      <c r="U2966" s="28265"/>
      <c r="V2966" s="28229">
        <v>0</v>
      </c>
    </row>
    <row s="28966" customFormat="1" customHeight="1" ht="15">
      <c r="A2967" s="28229"/>
      <c r="B2967" s="28924"/>
      <c r="C2967" s="28540"/>
      <c r="D2967" s="27339" t="str">
        <f>B2965&amp;".3"</f>
        <v>3.977.3</v>
      </c>
      <c r="E2967" s="27340" t="s">
        <v>1068</v>
      </c>
      <c r="F2967" s="27341" t="s">
        <v>430</v>
      </c>
      <c r="G2967" s="27310" t="s">
        <v>22</v>
      </c>
      <c r="H2967" s="27343" t="s">
        <v>22</v>
      </c>
      <c r="I2967" s="27310" t="s">
        <v>2869</v>
      </c>
      <c r="J2967" s="27343" t="s">
        <v>22</v>
      </c>
      <c r="K2967" s="28195" t="s">
        <v>1069</v>
      </c>
      <c r="L2967" s="28229"/>
      <c r="M2967" s="28229"/>
      <c r="N2967" s="28229"/>
      <c r="O2967" s="28229"/>
      <c r="P2967" s="28229"/>
      <c r="Q2967" s="28229"/>
      <c r="R2967" s="28229"/>
      <c r="S2967" s="28229"/>
      <c r="T2967" s="28229"/>
      <c r="U2967" s="28265"/>
      <c r="V2967" s="28229">
        <v>0</v>
      </c>
    </row>
    <row s="28966" customFormat="1" customHeight="1" ht="22.5">
      <c r="A2968" s="28229"/>
      <c r="B2968" s="28924" t="s">
        <v>2876</v>
      </c>
      <c r="C2968" s="28540" t="s">
        <v>103</v>
      </c>
      <c r="D2968" s="27339" t="str">
        <f>B2968&amp;".1"</f>
        <v>3.978.1</v>
      </c>
      <c r="E2968" s="27340" t="s">
        <v>1065</v>
      </c>
      <c r="F2968" s="27341" t="s">
        <v>430</v>
      </c>
      <c r="G2968" s="27545" t="s">
        <v>22</v>
      </c>
      <c r="H2968" s="27343" t="s">
        <v>22</v>
      </c>
      <c r="I2968" s="27545" t="s">
        <v>2877</v>
      </c>
      <c r="J2968" s="27343" t="s">
        <v>22</v>
      </c>
      <c r="K2968" s="28195"/>
      <c r="L2968" s="28229"/>
      <c r="M2968" s="28229"/>
      <c r="N2968" s="28229"/>
      <c r="O2968" s="28229"/>
      <c r="P2968" s="28229"/>
      <c r="Q2968" s="28229"/>
      <c r="R2968" s="28229"/>
      <c r="S2968" s="28229"/>
      <c r="T2968" s="28229"/>
      <c r="U2968" s="28265"/>
      <c r="V2968" s="28229">
        <v>0</v>
      </c>
    </row>
    <row s="28966" customFormat="1" customHeight="1" ht="15">
      <c r="A2969" s="28229"/>
      <c r="B2969" s="28924"/>
      <c r="C2969" s="28540"/>
      <c r="D2969" s="27339" t="str">
        <f>B2968&amp;".2"</f>
        <v>3.978.2</v>
      </c>
      <c r="E2969" s="27340" t="s">
        <v>1066</v>
      </c>
      <c r="F2969" s="27341" t="s">
        <v>430</v>
      </c>
      <c r="G2969" s="27310" t="s">
        <v>22</v>
      </c>
      <c r="H2969" s="27343" t="s">
        <v>22</v>
      </c>
      <c r="I2969" s="27310" t="s">
        <v>2869</v>
      </c>
      <c r="J2969" s="27343" t="s">
        <v>22</v>
      </c>
      <c r="K2969" s="28195" t="s">
        <v>1067</v>
      </c>
      <c r="L2969" s="28229"/>
      <c r="M2969" s="28229"/>
      <c r="N2969" s="28229"/>
      <c r="O2969" s="28229"/>
      <c r="P2969" s="28229"/>
      <c r="Q2969" s="28229"/>
      <c r="R2969" s="28229"/>
      <c r="S2969" s="28229"/>
      <c r="T2969" s="28229"/>
      <c r="U2969" s="28265"/>
      <c r="V2969" s="28229">
        <v>0</v>
      </c>
    </row>
    <row s="28966" customFormat="1" customHeight="1" ht="15">
      <c r="A2970" s="28229"/>
      <c r="B2970" s="28924"/>
      <c r="C2970" s="28540"/>
      <c r="D2970" s="27339" t="str">
        <f>B2968&amp;".3"</f>
        <v>3.978.3</v>
      </c>
      <c r="E2970" s="27340" t="s">
        <v>1068</v>
      </c>
      <c r="F2970" s="27341" t="s">
        <v>430</v>
      </c>
      <c r="G2970" s="27310" t="s">
        <v>22</v>
      </c>
      <c r="H2970" s="27343" t="s">
        <v>22</v>
      </c>
      <c r="I2970" s="27310" t="s">
        <v>2869</v>
      </c>
      <c r="J2970" s="27343" t="s">
        <v>22</v>
      </c>
      <c r="K2970" s="28195" t="s">
        <v>1069</v>
      </c>
      <c r="L2970" s="28229"/>
      <c r="M2970" s="28229"/>
      <c r="N2970" s="28229"/>
      <c r="O2970" s="28229"/>
      <c r="P2970" s="28229"/>
      <c r="Q2970" s="28229"/>
      <c r="R2970" s="28229"/>
      <c r="S2970" s="28229"/>
      <c r="T2970" s="28229"/>
      <c r="U2970" s="28265"/>
      <c r="V2970" s="28229">
        <v>0</v>
      </c>
    </row>
    <row s="28966" customFormat="1" customHeight="1" ht="22.5">
      <c r="A2971" s="28229"/>
      <c r="B2971" s="28924" t="s">
        <v>2878</v>
      </c>
      <c r="C2971" s="28540" t="s">
        <v>103</v>
      </c>
      <c r="D2971" s="27339" t="str">
        <f>B2971&amp;".1"</f>
        <v>3.979.1</v>
      </c>
      <c r="E2971" s="27340" t="s">
        <v>1065</v>
      </c>
      <c r="F2971" s="27341" t="s">
        <v>430</v>
      </c>
      <c r="G2971" s="27545" t="s">
        <v>22</v>
      </c>
      <c r="H2971" s="27343" t="s">
        <v>22</v>
      </c>
      <c r="I2971" s="27545" t="s">
        <v>2879</v>
      </c>
      <c r="J2971" s="27343" t="s">
        <v>22</v>
      </c>
      <c r="K2971" s="28195"/>
      <c r="L2971" s="28229"/>
      <c r="M2971" s="28229"/>
      <c r="N2971" s="28229"/>
      <c r="O2971" s="28229"/>
      <c r="P2971" s="28229"/>
      <c r="Q2971" s="28229"/>
      <c r="R2971" s="28229"/>
      <c r="S2971" s="28229"/>
      <c r="T2971" s="28229"/>
      <c r="U2971" s="28265"/>
      <c r="V2971" s="28229">
        <v>0</v>
      </c>
    </row>
    <row s="28966" customFormat="1" customHeight="1" ht="15">
      <c r="A2972" s="28229"/>
      <c r="B2972" s="28924"/>
      <c r="C2972" s="28540"/>
      <c r="D2972" s="27339" t="str">
        <f>B2971&amp;".2"</f>
        <v>3.979.2</v>
      </c>
      <c r="E2972" s="27340" t="s">
        <v>1066</v>
      </c>
      <c r="F2972" s="27341" t="s">
        <v>430</v>
      </c>
      <c r="G2972" s="27310" t="s">
        <v>22</v>
      </c>
      <c r="H2972" s="27343" t="s">
        <v>22</v>
      </c>
      <c r="I2972" s="27310" t="s">
        <v>2869</v>
      </c>
      <c r="J2972" s="27343" t="s">
        <v>22</v>
      </c>
      <c r="K2972" s="28195" t="s">
        <v>1067</v>
      </c>
      <c r="L2972" s="28229"/>
      <c r="M2972" s="28229"/>
      <c r="N2972" s="28229"/>
      <c r="O2972" s="28229"/>
      <c r="P2972" s="28229"/>
      <c r="Q2972" s="28229"/>
      <c r="R2972" s="28229"/>
      <c r="S2972" s="28229"/>
      <c r="T2972" s="28229"/>
      <c r="U2972" s="28265"/>
      <c r="V2972" s="28229">
        <v>0</v>
      </c>
    </row>
    <row s="28966" customFormat="1" customHeight="1" ht="15">
      <c r="A2973" s="28229"/>
      <c r="B2973" s="28924"/>
      <c r="C2973" s="28540"/>
      <c r="D2973" s="27339" t="str">
        <f>B2971&amp;".3"</f>
        <v>3.979.3</v>
      </c>
      <c r="E2973" s="27340" t="s">
        <v>1068</v>
      </c>
      <c r="F2973" s="27341" t="s">
        <v>430</v>
      </c>
      <c r="G2973" s="27310" t="s">
        <v>22</v>
      </c>
      <c r="H2973" s="27343" t="s">
        <v>22</v>
      </c>
      <c r="I2973" s="27310" t="s">
        <v>2869</v>
      </c>
      <c r="J2973" s="27343" t="s">
        <v>22</v>
      </c>
      <c r="K2973" s="28195" t="s">
        <v>1069</v>
      </c>
      <c r="L2973" s="28229"/>
      <c r="M2973" s="28229"/>
      <c r="N2973" s="28229"/>
      <c r="O2973" s="28229"/>
      <c r="P2973" s="28229"/>
      <c r="Q2973" s="28229"/>
      <c r="R2973" s="28229"/>
      <c r="S2973" s="28229"/>
      <c r="T2973" s="28229"/>
      <c r="U2973" s="28265"/>
      <c r="V2973" s="28229">
        <v>0</v>
      </c>
    </row>
    <row s="28966" customFormat="1" customHeight="1" ht="22.5">
      <c r="A2974" s="28229"/>
      <c r="B2974" s="28924" t="s">
        <v>2880</v>
      </c>
      <c r="C2974" s="28540" t="s">
        <v>103</v>
      </c>
      <c r="D2974" s="27339" t="str">
        <f>B2974&amp;".1"</f>
        <v>3.980.1</v>
      </c>
      <c r="E2974" s="27340" t="s">
        <v>1065</v>
      </c>
      <c r="F2974" s="27341" t="s">
        <v>430</v>
      </c>
      <c r="G2974" s="27545" t="s">
        <v>22</v>
      </c>
      <c r="H2974" s="27343" t="s">
        <v>22</v>
      </c>
      <c r="I2974" s="27545" t="s">
        <v>2881</v>
      </c>
      <c r="J2974" s="27343" t="s">
        <v>22</v>
      </c>
      <c r="K2974" s="28195"/>
      <c r="L2974" s="28229"/>
      <c r="M2974" s="28229"/>
      <c r="N2974" s="28229"/>
      <c r="O2974" s="28229"/>
      <c r="P2974" s="28229"/>
      <c r="Q2974" s="28229"/>
      <c r="R2974" s="28229"/>
      <c r="S2974" s="28229"/>
      <c r="T2974" s="28229"/>
      <c r="U2974" s="28265"/>
      <c r="V2974" s="28229">
        <v>0</v>
      </c>
    </row>
    <row s="28966" customFormat="1" customHeight="1" ht="15">
      <c r="A2975" s="28229"/>
      <c r="B2975" s="28924"/>
      <c r="C2975" s="28540"/>
      <c r="D2975" s="27339" t="str">
        <f>B2974&amp;".2"</f>
        <v>3.980.2</v>
      </c>
      <c r="E2975" s="27340" t="s">
        <v>1066</v>
      </c>
      <c r="F2975" s="27341" t="s">
        <v>430</v>
      </c>
      <c r="G2975" s="27310" t="s">
        <v>22</v>
      </c>
      <c r="H2975" s="27343" t="s">
        <v>22</v>
      </c>
      <c r="I2975" s="27310" t="s">
        <v>2869</v>
      </c>
      <c r="J2975" s="27343" t="s">
        <v>22</v>
      </c>
      <c r="K2975" s="28195" t="s">
        <v>1067</v>
      </c>
      <c r="L2975" s="28229"/>
      <c r="M2975" s="28229"/>
      <c r="N2975" s="28229"/>
      <c r="O2975" s="28229"/>
      <c r="P2975" s="28229"/>
      <c r="Q2975" s="28229"/>
      <c r="R2975" s="28229"/>
      <c r="S2975" s="28229"/>
      <c r="T2975" s="28229"/>
      <c r="U2975" s="28265"/>
      <c r="V2975" s="28229">
        <v>0</v>
      </c>
    </row>
    <row s="28966" customFormat="1" customHeight="1" ht="15">
      <c r="A2976" s="28229"/>
      <c r="B2976" s="28924"/>
      <c r="C2976" s="28540"/>
      <c r="D2976" s="27339" t="str">
        <f>B2974&amp;".3"</f>
        <v>3.980.3</v>
      </c>
      <c r="E2976" s="27340" t="s">
        <v>1068</v>
      </c>
      <c r="F2976" s="27341" t="s">
        <v>430</v>
      </c>
      <c r="G2976" s="27310" t="s">
        <v>22</v>
      </c>
      <c r="H2976" s="27343" t="s">
        <v>22</v>
      </c>
      <c r="I2976" s="27310" t="s">
        <v>2869</v>
      </c>
      <c r="J2976" s="27343" t="s">
        <v>22</v>
      </c>
      <c r="K2976" s="28195" t="s">
        <v>1069</v>
      </c>
      <c r="L2976" s="28229"/>
      <c r="M2976" s="28229"/>
      <c r="N2976" s="28229"/>
      <c r="O2976" s="28229"/>
      <c r="P2976" s="28229"/>
      <c r="Q2976" s="28229"/>
      <c r="R2976" s="28229"/>
      <c r="S2976" s="28229"/>
      <c r="T2976" s="28229"/>
      <c r="U2976" s="28265"/>
      <c r="V2976" s="28229">
        <v>0</v>
      </c>
    </row>
    <row s="28966" customFormat="1" customHeight="1" ht="22.5">
      <c r="A2977" s="28229"/>
      <c r="B2977" s="28924" t="s">
        <v>2882</v>
      </c>
      <c r="C2977" s="28540" t="s">
        <v>103</v>
      </c>
      <c r="D2977" s="27339" t="str">
        <f>B2977&amp;".1"</f>
        <v>3.981.1</v>
      </c>
      <c r="E2977" s="27340" t="s">
        <v>1065</v>
      </c>
      <c r="F2977" s="27341" t="s">
        <v>430</v>
      </c>
      <c r="G2977" s="27545" t="s">
        <v>22</v>
      </c>
      <c r="H2977" s="27343" t="s">
        <v>22</v>
      </c>
      <c r="I2977" s="27545" t="s">
        <v>2883</v>
      </c>
      <c r="J2977" s="27343" t="s">
        <v>22</v>
      </c>
      <c r="K2977" s="28195"/>
      <c r="L2977" s="28229"/>
      <c r="M2977" s="28229"/>
      <c r="N2977" s="28229"/>
      <c r="O2977" s="28229"/>
      <c r="P2977" s="28229"/>
      <c r="Q2977" s="28229"/>
      <c r="R2977" s="28229"/>
      <c r="S2977" s="28229"/>
      <c r="T2977" s="28229"/>
      <c r="U2977" s="28265"/>
      <c r="V2977" s="28229">
        <v>0</v>
      </c>
    </row>
    <row s="28966" customFormat="1" customHeight="1" ht="15">
      <c r="A2978" s="28229"/>
      <c r="B2978" s="28924"/>
      <c r="C2978" s="28540"/>
      <c r="D2978" s="27339" t="str">
        <f>B2977&amp;".2"</f>
        <v>3.981.2</v>
      </c>
      <c r="E2978" s="27340" t="s">
        <v>1066</v>
      </c>
      <c r="F2978" s="27341" t="s">
        <v>430</v>
      </c>
      <c r="G2978" s="27310" t="s">
        <v>22</v>
      </c>
      <c r="H2978" s="27343" t="s">
        <v>22</v>
      </c>
      <c r="I2978" s="27310" t="s">
        <v>2869</v>
      </c>
      <c r="J2978" s="27343" t="s">
        <v>22</v>
      </c>
      <c r="K2978" s="28195" t="s">
        <v>1067</v>
      </c>
      <c r="L2978" s="28229"/>
      <c r="M2978" s="28229"/>
      <c r="N2978" s="28229"/>
      <c r="O2978" s="28229"/>
      <c r="P2978" s="28229"/>
      <c r="Q2978" s="28229"/>
      <c r="R2978" s="28229"/>
      <c r="S2978" s="28229"/>
      <c r="T2978" s="28229"/>
      <c r="U2978" s="28265"/>
      <c r="V2978" s="28229">
        <v>0</v>
      </c>
    </row>
    <row s="28966" customFormat="1" customHeight="1" ht="15">
      <c r="A2979" s="28229"/>
      <c r="B2979" s="28924"/>
      <c r="C2979" s="28540"/>
      <c r="D2979" s="27339" t="str">
        <f>B2977&amp;".3"</f>
        <v>3.981.3</v>
      </c>
      <c r="E2979" s="27340" t="s">
        <v>1068</v>
      </c>
      <c r="F2979" s="27341" t="s">
        <v>430</v>
      </c>
      <c r="G2979" s="27310" t="s">
        <v>22</v>
      </c>
      <c r="H2979" s="27343" t="s">
        <v>22</v>
      </c>
      <c r="I2979" s="27310" t="s">
        <v>2869</v>
      </c>
      <c r="J2979" s="27343" t="s">
        <v>22</v>
      </c>
      <c r="K2979" s="28195" t="s">
        <v>1069</v>
      </c>
      <c r="L2979" s="28229"/>
      <c r="M2979" s="28229"/>
      <c r="N2979" s="28229"/>
      <c r="O2979" s="28229"/>
      <c r="P2979" s="28229"/>
      <c r="Q2979" s="28229"/>
      <c r="R2979" s="28229"/>
      <c r="S2979" s="28229"/>
      <c r="T2979" s="28229"/>
      <c r="U2979" s="28265"/>
      <c r="V2979" s="28229">
        <v>0</v>
      </c>
    </row>
    <row s="28966" customFormat="1" customHeight="1" ht="22.5">
      <c r="A2980" s="28229"/>
      <c r="B2980" s="28924" t="s">
        <v>2884</v>
      </c>
      <c r="C2980" s="28540" t="s">
        <v>103</v>
      </c>
      <c r="D2980" s="27339" t="str">
        <f>B2980&amp;".1"</f>
        <v>3.982.1</v>
      </c>
      <c r="E2980" s="27340" t="s">
        <v>1065</v>
      </c>
      <c r="F2980" s="27341" t="s">
        <v>430</v>
      </c>
      <c r="G2980" s="27545" t="s">
        <v>22</v>
      </c>
      <c r="H2980" s="27343" t="s">
        <v>22</v>
      </c>
      <c r="I2980" s="27545" t="s">
        <v>2646</v>
      </c>
      <c r="J2980" s="27343" t="s">
        <v>22</v>
      </c>
      <c r="K2980" s="28195"/>
      <c r="L2980" s="28229"/>
      <c r="M2980" s="28229"/>
      <c r="N2980" s="28229"/>
      <c r="O2980" s="28229"/>
      <c r="P2980" s="28229"/>
      <c r="Q2980" s="28229"/>
      <c r="R2980" s="28229"/>
      <c r="S2980" s="28229"/>
      <c r="T2980" s="28229"/>
      <c r="U2980" s="28265"/>
      <c r="V2980" s="28229">
        <v>0</v>
      </c>
    </row>
    <row s="28966" customFormat="1" customHeight="1" ht="15">
      <c r="A2981" s="28229"/>
      <c r="B2981" s="28924"/>
      <c r="C2981" s="28540"/>
      <c r="D2981" s="27339" t="str">
        <f>B2980&amp;".2"</f>
        <v>3.982.2</v>
      </c>
      <c r="E2981" s="27340" t="s">
        <v>1066</v>
      </c>
      <c r="F2981" s="27341" t="s">
        <v>430</v>
      </c>
      <c r="G2981" s="27310" t="s">
        <v>22</v>
      </c>
      <c r="H2981" s="27343" t="s">
        <v>22</v>
      </c>
      <c r="I2981" s="27310" t="s">
        <v>2869</v>
      </c>
      <c r="J2981" s="27343" t="s">
        <v>22</v>
      </c>
      <c r="K2981" s="28195" t="s">
        <v>1067</v>
      </c>
      <c r="L2981" s="28229"/>
      <c r="M2981" s="28229"/>
      <c r="N2981" s="28229"/>
      <c r="O2981" s="28229"/>
      <c r="P2981" s="28229"/>
      <c r="Q2981" s="28229"/>
      <c r="R2981" s="28229"/>
      <c r="S2981" s="28229"/>
      <c r="T2981" s="28229"/>
      <c r="U2981" s="28265"/>
      <c r="V2981" s="28229">
        <v>0</v>
      </c>
    </row>
    <row s="28966" customFormat="1" customHeight="1" ht="15">
      <c r="A2982" s="28229"/>
      <c r="B2982" s="28924"/>
      <c r="C2982" s="28540"/>
      <c r="D2982" s="27339" t="str">
        <f>B2980&amp;".3"</f>
        <v>3.982.3</v>
      </c>
      <c r="E2982" s="27340" t="s">
        <v>1068</v>
      </c>
      <c r="F2982" s="27341" t="s">
        <v>430</v>
      </c>
      <c r="G2982" s="27310" t="s">
        <v>22</v>
      </c>
      <c r="H2982" s="27343" t="s">
        <v>22</v>
      </c>
      <c r="I2982" s="27310" t="s">
        <v>2869</v>
      </c>
      <c r="J2982" s="27343" t="s">
        <v>22</v>
      </c>
      <c r="K2982" s="28195" t="s">
        <v>1069</v>
      </c>
      <c r="L2982" s="28229"/>
      <c r="M2982" s="28229"/>
      <c r="N2982" s="28229"/>
      <c r="O2982" s="28229"/>
      <c r="P2982" s="28229"/>
      <c r="Q2982" s="28229"/>
      <c r="R2982" s="28229"/>
      <c r="S2982" s="28229"/>
      <c r="T2982" s="28229"/>
      <c r="U2982" s="28265"/>
      <c r="V2982" s="28229">
        <v>0</v>
      </c>
    </row>
    <row s="28966" customFormat="1" customHeight="1" ht="22.5">
      <c r="A2983" s="28229"/>
      <c r="B2983" s="28924" t="s">
        <v>2885</v>
      </c>
      <c r="C2983" s="28540" t="s">
        <v>103</v>
      </c>
      <c r="D2983" s="27339" t="str">
        <f>B2983&amp;".1"</f>
        <v>3.983.1</v>
      </c>
      <c r="E2983" s="27340" t="s">
        <v>1065</v>
      </c>
      <c r="F2983" s="27341" t="s">
        <v>430</v>
      </c>
      <c r="G2983" s="27545" t="s">
        <v>22</v>
      </c>
      <c r="H2983" s="27343" t="s">
        <v>22</v>
      </c>
      <c r="I2983" s="27545" t="s">
        <v>2886</v>
      </c>
      <c r="J2983" s="27343" t="s">
        <v>22</v>
      </c>
      <c r="K2983" s="28195"/>
      <c r="L2983" s="28229"/>
      <c r="M2983" s="28229"/>
      <c r="N2983" s="28229"/>
      <c r="O2983" s="28229"/>
      <c r="P2983" s="28229"/>
      <c r="Q2983" s="28229"/>
      <c r="R2983" s="28229"/>
      <c r="S2983" s="28229"/>
      <c r="T2983" s="28229"/>
      <c r="U2983" s="28265"/>
      <c r="V2983" s="28229">
        <v>0</v>
      </c>
    </row>
    <row s="28966" customFormat="1" customHeight="1" ht="15">
      <c r="A2984" s="28229"/>
      <c r="B2984" s="28924"/>
      <c r="C2984" s="28540"/>
      <c r="D2984" s="27339" t="str">
        <f>B2983&amp;".2"</f>
        <v>3.983.2</v>
      </c>
      <c r="E2984" s="27340" t="s">
        <v>1066</v>
      </c>
      <c r="F2984" s="27341" t="s">
        <v>430</v>
      </c>
      <c r="G2984" s="27310" t="s">
        <v>22</v>
      </c>
      <c r="H2984" s="27343" t="s">
        <v>22</v>
      </c>
      <c r="I2984" s="27310" t="s">
        <v>2869</v>
      </c>
      <c r="J2984" s="27343" t="s">
        <v>22</v>
      </c>
      <c r="K2984" s="28195" t="s">
        <v>1067</v>
      </c>
      <c r="L2984" s="28229"/>
      <c r="M2984" s="28229"/>
      <c r="N2984" s="28229"/>
      <c r="O2984" s="28229"/>
      <c r="P2984" s="28229"/>
      <c r="Q2984" s="28229"/>
      <c r="R2984" s="28229"/>
      <c r="S2984" s="28229"/>
      <c r="T2984" s="28229"/>
      <c r="U2984" s="28265"/>
      <c r="V2984" s="28229">
        <v>0</v>
      </c>
    </row>
    <row s="28966" customFormat="1" customHeight="1" ht="15">
      <c r="A2985" s="28229"/>
      <c r="B2985" s="28924"/>
      <c r="C2985" s="28540"/>
      <c r="D2985" s="27339" t="str">
        <f>B2983&amp;".3"</f>
        <v>3.983.3</v>
      </c>
      <c r="E2985" s="27340" t="s">
        <v>1068</v>
      </c>
      <c r="F2985" s="27341" t="s">
        <v>430</v>
      </c>
      <c r="G2985" s="27310" t="s">
        <v>22</v>
      </c>
      <c r="H2985" s="27343" t="s">
        <v>22</v>
      </c>
      <c r="I2985" s="27310" t="s">
        <v>2869</v>
      </c>
      <c r="J2985" s="27343" t="s">
        <v>22</v>
      </c>
      <c r="K2985" s="28195" t="s">
        <v>1069</v>
      </c>
      <c r="L2985" s="28229"/>
      <c r="M2985" s="28229"/>
      <c r="N2985" s="28229"/>
      <c r="O2985" s="28229"/>
      <c r="P2985" s="28229"/>
      <c r="Q2985" s="28229"/>
      <c r="R2985" s="28229"/>
      <c r="S2985" s="28229"/>
      <c r="T2985" s="28229"/>
      <c r="U2985" s="28265"/>
      <c r="V2985" s="28229">
        <v>0</v>
      </c>
    </row>
    <row s="28966" customFormat="1" customHeight="1" ht="22.5">
      <c r="A2986" s="28229"/>
      <c r="B2986" s="28924" t="s">
        <v>2887</v>
      </c>
      <c r="C2986" s="28540" t="s">
        <v>103</v>
      </c>
      <c r="D2986" s="27339" t="str">
        <f>B2986&amp;".1"</f>
        <v>3.984.1</v>
      </c>
      <c r="E2986" s="27340" t="s">
        <v>1065</v>
      </c>
      <c r="F2986" s="27341" t="s">
        <v>430</v>
      </c>
      <c r="G2986" s="27545" t="s">
        <v>22</v>
      </c>
      <c r="H2986" s="27343" t="s">
        <v>22</v>
      </c>
      <c r="I2986" s="27545" t="s">
        <v>2888</v>
      </c>
      <c r="J2986" s="27343" t="s">
        <v>22</v>
      </c>
      <c r="K2986" s="28195"/>
      <c r="L2986" s="28229"/>
      <c r="M2986" s="28229"/>
      <c r="N2986" s="28229"/>
      <c r="O2986" s="28229"/>
      <c r="P2986" s="28229"/>
      <c r="Q2986" s="28229"/>
      <c r="R2986" s="28229"/>
      <c r="S2986" s="28229"/>
      <c r="T2986" s="28229"/>
      <c r="U2986" s="28265"/>
      <c r="V2986" s="28229">
        <v>0</v>
      </c>
    </row>
    <row s="28966" customFormat="1" customHeight="1" ht="15">
      <c r="A2987" s="28229"/>
      <c r="B2987" s="28924"/>
      <c r="C2987" s="28540"/>
      <c r="D2987" s="27339" t="str">
        <f>B2986&amp;".2"</f>
        <v>3.984.2</v>
      </c>
      <c r="E2987" s="27340" t="s">
        <v>1066</v>
      </c>
      <c r="F2987" s="27341" t="s">
        <v>430</v>
      </c>
      <c r="G2987" s="27310" t="s">
        <v>22</v>
      </c>
      <c r="H2987" s="27343" t="s">
        <v>22</v>
      </c>
      <c r="I2987" s="27310" t="s">
        <v>2869</v>
      </c>
      <c r="J2987" s="27343" t="s">
        <v>22</v>
      </c>
      <c r="K2987" s="28195" t="s">
        <v>1067</v>
      </c>
      <c r="L2987" s="28229"/>
      <c r="M2987" s="28229"/>
      <c r="N2987" s="28229"/>
      <c r="O2987" s="28229"/>
      <c r="P2987" s="28229"/>
      <c r="Q2987" s="28229"/>
      <c r="R2987" s="28229"/>
      <c r="S2987" s="28229"/>
      <c r="T2987" s="28229"/>
      <c r="U2987" s="28265"/>
      <c r="V2987" s="28229">
        <v>0</v>
      </c>
    </row>
    <row s="28966" customFormat="1" customHeight="1" ht="15">
      <c r="A2988" s="28229"/>
      <c r="B2988" s="28924"/>
      <c r="C2988" s="28540"/>
      <c r="D2988" s="27339" t="str">
        <f>B2986&amp;".3"</f>
        <v>3.984.3</v>
      </c>
      <c r="E2988" s="27340" t="s">
        <v>1068</v>
      </c>
      <c r="F2988" s="27341" t="s">
        <v>430</v>
      </c>
      <c r="G2988" s="27310" t="s">
        <v>22</v>
      </c>
      <c r="H2988" s="27343" t="s">
        <v>22</v>
      </c>
      <c r="I2988" s="27310" t="s">
        <v>2869</v>
      </c>
      <c r="J2988" s="27343" t="s">
        <v>22</v>
      </c>
      <c r="K2988" s="28195" t="s">
        <v>1069</v>
      </c>
      <c r="L2988" s="28229"/>
      <c r="M2988" s="28229"/>
      <c r="N2988" s="28229"/>
      <c r="O2988" s="28229"/>
      <c r="P2988" s="28229"/>
      <c r="Q2988" s="28229"/>
      <c r="R2988" s="28229"/>
      <c r="S2988" s="28229"/>
      <c r="T2988" s="28229"/>
      <c r="U2988" s="28265"/>
      <c r="V2988" s="28229">
        <v>0</v>
      </c>
    </row>
    <row s="28966" customFormat="1" customHeight="1" ht="22.5">
      <c r="A2989" s="28229"/>
      <c r="B2989" s="28924" t="s">
        <v>2889</v>
      </c>
      <c r="C2989" s="28540" t="s">
        <v>103</v>
      </c>
      <c r="D2989" s="27339" t="str">
        <f>B2989&amp;".1"</f>
        <v>3.985.1</v>
      </c>
      <c r="E2989" s="27340" t="s">
        <v>1065</v>
      </c>
      <c r="F2989" s="27341" t="s">
        <v>430</v>
      </c>
      <c r="G2989" s="27545" t="s">
        <v>22</v>
      </c>
      <c r="H2989" s="27343" t="s">
        <v>22</v>
      </c>
      <c r="I2989" s="27545" t="s">
        <v>2890</v>
      </c>
      <c r="J2989" s="27343" t="s">
        <v>22</v>
      </c>
      <c r="K2989" s="28195"/>
      <c r="L2989" s="28229"/>
      <c r="M2989" s="28229"/>
      <c r="N2989" s="28229"/>
      <c r="O2989" s="28229"/>
      <c r="P2989" s="28229"/>
      <c r="Q2989" s="28229"/>
      <c r="R2989" s="28229"/>
      <c r="S2989" s="28229"/>
      <c r="T2989" s="28229"/>
      <c r="U2989" s="28265"/>
      <c r="V2989" s="28229">
        <v>0</v>
      </c>
    </row>
    <row s="28966" customFormat="1" customHeight="1" ht="15">
      <c r="A2990" s="28229"/>
      <c r="B2990" s="28924"/>
      <c r="C2990" s="28540"/>
      <c r="D2990" s="27339" t="str">
        <f>B2989&amp;".2"</f>
        <v>3.985.2</v>
      </c>
      <c r="E2990" s="27340" t="s">
        <v>1066</v>
      </c>
      <c r="F2990" s="27341" t="s">
        <v>430</v>
      </c>
      <c r="G2990" s="27310" t="s">
        <v>22</v>
      </c>
      <c r="H2990" s="27343" t="s">
        <v>22</v>
      </c>
      <c r="I2990" s="27310" t="s">
        <v>2869</v>
      </c>
      <c r="J2990" s="27343" t="s">
        <v>22</v>
      </c>
      <c r="K2990" s="28195" t="s">
        <v>1067</v>
      </c>
      <c r="L2990" s="28229"/>
      <c r="M2990" s="28229"/>
      <c r="N2990" s="28229"/>
      <c r="O2990" s="28229"/>
      <c r="P2990" s="28229"/>
      <c r="Q2990" s="28229"/>
      <c r="R2990" s="28229"/>
      <c r="S2990" s="28229"/>
      <c r="T2990" s="28229"/>
      <c r="U2990" s="28265"/>
      <c r="V2990" s="28229">
        <v>0</v>
      </c>
    </row>
    <row s="28966" customFormat="1" customHeight="1" ht="15">
      <c r="A2991" s="28229"/>
      <c r="B2991" s="28924"/>
      <c r="C2991" s="28540"/>
      <c r="D2991" s="27339" t="str">
        <f>B2989&amp;".3"</f>
        <v>3.985.3</v>
      </c>
      <c r="E2991" s="27340" t="s">
        <v>1068</v>
      </c>
      <c r="F2991" s="27341" t="s">
        <v>430</v>
      </c>
      <c r="G2991" s="27310" t="s">
        <v>22</v>
      </c>
      <c r="H2991" s="27343" t="s">
        <v>22</v>
      </c>
      <c r="I2991" s="27310" t="s">
        <v>2869</v>
      </c>
      <c r="J2991" s="27343" t="s">
        <v>22</v>
      </c>
      <c r="K2991" s="28195" t="s">
        <v>1069</v>
      </c>
      <c r="L2991" s="28229"/>
      <c r="M2991" s="28229"/>
      <c r="N2991" s="28229"/>
      <c r="O2991" s="28229"/>
      <c r="P2991" s="28229"/>
      <c r="Q2991" s="28229"/>
      <c r="R2991" s="28229"/>
      <c r="S2991" s="28229"/>
      <c r="T2991" s="28229"/>
      <c r="U2991" s="28265"/>
      <c r="V2991" s="28229">
        <v>0</v>
      </c>
    </row>
    <row s="28966" customFormat="1" customHeight="1" ht="22.5">
      <c r="A2992" s="28229"/>
      <c r="B2992" s="28924" t="s">
        <v>2891</v>
      </c>
      <c r="C2992" s="28540" t="s">
        <v>103</v>
      </c>
      <c r="D2992" s="27339" t="str">
        <f>B2992&amp;".1"</f>
        <v>3.986.1</v>
      </c>
      <c r="E2992" s="27340" t="s">
        <v>1065</v>
      </c>
      <c r="F2992" s="27341" t="s">
        <v>430</v>
      </c>
      <c r="G2992" s="27545" t="s">
        <v>22</v>
      </c>
      <c r="H2992" s="27343" t="s">
        <v>22</v>
      </c>
      <c r="I2992" s="27545" t="s">
        <v>2892</v>
      </c>
      <c r="J2992" s="27343" t="s">
        <v>22</v>
      </c>
      <c r="K2992" s="28195"/>
      <c r="L2992" s="28229"/>
      <c r="M2992" s="28229"/>
      <c r="N2992" s="28229"/>
      <c r="O2992" s="28229"/>
      <c r="P2992" s="28229"/>
      <c r="Q2992" s="28229"/>
      <c r="R2992" s="28229"/>
      <c r="S2992" s="28229"/>
      <c r="T2992" s="28229"/>
      <c r="U2992" s="28265"/>
      <c r="V2992" s="28229">
        <v>0</v>
      </c>
    </row>
    <row s="28966" customFormat="1" customHeight="1" ht="15">
      <c r="A2993" s="28229"/>
      <c r="B2993" s="28924"/>
      <c r="C2993" s="28540"/>
      <c r="D2993" s="27339" t="str">
        <f>B2992&amp;".2"</f>
        <v>3.986.2</v>
      </c>
      <c r="E2993" s="27340" t="s">
        <v>1066</v>
      </c>
      <c r="F2993" s="27341" t="s">
        <v>430</v>
      </c>
      <c r="G2993" s="27310" t="s">
        <v>22</v>
      </c>
      <c r="H2993" s="27343" t="s">
        <v>22</v>
      </c>
      <c r="I2993" s="27310" t="s">
        <v>2869</v>
      </c>
      <c r="J2993" s="27343" t="s">
        <v>22</v>
      </c>
      <c r="K2993" s="28195" t="s">
        <v>1067</v>
      </c>
      <c r="L2993" s="28229"/>
      <c r="M2993" s="28229"/>
      <c r="N2993" s="28229"/>
      <c r="O2993" s="28229"/>
      <c r="P2993" s="28229"/>
      <c r="Q2993" s="28229"/>
      <c r="R2993" s="28229"/>
      <c r="S2993" s="28229"/>
      <c r="T2993" s="28229"/>
      <c r="U2993" s="28265"/>
      <c r="V2993" s="28229">
        <v>0</v>
      </c>
    </row>
    <row s="28966" customFormat="1" customHeight="1" ht="15">
      <c r="A2994" s="28229"/>
      <c r="B2994" s="28924"/>
      <c r="C2994" s="28540"/>
      <c r="D2994" s="27339" t="str">
        <f>B2992&amp;".3"</f>
        <v>3.986.3</v>
      </c>
      <c r="E2994" s="27340" t="s">
        <v>1068</v>
      </c>
      <c r="F2994" s="27341" t="s">
        <v>430</v>
      </c>
      <c r="G2994" s="27310" t="s">
        <v>22</v>
      </c>
      <c r="H2994" s="27343" t="s">
        <v>22</v>
      </c>
      <c r="I2994" s="27310" t="s">
        <v>2869</v>
      </c>
      <c r="J2994" s="27343" t="s">
        <v>22</v>
      </c>
      <c r="K2994" s="28195" t="s">
        <v>1069</v>
      </c>
      <c r="L2994" s="28229"/>
      <c r="M2994" s="28229"/>
      <c r="N2994" s="28229"/>
      <c r="O2994" s="28229"/>
      <c r="P2994" s="28229"/>
      <c r="Q2994" s="28229"/>
      <c r="R2994" s="28229"/>
      <c r="S2994" s="28229"/>
      <c r="T2994" s="28229"/>
      <c r="U2994" s="28265"/>
      <c r="V2994" s="28229">
        <v>0</v>
      </c>
    </row>
    <row s="28966" customFormat="1" customHeight="1" ht="22.5">
      <c r="A2995" s="28229"/>
      <c r="B2995" s="28924" t="s">
        <v>2893</v>
      </c>
      <c r="C2995" s="28540" t="s">
        <v>103</v>
      </c>
      <c r="D2995" s="27339" t="str">
        <f>B2995&amp;".1"</f>
        <v>3.987.1</v>
      </c>
      <c r="E2995" s="27340" t="s">
        <v>1065</v>
      </c>
      <c r="F2995" s="27341" t="s">
        <v>430</v>
      </c>
      <c r="G2995" s="27545" t="s">
        <v>22</v>
      </c>
      <c r="H2995" s="27343" t="s">
        <v>22</v>
      </c>
      <c r="I2995" s="27545" t="s">
        <v>2894</v>
      </c>
      <c r="J2995" s="27343" t="s">
        <v>22</v>
      </c>
      <c r="K2995" s="28195"/>
      <c r="L2995" s="28229"/>
      <c r="M2995" s="28229"/>
      <c r="N2995" s="28229"/>
      <c r="O2995" s="28229"/>
      <c r="P2995" s="28229"/>
      <c r="Q2995" s="28229"/>
      <c r="R2995" s="28229"/>
      <c r="S2995" s="28229"/>
      <c r="T2995" s="28229"/>
      <c r="U2995" s="28265"/>
      <c r="V2995" s="28229">
        <v>0</v>
      </c>
    </row>
    <row s="28966" customFormat="1" customHeight="1" ht="15">
      <c r="A2996" s="28229"/>
      <c r="B2996" s="28924"/>
      <c r="C2996" s="28540"/>
      <c r="D2996" s="27339" t="str">
        <f>B2995&amp;".2"</f>
        <v>3.987.2</v>
      </c>
      <c r="E2996" s="27340" t="s">
        <v>1066</v>
      </c>
      <c r="F2996" s="27341" t="s">
        <v>430</v>
      </c>
      <c r="G2996" s="27310" t="s">
        <v>22</v>
      </c>
      <c r="H2996" s="27343" t="s">
        <v>22</v>
      </c>
      <c r="I2996" s="27310" t="s">
        <v>2895</v>
      </c>
      <c r="J2996" s="27343" t="s">
        <v>22</v>
      </c>
      <c r="K2996" s="28195" t="s">
        <v>1067</v>
      </c>
      <c r="L2996" s="28229"/>
      <c r="M2996" s="28229"/>
      <c r="N2996" s="28229"/>
      <c r="O2996" s="28229"/>
      <c r="P2996" s="28229"/>
      <c r="Q2996" s="28229"/>
      <c r="R2996" s="28229"/>
      <c r="S2996" s="28229"/>
      <c r="T2996" s="28229"/>
      <c r="U2996" s="28265"/>
      <c r="V2996" s="28229">
        <v>0</v>
      </c>
    </row>
    <row s="28966" customFormat="1" customHeight="1" ht="15">
      <c r="A2997" s="28229"/>
      <c r="B2997" s="28924"/>
      <c r="C2997" s="28540"/>
      <c r="D2997" s="27339" t="str">
        <f>B2995&amp;".3"</f>
        <v>3.987.3</v>
      </c>
      <c r="E2997" s="27340" t="s">
        <v>1068</v>
      </c>
      <c r="F2997" s="27341" t="s">
        <v>430</v>
      </c>
      <c r="G2997" s="27310" t="s">
        <v>22</v>
      </c>
      <c r="H2997" s="27343" t="s">
        <v>22</v>
      </c>
      <c r="I2997" s="27310" t="s">
        <v>2895</v>
      </c>
      <c r="J2997" s="27343" t="s">
        <v>22</v>
      </c>
      <c r="K2997" s="28195" t="s">
        <v>1069</v>
      </c>
      <c r="L2997" s="28229"/>
      <c r="M2997" s="28229"/>
      <c r="N2997" s="28229"/>
      <c r="O2997" s="28229"/>
      <c r="P2997" s="28229"/>
      <c r="Q2997" s="28229"/>
      <c r="R2997" s="28229"/>
      <c r="S2997" s="28229"/>
      <c r="T2997" s="28229"/>
      <c r="U2997" s="28265"/>
      <c r="V2997" s="28229">
        <v>0</v>
      </c>
    </row>
    <row s="28966" customFormat="1" customHeight="1" ht="22.5">
      <c r="A2998" s="28229"/>
      <c r="B2998" s="28924" t="s">
        <v>2896</v>
      </c>
      <c r="C2998" s="28540" t="s">
        <v>103</v>
      </c>
      <c r="D2998" s="27339" t="str">
        <f>B2998&amp;".1"</f>
        <v>3.988.1</v>
      </c>
      <c r="E2998" s="27340" t="s">
        <v>1065</v>
      </c>
      <c r="F2998" s="27341" t="s">
        <v>430</v>
      </c>
      <c r="G2998" s="27545" t="s">
        <v>22</v>
      </c>
      <c r="H2998" s="27343" t="s">
        <v>22</v>
      </c>
      <c r="I2998" s="27545" t="s">
        <v>2897</v>
      </c>
      <c r="J2998" s="27343" t="s">
        <v>22</v>
      </c>
      <c r="K2998" s="28195"/>
      <c r="L2998" s="28229"/>
      <c r="M2998" s="28229"/>
      <c r="N2998" s="28229"/>
      <c r="O2998" s="28229"/>
      <c r="P2998" s="28229"/>
      <c r="Q2998" s="28229"/>
      <c r="R2998" s="28229"/>
      <c r="S2998" s="28229"/>
      <c r="T2998" s="28229"/>
      <c r="U2998" s="28265"/>
      <c r="V2998" s="28229">
        <v>0</v>
      </c>
    </row>
    <row s="28966" customFormat="1" customHeight="1" ht="15">
      <c r="A2999" s="28229"/>
      <c r="B2999" s="28924"/>
      <c r="C2999" s="28540"/>
      <c r="D2999" s="27339" t="str">
        <f>B2998&amp;".2"</f>
        <v>3.988.2</v>
      </c>
      <c r="E2999" s="27340" t="s">
        <v>1066</v>
      </c>
      <c r="F2999" s="27341" t="s">
        <v>430</v>
      </c>
      <c r="G2999" s="27310" t="s">
        <v>22</v>
      </c>
      <c r="H2999" s="27343" t="s">
        <v>22</v>
      </c>
      <c r="I2999" s="27310" t="s">
        <v>2895</v>
      </c>
      <c r="J2999" s="27343" t="s">
        <v>22</v>
      </c>
      <c r="K2999" s="28195" t="s">
        <v>1067</v>
      </c>
      <c r="L2999" s="28229"/>
      <c r="M2999" s="28229"/>
      <c r="N2999" s="28229"/>
      <c r="O2999" s="28229"/>
      <c r="P2999" s="28229"/>
      <c r="Q2999" s="28229"/>
      <c r="R2999" s="28229"/>
      <c r="S2999" s="28229"/>
      <c r="T2999" s="28229"/>
      <c r="U2999" s="28265"/>
      <c r="V2999" s="28229">
        <v>0</v>
      </c>
    </row>
    <row s="28966" customFormat="1" customHeight="1" ht="15">
      <c r="A3000" s="28229"/>
      <c r="B3000" s="28924"/>
      <c r="C3000" s="28540"/>
      <c r="D3000" s="27339" t="str">
        <f>B2998&amp;".3"</f>
        <v>3.988.3</v>
      </c>
      <c r="E3000" s="27340" t="s">
        <v>1068</v>
      </c>
      <c r="F3000" s="27341" t="s">
        <v>430</v>
      </c>
      <c r="G3000" s="27310" t="s">
        <v>22</v>
      </c>
      <c r="H3000" s="27343" t="s">
        <v>22</v>
      </c>
      <c r="I3000" s="27310" t="s">
        <v>2895</v>
      </c>
      <c r="J3000" s="27343" t="s">
        <v>22</v>
      </c>
      <c r="K3000" s="28195" t="s">
        <v>1069</v>
      </c>
      <c r="L3000" s="28229"/>
      <c r="M3000" s="28229"/>
      <c r="N3000" s="28229"/>
      <c r="O3000" s="28229"/>
      <c r="P3000" s="28229"/>
      <c r="Q3000" s="28229"/>
      <c r="R3000" s="28229"/>
      <c r="S3000" s="28229"/>
      <c r="T3000" s="28229"/>
      <c r="U3000" s="28265"/>
      <c r="V3000" s="28229">
        <v>0</v>
      </c>
    </row>
    <row s="28966" customFormat="1" customHeight="1" ht="22.5">
      <c r="A3001" s="28229"/>
      <c r="B3001" s="28924" t="s">
        <v>2898</v>
      </c>
      <c r="C3001" s="28540" t="s">
        <v>103</v>
      </c>
      <c r="D3001" s="27339" t="str">
        <f>B3001&amp;".1"</f>
        <v>3.989.1</v>
      </c>
      <c r="E3001" s="27340" t="s">
        <v>1065</v>
      </c>
      <c r="F3001" s="27341" t="s">
        <v>430</v>
      </c>
      <c r="G3001" s="27545" t="s">
        <v>22</v>
      </c>
      <c r="H3001" s="27343" t="s">
        <v>22</v>
      </c>
      <c r="I3001" s="27545" t="s">
        <v>2899</v>
      </c>
      <c r="J3001" s="27343" t="s">
        <v>22</v>
      </c>
      <c r="K3001" s="28195"/>
      <c r="L3001" s="28229"/>
      <c r="M3001" s="28229"/>
      <c r="N3001" s="28229"/>
      <c r="O3001" s="28229"/>
      <c r="P3001" s="28229"/>
      <c r="Q3001" s="28229"/>
      <c r="R3001" s="28229"/>
      <c r="S3001" s="28229"/>
      <c r="T3001" s="28229"/>
      <c r="U3001" s="28265"/>
      <c r="V3001" s="28229">
        <v>0</v>
      </c>
    </row>
    <row s="28966" customFormat="1" customHeight="1" ht="15">
      <c r="A3002" s="28229"/>
      <c r="B3002" s="28924"/>
      <c r="C3002" s="28540"/>
      <c r="D3002" s="27339" t="str">
        <f>B3001&amp;".2"</f>
        <v>3.989.2</v>
      </c>
      <c r="E3002" s="27340" t="s">
        <v>1066</v>
      </c>
      <c r="F3002" s="27341" t="s">
        <v>430</v>
      </c>
      <c r="G3002" s="27310" t="s">
        <v>22</v>
      </c>
      <c r="H3002" s="27343" t="s">
        <v>22</v>
      </c>
      <c r="I3002" s="27310" t="s">
        <v>2895</v>
      </c>
      <c r="J3002" s="27343" t="s">
        <v>22</v>
      </c>
      <c r="K3002" s="28195" t="s">
        <v>1067</v>
      </c>
      <c r="L3002" s="28229"/>
      <c r="M3002" s="28229"/>
      <c r="N3002" s="28229"/>
      <c r="O3002" s="28229"/>
      <c r="P3002" s="28229"/>
      <c r="Q3002" s="28229"/>
      <c r="R3002" s="28229"/>
      <c r="S3002" s="28229"/>
      <c r="T3002" s="28229"/>
      <c r="U3002" s="28265"/>
      <c r="V3002" s="28229">
        <v>0</v>
      </c>
    </row>
    <row s="28966" customFormat="1" customHeight="1" ht="15">
      <c r="A3003" s="28229"/>
      <c r="B3003" s="28924"/>
      <c r="C3003" s="28540"/>
      <c r="D3003" s="27339" t="str">
        <f>B3001&amp;".3"</f>
        <v>3.989.3</v>
      </c>
      <c r="E3003" s="27340" t="s">
        <v>1068</v>
      </c>
      <c r="F3003" s="27341" t="s">
        <v>430</v>
      </c>
      <c r="G3003" s="27310" t="s">
        <v>22</v>
      </c>
      <c r="H3003" s="27343" t="s">
        <v>22</v>
      </c>
      <c r="I3003" s="27310" t="s">
        <v>2869</v>
      </c>
      <c r="J3003" s="27343" t="s">
        <v>22</v>
      </c>
      <c r="K3003" s="28195" t="s">
        <v>1069</v>
      </c>
      <c r="L3003" s="28229"/>
      <c r="M3003" s="28229"/>
      <c r="N3003" s="28229"/>
      <c r="O3003" s="28229"/>
      <c r="P3003" s="28229"/>
      <c r="Q3003" s="28229"/>
      <c r="R3003" s="28229"/>
      <c r="S3003" s="28229"/>
      <c r="T3003" s="28229"/>
      <c r="U3003" s="28265"/>
      <c r="V3003" s="28229">
        <v>0</v>
      </c>
    </row>
    <row s="28966" customFormat="1" customHeight="1" ht="22.5">
      <c r="A3004" s="28229"/>
      <c r="B3004" s="28924" t="s">
        <v>2900</v>
      </c>
      <c r="C3004" s="28540" t="s">
        <v>103</v>
      </c>
      <c r="D3004" s="27339" t="str">
        <f>B3004&amp;".1"</f>
        <v>3.990.1</v>
      </c>
      <c r="E3004" s="27340" t="s">
        <v>1065</v>
      </c>
      <c r="F3004" s="27341" t="s">
        <v>430</v>
      </c>
      <c r="G3004" s="27545" t="s">
        <v>22</v>
      </c>
      <c r="H3004" s="27343" t="s">
        <v>22</v>
      </c>
      <c r="I3004" s="27545" t="s">
        <v>2901</v>
      </c>
      <c r="J3004" s="27343" t="s">
        <v>22</v>
      </c>
      <c r="K3004" s="28195"/>
      <c r="L3004" s="28229"/>
      <c r="M3004" s="28229"/>
      <c r="N3004" s="28229"/>
      <c r="O3004" s="28229"/>
      <c r="P3004" s="28229"/>
      <c r="Q3004" s="28229"/>
      <c r="R3004" s="28229"/>
      <c r="S3004" s="28229"/>
      <c r="T3004" s="28229"/>
      <c r="U3004" s="28265"/>
      <c r="V3004" s="28229">
        <v>0</v>
      </c>
    </row>
    <row s="28966" customFormat="1" customHeight="1" ht="15">
      <c r="A3005" s="28229"/>
      <c r="B3005" s="28924"/>
      <c r="C3005" s="28540"/>
      <c r="D3005" s="27339" t="str">
        <f>B3004&amp;".2"</f>
        <v>3.990.2</v>
      </c>
      <c r="E3005" s="27340" t="s">
        <v>1066</v>
      </c>
      <c r="F3005" s="27341" t="s">
        <v>430</v>
      </c>
      <c r="G3005" s="27310" t="s">
        <v>22</v>
      </c>
      <c r="H3005" s="27343" t="s">
        <v>22</v>
      </c>
      <c r="I3005" s="27310" t="s">
        <v>2895</v>
      </c>
      <c r="J3005" s="27343" t="s">
        <v>22</v>
      </c>
      <c r="K3005" s="28195" t="s">
        <v>1067</v>
      </c>
      <c r="L3005" s="28229"/>
      <c r="M3005" s="28229"/>
      <c r="N3005" s="28229"/>
      <c r="O3005" s="28229"/>
      <c r="P3005" s="28229"/>
      <c r="Q3005" s="28229"/>
      <c r="R3005" s="28229"/>
      <c r="S3005" s="28229"/>
      <c r="T3005" s="28229"/>
      <c r="U3005" s="28265"/>
      <c r="V3005" s="28229">
        <v>0</v>
      </c>
    </row>
    <row s="28966" customFormat="1" customHeight="1" ht="15">
      <c r="A3006" s="28229"/>
      <c r="B3006" s="28924"/>
      <c r="C3006" s="28540"/>
      <c r="D3006" s="27339" t="str">
        <f>B3004&amp;".3"</f>
        <v>3.990.3</v>
      </c>
      <c r="E3006" s="27340" t="s">
        <v>1068</v>
      </c>
      <c r="F3006" s="27341" t="s">
        <v>430</v>
      </c>
      <c r="G3006" s="27310" t="s">
        <v>22</v>
      </c>
      <c r="H3006" s="27343" t="s">
        <v>22</v>
      </c>
      <c r="I3006" s="27310" t="s">
        <v>2895</v>
      </c>
      <c r="J3006" s="27343" t="s">
        <v>22</v>
      </c>
      <c r="K3006" s="28195" t="s">
        <v>1069</v>
      </c>
      <c r="L3006" s="28229"/>
      <c r="M3006" s="28229"/>
      <c r="N3006" s="28229"/>
      <c r="O3006" s="28229"/>
      <c r="P3006" s="28229"/>
      <c r="Q3006" s="28229"/>
      <c r="R3006" s="28229"/>
      <c r="S3006" s="28229"/>
      <c r="T3006" s="28229"/>
      <c r="U3006" s="28265"/>
      <c r="V3006" s="28229">
        <v>0</v>
      </c>
    </row>
    <row s="28966" customFormat="1" customHeight="1" ht="22.5">
      <c r="A3007" s="28229"/>
      <c r="B3007" s="28924" t="s">
        <v>2902</v>
      </c>
      <c r="C3007" s="28540" t="s">
        <v>103</v>
      </c>
      <c r="D3007" s="27339" t="str">
        <f>B3007&amp;".1"</f>
        <v>3.991.1</v>
      </c>
      <c r="E3007" s="27340" t="s">
        <v>1065</v>
      </c>
      <c r="F3007" s="27341" t="s">
        <v>430</v>
      </c>
      <c r="G3007" s="27545" t="s">
        <v>22</v>
      </c>
      <c r="H3007" s="27343" t="s">
        <v>22</v>
      </c>
      <c r="I3007" s="27545" t="s">
        <v>2903</v>
      </c>
      <c r="J3007" s="27343" t="s">
        <v>22</v>
      </c>
      <c r="K3007" s="28195"/>
      <c r="L3007" s="28229"/>
      <c r="M3007" s="28229"/>
      <c r="N3007" s="28229"/>
      <c r="O3007" s="28229"/>
      <c r="P3007" s="28229"/>
      <c r="Q3007" s="28229"/>
      <c r="R3007" s="28229"/>
      <c r="S3007" s="28229"/>
      <c r="T3007" s="28229"/>
      <c r="U3007" s="28265"/>
      <c r="V3007" s="28229">
        <v>0</v>
      </c>
    </row>
    <row s="28966" customFormat="1" customHeight="1" ht="15">
      <c r="A3008" s="28229"/>
      <c r="B3008" s="28924"/>
      <c r="C3008" s="28540"/>
      <c r="D3008" s="27339" t="str">
        <f>B3007&amp;".2"</f>
        <v>3.991.2</v>
      </c>
      <c r="E3008" s="27340" t="s">
        <v>1066</v>
      </c>
      <c r="F3008" s="27341" t="s">
        <v>430</v>
      </c>
      <c r="G3008" s="27310" t="s">
        <v>22</v>
      </c>
      <c r="H3008" s="27343" t="s">
        <v>22</v>
      </c>
      <c r="I3008" s="27310" t="s">
        <v>2895</v>
      </c>
      <c r="J3008" s="27343" t="s">
        <v>22</v>
      </c>
      <c r="K3008" s="28195" t="s">
        <v>1067</v>
      </c>
      <c r="L3008" s="28229"/>
      <c r="M3008" s="28229"/>
      <c r="N3008" s="28229"/>
      <c r="O3008" s="28229"/>
      <c r="P3008" s="28229"/>
      <c r="Q3008" s="28229"/>
      <c r="R3008" s="28229"/>
      <c r="S3008" s="28229"/>
      <c r="T3008" s="28229"/>
      <c r="U3008" s="28265"/>
      <c r="V3008" s="28229">
        <v>0</v>
      </c>
    </row>
    <row s="28966" customFormat="1" customHeight="1" ht="15">
      <c r="A3009" s="28229"/>
      <c r="B3009" s="28924"/>
      <c r="C3009" s="28540"/>
      <c r="D3009" s="27339" t="str">
        <f>B3007&amp;".3"</f>
        <v>3.991.3</v>
      </c>
      <c r="E3009" s="27340" t="s">
        <v>1068</v>
      </c>
      <c r="F3009" s="27341" t="s">
        <v>430</v>
      </c>
      <c r="G3009" s="27310" t="s">
        <v>22</v>
      </c>
      <c r="H3009" s="27343" t="s">
        <v>22</v>
      </c>
      <c r="I3009" s="27310" t="s">
        <v>2895</v>
      </c>
      <c r="J3009" s="27343" t="s">
        <v>22</v>
      </c>
      <c r="K3009" s="28195" t="s">
        <v>1069</v>
      </c>
      <c r="L3009" s="28229"/>
      <c r="M3009" s="28229"/>
      <c r="N3009" s="28229"/>
      <c r="O3009" s="28229"/>
      <c r="P3009" s="28229"/>
      <c r="Q3009" s="28229"/>
      <c r="R3009" s="28229"/>
      <c r="S3009" s="28229"/>
      <c r="T3009" s="28229"/>
      <c r="U3009" s="28265"/>
      <c r="V3009" s="28229">
        <v>0</v>
      </c>
    </row>
    <row s="28966" customFormat="1" customHeight="1" ht="22.5">
      <c r="A3010" s="28229"/>
      <c r="B3010" s="28924" t="s">
        <v>2904</v>
      </c>
      <c r="C3010" s="28540" t="s">
        <v>103</v>
      </c>
      <c r="D3010" s="27339" t="str">
        <f>B3010&amp;".1"</f>
        <v>3.992.1</v>
      </c>
      <c r="E3010" s="27340" t="s">
        <v>1065</v>
      </c>
      <c r="F3010" s="27341" t="s">
        <v>430</v>
      </c>
      <c r="G3010" s="27545" t="s">
        <v>22</v>
      </c>
      <c r="H3010" s="27343" t="s">
        <v>22</v>
      </c>
      <c r="I3010" s="27545" t="s">
        <v>2905</v>
      </c>
      <c r="J3010" s="27343" t="s">
        <v>22</v>
      </c>
      <c r="K3010" s="28195"/>
      <c r="L3010" s="28229"/>
      <c r="M3010" s="28229"/>
      <c r="N3010" s="28229"/>
      <c r="O3010" s="28229"/>
      <c r="P3010" s="28229"/>
      <c r="Q3010" s="28229"/>
      <c r="R3010" s="28229"/>
      <c r="S3010" s="28229"/>
      <c r="T3010" s="28229"/>
      <c r="U3010" s="28265"/>
      <c r="V3010" s="28229">
        <v>0</v>
      </c>
    </row>
    <row s="28966" customFormat="1" customHeight="1" ht="15">
      <c r="A3011" s="28229"/>
      <c r="B3011" s="28924"/>
      <c r="C3011" s="28540"/>
      <c r="D3011" s="27339" t="str">
        <f>B3010&amp;".2"</f>
        <v>3.992.2</v>
      </c>
      <c r="E3011" s="27340" t="s">
        <v>1066</v>
      </c>
      <c r="F3011" s="27341" t="s">
        <v>430</v>
      </c>
      <c r="G3011" s="27310" t="s">
        <v>22</v>
      </c>
      <c r="H3011" s="27343" t="s">
        <v>22</v>
      </c>
      <c r="I3011" s="27310" t="s">
        <v>2895</v>
      </c>
      <c r="J3011" s="27343" t="s">
        <v>22</v>
      </c>
      <c r="K3011" s="28195" t="s">
        <v>1067</v>
      </c>
      <c r="L3011" s="28229"/>
      <c r="M3011" s="28229"/>
      <c r="N3011" s="28229"/>
      <c r="O3011" s="28229"/>
      <c r="P3011" s="28229"/>
      <c r="Q3011" s="28229"/>
      <c r="R3011" s="28229"/>
      <c r="S3011" s="28229"/>
      <c r="T3011" s="28229"/>
      <c r="U3011" s="28265"/>
      <c r="V3011" s="28229">
        <v>0</v>
      </c>
    </row>
    <row s="28966" customFormat="1" customHeight="1" ht="15">
      <c r="A3012" s="28229"/>
      <c r="B3012" s="28924"/>
      <c r="C3012" s="28540"/>
      <c r="D3012" s="27339" t="str">
        <f>B3010&amp;".3"</f>
        <v>3.992.3</v>
      </c>
      <c r="E3012" s="27340" t="s">
        <v>1068</v>
      </c>
      <c r="F3012" s="27341" t="s">
        <v>430</v>
      </c>
      <c r="G3012" s="27310" t="s">
        <v>22</v>
      </c>
      <c r="H3012" s="27343" t="s">
        <v>22</v>
      </c>
      <c r="I3012" s="27310" t="s">
        <v>2895</v>
      </c>
      <c r="J3012" s="27343" t="s">
        <v>22</v>
      </c>
      <c r="K3012" s="28195" t="s">
        <v>1069</v>
      </c>
      <c r="L3012" s="28229"/>
      <c r="M3012" s="28229"/>
      <c r="N3012" s="28229"/>
      <c r="O3012" s="28229"/>
      <c r="P3012" s="28229"/>
      <c r="Q3012" s="28229"/>
      <c r="R3012" s="28229"/>
      <c r="S3012" s="28229"/>
      <c r="T3012" s="28229"/>
      <c r="U3012" s="28265"/>
      <c r="V3012" s="28229">
        <v>0</v>
      </c>
    </row>
    <row s="28966" customFormat="1" customHeight="1" ht="22.5">
      <c r="A3013" s="28229"/>
      <c r="B3013" s="28924" t="s">
        <v>2906</v>
      </c>
      <c r="C3013" s="28540" t="s">
        <v>103</v>
      </c>
      <c r="D3013" s="27339" t="str">
        <f>B3013&amp;".1"</f>
        <v>3.993.1</v>
      </c>
      <c r="E3013" s="27340" t="s">
        <v>1065</v>
      </c>
      <c r="F3013" s="27341" t="s">
        <v>430</v>
      </c>
      <c r="G3013" s="27545" t="s">
        <v>22</v>
      </c>
      <c r="H3013" s="27343" t="s">
        <v>22</v>
      </c>
      <c r="I3013" s="27545" t="s">
        <v>2907</v>
      </c>
      <c r="J3013" s="27343" t="s">
        <v>22</v>
      </c>
      <c r="K3013" s="28195"/>
      <c r="L3013" s="28229"/>
      <c r="M3013" s="28229"/>
      <c r="N3013" s="28229"/>
      <c r="O3013" s="28229"/>
      <c r="P3013" s="28229"/>
      <c r="Q3013" s="28229"/>
      <c r="R3013" s="28229"/>
      <c r="S3013" s="28229"/>
      <c r="T3013" s="28229"/>
      <c r="U3013" s="28265"/>
      <c r="V3013" s="28229">
        <v>0</v>
      </c>
    </row>
    <row s="28966" customFormat="1" customHeight="1" ht="15">
      <c r="A3014" s="28229"/>
      <c r="B3014" s="28924"/>
      <c r="C3014" s="28540"/>
      <c r="D3014" s="27339" t="str">
        <f>B3013&amp;".2"</f>
        <v>3.993.2</v>
      </c>
      <c r="E3014" s="27340" t="s">
        <v>1066</v>
      </c>
      <c r="F3014" s="27341" t="s">
        <v>430</v>
      </c>
      <c r="G3014" s="27310" t="s">
        <v>22</v>
      </c>
      <c r="H3014" s="27343" t="s">
        <v>22</v>
      </c>
      <c r="I3014" s="27310" t="s">
        <v>2895</v>
      </c>
      <c r="J3014" s="27343" t="s">
        <v>22</v>
      </c>
      <c r="K3014" s="28195" t="s">
        <v>1067</v>
      </c>
      <c r="L3014" s="28229"/>
      <c r="M3014" s="28229"/>
      <c r="N3014" s="28229"/>
      <c r="O3014" s="28229"/>
      <c r="P3014" s="28229"/>
      <c r="Q3014" s="28229"/>
      <c r="R3014" s="28229"/>
      <c r="S3014" s="28229"/>
      <c r="T3014" s="28229"/>
      <c r="U3014" s="28265"/>
      <c r="V3014" s="28229">
        <v>0</v>
      </c>
    </row>
    <row s="28966" customFormat="1" customHeight="1" ht="15">
      <c r="A3015" s="28229"/>
      <c r="B3015" s="28924"/>
      <c r="C3015" s="28540"/>
      <c r="D3015" s="27339" t="str">
        <f>B3013&amp;".3"</f>
        <v>3.993.3</v>
      </c>
      <c r="E3015" s="27340" t="s">
        <v>1068</v>
      </c>
      <c r="F3015" s="27341" t="s">
        <v>430</v>
      </c>
      <c r="G3015" s="27310" t="s">
        <v>22</v>
      </c>
      <c r="H3015" s="27343" t="s">
        <v>22</v>
      </c>
      <c r="I3015" s="27310" t="s">
        <v>2895</v>
      </c>
      <c r="J3015" s="27343" t="s">
        <v>22</v>
      </c>
      <c r="K3015" s="28195" t="s">
        <v>1069</v>
      </c>
      <c r="L3015" s="28229"/>
      <c r="M3015" s="28229"/>
      <c r="N3015" s="28229"/>
      <c r="O3015" s="28229"/>
      <c r="P3015" s="28229"/>
      <c r="Q3015" s="28229"/>
      <c r="R3015" s="28229"/>
      <c r="S3015" s="28229"/>
      <c r="T3015" s="28229"/>
      <c r="U3015" s="28265"/>
      <c r="V3015" s="28229">
        <v>0</v>
      </c>
    </row>
    <row s="28966" customFormat="1" customHeight="1" ht="22.5">
      <c r="A3016" s="28229"/>
      <c r="B3016" s="28924" t="s">
        <v>2908</v>
      </c>
      <c r="C3016" s="28540" t="s">
        <v>103</v>
      </c>
      <c r="D3016" s="27339" t="str">
        <f>B3016&amp;".1"</f>
        <v>3.994.1</v>
      </c>
      <c r="E3016" s="27340" t="s">
        <v>1065</v>
      </c>
      <c r="F3016" s="27341" t="s">
        <v>430</v>
      </c>
      <c r="G3016" s="27545" t="s">
        <v>22</v>
      </c>
      <c r="H3016" s="27343" t="s">
        <v>22</v>
      </c>
      <c r="I3016" s="27545" t="s">
        <v>2909</v>
      </c>
      <c r="J3016" s="27343" t="s">
        <v>22</v>
      </c>
      <c r="K3016" s="28195"/>
      <c r="L3016" s="28229"/>
      <c r="M3016" s="28229"/>
      <c r="N3016" s="28229"/>
      <c r="O3016" s="28229"/>
      <c r="P3016" s="28229"/>
      <c r="Q3016" s="28229"/>
      <c r="R3016" s="28229"/>
      <c r="S3016" s="28229"/>
      <c r="T3016" s="28229"/>
      <c r="U3016" s="28265"/>
      <c r="V3016" s="28229">
        <v>0</v>
      </c>
    </row>
    <row s="28966" customFormat="1" customHeight="1" ht="15">
      <c r="A3017" s="28229"/>
      <c r="B3017" s="28924"/>
      <c r="C3017" s="28540"/>
      <c r="D3017" s="27339" t="str">
        <f>B3016&amp;".2"</f>
        <v>3.994.2</v>
      </c>
      <c r="E3017" s="27340" t="s">
        <v>1066</v>
      </c>
      <c r="F3017" s="27341" t="s">
        <v>430</v>
      </c>
      <c r="G3017" s="27310" t="s">
        <v>22</v>
      </c>
      <c r="H3017" s="27343" t="s">
        <v>22</v>
      </c>
      <c r="I3017" s="27310" t="s">
        <v>2895</v>
      </c>
      <c r="J3017" s="27343" t="s">
        <v>22</v>
      </c>
      <c r="K3017" s="28195" t="s">
        <v>1067</v>
      </c>
      <c r="L3017" s="28229"/>
      <c r="M3017" s="28229"/>
      <c r="N3017" s="28229"/>
      <c r="O3017" s="28229"/>
      <c r="P3017" s="28229"/>
      <c r="Q3017" s="28229"/>
      <c r="R3017" s="28229"/>
      <c r="S3017" s="28229"/>
      <c r="T3017" s="28229"/>
      <c r="U3017" s="28265"/>
      <c r="V3017" s="28229">
        <v>0</v>
      </c>
    </row>
    <row s="28966" customFormat="1" customHeight="1" ht="15">
      <c r="A3018" s="28229"/>
      <c r="B3018" s="28924"/>
      <c r="C3018" s="28540"/>
      <c r="D3018" s="27339" t="str">
        <f>B3016&amp;".3"</f>
        <v>3.994.3</v>
      </c>
      <c r="E3018" s="27340" t="s">
        <v>1068</v>
      </c>
      <c r="F3018" s="27341" t="s">
        <v>430</v>
      </c>
      <c r="G3018" s="27310" t="s">
        <v>22</v>
      </c>
      <c r="H3018" s="27343" t="s">
        <v>22</v>
      </c>
      <c r="I3018" s="27310" t="s">
        <v>2895</v>
      </c>
      <c r="J3018" s="27343" t="s">
        <v>22</v>
      </c>
      <c r="K3018" s="28195" t="s">
        <v>1069</v>
      </c>
      <c r="L3018" s="28229"/>
      <c r="M3018" s="28229"/>
      <c r="N3018" s="28229"/>
      <c r="O3018" s="28229"/>
      <c r="P3018" s="28229"/>
      <c r="Q3018" s="28229"/>
      <c r="R3018" s="28229"/>
      <c r="S3018" s="28229"/>
      <c r="T3018" s="28229"/>
      <c r="U3018" s="28265"/>
      <c r="V3018" s="28229">
        <v>0</v>
      </c>
    </row>
    <row s="28966" customFormat="1" customHeight="1" ht="22.5">
      <c r="A3019" s="28229"/>
      <c r="B3019" s="28924" t="s">
        <v>2910</v>
      </c>
      <c r="C3019" s="28540" t="s">
        <v>103</v>
      </c>
      <c r="D3019" s="27339" t="str">
        <f>B3019&amp;".1"</f>
        <v>3.995.1</v>
      </c>
      <c r="E3019" s="27340" t="s">
        <v>1065</v>
      </c>
      <c r="F3019" s="27341" t="s">
        <v>430</v>
      </c>
      <c r="G3019" s="27545" t="s">
        <v>22</v>
      </c>
      <c r="H3019" s="27343" t="s">
        <v>22</v>
      </c>
      <c r="I3019" s="27545" t="s">
        <v>2911</v>
      </c>
      <c r="J3019" s="27343" t="s">
        <v>22</v>
      </c>
      <c r="K3019" s="28195"/>
      <c r="L3019" s="28229"/>
      <c r="M3019" s="28229"/>
      <c r="N3019" s="28229"/>
      <c r="O3019" s="28229"/>
      <c r="P3019" s="28229"/>
      <c r="Q3019" s="28229"/>
      <c r="R3019" s="28229"/>
      <c r="S3019" s="28229"/>
      <c r="T3019" s="28229"/>
      <c r="U3019" s="28265"/>
      <c r="V3019" s="28229">
        <v>0</v>
      </c>
    </row>
    <row s="28966" customFormat="1" customHeight="1" ht="15">
      <c r="A3020" s="28229"/>
      <c r="B3020" s="28924"/>
      <c r="C3020" s="28540"/>
      <c r="D3020" s="27339" t="str">
        <f>B3019&amp;".2"</f>
        <v>3.995.2</v>
      </c>
      <c r="E3020" s="27340" t="s">
        <v>1066</v>
      </c>
      <c r="F3020" s="27341" t="s">
        <v>430</v>
      </c>
      <c r="G3020" s="27310" t="s">
        <v>22</v>
      </c>
      <c r="H3020" s="27343" t="s">
        <v>22</v>
      </c>
      <c r="I3020" s="27310" t="s">
        <v>2895</v>
      </c>
      <c r="J3020" s="27343" t="s">
        <v>22</v>
      </c>
      <c r="K3020" s="28195" t="s">
        <v>1067</v>
      </c>
      <c r="L3020" s="28229"/>
      <c r="M3020" s="28229"/>
      <c r="N3020" s="28229"/>
      <c r="O3020" s="28229"/>
      <c r="P3020" s="28229"/>
      <c r="Q3020" s="28229"/>
      <c r="R3020" s="28229"/>
      <c r="S3020" s="28229"/>
      <c r="T3020" s="28229"/>
      <c r="U3020" s="28265"/>
      <c r="V3020" s="28229">
        <v>0</v>
      </c>
    </row>
    <row s="28966" customFormat="1" customHeight="1" ht="15">
      <c r="A3021" s="28229"/>
      <c r="B3021" s="28924"/>
      <c r="C3021" s="28540"/>
      <c r="D3021" s="27339" t="str">
        <f>B3019&amp;".3"</f>
        <v>3.995.3</v>
      </c>
      <c r="E3021" s="27340" t="s">
        <v>1068</v>
      </c>
      <c r="F3021" s="27341" t="s">
        <v>430</v>
      </c>
      <c r="G3021" s="27310" t="s">
        <v>22</v>
      </c>
      <c r="H3021" s="27343" t="s">
        <v>22</v>
      </c>
      <c r="I3021" s="27310" t="s">
        <v>2895</v>
      </c>
      <c r="J3021" s="27343" t="s">
        <v>22</v>
      </c>
      <c r="K3021" s="28195" t="s">
        <v>1069</v>
      </c>
      <c r="L3021" s="28229"/>
      <c r="M3021" s="28229"/>
      <c r="N3021" s="28229"/>
      <c r="O3021" s="28229"/>
      <c r="P3021" s="28229"/>
      <c r="Q3021" s="28229"/>
      <c r="R3021" s="28229"/>
      <c r="S3021" s="28229"/>
      <c r="T3021" s="28229"/>
      <c r="U3021" s="28265"/>
      <c r="V3021" s="28229">
        <v>0</v>
      </c>
    </row>
    <row s="28966" customFormat="1" customHeight="1" ht="22.5">
      <c r="A3022" s="28229"/>
      <c r="B3022" s="28924" t="s">
        <v>2912</v>
      </c>
      <c r="C3022" s="28540" t="s">
        <v>103</v>
      </c>
      <c r="D3022" s="27339" t="str">
        <f>B3022&amp;".1"</f>
        <v>3.996.1</v>
      </c>
      <c r="E3022" s="27340" t="s">
        <v>1065</v>
      </c>
      <c r="F3022" s="27341" t="s">
        <v>430</v>
      </c>
      <c r="G3022" s="27545" t="s">
        <v>22</v>
      </c>
      <c r="H3022" s="27343" t="s">
        <v>22</v>
      </c>
      <c r="I3022" s="27545" t="s">
        <v>2913</v>
      </c>
      <c r="J3022" s="27343" t="s">
        <v>22</v>
      </c>
      <c r="K3022" s="28195"/>
      <c r="L3022" s="28229"/>
      <c r="M3022" s="28229"/>
      <c r="N3022" s="28229"/>
      <c r="O3022" s="28229"/>
      <c r="P3022" s="28229"/>
      <c r="Q3022" s="28229"/>
      <c r="R3022" s="28229"/>
      <c r="S3022" s="28229"/>
      <c r="T3022" s="28229"/>
      <c r="U3022" s="28265"/>
      <c r="V3022" s="28229">
        <v>0</v>
      </c>
    </row>
    <row s="28966" customFormat="1" customHeight="1" ht="15">
      <c r="A3023" s="28229"/>
      <c r="B3023" s="28924"/>
      <c r="C3023" s="28540"/>
      <c r="D3023" s="27339" t="str">
        <f>B3022&amp;".2"</f>
        <v>3.996.2</v>
      </c>
      <c r="E3023" s="27340" t="s">
        <v>1066</v>
      </c>
      <c r="F3023" s="27341" t="s">
        <v>430</v>
      </c>
      <c r="G3023" s="27310" t="s">
        <v>22</v>
      </c>
      <c r="H3023" s="27343" t="s">
        <v>22</v>
      </c>
      <c r="I3023" s="27310" t="s">
        <v>2895</v>
      </c>
      <c r="J3023" s="27343" t="s">
        <v>22</v>
      </c>
      <c r="K3023" s="28195" t="s">
        <v>1067</v>
      </c>
      <c r="L3023" s="28229"/>
      <c r="M3023" s="28229"/>
      <c r="N3023" s="28229"/>
      <c r="O3023" s="28229"/>
      <c r="P3023" s="28229"/>
      <c r="Q3023" s="28229"/>
      <c r="R3023" s="28229"/>
      <c r="S3023" s="28229"/>
      <c r="T3023" s="28229"/>
      <c r="U3023" s="28265"/>
      <c r="V3023" s="28229">
        <v>0</v>
      </c>
    </row>
    <row s="28966" customFormat="1" customHeight="1" ht="15">
      <c r="A3024" s="28229"/>
      <c r="B3024" s="28924"/>
      <c r="C3024" s="28540"/>
      <c r="D3024" s="27339" t="str">
        <f>B3022&amp;".3"</f>
        <v>3.996.3</v>
      </c>
      <c r="E3024" s="27340" t="s">
        <v>1068</v>
      </c>
      <c r="F3024" s="27341" t="s">
        <v>430</v>
      </c>
      <c r="G3024" s="27310" t="s">
        <v>22</v>
      </c>
      <c r="H3024" s="27343" t="s">
        <v>22</v>
      </c>
      <c r="I3024" s="27310" t="s">
        <v>2895</v>
      </c>
      <c r="J3024" s="27343" t="s">
        <v>22</v>
      </c>
      <c r="K3024" s="28195" t="s">
        <v>1069</v>
      </c>
      <c r="L3024" s="28229"/>
      <c r="M3024" s="28229"/>
      <c r="N3024" s="28229"/>
      <c r="O3024" s="28229"/>
      <c r="P3024" s="28229"/>
      <c r="Q3024" s="28229"/>
      <c r="R3024" s="28229"/>
      <c r="S3024" s="28229"/>
      <c r="T3024" s="28229"/>
      <c r="U3024" s="28265"/>
      <c r="V3024" s="28229">
        <v>0</v>
      </c>
    </row>
    <row s="28966" customFormat="1" customHeight="1" ht="22.5">
      <c r="A3025" s="28229"/>
      <c r="B3025" s="28924" t="s">
        <v>2914</v>
      </c>
      <c r="C3025" s="28540" t="s">
        <v>103</v>
      </c>
      <c r="D3025" s="27339" t="str">
        <f>B3025&amp;".1"</f>
        <v>3.997.1</v>
      </c>
      <c r="E3025" s="27340" t="s">
        <v>1065</v>
      </c>
      <c r="F3025" s="27341" t="s">
        <v>430</v>
      </c>
      <c r="G3025" s="27545" t="s">
        <v>22</v>
      </c>
      <c r="H3025" s="27343" t="s">
        <v>22</v>
      </c>
      <c r="I3025" s="27545" t="s">
        <v>1270</v>
      </c>
      <c r="J3025" s="27343" t="s">
        <v>22</v>
      </c>
      <c r="K3025" s="28195"/>
      <c r="L3025" s="28229"/>
      <c r="M3025" s="28229"/>
      <c r="N3025" s="28229"/>
      <c r="O3025" s="28229"/>
      <c r="P3025" s="28229"/>
      <c r="Q3025" s="28229"/>
      <c r="R3025" s="28229"/>
      <c r="S3025" s="28229"/>
      <c r="T3025" s="28229"/>
      <c r="U3025" s="28265"/>
      <c r="V3025" s="28229">
        <v>0</v>
      </c>
    </row>
    <row s="28966" customFormat="1" customHeight="1" ht="15">
      <c r="A3026" s="28229"/>
      <c r="B3026" s="28924"/>
      <c r="C3026" s="28540"/>
      <c r="D3026" s="27339" t="str">
        <f>B3025&amp;".2"</f>
        <v>3.997.2</v>
      </c>
      <c r="E3026" s="27340" t="s">
        <v>1066</v>
      </c>
      <c r="F3026" s="27341" t="s">
        <v>430</v>
      </c>
      <c r="G3026" s="27310" t="s">
        <v>22</v>
      </c>
      <c r="H3026" s="27343" t="s">
        <v>22</v>
      </c>
      <c r="I3026" s="27310" t="s">
        <v>2895</v>
      </c>
      <c r="J3026" s="27343" t="s">
        <v>22</v>
      </c>
      <c r="K3026" s="28195" t="s">
        <v>1067</v>
      </c>
      <c r="L3026" s="28229"/>
      <c r="M3026" s="28229"/>
      <c r="N3026" s="28229"/>
      <c r="O3026" s="28229"/>
      <c r="P3026" s="28229"/>
      <c r="Q3026" s="28229"/>
      <c r="R3026" s="28229"/>
      <c r="S3026" s="28229"/>
      <c r="T3026" s="28229"/>
      <c r="U3026" s="28265"/>
      <c r="V3026" s="28229">
        <v>0</v>
      </c>
    </row>
    <row s="28966" customFormat="1" customHeight="1" ht="15">
      <c r="A3027" s="28229"/>
      <c r="B3027" s="28924"/>
      <c r="C3027" s="28540"/>
      <c r="D3027" s="27339" t="str">
        <f>B3025&amp;".3"</f>
        <v>3.997.3</v>
      </c>
      <c r="E3027" s="27340" t="s">
        <v>1068</v>
      </c>
      <c r="F3027" s="27341" t="s">
        <v>430</v>
      </c>
      <c r="G3027" s="27310" t="s">
        <v>22</v>
      </c>
      <c r="H3027" s="27343" t="s">
        <v>22</v>
      </c>
      <c r="I3027" s="27310" t="s">
        <v>2895</v>
      </c>
      <c r="J3027" s="27343" t="s">
        <v>22</v>
      </c>
      <c r="K3027" s="28195" t="s">
        <v>1069</v>
      </c>
      <c r="L3027" s="28229"/>
      <c r="M3027" s="28229"/>
      <c r="N3027" s="28229"/>
      <c r="O3027" s="28229"/>
      <c r="P3027" s="28229"/>
      <c r="Q3027" s="28229"/>
      <c r="R3027" s="28229"/>
      <c r="S3027" s="28229"/>
      <c r="T3027" s="28229"/>
      <c r="U3027" s="28265"/>
      <c r="V3027" s="28229">
        <v>0</v>
      </c>
    </row>
    <row s="28966" customFormat="1" customHeight="1" ht="22.5">
      <c r="A3028" s="28229"/>
      <c r="B3028" s="28924" t="s">
        <v>2915</v>
      </c>
      <c r="C3028" s="28540" t="s">
        <v>103</v>
      </c>
      <c r="D3028" s="27339" t="str">
        <f>B3028&amp;".1"</f>
        <v>3.998.1</v>
      </c>
      <c r="E3028" s="27340" t="s">
        <v>1065</v>
      </c>
      <c r="F3028" s="27341" t="s">
        <v>430</v>
      </c>
      <c r="G3028" s="27545" t="s">
        <v>22</v>
      </c>
      <c r="H3028" s="27343" t="s">
        <v>22</v>
      </c>
      <c r="I3028" s="27545" t="s">
        <v>1270</v>
      </c>
      <c r="J3028" s="27343" t="s">
        <v>22</v>
      </c>
      <c r="K3028" s="28195"/>
      <c r="L3028" s="28229"/>
      <c r="M3028" s="28229"/>
      <c r="N3028" s="28229"/>
      <c r="O3028" s="28229"/>
      <c r="P3028" s="28229"/>
      <c r="Q3028" s="28229"/>
      <c r="R3028" s="28229"/>
      <c r="S3028" s="28229"/>
      <c r="T3028" s="28229"/>
      <c r="U3028" s="28265"/>
      <c r="V3028" s="28229">
        <v>0</v>
      </c>
    </row>
    <row s="28966" customFormat="1" customHeight="1" ht="15">
      <c r="A3029" s="28229"/>
      <c r="B3029" s="28924"/>
      <c r="C3029" s="28540"/>
      <c r="D3029" s="27339" t="str">
        <f>B3028&amp;".2"</f>
        <v>3.998.2</v>
      </c>
      <c r="E3029" s="27340" t="s">
        <v>1066</v>
      </c>
      <c r="F3029" s="27341" t="s">
        <v>430</v>
      </c>
      <c r="G3029" s="27310" t="s">
        <v>22</v>
      </c>
      <c r="H3029" s="27343" t="s">
        <v>22</v>
      </c>
      <c r="I3029" s="27310" t="s">
        <v>2895</v>
      </c>
      <c r="J3029" s="27343" t="s">
        <v>22</v>
      </c>
      <c r="K3029" s="28195" t="s">
        <v>1067</v>
      </c>
      <c r="L3029" s="28229"/>
      <c r="M3029" s="28229"/>
      <c r="N3029" s="28229"/>
      <c r="O3029" s="28229"/>
      <c r="P3029" s="28229"/>
      <c r="Q3029" s="28229"/>
      <c r="R3029" s="28229"/>
      <c r="S3029" s="28229"/>
      <c r="T3029" s="28229"/>
      <c r="U3029" s="28265"/>
      <c r="V3029" s="28229">
        <v>0</v>
      </c>
    </row>
    <row s="28966" customFormat="1" customHeight="1" ht="15">
      <c r="A3030" s="28229"/>
      <c r="B3030" s="28924"/>
      <c r="C3030" s="28540"/>
      <c r="D3030" s="27339" t="str">
        <f>B3028&amp;".3"</f>
        <v>3.998.3</v>
      </c>
      <c r="E3030" s="27340" t="s">
        <v>1068</v>
      </c>
      <c r="F3030" s="27341" t="s">
        <v>430</v>
      </c>
      <c r="G3030" s="27310" t="s">
        <v>22</v>
      </c>
      <c r="H3030" s="27343" t="s">
        <v>22</v>
      </c>
      <c r="I3030" s="27310" t="s">
        <v>2895</v>
      </c>
      <c r="J3030" s="27343" t="s">
        <v>22</v>
      </c>
      <c r="K3030" s="28195" t="s">
        <v>1069</v>
      </c>
      <c r="L3030" s="28229"/>
      <c r="M3030" s="28229"/>
      <c r="N3030" s="28229"/>
      <c r="O3030" s="28229"/>
      <c r="P3030" s="28229"/>
      <c r="Q3030" s="28229"/>
      <c r="R3030" s="28229"/>
      <c r="S3030" s="28229"/>
      <c r="T3030" s="28229"/>
      <c r="U3030" s="28265"/>
      <c r="V3030" s="28229">
        <v>0</v>
      </c>
    </row>
    <row s="28966" customFormat="1" customHeight="1" ht="22.5">
      <c r="A3031" s="28229"/>
      <c r="B3031" s="28924" t="s">
        <v>2916</v>
      </c>
      <c r="C3031" s="28540" t="s">
        <v>103</v>
      </c>
      <c r="D3031" s="27339" t="str">
        <f>B3031&amp;".1"</f>
        <v>3.999.1</v>
      </c>
      <c r="E3031" s="27340" t="s">
        <v>1065</v>
      </c>
      <c r="F3031" s="27341" t="s">
        <v>430</v>
      </c>
      <c r="G3031" s="27545" t="s">
        <v>22</v>
      </c>
      <c r="H3031" s="27343" t="s">
        <v>22</v>
      </c>
      <c r="I3031" s="27545" t="s">
        <v>2917</v>
      </c>
      <c r="J3031" s="27343" t="s">
        <v>22</v>
      </c>
      <c r="K3031" s="28195"/>
      <c r="L3031" s="28229"/>
      <c r="M3031" s="28229"/>
      <c r="N3031" s="28229"/>
      <c r="O3031" s="28229"/>
      <c r="P3031" s="28229"/>
      <c r="Q3031" s="28229"/>
      <c r="R3031" s="28229"/>
      <c r="S3031" s="28229"/>
      <c r="T3031" s="28229"/>
      <c r="U3031" s="28265"/>
      <c r="V3031" s="28229">
        <v>0</v>
      </c>
    </row>
    <row s="28966" customFormat="1" customHeight="1" ht="15">
      <c r="A3032" s="28229"/>
      <c r="B3032" s="28924"/>
      <c r="C3032" s="28540"/>
      <c r="D3032" s="27339" t="str">
        <f>B3031&amp;".2"</f>
        <v>3.999.2</v>
      </c>
      <c r="E3032" s="27340" t="s">
        <v>1066</v>
      </c>
      <c r="F3032" s="27341" t="s">
        <v>430</v>
      </c>
      <c r="G3032" s="27310" t="s">
        <v>22</v>
      </c>
      <c r="H3032" s="27343" t="s">
        <v>22</v>
      </c>
      <c r="I3032" s="27310" t="s">
        <v>2895</v>
      </c>
      <c r="J3032" s="27343" t="s">
        <v>22</v>
      </c>
      <c r="K3032" s="28195" t="s">
        <v>1067</v>
      </c>
      <c r="L3032" s="28229"/>
      <c r="M3032" s="28229"/>
      <c r="N3032" s="28229"/>
      <c r="O3032" s="28229"/>
      <c r="P3032" s="28229"/>
      <c r="Q3032" s="28229"/>
      <c r="R3032" s="28229"/>
      <c r="S3032" s="28229"/>
      <c r="T3032" s="28229"/>
      <c r="U3032" s="28265"/>
      <c r="V3032" s="28229">
        <v>0</v>
      </c>
    </row>
    <row s="28966" customFormat="1" customHeight="1" ht="15">
      <c r="A3033" s="28229"/>
      <c r="B3033" s="28924"/>
      <c r="C3033" s="28540"/>
      <c r="D3033" s="27339" t="str">
        <f>B3031&amp;".3"</f>
        <v>3.999.3</v>
      </c>
      <c r="E3033" s="27340" t="s">
        <v>1068</v>
      </c>
      <c r="F3033" s="27341" t="s">
        <v>430</v>
      </c>
      <c r="G3033" s="27310" t="s">
        <v>22</v>
      </c>
      <c r="H3033" s="27343" t="s">
        <v>22</v>
      </c>
      <c r="I3033" s="27310" t="s">
        <v>2895</v>
      </c>
      <c r="J3033" s="27343" t="s">
        <v>22</v>
      </c>
      <c r="K3033" s="28195" t="s">
        <v>1069</v>
      </c>
      <c r="L3033" s="28229"/>
      <c r="M3033" s="28229"/>
      <c r="N3033" s="28229"/>
      <c r="O3033" s="28229"/>
      <c r="P3033" s="28229"/>
      <c r="Q3033" s="28229"/>
      <c r="R3033" s="28229"/>
      <c r="S3033" s="28229"/>
      <c r="T3033" s="28229"/>
      <c r="U3033" s="28265"/>
      <c r="V3033" s="28229">
        <v>0</v>
      </c>
    </row>
    <row s="28966" customFormat="1" customHeight="1" ht="22.5">
      <c r="A3034" s="28229"/>
      <c r="B3034" s="28924" t="s">
        <v>2918</v>
      </c>
      <c r="C3034" s="28540" t="s">
        <v>103</v>
      </c>
      <c r="D3034" s="27339" t="str">
        <f>B3034&amp;".1"</f>
        <v>3.1000.1</v>
      </c>
      <c r="E3034" s="27340" t="s">
        <v>1065</v>
      </c>
      <c r="F3034" s="27341" t="s">
        <v>430</v>
      </c>
      <c r="G3034" s="27545" t="s">
        <v>22</v>
      </c>
      <c r="H3034" s="27343" t="s">
        <v>22</v>
      </c>
      <c r="I3034" s="27545" t="s">
        <v>1437</v>
      </c>
      <c r="J3034" s="27343" t="s">
        <v>22</v>
      </c>
      <c r="K3034" s="28195"/>
      <c r="L3034" s="28229"/>
      <c r="M3034" s="28229"/>
      <c r="N3034" s="28229"/>
      <c r="O3034" s="28229"/>
      <c r="P3034" s="28229"/>
      <c r="Q3034" s="28229"/>
      <c r="R3034" s="28229"/>
      <c r="S3034" s="28229"/>
      <c r="T3034" s="28229"/>
      <c r="U3034" s="28265"/>
      <c r="V3034" s="28229">
        <v>0</v>
      </c>
    </row>
    <row s="28966" customFormat="1" customHeight="1" ht="15">
      <c r="A3035" s="28229"/>
      <c r="B3035" s="28924"/>
      <c r="C3035" s="28540"/>
      <c r="D3035" s="27339" t="str">
        <f>B3034&amp;".2"</f>
        <v>3.1000.2</v>
      </c>
      <c r="E3035" s="27340" t="s">
        <v>1066</v>
      </c>
      <c r="F3035" s="27341" t="s">
        <v>430</v>
      </c>
      <c r="G3035" s="27310" t="s">
        <v>22</v>
      </c>
      <c r="H3035" s="27343" t="s">
        <v>22</v>
      </c>
      <c r="I3035" s="27310" t="s">
        <v>2895</v>
      </c>
      <c r="J3035" s="27343" t="s">
        <v>22</v>
      </c>
      <c r="K3035" s="28195" t="s">
        <v>1067</v>
      </c>
      <c r="L3035" s="28229"/>
      <c r="M3035" s="28229"/>
      <c r="N3035" s="28229"/>
      <c r="O3035" s="28229"/>
      <c r="P3035" s="28229"/>
      <c r="Q3035" s="28229"/>
      <c r="R3035" s="28229"/>
      <c r="S3035" s="28229"/>
      <c r="T3035" s="28229"/>
      <c r="U3035" s="28265"/>
      <c r="V3035" s="28229">
        <v>0</v>
      </c>
    </row>
    <row s="28966" customFormat="1" customHeight="1" ht="15">
      <c r="A3036" s="28229"/>
      <c r="B3036" s="28924"/>
      <c r="C3036" s="28540"/>
      <c r="D3036" s="27339" t="str">
        <f>B3034&amp;".3"</f>
        <v>3.1000.3</v>
      </c>
      <c r="E3036" s="27340" t="s">
        <v>1068</v>
      </c>
      <c r="F3036" s="27341" t="s">
        <v>430</v>
      </c>
      <c r="G3036" s="27310" t="s">
        <v>22</v>
      </c>
      <c r="H3036" s="27343" t="s">
        <v>22</v>
      </c>
      <c r="I3036" s="27310" t="s">
        <v>2895</v>
      </c>
      <c r="J3036" s="27343" t="s">
        <v>22</v>
      </c>
      <c r="K3036" s="28195" t="s">
        <v>1069</v>
      </c>
      <c r="L3036" s="28229"/>
      <c r="M3036" s="28229"/>
      <c r="N3036" s="28229"/>
      <c r="O3036" s="28229"/>
      <c r="P3036" s="28229"/>
      <c r="Q3036" s="28229"/>
      <c r="R3036" s="28229"/>
      <c r="S3036" s="28229"/>
      <c r="T3036" s="28229"/>
      <c r="U3036" s="28265"/>
      <c r="V3036" s="28229">
        <v>0</v>
      </c>
    </row>
    <row s="28966" customFormat="1" customHeight="1" ht="22.5">
      <c r="A3037" s="28229"/>
      <c r="B3037" s="28924" t="s">
        <v>2919</v>
      </c>
      <c r="C3037" s="28540" t="s">
        <v>103</v>
      </c>
      <c r="D3037" s="27339" t="str">
        <f>B3037&amp;".1"</f>
        <v>3.1001.1</v>
      </c>
      <c r="E3037" s="27340" t="s">
        <v>1065</v>
      </c>
      <c r="F3037" s="27341" t="s">
        <v>430</v>
      </c>
      <c r="G3037" s="27545" t="s">
        <v>22</v>
      </c>
      <c r="H3037" s="27343" t="s">
        <v>22</v>
      </c>
      <c r="I3037" s="27545" t="s">
        <v>2920</v>
      </c>
      <c r="J3037" s="27343" t="s">
        <v>22</v>
      </c>
      <c r="K3037" s="28195"/>
      <c r="L3037" s="28229"/>
      <c r="M3037" s="28229"/>
      <c r="N3037" s="28229"/>
      <c r="O3037" s="28229"/>
      <c r="P3037" s="28229"/>
      <c r="Q3037" s="28229"/>
      <c r="R3037" s="28229"/>
      <c r="S3037" s="28229"/>
      <c r="T3037" s="28229"/>
      <c r="U3037" s="28265"/>
      <c r="V3037" s="28229">
        <v>0</v>
      </c>
    </row>
    <row s="28966" customFormat="1" customHeight="1" ht="15">
      <c r="A3038" s="28229"/>
      <c r="B3038" s="28924"/>
      <c r="C3038" s="28540"/>
      <c r="D3038" s="27339" t="str">
        <f>B3037&amp;".2"</f>
        <v>3.1001.2</v>
      </c>
      <c r="E3038" s="27340" t="s">
        <v>1066</v>
      </c>
      <c r="F3038" s="27341" t="s">
        <v>430</v>
      </c>
      <c r="G3038" s="27310" t="s">
        <v>22</v>
      </c>
      <c r="H3038" s="27343" t="s">
        <v>22</v>
      </c>
      <c r="I3038" s="27310" t="s">
        <v>2895</v>
      </c>
      <c r="J3038" s="27343" t="s">
        <v>22</v>
      </c>
      <c r="K3038" s="28195" t="s">
        <v>1067</v>
      </c>
      <c r="L3038" s="28229"/>
      <c r="M3038" s="28229"/>
      <c r="N3038" s="28229"/>
      <c r="O3038" s="28229"/>
      <c r="P3038" s="28229"/>
      <c r="Q3038" s="28229"/>
      <c r="R3038" s="28229"/>
      <c r="S3038" s="28229"/>
      <c r="T3038" s="28229"/>
      <c r="U3038" s="28265"/>
      <c r="V3038" s="28229">
        <v>0</v>
      </c>
    </row>
    <row s="28966" customFormat="1" customHeight="1" ht="15">
      <c r="A3039" s="28229"/>
      <c r="B3039" s="28924"/>
      <c r="C3039" s="28540"/>
      <c r="D3039" s="27339" t="str">
        <f>B3037&amp;".3"</f>
        <v>3.1001.3</v>
      </c>
      <c r="E3039" s="27340" t="s">
        <v>1068</v>
      </c>
      <c r="F3039" s="27341" t="s">
        <v>430</v>
      </c>
      <c r="G3039" s="27310" t="s">
        <v>22</v>
      </c>
      <c r="H3039" s="27343" t="s">
        <v>22</v>
      </c>
      <c r="I3039" s="27310" t="s">
        <v>2895</v>
      </c>
      <c r="J3039" s="27343" t="s">
        <v>22</v>
      </c>
      <c r="K3039" s="28195" t="s">
        <v>1069</v>
      </c>
      <c r="L3039" s="28229"/>
      <c r="M3039" s="28229"/>
      <c r="N3039" s="28229"/>
      <c r="O3039" s="28229"/>
      <c r="P3039" s="28229"/>
      <c r="Q3039" s="28229"/>
      <c r="R3039" s="28229"/>
      <c r="S3039" s="28229"/>
      <c r="T3039" s="28229"/>
      <c r="U3039" s="28265"/>
      <c r="V3039" s="28229">
        <v>0</v>
      </c>
    </row>
    <row s="28966" customFormat="1" customHeight="1" ht="22.5">
      <c r="A3040" s="28229"/>
      <c r="B3040" s="28924" t="s">
        <v>2921</v>
      </c>
      <c r="C3040" s="28540" t="s">
        <v>103</v>
      </c>
      <c r="D3040" s="27339" t="str">
        <f>B3040&amp;".1"</f>
        <v>3.1002.1</v>
      </c>
      <c r="E3040" s="27340" t="s">
        <v>1065</v>
      </c>
      <c r="F3040" s="27341" t="s">
        <v>430</v>
      </c>
      <c r="G3040" s="27545" t="s">
        <v>22</v>
      </c>
      <c r="H3040" s="27343" t="s">
        <v>22</v>
      </c>
      <c r="I3040" s="27545" t="s">
        <v>2922</v>
      </c>
      <c r="J3040" s="27343" t="s">
        <v>22</v>
      </c>
      <c r="K3040" s="28195"/>
      <c r="L3040" s="28229"/>
      <c r="M3040" s="28229"/>
      <c r="N3040" s="28229"/>
      <c r="O3040" s="28229"/>
      <c r="P3040" s="28229"/>
      <c r="Q3040" s="28229"/>
      <c r="R3040" s="28229"/>
      <c r="S3040" s="28229"/>
      <c r="T3040" s="28229"/>
      <c r="U3040" s="28265"/>
      <c r="V3040" s="28229">
        <v>0</v>
      </c>
    </row>
    <row s="28966" customFormat="1" customHeight="1" ht="15">
      <c r="A3041" s="28229"/>
      <c r="B3041" s="28924"/>
      <c r="C3041" s="28540"/>
      <c r="D3041" s="27339" t="str">
        <f>B3040&amp;".2"</f>
        <v>3.1002.2</v>
      </c>
      <c r="E3041" s="27340" t="s">
        <v>1066</v>
      </c>
      <c r="F3041" s="27341" t="s">
        <v>430</v>
      </c>
      <c r="G3041" s="27310" t="s">
        <v>22</v>
      </c>
      <c r="H3041" s="27343" t="s">
        <v>22</v>
      </c>
      <c r="I3041" s="27310" t="s">
        <v>2895</v>
      </c>
      <c r="J3041" s="27343" t="s">
        <v>22</v>
      </c>
      <c r="K3041" s="28195" t="s">
        <v>1067</v>
      </c>
      <c r="L3041" s="28229"/>
      <c r="M3041" s="28229"/>
      <c r="N3041" s="28229"/>
      <c r="O3041" s="28229"/>
      <c r="P3041" s="28229"/>
      <c r="Q3041" s="28229"/>
      <c r="R3041" s="28229"/>
      <c r="S3041" s="28229"/>
      <c r="T3041" s="28229"/>
      <c r="U3041" s="28265"/>
      <c r="V3041" s="28229">
        <v>0</v>
      </c>
    </row>
    <row s="28966" customFormat="1" customHeight="1" ht="15">
      <c r="A3042" s="28229"/>
      <c r="B3042" s="28924"/>
      <c r="C3042" s="28540"/>
      <c r="D3042" s="27339" t="str">
        <f>B3040&amp;".3"</f>
        <v>3.1002.3</v>
      </c>
      <c r="E3042" s="27340" t="s">
        <v>1068</v>
      </c>
      <c r="F3042" s="27341" t="s">
        <v>430</v>
      </c>
      <c r="G3042" s="27310" t="s">
        <v>22</v>
      </c>
      <c r="H3042" s="27343" t="s">
        <v>22</v>
      </c>
      <c r="I3042" s="27310" t="s">
        <v>2895</v>
      </c>
      <c r="J3042" s="27343" t="s">
        <v>22</v>
      </c>
      <c r="K3042" s="28195" t="s">
        <v>1069</v>
      </c>
      <c r="L3042" s="28229"/>
      <c r="M3042" s="28229"/>
      <c r="N3042" s="28229"/>
      <c r="O3042" s="28229"/>
      <c r="P3042" s="28229"/>
      <c r="Q3042" s="28229"/>
      <c r="R3042" s="28229"/>
      <c r="S3042" s="28229"/>
      <c r="T3042" s="28229"/>
      <c r="U3042" s="28265"/>
      <c r="V3042" s="28229">
        <v>0</v>
      </c>
    </row>
    <row s="28966" customFormat="1" customHeight="1" ht="22.5">
      <c r="A3043" s="28229"/>
      <c r="B3043" s="28924" t="s">
        <v>2923</v>
      </c>
      <c r="C3043" s="28540" t="s">
        <v>103</v>
      </c>
      <c r="D3043" s="27339" t="str">
        <f>B3043&amp;".1"</f>
        <v>3.1003.1</v>
      </c>
      <c r="E3043" s="27340" t="s">
        <v>1065</v>
      </c>
      <c r="F3043" s="27341" t="s">
        <v>430</v>
      </c>
      <c r="G3043" s="27545" t="s">
        <v>22</v>
      </c>
      <c r="H3043" s="27343" t="s">
        <v>22</v>
      </c>
      <c r="I3043" s="27545" t="s">
        <v>2922</v>
      </c>
      <c r="J3043" s="27343" t="s">
        <v>22</v>
      </c>
      <c r="K3043" s="28195"/>
      <c r="L3043" s="28229"/>
      <c r="M3043" s="28229"/>
      <c r="N3043" s="28229"/>
      <c r="O3043" s="28229"/>
      <c r="P3043" s="28229"/>
      <c r="Q3043" s="28229"/>
      <c r="R3043" s="28229"/>
      <c r="S3043" s="28229"/>
      <c r="T3043" s="28229"/>
      <c r="U3043" s="28265"/>
      <c r="V3043" s="28229">
        <v>0</v>
      </c>
    </row>
    <row s="28966" customFormat="1" customHeight="1" ht="15">
      <c r="A3044" s="28229"/>
      <c r="B3044" s="28924"/>
      <c r="C3044" s="28540"/>
      <c r="D3044" s="27339" t="str">
        <f>B3043&amp;".2"</f>
        <v>3.1003.2</v>
      </c>
      <c r="E3044" s="27340" t="s">
        <v>1066</v>
      </c>
      <c r="F3044" s="27341" t="s">
        <v>430</v>
      </c>
      <c r="G3044" s="27310" t="s">
        <v>22</v>
      </c>
      <c r="H3044" s="27343" t="s">
        <v>22</v>
      </c>
      <c r="I3044" s="27310" t="s">
        <v>2895</v>
      </c>
      <c r="J3044" s="27343" t="s">
        <v>22</v>
      </c>
      <c r="K3044" s="28195" t="s">
        <v>1067</v>
      </c>
      <c r="L3044" s="28229"/>
      <c r="M3044" s="28229"/>
      <c r="N3044" s="28229"/>
      <c r="O3044" s="28229"/>
      <c r="P3044" s="28229"/>
      <c r="Q3044" s="28229"/>
      <c r="R3044" s="28229"/>
      <c r="S3044" s="28229"/>
      <c r="T3044" s="28229"/>
      <c r="U3044" s="28265"/>
      <c r="V3044" s="28229">
        <v>0</v>
      </c>
    </row>
    <row s="28966" customFormat="1" customHeight="1" ht="15">
      <c r="A3045" s="28229"/>
      <c r="B3045" s="28924"/>
      <c r="C3045" s="28540"/>
      <c r="D3045" s="27339" t="str">
        <f>B3043&amp;".3"</f>
        <v>3.1003.3</v>
      </c>
      <c r="E3045" s="27340" t="s">
        <v>1068</v>
      </c>
      <c r="F3045" s="27341" t="s">
        <v>430</v>
      </c>
      <c r="G3045" s="27310" t="s">
        <v>22</v>
      </c>
      <c r="H3045" s="27343" t="s">
        <v>22</v>
      </c>
      <c r="I3045" s="27310" t="s">
        <v>2895</v>
      </c>
      <c r="J3045" s="27343" t="s">
        <v>22</v>
      </c>
      <c r="K3045" s="28195" t="s">
        <v>1069</v>
      </c>
      <c r="L3045" s="28229"/>
      <c r="M3045" s="28229"/>
      <c r="N3045" s="28229"/>
      <c r="O3045" s="28229"/>
      <c r="P3045" s="28229"/>
      <c r="Q3045" s="28229"/>
      <c r="R3045" s="28229"/>
      <c r="S3045" s="28229"/>
      <c r="T3045" s="28229"/>
      <c r="U3045" s="28265"/>
      <c r="V3045" s="28229">
        <v>0</v>
      </c>
    </row>
    <row s="28966" customFormat="1" customHeight="1" ht="22.5">
      <c r="A3046" s="28229"/>
      <c r="B3046" s="28924" t="s">
        <v>2924</v>
      </c>
      <c r="C3046" s="28540" t="s">
        <v>103</v>
      </c>
      <c r="D3046" s="27339" t="str">
        <f>B3046&amp;".1"</f>
        <v>3.1004.1</v>
      </c>
      <c r="E3046" s="27340" t="s">
        <v>1065</v>
      </c>
      <c r="F3046" s="27341" t="s">
        <v>430</v>
      </c>
      <c r="G3046" s="27545" t="s">
        <v>22</v>
      </c>
      <c r="H3046" s="27343" t="s">
        <v>22</v>
      </c>
      <c r="I3046" s="27545" t="s">
        <v>2925</v>
      </c>
      <c r="J3046" s="27343" t="s">
        <v>22</v>
      </c>
      <c r="K3046" s="28195"/>
      <c r="L3046" s="28229"/>
      <c r="M3046" s="28229"/>
      <c r="N3046" s="28229"/>
      <c r="O3046" s="28229"/>
      <c r="P3046" s="28229"/>
      <c r="Q3046" s="28229"/>
      <c r="R3046" s="28229"/>
      <c r="S3046" s="28229"/>
      <c r="T3046" s="28229"/>
      <c r="U3046" s="28265"/>
      <c r="V3046" s="28229">
        <v>0</v>
      </c>
    </row>
    <row s="28966" customFormat="1" customHeight="1" ht="15">
      <c r="A3047" s="28229"/>
      <c r="B3047" s="28924"/>
      <c r="C3047" s="28540"/>
      <c r="D3047" s="27339" t="str">
        <f>B3046&amp;".2"</f>
        <v>3.1004.2</v>
      </c>
      <c r="E3047" s="27340" t="s">
        <v>1066</v>
      </c>
      <c r="F3047" s="27341" t="s">
        <v>430</v>
      </c>
      <c r="G3047" s="27310" t="s">
        <v>22</v>
      </c>
      <c r="H3047" s="27343" t="s">
        <v>22</v>
      </c>
      <c r="I3047" s="27310" t="s">
        <v>2895</v>
      </c>
      <c r="J3047" s="27343" t="s">
        <v>22</v>
      </c>
      <c r="K3047" s="28195" t="s">
        <v>1067</v>
      </c>
      <c r="L3047" s="28229"/>
      <c r="M3047" s="28229"/>
      <c r="N3047" s="28229"/>
      <c r="O3047" s="28229"/>
      <c r="P3047" s="28229"/>
      <c r="Q3047" s="28229"/>
      <c r="R3047" s="28229"/>
      <c r="S3047" s="28229"/>
      <c r="T3047" s="28229"/>
      <c r="U3047" s="28265"/>
      <c r="V3047" s="28229">
        <v>0</v>
      </c>
    </row>
    <row s="28966" customFormat="1" customHeight="1" ht="15">
      <c r="A3048" s="28229"/>
      <c r="B3048" s="28924"/>
      <c r="C3048" s="28540"/>
      <c r="D3048" s="27339" t="str">
        <f>B3046&amp;".3"</f>
        <v>3.1004.3</v>
      </c>
      <c r="E3048" s="27340" t="s">
        <v>1068</v>
      </c>
      <c r="F3048" s="27341" t="s">
        <v>430</v>
      </c>
      <c r="G3048" s="27310" t="s">
        <v>22</v>
      </c>
      <c r="H3048" s="27343" t="s">
        <v>22</v>
      </c>
      <c r="I3048" s="27310" t="s">
        <v>2895</v>
      </c>
      <c r="J3048" s="27343" t="s">
        <v>22</v>
      </c>
      <c r="K3048" s="28195" t="s">
        <v>1069</v>
      </c>
      <c r="L3048" s="28229"/>
      <c r="M3048" s="28229"/>
      <c r="N3048" s="28229"/>
      <c r="O3048" s="28229"/>
      <c r="P3048" s="28229"/>
      <c r="Q3048" s="28229"/>
      <c r="R3048" s="28229"/>
      <c r="S3048" s="28229"/>
      <c r="T3048" s="28229"/>
      <c r="U3048" s="28265"/>
      <c r="V3048" s="28229">
        <v>0</v>
      </c>
    </row>
    <row s="28966" customFormat="1" customHeight="1" ht="22.5">
      <c r="A3049" s="28229"/>
      <c r="B3049" s="28924" t="s">
        <v>2926</v>
      </c>
      <c r="C3049" s="28540" t="s">
        <v>103</v>
      </c>
      <c r="D3049" s="27339" t="str">
        <f>B3049&amp;".1"</f>
        <v>3.1005.1</v>
      </c>
      <c r="E3049" s="27340" t="s">
        <v>1065</v>
      </c>
      <c r="F3049" s="27341" t="s">
        <v>430</v>
      </c>
      <c r="G3049" s="27545" t="s">
        <v>22</v>
      </c>
      <c r="H3049" s="27343" t="s">
        <v>22</v>
      </c>
      <c r="I3049" s="27545" t="s">
        <v>1270</v>
      </c>
      <c r="J3049" s="27343" t="s">
        <v>22</v>
      </c>
      <c r="K3049" s="28195"/>
      <c r="L3049" s="28229"/>
      <c r="M3049" s="28229"/>
      <c r="N3049" s="28229"/>
      <c r="O3049" s="28229"/>
      <c r="P3049" s="28229"/>
      <c r="Q3049" s="28229"/>
      <c r="R3049" s="28229"/>
      <c r="S3049" s="28229"/>
      <c r="T3049" s="28229"/>
      <c r="U3049" s="28265"/>
      <c r="V3049" s="28229">
        <v>0</v>
      </c>
    </row>
    <row s="28966" customFormat="1" customHeight="1" ht="15">
      <c r="A3050" s="28229"/>
      <c r="B3050" s="28924"/>
      <c r="C3050" s="28540"/>
      <c r="D3050" s="27339" t="str">
        <f>B3049&amp;".2"</f>
        <v>3.1005.2</v>
      </c>
      <c r="E3050" s="27340" t="s">
        <v>1066</v>
      </c>
      <c r="F3050" s="27341" t="s">
        <v>430</v>
      </c>
      <c r="G3050" s="27310" t="s">
        <v>22</v>
      </c>
      <c r="H3050" s="27343" t="s">
        <v>22</v>
      </c>
      <c r="I3050" s="27310" t="s">
        <v>2927</v>
      </c>
      <c r="J3050" s="27343" t="s">
        <v>22</v>
      </c>
      <c r="K3050" s="28195" t="s">
        <v>1067</v>
      </c>
      <c r="L3050" s="28229"/>
      <c r="M3050" s="28229"/>
      <c r="N3050" s="28229"/>
      <c r="O3050" s="28229"/>
      <c r="P3050" s="28229"/>
      <c r="Q3050" s="28229"/>
      <c r="R3050" s="28229"/>
      <c r="S3050" s="28229"/>
      <c r="T3050" s="28229"/>
      <c r="U3050" s="28265"/>
      <c r="V3050" s="28229">
        <v>0</v>
      </c>
    </row>
    <row s="28966" customFormat="1" customHeight="1" ht="15">
      <c r="A3051" s="28229"/>
      <c r="B3051" s="28924"/>
      <c r="C3051" s="28540"/>
      <c r="D3051" s="27339" t="str">
        <f>B3049&amp;".3"</f>
        <v>3.1005.3</v>
      </c>
      <c r="E3051" s="27340" t="s">
        <v>1068</v>
      </c>
      <c r="F3051" s="27341" t="s">
        <v>430</v>
      </c>
      <c r="G3051" s="27310" t="s">
        <v>22</v>
      </c>
      <c r="H3051" s="27343" t="s">
        <v>22</v>
      </c>
      <c r="I3051" s="27310" t="s">
        <v>2927</v>
      </c>
      <c r="J3051" s="27343" t="s">
        <v>22</v>
      </c>
      <c r="K3051" s="28195" t="s">
        <v>1069</v>
      </c>
      <c r="L3051" s="28229"/>
      <c r="M3051" s="28229"/>
      <c r="N3051" s="28229"/>
      <c r="O3051" s="28229"/>
      <c r="P3051" s="28229"/>
      <c r="Q3051" s="28229"/>
      <c r="R3051" s="28229"/>
      <c r="S3051" s="28229"/>
      <c r="T3051" s="28229"/>
      <c r="U3051" s="28265"/>
      <c r="V3051" s="28229">
        <v>0</v>
      </c>
    </row>
    <row s="28966" customFormat="1" customHeight="1" ht="22.5">
      <c r="A3052" s="28229"/>
      <c r="B3052" s="28924" t="s">
        <v>2928</v>
      </c>
      <c r="C3052" s="28540" t="s">
        <v>103</v>
      </c>
      <c r="D3052" s="27339" t="str">
        <f>B3052&amp;".1"</f>
        <v>3.1006.1</v>
      </c>
      <c r="E3052" s="27340" t="s">
        <v>1065</v>
      </c>
      <c r="F3052" s="27341" t="s">
        <v>430</v>
      </c>
      <c r="G3052" s="27545" t="s">
        <v>22</v>
      </c>
      <c r="H3052" s="27343" t="s">
        <v>22</v>
      </c>
      <c r="I3052" s="27545" t="s">
        <v>2929</v>
      </c>
      <c r="J3052" s="27343" t="s">
        <v>22</v>
      </c>
      <c r="K3052" s="28195"/>
      <c r="L3052" s="28229"/>
      <c r="M3052" s="28229"/>
      <c r="N3052" s="28229"/>
      <c r="O3052" s="28229"/>
      <c r="P3052" s="28229"/>
      <c r="Q3052" s="28229"/>
      <c r="R3052" s="28229"/>
      <c r="S3052" s="28229"/>
      <c r="T3052" s="28229"/>
      <c r="U3052" s="28265"/>
      <c r="V3052" s="28229">
        <v>0</v>
      </c>
    </row>
    <row s="28966" customFormat="1" customHeight="1" ht="15">
      <c r="A3053" s="28229"/>
      <c r="B3053" s="28924"/>
      <c r="C3053" s="28540"/>
      <c r="D3053" s="27339" t="str">
        <f>B3052&amp;".2"</f>
        <v>3.1006.2</v>
      </c>
      <c r="E3053" s="27340" t="s">
        <v>1066</v>
      </c>
      <c r="F3053" s="27341" t="s">
        <v>430</v>
      </c>
      <c r="G3053" s="27310" t="s">
        <v>22</v>
      </c>
      <c r="H3053" s="27343" t="s">
        <v>22</v>
      </c>
      <c r="I3053" s="27310" t="s">
        <v>2927</v>
      </c>
      <c r="J3053" s="27343" t="s">
        <v>22</v>
      </c>
      <c r="K3053" s="28195" t="s">
        <v>1067</v>
      </c>
      <c r="L3053" s="28229"/>
      <c r="M3053" s="28229"/>
      <c r="N3053" s="28229"/>
      <c r="O3053" s="28229"/>
      <c r="P3053" s="28229"/>
      <c r="Q3053" s="28229"/>
      <c r="R3053" s="28229"/>
      <c r="S3053" s="28229"/>
      <c r="T3053" s="28229"/>
      <c r="U3053" s="28265"/>
      <c r="V3053" s="28229">
        <v>0</v>
      </c>
    </row>
    <row s="28966" customFormat="1" customHeight="1" ht="15">
      <c r="A3054" s="28229"/>
      <c r="B3054" s="28924"/>
      <c r="C3054" s="28540"/>
      <c r="D3054" s="27339" t="str">
        <f>B3052&amp;".3"</f>
        <v>3.1006.3</v>
      </c>
      <c r="E3054" s="27340" t="s">
        <v>1068</v>
      </c>
      <c r="F3054" s="27341" t="s">
        <v>430</v>
      </c>
      <c r="G3054" s="27310" t="s">
        <v>22</v>
      </c>
      <c r="H3054" s="27343" t="s">
        <v>22</v>
      </c>
      <c r="I3054" s="27310" t="s">
        <v>2927</v>
      </c>
      <c r="J3054" s="27343" t="s">
        <v>22</v>
      </c>
      <c r="K3054" s="28195" t="s">
        <v>1069</v>
      </c>
      <c r="L3054" s="28229"/>
      <c r="M3054" s="28229"/>
      <c r="N3054" s="28229"/>
      <c r="O3054" s="28229"/>
      <c r="P3054" s="28229"/>
      <c r="Q3054" s="28229"/>
      <c r="R3054" s="28229"/>
      <c r="S3054" s="28229"/>
      <c r="T3054" s="28229"/>
      <c r="U3054" s="28265"/>
      <c r="V3054" s="28229">
        <v>0</v>
      </c>
    </row>
    <row s="28966" customFormat="1" customHeight="1" ht="22.5">
      <c r="A3055" s="28229"/>
      <c r="B3055" s="28924" t="s">
        <v>2930</v>
      </c>
      <c r="C3055" s="28540" t="s">
        <v>103</v>
      </c>
      <c r="D3055" s="27339" t="str">
        <f>B3055&amp;".1"</f>
        <v>3.1007.1</v>
      </c>
      <c r="E3055" s="27340" t="s">
        <v>1065</v>
      </c>
      <c r="F3055" s="27341" t="s">
        <v>430</v>
      </c>
      <c r="G3055" s="27545" t="s">
        <v>22</v>
      </c>
      <c r="H3055" s="27343" t="s">
        <v>22</v>
      </c>
      <c r="I3055" s="27545" t="s">
        <v>2931</v>
      </c>
      <c r="J3055" s="27343" t="s">
        <v>22</v>
      </c>
      <c r="K3055" s="28195"/>
      <c r="L3055" s="28229"/>
      <c r="M3055" s="28229"/>
      <c r="N3055" s="28229"/>
      <c r="O3055" s="28229"/>
      <c r="P3055" s="28229"/>
      <c r="Q3055" s="28229"/>
      <c r="R3055" s="28229"/>
      <c r="S3055" s="28229"/>
      <c r="T3055" s="28229"/>
      <c r="U3055" s="28265"/>
      <c r="V3055" s="28229">
        <v>0</v>
      </c>
    </row>
    <row s="28966" customFormat="1" customHeight="1" ht="15">
      <c r="A3056" s="28229"/>
      <c r="B3056" s="28924"/>
      <c r="C3056" s="28540"/>
      <c r="D3056" s="27339" t="str">
        <f>B3055&amp;".2"</f>
        <v>3.1007.2</v>
      </c>
      <c r="E3056" s="27340" t="s">
        <v>1066</v>
      </c>
      <c r="F3056" s="27341" t="s">
        <v>430</v>
      </c>
      <c r="G3056" s="27310" t="s">
        <v>22</v>
      </c>
      <c r="H3056" s="27343" t="s">
        <v>22</v>
      </c>
      <c r="I3056" s="27310" t="s">
        <v>2927</v>
      </c>
      <c r="J3056" s="27343" t="s">
        <v>22</v>
      </c>
      <c r="K3056" s="28195" t="s">
        <v>1067</v>
      </c>
      <c r="L3056" s="28229"/>
      <c r="M3056" s="28229"/>
      <c r="N3056" s="28229"/>
      <c r="O3056" s="28229"/>
      <c r="P3056" s="28229"/>
      <c r="Q3056" s="28229"/>
      <c r="R3056" s="28229"/>
      <c r="S3056" s="28229"/>
      <c r="T3056" s="28229"/>
      <c r="U3056" s="28265"/>
      <c r="V3056" s="28229">
        <v>0</v>
      </c>
    </row>
    <row s="28966" customFormat="1" customHeight="1" ht="15">
      <c r="A3057" s="28229"/>
      <c r="B3057" s="28924"/>
      <c r="C3057" s="28540"/>
      <c r="D3057" s="27339" t="str">
        <f>B3055&amp;".3"</f>
        <v>3.1007.3</v>
      </c>
      <c r="E3057" s="27340" t="s">
        <v>1068</v>
      </c>
      <c r="F3057" s="27341" t="s">
        <v>430</v>
      </c>
      <c r="G3057" s="27310" t="s">
        <v>22</v>
      </c>
      <c r="H3057" s="27343" t="s">
        <v>22</v>
      </c>
      <c r="I3057" s="27310" t="s">
        <v>2927</v>
      </c>
      <c r="J3057" s="27343" t="s">
        <v>22</v>
      </c>
      <c r="K3057" s="28195" t="s">
        <v>1069</v>
      </c>
      <c r="L3057" s="28229"/>
      <c r="M3057" s="28229"/>
      <c r="N3057" s="28229"/>
      <c r="O3057" s="28229"/>
      <c r="P3057" s="28229"/>
      <c r="Q3057" s="28229"/>
      <c r="R3057" s="28229"/>
      <c r="S3057" s="28229"/>
      <c r="T3057" s="28229"/>
      <c r="U3057" s="28265"/>
      <c r="V3057" s="28229">
        <v>0</v>
      </c>
    </row>
    <row s="28966" customFormat="1" customHeight="1" ht="22.5">
      <c r="A3058" s="28229"/>
      <c r="B3058" s="28924" t="s">
        <v>2932</v>
      </c>
      <c r="C3058" s="28540" t="s">
        <v>103</v>
      </c>
      <c r="D3058" s="27339" t="str">
        <f>B3058&amp;".1"</f>
        <v>3.1008.1</v>
      </c>
      <c r="E3058" s="27340" t="s">
        <v>1065</v>
      </c>
      <c r="F3058" s="27341" t="s">
        <v>430</v>
      </c>
      <c r="G3058" s="27545" t="s">
        <v>22</v>
      </c>
      <c r="H3058" s="27343" t="s">
        <v>22</v>
      </c>
      <c r="I3058" s="27545" t="s">
        <v>2933</v>
      </c>
      <c r="J3058" s="27343" t="s">
        <v>22</v>
      </c>
      <c r="K3058" s="28195"/>
      <c r="L3058" s="28229"/>
      <c r="M3058" s="28229"/>
      <c r="N3058" s="28229"/>
      <c r="O3058" s="28229"/>
      <c r="P3058" s="28229"/>
      <c r="Q3058" s="28229"/>
      <c r="R3058" s="28229"/>
      <c r="S3058" s="28229"/>
      <c r="T3058" s="28229"/>
      <c r="U3058" s="28265"/>
      <c r="V3058" s="28229">
        <v>0</v>
      </c>
    </row>
    <row s="28966" customFormat="1" customHeight="1" ht="15">
      <c r="A3059" s="28229"/>
      <c r="B3059" s="28924"/>
      <c r="C3059" s="28540"/>
      <c r="D3059" s="27339" t="str">
        <f>B3058&amp;".2"</f>
        <v>3.1008.2</v>
      </c>
      <c r="E3059" s="27340" t="s">
        <v>1066</v>
      </c>
      <c r="F3059" s="27341" t="s">
        <v>430</v>
      </c>
      <c r="G3059" s="27310" t="s">
        <v>22</v>
      </c>
      <c r="H3059" s="27343" t="s">
        <v>22</v>
      </c>
      <c r="I3059" s="27310" t="s">
        <v>2927</v>
      </c>
      <c r="J3059" s="27343" t="s">
        <v>22</v>
      </c>
      <c r="K3059" s="28195" t="s">
        <v>1067</v>
      </c>
      <c r="L3059" s="28229"/>
      <c r="M3059" s="28229"/>
      <c r="N3059" s="28229"/>
      <c r="O3059" s="28229"/>
      <c r="P3059" s="28229"/>
      <c r="Q3059" s="28229"/>
      <c r="R3059" s="28229"/>
      <c r="S3059" s="28229"/>
      <c r="T3059" s="28229"/>
      <c r="U3059" s="28265"/>
      <c r="V3059" s="28229">
        <v>0</v>
      </c>
    </row>
    <row s="28966" customFormat="1" customHeight="1" ht="15">
      <c r="A3060" s="28229"/>
      <c r="B3060" s="28924"/>
      <c r="C3060" s="28540"/>
      <c r="D3060" s="27339" t="str">
        <f>B3058&amp;".3"</f>
        <v>3.1008.3</v>
      </c>
      <c r="E3060" s="27340" t="s">
        <v>1068</v>
      </c>
      <c r="F3060" s="27341" t="s">
        <v>430</v>
      </c>
      <c r="G3060" s="27310" t="s">
        <v>22</v>
      </c>
      <c r="H3060" s="27343" t="s">
        <v>22</v>
      </c>
      <c r="I3060" s="27310" t="s">
        <v>2927</v>
      </c>
      <c r="J3060" s="27343" t="s">
        <v>22</v>
      </c>
      <c r="K3060" s="28195" t="s">
        <v>1069</v>
      </c>
      <c r="L3060" s="28229"/>
      <c r="M3060" s="28229"/>
      <c r="N3060" s="28229"/>
      <c r="O3060" s="28229"/>
      <c r="P3060" s="28229"/>
      <c r="Q3060" s="28229"/>
      <c r="R3060" s="28229"/>
      <c r="S3060" s="28229"/>
      <c r="T3060" s="28229"/>
      <c r="U3060" s="28265"/>
      <c r="V3060" s="28229">
        <v>0</v>
      </c>
    </row>
    <row s="28966" customFormat="1" customHeight="1" ht="22.5">
      <c r="A3061" s="28229"/>
      <c r="B3061" s="28924" t="s">
        <v>2934</v>
      </c>
      <c r="C3061" s="28540" t="s">
        <v>103</v>
      </c>
      <c r="D3061" s="27339" t="str">
        <f>B3061&amp;".1"</f>
        <v>3.1009.1</v>
      </c>
      <c r="E3061" s="27340" t="s">
        <v>1065</v>
      </c>
      <c r="F3061" s="27341" t="s">
        <v>430</v>
      </c>
      <c r="G3061" s="27545" t="s">
        <v>22</v>
      </c>
      <c r="H3061" s="27343" t="s">
        <v>22</v>
      </c>
      <c r="I3061" s="27545" t="s">
        <v>2935</v>
      </c>
      <c r="J3061" s="27343" t="s">
        <v>22</v>
      </c>
      <c r="K3061" s="28195"/>
      <c r="L3061" s="28229"/>
      <c r="M3061" s="28229"/>
      <c r="N3061" s="28229"/>
      <c r="O3061" s="28229"/>
      <c r="P3061" s="28229"/>
      <c r="Q3061" s="28229"/>
      <c r="R3061" s="28229"/>
      <c r="S3061" s="28229"/>
      <c r="T3061" s="28229"/>
      <c r="U3061" s="28265"/>
      <c r="V3061" s="28229">
        <v>0</v>
      </c>
    </row>
    <row s="28966" customFormat="1" customHeight="1" ht="15">
      <c r="A3062" s="28229"/>
      <c r="B3062" s="28924"/>
      <c r="C3062" s="28540"/>
      <c r="D3062" s="27339" t="str">
        <f>B3061&amp;".2"</f>
        <v>3.1009.2</v>
      </c>
      <c r="E3062" s="27340" t="s">
        <v>1066</v>
      </c>
      <c r="F3062" s="27341" t="s">
        <v>430</v>
      </c>
      <c r="G3062" s="27310" t="s">
        <v>22</v>
      </c>
      <c r="H3062" s="27343" t="s">
        <v>22</v>
      </c>
      <c r="I3062" s="27310" t="s">
        <v>2927</v>
      </c>
      <c r="J3062" s="27343" t="s">
        <v>22</v>
      </c>
      <c r="K3062" s="28195" t="s">
        <v>1067</v>
      </c>
      <c r="L3062" s="28229"/>
      <c r="M3062" s="28229"/>
      <c r="N3062" s="28229"/>
      <c r="O3062" s="28229"/>
      <c r="P3062" s="28229"/>
      <c r="Q3062" s="28229"/>
      <c r="R3062" s="28229"/>
      <c r="S3062" s="28229"/>
      <c r="T3062" s="28229"/>
      <c r="U3062" s="28265"/>
      <c r="V3062" s="28229">
        <v>0</v>
      </c>
    </row>
    <row s="28966" customFormat="1" customHeight="1" ht="15">
      <c r="A3063" s="28229"/>
      <c r="B3063" s="28924"/>
      <c r="C3063" s="28540"/>
      <c r="D3063" s="27339" t="str">
        <f>B3061&amp;".3"</f>
        <v>3.1009.3</v>
      </c>
      <c r="E3063" s="27340" t="s">
        <v>1068</v>
      </c>
      <c r="F3063" s="27341" t="s">
        <v>430</v>
      </c>
      <c r="G3063" s="27310" t="s">
        <v>22</v>
      </c>
      <c r="H3063" s="27343" t="s">
        <v>22</v>
      </c>
      <c r="I3063" s="27310" t="s">
        <v>2927</v>
      </c>
      <c r="J3063" s="27343" t="s">
        <v>22</v>
      </c>
      <c r="K3063" s="28195" t="s">
        <v>1069</v>
      </c>
      <c r="L3063" s="28229"/>
      <c r="M3063" s="28229"/>
      <c r="N3063" s="28229"/>
      <c r="O3063" s="28229"/>
      <c r="P3063" s="28229"/>
      <c r="Q3063" s="28229"/>
      <c r="R3063" s="28229"/>
      <c r="S3063" s="28229"/>
      <c r="T3063" s="28229"/>
      <c r="U3063" s="28265"/>
      <c r="V3063" s="28229">
        <v>0</v>
      </c>
    </row>
    <row s="28966" customFormat="1" customHeight="1" ht="22.5">
      <c r="A3064" s="28229"/>
      <c r="B3064" s="28924" t="s">
        <v>2936</v>
      </c>
      <c r="C3064" s="28540" t="s">
        <v>103</v>
      </c>
      <c r="D3064" s="27339" t="str">
        <f>B3064&amp;".1"</f>
        <v>3.1010.1</v>
      </c>
      <c r="E3064" s="27340" t="s">
        <v>1065</v>
      </c>
      <c r="F3064" s="27341" t="s">
        <v>430</v>
      </c>
      <c r="G3064" s="27545" t="s">
        <v>22</v>
      </c>
      <c r="H3064" s="27343" t="s">
        <v>22</v>
      </c>
      <c r="I3064" s="27545" t="s">
        <v>2937</v>
      </c>
      <c r="J3064" s="27343" t="s">
        <v>22</v>
      </c>
      <c r="K3064" s="28195"/>
      <c r="L3064" s="28229"/>
      <c r="M3064" s="28229"/>
      <c r="N3064" s="28229"/>
      <c r="O3064" s="28229"/>
      <c r="P3064" s="28229"/>
      <c r="Q3064" s="28229"/>
      <c r="R3064" s="28229"/>
      <c r="S3064" s="28229"/>
      <c r="T3064" s="28229"/>
      <c r="U3064" s="28265"/>
      <c r="V3064" s="28229">
        <v>0</v>
      </c>
    </row>
    <row s="28966" customFormat="1" customHeight="1" ht="15">
      <c r="A3065" s="28229"/>
      <c r="B3065" s="28924"/>
      <c r="C3065" s="28540"/>
      <c r="D3065" s="27339" t="str">
        <f>B3064&amp;".2"</f>
        <v>3.1010.2</v>
      </c>
      <c r="E3065" s="27340" t="s">
        <v>1066</v>
      </c>
      <c r="F3065" s="27341" t="s">
        <v>430</v>
      </c>
      <c r="G3065" s="27310" t="s">
        <v>22</v>
      </c>
      <c r="H3065" s="27343" t="s">
        <v>22</v>
      </c>
      <c r="I3065" s="27310" t="s">
        <v>2927</v>
      </c>
      <c r="J3065" s="27343" t="s">
        <v>22</v>
      </c>
      <c r="K3065" s="28195" t="s">
        <v>1067</v>
      </c>
      <c r="L3065" s="28229"/>
      <c r="M3065" s="28229"/>
      <c r="N3065" s="28229"/>
      <c r="O3065" s="28229"/>
      <c r="P3065" s="28229"/>
      <c r="Q3065" s="28229"/>
      <c r="R3065" s="28229"/>
      <c r="S3065" s="28229"/>
      <c r="T3065" s="28229"/>
      <c r="U3065" s="28265"/>
      <c r="V3065" s="28229">
        <v>0</v>
      </c>
    </row>
    <row s="28966" customFormat="1" customHeight="1" ht="15">
      <c r="A3066" s="28229"/>
      <c r="B3066" s="28924"/>
      <c r="C3066" s="28540"/>
      <c r="D3066" s="27339" t="str">
        <f>B3064&amp;".3"</f>
        <v>3.1010.3</v>
      </c>
      <c r="E3066" s="27340" t="s">
        <v>1068</v>
      </c>
      <c r="F3066" s="27341" t="s">
        <v>430</v>
      </c>
      <c r="G3066" s="27310" t="s">
        <v>22</v>
      </c>
      <c r="H3066" s="27343" t="s">
        <v>22</v>
      </c>
      <c r="I3066" s="27310" t="s">
        <v>2927</v>
      </c>
      <c r="J3066" s="27343" t="s">
        <v>22</v>
      </c>
      <c r="K3066" s="28195" t="s">
        <v>1069</v>
      </c>
      <c r="L3066" s="28229"/>
      <c r="M3066" s="28229"/>
      <c r="N3066" s="28229"/>
      <c r="O3066" s="28229"/>
      <c r="P3066" s="28229"/>
      <c r="Q3066" s="28229"/>
      <c r="R3066" s="28229"/>
      <c r="S3066" s="28229"/>
      <c r="T3066" s="28229"/>
      <c r="U3066" s="28265"/>
      <c r="V3066" s="28229">
        <v>0</v>
      </c>
    </row>
    <row s="28966" customFormat="1" customHeight="1" ht="22.5">
      <c r="A3067" s="28229"/>
      <c r="B3067" s="28924" t="s">
        <v>2938</v>
      </c>
      <c r="C3067" s="28540" t="s">
        <v>103</v>
      </c>
      <c r="D3067" s="27339" t="str">
        <f>B3067&amp;".1"</f>
        <v>3.1011.1</v>
      </c>
      <c r="E3067" s="27340" t="s">
        <v>1065</v>
      </c>
      <c r="F3067" s="27341" t="s">
        <v>430</v>
      </c>
      <c r="G3067" s="27545" t="s">
        <v>22</v>
      </c>
      <c r="H3067" s="27343" t="s">
        <v>22</v>
      </c>
      <c r="I3067" s="27545" t="s">
        <v>2939</v>
      </c>
      <c r="J3067" s="27343" t="s">
        <v>22</v>
      </c>
      <c r="K3067" s="28195"/>
      <c r="L3067" s="28229"/>
      <c r="M3067" s="28229"/>
      <c r="N3067" s="28229"/>
      <c r="O3067" s="28229"/>
      <c r="P3067" s="28229"/>
      <c r="Q3067" s="28229"/>
      <c r="R3067" s="28229"/>
      <c r="S3067" s="28229"/>
      <c r="T3067" s="28229"/>
      <c r="U3067" s="28265"/>
      <c r="V3067" s="28229">
        <v>0</v>
      </c>
    </row>
    <row s="28966" customFormat="1" customHeight="1" ht="15">
      <c r="A3068" s="28229"/>
      <c r="B3068" s="28924"/>
      <c r="C3068" s="28540"/>
      <c r="D3068" s="27339" t="str">
        <f>B3067&amp;".2"</f>
        <v>3.1011.2</v>
      </c>
      <c r="E3068" s="27340" t="s">
        <v>1066</v>
      </c>
      <c r="F3068" s="27341" t="s">
        <v>430</v>
      </c>
      <c r="G3068" s="27310" t="s">
        <v>22</v>
      </c>
      <c r="H3068" s="27343" t="s">
        <v>22</v>
      </c>
      <c r="I3068" s="27310" t="s">
        <v>2927</v>
      </c>
      <c r="J3068" s="27343" t="s">
        <v>22</v>
      </c>
      <c r="K3068" s="28195" t="s">
        <v>1067</v>
      </c>
      <c r="L3068" s="28229"/>
      <c r="M3068" s="28229"/>
      <c r="N3068" s="28229"/>
      <c r="O3068" s="28229"/>
      <c r="P3068" s="28229"/>
      <c r="Q3068" s="28229"/>
      <c r="R3068" s="28229"/>
      <c r="S3068" s="28229"/>
      <c r="T3068" s="28229"/>
      <c r="U3068" s="28265"/>
      <c r="V3068" s="28229">
        <v>0</v>
      </c>
    </row>
    <row s="28966" customFormat="1" customHeight="1" ht="15">
      <c r="A3069" s="28229"/>
      <c r="B3069" s="28924"/>
      <c r="C3069" s="28540"/>
      <c r="D3069" s="27339" t="str">
        <f>B3067&amp;".3"</f>
        <v>3.1011.3</v>
      </c>
      <c r="E3069" s="27340" t="s">
        <v>1068</v>
      </c>
      <c r="F3069" s="27341" t="s">
        <v>430</v>
      </c>
      <c r="G3069" s="27310" t="s">
        <v>22</v>
      </c>
      <c r="H3069" s="27343" t="s">
        <v>22</v>
      </c>
      <c r="I3069" s="27310" t="s">
        <v>2927</v>
      </c>
      <c r="J3069" s="27343" t="s">
        <v>22</v>
      </c>
      <c r="K3069" s="28195" t="s">
        <v>1069</v>
      </c>
      <c r="L3069" s="28229"/>
      <c r="M3069" s="28229"/>
      <c r="N3069" s="28229"/>
      <c r="O3069" s="28229"/>
      <c r="P3069" s="28229"/>
      <c r="Q3069" s="28229"/>
      <c r="R3069" s="28229"/>
      <c r="S3069" s="28229"/>
      <c r="T3069" s="28229"/>
      <c r="U3069" s="28265"/>
      <c r="V3069" s="28229">
        <v>0</v>
      </c>
    </row>
    <row s="28966" customFormat="1" customHeight="1" ht="22.5">
      <c r="A3070" s="28229"/>
      <c r="B3070" s="28924" t="s">
        <v>2940</v>
      </c>
      <c r="C3070" s="28540" t="s">
        <v>103</v>
      </c>
      <c r="D3070" s="27339" t="str">
        <f>B3070&amp;".1"</f>
        <v>3.1012.1</v>
      </c>
      <c r="E3070" s="27340" t="s">
        <v>1065</v>
      </c>
      <c r="F3070" s="27341" t="s">
        <v>430</v>
      </c>
      <c r="G3070" s="27545" t="s">
        <v>22</v>
      </c>
      <c r="H3070" s="27343" t="s">
        <v>22</v>
      </c>
      <c r="I3070" s="27545" t="s">
        <v>2941</v>
      </c>
      <c r="J3070" s="27343" t="s">
        <v>22</v>
      </c>
      <c r="K3070" s="28195"/>
      <c r="L3070" s="28229"/>
      <c r="M3070" s="28229"/>
      <c r="N3070" s="28229"/>
      <c r="O3070" s="28229"/>
      <c r="P3070" s="28229"/>
      <c r="Q3070" s="28229"/>
      <c r="R3070" s="28229"/>
      <c r="S3070" s="28229"/>
      <c r="T3070" s="28229"/>
      <c r="U3070" s="28265"/>
      <c r="V3070" s="28229">
        <v>0</v>
      </c>
    </row>
    <row s="28966" customFormat="1" customHeight="1" ht="15">
      <c r="A3071" s="28229"/>
      <c r="B3071" s="28924"/>
      <c r="C3071" s="28540"/>
      <c r="D3071" s="27339" t="str">
        <f>B3070&amp;".2"</f>
        <v>3.1012.2</v>
      </c>
      <c r="E3071" s="27340" t="s">
        <v>1066</v>
      </c>
      <c r="F3071" s="27341" t="s">
        <v>430</v>
      </c>
      <c r="G3071" s="27310" t="s">
        <v>22</v>
      </c>
      <c r="H3071" s="27343" t="s">
        <v>22</v>
      </c>
      <c r="I3071" s="27310" t="s">
        <v>2927</v>
      </c>
      <c r="J3071" s="27343" t="s">
        <v>22</v>
      </c>
      <c r="K3071" s="28195" t="s">
        <v>1067</v>
      </c>
      <c r="L3071" s="28229"/>
      <c r="M3071" s="28229"/>
      <c r="N3071" s="28229"/>
      <c r="O3071" s="28229"/>
      <c r="P3071" s="28229"/>
      <c r="Q3071" s="28229"/>
      <c r="R3071" s="28229"/>
      <c r="S3071" s="28229"/>
      <c r="T3071" s="28229"/>
      <c r="U3071" s="28265"/>
      <c r="V3071" s="28229">
        <v>0</v>
      </c>
    </row>
    <row s="28966" customFormat="1" customHeight="1" ht="15">
      <c r="A3072" s="28229"/>
      <c r="B3072" s="28924"/>
      <c r="C3072" s="28540"/>
      <c r="D3072" s="27339" t="str">
        <f>B3070&amp;".3"</f>
        <v>3.1012.3</v>
      </c>
      <c r="E3072" s="27340" t="s">
        <v>1068</v>
      </c>
      <c r="F3072" s="27341" t="s">
        <v>430</v>
      </c>
      <c r="G3072" s="27310" t="s">
        <v>22</v>
      </c>
      <c r="H3072" s="27343" t="s">
        <v>22</v>
      </c>
      <c r="I3072" s="27310" t="s">
        <v>2927</v>
      </c>
      <c r="J3072" s="27343" t="s">
        <v>22</v>
      </c>
      <c r="K3072" s="28195" t="s">
        <v>1069</v>
      </c>
      <c r="L3072" s="28229"/>
      <c r="M3072" s="28229"/>
      <c r="N3072" s="28229"/>
      <c r="O3072" s="28229"/>
      <c r="P3072" s="28229"/>
      <c r="Q3072" s="28229"/>
      <c r="R3072" s="28229"/>
      <c r="S3072" s="28229"/>
      <c r="T3072" s="28229"/>
      <c r="U3072" s="28265"/>
      <c r="V3072" s="28229">
        <v>0</v>
      </c>
    </row>
    <row s="28966" customFormat="1" customHeight="1" ht="22.5">
      <c r="A3073" s="28229"/>
      <c r="B3073" s="28924" t="s">
        <v>2942</v>
      </c>
      <c r="C3073" s="28540" t="s">
        <v>103</v>
      </c>
      <c r="D3073" s="27339" t="str">
        <f>B3073&amp;".1"</f>
        <v>3.1013.1</v>
      </c>
      <c r="E3073" s="27340" t="s">
        <v>1065</v>
      </c>
      <c r="F3073" s="27341" t="s">
        <v>430</v>
      </c>
      <c r="G3073" s="27545" t="s">
        <v>22</v>
      </c>
      <c r="H3073" s="27343" t="s">
        <v>22</v>
      </c>
      <c r="I3073" s="27545" t="s">
        <v>1437</v>
      </c>
      <c r="J3073" s="27343" t="s">
        <v>22</v>
      </c>
      <c r="K3073" s="28195"/>
      <c r="L3073" s="28229"/>
      <c r="M3073" s="28229"/>
      <c r="N3073" s="28229"/>
      <c r="O3073" s="28229"/>
      <c r="P3073" s="28229"/>
      <c r="Q3073" s="28229"/>
      <c r="R3073" s="28229"/>
      <c r="S3073" s="28229"/>
      <c r="T3073" s="28229"/>
      <c r="U3073" s="28265"/>
      <c r="V3073" s="28229">
        <v>0</v>
      </c>
    </row>
    <row s="28966" customFormat="1" customHeight="1" ht="15">
      <c r="A3074" s="28229"/>
      <c r="B3074" s="28924"/>
      <c r="C3074" s="28540"/>
      <c r="D3074" s="27339" t="str">
        <f>B3073&amp;".2"</f>
        <v>3.1013.2</v>
      </c>
      <c r="E3074" s="27340" t="s">
        <v>1066</v>
      </c>
      <c r="F3074" s="27341" t="s">
        <v>430</v>
      </c>
      <c r="G3074" s="27310" t="s">
        <v>22</v>
      </c>
      <c r="H3074" s="27343" t="s">
        <v>22</v>
      </c>
      <c r="I3074" s="27310" t="s">
        <v>2927</v>
      </c>
      <c r="J3074" s="27343" t="s">
        <v>22</v>
      </c>
      <c r="K3074" s="28195" t="s">
        <v>1067</v>
      </c>
      <c r="L3074" s="28229"/>
      <c r="M3074" s="28229"/>
      <c r="N3074" s="28229"/>
      <c r="O3074" s="28229"/>
      <c r="P3074" s="28229"/>
      <c r="Q3074" s="28229"/>
      <c r="R3074" s="28229"/>
      <c r="S3074" s="28229"/>
      <c r="T3074" s="28229"/>
      <c r="U3074" s="28265"/>
      <c r="V3074" s="28229">
        <v>0</v>
      </c>
    </row>
    <row s="28966" customFormat="1" customHeight="1" ht="15">
      <c r="A3075" s="28229"/>
      <c r="B3075" s="28924"/>
      <c r="C3075" s="28540"/>
      <c r="D3075" s="27339" t="str">
        <f>B3073&amp;".3"</f>
        <v>3.1013.3</v>
      </c>
      <c r="E3075" s="27340" t="s">
        <v>1068</v>
      </c>
      <c r="F3075" s="27341" t="s">
        <v>430</v>
      </c>
      <c r="G3075" s="27310" t="s">
        <v>22</v>
      </c>
      <c r="H3075" s="27343" t="s">
        <v>22</v>
      </c>
      <c r="I3075" s="27310" t="s">
        <v>2927</v>
      </c>
      <c r="J3075" s="27343" t="s">
        <v>22</v>
      </c>
      <c r="K3075" s="28195" t="s">
        <v>1069</v>
      </c>
      <c r="L3075" s="28229"/>
      <c r="M3075" s="28229"/>
      <c r="N3075" s="28229"/>
      <c r="O3075" s="28229"/>
      <c r="P3075" s="28229"/>
      <c r="Q3075" s="28229"/>
      <c r="R3075" s="28229"/>
      <c r="S3075" s="28229"/>
      <c r="T3075" s="28229"/>
      <c r="U3075" s="28265"/>
      <c r="V3075" s="28229">
        <v>0</v>
      </c>
    </row>
    <row s="28966" customFormat="1" customHeight="1" ht="22.5">
      <c r="A3076" s="28229"/>
      <c r="B3076" s="28924" t="s">
        <v>2943</v>
      </c>
      <c r="C3076" s="28540" t="s">
        <v>103</v>
      </c>
      <c r="D3076" s="27339" t="str">
        <f>B3076&amp;".1"</f>
        <v>3.1014.1</v>
      </c>
      <c r="E3076" s="27340" t="s">
        <v>1065</v>
      </c>
      <c r="F3076" s="27341" t="s">
        <v>430</v>
      </c>
      <c r="G3076" s="27545" t="s">
        <v>22</v>
      </c>
      <c r="H3076" s="27343" t="s">
        <v>22</v>
      </c>
      <c r="I3076" s="27545" t="s">
        <v>1437</v>
      </c>
      <c r="J3076" s="27343" t="s">
        <v>22</v>
      </c>
      <c r="K3076" s="28195"/>
      <c r="L3076" s="28229"/>
      <c r="M3076" s="28229"/>
      <c r="N3076" s="28229"/>
      <c r="O3076" s="28229"/>
      <c r="P3076" s="28229"/>
      <c r="Q3076" s="28229"/>
      <c r="R3076" s="28229"/>
      <c r="S3076" s="28229"/>
      <c r="T3076" s="28229"/>
      <c r="U3076" s="28265"/>
      <c r="V3076" s="28229">
        <v>0</v>
      </c>
    </row>
    <row s="28966" customFormat="1" customHeight="1" ht="15">
      <c r="A3077" s="28229"/>
      <c r="B3077" s="28924"/>
      <c r="C3077" s="28540"/>
      <c r="D3077" s="27339" t="str">
        <f>B3076&amp;".2"</f>
        <v>3.1014.2</v>
      </c>
      <c r="E3077" s="27340" t="s">
        <v>1066</v>
      </c>
      <c r="F3077" s="27341" t="s">
        <v>430</v>
      </c>
      <c r="G3077" s="27310" t="s">
        <v>22</v>
      </c>
      <c r="H3077" s="27343" t="s">
        <v>22</v>
      </c>
      <c r="I3077" s="27310" t="s">
        <v>2927</v>
      </c>
      <c r="J3077" s="27343" t="s">
        <v>22</v>
      </c>
      <c r="K3077" s="28195" t="s">
        <v>1067</v>
      </c>
      <c r="L3077" s="28229"/>
      <c r="M3077" s="28229"/>
      <c r="N3077" s="28229"/>
      <c r="O3077" s="28229"/>
      <c r="P3077" s="28229"/>
      <c r="Q3077" s="28229"/>
      <c r="R3077" s="28229"/>
      <c r="S3077" s="28229"/>
      <c r="T3077" s="28229"/>
      <c r="U3077" s="28265"/>
      <c r="V3077" s="28229">
        <v>0</v>
      </c>
    </row>
    <row s="28966" customFormat="1" customHeight="1" ht="15">
      <c r="A3078" s="28229"/>
      <c r="B3078" s="28924"/>
      <c r="C3078" s="28540"/>
      <c r="D3078" s="27339" t="str">
        <f>B3076&amp;".3"</f>
        <v>3.1014.3</v>
      </c>
      <c r="E3078" s="27340" t="s">
        <v>1068</v>
      </c>
      <c r="F3078" s="27341" t="s">
        <v>430</v>
      </c>
      <c r="G3078" s="27310" t="s">
        <v>22</v>
      </c>
      <c r="H3078" s="27343" t="s">
        <v>22</v>
      </c>
      <c r="I3078" s="27310" t="s">
        <v>2927</v>
      </c>
      <c r="J3078" s="27343" t="s">
        <v>22</v>
      </c>
      <c r="K3078" s="28195" t="s">
        <v>1069</v>
      </c>
      <c r="L3078" s="28229"/>
      <c r="M3078" s="28229"/>
      <c r="N3078" s="28229"/>
      <c r="O3078" s="28229"/>
      <c r="P3078" s="28229"/>
      <c r="Q3078" s="28229"/>
      <c r="R3078" s="28229"/>
      <c r="S3078" s="28229"/>
      <c r="T3078" s="28229"/>
      <c r="U3078" s="28265"/>
      <c r="V3078" s="28229">
        <v>0</v>
      </c>
    </row>
    <row s="28966" customFormat="1" customHeight="1" ht="22.5">
      <c r="A3079" s="28229"/>
      <c r="B3079" s="28924" t="s">
        <v>2944</v>
      </c>
      <c r="C3079" s="28540" t="s">
        <v>103</v>
      </c>
      <c r="D3079" s="27339" t="str">
        <f>B3079&amp;".1"</f>
        <v>3.1015.1</v>
      </c>
      <c r="E3079" s="27340" t="s">
        <v>1065</v>
      </c>
      <c r="F3079" s="27341" t="s">
        <v>430</v>
      </c>
      <c r="G3079" s="27545" t="s">
        <v>22</v>
      </c>
      <c r="H3079" s="27343" t="s">
        <v>22</v>
      </c>
      <c r="I3079" s="27545" t="s">
        <v>2945</v>
      </c>
      <c r="J3079" s="27343" t="s">
        <v>22</v>
      </c>
      <c r="K3079" s="28195"/>
      <c r="L3079" s="28229"/>
      <c r="M3079" s="28229"/>
      <c r="N3079" s="28229"/>
      <c r="O3079" s="28229"/>
      <c r="P3079" s="28229"/>
      <c r="Q3079" s="28229"/>
      <c r="R3079" s="28229"/>
      <c r="S3079" s="28229"/>
      <c r="T3079" s="28229"/>
      <c r="U3079" s="28265"/>
      <c r="V3079" s="28229">
        <v>0</v>
      </c>
    </row>
    <row s="28966" customFormat="1" customHeight="1" ht="15">
      <c r="A3080" s="28229"/>
      <c r="B3080" s="28924"/>
      <c r="C3080" s="28540"/>
      <c r="D3080" s="27339" t="str">
        <f>B3079&amp;".2"</f>
        <v>3.1015.2</v>
      </c>
      <c r="E3080" s="27340" t="s">
        <v>1066</v>
      </c>
      <c r="F3080" s="27341" t="s">
        <v>430</v>
      </c>
      <c r="G3080" s="27310" t="s">
        <v>22</v>
      </c>
      <c r="H3080" s="27343" t="s">
        <v>22</v>
      </c>
      <c r="I3080" s="27310" t="s">
        <v>2946</v>
      </c>
      <c r="J3080" s="27343" t="s">
        <v>22</v>
      </c>
      <c r="K3080" s="28195" t="s">
        <v>1067</v>
      </c>
      <c r="L3080" s="28229"/>
      <c r="M3080" s="28229"/>
      <c r="N3080" s="28229"/>
      <c r="O3080" s="28229"/>
      <c r="P3080" s="28229"/>
      <c r="Q3080" s="28229"/>
      <c r="R3080" s="28229"/>
      <c r="S3080" s="28229"/>
      <c r="T3080" s="28229"/>
      <c r="U3080" s="28265"/>
      <c r="V3080" s="28229">
        <v>0</v>
      </c>
    </row>
    <row s="28966" customFormat="1" customHeight="1" ht="15">
      <c r="A3081" s="28229"/>
      <c r="B3081" s="28924"/>
      <c r="C3081" s="28540"/>
      <c r="D3081" s="27339" t="str">
        <f>B3079&amp;".3"</f>
        <v>3.1015.3</v>
      </c>
      <c r="E3081" s="27340" t="s">
        <v>1068</v>
      </c>
      <c r="F3081" s="27341" t="s">
        <v>430</v>
      </c>
      <c r="G3081" s="27310" t="s">
        <v>22</v>
      </c>
      <c r="H3081" s="27343" t="s">
        <v>22</v>
      </c>
      <c r="I3081" s="27310" t="s">
        <v>2946</v>
      </c>
      <c r="J3081" s="27343" t="s">
        <v>22</v>
      </c>
      <c r="K3081" s="28195" t="s">
        <v>1069</v>
      </c>
      <c r="L3081" s="28229"/>
      <c r="M3081" s="28229"/>
      <c r="N3081" s="28229"/>
      <c r="O3081" s="28229"/>
      <c r="P3081" s="28229"/>
      <c r="Q3081" s="28229"/>
      <c r="R3081" s="28229"/>
      <c r="S3081" s="28229"/>
      <c r="T3081" s="28229"/>
      <c r="U3081" s="28265"/>
      <c r="V3081" s="28229">
        <v>0</v>
      </c>
    </row>
    <row s="28966" customFormat="1" customHeight="1" ht="22.5">
      <c r="A3082" s="28229"/>
      <c r="B3082" s="28924" t="s">
        <v>2947</v>
      </c>
      <c r="C3082" s="28540" t="s">
        <v>103</v>
      </c>
      <c r="D3082" s="27339" t="str">
        <f>B3082&amp;".1"</f>
        <v>3.1016.1</v>
      </c>
      <c r="E3082" s="27340" t="s">
        <v>1065</v>
      </c>
      <c r="F3082" s="27341" t="s">
        <v>430</v>
      </c>
      <c r="G3082" s="27545" t="s">
        <v>22</v>
      </c>
      <c r="H3082" s="27343" t="s">
        <v>22</v>
      </c>
      <c r="I3082" s="27545" t="s">
        <v>2948</v>
      </c>
      <c r="J3082" s="27343" t="s">
        <v>22</v>
      </c>
      <c r="K3082" s="28195"/>
      <c r="L3082" s="28229"/>
      <c r="M3082" s="28229"/>
      <c r="N3082" s="28229"/>
      <c r="O3082" s="28229"/>
      <c r="P3082" s="28229"/>
      <c r="Q3082" s="28229"/>
      <c r="R3082" s="28229"/>
      <c r="S3082" s="28229"/>
      <c r="T3082" s="28229"/>
      <c r="U3082" s="28265"/>
      <c r="V3082" s="28229">
        <v>0</v>
      </c>
    </row>
    <row s="28966" customFormat="1" customHeight="1" ht="15">
      <c r="A3083" s="28229"/>
      <c r="B3083" s="28924"/>
      <c r="C3083" s="28540"/>
      <c r="D3083" s="27339" t="str">
        <f>B3082&amp;".2"</f>
        <v>3.1016.2</v>
      </c>
      <c r="E3083" s="27340" t="s">
        <v>1066</v>
      </c>
      <c r="F3083" s="27341" t="s">
        <v>430</v>
      </c>
      <c r="G3083" s="27310" t="s">
        <v>22</v>
      </c>
      <c r="H3083" s="27343" t="s">
        <v>22</v>
      </c>
      <c r="I3083" s="27310" t="s">
        <v>2946</v>
      </c>
      <c r="J3083" s="27343" t="s">
        <v>22</v>
      </c>
      <c r="K3083" s="28195" t="s">
        <v>1067</v>
      </c>
      <c r="L3083" s="28229"/>
      <c r="M3083" s="28229"/>
      <c r="N3083" s="28229"/>
      <c r="O3083" s="28229"/>
      <c r="P3083" s="28229"/>
      <c r="Q3083" s="28229"/>
      <c r="R3083" s="28229"/>
      <c r="S3083" s="28229"/>
      <c r="T3083" s="28229"/>
      <c r="U3083" s="28265"/>
      <c r="V3083" s="28229">
        <v>0</v>
      </c>
    </row>
    <row s="28966" customFormat="1" customHeight="1" ht="15">
      <c r="A3084" s="28229"/>
      <c r="B3084" s="28924"/>
      <c r="C3084" s="28540"/>
      <c r="D3084" s="27339" t="str">
        <f>B3082&amp;".3"</f>
        <v>3.1016.3</v>
      </c>
      <c r="E3084" s="27340" t="s">
        <v>1068</v>
      </c>
      <c r="F3084" s="27341" t="s">
        <v>430</v>
      </c>
      <c r="G3084" s="27310" t="s">
        <v>22</v>
      </c>
      <c r="H3084" s="27343" t="s">
        <v>22</v>
      </c>
      <c r="I3084" s="27310" t="s">
        <v>2946</v>
      </c>
      <c r="J3084" s="27343" t="s">
        <v>22</v>
      </c>
      <c r="K3084" s="28195" t="s">
        <v>1069</v>
      </c>
      <c r="L3084" s="28229"/>
      <c r="M3084" s="28229"/>
      <c r="N3084" s="28229"/>
      <c r="O3084" s="28229"/>
      <c r="P3084" s="28229"/>
      <c r="Q3084" s="28229"/>
      <c r="R3084" s="28229"/>
      <c r="S3084" s="28229"/>
      <c r="T3084" s="28229"/>
      <c r="U3084" s="28265"/>
      <c r="V3084" s="28229">
        <v>0</v>
      </c>
    </row>
    <row s="28966" customFormat="1" customHeight="1" ht="22.5">
      <c r="A3085" s="28229"/>
      <c r="B3085" s="28924" t="s">
        <v>2949</v>
      </c>
      <c r="C3085" s="28540" t="s">
        <v>103</v>
      </c>
      <c r="D3085" s="27339" t="str">
        <f>B3085&amp;".1"</f>
        <v>3.1017.1</v>
      </c>
      <c r="E3085" s="27340" t="s">
        <v>1065</v>
      </c>
      <c r="F3085" s="27341" t="s">
        <v>430</v>
      </c>
      <c r="G3085" s="27545" t="s">
        <v>22</v>
      </c>
      <c r="H3085" s="27343" t="s">
        <v>22</v>
      </c>
      <c r="I3085" s="27545" t="s">
        <v>1992</v>
      </c>
      <c r="J3085" s="27343" t="s">
        <v>22</v>
      </c>
      <c r="K3085" s="28195"/>
      <c r="L3085" s="28229"/>
      <c r="M3085" s="28229"/>
      <c r="N3085" s="28229"/>
      <c r="O3085" s="28229"/>
      <c r="P3085" s="28229"/>
      <c r="Q3085" s="28229"/>
      <c r="R3085" s="28229"/>
      <c r="S3085" s="28229"/>
      <c r="T3085" s="28229"/>
      <c r="U3085" s="28265"/>
      <c r="V3085" s="28229">
        <v>0</v>
      </c>
    </row>
    <row s="28966" customFormat="1" customHeight="1" ht="15">
      <c r="A3086" s="28229"/>
      <c r="B3086" s="28924"/>
      <c r="C3086" s="28540"/>
      <c r="D3086" s="27339" t="str">
        <f>B3085&amp;".2"</f>
        <v>3.1017.2</v>
      </c>
      <c r="E3086" s="27340" t="s">
        <v>1066</v>
      </c>
      <c r="F3086" s="27341" t="s">
        <v>430</v>
      </c>
      <c r="G3086" s="27310" t="s">
        <v>22</v>
      </c>
      <c r="H3086" s="27343" t="s">
        <v>22</v>
      </c>
      <c r="I3086" s="27310" t="s">
        <v>2946</v>
      </c>
      <c r="J3086" s="27343" t="s">
        <v>22</v>
      </c>
      <c r="K3086" s="28195" t="s">
        <v>1067</v>
      </c>
      <c r="L3086" s="28229"/>
      <c r="M3086" s="28229"/>
      <c r="N3086" s="28229"/>
      <c r="O3086" s="28229"/>
      <c r="P3086" s="28229"/>
      <c r="Q3086" s="28229"/>
      <c r="R3086" s="28229"/>
      <c r="S3086" s="28229"/>
      <c r="T3086" s="28229"/>
      <c r="U3086" s="28265"/>
      <c r="V3086" s="28229">
        <v>0</v>
      </c>
    </row>
    <row s="28966" customFormat="1" customHeight="1" ht="15">
      <c r="A3087" s="28229"/>
      <c r="B3087" s="28924"/>
      <c r="C3087" s="28540"/>
      <c r="D3087" s="27339" t="str">
        <f>B3085&amp;".3"</f>
        <v>3.1017.3</v>
      </c>
      <c r="E3087" s="27340" t="s">
        <v>1068</v>
      </c>
      <c r="F3087" s="27341" t="s">
        <v>430</v>
      </c>
      <c r="G3087" s="27310" t="s">
        <v>22</v>
      </c>
      <c r="H3087" s="27343" t="s">
        <v>22</v>
      </c>
      <c r="I3087" s="27310" t="s">
        <v>2946</v>
      </c>
      <c r="J3087" s="27343" t="s">
        <v>22</v>
      </c>
      <c r="K3087" s="28195" t="s">
        <v>1069</v>
      </c>
      <c r="L3087" s="28229"/>
      <c r="M3087" s="28229"/>
      <c r="N3087" s="28229"/>
      <c r="O3087" s="28229"/>
      <c r="P3087" s="28229"/>
      <c r="Q3087" s="28229"/>
      <c r="R3087" s="28229"/>
      <c r="S3087" s="28229"/>
      <c r="T3087" s="28229"/>
      <c r="U3087" s="28265"/>
      <c r="V3087" s="28229">
        <v>0</v>
      </c>
    </row>
    <row s="28966" customFormat="1" customHeight="1" ht="22.5">
      <c r="A3088" s="28229"/>
      <c r="B3088" s="28924" t="s">
        <v>2950</v>
      </c>
      <c r="C3088" s="28540" t="s">
        <v>103</v>
      </c>
      <c r="D3088" s="27339" t="str">
        <f>B3088&amp;".1"</f>
        <v>3.1018.1</v>
      </c>
      <c r="E3088" s="27340" t="s">
        <v>1065</v>
      </c>
      <c r="F3088" s="27341" t="s">
        <v>430</v>
      </c>
      <c r="G3088" s="27545" t="s">
        <v>22</v>
      </c>
      <c r="H3088" s="27343" t="s">
        <v>22</v>
      </c>
      <c r="I3088" s="27545" t="s">
        <v>1381</v>
      </c>
      <c r="J3088" s="27343" t="s">
        <v>22</v>
      </c>
      <c r="K3088" s="28195"/>
      <c r="L3088" s="28229"/>
      <c r="M3088" s="28229"/>
      <c r="N3088" s="28229"/>
      <c r="O3088" s="28229"/>
      <c r="P3088" s="28229"/>
      <c r="Q3088" s="28229"/>
      <c r="R3088" s="28229"/>
      <c r="S3088" s="28229"/>
      <c r="T3088" s="28229"/>
      <c r="U3088" s="28265"/>
      <c r="V3088" s="28229">
        <v>0</v>
      </c>
    </row>
    <row s="28966" customFormat="1" customHeight="1" ht="15">
      <c r="A3089" s="28229"/>
      <c r="B3089" s="28924"/>
      <c r="C3089" s="28540"/>
      <c r="D3089" s="27339" t="str">
        <f>B3088&amp;".2"</f>
        <v>3.1018.2</v>
      </c>
      <c r="E3089" s="27340" t="s">
        <v>1066</v>
      </c>
      <c r="F3089" s="27341" t="s">
        <v>430</v>
      </c>
      <c r="G3089" s="27310" t="s">
        <v>22</v>
      </c>
      <c r="H3089" s="27343" t="s">
        <v>22</v>
      </c>
      <c r="I3089" s="27310" t="s">
        <v>2946</v>
      </c>
      <c r="J3089" s="27343" t="s">
        <v>22</v>
      </c>
      <c r="K3089" s="28195" t="s">
        <v>1067</v>
      </c>
      <c r="L3089" s="28229"/>
      <c r="M3089" s="28229"/>
      <c r="N3089" s="28229"/>
      <c r="O3089" s="28229"/>
      <c r="P3089" s="28229"/>
      <c r="Q3089" s="28229"/>
      <c r="R3089" s="28229"/>
      <c r="S3089" s="28229"/>
      <c r="T3089" s="28229"/>
      <c r="U3089" s="28265"/>
      <c r="V3089" s="28229">
        <v>0</v>
      </c>
    </row>
    <row s="28966" customFormat="1" customHeight="1" ht="15">
      <c r="A3090" s="28229"/>
      <c r="B3090" s="28924"/>
      <c r="C3090" s="28540"/>
      <c r="D3090" s="27339" t="str">
        <f>B3088&amp;".3"</f>
        <v>3.1018.3</v>
      </c>
      <c r="E3090" s="27340" t="s">
        <v>1068</v>
      </c>
      <c r="F3090" s="27341" t="s">
        <v>430</v>
      </c>
      <c r="G3090" s="27310" t="s">
        <v>22</v>
      </c>
      <c r="H3090" s="27343" t="s">
        <v>22</v>
      </c>
      <c r="I3090" s="27310" t="s">
        <v>2946</v>
      </c>
      <c r="J3090" s="27343" t="s">
        <v>22</v>
      </c>
      <c r="K3090" s="28195" t="s">
        <v>1069</v>
      </c>
      <c r="L3090" s="28229"/>
      <c r="M3090" s="28229"/>
      <c r="N3090" s="28229"/>
      <c r="O3090" s="28229"/>
      <c r="P3090" s="28229"/>
      <c r="Q3090" s="28229"/>
      <c r="R3090" s="28229"/>
      <c r="S3090" s="28229"/>
      <c r="T3090" s="28229"/>
      <c r="U3090" s="28265"/>
      <c r="V3090" s="28229">
        <v>0</v>
      </c>
    </row>
    <row s="28966" customFormat="1" customHeight="1" ht="22.5">
      <c r="A3091" s="28229"/>
      <c r="B3091" s="28924" t="s">
        <v>2951</v>
      </c>
      <c r="C3091" s="28540" t="s">
        <v>103</v>
      </c>
      <c r="D3091" s="27339" t="str">
        <f>B3091&amp;".1"</f>
        <v>3.1019.1</v>
      </c>
      <c r="E3091" s="27340" t="s">
        <v>1065</v>
      </c>
      <c r="F3091" s="27341" t="s">
        <v>430</v>
      </c>
      <c r="G3091" s="27545" t="s">
        <v>22</v>
      </c>
      <c r="H3091" s="27343" t="s">
        <v>22</v>
      </c>
      <c r="I3091" s="27545" t="s">
        <v>2952</v>
      </c>
      <c r="J3091" s="27343" t="s">
        <v>22</v>
      </c>
      <c r="K3091" s="28195"/>
      <c r="L3091" s="28229"/>
      <c r="M3091" s="28229"/>
      <c r="N3091" s="28229"/>
      <c r="O3091" s="28229"/>
      <c r="P3091" s="28229"/>
      <c r="Q3091" s="28229"/>
      <c r="R3091" s="28229"/>
      <c r="S3091" s="28229"/>
      <c r="T3091" s="28229"/>
      <c r="U3091" s="28265"/>
      <c r="V3091" s="28229">
        <v>0</v>
      </c>
    </row>
    <row s="28966" customFormat="1" customHeight="1" ht="15">
      <c r="A3092" s="28229"/>
      <c r="B3092" s="28924"/>
      <c r="C3092" s="28540"/>
      <c r="D3092" s="27339" t="str">
        <f>B3091&amp;".2"</f>
        <v>3.1019.2</v>
      </c>
      <c r="E3092" s="27340" t="s">
        <v>1066</v>
      </c>
      <c r="F3092" s="27341" t="s">
        <v>430</v>
      </c>
      <c r="G3092" s="27310" t="s">
        <v>22</v>
      </c>
      <c r="H3092" s="27343" t="s">
        <v>22</v>
      </c>
      <c r="I3092" s="27310" t="s">
        <v>2946</v>
      </c>
      <c r="J3092" s="27343" t="s">
        <v>22</v>
      </c>
      <c r="K3092" s="28195" t="s">
        <v>1067</v>
      </c>
      <c r="L3092" s="28229"/>
      <c r="M3092" s="28229"/>
      <c r="N3092" s="28229"/>
      <c r="O3092" s="28229"/>
      <c r="P3092" s="28229"/>
      <c r="Q3092" s="28229"/>
      <c r="R3092" s="28229"/>
      <c r="S3092" s="28229"/>
      <c r="T3092" s="28229"/>
      <c r="U3092" s="28265"/>
      <c r="V3092" s="28229">
        <v>0</v>
      </c>
    </row>
    <row s="28966" customFormat="1" customHeight="1" ht="15">
      <c r="A3093" s="28229"/>
      <c r="B3093" s="28924"/>
      <c r="C3093" s="28540"/>
      <c r="D3093" s="27339" t="str">
        <f>B3091&amp;".3"</f>
        <v>3.1019.3</v>
      </c>
      <c r="E3093" s="27340" t="s">
        <v>1068</v>
      </c>
      <c r="F3093" s="27341" t="s">
        <v>430</v>
      </c>
      <c r="G3093" s="27310" t="s">
        <v>22</v>
      </c>
      <c r="H3093" s="27343" t="s">
        <v>22</v>
      </c>
      <c r="I3093" s="27310" t="s">
        <v>2946</v>
      </c>
      <c r="J3093" s="27343" t="s">
        <v>22</v>
      </c>
      <c r="K3093" s="28195" t="s">
        <v>1069</v>
      </c>
      <c r="L3093" s="28229"/>
      <c r="M3093" s="28229"/>
      <c r="N3093" s="28229"/>
      <c r="O3093" s="28229"/>
      <c r="P3093" s="28229"/>
      <c r="Q3093" s="28229"/>
      <c r="R3093" s="28229"/>
      <c r="S3093" s="28229"/>
      <c r="T3093" s="28229"/>
      <c r="U3093" s="28265"/>
      <c r="V3093" s="28229">
        <v>0</v>
      </c>
    </row>
    <row s="28966" customFormat="1" customHeight="1" ht="22.5">
      <c r="A3094" s="28229"/>
      <c r="B3094" s="28924" t="s">
        <v>2953</v>
      </c>
      <c r="C3094" s="28540" t="s">
        <v>103</v>
      </c>
      <c r="D3094" s="27339" t="str">
        <f>B3094&amp;".1"</f>
        <v>3.1020.1</v>
      </c>
      <c r="E3094" s="27340" t="s">
        <v>1065</v>
      </c>
      <c r="F3094" s="27341" t="s">
        <v>430</v>
      </c>
      <c r="G3094" s="27545" t="s">
        <v>22</v>
      </c>
      <c r="H3094" s="27343" t="s">
        <v>22</v>
      </c>
      <c r="I3094" s="27545" t="s">
        <v>2954</v>
      </c>
      <c r="J3094" s="27343" t="s">
        <v>22</v>
      </c>
      <c r="K3094" s="28195"/>
      <c r="L3094" s="28229"/>
      <c r="M3094" s="28229"/>
      <c r="N3094" s="28229"/>
      <c r="O3094" s="28229"/>
      <c r="P3094" s="28229"/>
      <c r="Q3094" s="28229"/>
      <c r="R3094" s="28229"/>
      <c r="S3094" s="28229"/>
      <c r="T3094" s="28229"/>
      <c r="U3094" s="28265"/>
      <c r="V3094" s="28229">
        <v>0</v>
      </c>
    </row>
    <row s="28966" customFormat="1" customHeight="1" ht="15">
      <c r="A3095" s="28229"/>
      <c r="B3095" s="28924"/>
      <c r="C3095" s="28540"/>
      <c r="D3095" s="27339" t="str">
        <f>B3094&amp;".2"</f>
        <v>3.1020.2</v>
      </c>
      <c r="E3095" s="27340" t="s">
        <v>1066</v>
      </c>
      <c r="F3095" s="27341" t="s">
        <v>430</v>
      </c>
      <c r="G3095" s="27310" t="s">
        <v>22</v>
      </c>
      <c r="H3095" s="27343" t="s">
        <v>22</v>
      </c>
      <c r="I3095" s="27310" t="s">
        <v>2946</v>
      </c>
      <c r="J3095" s="27343" t="s">
        <v>22</v>
      </c>
      <c r="K3095" s="28195" t="s">
        <v>1067</v>
      </c>
      <c r="L3095" s="28229"/>
      <c r="M3095" s="28229"/>
      <c r="N3095" s="28229"/>
      <c r="O3095" s="28229"/>
      <c r="P3095" s="28229"/>
      <c r="Q3095" s="28229"/>
      <c r="R3095" s="28229"/>
      <c r="S3095" s="28229"/>
      <c r="T3095" s="28229"/>
      <c r="U3095" s="28265"/>
      <c r="V3095" s="28229">
        <v>0</v>
      </c>
    </row>
    <row s="28966" customFormat="1" customHeight="1" ht="15">
      <c r="A3096" s="28229"/>
      <c r="B3096" s="28924"/>
      <c r="C3096" s="28540"/>
      <c r="D3096" s="27339" t="str">
        <f>B3094&amp;".3"</f>
        <v>3.1020.3</v>
      </c>
      <c r="E3096" s="27340" t="s">
        <v>1068</v>
      </c>
      <c r="F3096" s="27341" t="s">
        <v>430</v>
      </c>
      <c r="G3096" s="27310" t="s">
        <v>22</v>
      </c>
      <c r="H3096" s="27343" t="s">
        <v>22</v>
      </c>
      <c r="I3096" s="27310" t="s">
        <v>2946</v>
      </c>
      <c r="J3096" s="27343" t="s">
        <v>22</v>
      </c>
      <c r="K3096" s="28195" t="s">
        <v>1069</v>
      </c>
      <c r="L3096" s="28229"/>
      <c r="M3096" s="28229"/>
      <c r="N3096" s="28229"/>
      <c r="O3096" s="28229"/>
      <c r="P3096" s="28229"/>
      <c r="Q3096" s="28229"/>
      <c r="R3096" s="28229"/>
      <c r="S3096" s="28229"/>
      <c r="T3096" s="28229"/>
      <c r="U3096" s="28265"/>
      <c r="V3096" s="28229">
        <v>0</v>
      </c>
    </row>
    <row s="28966" customFormat="1" customHeight="1" ht="22.5">
      <c r="A3097" s="28229"/>
      <c r="B3097" s="28924" t="s">
        <v>2955</v>
      </c>
      <c r="C3097" s="28540" t="s">
        <v>103</v>
      </c>
      <c r="D3097" s="27339" t="str">
        <f>B3097&amp;".1"</f>
        <v>3.1021.1</v>
      </c>
      <c r="E3097" s="27340" t="s">
        <v>1065</v>
      </c>
      <c r="F3097" s="27341" t="s">
        <v>430</v>
      </c>
      <c r="G3097" s="27545" t="s">
        <v>22</v>
      </c>
      <c r="H3097" s="27343" t="s">
        <v>22</v>
      </c>
      <c r="I3097" s="27545" t="s">
        <v>2956</v>
      </c>
      <c r="J3097" s="27343" t="s">
        <v>22</v>
      </c>
      <c r="K3097" s="28195"/>
      <c r="L3097" s="28229"/>
      <c r="M3097" s="28229"/>
      <c r="N3097" s="28229"/>
      <c r="O3097" s="28229"/>
      <c r="P3097" s="28229"/>
      <c r="Q3097" s="28229"/>
      <c r="R3097" s="28229"/>
      <c r="S3097" s="28229"/>
      <c r="T3097" s="28229"/>
      <c r="U3097" s="28265"/>
      <c r="V3097" s="28229">
        <v>0</v>
      </c>
    </row>
    <row s="28966" customFormat="1" customHeight="1" ht="15">
      <c r="A3098" s="28229"/>
      <c r="B3098" s="28924"/>
      <c r="C3098" s="28540"/>
      <c r="D3098" s="27339" t="str">
        <f>B3097&amp;".2"</f>
        <v>3.1021.2</v>
      </c>
      <c r="E3098" s="27340" t="s">
        <v>1066</v>
      </c>
      <c r="F3098" s="27341" t="s">
        <v>430</v>
      </c>
      <c r="G3098" s="27310" t="s">
        <v>22</v>
      </c>
      <c r="H3098" s="27343" t="s">
        <v>22</v>
      </c>
      <c r="I3098" s="27310" t="s">
        <v>2946</v>
      </c>
      <c r="J3098" s="27343" t="s">
        <v>22</v>
      </c>
      <c r="K3098" s="28195" t="s">
        <v>1067</v>
      </c>
      <c r="L3098" s="28229"/>
      <c r="M3098" s="28229"/>
      <c r="N3098" s="28229"/>
      <c r="O3098" s="28229"/>
      <c r="P3098" s="28229"/>
      <c r="Q3098" s="28229"/>
      <c r="R3098" s="28229"/>
      <c r="S3098" s="28229"/>
      <c r="T3098" s="28229"/>
      <c r="U3098" s="28265"/>
      <c r="V3098" s="28229">
        <v>0</v>
      </c>
    </row>
    <row s="28966" customFormat="1" customHeight="1" ht="15">
      <c r="A3099" s="28229"/>
      <c r="B3099" s="28924"/>
      <c r="C3099" s="28540"/>
      <c r="D3099" s="27339" t="str">
        <f>B3097&amp;".3"</f>
        <v>3.1021.3</v>
      </c>
      <c r="E3099" s="27340" t="s">
        <v>1068</v>
      </c>
      <c r="F3099" s="27341" t="s">
        <v>430</v>
      </c>
      <c r="G3099" s="27310" t="s">
        <v>22</v>
      </c>
      <c r="H3099" s="27343" t="s">
        <v>22</v>
      </c>
      <c r="I3099" s="27310" t="s">
        <v>2946</v>
      </c>
      <c r="J3099" s="27343" t="s">
        <v>22</v>
      </c>
      <c r="K3099" s="28195" t="s">
        <v>1069</v>
      </c>
      <c r="L3099" s="28229"/>
      <c r="M3099" s="28229"/>
      <c r="N3099" s="28229"/>
      <c r="O3099" s="28229"/>
      <c r="P3099" s="28229"/>
      <c r="Q3099" s="28229"/>
      <c r="R3099" s="28229"/>
      <c r="S3099" s="28229"/>
      <c r="T3099" s="28229"/>
      <c r="U3099" s="28265"/>
      <c r="V3099" s="28229">
        <v>0</v>
      </c>
    </row>
    <row s="28966" customFormat="1" customHeight="1" ht="22.5">
      <c r="A3100" s="28229"/>
      <c r="B3100" s="28924" t="s">
        <v>2957</v>
      </c>
      <c r="C3100" s="28540" t="s">
        <v>103</v>
      </c>
      <c r="D3100" s="27339" t="str">
        <f>B3100&amp;".1"</f>
        <v>3.1022.1</v>
      </c>
      <c r="E3100" s="27340" t="s">
        <v>1065</v>
      </c>
      <c r="F3100" s="27341" t="s">
        <v>430</v>
      </c>
      <c r="G3100" s="27545" t="s">
        <v>22</v>
      </c>
      <c r="H3100" s="27343" t="s">
        <v>22</v>
      </c>
      <c r="I3100" s="27545" t="s">
        <v>2958</v>
      </c>
      <c r="J3100" s="27343" t="s">
        <v>22</v>
      </c>
      <c r="K3100" s="28195"/>
      <c r="L3100" s="28229"/>
      <c r="M3100" s="28229"/>
      <c r="N3100" s="28229"/>
      <c r="O3100" s="28229"/>
      <c r="P3100" s="28229"/>
      <c r="Q3100" s="28229"/>
      <c r="R3100" s="28229"/>
      <c r="S3100" s="28229"/>
      <c r="T3100" s="28229"/>
      <c r="U3100" s="28265"/>
      <c r="V3100" s="28229">
        <v>0</v>
      </c>
    </row>
    <row s="28966" customFormat="1" customHeight="1" ht="15">
      <c r="A3101" s="28229"/>
      <c r="B3101" s="28924"/>
      <c r="C3101" s="28540"/>
      <c r="D3101" s="27339" t="str">
        <f>B3100&amp;".2"</f>
        <v>3.1022.2</v>
      </c>
      <c r="E3101" s="27340" t="s">
        <v>1066</v>
      </c>
      <c r="F3101" s="27341" t="s">
        <v>430</v>
      </c>
      <c r="G3101" s="27310" t="s">
        <v>22</v>
      </c>
      <c r="H3101" s="27343" t="s">
        <v>22</v>
      </c>
      <c r="I3101" s="27310" t="s">
        <v>2946</v>
      </c>
      <c r="J3101" s="27343" t="s">
        <v>22</v>
      </c>
      <c r="K3101" s="28195" t="s">
        <v>1067</v>
      </c>
      <c r="L3101" s="28229"/>
      <c r="M3101" s="28229"/>
      <c r="N3101" s="28229"/>
      <c r="O3101" s="28229"/>
      <c r="P3101" s="28229"/>
      <c r="Q3101" s="28229"/>
      <c r="R3101" s="28229"/>
      <c r="S3101" s="28229"/>
      <c r="T3101" s="28229"/>
      <c r="U3101" s="28265"/>
      <c r="V3101" s="28229">
        <v>0</v>
      </c>
    </row>
    <row s="28966" customFormat="1" customHeight="1" ht="15">
      <c r="A3102" s="28229"/>
      <c r="B3102" s="28924"/>
      <c r="C3102" s="28540"/>
      <c r="D3102" s="27339" t="str">
        <f>B3100&amp;".3"</f>
        <v>3.1022.3</v>
      </c>
      <c r="E3102" s="27340" t="s">
        <v>1068</v>
      </c>
      <c r="F3102" s="27341" t="s">
        <v>430</v>
      </c>
      <c r="G3102" s="27310" t="s">
        <v>22</v>
      </c>
      <c r="H3102" s="27343" t="s">
        <v>22</v>
      </c>
      <c r="I3102" s="27310" t="s">
        <v>2946</v>
      </c>
      <c r="J3102" s="27343" t="s">
        <v>22</v>
      </c>
      <c r="K3102" s="28195" t="s">
        <v>1069</v>
      </c>
      <c r="L3102" s="28229"/>
      <c r="M3102" s="28229"/>
      <c r="N3102" s="28229"/>
      <c r="O3102" s="28229"/>
      <c r="P3102" s="28229"/>
      <c r="Q3102" s="28229"/>
      <c r="R3102" s="28229"/>
      <c r="S3102" s="28229"/>
      <c r="T3102" s="28229"/>
      <c r="U3102" s="28265"/>
      <c r="V3102" s="28229">
        <v>0</v>
      </c>
    </row>
    <row s="28966" customFormat="1" customHeight="1" ht="22.5">
      <c r="A3103" s="28229"/>
      <c r="B3103" s="28924" t="s">
        <v>2959</v>
      </c>
      <c r="C3103" s="28540" t="s">
        <v>103</v>
      </c>
      <c r="D3103" s="27339" t="str">
        <f>B3103&amp;".1"</f>
        <v>3.1023.1</v>
      </c>
      <c r="E3103" s="27340" t="s">
        <v>1065</v>
      </c>
      <c r="F3103" s="27341" t="s">
        <v>430</v>
      </c>
      <c r="G3103" s="27545" t="s">
        <v>22</v>
      </c>
      <c r="H3103" s="27343" t="s">
        <v>22</v>
      </c>
      <c r="I3103" s="27545" t="s">
        <v>2960</v>
      </c>
      <c r="J3103" s="27343" t="s">
        <v>22</v>
      </c>
      <c r="K3103" s="28195"/>
      <c r="L3103" s="28229"/>
      <c r="M3103" s="28229"/>
      <c r="N3103" s="28229"/>
      <c r="O3103" s="28229"/>
      <c r="P3103" s="28229"/>
      <c r="Q3103" s="28229"/>
      <c r="R3103" s="28229"/>
      <c r="S3103" s="28229"/>
      <c r="T3103" s="28229"/>
      <c r="U3103" s="28265"/>
      <c r="V3103" s="28229">
        <v>0</v>
      </c>
    </row>
    <row s="28966" customFormat="1" customHeight="1" ht="15">
      <c r="A3104" s="28229"/>
      <c r="B3104" s="28924"/>
      <c r="C3104" s="28540"/>
      <c r="D3104" s="27339" t="str">
        <f>B3103&amp;".2"</f>
        <v>3.1023.2</v>
      </c>
      <c r="E3104" s="27340" t="s">
        <v>1066</v>
      </c>
      <c r="F3104" s="27341" t="s">
        <v>430</v>
      </c>
      <c r="G3104" s="27310" t="s">
        <v>22</v>
      </c>
      <c r="H3104" s="27343" t="s">
        <v>22</v>
      </c>
      <c r="I3104" s="27310" t="s">
        <v>2946</v>
      </c>
      <c r="J3104" s="27343" t="s">
        <v>22</v>
      </c>
      <c r="K3104" s="28195" t="s">
        <v>1067</v>
      </c>
      <c r="L3104" s="28229"/>
      <c r="M3104" s="28229"/>
      <c r="N3104" s="28229"/>
      <c r="O3104" s="28229"/>
      <c r="P3104" s="28229"/>
      <c r="Q3104" s="28229"/>
      <c r="R3104" s="28229"/>
      <c r="S3104" s="28229"/>
      <c r="T3104" s="28229"/>
      <c r="U3104" s="28265"/>
      <c r="V3104" s="28229">
        <v>0</v>
      </c>
    </row>
    <row s="28966" customFormat="1" customHeight="1" ht="15">
      <c r="A3105" s="28229"/>
      <c r="B3105" s="28924"/>
      <c r="C3105" s="28540"/>
      <c r="D3105" s="27339" t="str">
        <f>B3103&amp;".3"</f>
        <v>3.1023.3</v>
      </c>
      <c r="E3105" s="27340" t="s">
        <v>1068</v>
      </c>
      <c r="F3105" s="27341" t="s">
        <v>430</v>
      </c>
      <c r="G3105" s="27310" t="s">
        <v>22</v>
      </c>
      <c r="H3105" s="27343" t="s">
        <v>22</v>
      </c>
      <c r="I3105" s="27310" t="s">
        <v>2946</v>
      </c>
      <c r="J3105" s="27343" t="s">
        <v>22</v>
      </c>
      <c r="K3105" s="28195" t="s">
        <v>1069</v>
      </c>
      <c r="L3105" s="28229"/>
      <c r="M3105" s="28229"/>
      <c r="N3105" s="28229"/>
      <c r="O3105" s="28229"/>
      <c r="P3105" s="28229"/>
      <c r="Q3105" s="28229"/>
      <c r="R3105" s="28229"/>
      <c r="S3105" s="28229"/>
      <c r="T3105" s="28229"/>
      <c r="U3105" s="28265"/>
      <c r="V3105" s="28229">
        <v>0</v>
      </c>
    </row>
    <row s="28966" customFormat="1" customHeight="1" ht="22.5">
      <c r="A3106" s="28229"/>
      <c r="B3106" s="28924" t="s">
        <v>2961</v>
      </c>
      <c r="C3106" s="28540" t="s">
        <v>103</v>
      </c>
      <c r="D3106" s="27339" t="str">
        <f>B3106&amp;".1"</f>
        <v>3.1024.1</v>
      </c>
      <c r="E3106" s="27340" t="s">
        <v>1065</v>
      </c>
      <c r="F3106" s="27341" t="s">
        <v>430</v>
      </c>
      <c r="G3106" s="27545" t="s">
        <v>22</v>
      </c>
      <c r="H3106" s="27343" t="s">
        <v>22</v>
      </c>
      <c r="I3106" s="27545" t="s">
        <v>2962</v>
      </c>
      <c r="J3106" s="27343" t="s">
        <v>22</v>
      </c>
      <c r="K3106" s="28195"/>
      <c r="L3106" s="28229"/>
      <c r="M3106" s="28229"/>
      <c r="N3106" s="28229"/>
      <c r="O3106" s="28229"/>
      <c r="P3106" s="28229"/>
      <c r="Q3106" s="28229"/>
      <c r="R3106" s="28229"/>
      <c r="S3106" s="28229"/>
      <c r="T3106" s="28229"/>
      <c r="U3106" s="28265"/>
      <c r="V3106" s="28229">
        <v>0</v>
      </c>
    </row>
    <row s="28966" customFormat="1" customHeight="1" ht="15">
      <c r="A3107" s="28229"/>
      <c r="B3107" s="28924"/>
      <c r="C3107" s="28540"/>
      <c r="D3107" s="27339" t="str">
        <f>B3106&amp;".2"</f>
        <v>3.1024.2</v>
      </c>
      <c r="E3107" s="27340" t="s">
        <v>1066</v>
      </c>
      <c r="F3107" s="27341" t="s">
        <v>430</v>
      </c>
      <c r="G3107" s="27310" t="s">
        <v>22</v>
      </c>
      <c r="H3107" s="27343" t="s">
        <v>22</v>
      </c>
      <c r="I3107" s="27310" t="s">
        <v>2946</v>
      </c>
      <c r="J3107" s="27343" t="s">
        <v>22</v>
      </c>
      <c r="K3107" s="28195" t="s">
        <v>1067</v>
      </c>
      <c r="L3107" s="28229"/>
      <c r="M3107" s="28229"/>
      <c r="N3107" s="28229"/>
      <c r="O3107" s="28229"/>
      <c r="P3107" s="28229"/>
      <c r="Q3107" s="28229"/>
      <c r="R3107" s="28229"/>
      <c r="S3107" s="28229"/>
      <c r="T3107" s="28229"/>
      <c r="U3107" s="28265"/>
      <c r="V3107" s="28229">
        <v>0</v>
      </c>
    </row>
    <row s="28966" customFormat="1" customHeight="1" ht="15">
      <c r="A3108" s="28229"/>
      <c r="B3108" s="28924"/>
      <c r="C3108" s="28540"/>
      <c r="D3108" s="27339" t="str">
        <f>B3106&amp;".3"</f>
        <v>3.1024.3</v>
      </c>
      <c r="E3108" s="27340" t="s">
        <v>1068</v>
      </c>
      <c r="F3108" s="27341" t="s">
        <v>430</v>
      </c>
      <c r="G3108" s="27310" t="s">
        <v>22</v>
      </c>
      <c r="H3108" s="27343" t="s">
        <v>22</v>
      </c>
      <c r="I3108" s="27310" t="s">
        <v>2946</v>
      </c>
      <c r="J3108" s="27343" t="s">
        <v>22</v>
      </c>
      <c r="K3108" s="28195" t="s">
        <v>1069</v>
      </c>
      <c r="L3108" s="28229"/>
      <c r="M3108" s="28229"/>
      <c r="N3108" s="28229"/>
      <c r="O3108" s="28229"/>
      <c r="P3108" s="28229"/>
      <c r="Q3108" s="28229"/>
      <c r="R3108" s="28229"/>
      <c r="S3108" s="28229"/>
      <c r="T3108" s="28229"/>
      <c r="U3108" s="28265"/>
      <c r="V3108" s="28229">
        <v>0</v>
      </c>
    </row>
    <row s="28966" customFormat="1" customHeight="1" ht="22.5">
      <c r="A3109" s="28229"/>
      <c r="B3109" s="28924" t="s">
        <v>2963</v>
      </c>
      <c r="C3109" s="28540" t="s">
        <v>103</v>
      </c>
      <c r="D3109" s="27339" t="str">
        <f>B3109&amp;".1"</f>
        <v>3.1025.1</v>
      </c>
      <c r="E3109" s="27340" t="s">
        <v>1065</v>
      </c>
      <c r="F3109" s="27341" t="s">
        <v>430</v>
      </c>
      <c r="G3109" s="27545" t="s">
        <v>22</v>
      </c>
      <c r="H3109" s="27343" t="s">
        <v>22</v>
      </c>
      <c r="I3109" s="27545" t="s">
        <v>2964</v>
      </c>
      <c r="J3109" s="27343" t="s">
        <v>22</v>
      </c>
      <c r="K3109" s="28195"/>
      <c r="L3109" s="28229"/>
      <c r="M3109" s="28229"/>
      <c r="N3109" s="28229"/>
      <c r="O3109" s="28229"/>
      <c r="P3109" s="28229"/>
      <c r="Q3109" s="28229"/>
      <c r="R3109" s="28229"/>
      <c r="S3109" s="28229"/>
      <c r="T3109" s="28229"/>
      <c r="U3109" s="28265"/>
      <c r="V3109" s="28229">
        <v>0</v>
      </c>
    </row>
    <row s="28966" customFormat="1" customHeight="1" ht="15">
      <c r="A3110" s="28229"/>
      <c r="B3110" s="28924"/>
      <c r="C3110" s="28540"/>
      <c r="D3110" s="27339" t="str">
        <f>B3109&amp;".2"</f>
        <v>3.1025.2</v>
      </c>
      <c r="E3110" s="27340" t="s">
        <v>1066</v>
      </c>
      <c r="F3110" s="27341" t="s">
        <v>430</v>
      </c>
      <c r="G3110" s="27310" t="s">
        <v>22</v>
      </c>
      <c r="H3110" s="27343" t="s">
        <v>22</v>
      </c>
      <c r="I3110" s="27310" t="s">
        <v>2946</v>
      </c>
      <c r="J3110" s="27343" t="s">
        <v>22</v>
      </c>
      <c r="K3110" s="28195" t="s">
        <v>1067</v>
      </c>
      <c r="L3110" s="28229"/>
      <c r="M3110" s="28229"/>
      <c r="N3110" s="28229"/>
      <c r="O3110" s="28229"/>
      <c r="P3110" s="28229"/>
      <c r="Q3110" s="28229"/>
      <c r="R3110" s="28229"/>
      <c r="S3110" s="28229"/>
      <c r="T3110" s="28229"/>
      <c r="U3110" s="28265"/>
      <c r="V3110" s="28229">
        <v>0</v>
      </c>
    </row>
    <row s="28966" customFormat="1" customHeight="1" ht="15">
      <c r="A3111" s="28229"/>
      <c r="B3111" s="28924"/>
      <c r="C3111" s="28540"/>
      <c r="D3111" s="27339" t="str">
        <f>B3109&amp;".3"</f>
        <v>3.1025.3</v>
      </c>
      <c r="E3111" s="27340" t="s">
        <v>1068</v>
      </c>
      <c r="F3111" s="27341" t="s">
        <v>430</v>
      </c>
      <c r="G3111" s="27310" t="s">
        <v>22</v>
      </c>
      <c r="H3111" s="27343" t="s">
        <v>22</v>
      </c>
      <c r="I3111" s="27310" t="s">
        <v>2946</v>
      </c>
      <c r="J3111" s="27343" t="s">
        <v>22</v>
      </c>
      <c r="K3111" s="28195" t="s">
        <v>1069</v>
      </c>
      <c r="L3111" s="28229"/>
      <c r="M3111" s="28229"/>
      <c r="N3111" s="28229"/>
      <c r="O3111" s="28229"/>
      <c r="P3111" s="28229"/>
      <c r="Q3111" s="28229"/>
      <c r="R3111" s="28229"/>
      <c r="S3111" s="28229"/>
      <c r="T3111" s="28229"/>
      <c r="U3111" s="28265"/>
      <c r="V3111" s="28229">
        <v>0</v>
      </c>
    </row>
    <row s="28966" customFormat="1" customHeight="1" ht="22.5">
      <c r="A3112" s="28229"/>
      <c r="B3112" s="28924" t="s">
        <v>2965</v>
      </c>
      <c r="C3112" s="28540" t="s">
        <v>103</v>
      </c>
      <c r="D3112" s="27339" t="str">
        <f>B3112&amp;".1"</f>
        <v>3.1026.1</v>
      </c>
      <c r="E3112" s="27340" t="s">
        <v>1065</v>
      </c>
      <c r="F3112" s="27341" t="s">
        <v>430</v>
      </c>
      <c r="G3112" s="27545" t="s">
        <v>22</v>
      </c>
      <c r="H3112" s="27343" t="s">
        <v>22</v>
      </c>
      <c r="I3112" s="27545" t="s">
        <v>2966</v>
      </c>
      <c r="J3112" s="27343" t="s">
        <v>22</v>
      </c>
      <c r="K3112" s="28195"/>
      <c r="L3112" s="28229"/>
      <c r="M3112" s="28229"/>
      <c r="N3112" s="28229"/>
      <c r="O3112" s="28229"/>
      <c r="P3112" s="28229"/>
      <c r="Q3112" s="28229"/>
      <c r="R3112" s="28229"/>
      <c r="S3112" s="28229"/>
      <c r="T3112" s="28229"/>
      <c r="U3112" s="28265"/>
      <c r="V3112" s="28229">
        <v>0</v>
      </c>
    </row>
    <row s="28966" customFormat="1" customHeight="1" ht="15">
      <c r="A3113" s="28229"/>
      <c r="B3113" s="28924"/>
      <c r="C3113" s="28540"/>
      <c r="D3113" s="27339" t="str">
        <f>B3112&amp;".2"</f>
        <v>3.1026.2</v>
      </c>
      <c r="E3113" s="27340" t="s">
        <v>1066</v>
      </c>
      <c r="F3113" s="27341" t="s">
        <v>430</v>
      </c>
      <c r="G3113" s="27310" t="s">
        <v>22</v>
      </c>
      <c r="H3113" s="27343" t="s">
        <v>22</v>
      </c>
      <c r="I3113" s="27310" t="s">
        <v>2946</v>
      </c>
      <c r="J3113" s="27343" t="s">
        <v>22</v>
      </c>
      <c r="K3113" s="28195" t="s">
        <v>1067</v>
      </c>
      <c r="L3113" s="28229"/>
      <c r="M3113" s="28229"/>
      <c r="N3113" s="28229"/>
      <c r="O3113" s="28229"/>
      <c r="P3113" s="28229"/>
      <c r="Q3113" s="28229"/>
      <c r="R3113" s="28229"/>
      <c r="S3113" s="28229"/>
      <c r="T3113" s="28229"/>
      <c r="U3113" s="28265"/>
      <c r="V3113" s="28229">
        <v>0</v>
      </c>
    </row>
    <row s="28966" customFormat="1" customHeight="1" ht="15">
      <c r="A3114" s="28229"/>
      <c r="B3114" s="28924"/>
      <c r="C3114" s="28540"/>
      <c r="D3114" s="27339" t="str">
        <f>B3112&amp;".3"</f>
        <v>3.1026.3</v>
      </c>
      <c r="E3114" s="27340" t="s">
        <v>1068</v>
      </c>
      <c r="F3114" s="27341" t="s">
        <v>430</v>
      </c>
      <c r="G3114" s="27310" t="s">
        <v>22</v>
      </c>
      <c r="H3114" s="27343" t="s">
        <v>22</v>
      </c>
      <c r="I3114" s="27310" t="s">
        <v>2946</v>
      </c>
      <c r="J3114" s="27343" t="s">
        <v>22</v>
      </c>
      <c r="K3114" s="28195" t="s">
        <v>1069</v>
      </c>
      <c r="L3114" s="28229"/>
      <c r="M3114" s="28229"/>
      <c r="N3114" s="28229"/>
      <c r="O3114" s="28229"/>
      <c r="P3114" s="28229"/>
      <c r="Q3114" s="28229"/>
      <c r="R3114" s="28229"/>
      <c r="S3114" s="28229"/>
      <c r="T3114" s="28229"/>
      <c r="U3114" s="28265"/>
      <c r="V3114" s="28229">
        <v>0</v>
      </c>
    </row>
    <row s="28966" customFormat="1" customHeight="1" ht="22.5">
      <c r="A3115" s="28229"/>
      <c r="B3115" s="28924" t="s">
        <v>2967</v>
      </c>
      <c r="C3115" s="28540" t="s">
        <v>103</v>
      </c>
      <c r="D3115" s="27339" t="str">
        <f>B3115&amp;".1"</f>
        <v>3.1027.1</v>
      </c>
      <c r="E3115" s="27340" t="s">
        <v>1065</v>
      </c>
      <c r="F3115" s="27341" t="s">
        <v>430</v>
      </c>
      <c r="G3115" s="27545" t="s">
        <v>22</v>
      </c>
      <c r="H3115" s="27343" t="s">
        <v>22</v>
      </c>
      <c r="I3115" s="27545" t="s">
        <v>2968</v>
      </c>
      <c r="J3115" s="27343" t="s">
        <v>22</v>
      </c>
      <c r="K3115" s="28195"/>
      <c r="L3115" s="28229"/>
      <c r="M3115" s="28229"/>
      <c r="N3115" s="28229"/>
      <c r="O3115" s="28229"/>
      <c r="P3115" s="28229"/>
      <c r="Q3115" s="28229"/>
      <c r="R3115" s="28229"/>
      <c r="S3115" s="28229"/>
      <c r="T3115" s="28229"/>
      <c r="U3115" s="28265"/>
      <c r="V3115" s="28229">
        <v>0</v>
      </c>
    </row>
    <row s="28966" customFormat="1" customHeight="1" ht="15">
      <c r="A3116" s="28229"/>
      <c r="B3116" s="28924"/>
      <c r="C3116" s="28540"/>
      <c r="D3116" s="27339" t="str">
        <f>B3115&amp;".2"</f>
        <v>3.1027.2</v>
      </c>
      <c r="E3116" s="27340" t="s">
        <v>1066</v>
      </c>
      <c r="F3116" s="27341" t="s">
        <v>430</v>
      </c>
      <c r="G3116" s="27310" t="s">
        <v>22</v>
      </c>
      <c r="H3116" s="27343" t="s">
        <v>22</v>
      </c>
      <c r="I3116" s="27310" t="s">
        <v>2946</v>
      </c>
      <c r="J3116" s="27343" t="s">
        <v>22</v>
      </c>
      <c r="K3116" s="28195" t="s">
        <v>1067</v>
      </c>
      <c r="L3116" s="28229"/>
      <c r="M3116" s="28229"/>
      <c r="N3116" s="28229"/>
      <c r="O3116" s="28229"/>
      <c r="P3116" s="28229"/>
      <c r="Q3116" s="28229"/>
      <c r="R3116" s="28229"/>
      <c r="S3116" s="28229"/>
      <c r="T3116" s="28229"/>
      <c r="U3116" s="28265"/>
      <c r="V3116" s="28229">
        <v>0</v>
      </c>
    </row>
    <row s="28966" customFormat="1" customHeight="1" ht="15">
      <c r="A3117" s="28229"/>
      <c r="B3117" s="28924"/>
      <c r="C3117" s="28540"/>
      <c r="D3117" s="27339" t="str">
        <f>B3115&amp;".3"</f>
        <v>3.1027.3</v>
      </c>
      <c r="E3117" s="27340" t="s">
        <v>1068</v>
      </c>
      <c r="F3117" s="27341" t="s">
        <v>430</v>
      </c>
      <c r="G3117" s="27310" t="s">
        <v>22</v>
      </c>
      <c r="H3117" s="27343" t="s">
        <v>22</v>
      </c>
      <c r="I3117" s="27310" t="s">
        <v>2846</v>
      </c>
      <c r="J3117" s="27343" t="s">
        <v>22</v>
      </c>
      <c r="K3117" s="28195" t="s">
        <v>1069</v>
      </c>
      <c r="L3117" s="28229"/>
      <c r="M3117" s="28229"/>
      <c r="N3117" s="28229"/>
      <c r="O3117" s="28229"/>
      <c r="P3117" s="28229"/>
      <c r="Q3117" s="28229"/>
      <c r="R3117" s="28229"/>
      <c r="S3117" s="28229"/>
      <c r="T3117" s="28229"/>
      <c r="U3117" s="28265"/>
      <c r="V3117" s="28229">
        <v>0</v>
      </c>
    </row>
    <row s="28966" customFormat="1" customHeight="1" ht="22.5">
      <c r="A3118" s="28229"/>
      <c r="B3118" s="28924" t="s">
        <v>2969</v>
      </c>
      <c r="C3118" s="28540" t="s">
        <v>103</v>
      </c>
      <c r="D3118" s="27339" t="str">
        <f>B3118&amp;".1"</f>
        <v>3.1028.1</v>
      </c>
      <c r="E3118" s="27340" t="s">
        <v>1065</v>
      </c>
      <c r="F3118" s="27341" t="s">
        <v>430</v>
      </c>
      <c r="G3118" s="27545" t="s">
        <v>22</v>
      </c>
      <c r="H3118" s="27343" t="s">
        <v>22</v>
      </c>
      <c r="I3118" s="27545" t="s">
        <v>2970</v>
      </c>
      <c r="J3118" s="27343" t="s">
        <v>22</v>
      </c>
      <c r="K3118" s="28195"/>
      <c r="L3118" s="28229"/>
      <c r="M3118" s="28229"/>
      <c r="N3118" s="28229"/>
      <c r="O3118" s="28229"/>
      <c r="P3118" s="28229"/>
      <c r="Q3118" s="28229"/>
      <c r="R3118" s="28229"/>
      <c r="S3118" s="28229"/>
      <c r="T3118" s="28229"/>
      <c r="U3118" s="28265"/>
      <c r="V3118" s="28229">
        <v>0</v>
      </c>
    </row>
    <row s="28966" customFormat="1" customHeight="1" ht="15">
      <c r="A3119" s="28229"/>
      <c r="B3119" s="28924"/>
      <c r="C3119" s="28540"/>
      <c r="D3119" s="27339" t="str">
        <f>B3118&amp;".2"</f>
        <v>3.1028.2</v>
      </c>
      <c r="E3119" s="27340" t="s">
        <v>1066</v>
      </c>
      <c r="F3119" s="27341" t="s">
        <v>430</v>
      </c>
      <c r="G3119" s="27310" t="s">
        <v>22</v>
      </c>
      <c r="H3119" s="27343" t="s">
        <v>22</v>
      </c>
      <c r="I3119" s="27310" t="s">
        <v>2946</v>
      </c>
      <c r="J3119" s="27343" t="s">
        <v>22</v>
      </c>
      <c r="K3119" s="28195" t="s">
        <v>1067</v>
      </c>
      <c r="L3119" s="28229"/>
      <c r="M3119" s="28229"/>
      <c r="N3119" s="28229"/>
      <c r="O3119" s="28229"/>
      <c r="P3119" s="28229"/>
      <c r="Q3119" s="28229"/>
      <c r="R3119" s="28229"/>
      <c r="S3119" s="28229"/>
      <c r="T3119" s="28229"/>
      <c r="U3119" s="28265"/>
      <c r="V3119" s="28229">
        <v>0</v>
      </c>
    </row>
    <row s="28966" customFormat="1" customHeight="1" ht="15">
      <c r="A3120" s="28229"/>
      <c r="B3120" s="28924"/>
      <c r="C3120" s="28540"/>
      <c r="D3120" s="27339" t="str">
        <f>B3118&amp;".3"</f>
        <v>3.1028.3</v>
      </c>
      <c r="E3120" s="27340" t="s">
        <v>1068</v>
      </c>
      <c r="F3120" s="27341" t="s">
        <v>430</v>
      </c>
      <c r="G3120" s="27310" t="s">
        <v>22</v>
      </c>
      <c r="H3120" s="27343" t="s">
        <v>22</v>
      </c>
      <c r="I3120" s="27310" t="s">
        <v>2946</v>
      </c>
      <c r="J3120" s="27343" t="s">
        <v>22</v>
      </c>
      <c r="K3120" s="28195" t="s">
        <v>1069</v>
      </c>
      <c r="L3120" s="28229"/>
      <c r="M3120" s="28229"/>
      <c r="N3120" s="28229"/>
      <c r="O3120" s="28229"/>
      <c r="P3120" s="28229"/>
      <c r="Q3120" s="28229"/>
      <c r="R3120" s="28229"/>
      <c r="S3120" s="28229"/>
      <c r="T3120" s="28229"/>
      <c r="U3120" s="28265"/>
      <c r="V3120" s="28229">
        <v>0</v>
      </c>
    </row>
    <row s="28966" customFormat="1" customHeight="1" ht="22.5">
      <c r="A3121" s="28229"/>
      <c r="B3121" s="28924" t="s">
        <v>2971</v>
      </c>
      <c r="C3121" s="28540" t="s">
        <v>103</v>
      </c>
      <c r="D3121" s="27339" t="str">
        <f>B3121&amp;".1"</f>
        <v>3.1029.1</v>
      </c>
      <c r="E3121" s="27340" t="s">
        <v>1065</v>
      </c>
      <c r="F3121" s="27341" t="s">
        <v>430</v>
      </c>
      <c r="G3121" s="27545" t="s">
        <v>22</v>
      </c>
      <c r="H3121" s="27343" t="s">
        <v>22</v>
      </c>
      <c r="I3121" s="27545" t="s">
        <v>2972</v>
      </c>
      <c r="J3121" s="27343" t="s">
        <v>22</v>
      </c>
      <c r="K3121" s="28195"/>
      <c r="L3121" s="28229"/>
      <c r="M3121" s="28229"/>
      <c r="N3121" s="28229"/>
      <c r="O3121" s="28229"/>
      <c r="P3121" s="28229"/>
      <c r="Q3121" s="28229"/>
      <c r="R3121" s="28229"/>
      <c r="S3121" s="28229"/>
      <c r="T3121" s="28229"/>
      <c r="U3121" s="28265"/>
      <c r="V3121" s="28229">
        <v>0</v>
      </c>
    </row>
    <row s="28966" customFormat="1" customHeight="1" ht="15">
      <c r="A3122" s="28229"/>
      <c r="B3122" s="28924"/>
      <c r="C3122" s="28540"/>
      <c r="D3122" s="27339" t="str">
        <f>B3121&amp;".2"</f>
        <v>3.1029.2</v>
      </c>
      <c r="E3122" s="27340" t="s">
        <v>1066</v>
      </c>
      <c r="F3122" s="27341" t="s">
        <v>430</v>
      </c>
      <c r="G3122" s="27310" t="s">
        <v>22</v>
      </c>
      <c r="H3122" s="27343" t="s">
        <v>22</v>
      </c>
      <c r="I3122" s="27310" t="s">
        <v>2946</v>
      </c>
      <c r="J3122" s="27343" t="s">
        <v>22</v>
      </c>
      <c r="K3122" s="28195" t="s">
        <v>1067</v>
      </c>
      <c r="L3122" s="28229"/>
      <c r="M3122" s="28229"/>
      <c r="N3122" s="28229"/>
      <c r="O3122" s="28229"/>
      <c r="P3122" s="28229"/>
      <c r="Q3122" s="28229"/>
      <c r="R3122" s="28229"/>
      <c r="S3122" s="28229"/>
      <c r="T3122" s="28229"/>
      <c r="U3122" s="28265"/>
      <c r="V3122" s="28229">
        <v>0</v>
      </c>
    </row>
    <row s="28966" customFormat="1" customHeight="1" ht="15">
      <c r="A3123" s="28229"/>
      <c r="B3123" s="28924"/>
      <c r="C3123" s="28540"/>
      <c r="D3123" s="27339" t="str">
        <f>B3121&amp;".3"</f>
        <v>3.1029.3</v>
      </c>
      <c r="E3123" s="27340" t="s">
        <v>1068</v>
      </c>
      <c r="F3123" s="27341" t="s">
        <v>430</v>
      </c>
      <c r="G3123" s="27310" t="s">
        <v>22</v>
      </c>
      <c r="H3123" s="27343" t="s">
        <v>22</v>
      </c>
      <c r="I3123" s="27310" t="s">
        <v>2946</v>
      </c>
      <c r="J3123" s="27343" t="s">
        <v>22</v>
      </c>
      <c r="K3123" s="28195" t="s">
        <v>1069</v>
      </c>
      <c r="L3123" s="28229"/>
      <c r="M3123" s="28229"/>
      <c r="N3123" s="28229"/>
      <c r="O3123" s="28229"/>
      <c r="P3123" s="28229"/>
      <c r="Q3123" s="28229"/>
      <c r="R3123" s="28229"/>
      <c r="S3123" s="28229"/>
      <c r="T3123" s="28229"/>
      <c r="U3123" s="28265"/>
      <c r="V3123" s="28229">
        <v>0</v>
      </c>
    </row>
    <row s="28966" customFormat="1" customHeight="1" ht="22.5">
      <c r="A3124" s="28229"/>
      <c r="B3124" s="28924" t="s">
        <v>2973</v>
      </c>
      <c r="C3124" s="28540" t="s">
        <v>103</v>
      </c>
      <c r="D3124" s="27339" t="str">
        <f>B3124&amp;".1"</f>
        <v>3.1030.1</v>
      </c>
      <c r="E3124" s="27340" t="s">
        <v>1065</v>
      </c>
      <c r="F3124" s="27341" t="s">
        <v>430</v>
      </c>
      <c r="G3124" s="27545" t="s">
        <v>22</v>
      </c>
      <c r="H3124" s="27343" t="s">
        <v>22</v>
      </c>
      <c r="I3124" s="27545" t="s">
        <v>2974</v>
      </c>
      <c r="J3124" s="27343" t="s">
        <v>22</v>
      </c>
      <c r="K3124" s="28195"/>
      <c r="L3124" s="28229"/>
      <c r="M3124" s="28229"/>
      <c r="N3124" s="28229"/>
      <c r="O3124" s="28229"/>
      <c r="P3124" s="28229"/>
      <c r="Q3124" s="28229"/>
      <c r="R3124" s="28229"/>
      <c r="S3124" s="28229"/>
      <c r="T3124" s="28229"/>
      <c r="U3124" s="28265"/>
      <c r="V3124" s="28229">
        <v>0</v>
      </c>
    </row>
    <row s="28966" customFormat="1" customHeight="1" ht="15">
      <c r="A3125" s="28229"/>
      <c r="B3125" s="28924"/>
      <c r="C3125" s="28540"/>
      <c r="D3125" s="27339" t="str">
        <f>B3124&amp;".2"</f>
        <v>3.1030.2</v>
      </c>
      <c r="E3125" s="27340" t="s">
        <v>1066</v>
      </c>
      <c r="F3125" s="27341" t="s">
        <v>430</v>
      </c>
      <c r="G3125" s="27310" t="s">
        <v>22</v>
      </c>
      <c r="H3125" s="27343" t="s">
        <v>22</v>
      </c>
      <c r="I3125" s="27310" t="s">
        <v>2946</v>
      </c>
      <c r="J3125" s="27343" t="s">
        <v>22</v>
      </c>
      <c r="K3125" s="28195" t="s">
        <v>1067</v>
      </c>
      <c r="L3125" s="28229"/>
      <c r="M3125" s="28229"/>
      <c r="N3125" s="28229"/>
      <c r="O3125" s="28229"/>
      <c r="P3125" s="28229"/>
      <c r="Q3125" s="28229"/>
      <c r="R3125" s="28229"/>
      <c r="S3125" s="28229"/>
      <c r="T3125" s="28229"/>
      <c r="U3125" s="28265"/>
      <c r="V3125" s="28229">
        <v>0</v>
      </c>
    </row>
    <row s="28966" customFormat="1" customHeight="1" ht="15">
      <c r="A3126" s="28229"/>
      <c r="B3126" s="28924"/>
      <c r="C3126" s="28540"/>
      <c r="D3126" s="27339" t="str">
        <f>B3124&amp;".3"</f>
        <v>3.1030.3</v>
      </c>
      <c r="E3126" s="27340" t="s">
        <v>1068</v>
      </c>
      <c r="F3126" s="27341" t="s">
        <v>430</v>
      </c>
      <c r="G3126" s="27310" t="s">
        <v>22</v>
      </c>
      <c r="H3126" s="27343" t="s">
        <v>22</v>
      </c>
      <c r="I3126" s="27310" t="s">
        <v>2946</v>
      </c>
      <c r="J3126" s="27343" t="s">
        <v>22</v>
      </c>
      <c r="K3126" s="28195" t="s">
        <v>1069</v>
      </c>
      <c r="L3126" s="28229"/>
      <c r="M3126" s="28229"/>
      <c r="N3126" s="28229"/>
      <c r="O3126" s="28229"/>
      <c r="P3126" s="28229"/>
      <c r="Q3126" s="28229"/>
      <c r="R3126" s="28229"/>
      <c r="S3126" s="28229"/>
      <c r="T3126" s="28229"/>
      <c r="U3126" s="28265"/>
      <c r="V3126" s="28229">
        <v>0</v>
      </c>
    </row>
    <row s="28966" customFormat="1" customHeight="1" ht="22.5">
      <c r="A3127" s="28229"/>
      <c r="B3127" s="28924" t="s">
        <v>2975</v>
      </c>
      <c r="C3127" s="28540" t="s">
        <v>103</v>
      </c>
      <c r="D3127" s="27339" t="str">
        <f>B3127&amp;".1"</f>
        <v>3.1031.1</v>
      </c>
      <c r="E3127" s="27340" t="s">
        <v>1065</v>
      </c>
      <c r="F3127" s="27341" t="s">
        <v>430</v>
      </c>
      <c r="G3127" s="27545" t="s">
        <v>22</v>
      </c>
      <c r="H3127" s="27343" t="s">
        <v>22</v>
      </c>
      <c r="I3127" s="27545" t="s">
        <v>2976</v>
      </c>
      <c r="J3127" s="27343" t="s">
        <v>22</v>
      </c>
      <c r="K3127" s="28195"/>
      <c r="L3127" s="28229"/>
      <c r="M3127" s="28229"/>
      <c r="N3127" s="28229"/>
      <c r="O3127" s="28229"/>
      <c r="P3127" s="28229"/>
      <c r="Q3127" s="28229"/>
      <c r="R3127" s="28229"/>
      <c r="S3127" s="28229"/>
      <c r="T3127" s="28229"/>
      <c r="U3127" s="28265"/>
      <c r="V3127" s="28229">
        <v>0</v>
      </c>
    </row>
    <row s="28966" customFormat="1" customHeight="1" ht="15">
      <c r="A3128" s="28229"/>
      <c r="B3128" s="28924"/>
      <c r="C3128" s="28540"/>
      <c r="D3128" s="27339" t="str">
        <f>B3127&amp;".2"</f>
        <v>3.1031.2</v>
      </c>
      <c r="E3128" s="27340" t="s">
        <v>1066</v>
      </c>
      <c r="F3128" s="27341" t="s">
        <v>430</v>
      </c>
      <c r="G3128" s="27310" t="s">
        <v>22</v>
      </c>
      <c r="H3128" s="27343" t="s">
        <v>22</v>
      </c>
      <c r="I3128" s="27310" t="s">
        <v>2946</v>
      </c>
      <c r="J3128" s="27343" t="s">
        <v>22</v>
      </c>
      <c r="K3128" s="28195" t="s">
        <v>1067</v>
      </c>
      <c r="L3128" s="28229"/>
      <c r="M3128" s="28229"/>
      <c r="N3128" s="28229"/>
      <c r="O3128" s="28229"/>
      <c r="P3128" s="28229"/>
      <c r="Q3128" s="28229"/>
      <c r="R3128" s="28229"/>
      <c r="S3128" s="28229"/>
      <c r="T3128" s="28229"/>
      <c r="U3128" s="28265"/>
      <c r="V3128" s="28229">
        <v>0</v>
      </c>
    </row>
    <row s="28966" customFormat="1" customHeight="1" ht="15">
      <c r="A3129" s="28229"/>
      <c r="B3129" s="28924"/>
      <c r="C3129" s="28540"/>
      <c r="D3129" s="27339" t="str">
        <f>B3127&amp;".3"</f>
        <v>3.1031.3</v>
      </c>
      <c r="E3129" s="27340" t="s">
        <v>1068</v>
      </c>
      <c r="F3129" s="27341" t="s">
        <v>430</v>
      </c>
      <c r="G3129" s="27310" t="s">
        <v>22</v>
      </c>
      <c r="H3129" s="27343" t="s">
        <v>22</v>
      </c>
      <c r="I3129" s="27310" t="s">
        <v>2927</v>
      </c>
      <c r="J3129" s="27343" t="s">
        <v>22</v>
      </c>
      <c r="K3129" s="28195" t="s">
        <v>1069</v>
      </c>
      <c r="L3129" s="28229"/>
      <c r="M3129" s="28229"/>
      <c r="N3129" s="28229"/>
      <c r="O3129" s="28229"/>
      <c r="P3129" s="28229"/>
      <c r="Q3129" s="28229"/>
      <c r="R3129" s="28229"/>
      <c r="S3129" s="28229"/>
      <c r="T3129" s="28229"/>
      <c r="U3129" s="28265"/>
      <c r="V3129" s="28229">
        <v>0</v>
      </c>
    </row>
    <row s="28966" customFormat="1" customHeight="1" ht="22.5">
      <c r="A3130" s="28229"/>
      <c r="B3130" s="28924" t="s">
        <v>2977</v>
      </c>
      <c r="C3130" s="28540" t="s">
        <v>103</v>
      </c>
      <c r="D3130" s="27339" t="str">
        <f>B3130&amp;".1"</f>
        <v>3.1032.1</v>
      </c>
      <c r="E3130" s="27340" t="s">
        <v>1065</v>
      </c>
      <c r="F3130" s="27341" t="s">
        <v>430</v>
      </c>
      <c r="G3130" s="27545" t="s">
        <v>22</v>
      </c>
      <c r="H3130" s="27343" t="s">
        <v>22</v>
      </c>
      <c r="I3130" s="27545" t="s">
        <v>2978</v>
      </c>
      <c r="J3130" s="27343" t="s">
        <v>22</v>
      </c>
      <c r="K3130" s="28195"/>
      <c r="L3130" s="28229"/>
      <c r="M3130" s="28229"/>
      <c r="N3130" s="28229"/>
      <c r="O3130" s="28229"/>
      <c r="P3130" s="28229"/>
      <c r="Q3130" s="28229"/>
      <c r="R3130" s="28229"/>
      <c r="S3130" s="28229"/>
      <c r="T3130" s="28229"/>
      <c r="U3130" s="28265"/>
      <c r="V3130" s="28229">
        <v>0</v>
      </c>
    </row>
    <row s="28966" customFormat="1" customHeight="1" ht="15">
      <c r="A3131" s="28229"/>
      <c r="B3131" s="28924"/>
      <c r="C3131" s="28540"/>
      <c r="D3131" s="27339" t="str">
        <f>B3130&amp;".2"</f>
        <v>3.1032.2</v>
      </c>
      <c r="E3131" s="27340" t="s">
        <v>1066</v>
      </c>
      <c r="F3131" s="27341" t="s">
        <v>430</v>
      </c>
      <c r="G3131" s="27310" t="s">
        <v>22</v>
      </c>
      <c r="H3131" s="27343" t="s">
        <v>22</v>
      </c>
      <c r="I3131" s="27310" t="s">
        <v>2946</v>
      </c>
      <c r="J3131" s="27343" t="s">
        <v>22</v>
      </c>
      <c r="K3131" s="28195" t="s">
        <v>1067</v>
      </c>
      <c r="L3131" s="28229"/>
      <c r="M3131" s="28229"/>
      <c r="N3131" s="28229"/>
      <c r="O3131" s="28229"/>
      <c r="P3131" s="28229"/>
      <c r="Q3131" s="28229"/>
      <c r="R3131" s="28229"/>
      <c r="S3131" s="28229"/>
      <c r="T3131" s="28229"/>
      <c r="U3131" s="28265"/>
      <c r="V3131" s="28229">
        <v>0</v>
      </c>
    </row>
    <row s="28966" customFormat="1" customHeight="1" ht="15">
      <c r="A3132" s="28229"/>
      <c r="B3132" s="28924"/>
      <c r="C3132" s="28540"/>
      <c r="D3132" s="27339" t="str">
        <f>B3130&amp;".3"</f>
        <v>3.1032.3</v>
      </c>
      <c r="E3132" s="27340" t="s">
        <v>1068</v>
      </c>
      <c r="F3132" s="27341" t="s">
        <v>430</v>
      </c>
      <c r="G3132" s="27310" t="s">
        <v>22</v>
      </c>
      <c r="H3132" s="27343" t="s">
        <v>22</v>
      </c>
      <c r="I3132" s="27310" t="s">
        <v>2946</v>
      </c>
      <c r="J3132" s="27343" t="s">
        <v>22</v>
      </c>
      <c r="K3132" s="28195" t="s">
        <v>1069</v>
      </c>
      <c r="L3132" s="28229"/>
      <c r="M3132" s="28229"/>
      <c r="N3132" s="28229"/>
      <c r="O3132" s="28229"/>
      <c r="P3132" s="28229"/>
      <c r="Q3132" s="28229"/>
      <c r="R3132" s="28229"/>
      <c r="S3132" s="28229"/>
      <c r="T3132" s="28229"/>
      <c r="U3132" s="28265"/>
      <c r="V3132" s="28229">
        <v>0</v>
      </c>
    </row>
    <row s="28966" customFormat="1" customHeight="1" ht="22.5">
      <c r="A3133" s="28229"/>
      <c r="B3133" s="28924" t="s">
        <v>2979</v>
      </c>
      <c r="C3133" s="28540" t="s">
        <v>103</v>
      </c>
      <c r="D3133" s="27339" t="str">
        <f>B3133&amp;".1"</f>
        <v>3.1033.1</v>
      </c>
      <c r="E3133" s="27340" t="s">
        <v>1065</v>
      </c>
      <c r="F3133" s="27341" t="s">
        <v>430</v>
      </c>
      <c r="G3133" s="27545" t="s">
        <v>22</v>
      </c>
      <c r="H3133" s="27343" t="s">
        <v>22</v>
      </c>
      <c r="I3133" s="27545" t="s">
        <v>1270</v>
      </c>
      <c r="J3133" s="27343" t="s">
        <v>22</v>
      </c>
      <c r="K3133" s="28195"/>
      <c r="L3133" s="28229"/>
      <c r="M3133" s="28229"/>
      <c r="N3133" s="28229"/>
      <c r="O3133" s="28229"/>
      <c r="P3133" s="28229"/>
      <c r="Q3133" s="28229"/>
      <c r="R3133" s="28229"/>
      <c r="S3133" s="28229"/>
      <c r="T3133" s="28229"/>
      <c r="U3133" s="28265"/>
      <c r="V3133" s="28229">
        <v>0</v>
      </c>
    </row>
    <row s="28966" customFormat="1" customHeight="1" ht="15">
      <c r="A3134" s="28229"/>
      <c r="B3134" s="28924"/>
      <c r="C3134" s="28540"/>
      <c r="D3134" s="27339" t="str">
        <f>B3133&amp;".2"</f>
        <v>3.1033.2</v>
      </c>
      <c r="E3134" s="27340" t="s">
        <v>1066</v>
      </c>
      <c r="F3134" s="27341" t="s">
        <v>430</v>
      </c>
      <c r="G3134" s="27310" t="s">
        <v>22</v>
      </c>
      <c r="H3134" s="27343" t="s">
        <v>22</v>
      </c>
      <c r="I3134" s="27310" t="s">
        <v>2946</v>
      </c>
      <c r="J3134" s="27343" t="s">
        <v>22</v>
      </c>
      <c r="K3134" s="28195" t="s">
        <v>1067</v>
      </c>
      <c r="L3134" s="28229"/>
      <c r="M3134" s="28229"/>
      <c r="N3134" s="28229"/>
      <c r="O3134" s="28229"/>
      <c r="P3134" s="28229"/>
      <c r="Q3134" s="28229"/>
      <c r="R3134" s="28229"/>
      <c r="S3134" s="28229"/>
      <c r="T3134" s="28229"/>
      <c r="U3134" s="28265"/>
      <c r="V3134" s="28229">
        <v>0</v>
      </c>
    </row>
    <row s="28966" customFormat="1" customHeight="1" ht="15">
      <c r="A3135" s="28229"/>
      <c r="B3135" s="28924"/>
      <c r="C3135" s="28540"/>
      <c r="D3135" s="27339" t="str">
        <f>B3133&amp;".3"</f>
        <v>3.1033.3</v>
      </c>
      <c r="E3135" s="27340" t="s">
        <v>1068</v>
      </c>
      <c r="F3135" s="27341" t="s">
        <v>430</v>
      </c>
      <c r="G3135" s="27310" t="s">
        <v>22</v>
      </c>
      <c r="H3135" s="27343" t="s">
        <v>22</v>
      </c>
      <c r="I3135" s="27310" t="s">
        <v>2946</v>
      </c>
      <c r="J3135" s="27343" t="s">
        <v>22</v>
      </c>
      <c r="K3135" s="28195" t="s">
        <v>1069</v>
      </c>
      <c r="L3135" s="28229"/>
      <c r="M3135" s="28229"/>
      <c r="N3135" s="28229"/>
      <c r="O3135" s="28229"/>
      <c r="P3135" s="28229"/>
      <c r="Q3135" s="28229"/>
      <c r="R3135" s="28229"/>
      <c r="S3135" s="28229"/>
      <c r="T3135" s="28229"/>
      <c r="U3135" s="28265"/>
      <c r="V3135" s="28229">
        <v>0</v>
      </c>
    </row>
    <row s="28966" customFormat="1" customHeight="1" ht="22.5">
      <c r="A3136" s="28229"/>
      <c r="B3136" s="28924" t="s">
        <v>2980</v>
      </c>
      <c r="C3136" s="28540" t="s">
        <v>103</v>
      </c>
      <c r="D3136" s="27339" t="str">
        <f>B3136&amp;".1"</f>
        <v>3.1034.1</v>
      </c>
      <c r="E3136" s="27340" t="s">
        <v>1065</v>
      </c>
      <c r="F3136" s="27341" t="s">
        <v>430</v>
      </c>
      <c r="G3136" s="27545" t="s">
        <v>22</v>
      </c>
      <c r="H3136" s="27343" t="s">
        <v>22</v>
      </c>
      <c r="I3136" s="27545" t="s">
        <v>2981</v>
      </c>
      <c r="J3136" s="27343" t="s">
        <v>22</v>
      </c>
      <c r="K3136" s="28195"/>
      <c r="L3136" s="28229"/>
      <c r="M3136" s="28229"/>
      <c r="N3136" s="28229"/>
      <c r="O3136" s="28229"/>
      <c r="P3136" s="28229"/>
      <c r="Q3136" s="28229"/>
      <c r="R3136" s="28229"/>
      <c r="S3136" s="28229"/>
      <c r="T3136" s="28229"/>
      <c r="U3136" s="28265"/>
      <c r="V3136" s="28229">
        <v>0</v>
      </c>
    </row>
    <row s="28966" customFormat="1" customHeight="1" ht="15">
      <c r="A3137" s="28229"/>
      <c r="B3137" s="28924"/>
      <c r="C3137" s="28540"/>
      <c r="D3137" s="27339" t="str">
        <f>B3136&amp;".2"</f>
        <v>3.1034.2</v>
      </c>
      <c r="E3137" s="27340" t="s">
        <v>1066</v>
      </c>
      <c r="F3137" s="27341" t="s">
        <v>430</v>
      </c>
      <c r="G3137" s="27310" t="s">
        <v>22</v>
      </c>
      <c r="H3137" s="27343" t="s">
        <v>22</v>
      </c>
      <c r="I3137" s="27310" t="s">
        <v>2946</v>
      </c>
      <c r="J3137" s="27343" t="s">
        <v>22</v>
      </c>
      <c r="K3137" s="28195" t="s">
        <v>1067</v>
      </c>
      <c r="L3137" s="28229"/>
      <c r="M3137" s="28229"/>
      <c r="N3137" s="28229"/>
      <c r="O3137" s="28229"/>
      <c r="P3137" s="28229"/>
      <c r="Q3137" s="28229"/>
      <c r="R3137" s="28229"/>
      <c r="S3137" s="28229"/>
      <c r="T3137" s="28229"/>
      <c r="U3137" s="28265"/>
      <c r="V3137" s="28229">
        <v>0</v>
      </c>
    </row>
    <row s="28966" customFormat="1" customHeight="1" ht="15">
      <c r="A3138" s="28229"/>
      <c r="B3138" s="28924"/>
      <c r="C3138" s="28540"/>
      <c r="D3138" s="27339" t="str">
        <f>B3136&amp;".3"</f>
        <v>3.1034.3</v>
      </c>
      <c r="E3138" s="27340" t="s">
        <v>1068</v>
      </c>
      <c r="F3138" s="27341" t="s">
        <v>430</v>
      </c>
      <c r="G3138" s="27310" t="s">
        <v>22</v>
      </c>
      <c r="H3138" s="27343" t="s">
        <v>22</v>
      </c>
      <c r="I3138" s="27310" t="s">
        <v>2946</v>
      </c>
      <c r="J3138" s="27343" t="s">
        <v>22</v>
      </c>
      <c r="K3138" s="28195" t="s">
        <v>1069</v>
      </c>
      <c r="L3138" s="28229"/>
      <c r="M3138" s="28229"/>
      <c r="N3138" s="28229"/>
      <c r="O3138" s="28229"/>
      <c r="P3138" s="28229"/>
      <c r="Q3138" s="28229"/>
      <c r="R3138" s="28229"/>
      <c r="S3138" s="28229"/>
      <c r="T3138" s="28229"/>
      <c r="U3138" s="28265"/>
      <c r="V3138" s="28229">
        <v>0</v>
      </c>
    </row>
    <row s="28966" customFormat="1" customHeight="1" ht="22.5">
      <c r="A3139" s="28229"/>
      <c r="B3139" s="28924" t="s">
        <v>2982</v>
      </c>
      <c r="C3139" s="28540" t="s">
        <v>103</v>
      </c>
      <c r="D3139" s="27339" t="str">
        <f>B3139&amp;".1"</f>
        <v>3.1035.1</v>
      </c>
      <c r="E3139" s="27340" t="s">
        <v>1065</v>
      </c>
      <c r="F3139" s="27341" t="s">
        <v>430</v>
      </c>
      <c r="G3139" s="27545" t="s">
        <v>22</v>
      </c>
      <c r="H3139" s="27343" t="s">
        <v>22</v>
      </c>
      <c r="I3139" s="27545" t="s">
        <v>2983</v>
      </c>
      <c r="J3139" s="27343" t="s">
        <v>22</v>
      </c>
      <c r="K3139" s="28195"/>
      <c r="L3139" s="28229"/>
      <c r="M3139" s="28229"/>
      <c r="N3139" s="28229"/>
      <c r="O3139" s="28229"/>
      <c r="P3139" s="28229"/>
      <c r="Q3139" s="28229"/>
      <c r="R3139" s="28229"/>
      <c r="S3139" s="28229"/>
      <c r="T3139" s="28229"/>
      <c r="U3139" s="28265"/>
      <c r="V3139" s="28229">
        <v>0</v>
      </c>
    </row>
    <row s="28966" customFormat="1" customHeight="1" ht="15">
      <c r="A3140" s="28229"/>
      <c r="B3140" s="28924"/>
      <c r="C3140" s="28540"/>
      <c r="D3140" s="27339" t="str">
        <f>B3139&amp;".2"</f>
        <v>3.1035.2</v>
      </c>
      <c r="E3140" s="27340" t="s">
        <v>1066</v>
      </c>
      <c r="F3140" s="27341" t="s">
        <v>430</v>
      </c>
      <c r="G3140" s="27310" t="s">
        <v>22</v>
      </c>
      <c r="H3140" s="27343" t="s">
        <v>22</v>
      </c>
      <c r="I3140" s="27310" t="s">
        <v>2946</v>
      </c>
      <c r="J3140" s="27343" t="s">
        <v>22</v>
      </c>
      <c r="K3140" s="28195" t="s">
        <v>1067</v>
      </c>
      <c r="L3140" s="28229"/>
      <c r="M3140" s="28229"/>
      <c r="N3140" s="28229"/>
      <c r="O3140" s="28229"/>
      <c r="P3140" s="28229"/>
      <c r="Q3140" s="28229"/>
      <c r="R3140" s="28229"/>
      <c r="S3140" s="28229"/>
      <c r="T3140" s="28229"/>
      <c r="U3140" s="28265"/>
      <c r="V3140" s="28229">
        <v>0</v>
      </c>
    </row>
    <row s="28966" customFormat="1" customHeight="1" ht="15">
      <c r="A3141" s="28229"/>
      <c r="B3141" s="28924"/>
      <c r="C3141" s="28540"/>
      <c r="D3141" s="27339" t="str">
        <f>B3139&amp;".3"</f>
        <v>3.1035.3</v>
      </c>
      <c r="E3141" s="27340" t="s">
        <v>1068</v>
      </c>
      <c r="F3141" s="27341" t="s">
        <v>430</v>
      </c>
      <c r="G3141" s="27310" t="s">
        <v>22</v>
      </c>
      <c r="H3141" s="27343" t="s">
        <v>22</v>
      </c>
      <c r="I3141" s="27310" t="s">
        <v>2946</v>
      </c>
      <c r="J3141" s="27343" t="s">
        <v>22</v>
      </c>
      <c r="K3141" s="28195" t="s">
        <v>1069</v>
      </c>
      <c r="L3141" s="28229"/>
      <c r="M3141" s="28229"/>
      <c r="N3141" s="28229"/>
      <c r="O3141" s="28229"/>
      <c r="P3141" s="28229"/>
      <c r="Q3141" s="28229"/>
      <c r="R3141" s="28229"/>
      <c r="S3141" s="28229"/>
      <c r="T3141" s="28229"/>
      <c r="U3141" s="28265"/>
      <c r="V3141" s="28229">
        <v>0</v>
      </c>
    </row>
    <row s="28966" customFormat="1" customHeight="1" ht="22.5">
      <c r="A3142" s="28229"/>
      <c r="B3142" s="28924" t="s">
        <v>2984</v>
      </c>
      <c r="C3142" s="28540" t="s">
        <v>103</v>
      </c>
      <c r="D3142" s="27339" t="str">
        <f>B3142&amp;".1"</f>
        <v>3.1036.1</v>
      </c>
      <c r="E3142" s="27340" t="s">
        <v>1065</v>
      </c>
      <c r="F3142" s="27341" t="s">
        <v>430</v>
      </c>
      <c r="G3142" s="27545" t="s">
        <v>22</v>
      </c>
      <c r="H3142" s="27343" t="s">
        <v>22</v>
      </c>
      <c r="I3142" s="27545" t="s">
        <v>2985</v>
      </c>
      <c r="J3142" s="27343" t="s">
        <v>22</v>
      </c>
      <c r="K3142" s="28195"/>
      <c r="L3142" s="28229"/>
      <c r="M3142" s="28229"/>
      <c r="N3142" s="28229"/>
      <c r="O3142" s="28229"/>
      <c r="P3142" s="28229"/>
      <c r="Q3142" s="28229"/>
      <c r="R3142" s="28229"/>
      <c r="S3142" s="28229"/>
      <c r="T3142" s="28229"/>
      <c r="U3142" s="28265"/>
      <c r="V3142" s="28229">
        <v>0</v>
      </c>
    </row>
    <row s="28966" customFormat="1" customHeight="1" ht="15">
      <c r="A3143" s="28229"/>
      <c r="B3143" s="28924"/>
      <c r="C3143" s="28540"/>
      <c r="D3143" s="27339" t="str">
        <f>B3142&amp;".2"</f>
        <v>3.1036.2</v>
      </c>
      <c r="E3143" s="27340" t="s">
        <v>1066</v>
      </c>
      <c r="F3143" s="27341" t="s">
        <v>430</v>
      </c>
      <c r="G3143" s="27310" t="s">
        <v>22</v>
      </c>
      <c r="H3143" s="27343" t="s">
        <v>22</v>
      </c>
      <c r="I3143" s="27310" t="s">
        <v>2986</v>
      </c>
      <c r="J3143" s="27343" t="s">
        <v>22</v>
      </c>
      <c r="K3143" s="28195" t="s">
        <v>1067</v>
      </c>
      <c r="L3143" s="28229"/>
      <c r="M3143" s="28229"/>
      <c r="N3143" s="28229"/>
      <c r="O3143" s="28229"/>
      <c r="P3143" s="28229"/>
      <c r="Q3143" s="28229"/>
      <c r="R3143" s="28229"/>
      <c r="S3143" s="28229"/>
      <c r="T3143" s="28229"/>
      <c r="U3143" s="28265"/>
      <c r="V3143" s="28229">
        <v>0</v>
      </c>
    </row>
    <row s="28966" customFormat="1" customHeight="1" ht="15">
      <c r="A3144" s="28229"/>
      <c r="B3144" s="28924"/>
      <c r="C3144" s="28540"/>
      <c r="D3144" s="27339" t="str">
        <f>B3142&amp;".3"</f>
        <v>3.1036.3</v>
      </c>
      <c r="E3144" s="27340" t="s">
        <v>1068</v>
      </c>
      <c r="F3144" s="27341" t="s">
        <v>430</v>
      </c>
      <c r="G3144" s="27310" t="s">
        <v>22</v>
      </c>
      <c r="H3144" s="27343" t="s">
        <v>22</v>
      </c>
      <c r="I3144" s="27310" t="s">
        <v>2946</v>
      </c>
      <c r="J3144" s="27343" t="s">
        <v>22</v>
      </c>
      <c r="K3144" s="28195" t="s">
        <v>1069</v>
      </c>
      <c r="L3144" s="28229"/>
      <c r="M3144" s="28229"/>
      <c r="N3144" s="28229"/>
      <c r="O3144" s="28229"/>
      <c r="P3144" s="28229"/>
      <c r="Q3144" s="28229"/>
      <c r="R3144" s="28229"/>
      <c r="S3144" s="28229"/>
      <c r="T3144" s="28229"/>
      <c r="U3144" s="28265"/>
      <c r="V3144" s="28229">
        <v>0</v>
      </c>
    </row>
    <row s="28966" customFormat="1" customHeight="1" ht="22.5">
      <c r="A3145" s="28229"/>
      <c r="B3145" s="28924" t="s">
        <v>2987</v>
      </c>
      <c r="C3145" s="28540" t="s">
        <v>103</v>
      </c>
      <c r="D3145" s="27339" t="str">
        <f>B3145&amp;".1"</f>
        <v>3.1037.1</v>
      </c>
      <c r="E3145" s="27340" t="s">
        <v>1065</v>
      </c>
      <c r="F3145" s="27341" t="s">
        <v>430</v>
      </c>
      <c r="G3145" s="27545" t="s">
        <v>22</v>
      </c>
      <c r="H3145" s="27343" t="s">
        <v>22</v>
      </c>
      <c r="I3145" s="27545" t="s">
        <v>1270</v>
      </c>
      <c r="J3145" s="27343" t="s">
        <v>22</v>
      </c>
      <c r="K3145" s="28195"/>
      <c r="L3145" s="28229"/>
      <c r="M3145" s="28229"/>
      <c r="N3145" s="28229"/>
      <c r="O3145" s="28229"/>
      <c r="P3145" s="28229"/>
      <c r="Q3145" s="28229"/>
      <c r="R3145" s="28229"/>
      <c r="S3145" s="28229"/>
      <c r="T3145" s="28229"/>
      <c r="U3145" s="28265"/>
      <c r="V3145" s="28229">
        <v>0</v>
      </c>
    </row>
    <row s="28966" customFormat="1" customHeight="1" ht="15">
      <c r="A3146" s="28229"/>
      <c r="B3146" s="28924"/>
      <c r="C3146" s="28540"/>
      <c r="D3146" s="27339" t="str">
        <f>B3145&amp;".2"</f>
        <v>3.1037.2</v>
      </c>
      <c r="E3146" s="27340" t="s">
        <v>1066</v>
      </c>
      <c r="F3146" s="27341" t="s">
        <v>430</v>
      </c>
      <c r="G3146" s="27310" t="s">
        <v>22</v>
      </c>
      <c r="H3146" s="27343" t="s">
        <v>22</v>
      </c>
      <c r="I3146" s="27310" t="s">
        <v>2986</v>
      </c>
      <c r="J3146" s="27343" t="s">
        <v>22</v>
      </c>
      <c r="K3146" s="28195" t="s">
        <v>1067</v>
      </c>
      <c r="L3146" s="28229"/>
      <c r="M3146" s="28229"/>
      <c r="N3146" s="28229"/>
      <c r="O3146" s="28229"/>
      <c r="P3146" s="28229"/>
      <c r="Q3146" s="28229"/>
      <c r="R3146" s="28229"/>
      <c r="S3146" s="28229"/>
      <c r="T3146" s="28229"/>
      <c r="U3146" s="28265"/>
      <c r="V3146" s="28229">
        <v>0</v>
      </c>
    </row>
    <row s="28966" customFormat="1" customHeight="1" ht="15">
      <c r="A3147" s="28229"/>
      <c r="B3147" s="28924"/>
      <c r="C3147" s="28540"/>
      <c r="D3147" s="27339" t="str">
        <f>B3145&amp;".3"</f>
        <v>3.1037.3</v>
      </c>
      <c r="E3147" s="27340" t="s">
        <v>1068</v>
      </c>
      <c r="F3147" s="27341" t="s">
        <v>430</v>
      </c>
      <c r="G3147" s="27310" t="s">
        <v>22</v>
      </c>
      <c r="H3147" s="27343" t="s">
        <v>22</v>
      </c>
      <c r="I3147" s="27310" t="s">
        <v>2986</v>
      </c>
      <c r="J3147" s="27343" t="s">
        <v>22</v>
      </c>
      <c r="K3147" s="28195" t="s">
        <v>1069</v>
      </c>
      <c r="L3147" s="28229"/>
      <c r="M3147" s="28229"/>
      <c r="N3147" s="28229"/>
      <c r="O3147" s="28229"/>
      <c r="P3147" s="28229"/>
      <c r="Q3147" s="28229"/>
      <c r="R3147" s="28229"/>
      <c r="S3147" s="28229"/>
      <c r="T3147" s="28229"/>
      <c r="U3147" s="28265"/>
      <c r="V3147" s="28229">
        <v>0</v>
      </c>
    </row>
    <row s="28966" customFormat="1" customHeight="1" ht="22.5">
      <c r="A3148" s="28229"/>
      <c r="B3148" s="28924" t="s">
        <v>2988</v>
      </c>
      <c r="C3148" s="28540" t="s">
        <v>103</v>
      </c>
      <c r="D3148" s="27339" t="str">
        <f>B3148&amp;".1"</f>
        <v>3.1038.1</v>
      </c>
      <c r="E3148" s="27340" t="s">
        <v>1065</v>
      </c>
      <c r="F3148" s="27341" t="s">
        <v>430</v>
      </c>
      <c r="G3148" s="27545" t="s">
        <v>22</v>
      </c>
      <c r="H3148" s="27343" t="s">
        <v>22</v>
      </c>
      <c r="I3148" s="27545" t="s">
        <v>1270</v>
      </c>
      <c r="J3148" s="27343" t="s">
        <v>22</v>
      </c>
      <c r="K3148" s="28195"/>
      <c r="L3148" s="28229"/>
      <c r="M3148" s="28229"/>
      <c r="N3148" s="28229"/>
      <c r="O3148" s="28229"/>
      <c r="P3148" s="28229"/>
      <c r="Q3148" s="28229"/>
      <c r="R3148" s="28229"/>
      <c r="S3148" s="28229"/>
      <c r="T3148" s="28229"/>
      <c r="U3148" s="28265"/>
      <c r="V3148" s="28229">
        <v>0</v>
      </c>
    </row>
    <row s="28966" customFormat="1" customHeight="1" ht="15">
      <c r="A3149" s="28229"/>
      <c r="B3149" s="28924"/>
      <c r="C3149" s="28540"/>
      <c r="D3149" s="27339" t="str">
        <f>B3148&amp;".2"</f>
        <v>3.1038.2</v>
      </c>
      <c r="E3149" s="27340" t="s">
        <v>1066</v>
      </c>
      <c r="F3149" s="27341" t="s">
        <v>430</v>
      </c>
      <c r="G3149" s="27310" t="s">
        <v>22</v>
      </c>
      <c r="H3149" s="27343" t="s">
        <v>22</v>
      </c>
      <c r="I3149" s="27310" t="s">
        <v>2986</v>
      </c>
      <c r="J3149" s="27343" t="s">
        <v>22</v>
      </c>
      <c r="K3149" s="28195" t="s">
        <v>1067</v>
      </c>
      <c r="L3149" s="28229"/>
      <c r="M3149" s="28229"/>
      <c r="N3149" s="28229"/>
      <c r="O3149" s="28229"/>
      <c r="P3149" s="28229"/>
      <c r="Q3149" s="28229"/>
      <c r="R3149" s="28229"/>
      <c r="S3149" s="28229"/>
      <c r="T3149" s="28229"/>
      <c r="U3149" s="28265"/>
      <c r="V3149" s="28229">
        <v>0</v>
      </c>
    </row>
    <row s="28966" customFormat="1" customHeight="1" ht="15">
      <c r="A3150" s="28229"/>
      <c r="B3150" s="28924"/>
      <c r="C3150" s="28540"/>
      <c r="D3150" s="27339" t="str">
        <f>B3148&amp;".3"</f>
        <v>3.1038.3</v>
      </c>
      <c r="E3150" s="27340" t="s">
        <v>1068</v>
      </c>
      <c r="F3150" s="27341" t="s">
        <v>430</v>
      </c>
      <c r="G3150" s="27310" t="s">
        <v>22</v>
      </c>
      <c r="H3150" s="27343" t="s">
        <v>22</v>
      </c>
      <c r="I3150" s="27310" t="s">
        <v>2946</v>
      </c>
      <c r="J3150" s="27343" t="s">
        <v>22</v>
      </c>
      <c r="K3150" s="28195" t="s">
        <v>1069</v>
      </c>
      <c r="L3150" s="28229"/>
      <c r="M3150" s="28229"/>
      <c r="N3150" s="28229"/>
      <c r="O3150" s="28229"/>
      <c r="P3150" s="28229"/>
      <c r="Q3150" s="28229"/>
      <c r="R3150" s="28229"/>
      <c r="S3150" s="28229"/>
      <c r="T3150" s="28229"/>
      <c r="U3150" s="28265"/>
      <c r="V3150" s="28229">
        <v>0</v>
      </c>
    </row>
    <row s="28966" customFormat="1" customHeight="1" ht="22.5">
      <c r="A3151" s="28229"/>
      <c r="B3151" s="28924" t="s">
        <v>2989</v>
      </c>
      <c r="C3151" s="28540" t="s">
        <v>103</v>
      </c>
      <c r="D3151" s="27339" t="str">
        <f>B3151&amp;".1"</f>
        <v>3.1039.1</v>
      </c>
      <c r="E3151" s="27340" t="s">
        <v>1065</v>
      </c>
      <c r="F3151" s="27341" t="s">
        <v>430</v>
      </c>
      <c r="G3151" s="27545" t="s">
        <v>22</v>
      </c>
      <c r="H3151" s="27343" t="s">
        <v>22</v>
      </c>
      <c r="I3151" s="27545" t="s">
        <v>1270</v>
      </c>
      <c r="J3151" s="27343" t="s">
        <v>22</v>
      </c>
      <c r="K3151" s="28195"/>
      <c r="L3151" s="28229"/>
      <c r="M3151" s="28229"/>
      <c r="N3151" s="28229"/>
      <c r="O3151" s="28229"/>
      <c r="P3151" s="28229"/>
      <c r="Q3151" s="28229"/>
      <c r="R3151" s="28229"/>
      <c r="S3151" s="28229"/>
      <c r="T3151" s="28229"/>
      <c r="U3151" s="28265"/>
      <c r="V3151" s="28229">
        <v>0</v>
      </c>
    </row>
    <row s="28966" customFormat="1" customHeight="1" ht="15">
      <c r="A3152" s="28229"/>
      <c r="B3152" s="28924"/>
      <c r="C3152" s="28540"/>
      <c r="D3152" s="27339" t="str">
        <f>B3151&amp;".2"</f>
        <v>3.1039.2</v>
      </c>
      <c r="E3152" s="27340" t="s">
        <v>1066</v>
      </c>
      <c r="F3152" s="27341" t="s">
        <v>430</v>
      </c>
      <c r="G3152" s="27310" t="s">
        <v>22</v>
      </c>
      <c r="H3152" s="27343" t="s">
        <v>22</v>
      </c>
      <c r="I3152" s="27310" t="s">
        <v>2986</v>
      </c>
      <c r="J3152" s="27343" t="s">
        <v>22</v>
      </c>
      <c r="K3152" s="28195" t="s">
        <v>1067</v>
      </c>
      <c r="L3152" s="28229"/>
      <c r="M3152" s="28229"/>
      <c r="N3152" s="28229"/>
      <c r="O3152" s="28229"/>
      <c r="P3152" s="28229"/>
      <c r="Q3152" s="28229"/>
      <c r="R3152" s="28229"/>
      <c r="S3152" s="28229"/>
      <c r="T3152" s="28229"/>
      <c r="U3152" s="28265"/>
      <c r="V3152" s="28229">
        <v>0</v>
      </c>
    </row>
    <row s="28966" customFormat="1" customHeight="1" ht="15">
      <c r="A3153" s="28229"/>
      <c r="B3153" s="28924"/>
      <c r="C3153" s="28540"/>
      <c r="D3153" s="27339" t="str">
        <f>B3151&amp;".3"</f>
        <v>3.1039.3</v>
      </c>
      <c r="E3153" s="27340" t="s">
        <v>1068</v>
      </c>
      <c r="F3153" s="27341" t="s">
        <v>430</v>
      </c>
      <c r="G3153" s="27310" t="s">
        <v>22</v>
      </c>
      <c r="H3153" s="27343" t="s">
        <v>22</v>
      </c>
      <c r="I3153" s="27310" t="s">
        <v>2986</v>
      </c>
      <c r="J3153" s="27343" t="s">
        <v>22</v>
      </c>
      <c r="K3153" s="28195" t="s">
        <v>1069</v>
      </c>
      <c r="L3153" s="28229"/>
      <c r="M3153" s="28229"/>
      <c r="N3153" s="28229"/>
      <c r="O3153" s="28229"/>
      <c r="P3153" s="28229"/>
      <c r="Q3153" s="28229"/>
      <c r="R3153" s="28229"/>
      <c r="S3153" s="28229"/>
      <c r="T3153" s="28229"/>
      <c r="U3153" s="28265"/>
      <c r="V3153" s="28229">
        <v>0</v>
      </c>
    </row>
    <row s="28966" customFormat="1" customHeight="1" ht="22.5">
      <c r="A3154" s="28229"/>
      <c r="B3154" s="28924" t="s">
        <v>2990</v>
      </c>
      <c r="C3154" s="28540" t="s">
        <v>103</v>
      </c>
      <c r="D3154" s="27339" t="str">
        <f>B3154&amp;".1"</f>
        <v>3.1040.1</v>
      </c>
      <c r="E3154" s="27340" t="s">
        <v>1065</v>
      </c>
      <c r="F3154" s="27341" t="s">
        <v>430</v>
      </c>
      <c r="G3154" s="27545" t="s">
        <v>22</v>
      </c>
      <c r="H3154" s="27343" t="s">
        <v>22</v>
      </c>
      <c r="I3154" s="27545" t="s">
        <v>2991</v>
      </c>
      <c r="J3154" s="27343" t="s">
        <v>22</v>
      </c>
      <c r="K3154" s="28195"/>
      <c r="L3154" s="28229"/>
      <c r="M3154" s="28229"/>
      <c r="N3154" s="28229"/>
      <c r="O3154" s="28229"/>
      <c r="P3154" s="28229"/>
      <c r="Q3154" s="28229"/>
      <c r="R3154" s="28229"/>
      <c r="S3154" s="28229"/>
      <c r="T3154" s="28229"/>
      <c r="U3154" s="28265"/>
      <c r="V3154" s="28229">
        <v>0</v>
      </c>
    </row>
    <row s="28966" customFormat="1" customHeight="1" ht="15">
      <c r="A3155" s="28229"/>
      <c r="B3155" s="28924"/>
      <c r="C3155" s="28540"/>
      <c r="D3155" s="27339" t="str">
        <f>B3154&amp;".2"</f>
        <v>3.1040.2</v>
      </c>
      <c r="E3155" s="27340" t="s">
        <v>1066</v>
      </c>
      <c r="F3155" s="27341" t="s">
        <v>430</v>
      </c>
      <c r="G3155" s="27310" t="s">
        <v>22</v>
      </c>
      <c r="H3155" s="27343" t="s">
        <v>22</v>
      </c>
      <c r="I3155" s="27310" t="s">
        <v>2986</v>
      </c>
      <c r="J3155" s="27343" t="s">
        <v>22</v>
      </c>
      <c r="K3155" s="28195" t="s">
        <v>1067</v>
      </c>
      <c r="L3155" s="28229"/>
      <c r="M3155" s="28229"/>
      <c r="N3155" s="28229"/>
      <c r="O3155" s="28229"/>
      <c r="P3155" s="28229"/>
      <c r="Q3155" s="28229"/>
      <c r="R3155" s="28229"/>
      <c r="S3155" s="28229"/>
      <c r="T3155" s="28229"/>
      <c r="U3155" s="28265"/>
      <c r="V3155" s="28229">
        <v>0</v>
      </c>
    </row>
    <row s="28966" customFormat="1" customHeight="1" ht="15">
      <c r="A3156" s="28229"/>
      <c r="B3156" s="28924"/>
      <c r="C3156" s="28540"/>
      <c r="D3156" s="27339" t="str">
        <f>B3154&amp;".3"</f>
        <v>3.1040.3</v>
      </c>
      <c r="E3156" s="27340" t="s">
        <v>1068</v>
      </c>
      <c r="F3156" s="27341" t="s">
        <v>430</v>
      </c>
      <c r="G3156" s="27310" t="s">
        <v>22</v>
      </c>
      <c r="H3156" s="27343" t="s">
        <v>22</v>
      </c>
      <c r="I3156" s="27310" t="s">
        <v>2986</v>
      </c>
      <c r="J3156" s="27343" t="s">
        <v>22</v>
      </c>
      <c r="K3156" s="28195" t="s">
        <v>1069</v>
      </c>
      <c r="L3156" s="28229"/>
      <c r="M3156" s="28229"/>
      <c r="N3156" s="28229"/>
      <c r="O3156" s="28229"/>
      <c r="P3156" s="28229"/>
      <c r="Q3156" s="28229"/>
      <c r="R3156" s="28229"/>
      <c r="S3156" s="28229"/>
      <c r="T3156" s="28229"/>
      <c r="U3156" s="28265"/>
      <c r="V3156" s="28229">
        <v>0</v>
      </c>
    </row>
    <row s="28966" customFormat="1" customHeight="1" ht="22.5">
      <c r="A3157" s="28229"/>
      <c r="B3157" s="28924" t="s">
        <v>2992</v>
      </c>
      <c r="C3157" s="28540" t="s">
        <v>103</v>
      </c>
      <c r="D3157" s="27339" t="str">
        <f>B3157&amp;".1"</f>
        <v>3.1041.1</v>
      </c>
      <c r="E3157" s="27340" t="s">
        <v>1065</v>
      </c>
      <c r="F3157" s="27341" t="s">
        <v>430</v>
      </c>
      <c r="G3157" s="27545" t="s">
        <v>22</v>
      </c>
      <c r="H3157" s="27343" t="s">
        <v>22</v>
      </c>
      <c r="I3157" s="27545" t="s">
        <v>1270</v>
      </c>
      <c r="J3157" s="27343" t="s">
        <v>22</v>
      </c>
      <c r="K3157" s="28195"/>
      <c r="L3157" s="28229"/>
      <c r="M3157" s="28229"/>
      <c r="N3157" s="28229"/>
      <c r="O3157" s="28229"/>
      <c r="P3157" s="28229"/>
      <c r="Q3157" s="28229"/>
      <c r="R3157" s="28229"/>
      <c r="S3157" s="28229"/>
      <c r="T3157" s="28229"/>
      <c r="U3157" s="28265"/>
      <c r="V3157" s="28229">
        <v>0</v>
      </c>
    </row>
    <row s="28966" customFormat="1" customHeight="1" ht="15">
      <c r="A3158" s="28229"/>
      <c r="B3158" s="28924"/>
      <c r="C3158" s="28540"/>
      <c r="D3158" s="27339" t="str">
        <f>B3157&amp;".2"</f>
        <v>3.1041.2</v>
      </c>
      <c r="E3158" s="27340" t="s">
        <v>1066</v>
      </c>
      <c r="F3158" s="27341" t="s">
        <v>430</v>
      </c>
      <c r="G3158" s="27310" t="s">
        <v>22</v>
      </c>
      <c r="H3158" s="27343" t="s">
        <v>22</v>
      </c>
      <c r="I3158" s="27310" t="s">
        <v>2986</v>
      </c>
      <c r="J3158" s="27343" t="s">
        <v>22</v>
      </c>
      <c r="K3158" s="28195" t="s">
        <v>1067</v>
      </c>
      <c r="L3158" s="28229"/>
      <c r="M3158" s="28229"/>
      <c r="N3158" s="28229"/>
      <c r="O3158" s="28229"/>
      <c r="P3158" s="28229"/>
      <c r="Q3158" s="28229"/>
      <c r="R3158" s="28229"/>
      <c r="S3158" s="28229"/>
      <c r="T3158" s="28229"/>
      <c r="U3158" s="28265"/>
      <c r="V3158" s="28229">
        <v>0</v>
      </c>
    </row>
    <row s="28966" customFormat="1" customHeight="1" ht="15">
      <c r="A3159" s="28229"/>
      <c r="B3159" s="28924"/>
      <c r="C3159" s="28540"/>
      <c r="D3159" s="27339" t="str">
        <f>B3157&amp;".3"</f>
        <v>3.1041.3</v>
      </c>
      <c r="E3159" s="27340" t="s">
        <v>1068</v>
      </c>
      <c r="F3159" s="27341" t="s">
        <v>430</v>
      </c>
      <c r="G3159" s="27310" t="s">
        <v>22</v>
      </c>
      <c r="H3159" s="27343" t="s">
        <v>22</v>
      </c>
      <c r="I3159" s="27310" t="s">
        <v>2986</v>
      </c>
      <c r="J3159" s="27343" t="s">
        <v>22</v>
      </c>
      <c r="K3159" s="28195" t="s">
        <v>1069</v>
      </c>
      <c r="L3159" s="28229"/>
      <c r="M3159" s="28229"/>
      <c r="N3159" s="28229"/>
      <c r="O3159" s="28229"/>
      <c r="P3159" s="28229"/>
      <c r="Q3159" s="28229"/>
      <c r="R3159" s="28229"/>
      <c r="S3159" s="28229"/>
      <c r="T3159" s="28229"/>
      <c r="U3159" s="28265"/>
      <c r="V3159" s="28229">
        <v>0</v>
      </c>
    </row>
    <row s="28966" customFormat="1" customHeight="1" ht="22.5">
      <c r="A3160" s="28229"/>
      <c r="B3160" s="28924" t="s">
        <v>2993</v>
      </c>
      <c r="C3160" s="28540" t="s">
        <v>103</v>
      </c>
      <c r="D3160" s="27339" t="str">
        <f>B3160&amp;".1"</f>
        <v>3.1042.1</v>
      </c>
      <c r="E3160" s="27340" t="s">
        <v>1065</v>
      </c>
      <c r="F3160" s="27341" t="s">
        <v>430</v>
      </c>
      <c r="G3160" s="27545" t="s">
        <v>22</v>
      </c>
      <c r="H3160" s="27343" t="s">
        <v>22</v>
      </c>
      <c r="I3160" s="27545" t="s">
        <v>1270</v>
      </c>
      <c r="J3160" s="27343" t="s">
        <v>22</v>
      </c>
      <c r="K3160" s="28195"/>
      <c r="L3160" s="28229"/>
      <c r="M3160" s="28229"/>
      <c r="N3160" s="28229"/>
      <c r="O3160" s="28229"/>
      <c r="P3160" s="28229"/>
      <c r="Q3160" s="28229"/>
      <c r="R3160" s="28229"/>
      <c r="S3160" s="28229"/>
      <c r="T3160" s="28229"/>
      <c r="U3160" s="28265"/>
      <c r="V3160" s="28229">
        <v>0</v>
      </c>
    </row>
    <row s="28966" customFormat="1" customHeight="1" ht="15">
      <c r="A3161" s="28229"/>
      <c r="B3161" s="28924"/>
      <c r="C3161" s="28540"/>
      <c r="D3161" s="27339" t="str">
        <f>B3160&amp;".2"</f>
        <v>3.1042.2</v>
      </c>
      <c r="E3161" s="27340" t="s">
        <v>1066</v>
      </c>
      <c r="F3161" s="27341" t="s">
        <v>430</v>
      </c>
      <c r="G3161" s="27310" t="s">
        <v>22</v>
      </c>
      <c r="H3161" s="27343" t="s">
        <v>22</v>
      </c>
      <c r="I3161" s="27310" t="s">
        <v>2986</v>
      </c>
      <c r="J3161" s="27343" t="s">
        <v>22</v>
      </c>
      <c r="K3161" s="28195" t="s">
        <v>1067</v>
      </c>
      <c r="L3161" s="28229"/>
      <c r="M3161" s="28229"/>
      <c r="N3161" s="28229"/>
      <c r="O3161" s="28229"/>
      <c r="P3161" s="28229"/>
      <c r="Q3161" s="28229"/>
      <c r="R3161" s="28229"/>
      <c r="S3161" s="28229"/>
      <c r="T3161" s="28229"/>
      <c r="U3161" s="28265"/>
      <c r="V3161" s="28229">
        <v>0</v>
      </c>
    </row>
    <row s="28966" customFormat="1" customHeight="1" ht="15">
      <c r="A3162" s="28229"/>
      <c r="B3162" s="28924"/>
      <c r="C3162" s="28540"/>
      <c r="D3162" s="27339" t="str">
        <f>B3160&amp;".3"</f>
        <v>3.1042.3</v>
      </c>
      <c r="E3162" s="27340" t="s">
        <v>1068</v>
      </c>
      <c r="F3162" s="27341" t="s">
        <v>430</v>
      </c>
      <c r="G3162" s="27310" t="s">
        <v>22</v>
      </c>
      <c r="H3162" s="27343" t="s">
        <v>22</v>
      </c>
      <c r="I3162" s="27310" t="s">
        <v>2986</v>
      </c>
      <c r="J3162" s="27343" t="s">
        <v>22</v>
      </c>
      <c r="K3162" s="28195" t="s">
        <v>1069</v>
      </c>
      <c r="L3162" s="28229"/>
      <c r="M3162" s="28229"/>
      <c r="N3162" s="28229"/>
      <c r="O3162" s="28229"/>
      <c r="P3162" s="28229"/>
      <c r="Q3162" s="28229"/>
      <c r="R3162" s="28229"/>
      <c r="S3162" s="28229"/>
      <c r="T3162" s="28229"/>
      <c r="U3162" s="28265"/>
      <c r="V3162" s="28229">
        <v>0</v>
      </c>
    </row>
    <row s="28966" customFormat="1" customHeight="1" ht="22.5">
      <c r="A3163" s="28229"/>
      <c r="B3163" s="28924" t="s">
        <v>2994</v>
      </c>
      <c r="C3163" s="28540" t="s">
        <v>103</v>
      </c>
      <c r="D3163" s="27339" t="str">
        <f>B3163&amp;".1"</f>
        <v>3.1043.1</v>
      </c>
      <c r="E3163" s="27340" t="s">
        <v>1065</v>
      </c>
      <c r="F3163" s="27341" t="s">
        <v>430</v>
      </c>
      <c r="G3163" s="27545" t="s">
        <v>22</v>
      </c>
      <c r="H3163" s="27343" t="s">
        <v>22</v>
      </c>
      <c r="I3163" s="27545" t="s">
        <v>2995</v>
      </c>
      <c r="J3163" s="27343" t="s">
        <v>22</v>
      </c>
      <c r="K3163" s="28195"/>
      <c r="L3163" s="28229"/>
      <c r="M3163" s="28229"/>
      <c r="N3163" s="28229"/>
      <c r="O3163" s="28229"/>
      <c r="P3163" s="28229"/>
      <c r="Q3163" s="28229"/>
      <c r="R3163" s="28229"/>
      <c r="S3163" s="28229"/>
      <c r="T3163" s="28229"/>
      <c r="U3163" s="28265"/>
      <c r="V3163" s="28229">
        <v>0</v>
      </c>
    </row>
    <row s="28966" customFormat="1" customHeight="1" ht="15">
      <c r="A3164" s="28229"/>
      <c r="B3164" s="28924"/>
      <c r="C3164" s="28540"/>
      <c r="D3164" s="27339" t="str">
        <f>B3163&amp;".2"</f>
        <v>3.1043.2</v>
      </c>
      <c r="E3164" s="27340" t="s">
        <v>1066</v>
      </c>
      <c r="F3164" s="27341" t="s">
        <v>430</v>
      </c>
      <c r="G3164" s="27310" t="s">
        <v>22</v>
      </c>
      <c r="H3164" s="27343" t="s">
        <v>22</v>
      </c>
      <c r="I3164" s="27310" t="s">
        <v>2986</v>
      </c>
      <c r="J3164" s="27343" t="s">
        <v>22</v>
      </c>
      <c r="K3164" s="28195" t="s">
        <v>1067</v>
      </c>
      <c r="L3164" s="28229"/>
      <c r="M3164" s="28229"/>
      <c r="N3164" s="28229"/>
      <c r="O3164" s="28229"/>
      <c r="P3164" s="28229"/>
      <c r="Q3164" s="28229"/>
      <c r="R3164" s="28229"/>
      <c r="S3164" s="28229"/>
      <c r="T3164" s="28229"/>
      <c r="U3164" s="28265"/>
      <c r="V3164" s="28229">
        <v>0</v>
      </c>
    </row>
    <row s="28966" customFormat="1" customHeight="1" ht="15">
      <c r="A3165" s="28229"/>
      <c r="B3165" s="28924"/>
      <c r="C3165" s="28540"/>
      <c r="D3165" s="27339" t="str">
        <f>B3163&amp;".3"</f>
        <v>3.1043.3</v>
      </c>
      <c r="E3165" s="27340" t="s">
        <v>1068</v>
      </c>
      <c r="F3165" s="27341" t="s">
        <v>430</v>
      </c>
      <c r="G3165" s="27310" t="s">
        <v>22</v>
      </c>
      <c r="H3165" s="27343" t="s">
        <v>22</v>
      </c>
      <c r="I3165" s="27310" t="s">
        <v>2986</v>
      </c>
      <c r="J3165" s="27343" t="s">
        <v>22</v>
      </c>
      <c r="K3165" s="28195" t="s">
        <v>1069</v>
      </c>
      <c r="L3165" s="28229"/>
      <c r="M3165" s="28229"/>
      <c r="N3165" s="28229"/>
      <c r="O3165" s="28229"/>
      <c r="P3165" s="28229"/>
      <c r="Q3165" s="28229"/>
      <c r="R3165" s="28229"/>
      <c r="S3165" s="28229"/>
      <c r="T3165" s="28229"/>
      <c r="U3165" s="28265"/>
      <c r="V3165" s="28229">
        <v>0</v>
      </c>
    </row>
    <row s="28966" customFormat="1" customHeight="1" ht="22.5">
      <c r="A3166" s="28229"/>
      <c r="B3166" s="28924" t="s">
        <v>2996</v>
      </c>
      <c r="C3166" s="28540" t="s">
        <v>103</v>
      </c>
      <c r="D3166" s="27339" t="str">
        <f>B3166&amp;".1"</f>
        <v>3.1044.1</v>
      </c>
      <c r="E3166" s="27340" t="s">
        <v>1065</v>
      </c>
      <c r="F3166" s="27341" t="s">
        <v>430</v>
      </c>
      <c r="G3166" s="27545" t="s">
        <v>22</v>
      </c>
      <c r="H3166" s="27343" t="s">
        <v>22</v>
      </c>
      <c r="I3166" s="27545" t="s">
        <v>2997</v>
      </c>
      <c r="J3166" s="27343" t="s">
        <v>22</v>
      </c>
      <c r="K3166" s="28195"/>
      <c r="L3166" s="28229"/>
      <c r="M3166" s="28229"/>
      <c r="N3166" s="28229"/>
      <c r="O3166" s="28229"/>
      <c r="P3166" s="28229"/>
      <c r="Q3166" s="28229"/>
      <c r="R3166" s="28229"/>
      <c r="S3166" s="28229"/>
      <c r="T3166" s="28229"/>
      <c r="U3166" s="28265"/>
      <c r="V3166" s="28229">
        <v>0</v>
      </c>
    </row>
    <row s="28966" customFormat="1" customHeight="1" ht="15">
      <c r="A3167" s="28229"/>
      <c r="B3167" s="28924"/>
      <c r="C3167" s="28540"/>
      <c r="D3167" s="27339" t="str">
        <f>B3166&amp;".2"</f>
        <v>3.1044.2</v>
      </c>
      <c r="E3167" s="27340" t="s">
        <v>1066</v>
      </c>
      <c r="F3167" s="27341" t="s">
        <v>430</v>
      </c>
      <c r="G3167" s="27310" t="s">
        <v>22</v>
      </c>
      <c r="H3167" s="27343" t="s">
        <v>22</v>
      </c>
      <c r="I3167" s="27310" t="s">
        <v>2986</v>
      </c>
      <c r="J3167" s="27343" t="s">
        <v>22</v>
      </c>
      <c r="K3167" s="28195" t="s">
        <v>1067</v>
      </c>
      <c r="L3167" s="28229"/>
      <c r="M3167" s="28229"/>
      <c r="N3167" s="28229"/>
      <c r="O3167" s="28229"/>
      <c r="P3167" s="28229"/>
      <c r="Q3167" s="28229"/>
      <c r="R3167" s="28229"/>
      <c r="S3167" s="28229"/>
      <c r="T3167" s="28229"/>
      <c r="U3167" s="28265"/>
      <c r="V3167" s="28229">
        <v>0</v>
      </c>
    </row>
    <row s="28966" customFormat="1" customHeight="1" ht="15">
      <c r="A3168" s="28229"/>
      <c r="B3168" s="28924"/>
      <c r="C3168" s="28540"/>
      <c r="D3168" s="27339" t="str">
        <f>B3166&amp;".3"</f>
        <v>3.1044.3</v>
      </c>
      <c r="E3168" s="27340" t="s">
        <v>1068</v>
      </c>
      <c r="F3168" s="27341" t="s">
        <v>430</v>
      </c>
      <c r="G3168" s="27310" t="s">
        <v>22</v>
      </c>
      <c r="H3168" s="27343" t="s">
        <v>22</v>
      </c>
      <c r="I3168" s="27310" t="s">
        <v>2986</v>
      </c>
      <c r="J3168" s="27343" t="s">
        <v>22</v>
      </c>
      <c r="K3168" s="28195" t="s">
        <v>1069</v>
      </c>
      <c r="L3168" s="28229"/>
      <c r="M3168" s="28229"/>
      <c r="N3168" s="28229"/>
      <c r="O3168" s="28229"/>
      <c r="P3168" s="28229"/>
      <c r="Q3168" s="28229"/>
      <c r="R3168" s="28229"/>
      <c r="S3168" s="28229"/>
      <c r="T3168" s="28229"/>
      <c r="U3168" s="28265"/>
      <c r="V3168" s="28229">
        <v>0</v>
      </c>
    </row>
    <row s="28966" customFormat="1" customHeight="1" ht="22.5">
      <c r="A3169" s="28229"/>
      <c r="B3169" s="28924" t="s">
        <v>2998</v>
      </c>
      <c r="C3169" s="28540" t="s">
        <v>103</v>
      </c>
      <c r="D3169" s="27339" t="str">
        <f>B3169&amp;".1"</f>
        <v>3.1045.1</v>
      </c>
      <c r="E3169" s="27340" t="s">
        <v>1065</v>
      </c>
      <c r="F3169" s="27341" t="s">
        <v>430</v>
      </c>
      <c r="G3169" s="27545" t="s">
        <v>22</v>
      </c>
      <c r="H3169" s="27343" t="s">
        <v>22</v>
      </c>
      <c r="I3169" s="27545" t="s">
        <v>2999</v>
      </c>
      <c r="J3169" s="27343" t="s">
        <v>22</v>
      </c>
      <c r="K3169" s="28195"/>
      <c r="L3169" s="28229"/>
      <c r="M3169" s="28229"/>
      <c r="N3169" s="28229"/>
      <c r="O3169" s="28229"/>
      <c r="P3169" s="28229"/>
      <c r="Q3169" s="28229"/>
      <c r="R3169" s="28229"/>
      <c r="S3169" s="28229"/>
      <c r="T3169" s="28229"/>
      <c r="U3169" s="28265"/>
      <c r="V3169" s="28229">
        <v>0</v>
      </c>
    </row>
    <row s="28966" customFormat="1" customHeight="1" ht="15">
      <c r="A3170" s="28229"/>
      <c r="B3170" s="28924"/>
      <c r="C3170" s="28540"/>
      <c r="D3170" s="27339" t="str">
        <f>B3169&amp;".2"</f>
        <v>3.1045.2</v>
      </c>
      <c r="E3170" s="27340" t="s">
        <v>1066</v>
      </c>
      <c r="F3170" s="27341" t="s">
        <v>430</v>
      </c>
      <c r="G3170" s="27310" t="s">
        <v>22</v>
      </c>
      <c r="H3170" s="27343" t="s">
        <v>22</v>
      </c>
      <c r="I3170" s="27310" t="s">
        <v>2986</v>
      </c>
      <c r="J3170" s="27343" t="s">
        <v>22</v>
      </c>
      <c r="K3170" s="28195" t="s">
        <v>1067</v>
      </c>
      <c r="L3170" s="28229"/>
      <c r="M3170" s="28229"/>
      <c r="N3170" s="28229"/>
      <c r="O3170" s="28229"/>
      <c r="P3170" s="28229"/>
      <c r="Q3170" s="28229"/>
      <c r="R3170" s="28229"/>
      <c r="S3170" s="28229"/>
      <c r="T3170" s="28229"/>
      <c r="U3170" s="28265"/>
      <c r="V3170" s="28229">
        <v>0</v>
      </c>
    </row>
    <row s="28966" customFormat="1" customHeight="1" ht="15">
      <c r="A3171" s="28229"/>
      <c r="B3171" s="28924"/>
      <c r="C3171" s="28540"/>
      <c r="D3171" s="27339" t="str">
        <f>B3169&amp;".3"</f>
        <v>3.1045.3</v>
      </c>
      <c r="E3171" s="27340" t="s">
        <v>1068</v>
      </c>
      <c r="F3171" s="27341" t="s">
        <v>430</v>
      </c>
      <c r="G3171" s="27310" t="s">
        <v>22</v>
      </c>
      <c r="H3171" s="27343" t="s">
        <v>22</v>
      </c>
      <c r="I3171" s="27310" t="s">
        <v>2986</v>
      </c>
      <c r="J3171" s="27343" t="s">
        <v>22</v>
      </c>
      <c r="K3171" s="28195" t="s">
        <v>1069</v>
      </c>
      <c r="L3171" s="28229"/>
      <c r="M3171" s="28229"/>
      <c r="N3171" s="28229"/>
      <c r="O3171" s="28229"/>
      <c r="P3171" s="28229"/>
      <c r="Q3171" s="28229"/>
      <c r="R3171" s="28229"/>
      <c r="S3171" s="28229"/>
      <c r="T3171" s="28229"/>
      <c r="U3171" s="28265"/>
      <c r="V3171" s="28229">
        <v>0</v>
      </c>
    </row>
    <row s="28966" customFormat="1" customHeight="1" ht="22.5">
      <c r="A3172" s="28229"/>
      <c r="B3172" s="28924" t="s">
        <v>3000</v>
      </c>
      <c r="C3172" s="28540" t="s">
        <v>103</v>
      </c>
      <c r="D3172" s="27339" t="str">
        <f>B3172&amp;".1"</f>
        <v>3.1046.1</v>
      </c>
      <c r="E3172" s="27340" t="s">
        <v>1065</v>
      </c>
      <c r="F3172" s="27341" t="s">
        <v>430</v>
      </c>
      <c r="G3172" s="27545" t="s">
        <v>22</v>
      </c>
      <c r="H3172" s="27343" t="s">
        <v>22</v>
      </c>
      <c r="I3172" s="27545" t="s">
        <v>3001</v>
      </c>
      <c r="J3172" s="27343" t="s">
        <v>22</v>
      </c>
      <c r="K3172" s="28195"/>
      <c r="L3172" s="28229"/>
      <c r="M3172" s="28229"/>
      <c r="N3172" s="28229"/>
      <c r="O3172" s="28229"/>
      <c r="P3172" s="28229"/>
      <c r="Q3172" s="28229"/>
      <c r="R3172" s="28229"/>
      <c r="S3172" s="28229"/>
      <c r="T3172" s="28229"/>
      <c r="U3172" s="28265"/>
      <c r="V3172" s="28229">
        <v>0</v>
      </c>
    </row>
    <row s="28966" customFormat="1" customHeight="1" ht="15">
      <c r="A3173" s="28229"/>
      <c r="B3173" s="28924"/>
      <c r="C3173" s="28540"/>
      <c r="D3173" s="27339" t="str">
        <f>B3172&amp;".2"</f>
        <v>3.1046.2</v>
      </c>
      <c r="E3173" s="27340" t="s">
        <v>1066</v>
      </c>
      <c r="F3173" s="27341" t="s">
        <v>430</v>
      </c>
      <c r="G3173" s="27310" t="s">
        <v>22</v>
      </c>
      <c r="H3173" s="27343" t="s">
        <v>22</v>
      </c>
      <c r="I3173" s="27310" t="s">
        <v>2986</v>
      </c>
      <c r="J3173" s="27343" t="s">
        <v>22</v>
      </c>
      <c r="K3173" s="28195" t="s">
        <v>1067</v>
      </c>
      <c r="L3173" s="28229"/>
      <c r="M3173" s="28229"/>
      <c r="N3173" s="28229"/>
      <c r="O3173" s="28229"/>
      <c r="P3173" s="28229"/>
      <c r="Q3173" s="28229"/>
      <c r="R3173" s="28229"/>
      <c r="S3173" s="28229"/>
      <c r="T3173" s="28229"/>
      <c r="U3173" s="28265"/>
      <c r="V3173" s="28229">
        <v>0</v>
      </c>
    </row>
    <row s="28966" customFormat="1" customHeight="1" ht="15">
      <c r="A3174" s="28229"/>
      <c r="B3174" s="28924"/>
      <c r="C3174" s="28540"/>
      <c r="D3174" s="27339" t="str">
        <f>B3172&amp;".3"</f>
        <v>3.1046.3</v>
      </c>
      <c r="E3174" s="27340" t="s">
        <v>1068</v>
      </c>
      <c r="F3174" s="27341" t="s">
        <v>430</v>
      </c>
      <c r="G3174" s="27310" t="s">
        <v>22</v>
      </c>
      <c r="H3174" s="27343" t="s">
        <v>22</v>
      </c>
      <c r="I3174" s="27310" t="s">
        <v>2986</v>
      </c>
      <c r="J3174" s="27343" t="s">
        <v>22</v>
      </c>
      <c r="K3174" s="28195" t="s">
        <v>1069</v>
      </c>
      <c r="L3174" s="28229"/>
      <c r="M3174" s="28229"/>
      <c r="N3174" s="28229"/>
      <c r="O3174" s="28229"/>
      <c r="P3174" s="28229"/>
      <c r="Q3174" s="28229"/>
      <c r="R3174" s="28229"/>
      <c r="S3174" s="28229"/>
      <c r="T3174" s="28229"/>
      <c r="U3174" s="28265"/>
      <c r="V3174" s="28229">
        <v>0</v>
      </c>
    </row>
    <row s="28966" customFormat="1" customHeight="1" ht="22.5">
      <c r="A3175" s="28229"/>
      <c r="B3175" s="28924" t="s">
        <v>3002</v>
      </c>
      <c r="C3175" s="28540" t="s">
        <v>103</v>
      </c>
      <c r="D3175" s="27339" t="str">
        <f>B3175&amp;".1"</f>
        <v>3.1047.1</v>
      </c>
      <c r="E3175" s="27340" t="s">
        <v>1065</v>
      </c>
      <c r="F3175" s="27341" t="s">
        <v>430</v>
      </c>
      <c r="G3175" s="27545" t="s">
        <v>22</v>
      </c>
      <c r="H3175" s="27343" t="s">
        <v>22</v>
      </c>
      <c r="I3175" s="27545" t="s">
        <v>3003</v>
      </c>
      <c r="J3175" s="27343" t="s">
        <v>22</v>
      </c>
      <c r="K3175" s="28195"/>
      <c r="L3175" s="28229"/>
      <c r="M3175" s="28229"/>
      <c r="N3175" s="28229"/>
      <c r="O3175" s="28229"/>
      <c r="P3175" s="28229"/>
      <c r="Q3175" s="28229"/>
      <c r="R3175" s="28229"/>
      <c r="S3175" s="28229"/>
      <c r="T3175" s="28229"/>
      <c r="U3175" s="28265"/>
      <c r="V3175" s="28229">
        <v>0</v>
      </c>
    </row>
    <row s="28966" customFormat="1" customHeight="1" ht="15">
      <c r="A3176" s="28229"/>
      <c r="B3176" s="28924"/>
      <c r="C3176" s="28540"/>
      <c r="D3176" s="27339" t="str">
        <f>B3175&amp;".2"</f>
        <v>3.1047.2</v>
      </c>
      <c r="E3176" s="27340" t="s">
        <v>1066</v>
      </c>
      <c r="F3176" s="27341" t="s">
        <v>430</v>
      </c>
      <c r="G3176" s="27310" t="s">
        <v>22</v>
      </c>
      <c r="H3176" s="27343" t="s">
        <v>22</v>
      </c>
      <c r="I3176" s="27310" t="s">
        <v>2986</v>
      </c>
      <c r="J3176" s="27343" t="s">
        <v>22</v>
      </c>
      <c r="K3176" s="28195" t="s">
        <v>1067</v>
      </c>
      <c r="L3176" s="28229"/>
      <c r="M3176" s="28229"/>
      <c r="N3176" s="28229"/>
      <c r="O3176" s="28229"/>
      <c r="P3176" s="28229"/>
      <c r="Q3176" s="28229"/>
      <c r="R3176" s="28229"/>
      <c r="S3176" s="28229"/>
      <c r="T3176" s="28229"/>
      <c r="U3176" s="28265"/>
      <c r="V3176" s="28229">
        <v>0</v>
      </c>
    </row>
    <row s="28966" customFormat="1" customHeight="1" ht="15">
      <c r="A3177" s="28229"/>
      <c r="B3177" s="28924"/>
      <c r="C3177" s="28540"/>
      <c r="D3177" s="27339" t="str">
        <f>B3175&amp;".3"</f>
        <v>3.1047.3</v>
      </c>
      <c r="E3177" s="27340" t="s">
        <v>1068</v>
      </c>
      <c r="F3177" s="27341" t="s">
        <v>430</v>
      </c>
      <c r="G3177" s="27310" t="s">
        <v>22</v>
      </c>
      <c r="H3177" s="27343" t="s">
        <v>22</v>
      </c>
      <c r="I3177" s="27310" t="s">
        <v>2986</v>
      </c>
      <c r="J3177" s="27343" t="s">
        <v>22</v>
      </c>
      <c r="K3177" s="28195" t="s">
        <v>1069</v>
      </c>
      <c r="L3177" s="28229"/>
      <c r="M3177" s="28229"/>
      <c r="N3177" s="28229"/>
      <c r="O3177" s="28229"/>
      <c r="P3177" s="28229"/>
      <c r="Q3177" s="28229"/>
      <c r="R3177" s="28229"/>
      <c r="S3177" s="28229"/>
      <c r="T3177" s="28229"/>
      <c r="U3177" s="28265"/>
      <c r="V3177" s="28229">
        <v>0</v>
      </c>
    </row>
    <row s="28966" customFormat="1" customHeight="1" ht="22.5">
      <c r="A3178" s="28229"/>
      <c r="B3178" s="28924" t="s">
        <v>3004</v>
      </c>
      <c r="C3178" s="28540" t="s">
        <v>103</v>
      </c>
      <c r="D3178" s="27339" t="str">
        <f>B3178&amp;".1"</f>
        <v>3.1048.1</v>
      </c>
      <c r="E3178" s="27340" t="s">
        <v>1065</v>
      </c>
      <c r="F3178" s="27341" t="s">
        <v>430</v>
      </c>
      <c r="G3178" s="27545" t="s">
        <v>22</v>
      </c>
      <c r="H3178" s="27343" t="s">
        <v>22</v>
      </c>
      <c r="I3178" s="27545" t="s">
        <v>3005</v>
      </c>
      <c r="J3178" s="27343" t="s">
        <v>22</v>
      </c>
      <c r="K3178" s="28195"/>
      <c r="L3178" s="28229"/>
      <c r="M3178" s="28229"/>
      <c r="N3178" s="28229"/>
      <c r="O3178" s="28229"/>
      <c r="P3178" s="28229"/>
      <c r="Q3178" s="28229"/>
      <c r="R3178" s="28229"/>
      <c r="S3178" s="28229"/>
      <c r="T3178" s="28229"/>
      <c r="U3178" s="28265"/>
      <c r="V3178" s="28229">
        <v>0</v>
      </c>
    </row>
    <row s="28966" customFormat="1" customHeight="1" ht="15">
      <c r="A3179" s="28229"/>
      <c r="B3179" s="28924"/>
      <c r="C3179" s="28540"/>
      <c r="D3179" s="27339" t="str">
        <f>B3178&amp;".2"</f>
        <v>3.1048.2</v>
      </c>
      <c r="E3179" s="27340" t="s">
        <v>1066</v>
      </c>
      <c r="F3179" s="27341" t="s">
        <v>430</v>
      </c>
      <c r="G3179" s="27310" t="s">
        <v>22</v>
      </c>
      <c r="H3179" s="27343" t="s">
        <v>22</v>
      </c>
      <c r="I3179" s="27310" t="s">
        <v>2986</v>
      </c>
      <c r="J3179" s="27343" t="s">
        <v>22</v>
      </c>
      <c r="K3179" s="28195" t="s">
        <v>1067</v>
      </c>
      <c r="L3179" s="28229"/>
      <c r="M3179" s="28229"/>
      <c r="N3179" s="28229"/>
      <c r="O3179" s="28229"/>
      <c r="P3179" s="28229"/>
      <c r="Q3179" s="28229"/>
      <c r="R3179" s="28229"/>
      <c r="S3179" s="28229"/>
      <c r="T3179" s="28229"/>
      <c r="U3179" s="28265"/>
      <c r="V3179" s="28229">
        <v>0</v>
      </c>
    </row>
    <row s="28966" customFormat="1" customHeight="1" ht="15">
      <c r="A3180" s="28229"/>
      <c r="B3180" s="28924"/>
      <c r="C3180" s="28540"/>
      <c r="D3180" s="27339" t="str">
        <f>B3178&amp;".3"</f>
        <v>3.1048.3</v>
      </c>
      <c r="E3180" s="27340" t="s">
        <v>1068</v>
      </c>
      <c r="F3180" s="27341" t="s">
        <v>430</v>
      </c>
      <c r="G3180" s="27310" t="s">
        <v>22</v>
      </c>
      <c r="H3180" s="27343" t="s">
        <v>22</v>
      </c>
      <c r="I3180" s="27310" t="s">
        <v>2986</v>
      </c>
      <c r="J3180" s="27343" t="s">
        <v>22</v>
      </c>
      <c r="K3180" s="28195" t="s">
        <v>1069</v>
      </c>
      <c r="L3180" s="28229"/>
      <c r="M3180" s="28229"/>
      <c r="N3180" s="28229"/>
      <c r="O3180" s="28229"/>
      <c r="P3180" s="28229"/>
      <c r="Q3180" s="28229"/>
      <c r="R3180" s="28229"/>
      <c r="S3180" s="28229"/>
      <c r="T3180" s="28229"/>
      <c r="U3180" s="28265"/>
      <c r="V3180" s="28229">
        <v>0</v>
      </c>
    </row>
    <row s="28966" customFormat="1" customHeight="1" ht="22.5">
      <c r="A3181" s="28229"/>
      <c r="B3181" s="28924" t="s">
        <v>3006</v>
      </c>
      <c r="C3181" s="28540" t="s">
        <v>103</v>
      </c>
      <c r="D3181" s="27339" t="str">
        <f>B3181&amp;".1"</f>
        <v>3.1049.1</v>
      </c>
      <c r="E3181" s="27340" t="s">
        <v>1065</v>
      </c>
      <c r="F3181" s="27341" t="s">
        <v>430</v>
      </c>
      <c r="G3181" s="27545" t="s">
        <v>22</v>
      </c>
      <c r="H3181" s="27343" t="s">
        <v>22</v>
      </c>
      <c r="I3181" s="27545" t="s">
        <v>3007</v>
      </c>
      <c r="J3181" s="27343" t="s">
        <v>22</v>
      </c>
      <c r="K3181" s="28195"/>
      <c r="L3181" s="28229"/>
      <c r="M3181" s="28229"/>
      <c r="N3181" s="28229"/>
      <c r="O3181" s="28229"/>
      <c r="P3181" s="28229"/>
      <c r="Q3181" s="28229"/>
      <c r="R3181" s="28229"/>
      <c r="S3181" s="28229"/>
      <c r="T3181" s="28229"/>
      <c r="U3181" s="28265"/>
      <c r="V3181" s="28229">
        <v>0</v>
      </c>
    </row>
    <row s="28966" customFormat="1" customHeight="1" ht="15">
      <c r="A3182" s="28229"/>
      <c r="B3182" s="28924"/>
      <c r="C3182" s="28540"/>
      <c r="D3182" s="27339" t="str">
        <f>B3181&amp;".2"</f>
        <v>3.1049.2</v>
      </c>
      <c r="E3182" s="27340" t="s">
        <v>1066</v>
      </c>
      <c r="F3182" s="27341" t="s">
        <v>430</v>
      </c>
      <c r="G3182" s="27310" t="s">
        <v>22</v>
      </c>
      <c r="H3182" s="27343" t="s">
        <v>22</v>
      </c>
      <c r="I3182" s="27310" t="s">
        <v>2986</v>
      </c>
      <c r="J3182" s="27343" t="s">
        <v>22</v>
      </c>
      <c r="K3182" s="28195" t="s">
        <v>1067</v>
      </c>
      <c r="L3182" s="28229"/>
      <c r="M3182" s="28229"/>
      <c r="N3182" s="28229"/>
      <c r="O3182" s="28229"/>
      <c r="P3182" s="28229"/>
      <c r="Q3182" s="28229"/>
      <c r="R3182" s="28229"/>
      <c r="S3182" s="28229"/>
      <c r="T3182" s="28229"/>
      <c r="U3182" s="28265"/>
      <c r="V3182" s="28229">
        <v>0</v>
      </c>
    </row>
    <row s="28966" customFormat="1" customHeight="1" ht="15">
      <c r="A3183" s="28229"/>
      <c r="B3183" s="28924"/>
      <c r="C3183" s="28540"/>
      <c r="D3183" s="27339" t="str">
        <f>B3181&amp;".3"</f>
        <v>3.1049.3</v>
      </c>
      <c r="E3183" s="27340" t="s">
        <v>1068</v>
      </c>
      <c r="F3183" s="27341" t="s">
        <v>430</v>
      </c>
      <c r="G3183" s="27310" t="s">
        <v>22</v>
      </c>
      <c r="H3183" s="27343" t="s">
        <v>22</v>
      </c>
      <c r="I3183" s="27310" t="s">
        <v>2986</v>
      </c>
      <c r="J3183" s="27343" t="s">
        <v>22</v>
      </c>
      <c r="K3183" s="28195" t="s">
        <v>1069</v>
      </c>
      <c r="L3183" s="28229"/>
      <c r="M3183" s="28229"/>
      <c r="N3183" s="28229"/>
      <c r="O3183" s="28229"/>
      <c r="P3183" s="28229"/>
      <c r="Q3183" s="28229"/>
      <c r="R3183" s="28229"/>
      <c r="S3183" s="28229"/>
      <c r="T3183" s="28229"/>
      <c r="U3183" s="28265"/>
      <c r="V3183" s="28229">
        <v>0</v>
      </c>
    </row>
    <row s="28966" customFormat="1" customHeight="1" ht="22.5">
      <c r="A3184" s="28229"/>
      <c r="B3184" s="28924" t="s">
        <v>3008</v>
      </c>
      <c r="C3184" s="28540" t="s">
        <v>103</v>
      </c>
      <c r="D3184" s="27339" t="str">
        <f>B3184&amp;".1"</f>
        <v>3.1050.1</v>
      </c>
      <c r="E3184" s="27340" t="s">
        <v>1065</v>
      </c>
      <c r="F3184" s="27341" t="s">
        <v>430</v>
      </c>
      <c r="G3184" s="27545" t="s">
        <v>22</v>
      </c>
      <c r="H3184" s="27343" t="s">
        <v>22</v>
      </c>
      <c r="I3184" s="27545" t="s">
        <v>3009</v>
      </c>
      <c r="J3184" s="27343" t="s">
        <v>22</v>
      </c>
      <c r="K3184" s="28195"/>
      <c r="L3184" s="28229"/>
      <c r="M3184" s="28229"/>
      <c r="N3184" s="28229"/>
      <c r="O3184" s="28229"/>
      <c r="P3184" s="28229"/>
      <c r="Q3184" s="28229"/>
      <c r="R3184" s="28229"/>
      <c r="S3184" s="28229"/>
      <c r="T3184" s="28229"/>
      <c r="U3184" s="28265"/>
      <c r="V3184" s="28229">
        <v>0</v>
      </c>
    </row>
    <row s="28966" customFormat="1" customHeight="1" ht="15">
      <c r="A3185" s="28229"/>
      <c r="B3185" s="28924"/>
      <c r="C3185" s="28540"/>
      <c r="D3185" s="27339" t="str">
        <f>B3184&amp;".2"</f>
        <v>3.1050.2</v>
      </c>
      <c r="E3185" s="27340" t="s">
        <v>1066</v>
      </c>
      <c r="F3185" s="27341" t="s">
        <v>430</v>
      </c>
      <c r="G3185" s="27310" t="s">
        <v>22</v>
      </c>
      <c r="H3185" s="27343" t="s">
        <v>22</v>
      </c>
      <c r="I3185" s="27310" t="s">
        <v>2986</v>
      </c>
      <c r="J3185" s="27343" t="s">
        <v>22</v>
      </c>
      <c r="K3185" s="28195" t="s">
        <v>1067</v>
      </c>
      <c r="L3185" s="28229"/>
      <c r="M3185" s="28229"/>
      <c r="N3185" s="28229"/>
      <c r="O3185" s="28229"/>
      <c r="P3185" s="28229"/>
      <c r="Q3185" s="28229"/>
      <c r="R3185" s="28229"/>
      <c r="S3185" s="28229"/>
      <c r="T3185" s="28229"/>
      <c r="U3185" s="28265"/>
      <c r="V3185" s="28229">
        <v>0</v>
      </c>
    </row>
    <row s="28966" customFormat="1" customHeight="1" ht="15">
      <c r="A3186" s="28229"/>
      <c r="B3186" s="28924"/>
      <c r="C3186" s="28540"/>
      <c r="D3186" s="27339" t="str">
        <f>B3184&amp;".3"</f>
        <v>3.1050.3</v>
      </c>
      <c r="E3186" s="27340" t="s">
        <v>1068</v>
      </c>
      <c r="F3186" s="27341" t="s">
        <v>430</v>
      </c>
      <c r="G3186" s="27310" t="s">
        <v>22</v>
      </c>
      <c r="H3186" s="27343" t="s">
        <v>22</v>
      </c>
      <c r="I3186" s="27310" t="s">
        <v>2986</v>
      </c>
      <c r="J3186" s="27343" t="s">
        <v>22</v>
      </c>
      <c r="K3186" s="28195" t="s">
        <v>1069</v>
      </c>
      <c r="L3186" s="28229"/>
      <c r="M3186" s="28229"/>
      <c r="N3186" s="28229"/>
      <c r="O3186" s="28229"/>
      <c r="P3186" s="28229"/>
      <c r="Q3186" s="28229"/>
      <c r="R3186" s="28229"/>
      <c r="S3186" s="28229"/>
      <c r="T3186" s="28229"/>
      <c r="U3186" s="28265"/>
      <c r="V3186" s="28229">
        <v>0</v>
      </c>
    </row>
    <row s="28966" customFormat="1" customHeight="1" ht="22.5">
      <c r="A3187" s="28229"/>
      <c r="B3187" s="28924" t="s">
        <v>3010</v>
      </c>
      <c r="C3187" s="28540" t="s">
        <v>103</v>
      </c>
      <c r="D3187" s="27339" t="str">
        <f>B3187&amp;".1"</f>
        <v>3.1051.1</v>
      </c>
      <c r="E3187" s="27340" t="s">
        <v>1065</v>
      </c>
      <c r="F3187" s="27341" t="s">
        <v>430</v>
      </c>
      <c r="G3187" s="27545" t="s">
        <v>22</v>
      </c>
      <c r="H3187" s="27343" t="s">
        <v>22</v>
      </c>
      <c r="I3187" s="27545" t="s">
        <v>3011</v>
      </c>
      <c r="J3187" s="27343" t="s">
        <v>22</v>
      </c>
      <c r="K3187" s="28195"/>
      <c r="L3187" s="28229"/>
      <c r="M3187" s="28229"/>
      <c r="N3187" s="28229"/>
      <c r="O3187" s="28229"/>
      <c r="P3187" s="28229"/>
      <c r="Q3187" s="28229"/>
      <c r="R3187" s="28229"/>
      <c r="S3187" s="28229"/>
      <c r="T3187" s="28229"/>
      <c r="U3187" s="28265"/>
      <c r="V3187" s="28229">
        <v>0</v>
      </c>
    </row>
    <row s="28966" customFormat="1" customHeight="1" ht="15">
      <c r="A3188" s="28229"/>
      <c r="B3188" s="28924"/>
      <c r="C3188" s="28540"/>
      <c r="D3188" s="27339" t="str">
        <f>B3187&amp;".2"</f>
        <v>3.1051.2</v>
      </c>
      <c r="E3188" s="27340" t="s">
        <v>1066</v>
      </c>
      <c r="F3188" s="27341" t="s">
        <v>430</v>
      </c>
      <c r="G3188" s="27310" t="s">
        <v>22</v>
      </c>
      <c r="H3188" s="27343" t="s">
        <v>22</v>
      </c>
      <c r="I3188" s="27310" t="s">
        <v>2986</v>
      </c>
      <c r="J3188" s="27343" t="s">
        <v>22</v>
      </c>
      <c r="K3188" s="28195" t="s">
        <v>1067</v>
      </c>
      <c r="L3188" s="28229"/>
      <c r="M3188" s="28229"/>
      <c r="N3188" s="28229"/>
      <c r="O3188" s="28229"/>
      <c r="P3188" s="28229"/>
      <c r="Q3188" s="28229"/>
      <c r="R3188" s="28229"/>
      <c r="S3188" s="28229"/>
      <c r="T3188" s="28229"/>
      <c r="U3188" s="28265"/>
      <c r="V3188" s="28229">
        <v>0</v>
      </c>
    </row>
    <row s="28966" customFormat="1" customHeight="1" ht="15">
      <c r="A3189" s="28229"/>
      <c r="B3189" s="28924"/>
      <c r="C3189" s="28540"/>
      <c r="D3189" s="27339" t="str">
        <f>B3187&amp;".3"</f>
        <v>3.1051.3</v>
      </c>
      <c r="E3189" s="27340" t="s">
        <v>1068</v>
      </c>
      <c r="F3189" s="27341" t="s">
        <v>430</v>
      </c>
      <c r="G3189" s="27310" t="s">
        <v>22</v>
      </c>
      <c r="H3189" s="27343" t="s">
        <v>22</v>
      </c>
      <c r="I3189" s="27310" t="s">
        <v>2986</v>
      </c>
      <c r="J3189" s="27343" t="s">
        <v>22</v>
      </c>
      <c r="K3189" s="28195" t="s">
        <v>1069</v>
      </c>
      <c r="L3189" s="28229"/>
      <c r="M3189" s="28229"/>
      <c r="N3189" s="28229"/>
      <c r="O3189" s="28229"/>
      <c r="P3189" s="28229"/>
      <c r="Q3189" s="28229"/>
      <c r="R3189" s="28229"/>
      <c r="S3189" s="28229"/>
      <c r="T3189" s="28229"/>
      <c r="U3189" s="28265"/>
      <c r="V3189" s="28229">
        <v>0</v>
      </c>
    </row>
    <row s="28966" customFormat="1" customHeight="1" ht="22.5">
      <c r="A3190" s="28229"/>
      <c r="B3190" s="28924" t="s">
        <v>3012</v>
      </c>
      <c r="C3190" s="28540" t="s">
        <v>103</v>
      </c>
      <c r="D3190" s="27339" t="str">
        <f>B3190&amp;".1"</f>
        <v>3.1052.1</v>
      </c>
      <c r="E3190" s="27340" t="s">
        <v>1065</v>
      </c>
      <c r="F3190" s="27341" t="s">
        <v>430</v>
      </c>
      <c r="G3190" s="27545" t="s">
        <v>22</v>
      </c>
      <c r="H3190" s="27343" t="s">
        <v>22</v>
      </c>
      <c r="I3190" s="27545" t="s">
        <v>3013</v>
      </c>
      <c r="J3190" s="27343" t="s">
        <v>22</v>
      </c>
      <c r="K3190" s="28195"/>
      <c r="L3190" s="28229"/>
      <c r="M3190" s="28229"/>
      <c r="N3190" s="28229"/>
      <c r="O3190" s="28229"/>
      <c r="P3190" s="28229"/>
      <c r="Q3190" s="28229"/>
      <c r="R3190" s="28229"/>
      <c r="S3190" s="28229"/>
      <c r="T3190" s="28229"/>
      <c r="U3190" s="28265"/>
      <c r="V3190" s="28229">
        <v>0</v>
      </c>
    </row>
    <row s="28966" customFormat="1" customHeight="1" ht="15">
      <c r="A3191" s="28229"/>
      <c r="B3191" s="28924"/>
      <c r="C3191" s="28540"/>
      <c r="D3191" s="27339" t="str">
        <f>B3190&amp;".2"</f>
        <v>3.1052.2</v>
      </c>
      <c r="E3191" s="27340" t="s">
        <v>1066</v>
      </c>
      <c r="F3191" s="27341" t="s">
        <v>430</v>
      </c>
      <c r="G3191" s="27310" t="s">
        <v>22</v>
      </c>
      <c r="H3191" s="27343" t="s">
        <v>22</v>
      </c>
      <c r="I3191" s="27310" t="s">
        <v>3014</v>
      </c>
      <c r="J3191" s="27343" t="s">
        <v>22</v>
      </c>
      <c r="K3191" s="28195" t="s">
        <v>1067</v>
      </c>
      <c r="L3191" s="28229"/>
      <c r="M3191" s="28229"/>
      <c r="N3191" s="28229"/>
      <c r="O3191" s="28229"/>
      <c r="P3191" s="28229"/>
      <c r="Q3191" s="28229"/>
      <c r="R3191" s="28229"/>
      <c r="S3191" s="28229"/>
      <c r="T3191" s="28229"/>
      <c r="U3191" s="28265"/>
      <c r="V3191" s="28229">
        <v>0</v>
      </c>
    </row>
    <row s="28966" customFormat="1" customHeight="1" ht="15">
      <c r="A3192" s="28229"/>
      <c r="B3192" s="28924"/>
      <c r="C3192" s="28540"/>
      <c r="D3192" s="27339" t="str">
        <f>B3190&amp;".3"</f>
        <v>3.1052.3</v>
      </c>
      <c r="E3192" s="27340" t="s">
        <v>1068</v>
      </c>
      <c r="F3192" s="27341" t="s">
        <v>430</v>
      </c>
      <c r="G3192" s="27310" t="s">
        <v>22</v>
      </c>
      <c r="H3192" s="27343" t="s">
        <v>22</v>
      </c>
      <c r="I3192" s="27310" t="s">
        <v>3014</v>
      </c>
      <c r="J3192" s="27343" t="s">
        <v>22</v>
      </c>
      <c r="K3192" s="28195" t="s">
        <v>1069</v>
      </c>
      <c r="L3192" s="28229"/>
      <c r="M3192" s="28229"/>
      <c r="N3192" s="28229"/>
      <c r="O3192" s="28229"/>
      <c r="P3192" s="28229"/>
      <c r="Q3192" s="28229"/>
      <c r="R3192" s="28229"/>
      <c r="S3192" s="28229"/>
      <c r="T3192" s="28229"/>
      <c r="U3192" s="28265"/>
      <c r="V3192" s="28229">
        <v>0</v>
      </c>
    </row>
    <row s="28966" customFormat="1" customHeight="1" ht="22.5">
      <c r="A3193" s="28229"/>
      <c r="B3193" s="28924" t="s">
        <v>3015</v>
      </c>
      <c r="C3193" s="28540" t="s">
        <v>103</v>
      </c>
      <c r="D3193" s="27339" t="str">
        <f>B3193&amp;".1"</f>
        <v>3.1053.1</v>
      </c>
      <c r="E3193" s="27340" t="s">
        <v>1065</v>
      </c>
      <c r="F3193" s="27341" t="s">
        <v>430</v>
      </c>
      <c r="G3193" s="27545" t="s">
        <v>22</v>
      </c>
      <c r="H3193" s="27343" t="s">
        <v>22</v>
      </c>
      <c r="I3193" s="27545" t="s">
        <v>3016</v>
      </c>
      <c r="J3193" s="27343" t="s">
        <v>22</v>
      </c>
      <c r="K3193" s="28195"/>
      <c r="L3193" s="28229"/>
      <c r="M3193" s="28229"/>
      <c r="N3193" s="28229"/>
      <c r="O3193" s="28229"/>
      <c r="P3193" s="28229"/>
      <c r="Q3193" s="28229"/>
      <c r="R3193" s="28229"/>
      <c r="S3193" s="28229"/>
      <c r="T3193" s="28229"/>
      <c r="U3193" s="28265"/>
      <c r="V3193" s="28229">
        <v>0</v>
      </c>
    </row>
    <row s="28966" customFormat="1" customHeight="1" ht="15">
      <c r="A3194" s="28229"/>
      <c r="B3194" s="28924"/>
      <c r="C3194" s="28540"/>
      <c r="D3194" s="27339" t="str">
        <f>B3193&amp;".2"</f>
        <v>3.1053.2</v>
      </c>
      <c r="E3194" s="27340" t="s">
        <v>1066</v>
      </c>
      <c r="F3194" s="27341" t="s">
        <v>430</v>
      </c>
      <c r="G3194" s="27310" t="s">
        <v>22</v>
      </c>
      <c r="H3194" s="27343" t="s">
        <v>22</v>
      </c>
      <c r="I3194" s="27310" t="s">
        <v>3014</v>
      </c>
      <c r="J3194" s="27343" t="s">
        <v>22</v>
      </c>
      <c r="K3194" s="28195" t="s">
        <v>1067</v>
      </c>
      <c r="L3194" s="28229"/>
      <c r="M3194" s="28229"/>
      <c r="N3194" s="28229"/>
      <c r="O3194" s="28229"/>
      <c r="P3194" s="28229"/>
      <c r="Q3194" s="28229"/>
      <c r="R3194" s="28229"/>
      <c r="S3194" s="28229"/>
      <c r="T3194" s="28229"/>
      <c r="U3194" s="28265"/>
      <c r="V3194" s="28229">
        <v>0</v>
      </c>
    </row>
    <row s="28966" customFormat="1" customHeight="1" ht="15">
      <c r="A3195" s="28229"/>
      <c r="B3195" s="28924"/>
      <c r="C3195" s="28540"/>
      <c r="D3195" s="27339" t="str">
        <f>B3193&amp;".3"</f>
        <v>3.1053.3</v>
      </c>
      <c r="E3195" s="27340" t="s">
        <v>1068</v>
      </c>
      <c r="F3195" s="27341" t="s">
        <v>430</v>
      </c>
      <c r="G3195" s="27310" t="s">
        <v>22</v>
      </c>
      <c r="H3195" s="27343" t="s">
        <v>22</v>
      </c>
      <c r="I3195" s="27310" t="s">
        <v>2986</v>
      </c>
      <c r="J3195" s="27343" t="s">
        <v>22</v>
      </c>
      <c r="K3195" s="28195" t="s">
        <v>1069</v>
      </c>
      <c r="L3195" s="28229"/>
      <c r="M3195" s="28229"/>
      <c r="N3195" s="28229"/>
      <c r="O3195" s="28229"/>
      <c r="P3195" s="28229"/>
      <c r="Q3195" s="28229"/>
      <c r="R3195" s="28229"/>
      <c r="S3195" s="28229"/>
      <c r="T3195" s="28229"/>
      <c r="U3195" s="28265"/>
      <c r="V3195" s="28229">
        <v>0</v>
      </c>
    </row>
    <row s="28966" customFormat="1" customHeight="1" ht="22.5">
      <c r="A3196" s="28229"/>
      <c r="B3196" s="28924" t="s">
        <v>3017</v>
      </c>
      <c r="C3196" s="28540" t="s">
        <v>103</v>
      </c>
      <c r="D3196" s="27339" t="str">
        <f>B3196&amp;".1"</f>
        <v>3.1054.1</v>
      </c>
      <c r="E3196" s="27340" t="s">
        <v>1065</v>
      </c>
      <c r="F3196" s="27341" t="s">
        <v>430</v>
      </c>
      <c r="G3196" s="27545" t="s">
        <v>22</v>
      </c>
      <c r="H3196" s="27343" t="s">
        <v>22</v>
      </c>
      <c r="I3196" s="27545" t="s">
        <v>3018</v>
      </c>
      <c r="J3196" s="27343" t="s">
        <v>22</v>
      </c>
      <c r="K3196" s="28195"/>
      <c r="L3196" s="28229"/>
      <c r="M3196" s="28229"/>
      <c r="N3196" s="28229"/>
      <c r="O3196" s="28229"/>
      <c r="P3196" s="28229"/>
      <c r="Q3196" s="28229"/>
      <c r="R3196" s="28229"/>
      <c r="S3196" s="28229"/>
      <c r="T3196" s="28229"/>
      <c r="U3196" s="28265"/>
      <c r="V3196" s="28229">
        <v>0</v>
      </c>
    </row>
    <row s="28966" customFormat="1" customHeight="1" ht="15">
      <c r="A3197" s="28229"/>
      <c r="B3197" s="28924"/>
      <c r="C3197" s="28540"/>
      <c r="D3197" s="27339" t="str">
        <f>B3196&amp;".2"</f>
        <v>3.1054.2</v>
      </c>
      <c r="E3197" s="27340" t="s">
        <v>1066</v>
      </c>
      <c r="F3197" s="27341" t="s">
        <v>430</v>
      </c>
      <c r="G3197" s="27310" t="s">
        <v>22</v>
      </c>
      <c r="H3197" s="27343" t="s">
        <v>22</v>
      </c>
      <c r="I3197" s="27310" t="s">
        <v>3014</v>
      </c>
      <c r="J3197" s="27343" t="s">
        <v>22</v>
      </c>
      <c r="K3197" s="28195" t="s">
        <v>1067</v>
      </c>
      <c r="L3197" s="28229"/>
      <c r="M3197" s="28229"/>
      <c r="N3197" s="28229"/>
      <c r="O3197" s="28229"/>
      <c r="P3197" s="28229"/>
      <c r="Q3197" s="28229"/>
      <c r="R3197" s="28229"/>
      <c r="S3197" s="28229"/>
      <c r="T3197" s="28229"/>
      <c r="U3197" s="28265"/>
      <c r="V3197" s="28229">
        <v>0</v>
      </c>
    </row>
    <row s="28966" customFormat="1" customHeight="1" ht="15">
      <c r="A3198" s="28229"/>
      <c r="B3198" s="28924"/>
      <c r="C3198" s="28540"/>
      <c r="D3198" s="27339" t="str">
        <f>B3196&amp;".3"</f>
        <v>3.1054.3</v>
      </c>
      <c r="E3198" s="27340" t="s">
        <v>1068</v>
      </c>
      <c r="F3198" s="27341" t="s">
        <v>430</v>
      </c>
      <c r="G3198" s="27310" t="s">
        <v>22</v>
      </c>
      <c r="H3198" s="27343" t="s">
        <v>22</v>
      </c>
      <c r="I3198" s="27310" t="s">
        <v>3014</v>
      </c>
      <c r="J3198" s="27343" t="s">
        <v>22</v>
      </c>
      <c r="K3198" s="28195" t="s">
        <v>1069</v>
      </c>
      <c r="L3198" s="28229"/>
      <c r="M3198" s="28229"/>
      <c r="N3198" s="28229"/>
      <c r="O3198" s="28229"/>
      <c r="P3198" s="28229"/>
      <c r="Q3198" s="28229"/>
      <c r="R3198" s="28229"/>
      <c r="S3198" s="28229"/>
      <c r="T3198" s="28229"/>
      <c r="U3198" s="28265"/>
      <c r="V3198" s="28229">
        <v>0</v>
      </c>
    </row>
    <row s="28966" customFormat="1" customHeight="1" ht="22.5">
      <c r="A3199" s="28229"/>
      <c r="B3199" s="28924" t="s">
        <v>3019</v>
      </c>
      <c r="C3199" s="28540" t="s">
        <v>103</v>
      </c>
      <c r="D3199" s="27339" t="str">
        <f>B3199&amp;".1"</f>
        <v>3.1055.1</v>
      </c>
      <c r="E3199" s="27340" t="s">
        <v>1065</v>
      </c>
      <c r="F3199" s="27341" t="s">
        <v>430</v>
      </c>
      <c r="G3199" s="27545" t="s">
        <v>22</v>
      </c>
      <c r="H3199" s="27343" t="s">
        <v>22</v>
      </c>
      <c r="I3199" s="27545" t="s">
        <v>3020</v>
      </c>
      <c r="J3199" s="27343" t="s">
        <v>22</v>
      </c>
      <c r="K3199" s="28195"/>
      <c r="L3199" s="28229"/>
      <c r="M3199" s="28229"/>
      <c r="N3199" s="28229"/>
      <c r="O3199" s="28229"/>
      <c r="P3199" s="28229"/>
      <c r="Q3199" s="28229"/>
      <c r="R3199" s="28229"/>
      <c r="S3199" s="28229"/>
      <c r="T3199" s="28229"/>
      <c r="U3199" s="28265"/>
      <c r="V3199" s="28229">
        <v>0</v>
      </c>
    </row>
    <row s="28966" customFormat="1" customHeight="1" ht="15">
      <c r="A3200" s="28229"/>
      <c r="B3200" s="28924"/>
      <c r="C3200" s="28540"/>
      <c r="D3200" s="27339" t="str">
        <f>B3199&amp;".2"</f>
        <v>3.1055.2</v>
      </c>
      <c r="E3200" s="27340" t="s">
        <v>1066</v>
      </c>
      <c r="F3200" s="27341" t="s">
        <v>430</v>
      </c>
      <c r="G3200" s="27310" t="s">
        <v>22</v>
      </c>
      <c r="H3200" s="27343" t="s">
        <v>22</v>
      </c>
      <c r="I3200" s="27310" t="s">
        <v>3014</v>
      </c>
      <c r="J3200" s="27343" t="s">
        <v>22</v>
      </c>
      <c r="K3200" s="28195" t="s">
        <v>1067</v>
      </c>
      <c r="L3200" s="28229"/>
      <c r="M3200" s="28229"/>
      <c r="N3200" s="28229"/>
      <c r="O3200" s="28229"/>
      <c r="P3200" s="28229"/>
      <c r="Q3200" s="28229"/>
      <c r="R3200" s="28229"/>
      <c r="S3200" s="28229"/>
      <c r="T3200" s="28229"/>
      <c r="U3200" s="28265"/>
      <c r="V3200" s="28229">
        <v>0</v>
      </c>
    </row>
    <row s="28966" customFormat="1" customHeight="1" ht="15">
      <c r="A3201" s="28229"/>
      <c r="B3201" s="28924"/>
      <c r="C3201" s="28540"/>
      <c r="D3201" s="27339" t="str">
        <f>B3199&amp;".3"</f>
        <v>3.1055.3</v>
      </c>
      <c r="E3201" s="27340" t="s">
        <v>1068</v>
      </c>
      <c r="F3201" s="27341" t="s">
        <v>430</v>
      </c>
      <c r="G3201" s="27310" t="s">
        <v>22</v>
      </c>
      <c r="H3201" s="27343" t="s">
        <v>22</v>
      </c>
      <c r="I3201" s="27310" t="s">
        <v>3014</v>
      </c>
      <c r="J3201" s="27343" t="s">
        <v>22</v>
      </c>
      <c r="K3201" s="28195" t="s">
        <v>1069</v>
      </c>
      <c r="L3201" s="28229"/>
      <c r="M3201" s="28229"/>
      <c r="N3201" s="28229"/>
      <c r="O3201" s="28229"/>
      <c r="P3201" s="28229"/>
      <c r="Q3201" s="28229"/>
      <c r="R3201" s="28229"/>
      <c r="S3201" s="28229"/>
      <c r="T3201" s="28229"/>
      <c r="U3201" s="28265"/>
      <c r="V3201" s="28229">
        <v>0</v>
      </c>
    </row>
    <row s="28966" customFormat="1" customHeight="1" ht="22.5">
      <c r="A3202" s="28229"/>
      <c r="B3202" s="28924" t="s">
        <v>3021</v>
      </c>
      <c r="C3202" s="28540" t="s">
        <v>103</v>
      </c>
      <c r="D3202" s="27339" t="str">
        <f>B3202&amp;".1"</f>
        <v>3.1056.1</v>
      </c>
      <c r="E3202" s="27340" t="s">
        <v>1065</v>
      </c>
      <c r="F3202" s="27341" t="s">
        <v>430</v>
      </c>
      <c r="G3202" s="27545" t="s">
        <v>22</v>
      </c>
      <c r="H3202" s="27343" t="s">
        <v>22</v>
      </c>
      <c r="I3202" s="27545" t="s">
        <v>3022</v>
      </c>
      <c r="J3202" s="27343" t="s">
        <v>22</v>
      </c>
      <c r="K3202" s="28195"/>
      <c r="L3202" s="28229"/>
      <c r="M3202" s="28229"/>
      <c r="N3202" s="28229"/>
      <c r="O3202" s="28229"/>
      <c r="P3202" s="28229"/>
      <c r="Q3202" s="28229"/>
      <c r="R3202" s="28229"/>
      <c r="S3202" s="28229"/>
      <c r="T3202" s="28229"/>
      <c r="U3202" s="28265"/>
      <c r="V3202" s="28229">
        <v>0</v>
      </c>
    </row>
    <row s="28966" customFormat="1" customHeight="1" ht="15">
      <c r="A3203" s="28229"/>
      <c r="B3203" s="28924"/>
      <c r="C3203" s="28540"/>
      <c r="D3203" s="27339" t="str">
        <f>B3202&amp;".2"</f>
        <v>3.1056.2</v>
      </c>
      <c r="E3203" s="27340" t="s">
        <v>1066</v>
      </c>
      <c r="F3203" s="27341" t="s">
        <v>430</v>
      </c>
      <c r="G3203" s="27310" t="s">
        <v>22</v>
      </c>
      <c r="H3203" s="27343" t="s">
        <v>22</v>
      </c>
      <c r="I3203" s="27310" t="s">
        <v>3014</v>
      </c>
      <c r="J3203" s="27343" t="s">
        <v>22</v>
      </c>
      <c r="K3203" s="28195" t="s">
        <v>1067</v>
      </c>
      <c r="L3203" s="28229"/>
      <c r="M3203" s="28229"/>
      <c r="N3203" s="28229"/>
      <c r="O3203" s="28229"/>
      <c r="P3203" s="28229"/>
      <c r="Q3203" s="28229"/>
      <c r="R3203" s="28229"/>
      <c r="S3203" s="28229"/>
      <c r="T3203" s="28229"/>
      <c r="U3203" s="28265"/>
      <c r="V3203" s="28229">
        <v>0</v>
      </c>
    </row>
    <row s="28966" customFormat="1" customHeight="1" ht="15">
      <c r="A3204" s="28229"/>
      <c r="B3204" s="28924"/>
      <c r="C3204" s="28540"/>
      <c r="D3204" s="27339" t="str">
        <f>B3202&amp;".3"</f>
        <v>3.1056.3</v>
      </c>
      <c r="E3204" s="27340" t="s">
        <v>1068</v>
      </c>
      <c r="F3204" s="27341" t="s">
        <v>430</v>
      </c>
      <c r="G3204" s="27310" t="s">
        <v>22</v>
      </c>
      <c r="H3204" s="27343" t="s">
        <v>22</v>
      </c>
      <c r="I3204" s="27310" t="s">
        <v>3014</v>
      </c>
      <c r="J3204" s="27343" t="s">
        <v>22</v>
      </c>
      <c r="K3204" s="28195" t="s">
        <v>1069</v>
      </c>
      <c r="L3204" s="28229"/>
      <c r="M3204" s="28229"/>
      <c r="N3204" s="28229"/>
      <c r="O3204" s="28229"/>
      <c r="P3204" s="28229"/>
      <c r="Q3204" s="28229"/>
      <c r="R3204" s="28229"/>
      <c r="S3204" s="28229"/>
      <c r="T3204" s="28229"/>
      <c r="U3204" s="28265"/>
      <c r="V3204" s="28229">
        <v>0</v>
      </c>
    </row>
    <row s="28966" customFormat="1" customHeight="1" ht="22.5">
      <c r="A3205" s="28229"/>
      <c r="B3205" s="28924" t="s">
        <v>3023</v>
      </c>
      <c r="C3205" s="28540" t="s">
        <v>103</v>
      </c>
      <c r="D3205" s="27339" t="str">
        <f>B3205&amp;".1"</f>
        <v>3.1057.1</v>
      </c>
      <c r="E3205" s="27340" t="s">
        <v>1065</v>
      </c>
      <c r="F3205" s="27341" t="s">
        <v>430</v>
      </c>
      <c r="G3205" s="27545" t="s">
        <v>22</v>
      </c>
      <c r="H3205" s="27343" t="s">
        <v>22</v>
      </c>
      <c r="I3205" s="27545" t="s">
        <v>3024</v>
      </c>
      <c r="J3205" s="27343" t="s">
        <v>22</v>
      </c>
      <c r="K3205" s="28195"/>
      <c r="L3205" s="28229"/>
      <c r="M3205" s="28229"/>
      <c r="N3205" s="28229"/>
      <c r="O3205" s="28229"/>
      <c r="P3205" s="28229"/>
      <c r="Q3205" s="28229"/>
      <c r="R3205" s="28229"/>
      <c r="S3205" s="28229"/>
      <c r="T3205" s="28229"/>
      <c r="U3205" s="28265"/>
      <c r="V3205" s="28229">
        <v>0</v>
      </c>
    </row>
    <row s="28966" customFormat="1" customHeight="1" ht="15">
      <c r="A3206" s="28229"/>
      <c r="B3206" s="28924"/>
      <c r="C3206" s="28540"/>
      <c r="D3206" s="27339" t="str">
        <f>B3205&amp;".2"</f>
        <v>3.1057.2</v>
      </c>
      <c r="E3206" s="27340" t="s">
        <v>1066</v>
      </c>
      <c r="F3206" s="27341" t="s">
        <v>430</v>
      </c>
      <c r="G3206" s="27310" t="s">
        <v>22</v>
      </c>
      <c r="H3206" s="27343" t="s">
        <v>22</v>
      </c>
      <c r="I3206" s="27310" t="s">
        <v>3014</v>
      </c>
      <c r="J3206" s="27343" t="s">
        <v>22</v>
      </c>
      <c r="K3206" s="28195" t="s">
        <v>1067</v>
      </c>
      <c r="L3206" s="28229"/>
      <c r="M3206" s="28229"/>
      <c r="N3206" s="28229"/>
      <c r="O3206" s="28229"/>
      <c r="P3206" s="28229"/>
      <c r="Q3206" s="28229"/>
      <c r="R3206" s="28229"/>
      <c r="S3206" s="28229"/>
      <c r="T3206" s="28229"/>
      <c r="U3206" s="28265"/>
      <c r="V3206" s="28229">
        <v>0</v>
      </c>
    </row>
    <row s="28966" customFormat="1" customHeight="1" ht="15">
      <c r="A3207" s="28229"/>
      <c r="B3207" s="28924"/>
      <c r="C3207" s="28540"/>
      <c r="D3207" s="27339" t="str">
        <f>B3205&amp;".3"</f>
        <v>3.1057.3</v>
      </c>
      <c r="E3207" s="27340" t="s">
        <v>1068</v>
      </c>
      <c r="F3207" s="27341" t="s">
        <v>430</v>
      </c>
      <c r="G3207" s="27310" t="s">
        <v>22</v>
      </c>
      <c r="H3207" s="27343" t="s">
        <v>22</v>
      </c>
      <c r="I3207" s="27310" t="s">
        <v>3014</v>
      </c>
      <c r="J3207" s="27343" t="s">
        <v>22</v>
      </c>
      <c r="K3207" s="28195" t="s">
        <v>1069</v>
      </c>
      <c r="L3207" s="28229"/>
      <c r="M3207" s="28229"/>
      <c r="N3207" s="28229"/>
      <c r="O3207" s="28229"/>
      <c r="P3207" s="28229"/>
      <c r="Q3207" s="28229"/>
      <c r="R3207" s="28229"/>
      <c r="S3207" s="28229"/>
      <c r="T3207" s="28229"/>
      <c r="U3207" s="28265"/>
      <c r="V3207" s="28229">
        <v>0</v>
      </c>
    </row>
    <row s="28966" customFormat="1" customHeight="1" ht="22.5">
      <c r="A3208" s="28229"/>
      <c r="B3208" s="28924" t="s">
        <v>3025</v>
      </c>
      <c r="C3208" s="28540" t="s">
        <v>103</v>
      </c>
      <c r="D3208" s="27339" t="str">
        <f>B3208&amp;".1"</f>
        <v>3.1058.1</v>
      </c>
      <c r="E3208" s="27340" t="s">
        <v>1065</v>
      </c>
      <c r="F3208" s="27341" t="s">
        <v>430</v>
      </c>
      <c r="G3208" s="27545" t="s">
        <v>22</v>
      </c>
      <c r="H3208" s="27343" t="s">
        <v>22</v>
      </c>
      <c r="I3208" s="27545" t="s">
        <v>3026</v>
      </c>
      <c r="J3208" s="27343" t="s">
        <v>22</v>
      </c>
      <c r="K3208" s="28195"/>
      <c r="L3208" s="28229"/>
      <c r="M3208" s="28229"/>
      <c r="N3208" s="28229"/>
      <c r="O3208" s="28229"/>
      <c r="P3208" s="28229"/>
      <c r="Q3208" s="28229"/>
      <c r="R3208" s="28229"/>
      <c r="S3208" s="28229"/>
      <c r="T3208" s="28229"/>
      <c r="U3208" s="28265"/>
      <c r="V3208" s="28229">
        <v>0</v>
      </c>
    </row>
    <row s="28966" customFormat="1" customHeight="1" ht="15">
      <c r="A3209" s="28229"/>
      <c r="B3209" s="28924"/>
      <c r="C3209" s="28540"/>
      <c r="D3209" s="27339" t="str">
        <f>B3208&amp;".2"</f>
        <v>3.1058.2</v>
      </c>
      <c r="E3209" s="27340" t="s">
        <v>1066</v>
      </c>
      <c r="F3209" s="27341" t="s">
        <v>430</v>
      </c>
      <c r="G3209" s="27310" t="s">
        <v>22</v>
      </c>
      <c r="H3209" s="27343" t="s">
        <v>22</v>
      </c>
      <c r="I3209" s="27310" t="s">
        <v>3014</v>
      </c>
      <c r="J3209" s="27343" t="s">
        <v>22</v>
      </c>
      <c r="K3209" s="28195" t="s">
        <v>1067</v>
      </c>
      <c r="L3209" s="28229"/>
      <c r="M3209" s="28229"/>
      <c r="N3209" s="28229"/>
      <c r="O3209" s="28229"/>
      <c r="P3209" s="28229"/>
      <c r="Q3209" s="28229"/>
      <c r="R3209" s="28229"/>
      <c r="S3209" s="28229"/>
      <c r="T3209" s="28229"/>
      <c r="U3209" s="28265"/>
      <c r="V3209" s="28229">
        <v>0</v>
      </c>
    </row>
    <row s="28966" customFormat="1" customHeight="1" ht="15">
      <c r="A3210" s="28229"/>
      <c r="B3210" s="28924"/>
      <c r="C3210" s="28540"/>
      <c r="D3210" s="27339" t="str">
        <f>B3208&amp;".3"</f>
        <v>3.1058.3</v>
      </c>
      <c r="E3210" s="27340" t="s">
        <v>1068</v>
      </c>
      <c r="F3210" s="27341" t="s">
        <v>430</v>
      </c>
      <c r="G3210" s="27310" t="s">
        <v>22</v>
      </c>
      <c r="H3210" s="27343" t="s">
        <v>22</v>
      </c>
      <c r="I3210" s="27310" t="s">
        <v>3014</v>
      </c>
      <c r="J3210" s="27343" t="s">
        <v>22</v>
      </c>
      <c r="K3210" s="28195" t="s">
        <v>1069</v>
      </c>
      <c r="L3210" s="28229"/>
      <c r="M3210" s="28229"/>
      <c r="N3210" s="28229"/>
      <c r="O3210" s="28229"/>
      <c r="P3210" s="28229"/>
      <c r="Q3210" s="28229"/>
      <c r="R3210" s="28229"/>
      <c r="S3210" s="28229"/>
      <c r="T3210" s="28229"/>
      <c r="U3210" s="28265"/>
      <c r="V3210" s="28229">
        <v>0</v>
      </c>
    </row>
    <row s="28966" customFormat="1" customHeight="1" ht="22.5">
      <c r="A3211" s="28229"/>
      <c r="B3211" s="28924" t="s">
        <v>3027</v>
      </c>
      <c r="C3211" s="28540" t="s">
        <v>103</v>
      </c>
      <c r="D3211" s="27339" t="str">
        <f>B3211&amp;".1"</f>
        <v>3.1059.1</v>
      </c>
      <c r="E3211" s="27340" t="s">
        <v>1065</v>
      </c>
      <c r="F3211" s="27341" t="s">
        <v>430</v>
      </c>
      <c r="G3211" s="27545" t="s">
        <v>22</v>
      </c>
      <c r="H3211" s="27343" t="s">
        <v>22</v>
      </c>
      <c r="I3211" s="27545" t="s">
        <v>3028</v>
      </c>
      <c r="J3211" s="27343" t="s">
        <v>22</v>
      </c>
      <c r="K3211" s="28195"/>
      <c r="L3211" s="28229"/>
      <c r="M3211" s="28229"/>
      <c r="N3211" s="28229"/>
      <c r="O3211" s="28229"/>
      <c r="P3211" s="28229"/>
      <c r="Q3211" s="28229"/>
      <c r="R3211" s="28229"/>
      <c r="S3211" s="28229"/>
      <c r="T3211" s="28229"/>
      <c r="U3211" s="28265"/>
      <c r="V3211" s="28229">
        <v>0</v>
      </c>
    </row>
    <row s="28966" customFormat="1" customHeight="1" ht="15">
      <c r="A3212" s="28229"/>
      <c r="B3212" s="28924"/>
      <c r="C3212" s="28540"/>
      <c r="D3212" s="27339" t="str">
        <f>B3211&amp;".2"</f>
        <v>3.1059.2</v>
      </c>
      <c r="E3212" s="27340" t="s">
        <v>1066</v>
      </c>
      <c r="F3212" s="27341" t="s">
        <v>430</v>
      </c>
      <c r="G3212" s="27310" t="s">
        <v>22</v>
      </c>
      <c r="H3212" s="27343" t="s">
        <v>22</v>
      </c>
      <c r="I3212" s="27310" t="s">
        <v>3014</v>
      </c>
      <c r="J3212" s="27343" t="s">
        <v>22</v>
      </c>
      <c r="K3212" s="28195" t="s">
        <v>1067</v>
      </c>
      <c r="L3212" s="28229"/>
      <c r="M3212" s="28229"/>
      <c r="N3212" s="28229"/>
      <c r="O3212" s="28229"/>
      <c r="P3212" s="28229"/>
      <c r="Q3212" s="28229"/>
      <c r="R3212" s="28229"/>
      <c r="S3212" s="28229"/>
      <c r="T3212" s="28229"/>
      <c r="U3212" s="28265"/>
      <c r="V3212" s="28229">
        <v>0</v>
      </c>
    </row>
    <row s="28966" customFormat="1" customHeight="1" ht="15">
      <c r="A3213" s="28229"/>
      <c r="B3213" s="28924"/>
      <c r="C3213" s="28540"/>
      <c r="D3213" s="27339" t="str">
        <f>B3211&amp;".3"</f>
        <v>3.1059.3</v>
      </c>
      <c r="E3213" s="27340" t="s">
        <v>1068</v>
      </c>
      <c r="F3213" s="27341" t="s">
        <v>430</v>
      </c>
      <c r="G3213" s="27310" t="s">
        <v>22</v>
      </c>
      <c r="H3213" s="27343" t="s">
        <v>22</v>
      </c>
      <c r="I3213" s="27310" t="s">
        <v>3014</v>
      </c>
      <c r="J3213" s="27343" t="s">
        <v>22</v>
      </c>
      <c r="K3213" s="28195" t="s">
        <v>1069</v>
      </c>
      <c r="L3213" s="28229"/>
      <c r="M3213" s="28229"/>
      <c r="N3213" s="28229"/>
      <c r="O3213" s="28229"/>
      <c r="P3213" s="28229"/>
      <c r="Q3213" s="28229"/>
      <c r="R3213" s="28229"/>
      <c r="S3213" s="28229"/>
      <c r="T3213" s="28229"/>
      <c r="U3213" s="28265"/>
      <c r="V3213" s="28229">
        <v>0</v>
      </c>
    </row>
    <row s="28966" customFormat="1" customHeight="1" ht="22.5">
      <c r="A3214" s="28229"/>
      <c r="B3214" s="28924" t="s">
        <v>3029</v>
      </c>
      <c r="C3214" s="28540" t="s">
        <v>103</v>
      </c>
      <c r="D3214" s="27339" t="str">
        <f>B3214&amp;".1"</f>
        <v>3.1060.1</v>
      </c>
      <c r="E3214" s="27340" t="s">
        <v>1065</v>
      </c>
      <c r="F3214" s="27341" t="s">
        <v>430</v>
      </c>
      <c r="G3214" s="27545" t="s">
        <v>22</v>
      </c>
      <c r="H3214" s="27343" t="s">
        <v>22</v>
      </c>
      <c r="I3214" s="27545" t="s">
        <v>1437</v>
      </c>
      <c r="J3214" s="27343" t="s">
        <v>22</v>
      </c>
      <c r="K3214" s="28195"/>
      <c r="L3214" s="28229"/>
      <c r="M3214" s="28229"/>
      <c r="N3214" s="28229"/>
      <c r="O3214" s="28229"/>
      <c r="P3214" s="28229"/>
      <c r="Q3214" s="28229"/>
      <c r="R3214" s="28229"/>
      <c r="S3214" s="28229"/>
      <c r="T3214" s="28229"/>
      <c r="U3214" s="28265"/>
      <c r="V3214" s="28229">
        <v>0</v>
      </c>
    </row>
    <row s="28966" customFormat="1" customHeight="1" ht="15">
      <c r="A3215" s="28229"/>
      <c r="B3215" s="28924"/>
      <c r="C3215" s="28540"/>
      <c r="D3215" s="27339" t="str">
        <f>B3214&amp;".2"</f>
        <v>3.1060.2</v>
      </c>
      <c r="E3215" s="27340" t="s">
        <v>1066</v>
      </c>
      <c r="F3215" s="27341" t="s">
        <v>430</v>
      </c>
      <c r="G3215" s="27310" t="s">
        <v>22</v>
      </c>
      <c r="H3215" s="27343" t="s">
        <v>22</v>
      </c>
      <c r="I3215" s="27310" t="s">
        <v>3014</v>
      </c>
      <c r="J3215" s="27343" t="s">
        <v>22</v>
      </c>
      <c r="K3215" s="28195" t="s">
        <v>1067</v>
      </c>
      <c r="L3215" s="28229"/>
      <c r="M3215" s="28229"/>
      <c r="N3215" s="28229"/>
      <c r="O3215" s="28229"/>
      <c r="P3215" s="28229"/>
      <c r="Q3215" s="28229"/>
      <c r="R3215" s="28229"/>
      <c r="S3215" s="28229"/>
      <c r="T3215" s="28229"/>
      <c r="U3215" s="28265"/>
      <c r="V3215" s="28229">
        <v>0</v>
      </c>
    </row>
    <row s="28966" customFormat="1" customHeight="1" ht="15">
      <c r="A3216" s="28229"/>
      <c r="B3216" s="28924"/>
      <c r="C3216" s="28540"/>
      <c r="D3216" s="27339" t="str">
        <f>B3214&amp;".3"</f>
        <v>3.1060.3</v>
      </c>
      <c r="E3216" s="27340" t="s">
        <v>1068</v>
      </c>
      <c r="F3216" s="27341" t="s">
        <v>430</v>
      </c>
      <c r="G3216" s="27310" t="s">
        <v>22</v>
      </c>
      <c r="H3216" s="27343" t="s">
        <v>22</v>
      </c>
      <c r="I3216" s="27310" t="s">
        <v>3014</v>
      </c>
      <c r="J3216" s="27343" t="s">
        <v>22</v>
      </c>
      <c r="K3216" s="28195" t="s">
        <v>1069</v>
      </c>
      <c r="L3216" s="28229"/>
      <c r="M3216" s="28229"/>
      <c r="N3216" s="28229"/>
      <c r="O3216" s="28229"/>
      <c r="P3216" s="28229"/>
      <c r="Q3216" s="28229"/>
      <c r="R3216" s="28229"/>
      <c r="S3216" s="28229"/>
      <c r="T3216" s="28229"/>
      <c r="U3216" s="28265"/>
      <c r="V3216" s="28229">
        <v>0</v>
      </c>
    </row>
    <row s="28966" customFormat="1" customHeight="1" ht="22.5">
      <c r="A3217" s="28229"/>
      <c r="B3217" s="28924" t="s">
        <v>3030</v>
      </c>
      <c r="C3217" s="28540" t="s">
        <v>103</v>
      </c>
      <c r="D3217" s="27339" t="str">
        <f>B3217&amp;".1"</f>
        <v>3.1061.1</v>
      </c>
      <c r="E3217" s="27340" t="s">
        <v>1065</v>
      </c>
      <c r="F3217" s="27341" t="s">
        <v>430</v>
      </c>
      <c r="G3217" s="27545" t="s">
        <v>22</v>
      </c>
      <c r="H3217" s="27343" t="s">
        <v>22</v>
      </c>
      <c r="I3217" s="27545" t="s">
        <v>3031</v>
      </c>
      <c r="J3217" s="27343" t="s">
        <v>22</v>
      </c>
      <c r="K3217" s="28195"/>
      <c r="L3217" s="28229"/>
      <c r="M3217" s="28229"/>
      <c r="N3217" s="28229"/>
      <c r="O3217" s="28229"/>
      <c r="P3217" s="28229"/>
      <c r="Q3217" s="28229"/>
      <c r="R3217" s="28229"/>
      <c r="S3217" s="28229"/>
      <c r="T3217" s="28229"/>
      <c r="U3217" s="28265"/>
      <c r="V3217" s="28229">
        <v>0</v>
      </c>
    </row>
    <row s="28966" customFormat="1" customHeight="1" ht="15">
      <c r="A3218" s="28229"/>
      <c r="B3218" s="28924"/>
      <c r="C3218" s="28540"/>
      <c r="D3218" s="27339" t="str">
        <f>B3217&amp;".2"</f>
        <v>3.1061.2</v>
      </c>
      <c r="E3218" s="27340" t="s">
        <v>1066</v>
      </c>
      <c r="F3218" s="27341" t="s">
        <v>430</v>
      </c>
      <c r="G3218" s="27310" t="s">
        <v>22</v>
      </c>
      <c r="H3218" s="27343" t="s">
        <v>22</v>
      </c>
      <c r="I3218" s="27310" t="s">
        <v>3014</v>
      </c>
      <c r="J3218" s="27343" t="s">
        <v>22</v>
      </c>
      <c r="K3218" s="28195" t="s">
        <v>1067</v>
      </c>
      <c r="L3218" s="28229"/>
      <c r="M3218" s="28229"/>
      <c r="N3218" s="28229"/>
      <c r="O3218" s="28229"/>
      <c r="P3218" s="28229"/>
      <c r="Q3218" s="28229"/>
      <c r="R3218" s="28229"/>
      <c r="S3218" s="28229"/>
      <c r="T3218" s="28229"/>
      <c r="U3218" s="28265"/>
      <c r="V3218" s="28229">
        <v>0</v>
      </c>
    </row>
    <row s="28966" customFormat="1" customHeight="1" ht="15">
      <c r="A3219" s="28229"/>
      <c r="B3219" s="28924"/>
      <c r="C3219" s="28540"/>
      <c r="D3219" s="27339" t="str">
        <f>B3217&amp;".3"</f>
        <v>3.1061.3</v>
      </c>
      <c r="E3219" s="27340" t="s">
        <v>1068</v>
      </c>
      <c r="F3219" s="27341" t="s">
        <v>430</v>
      </c>
      <c r="G3219" s="27310" t="s">
        <v>22</v>
      </c>
      <c r="H3219" s="27343" t="s">
        <v>22</v>
      </c>
      <c r="I3219" s="27310" t="s">
        <v>3014</v>
      </c>
      <c r="J3219" s="27343" t="s">
        <v>22</v>
      </c>
      <c r="K3219" s="28195" t="s">
        <v>1069</v>
      </c>
      <c r="L3219" s="28229"/>
      <c r="M3219" s="28229"/>
      <c r="N3219" s="28229"/>
      <c r="O3219" s="28229"/>
      <c r="P3219" s="28229"/>
      <c r="Q3219" s="28229"/>
      <c r="R3219" s="28229"/>
      <c r="S3219" s="28229"/>
      <c r="T3219" s="28229"/>
      <c r="U3219" s="28265"/>
      <c r="V3219" s="28229">
        <v>0</v>
      </c>
    </row>
    <row s="28966" customFormat="1" customHeight="1" ht="22.5">
      <c r="A3220" s="28229"/>
      <c r="B3220" s="28924" t="s">
        <v>3032</v>
      </c>
      <c r="C3220" s="28540" t="s">
        <v>103</v>
      </c>
      <c r="D3220" s="27339" t="str">
        <f>B3220&amp;".1"</f>
        <v>3.1062.1</v>
      </c>
      <c r="E3220" s="27340" t="s">
        <v>1065</v>
      </c>
      <c r="F3220" s="27341" t="s">
        <v>430</v>
      </c>
      <c r="G3220" s="27545" t="s">
        <v>22</v>
      </c>
      <c r="H3220" s="27343" t="s">
        <v>22</v>
      </c>
      <c r="I3220" s="27545" t="s">
        <v>3033</v>
      </c>
      <c r="J3220" s="27343" t="s">
        <v>22</v>
      </c>
      <c r="K3220" s="28195"/>
      <c r="L3220" s="28229"/>
      <c r="M3220" s="28229"/>
      <c r="N3220" s="28229"/>
      <c r="O3220" s="28229"/>
      <c r="P3220" s="28229"/>
      <c r="Q3220" s="28229"/>
      <c r="R3220" s="28229"/>
      <c r="S3220" s="28229"/>
      <c r="T3220" s="28229"/>
      <c r="U3220" s="28265"/>
      <c r="V3220" s="28229">
        <v>0</v>
      </c>
    </row>
    <row s="28966" customFormat="1" customHeight="1" ht="15">
      <c r="A3221" s="28229"/>
      <c r="B3221" s="28924"/>
      <c r="C3221" s="28540"/>
      <c r="D3221" s="27339" t="str">
        <f>B3220&amp;".2"</f>
        <v>3.1062.2</v>
      </c>
      <c r="E3221" s="27340" t="s">
        <v>1066</v>
      </c>
      <c r="F3221" s="27341" t="s">
        <v>430</v>
      </c>
      <c r="G3221" s="27310" t="s">
        <v>22</v>
      </c>
      <c r="H3221" s="27343" t="s">
        <v>22</v>
      </c>
      <c r="I3221" s="27310" t="s">
        <v>3014</v>
      </c>
      <c r="J3221" s="27343" t="s">
        <v>22</v>
      </c>
      <c r="K3221" s="28195" t="s">
        <v>1067</v>
      </c>
      <c r="L3221" s="28229"/>
      <c r="M3221" s="28229"/>
      <c r="N3221" s="28229"/>
      <c r="O3221" s="28229"/>
      <c r="P3221" s="28229"/>
      <c r="Q3221" s="28229"/>
      <c r="R3221" s="28229"/>
      <c r="S3221" s="28229"/>
      <c r="T3221" s="28229"/>
      <c r="U3221" s="28265"/>
      <c r="V3221" s="28229">
        <v>0</v>
      </c>
    </row>
    <row s="28966" customFormat="1" customHeight="1" ht="15">
      <c r="A3222" s="28229"/>
      <c r="B3222" s="28924"/>
      <c r="C3222" s="28540"/>
      <c r="D3222" s="27339" t="str">
        <f>B3220&amp;".3"</f>
        <v>3.1062.3</v>
      </c>
      <c r="E3222" s="27340" t="s">
        <v>1068</v>
      </c>
      <c r="F3222" s="27341" t="s">
        <v>430</v>
      </c>
      <c r="G3222" s="27310" t="s">
        <v>22</v>
      </c>
      <c r="H3222" s="27343" t="s">
        <v>22</v>
      </c>
      <c r="I3222" s="27310" t="s">
        <v>3014</v>
      </c>
      <c r="J3222" s="27343" t="s">
        <v>22</v>
      </c>
      <c r="K3222" s="28195" t="s">
        <v>1069</v>
      </c>
      <c r="L3222" s="28229"/>
      <c r="M3222" s="28229"/>
      <c r="N3222" s="28229"/>
      <c r="O3222" s="28229"/>
      <c r="P3222" s="28229"/>
      <c r="Q3222" s="28229"/>
      <c r="R3222" s="28229"/>
      <c r="S3222" s="28229"/>
      <c r="T3222" s="28229"/>
      <c r="U3222" s="28265"/>
      <c r="V3222" s="28229">
        <v>0</v>
      </c>
    </row>
    <row s="28966" customFormat="1" customHeight="1" ht="22.5">
      <c r="A3223" s="28229"/>
      <c r="B3223" s="28924" t="s">
        <v>3034</v>
      </c>
      <c r="C3223" s="28540" t="s">
        <v>103</v>
      </c>
      <c r="D3223" s="27339" t="str">
        <f>B3223&amp;".1"</f>
        <v>3.1063.1</v>
      </c>
      <c r="E3223" s="27340" t="s">
        <v>1065</v>
      </c>
      <c r="F3223" s="27341" t="s">
        <v>430</v>
      </c>
      <c r="G3223" s="27545" t="s">
        <v>22</v>
      </c>
      <c r="H3223" s="27343" t="s">
        <v>22</v>
      </c>
      <c r="I3223" s="27545" t="s">
        <v>3035</v>
      </c>
      <c r="J3223" s="27343" t="s">
        <v>22</v>
      </c>
      <c r="K3223" s="28195"/>
      <c r="L3223" s="28229"/>
      <c r="M3223" s="28229"/>
      <c r="N3223" s="28229"/>
      <c r="O3223" s="28229"/>
      <c r="P3223" s="28229"/>
      <c r="Q3223" s="28229"/>
      <c r="R3223" s="28229"/>
      <c r="S3223" s="28229"/>
      <c r="T3223" s="28229"/>
      <c r="U3223" s="28265"/>
      <c r="V3223" s="28229">
        <v>0</v>
      </c>
    </row>
    <row s="28966" customFormat="1" customHeight="1" ht="15">
      <c r="A3224" s="28229"/>
      <c r="B3224" s="28924"/>
      <c r="C3224" s="28540"/>
      <c r="D3224" s="27339" t="str">
        <f>B3223&amp;".2"</f>
        <v>3.1063.2</v>
      </c>
      <c r="E3224" s="27340" t="s">
        <v>1066</v>
      </c>
      <c r="F3224" s="27341" t="s">
        <v>430</v>
      </c>
      <c r="G3224" s="27310" t="s">
        <v>22</v>
      </c>
      <c r="H3224" s="27343" t="s">
        <v>22</v>
      </c>
      <c r="I3224" s="27310" t="s">
        <v>3014</v>
      </c>
      <c r="J3224" s="27343" t="s">
        <v>22</v>
      </c>
      <c r="K3224" s="28195" t="s">
        <v>1067</v>
      </c>
      <c r="L3224" s="28229"/>
      <c r="M3224" s="28229"/>
      <c r="N3224" s="28229"/>
      <c r="O3224" s="28229"/>
      <c r="P3224" s="28229"/>
      <c r="Q3224" s="28229"/>
      <c r="R3224" s="28229"/>
      <c r="S3224" s="28229"/>
      <c r="T3224" s="28229"/>
      <c r="U3224" s="28265"/>
      <c r="V3224" s="28229">
        <v>0</v>
      </c>
    </row>
    <row s="28966" customFormat="1" customHeight="1" ht="15">
      <c r="A3225" s="28229"/>
      <c r="B3225" s="28924"/>
      <c r="C3225" s="28540"/>
      <c r="D3225" s="27339" t="str">
        <f>B3223&amp;".3"</f>
        <v>3.1063.3</v>
      </c>
      <c r="E3225" s="27340" t="s">
        <v>1068</v>
      </c>
      <c r="F3225" s="27341" t="s">
        <v>430</v>
      </c>
      <c r="G3225" s="27310" t="s">
        <v>22</v>
      </c>
      <c r="H3225" s="27343" t="s">
        <v>22</v>
      </c>
      <c r="I3225" s="27310" t="s">
        <v>3014</v>
      </c>
      <c r="J3225" s="27343" t="s">
        <v>22</v>
      </c>
      <c r="K3225" s="28195" t="s">
        <v>1069</v>
      </c>
      <c r="L3225" s="28229"/>
      <c r="M3225" s="28229"/>
      <c r="N3225" s="28229"/>
      <c r="O3225" s="28229"/>
      <c r="P3225" s="28229"/>
      <c r="Q3225" s="28229"/>
      <c r="R3225" s="28229"/>
      <c r="S3225" s="28229"/>
      <c r="T3225" s="28229"/>
      <c r="U3225" s="28265"/>
      <c r="V3225" s="28229">
        <v>0</v>
      </c>
    </row>
    <row s="28966" customFormat="1" customHeight="1" ht="22.5">
      <c r="A3226" s="28229"/>
      <c r="B3226" s="28924" t="s">
        <v>3036</v>
      </c>
      <c r="C3226" s="28540" t="s">
        <v>103</v>
      </c>
      <c r="D3226" s="27339" t="str">
        <f>B3226&amp;".1"</f>
        <v>3.1064.1</v>
      </c>
      <c r="E3226" s="27340" t="s">
        <v>1065</v>
      </c>
      <c r="F3226" s="27341" t="s">
        <v>430</v>
      </c>
      <c r="G3226" s="27545" t="s">
        <v>22</v>
      </c>
      <c r="H3226" s="27343" t="s">
        <v>22</v>
      </c>
      <c r="I3226" s="27545" t="s">
        <v>3037</v>
      </c>
      <c r="J3226" s="27343" t="s">
        <v>22</v>
      </c>
      <c r="K3226" s="28195"/>
      <c r="L3226" s="28229"/>
      <c r="M3226" s="28229"/>
      <c r="N3226" s="28229"/>
      <c r="O3226" s="28229"/>
      <c r="P3226" s="28229"/>
      <c r="Q3226" s="28229"/>
      <c r="R3226" s="28229"/>
      <c r="S3226" s="28229"/>
      <c r="T3226" s="28229"/>
      <c r="U3226" s="28265"/>
      <c r="V3226" s="28229">
        <v>0</v>
      </c>
    </row>
    <row s="28966" customFormat="1" customHeight="1" ht="15">
      <c r="A3227" s="28229"/>
      <c r="B3227" s="28924"/>
      <c r="C3227" s="28540"/>
      <c r="D3227" s="27339" t="str">
        <f>B3226&amp;".2"</f>
        <v>3.1064.2</v>
      </c>
      <c r="E3227" s="27340" t="s">
        <v>1066</v>
      </c>
      <c r="F3227" s="27341" t="s">
        <v>430</v>
      </c>
      <c r="G3227" s="27310" t="s">
        <v>22</v>
      </c>
      <c r="H3227" s="27343" t="s">
        <v>22</v>
      </c>
      <c r="I3227" s="27310" t="s">
        <v>3038</v>
      </c>
      <c r="J3227" s="27343" t="s">
        <v>22</v>
      </c>
      <c r="K3227" s="28195" t="s">
        <v>1067</v>
      </c>
      <c r="L3227" s="28229"/>
      <c r="M3227" s="28229"/>
      <c r="N3227" s="28229"/>
      <c r="O3227" s="28229"/>
      <c r="P3227" s="28229"/>
      <c r="Q3227" s="28229"/>
      <c r="R3227" s="28229"/>
      <c r="S3227" s="28229"/>
      <c r="T3227" s="28229"/>
      <c r="U3227" s="28265"/>
      <c r="V3227" s="28229">
        <v>0</v>
      </c>
    </row>
    <row s="28966" customFormat="1" customHeight="1" ht="15">
      <c r="A3228" s="28229"/>
      <c r="B3228" s="28924"/>
      <c r="C3228" s="28540"/>
      <c r="D3228" s="27339" t="str">
        <f>B3226&amp;".3"</f>
        <v>3.1064.3</v>
      </c>
      <c r="E3228" s="27340" t="s">
        <v>1068</v>
      </c>
      <c r="F3228" s="27341" t="s">
        <v>430</v>
      </c>
      <c r="G3228" s="27310" t="s">
        <v>22</v>
      </c>
      <c r="H3228" s="27343" t="s">
        <v>22</v>
      </c>
      <c r="I3228" s="27310" t="s">
        <v>3038</v>
      </c>
      <c r="J3228" s="27343" t="s">
        <v>22</v>
      </c>
      <c r="K3228" s="28195" t="s">
        <v>1069</v>
      </c>
      <c r="L3228" s="28229"/>
      <c r="M3228" s="28229"/>
      <c r="N3228" s="28229"/>
      <c r="O3228" s="28229"/>
      <c r="P3228" s="28229"/>
      <c r="Q3228" s="28229"/>
      <c r="R3228" s="28229"/>
      <c r="S3228" s="28229"/>
      <c r="T3228" s="28229"/>
      <c r="U3228" s="28265"/>
      <c r="V3228" s="28229">
        <v>0</v>
      </c>
    </row>
    <row s="28966" customFormat="1" customHeight="1" ht="22.5">
      <c r="A3229" s="28229"/>
      <c r="B3229" s="28924" t="s">
        <v>3039</v>
      </c>
      <c r="C3229" s="28540" t="s">
        <v>103</v>
      </c>
      <c r="D3229" s="27339" t="str">
        <f>B3229&amp;".1"</f>
        <v>3.1065.1</v>
      </c>
      <c r="E3229" s="27340" t="s">
        <v>1065</v>
      </c>
      <c r="F3229" s="27341" t="s">
        <v>430</v>
      </c>
      <c r="G3229" s="27545" t="s">
        <v>22</v>
      </c>
      <c r="H3229" s="27343" t="s">
        <v>22</v>
      </c>
      <c r="I3229" s="27545" t="s">
        <v>3040</v>
      </c>
      <c r="J3229" s="27343" t="s">
        <v>22</v>
      </c>
      <c r="K3229" s="28195"/>
      <c r="L3229" s="28229"/>
      <c r="M3229" s="28229"/>
      <c r="N3229" s="28229"/>
      <c r="O3229" s="28229"/>
      <c r="P3229" s="28229"/>
      <c r="Q3229" s="28229"/>
      <c r="R3229" s="28229"/>
      <c r="S3229" s="28229"/>
      <c r="T3229" s="28229"/>
      <c r="U3229" s="28265"/>
      <c r="V3229" s="28229">
        <v>0</v>
      </c>
    </row>
    <row s="28966" customFormat="1" customHeight="1" ht="15">
      <c r="A3230" s="28229"/>
      <c r="B3230" s="28924"/>
      <c r="C3230" s="28540"/>
      <c r="D3230" s="27339" t="str">
        <f>B3229&amp;".2"</f>
        <v>3.1065.2</v>
      </c>
      <c r="E3230" s="27340" t="s">
        <v>1066</v>
      </c>
      <c r="F3230" s="27341" t="s">
        <v>430</v>
      </c>
      <c r="G3230" s="27310" t="s">
        <v>22</v>
      </c>
      <c r="H3230" s="27343" t="s">
        <v>22</v>
      </c>
      <c r="I3230" s="27310" t="s">
        <v>3038</v>
      </c>
      <c r="J3230" s="27343" t="s">
        <v>22</v>
      </c>
      <c r="K3230" s="28195" t="s">
        <v>1067</v>
      </c>
      <c r="L3230" s="28229"/>
      <c r="M3230" s="28229"/>
      <c r="N3230" s="28229"/>
      <c r="O3230" s="28229"/>
      <c r="P3230" s="28229"/>
      <c r="Q3230" s="28229"/>
      <c r="R3230" s="28229"/>
      <c r="S3230" s="28229"/>
      <c r="T3230" s="28229"/>
      <c r="U3230" s="28265"/>
      <c r="V3230" s="28229">
        <v>0</v>
      </c>
    </row>
    <row s="28966" customFormat="1" customHeight="1" ht="15">
      <c r="A3231" s="28229"/>
      <c r="B3231" s="28924"/>
      <c r="C3231" s="28540"/>
      <c r="D3231" s="27339" t="str">
        <f>B3229&amp;".3"</f>
        <v>3.1065.3</v>
      </c>
      <c r="E3231" s="27340" t="s">
        <v>1068</v>
      </c>
      <c r="F3231" s="27341" t="s">
        <v>430</v>
      </c>
      <c r="G3231" s="27310" t="s">
        <v>22</v>
      </c>
      <c r="H3231" s="27343" t="s">
        <v>22</v>
      </c>
      <c r="I3231" s="27310" t="s">
        <v>3038</v>
      </c>
      <c r="J3231" s="27343" t="s">
        <v>22</v>
      </c>
      <c r="K3231" s="28195" t="s">
        <v>1069</v>
      </c>
      <c r="L3231" s="28229"/>
      <c r="M3231" s="28229"/>
      <c r="N3231" s="28229"/>
      <c r="O3231" s="28229"/>
      <c r="P3231" s="28229"/>
      <c r="Q3231" s="28229"/>
      <c r="R3231" s="28229"/>
      <c r="S3231" s="28229"/>
      <c r="T3231" s="28229"/>
      <c r="U3231" s="28265"/>
      <c r="V3231" s="28229">
        <v>0</v>
      </c>
    </row>
    <row s="28966" customFormat="1" customHeight="1" ht="22.5">
      <c r="A3232" s="28229"/>
      <c r="B3232" s="28924" t="s">
        <v>3041</v>
      </c>
      <c r="C3232" s="28540" t="s">
        <v>103</v>
      </c>
      <c r="D3232" s="27339" t="str">
        <f>B3232&amp;".1"</f>
        <v>3.1066.1</v>
      </c>
      <c r="E3232" s="27340" t="s">
        <v>1065</v>
      </c>
      <c r="F3232" s="27341" t="s">
        <v>430</v>
      </c>
      <c r="G3232" s="27545" t="s">
        <v>22</v>
      </c>
      <c r="H3232" s="27343" t="s">
        <v>22</v>
      </c>
      <c r="I3232" s="27545" t="s">
        <v>1459</v>
      </c>
      <c r="J3232" s="27343" t="s">
        <v>22</v>
      </c>
      <c r="K3232" s="28195"/>
      <c r="L3232" s="28229"/>
      <c r="M3232" s="28229"/>
      <c r="N3232" s="28229"/>
      <c r="O3232" s="28229"/>
      <c r="P3232" s="28229"/>
      <c r="Q3232" s="28229"/>
      <c r="R3232" s="28229"/>
      <c r="S3232" s="28229"/>
      <c r="T3232" s="28229"/>
      <c r="U3232" s="28265"/>
      <c r="V3232" s="28229">
        <v>0</v>
      </c>
    </row>
    <row s="28966" customFormat="1" customHeight="1" ht="15">
      <c r="A3233" s="28229"/>
      <c r="B3233" s="28924"/>
      <c r="C3233" s="28540"/>
      <c r="D3233" s="27339" t="str">
        <f>B3232&amp;".2"</f>
        <v>3.1066.2</v>
      </c>
      <c r="E3233" s="27340" t="s">
        <v>1066</v>
      </c>
      <c r="F3233" s="27341" t="s">
        <v>430</v>
      </c>
      <c r="G3233" s="27310" t="s">
        <v>22</v>
      </c>
      <c r="H3233" s="27343" t="s">
        <v>22</v>
      </c>
      <c r="I3233" s="27310" t="s">
        <v>3038</v>
      </c>
      <c r="J3233" s="27343" t="s">
        <v>22</v>
      </c>
      <c r="K3233" s="28195" t="s">
        <v>1067</v>
      </c>
      <c r="L3233" s="28229"/>
      <c r="M3233" s="28229"/>
      <c r="N3233" s="28229"/>
      <c r="O3233" s="28229"/>
      <c r="P3233" s="28229"/>
      <c r="Q3233" s="28229"/>
      <c r="R3233" s="28229"/>
      <c r="S3233" s="28229"/>
      <c r="T3233" s="28229"/>
      <c r="U3233" s="28265"/>
      <c r="V3233" s="28229">
        <v>0</v>
      </c>
    </row>
    <row s="28966" customFormat="1" customHeight="1" ht="15">
      <c r="A3234" s="28229"/>
      <c r="B3234" s="28924"/>
      <c r="C3234" s="28540"/>
      <c r="D3234" s="27339" t="str">
        <f>B3232&amp;".3"</f>
        <v>3.1066.3</v>
      </c>
      <c r="E3234" s="27340" t="s">
        <v>1068</v>
      </c>
      <c r="F3234" s="27341" t="s">
        <v>430</v>
      </c>
      <c r="G3234" s="27310" t="s">
        <v>22</v>
      </c>
      <c r="H3234" s="27343" t="s">
        <v>22</v>
      </c>
      <c r="I3234" s="27310" t="s">
        <v>3038</v>
      </c>
      <c r="J3234" s="27343" t="s">
        <v>22</v>
      </c>
      <c r="K3234" s="28195" t="s">
        <v>1069</v>
      </c>
      <c r="L3234" s="28229"/>
      <c r="M3234" s="28229"/>
      <c r="N3234" s="28229"/>
      <c r="O3234" s="28229"/>
      <c r="P3234" s="28229"/>
      <c r="Q3234" s="28229"/>
      <c r="R3234" s="28229"/>
      <c r="S3234" s="28229"/>
      <c r="T3234" s="28229"/>
      <c r="U3234" s="28265"/>
      <c r="V3234" s="28229">
        <v>0</v>
      </c>
    </row>
    <row s="28966" customFormat="1" customHeight="1" ht="22.5">
      <c r="A3235" s="28229"/>
      <c r="B3235" s="28924" t="s">
        <v>3042</v>
      </c>
      <c r="C3235" s="28540" t="s">
        <v>103</v>
      </c>
      <c r="D3235" s="27339" t="str">
        <f>B3235&amp;".1"</f>
        <v>3.1067.1</v>
      </c>
      <c r="E3235" s="27340" t="s">
        <v>1065</v>
      </c>
      <c r="F3235" s="27341" t="s">
        <v>430</v>
      </c>
      <c r="G3235" s="27545" t="s">
        <v>22</v>
      </c>
      <c r="H3235" s="27343" t="s">
        <v>22</v>
      </c>
      <c r="I3235" s="27545" t="s">
        <v>1459</v>
      </c>
      <c r="J3235" s="27343" t="s">
        <v>22</v>
      </c>
      <c r="K3235" s="28195"/>
      <c r="L3235" s="28229"/>
      <c r="M3235" s="28229"/>
      <c r="N3235" s="28229"/>
      <c r="O3235" s="28229"/>
      <c r="P3235" s="28229"/>
      <c r="Q3235" s="28229"/>
      <c r="R3235" s="28229"/>
      <c r="S3235" s="28229"/>
      <c r="T3235" s="28229"/>
      <c r="U3235" s="28265"/>
      <c r="V3235" s="28229">
        <v>0</v>
      </c>
    </row>
    <row s="28966" customFormat="1" customHeight="1" ht="15">
      <c r="A3236" s="28229"/>
      <c r="B3236" s="28924"/>
      <c r="C3236" s="28540"/>
      <c r="D3236" s="27339" t="str">
        <f>B3235&amp;".2"</f>
        <v>3.1067.2</v>
      </c>
      <c r="E3236" s="27340" t="s">
        <v>1066</v>
      </c>
      <c r="F3236" s="27341" t="s">
        <v>430</v>
      </c>
      <c r="G3236" s="27310" t="s">
        <v>22</v>
      </c>
      <c r="H3236" s="27343" t="s">
        <v>22</v>
      </c>
      <c r="I3236" s="27310" t="s">
        <v>3038</v>
      </c>
      <c r="J3236" s="27343" t="s">
        <v>22</v>
      </c>
      <c r="K3236" s="28195" t="s">
        <v>1067</v>
      </c>
      <c r="L3236" s="28229"/>
      <c r="M3236" s="28229"/>
      <c r="N3236" s="28229"/>
      <c r="O3236" s="28229"/>
      <c r="P3236" s="28229"/>
      <c r="Q3236" s="28229"/>
      <c r="R3236" s="28229"/>
      <c r="S3236" s="28229"/>
      <c r="T3236" s="28229"/>
      <c r="U3236" s="28265"/>
      <c r="V3236" s="28229">
        <v>0</v>
      </c>
    </row>
    <row s="28966" customFormat="1" customHeight="1" ht="15">
      <c r="A3237" s="28229"/>
      <c r="B3237" s="28924"/>
      <c r="C3237" s="28540"/>
      <c r="D3237" s="27339" t="str">
        <f>B3235&amp;".3"</f>
        <v>3.1067.3</v>
      </c>
      <c r="E3237" s="27340" t="s">
        <v>1068</v>
      </c>
      <c r="F3237" s="27341" t="s">
        <v>430</v>
      </c>
      <c r="G3237" s="27310" t="s">
        <v>22</v>
      </c>
      <c r="H3237" s="27343" t="s">
        <v>22</v>
      </c>
      <c r="I3237" s="27310" t="s">
        <v>3038</v>
      </c>
      <c r="J3237" s="27343" t="s">
        <v>22</v>
      </c>
      <c r="K3237" s="28195" t="s">
        <v>1069</v>
      </c>
      <c r="L3237" s="28229"/>
      <c r="M3237" s="28229"/>
      <c r="N3237" s="28229"/>
      <c r="O3237" s="28229"/>
      <c r="P3237" s="28229"/>
      <c r="Q3237" s="28229"/>
      <c r="R3237" s="28229"/>
      <c r="S3237" s="28229"/>
      <c r="T3237" s="28229"/>
      <c r="U3237" s="28265"/>
      <c r="V3237" s="28229">
        <v>0</v>
      </c>
    </row>
    <row s="28966" customFormat="1" customHeight="1" ht="22.5">
      <c r="A3238" s="28229"/>
      <c r="B3238" s="28924" t="s">
        <v>3043</v>
      </c>
      <c r="C3238" s="28540" t="s">
        <v>103</v>
      </c>
      <c r="D3238" s="27339" t="str">
        <f>B3238&amp;".1"</f>
        <v>3.1068.1</v>
      </c>
      <c r="E3238" s="27340" t="s">
        <v>1065</v>
      </c>
      <c r="F3238" s="27341" t="s">
        <v>430</v>
      </c>
      <c r="G3238" s="27545" t="s">
        <v>22</v>
      </c>
      <c r="H3238" s="27343" t="s">
        <v>22</v>
      </c>
      <c r="I3238" s="27545" t="s">
        <v>3044</v>
      </c>
      <c r="J3238" s="27343" t="s">
        <v>22</v>
      </c>
      <c r="K3238" s="28195"/>
      <c r="L3238" s="28229"/>
      <c r="M3238" s="28229"/>
      <c r="N3238" s="28229"/>
      <c r="O3238" s="28229"/>
      <c r="P3238" s="28229"/>
      <c r="Q3238" s="28229"/>
      <c r="R3238" s="28229"/>
      <c r="S3238" s="28229"/>
      <c r="T3238" s="28229"/>
      <c r="U3238" s="28265"/>
      <c r="V3238" s="28229">
        <v>0</v>
      </c>
    </row>
    <row s="28966" customFormat="1" customHeight="1" ht="15">
      <c r="A3239" s="28229"/>
      <c r="B3239" s="28924"/>
      <c r="C3239" s="28540"/>
      <c r="D3239" s="27339" t="str">
        <f>B3238&amp;".2"</f>
        <v>3.1068.2</v>
      </c>
      <c r="E3239" s="27340" t="s">
        <v>1066</v>
      </c>
      <c r="F3239" s="27341" t="s">
        <v>430</v>
      </c>
      <c r="G3239" s="27310" t="s">
        <v>22</v>
      </c>
      <c r="H3239" s="27343" t="s">
        <v>22</v>
      </c>
      <c r="I3239" s="27310" t="s">
        <v>3038</v>
      </c>
      <c r="J3239" s="27343" t="s">
        <v>22</v>
      </c>
      <c r="K3239" s="28195" t="s">
        <v>1067</v>
      </c>
      <c r="L3239" s="28229"/>
      <c r="M3239" s="28229"/>
      <c r="N3239" s="28229"/>
      <c r="O3239" s="28229"/>
      <c r="P3239" s="28229"/>
      <c r="Q3239" s="28229"/>
      <c r="R3239" s="28229"/>
      <c r="S3239" s="28229"/>
      <c r="T3239" s="28229"/>
      <c r="U3239" s="28265"/>
      <c r="V3239" s="28229">
        <v>0</v>
      </c>
    </row>
    <row s="28966" customFormat="1" customHeight="1" ht="15">
      <c r="A3240" s="28229"/>
      <c r="B3240" s="28924"/>
      <c r="C3240" s="28540"/>
      <c r="D3240" s="27339" t="str">
        <f>B3238&amp;".3"</f>
        <v>3.1068.3</v>
      </c>
      <c r="E3240" s="27340" t="s">
        <v>1068</v>
      </c>
      <c r="F3240" s="27341" t="s">
        <v>430</v>
      </c>
      <c r="G3240" s="27310" t="s">
        <v>22</v>
      </c>
      <c r="H3240" s="27343" t="s">
        <v>22</v>
      </c>
      <c r="I3240" s="27310" t="s">
        <v>3038</v>
      </c>
      <c r="J3240" s="27343" t="s">
        <v>22</v>
      </c>
      <c r="K3240" s="28195" t="s">
        <v>1069</v>
      </c>
      <c r="L3240" s="28229"/>
      <c r="M3240" s="28229"/>
      <c r="N3240" s="28229"/>
      <c r="O3240" s="28229"/>
      <c r="P3240" s="28229"/>
      <c r="Q3240" s="28229"/>
      <c r="R3240" s="28229"/>
      <c r="S3240" s="28229"/>
      <c r="T3240" s="28229"/>
      <c r="U3240" s="28265"/>
      <c r="V3240" s="28229">
        <v>0</v>
      </c>
    </row>
    <row s="28966" customFormat="1" customHeight="1" ht="22.5">
      <c r="A3241" s="28229"/>
      <c r="B3241" s="28924" t="s">
        <v>3045</v>
      </c>
      <c r="C3241" s="28540" t="s">
        <v>103</v>
      </c>
      <c r="D3241" s="27339" t="str">
        <f>B3241&amp;".1"</f>
        <v>3.1069.1</v>
      </c>
      <c r="E3241" s="27340" t="s">
        <v>1065</v>
      </c>
      <c r="F3241" s="27341" t="s">
        <v>430</v>
      </c>
      <c r="G3241" s="27545" t="s">
        <v>22</v>
      </c>
      <c r="H3241" s="27343" t="s">
        <v>22</v>
      </c>
      <c r="I3241" s="27545" t="s">
        <v>3046</v>
      </c>
      <c r="J3241" s="27343" t="s">
        <v>22</v>
      </c>
      <c r="K3241" s="28195"/>
      <c r="L3241" s="28229"/>
      <c r="M3241" s="28229"/>
      <c r="N3241" s="28229"/>
      <c r="O3241" s="28229"/>
      <c r="P3241" s="28229"/>
      <c r="Q3241" s="28229"/>
      <c r="R3241" s="28229"/>
      <c r="S3241" s="28229"/>
      <c r="T3241" s="28229"/>
      <c r="U3241" s="28265"/>
      <c r="V3241" s="28229">
        <v>0</v>
      </c>
    </row>
    <row s="28966" customFormat="1" customHeight="1" ht="15">
      <c r="A3242" s="28229"/>
      <c r="B3242" s="28924"/>
      <c r="C3242" s="28540"/>
      <c r="D3242" s="27339" t="str">
        <f>B3241&amp;".2"</f>
        <v>3.1069.2</v>
      </c>
      <c r="E3242" s="27340" t="s">
        <v>1066</v>
      </c>
      <c r="F3242" s="27341" t="s">
        <v>430</v>
      </c>
      <c r="G3242" s="27310" t="s">
        <v>22</v>
      </c>
      <c r="H3242" s="27343" t="s">
        <v>22</v>
      </c>
      <c r="I3242" s="27310" t="s">
        <v>3038</v>
      </c>
      <c r="J3242" s="27343" t="s">
        <v>22</v>
      </c>
      <c r="K3242" s="28195" t="s">
        <v>1067</v>
      </c>
      <c r="L3242" s="28229"/>
      <c r="M3242" s="28229"/>
      <c r="N3242" s="28229"/>
      <c r="O3242" s="28229"/>
      <c r="P3242" s="28229"/>
      <c r="Q3242" s="28229"/>
      <c r="R3242" s="28229"/>
      <c r="S3242" s="28229"/>
      <c r="T3242" s="28229"/>
      <c r="U3242" s="28265"/>
      <c r="V3242" s="28229">
        <v>0</v>
      </c>
    </row>
    <row s="28966" customFormat="1" customHeight="1" ht="15">
      <c r="A3243" s="28229"/>
      <c r="B3243" s="28924"/>
      <c r="C3243" s="28540"/>
      <c r="D3243" s="27339" t="str">
        <f>B3241&amp;".3"</f>
        <v>3.1069.3</v>
      </c>
      <c r="E3243" s="27340" t="s">
        <v>1068</v>
      </c>
      <c r="F3243" s="27341" t="s">
        <v>430</v>
      </c>
      <c r="G3243" s="27310" t="s">
        <v>22</v>
      </c>
      <c r="H3243" s="27343" t="s">
        <v>22</v>
      </c>
      <c r="I3243" s="27310" t="s">
        <v>3038</v>
      </c>
      <c r="J3243" s="27343" t="s">
        <v>22</v>
      </c>
      <c r="K3243" s="28195" t="s">
        <v>1069</v>
      </c>
      <c r="L3243" s="28229"/>
      <c r="M3243" s="28229"/>
      <c r="N3243" s="28229"/>
      <c r="O3243" s="28229"/>
      <c r="P3243" s="28229"/>
      <c r="Q3243" s="28229"/>
      <c r="R3243" s="28229"/>
      <c r="S3243" s="28229"/>
      <c r="T3243" s="28229"/>
      <c r="U3243" s="28265"/>
      <c r="V3243" s="28229">
        <v>0</v>
      </c>
    </row>
    <row s="28966" customFormat="1" customHeight="1" ht="22.5">
      <c r="A3244" s="28229"/>
      <c r="B3244" s="28924" t="s">
        <v>3047</v>
      </c>
      <c r="C3244" s="28540" t="s">
        <v>103</v>
      </c>
      <c r="D3244" s="27339" t="str">
        <f>B3244&amp;".1"</f>
        <v>3.1070.1</v>
      </c>
      <c r="E3244" s="27340" t="s">
        <v>1065</v>
      </c>
      <c r="F3244" s="27341" t="s">
        <v>430</v>
      </c>
      <c r="G3244" s="27545" t="s">
        <v>22</v>
      </c>
      <c r="H3244" s="27343" t="s">
        <v>22</v>
      </c>
      <c r="I3244" s="27545" t="s">
        <v>3048</v>
      </c>
      <c r="J3244" s="27343" t="s">
        <v>22</v>
      </c>
      <c r="K3244" s="28195"/>
      <c r="L3244" s="28229"/>
      <c r="M3244" s="28229"/>
      <c r="N3244" s="28229"/>
      <c r="O3244" s="28229"/>
      <c r="P3244" s="28229"/>
      <c r="Q3244" s="28229"/>
      <c r="R3244" s="28229"/>
      <c r="S3244" s="28229"/>
      <c r="T3244" s="28229"/>
      <c r="U3244" s="28265"/>
      <c r="V3244" s="28229">
        <v>0</v>
      </c>
    </row>
    <row s="28966" customFormat="1" customHeight="1" ht="15">
      <c r="A3245" s="28229"/>
      <c r="B3245" s="28924"/>
      <c r="C3245" s="28540"/>
      <c r="D3245" s="27339" t="str">
        <f>B3244&amp;".2"</f>
        <v>3.1070.2</v>
      </c>
      <c r="E3245" s="27340" t="s">
        <v>1066</v>
      </c>
      <c r="F3245" s="27341" t="s">
        <v>430</v>
      </c>
      <c r="G3245" s="27310" t="s">
        <v>22</v>
      </c>
      <c r="H3245" s="27343" t="s">
        <v>22</v>
      </c>
      <c r="I3245" s="27310" t="s">
        <v>3038</v>
      </c>
      <c r="J3245" s="27343" t="s">
        <v>22</v>
      </c>
      <c r="K3245" s="28195" t="s">
        <v>1067</v>
      </c>
      <c r="L3245" s="28229"/>
      <c r="M3245" s="28229"/>
      <c r="N3245" s="28229"/>
      <c r="O3245" s="28229"/>
      <c r="P3245" s="28229"/>
      <c r="Q3245" s="28229"/>
      <c r="R3245" s="28229"/>
      <c r="S3245" s="28229"/>
      <c r="T3245" s="28229"/>
      <c r="U3245" s="28265"/>
      <c r="V3245" s="28229">
        <v>0</v>
      </c>
    </row>
    <row s="28966" customFormat="1" customHeight="1" ht="15">
      <c r="A3246" s="28229"/>
      <c r="B3246" s="28924"/>
      <c r="C3246" s="28540"/>
      <c r="D3246" s="27339" t="str">
        <f>B3244&amp;".3"</f>
        <v>3.1070.3</v>
      </c>
      <c r="E3246" s="27340" t="s">
        <v>1068</v>
      </c>
      <c r="F3246" s="27341" t="s">
        <v>430</v>
      </c>
      <c r="G3246" s="27310" t="s">
        <v>22</v>
      </c>
      <c r="H3246" s="27343" t="s">
        <v>22</v>
      </c>
      <c r="I3246" s="27310" t="s">
        <v>3038</v>
      </c>
      <c r="J3246" s="27343" t="s">
        <v>22</v>
      </c>
      <c r="K3246" s="28195" t="s">
        <v>1069</v>
      </c>
      <c r="L3246" s="28229"/>
      <c r="M3246" s="28229"/>
      <c r="N3246" s="28229"/>
      <c r="O3246" s="28229"/>
      <c r="P3246" s="28229"/>
      <c r="Q3246" s="28229"/>
      <c r="R3246" s="28229"/>
      <c r="S3246" s="28229"/>
      <c r="T3246" s="28229"/>
      <c r="U3246" s="28265"/>
      <c r="V3246" s="28229">
        <v>0</v>
      </c>
    </row>
    <row s="28966" customFormat="1" customHeight="1" ht="22.5">
      <c r="A3247" s="28229"/>
      <c r="B3247" s="28924" t="s">
        <v>3049</v>
      </c>
      <c r="C3247" s="28540" t="s">
        <v>103</v>
      </c>
      <c r="D3247" s="27339" t="str">
        <f>B3247&amp;".1"</f>
        <v>3.1071.1</v>
      </c>
      <c r="E3247" s="27340" t="s">
        <v>1065</v>
      </c>
      <c r="F3247" s="27341" t="s">
        <v>430</v>
      </c>
      <c r="G3247" s="27545" t="s">
        <v>22</v>
      </c>
      <c r="H3247" s="27343" t="s">
        <v>22</v>
      </c>
      <c r="I3247" s="27545" t="s">
        <v>3050</v>
      </c>
      <c r="J3247" s="27343" t="s">
        <v>22</v>
      </c>
      <c r="K3247" s="28195"/>
      <c r="L3247" s="28229"/>
      <c r="M3247" s="28229"/>
      <c r="N3247" s="28229"/>
      <c r="O3247" s="28229"/>
      <c r="P3247" s="28229"/>
      <c r="Q3247" s="28229"/>
      <c r="R3247" s="28229"/>
      <c r="S3247" s="28229"/>
      <c r="T3247" s="28229"/>
      <c r="U3247" s="28265"/>
      <c r="V3247" s="28229">
        <v>0</v>
      </c>
    </row>
    <row s="28966" customFormat="1" customHeight="1" ht="15">
      <c r="A3248" s="28229"/>
      <c r="B3248" s="28924"/>
      <c r="C3248" s="28540"/>
      <c r="D3248" s="27339" t="str">
        <f>B3247&amp;".2"</f>
        <v>3.1071.2</v>
      </c>
      <c r="E3248" s="27340" t="s">
        <v>1066</v>
      </c>
      <c r="F3248" s="27341" t="s">
        <v>430</v>
      </c>
      <c r="G3248" s="27310" t="s">
        <v>22</v>
      </c>
      <c r="H3248" s="27343" t="s">
        <v>22</v>
      </c>
      <c r="I3248" s="27310" t="s">
        <v>3038</v>
      </c>
      <c r="J3248" s="27343" t="s">
        <v>22</v>
      </c>
      <c r="K3248" s="28195" t="s">
        <v>1067</v>
      </c>
      <c r="L3248" s="28229"/>
      <c r="M3248" s="28229"/>
      <c r="N3248" s="28229"/>
      <c r="O3248" s="28229"/>
      <c r="P3248" s="28229"/>
      <c r="Q3248" s="28229"/>
      <c r="R3248" s="28229"/>
      <c r="S3248" s="28229"/>
      <c r="T3248" s="28229"/>
      <c r="U3248" s="28265"/>
      <c r="V3248" s="28229">
        <v>0</v>
      </c>
    </row>
    <row s="28966" customFormat="1" customHeight="1" ht="15">
      <c r="A3249" s="28229"/>
      <c r="B3249" s="28924"/>
      <c r="C3249" s="28540"/>
      <c r="D3249" s="27339" t="str">
        <f>B3247&amp;".3"</f>
        <v>3.1071.3</v>
      </c>
      <c r="E3249" s="27340" t="s">
        <v>1068</v>
      </c>
      <c r="F3249" s="27341" t="s">
        <v>430</v>
      </c>
      <c r="G3249" s="27310" t="s">
        <v>22</v>
      </c>
      <c r="H3249" s="27343" t="s">
        <v>22</v>
      </c>
      <c r="I3249" s="27310" t="s">
        <v>3038</v>
      </c>
      <c r="J3249" s="27343" t="s">
        <v>22</v>
      </c>
      <c r="K3249" s="28195" t="s">
        <v>1069</v>
      </c>
      <c r="L3249" s="28229"/>
      <c r="M3249" s="28229"/>
      <c r="N3249" s="28229"/>
      <c r="O3249" s="28229"/>
      <c r="P3249" s="28229"/>
      <c r="Q3249" s="28229"/>
      <c r="R3249" s="28229"/>
      <c r="S3249" s="28229"/>
      <c r="T3249" s="28229"/>
      <c r="U3249" s="28265"/>
      <c r="V3249" s="28229">
        <v>0</v>
      </c>
    </row>
    <row s="28966" customFormat="1" customHeight="1" ht="22.5">
      <c r="A3250" s="28229"/>
      <c r="B3250" s="28924" t="s">
        <v>3051</v>
      </c>
      <c r="C3250" s="28540" t="s">
        <v>103</v>
      </c>
      <c r="D3250" s="27339" t="str">
        <f>B3250&amp;".1"</f>
        <v>3.1072.1</v>
      </c>
      <c r="E3250" s="27340" t="s">
        <v>1065</v>
      </c>
      <c r="F3250" s="27341" t="s">
        <v>430</v>
      </c>
      <c r="G3250" s="27545" t="s">
        <v>22</v>
      </c>
      <c r="H3250" s="27343" t="s">
        <v>22</v>
      </c>
      <c r="I3250" s="27545" t="s">
        <v>3052</v>
      </c>
      <c r="J3250" s="27343" t="s">
        <v>22</v>
      </c>
      <c r="K3250" s="28195"/>
      <c r="L3250" s="28229"/>
      <c r="M3250" s="28229"/>
      <c r="N3250" s="28229"/>
      <c r="O3250" s="28229"/>
      <c r="P3250" s="28229"/>
      <c r="Q3250" s="28229"/>
      <c r="R3250" s="28229"/>
      <c r="S3250" s="28229"/>
      <c r="T3250" s="28229"/>
      <c r="U3250" s="28265"/>
      <c r="V3250" s="28229">
        <v>0</v>
      </c>
    </row>
    <row s="28966" customFormat="1" customHeight="1" ht="15">
      <c r="A3251" s="28229"/>
      <c r="B3251" s="28924"/>
      <c r="C3251" s="28540"/>
      <c r="D3251" s="27339" t="str">
        <f>B3250&amp;".2"</f>
        <v>3.1072.2</v>
      </c>
      <c r="E3251" s="27340" t="s">
        <v>1066</v>
      </c>
      <c r="F3251" s="27341" t="s">
        <v>430</v>
      </c>
      <c r="G3251" s="27310" t="s">
        <v>22</v>
      </c>
      <c r="H3251" s="27343" t="s">
        <v>22</v>
      </c>
      <c r="I3251" s="27310" t="s">
        <v>3038</v>
      </c>
      <c r="J3251" s="27343" t="s">
        <v>22</v>
      </c>
      <c r="K3251" s="28195" t="s">
        <v>1067</v>
      </c>
      <c r="L3251" s="28229"/>
      <c r="M3251" s="28229"/>
      <c r="N3251" s="28229"/>
      <c r="O3251" s="28229"/>
      <c r="P3251" s="28229"/>
      <c r="Q3251" s="28229"/>
      <c r="R3251" s="28229"/>
      <c r="S3251" s="28229"/>
      <c r="T3251" s="28229"/>
      <c r="U3251" s="28265"/>
      <c r="V3251" s="28229">
        <v>0</v>
      </c>
    </row>
    <row s="28966" customFormat="1" customHeight="1" ht="15">
      <c r="A3252" s="28229"/>
      <c r="B3252" s="28924"/>
      <c r="C3252" s="28540"/>
      <c r="D3252" s="27339" t="str">
        <f>B3250&amp;".3"</f>
        <v>3.1072.3</v>
      </c>
      <c r="E3252" s="27340" t="s">
        <v>1068</v>
      </c>
      <c r="F3252" s="27341" t="s">
        <v>430</v>
      </c>
      <c r="G3252" s="27310" t="s">
        <v>22</v>
      </c>
      <c r="H3252" s="27343" t="s">
        <v>22</v>
      </c>
      <c r="I3252" s="27310" t="s">
        <v>3038</v>
      </c>
      <c r="J3252" s="27343" t="s">
        <v>22</v>
      </c>
      <c r="K3252" s="28195" t="s">
        <v>1069</v>
      </c>
      <c r="L3252" s="28229"/>
      <c r="M3252" s="28229"/>
      <c r="N3252" s="28229"/>
      <c r="O3252" s="28229"/>
      <c r="P3252" s="28229"/>
      <c r="Q3252" s="28229"/>
      <c r="R3252" s="28229"/>
      <c r="S3252" s="28229"/>
      <c r="T3252" s="28229"/>
      <c r="U3252" s="28265"/>
      <c r="V3252" s="28229">
        <v>0</v>
      </c>
    </row>
    <row s="28966" customFormat="1" customHeight="1" ht="22.5">
      <c r="A3253" s="28229"/>
      <c r="B3253" s="28924" t="s">
        <v>3053</v>
      </c>
      <c r="C3253" s="28540" t="s">
        <v>103</v>
      </c>
      <c r="D3253" s="27339" t="str">
        <f>B3253&amp;".1"</f>
        <v>3.1073.1</v>
      </c>
      <c r="E3253" s="27340" t="s">
        <v>1065</v>
      </c>
      <c r="F3253" s="27341" t="s">
        <v>430</v>
      </c>
      <c r="G3253" s="27545" t="s">
        <v>22</v>
      </c>
      <c r="H3253" s="27343" t="s">
        <v>22</v>
      </c>
      <c r="I3253" s="27545" t="s">
        <v>3054</v>
      </c>
      <c r="J3253" s="27343" t="s">
        <v>22</v>
      </c>
      <c r="K3253" s="28195"/>
      <c r="L3253" s="28229"/>
      <c r="M3253" s="28229"/>
      <c r="N3253" s="28229"/>
      <c r="O3253" s="28229"/>
      <c r="P3253" s="28229"/>
      <c r="Q3253" s="28229"/>
      <c r="R3253" s="28229"/>
      <c r="S3253" s="28229"/>
      <c r="T3253" s="28229"/>
      <c r="U3253" s="28265"/>
      <c r="V3253" s="28229">
        <v>0</v>
      </c>
    </row>
    <row s="28966" customFormat="1" customHeight="1" ht="15">
      <c r="A3254" s="28229"/>
      <c r="B3254" s="28924"/>
      <c r="C3254" s="28540"/>
      <c r="D3254" s="27339" t="str">
        <f>B3253&amp;".2"</f>
        <v>3.1073.2</v>
      </c>
      <c r="E3254" s="27340" t="s">
        <v>1066</v>
      </c>
      <c r="F3254" s="27341" t="s">
        <v>430</v>
      </c>
      <c r="G3254" s="27310" t="s">
        <v>22</v>
      </c>
      <c r="H3254" s="27343" t="s">
        <v>22</v>
      </c>
      <c r="I3254" s="27310" t="s">
        <v>3038</v>
      </c>
      <c r="J3254" s="27343" t="s">
        <v>22</v>
      </c>
      <c r="K3254" s="28195" t="s">
        <v>1067</v>
      </c>
      <c r="L3254" s="28229"/>
      <c r="M3254" s="28229"/>
      <c r="N3254" s="28229"/>
      <c r="O3254" s="28229"/>
      <c r="P3254" s="28229"/>
      <c r="Q3254" s="28229"/>
      <c r="R3254" s="28229"/>
      <c r="S3254" s="28229"/>
      <c r="T3254" s="28229"/>
      <c r="U3254" s="28265"/>
      <c r="V3254" s="28229">
        <v>0</v>
      </c>
    </row>
    <row s="28966" customFormat="1" customHeight="1" ht="15">
      <c r="A3255" s="28229"/>
      <c r="B3255" s="28924"/>
      <c r="C3255" s="28540"/>
      <c r="D3255" s="27339" t="str">
        <f>B3253&amp;".3"</f>
        <v>3.1073.3</v>
      </c>
      <c r="E3255" s="27340" t="s">
        <v>1068</v>
      </c>
      <c r="F3255" s="27341" t="s">
        <v>430</v>
      </c>
      <c r="G3255" s="27310" t="s">
        <v>22</v>
      </c>
      <c r="H3255" s="27343" t="s">
        <v>22</v>
      </c>
      <c r="I3255" s="27310" t="s">
        <v>3038</v>
      </c>
      <c r="J3255" s="27343" t="s">
        <v>22</v>
      </c>
      <c r="K3255" s="28195" t="s">
        <v>1069</v>
      </c>
      <c r="L3255" s="28229"/>
      <c r="M3255" s="28229"/>
      <c r="N3255" s="28229"/>
      <c r="O3255" s="28229"/>
      <c r="P3255" s="28229"/>
      <c r="Q3255" s="28229"/>
      <c r="R3255" s="28229"/>
      <c r="S3255" s="28229"/>
      <c r="T3255" s="28229"/>
      <c r="U3255" s="28265"/>
      <c r="V3255" s="28229">
        <v>0</v>
      </c>
    </row>
    <row s="28966" customFormat="1" customHeight="1" ht="22.5">
      <c r="A3256" s="28229"/>
      <c r="B3256" s="28924" t="s">
        <v>3055</v>
      </c>
      <c r="C3256" s="28540" t="s">
        <v>103</v>
      </c>
      <c r="D3256" s="27339" t="str">
        <f>B3256&amp;".1"</f>
        <v>3.1074.1</v>
      </c>
      <c r="E3256" s="27340" t="s">
        <v>1065</v>
      </c>
      <c r="F3256" s="27341" t="s">
        <v>430</v>
      </c>
      <c r="G3256" s="27545" t="s">
        <v>22</v>
      </c>
      <c r="H3256" s="27343" t="s">
        <v>22</v>
      </c>
      <c r="I3256" s="27545" t="s">
        <v>3056</v>
      </c>
      <c r="J3256" s="27343" t="s">
        <v>22</v>
      </c>
      <c r="K3256" s="28195"/>
      <c r="L3256" s="28229"/>
      <c r="M3256" s="28229"/>
      <c r="N3256" s="28229"/>
      <c r="O3256" s="28229"/>
      <c r="P3256" s="28229"/>
      <c r="Q3256" s="28229"/>
      <c r="R3256" s="28229"/>
      <c r="S3256" s="28229"/>
      <c r="T3256" s="28229"/>
      <c r="U3256" s="28265"/>
      <c r="V3256" s="28229">
        <v>0</v>
      </c>
    </row>
    <row s="28966" customFormat="1" customHeight="1" ht="15">
      <c r="A3257" s="28229"/>
      <c r="B3257" s="28924"/>
      <c r="C3257" s="28540"/>
      <c r="D3257" s="27339" t="str">
        <f>B3256&amp;".2"</f>
        <v>3.1074.2</v>
      </c>
      <c r="E3257" s="27340" t="s">
        <v>1066</v>
      </c>
      <c r="F3257" s="27341" t="s">
        <v>430</v>
      </c>
      <c r="G3257" s="27310" t="s">
        <v>22</v>
      </c>
      <c r="H3257" s="27343" t="s">
        <v>22</v>
      </c>
      <c r="I3257" s="27310" t="s">
        <v>3038</v>
      </c>
      <c r="J3257" s="27343" t="s">
        <v>22</v>
      </c>
      <c r="K3257" s="28195" t="s">
        <v>1067</v>
      </c>
      <c r="L3257" s="28229"/>
      <c r="M3257" s="28229"/>
      <c r="N3257" s="28229"/>
      <c r="O3257" s="28229"/>
      <c r="P3257" s="28229"/>
      <c r="Q3257" s="28229"/>
      <c r="R3257" s="28229"/>
      <c r="S3257" s="28229"/>
      <c r="T3257" s="28229"/>
      <c r="U3257" s="28265"/>
      <c r="V3257" s="28229">
        <v>0</v>
      </c>
    </row>
    <row s="28966" customFormat="1" customHeight="1" ht="15">
      <c r="A3258" s="28229"/>
      <c r="B3258" s="28924"/>
      <c r="C3258" s="28540"/>
      <c r="D3258" s="27339" t="str">
        <f>B3256&amp;".3"</f>
        <v>3.1074.3</v>
      </c>
      <c r="E3258" s="27340" t="s">
        <v>1068</v>
      </c>
      <c r="F3258" s="27341" t="s">
        <v>430</v>
      </c>
      <c r="G3258" s="27310" t="s">
        <v>22</v>
      </c>
      <c r="H3258" s="27343" t="s">
        <v>22</v>
      </c>
      <c r="I3258" s="27310" t="s">
        <v>3038</v>
      </c>
      <c r="J3258" s="27343" t="s">
        <v>22</v>
      </c>
      <c r="K3258" s="28195" t="s">
        <v>1069</v>
      </c>
      <c r="L3258" s="28229"/>
      <c r="M3258" s="28229"/>
      <c r="N3258" s="28229"/>
      <c r="O3258" s="28229"/>
      <c r="P3258" s="28229"/>
      <c r="Q3258" s="28229"/>
      <c r="R3258" s="28229"/>
      <c r="S3258" s="28229"/>
      <c r="T3258" s="28229"/>
      <c r="U3258" s="28265"/>
      <c r="V3258" s="28229">
        <v>0</v>
      </c>
    </row>
    <row s="28966" customFormat="1" customHeight="1" ht="22.5">
      <c r="A3259" s="28229"/>
      <c r="B3259" s="28924" t="s">
        <v>3057</v>
      </c>
      <c r="C3259" s="28540" t="s">
        <v>103</v>
      </c>
      <c r="D3259" s="27339" t="str">
        <f>B3259&amp;".1"</f>
        <v>3.1075.1</v>
      </c>
      <c r="E3259" s="27340" t="s">
        <v>1065</v>
      </c>
      <c r="F3259" s="27341" t="s">
        <v>430</v>
      </c>
      <c r="G3259" s="27545" t="s">
        <v>22</v>
      </c>
      <c r="H3259" s="27343" t="s">
        <v>22</v>
      </c>
      <c r="I3259" s="27545" t="s">
        <v>3058</v>
      </c>
      <c r="J3259" s="27343" t="s">
        <v>22</v>
      </c>
      <c r="K3259" s="28195"/>
      <c r="L3259" s="28229"/>
      <c r="M3259" s="28229"/>
      <c r="N3259" s="28229"/>
      <c r="O3259" s="28229"/>
      <c r="P3259" s="28229"/>
      <c r="Q3259" s="28229"/>
      <c r="R3259" s="28229"/>
      <c r="S3259" s="28229"/>
      <c r="T3259" s="28229"/>
      <c r="U3259" s="28265"/>
      <c r="V3259" s="28229">
        <v>0</v>
      </c>
    </row>
    <row s="28966" customFormat="1" customHeight="1" ht="15">
      <c r="A3260" s="28229"/>
      <c r="B3260" s="28924"/>
      <c r="C3260" s="28540"/>
      <c r="D3260" s="27339" t="str">
        <f>B3259&amp;".2"</f>
        <v>3.1075.2</v>
      </c>
      <c r="E3260" s="27340" t="s">
        <v>1066</v>
      </c>
      <c r="F3260" s="27341" t="s">
        <v>430</v>
      </c>
      <c r="G3260" s="27310" t="s">
        <v>22</v>
      </c>
      <c r="H3260" s="27343" t="s">
        <v>22</v>
      </c>
      <c r="I3260" s="27310" t="s">
        <v>3059</v>
      </c>
      <c r="J3260" s="27343" t="s">
        <v>22</v>
      </c>
      <c r="K3260" s="28195" t="s">
        <v>1067</v>
      </c>
      <c r="L3260" s="28229"/>
      <c r="M3260" s="28229"/>
      <c r="N3260" s="28229"/>
      <c r="O3260" s="28229"/>
      <c r="P3260" s="28229"/>
      <c r="Q3260" s="28229"/>
      <c r="R3260" s="28229"/>
      <c r="S3260" s="28229"/>
      <c r="T3260" s="28229"/>
      <c r="U3260" s="28265"/>
      <c r="V3260" s="28229">
        <v>0</v>
      </c>
    </row>
    <row s="28966" customFormat="1" customHeight="1" ht="15">
      <c r="A3261" s="28229"/>
      <c r="B3261" s="28924"/>
      <c r="C3261" s="28540"/>
      <c r="D3261" s="27339" t="str">
        <f>B3259&amp;".3"</f>
        <v>3.1075.3</v>
      </c>
      <c r="E3261" s="27340" t="s">
        <v>1068</v>
      </c>
      <c r="F3261" s="27341" t="s">
        <v>430</v>
      </c>
      <c r="G3261" s="27310" t="s">
        <v>22</v>
      </c>
      <c r="H3261" s="27343" t="s">
        <v>22</v>
      </c>
      <c r="I3261" s="27310" t="s">
        <v>3038</v>
      </c>
      <c r="J3261" s="27343" t="s">
        <v>22</v>
      </c>
      <c r="K3261" s="28195" t="s">
        <v>1069</v>
      </c>
      <c r="L3261" s="28229"/>
      <c r="M3261" s="28229"/>
      <c r="N3261" s="28229"/>
      <c r="O3261" s="28229"/>
      <c r="P3261" s="28229"/>
      <c r="Q3261" s="28229"/>
      <c r="R3261" s="28229"/>
      <c r="S3261" s="28229"/>
      <c r="T3261" s="28229"/>
      <c r="U3261" s="28265"/>
      <c r="V3261" s="28229">
        <v>0</v>
      </c>
    </row>
    <row s="28966" customFormat="1" customHeight="1" ht="22.5">
      <c r="A3262" s="28229"/>
      <c r="B3262" s="28924" t="s">
        <v>3060</v>
      </c>
      <c r="C3262" s="28540" t="s">
        <v>103</v>
      </c>
      <c r="D3262" s="27339" t="str">
        <f>B3262&amp;".1"</f>
        <v>3.1076.1</v>
      </c>
      <c r="E3262" s="27340" t="s">
        <v>1065</v>
      </c>
      <c r="F3262" s="27341" t="s">
        <v>430</v>
      </c>
      <c r="G3262" s="27545" t="s">
        <v>22</v>
      </c>
      <c r="H3262" s="27343" t="s">
        <v>22</v>
      </c>
      <c r="I3262" s="27545" t="s">
        <v>3061</v>
      </c>
      <c r="J3262" s="27343" t="s">
        <v>22</v>
      </c>
      <c r="K3262" s="28195"/>
      <c r="L3262" s="28229"/>
      <c r="M3262" s="28229"/>
      <c r="N3262" s="28229"/>
      <c r="O3262" s="28229"/>
      <c r="P3262" s="28229"/>
      <c r="Q3262" s="28229"/>
      <c r="R3262" s="28229"/>
      <c r="S3262" s="28229"/>
      <c r="T3262" s="28229"/>
      <c r="U3262" s="28265"/>
      <c r="V3262" s="28229">
        <v>0</v>
      </c>
    </row>
    <row s="28966" customFormat="1" customHeight="1" ht="15">
      <c r="A3263" s="28229"/>
      <c r="B3263" s="28924"/>
      <c r="C3263" s="28540"/>
      <c r="D3263" s="27339" t="str">
        <f>B3262&amp;".2"</f>
        <v>3.1076.2</v>
      </c>
      <c r="E3263" s="27340" t="s">
        <v>1066</v>
      </c>
      <c r="F3263" s="27341" t="s">
        <v>430</v>
      </c>
      <c r="G3263" s="27310" t="s">
        <v>22</v>
      </c>
      <c r="H3263" s="27343" t="s">
        <v>22</v>
      </c>
      <c r="I3263" s="27310" t="s">
        <v>3059</v>
      </c>
      <c r="J3263" s="27343" t="s">
        <v>22</v>
      </c>
      <c r="K3263" s="28195" t="s">
        <v>1067</v>
      </c>
      <c r="L3263" s="28229"/>
      <c r="M3263" s="28229"/>
      <c r="N3263" s="28229"/>
      <c r="O3263" s="28229"/>
      <c r="P3263" s="28229"/>
      <c r="Q3263" s="28229"/>
      <c r="R3263" s="28229"/>
      <c r="S3263" s="28229"/>
      <c r="T3263" s="28229"/>
      <c r="U3263" s="28265"/>
      <c r="V3263" s="28229">
        <v>0</v>
      </c>
    </row>
    <row s="28966" customFormat="1" customHeight="1" ht="15">
      <c r="A3264" s="28229"/>
      <c r="B3264" s="28924"/>
      <c r="C3264" s="28540"/>
      <c r="D3264" s="27339" t="str">
        <f>B3262&amp;".3"</f>
        <v>3.1076.3</v>
      </c>
      <c r="E3264" s="27340" t="s">
        <v>1068</v>
      </c>
      <c r="F3264" s="27341" t="s">
        <v>430</v>
      </c>
      <c r="G3264" s="27310" t="s">
        <v>22</v>
      </c>
      <c r="H3264" s="27343" t="s">
        <v>22</v>
      </c>
      <c r="I3264" s="27310" t="s">
        <v>3059</v>
      </c>
      <c r="J3264" s="27343" t="s">
        <v>22</v>
      </c>
      <c r="K3264" s="28195" t="s">
        <v>1069</v>
      </c>
      <c r="L3264" s="28229"/>
      <c r="M3264" s="28229"/>
      <c r="N3264" s="28229"/>
      <c r="O3264" s="28229"/>
      <c r="P3264" s="28229"/>
      <c r="Q3264" s="28229"/>
      <c r="R3264" s="28229"/>
      <c r="S3264" s="28229"/>
      <c r="T3264" s="28229"/>
      <c r="U3264" s="28265"/>
      <c r="V3264" s="28229">
        <v>0</v>
      </c>
    </row>
    <row s="28966" customFormat="1" customHeight="1" ht="22.5">
      <c r="A3265" s="28229"/>
      <c r="B3265" s="28924" t="s">
        <v>3062</v>
      </c>
      <c r="C3265" s="28540" t="s">
        <v>103</v>
      </c>
      <c r="D3265" s="27339" t="str">
        <f>B3265&amp;".1"</f>
        <v>3.1077.1</v>
      </c>
      <c r="E3265" s="27340" t="s">
        <v>1065</v>
      </c>
      <c r="F3265" s="27341" t="s">
        <v>430</v>
      </c>
      <c r="G3265" s="27545" t="s">
        <v>22</v>
      </c>
      <c r="H3265" s="27343" t="s">
        <v>22</v>
      </c>
      <c r="I3265" s="27545" t="s">
        <v>3063</v>
      </c>
      <c r="J3265" s="27343" t="s">
        <v>22</v>
      </c>
      <c r="K3265" s="28195"/>
      <c r="L3265" s="28229"/>
      <c r="M3265" s="28229"/>
      <c r="N3265" s="28229"/>
      <c r="O3265" s="28229"/>
      <c r="P3265" s="28229"/>
      <c r="Q3265" s="28229"/>
      <c r="R3265" s="28229"/>
      <c r="S3265" s="28229"/>
      <c r="T3265" s="28229"/>
      <c r="U3265" s="28265"/>
      <c r="V3265" s="28229">
        <v>0</v>
      </c>
    </row>
    <row s="28966" customFormat="1" customHeight="1" ht="15">
      <c r="A3266" s="28229"/>
      <c r="B3266" s="28924"/>
      <c r="C3266" s="28540"/>
      <c r="D3266" s="27339" t="str">
        <f>B3265&amp;".2"</f>
        <v>3.1077.2</v>
      </c>
      <c r="E3266" s="27340" t="s">
        <v>1066</v>
      </c>
      <c r="F3266" s="27341" t="s">
        <v>430</v>
      </c>
      <c r="G3266" s="27310" t="s">
        <v>22</v>
      </c>
      <c r="H3266" s="27343" t="s">
        <v>22</v>
      </c>
      <c r="I3266" s="27310" t="s">
        <v>3059</v>
      </c>
      <c r="J3266" s="27343" t="s">
        <v>22</v>
      </c>
      <c r="K3266" s="28195" t="s">
        <v>1067</v>
      </c>
      <c r="L3266" s="28229"/>
      <c r="M3266" s="28229"/>
      <c r="N3266" s="28229"/>
      <c r="O3266" s="28229"/>
      <c r="P3266" s="28229"/>
      <c r="Q3266" s="28229"/>
      <c r="R3266" s="28229"/>
      <c r="S3266" s="28229"/>
      <c r="T3266" s="28229"/>
      <c r="U3266" s="28265"/>
      <c r="V3266" s="28229">
        <v>0</v>
      </c>
    </row>
    <row s="28966" customFormat="1" customHeight="1" ht="15">
      <c r="A3267" s="28229"/>
      <c r="B3267" s="28924"/>
      <c r="C3267" s="28540"/>
      <c r="D3267" s="27339" t="str">
        <f>B3265&amp;".3"</f>
        <v>3.1077.3</v>
      </c>
      <c r="E3267" s="27340" t="s">
        <v>1068</v>
      </c>
      <c r="F3267" s="27341" t="s">
        <v>430</v>
      </c>
      <c r="G3267" s="27310" t="s">
        <v>22</v>
      </c>
      <c r="H3267" s="27343" t="s">
        <v>22</v>
      </c>
      <c r="I3267" s="27310" t="s">
        <v>3059</v>
      </c>
      <c r="J3267" s="27343" t="s">
        <v>22</v>
      </c>
      <c r="K3267" s="28195" t="s">
        <v>1069</v>
      </c>
      <c r="L3267" s="28229"/>
      <c r="M3267" s="28229"/>
      <c r="N3267" s="28229"/>
      <c r="O3267" s="28229"/>
      <c r="P3267" s="28229"/>
      <c r="Q3267" s="28229"/>
      <c r="R3267" s="28229"/>
      <c r="S3267" s="28229"/>
      <c r="T3267" s="28229"/>
      <c r="U3267" s="28265"/>
      <c r="V3267" s="28229">
        <v>0</v>
      </c>
    </row>
    <row s="28966" customFormat="1" customHeight="1" ht="22.5">
      <c r="A3268" s="28229"/>
      <c r="B3268" s="28924" t="s">
        <v>3064</v>
      </c>
      <c r="C3268" s="28540" t="s">
        <v>103</v>
      </c>
      <c r="D3268" s="27339" t="str">
        <f>B3268&amp;".1"</f>
        <v>3.1078.1</v>
      </c>
      <c r="E3268" s="27340" t="s">
        <v>1065</v>
      </c>
      <c r="F3268" s="27341" t="s">
        <v>430</v>
      </c>
      <c r="G3268" s="27545" t="s">
        <v>22</v>
      </c>
      <c r="H3268" s="27343" t="s">
        <v>22</v>
      </c>
      <c r="I3268" s="27545" t="s">
        <v>3065</v>
      </c>
      <c r="J3268" s="27343" t="s">
        <v>22</v>
      </c>
      <c r="K3268" s="28195"/>
      <c r="L3268" s="28229"/>
      <c r="M3268" s="28229"/>
      <c r="N3268" s="28229"/>
      <c r="O3268" s="28229"/>
      <c r="P3268" s="28229"/>
      <c r="Q3268" s="28229"/>
      <c r="R3268" s="28229"/>
      <c r="S3268" s="28229"/>
      <c r="T3268" s="28229"/>
      <c r="U3268" s="28265"/>
      <c r="V3268" s="28229">
        <v>0</v>
      </c>
    </row>
    <row s="28966" customFormat="1" customHeight="1" ht="15">
      <c r="A3269" s="28229"/>
      <c r="B3269" s="28924"/>
      <c r="C3269" s="28540"/>
      <c r="D3269" s="27339" t="str">
        <f>B3268&amp;".2"</f>
        <v>3.1078.2</v>
      </c>
      <c r="E3269" s="27340" t="s">
        <v>1066</v>
      </c>
      <c r="F3269" s="27341" t="s">
        <v>430</v>
      </c>
      <c r="G3269" s="27310" t="s">
        <v>22</v>
      </c>
      <c r="H3269" s="27343" t="s">
        <v>22</v>
      </c>
      <c r="I3269" s="27310" t="s">
        <v>3059</v>
      </c>
      <c r="J3269" s="27343" t="s">
        <v>22</v>
      </c>
      <c r="K3269" s="28195" t="s">
        <v>1067</v>
      </c>
      <c r="L3269" s="28229"/>
      <c r="M3269" s="28229"/>
      <c r="N3269" s="28229"/>
      <c r="O3269" s="28229"/>
      <c r="P3269" s="28229"/>
      <c r="Q3269" s="28229"/>
      <c r="R3269" s="28229"/>
      <c r="S3269" s="28229"/>
      <c r="T3269" s="28229"/>
      <c r="U3269" s="28265"/>
      <c r="V3269" s="28229">
        <v>0</v>
      </c>
    </row>
    <row s="28966" customFormat="1" customHeight="1" ht="15">
      <c r="A3270" s="28229"/>
      <c r="B3270" s="28924"/>
      <c r="C3270" s="28540"/>
      <c r="D3270" s="27339" t="str">
        <f>B3268&amp;".3"</f>
        <v>3.1078.3</v>
      </c>
      <c r="E3270" s="27340" t="s">
        <v>1068</v>
      </c>
      <c r="F3270" s="27341" t="s">
        <v>430</v>
      </c>
      <c r="G3270" s="27310" t="s">
        <v>22</v>
      </c>
      <c r="H3270" s="27343" t="s">
        <v>22</v>
      </c>
      <c r="I3270" s="27310" t="s">
        <v>3059</v>
      </c>
      <c r="J3270" s="27343" t="s">
        <v>22</v>
      </c>
      <c r="K3270" s="28195" t="s">
        <v>1069</v>
      </c>
      <c r="L3270" s="28229"/>
      <c r="M3270" s="28229"/>
      <c r="N3270" s="28229"/>
      <c r="O3270" s="28229"/>
      <c r="P3270" s="28229"/>
      <c r="Q3270" s="28229"/>
      <c r="R3270" s="28229"/>
      <c r="S3270" s="28229"/>
      <c r="T3270" s="28229"/>
      <c r="U3270" s="28265"/>
      <c r="V3270" s="28229">
        <v>0</v>
      </c>
    </row>
    <row s="28966" customFormat="1" customHeight="1" ht="22.5">
      <c r="A3271" s="28229"/>
      <c r="B3271" s="28924" t="s">
        <v>3066</v>
      </c>
      <c r="C3271" s="28540" t="s">
        <v>103</v>
      </c>
      <c r="D3271" s="27339" t="str">
        <f>B3271&amp;".1"</f>
        <v>3.1079.1</v>
      </c>
      <c r="E3271" s="27340" t="s">
        <v>1065</v>
      </c>
      <c r="F3271" s="27341" t="s">
        <v>430</v>
      </c>
      <c r="G3271" s="27545" t="s">
        <v>22</v>
      </c>
      <c r="H3271" s="27343" t="s">
        <v>22</v>
      </c>
      <c r="I3271" s="27545" t="s">
        <v>3067</v>
      </c>
      <c r="J3271" s="27343" t="s">
        <v>22</v>
      </c>
      <c r="K3271" s="28195"/>
      <c r="L3271" s="28229"/>
      <c r="M3271" s="28229"/>
      <c r="N3271" s="28229"/>
      <c r="O3271" s="28229"/>
      <c r="P3271" s="28229"/>
      <c r="Q3271" s="28229"/>
      <c r="R3271" s="28229"/>
      <c r="S3271" s="28229"/>
      <c r="T3271" s="28229"/>
      <c r="U3271" s="28265"/>
      <c r="V3271" s="28229">
        <v>0</v>
      </c>
    </row>
    <row s="28966" customFormat="1" customHeight="1" ht="15">
      <c r="A3272" s="28229"/>
      <c r="B3272" s="28924"/>
      <c r="C3272" s="28540"/>
      <c r="D3272" s="27339" t="str">
        <f>B3271&amp;".2"</f>
        <v>3.1079.2</v>
      </c>
      <c r="E3272" s="27340" t="s">
        <v>1066</v>
      </c>
      <c r="F3272" s="27341" t="s">
        <v>430</v>
      </c>
      <c r="G3272" s="27310" t="s">
        <v>22</v>
      </c>
      <c r="H3272" s="27343" t="s">
        <v>22</v>
      </c>
      <c r="I3272" s="27310" t="s">
        <v>3059</v>
      </c>
      <c r="J3272" s="27343" t="s">
        <v>22</v>
      </c>
      <c r="K3272" s="28195" t="s">
        <v>1067</v>
      </c>
      <c r="L3272" s="28229"/>
      <c r="M3272" s="28229"/>
      <c r="N3272" s="28229"/>
      <c r="O3272" s="28229"/>
      <c r="P3272" s="28229"/>
      <c r="Q3272" s="28229"/>
      <c r="R3272" s="28229"/>
      <c r="S3272" s="28229"/>
      <c r="T3272" s="28229"/>
      <c r="U3272" s="28265"/>
      <c r="V3272" s="28229">
        <v>0</v>
      </c>
    </row>
    <row s="28966" customFormat="1" customHeight="1" ht="15">
      <c r="A3273" s="28229"/>
      <c r="B3273" s="28924"/>
      <c r="C3273" s="28540"/>
      <c r="D3273" s="27339" t="str">
        <f>B3271&amp;".3"</f>
        <v>3.1079.3</v>
      </c>
      <c r="E3273" s="27340" t="s">
        <v>1068</v>
      </c>
      <c r="F3273" s="27341" t="s">
        <v>430</v>
      </c>
      <c r="G3273" s="27310" t="s">
        <v>22</v>
      </c>
      <c r="H3273" s="27343" t="s">
        <v>22</v>
      </c>
      <c r="I3273" s="27310" t="s">
        <v>3059</v>
      </c>
      <c r="J3273" s="27343" t="s">
        <v>22</v>
      </c>
      <c r="K3273" s="28195" t="s">
        <v>1069</v>
      </c>
      <c r="L3273" s="28229"/>
      <c r="M3273" s="28229"/>
      <c r="N3273" s="28229"/>
      <c r="O3273" s="28229"/>
      <c r="P3273" s="28229"/>
      <c r="Q3273" s="28229"/>
      <c r="R3273" s="28229"/>
      <c r="S3273" s="28229"/>
      <c r="T3273" s="28229"/>
      <c r="U3273" s="28265"/>
      <c r="V3273" s="28229">
        <v>0</v>
      </c>
    </row>
    <row s="28966" customFormat="1" customHeight="1" ht="22.5">
      <c r="A3274" s="28229"/>
      <c r="B3274" s="28924" t="s">
        <v>3068</v>
      </c>
      <c r="C3274" s="28540" t="s">
        <v>103</v>
      </c>
      <c r="D3274" s="27339" t="str">
        <f>B3274&amp;".1"</f>
        <v>3.1080.1</v>
      </c>
      <c r="E3274" s="27340" t="s">
        <v>1065</v>
      </c>
      <c r="F3274" s="27341" t="s">
        <v>430</v>
      </c>
      <c r="G3274" s="27545" t="s">
        <v>22</v>
      </c>
      <c r="H3274" s="27343" t="s">
        <v>22</v>
      </c>
      <c r="I3274" s="27545" t="s">
        <v>3069</v>
      </c>
      <c r="J3274" s="27343" t="s">
        <v>22</v>
      </c>
      <c r="K3274" s="28195"/>
      <c r="L3274" s="28229"/>
      <c r="M3274" s="28229"/>
      <c r="N3274" s="28229"/>
      <c r="O3274" s="28229"/>
      <c r="P3274" s="28229"/>
      <c r="Q3274" s="28229"/>
      <c r="R3274" s="28229"/>
      <c r="S3274" s="28229"/>
      <c r="T3274" s="28229"/>
      <c r="U3274" s="28265"/>
      <c r="V3274" s="28229">
        <v>0</v>
      </c>
    </row>
    <row s="28966" customFormat="1" customHeight="1" ht="15">
      <c r="A3275" s="28229"/>
      <c r="B3275" s="28924"/>
      <c r="C3275" s="28540"/>
      <c r="D3275" s="27339" t="str">
        <f>B3274&amp;".2"</f>
        <v>3.1080.2</v>
      </c>
      <c r="E3275" s="27340" t="s">
        <v>1066</v>
      </c>
      <c r="F3275" s="27341" t="s">
        <v>430</v>
      </c>
      <c r="G3275" s="27310" t="s">
        <v>22</v>
      </c>
      <c r="H3275" s="27343" t="s">
        <v>22</v>
      </c>
      <c r="I3275" s="27310" t="s">
        <v>3059</v>
      </c>
      <c r="J3275" s="27343" t="s">
        <v>22</v>
      </c>
      <c r="K3275" s="28195" t="s">
        <v>1067</v>
      </c>
      <c r="L3275" s="28229"/>
      <c r="M3275" s="28229"/>
      <c r="N3275" s="28229"/>
      <c r="O3275" s="28229"/>
      <c r="P3275" s="28229"/>
      <c r="Q3275" s="28229"/>
      <c r="R3275" s="28229"/>
      <c r="S3275" s="28229"/>
      <c r="T3275" s="28229"/>
      <c r="U3275" s="28265"/>
      <c r="V3275" s="28229">
        <v>0</v>
      </c>
    </row>
    <row s="28966" customFormat="1" customHeight="1" ht="15">
      <c r="A3276" s="28229"/>
      <c r="B3276" s="28924"/>
      <c r="C3276" s="28540"/>
      <c r="D3276" s="27339" t="str">
        <f>B3274&amp;".3"</f>
        <v>3.1080.3</v>
      </c>
      <c r="E3276" s="27340" t="s">
        <v>1068</v>
      </c>
      <c r="F3276" s="27341" t="s">
        <v>430</v>
      </c>
      <c r="G3276" s="27310" t="s">
        <v>22</v>
      </c>
      <c r="H3276" s="27343" t="s">
        <v>22</v>
      </c>
      <c r="I3276" s="27310" t="s">
        <v>3059</v>
      </c>
      <c r="J3276" s="27343" t="s">
        <v>22</v>
      </c>
      <c r="K3276" s="28195" t="s">
        <v>1069</v>
      </c>
      <c r="L3276" s="28229"/>
      <c r="M3276" s="28229"/>
      <c r="N3276" s="28229"/>
      <c r="O3276" s="28229"/>
      <c r="P3276" s="28229"/>
      <c r="Q3276" s="28229"/>
      <c r="R3276" s="28229"/>
      <c r="S3276" s="28229"/>
      <c r="T3276" s="28229"/>
      <c r="U3276" s="28265"/>
      <c r="V3276" s="28229">
        <v>0</v>
      </c>
    </row>
    <row s="28966" customFormat="1" customHeight="1" ht="22.5">
      <c r="A3277" s="28229"/>
      <c r="B3277" s="28924" t="s">
        <v>3070</v>
      </c>
      <c r="C3277" s="28540" t="s">
        <v>103</v>
      </c>
      <c r="D3277" s="27339" t="str">
        <f>B3277&amp;".1"</f>
        <v>3.1081.1</v>
      </c>
      <c r="E3277" s="27340" t="s">
        <v>1065</v>
      </c>
      <c r="F3277" s="27341" t="s">
        <v>430</v>
      </c>
      <c r="G3277" s="27545" t="s">
        <v>22</v>
      </c>
      <c r="H3277" s="27343" t="s">
        <v>22</v>
      </c>
      <c r="I3277" s="27545" t="s">
        <v>3071</v>
      </c>
      <c r="J3277" s="27343" t="s">
        <v>22</v>
      </c>
      <c r="K3277" s="28195"/>
      <c r="L3277" s="28229"/>
      <c r="M3277" s="28229"/>
      <c r="N3277" s="28229"/>
      <c r="O3277" s="28229"/>
      <c r="P3277" s="28229"/>
      <c r="Q3277" s="28229"/>
      <c r="R3277" s="28229"/>
      <c r="S3277" s="28229"/>
      <c r="T3277" s="28229"/>
      <c r="U3277" s="28265"/>
      <c r="V3277" s="28229">
        <v>0</v>
      </c>
    </row>
    <row s="28966" customFormat="1" customHeight="1" ht="15">
      <c r="A3278" s="28229"/>
      <c r="B3278" s="28924"/>
      <c r="C3278" s="28540"/>
      <c r="D3278" s="27339" t="str">
        <f>B3277&amp;".2"</f>
        <v>3.1081.2</v>
      </c>
      <c r="E3278" s="27340" t="s">
        <v>1066</v>
      </c>
      <c r="F3278" s="27341" t="s">
        <v>430</v>
      </c>
      <c r="G3278" s="27310" t="s">
        <v>22</v>
      </c>
      <c r="H3278" s="27343" t="s">
        <v>22</v>
      </c>
      <c r="I3278" s="27310" t="s">
        <v>3059</v>
      </c>
      <c r="J3278" s="27343" t="s">
        <v>22</v>
      </c>
      <c r="K3278" s="28195" t="s">
        <v>1067</v>
      </c>
      <c r="L3278" s="28229"/>
      <c r="M3278" s="28229"/>
      <c r="N3278" s="28229"/>
      <c r="O3278" s="28229"/>
      <c r="P3278" s="28229"/>
      <c r="Q3278" s="28229"/>
      <c r="R3278" s="28229"/>
      <c r="S3278" s="28229"/>
      <c r="T3278" s="28229"/>
      <c r="U3278" s="28265"/>
      <c r="V3278" s="28229">
        <v>0</v>
      </c>
    </row>
    <row s="28966" customFormat="1" customHeight="1" ht="15">
      <c r="A3279" s="28229"/>
      <c r="B3279" s="28924"/>
      <c r="C3279" s="28540"/>
      <c r="D3279" s="27339" t="str">
        <f>B3277&amp;".3"</f>
        <v>3.1081.3</v>
      </c>
      <c r="E3279" s="27340" t="s">
        <v>1068</v>
      </c>
      <c r="F3279" s="27341" t="s">
        <v>430</v>
      </c>
      <c r="G3279" s="27310" t="s">
        <v>22</v>
      </c>
      <c r="H3279" s="27343" t="s">
        <v>22</v>
      </c>
      <c r="I3279" s="27310" t="s">
        <v>3059</v>
      </c>
      <c r="J3279" s="27343" t="s">
        <v>22</v>
      </c>
      <c r="K3279" s="28195" t="s">
        <v>1069</v>
      </c>
      <c r="L3279" s="28229"/>
      <c r="M3279" s="28229"/>
      <c r="N3279" s="28229"/>
      <c r="O3279" s="28229"/>
      <c r="P3279" s="28229"/>
      <c r="Q3279" s="28229"/>
      <c r="R3279" s="28229"/>
      <c r="S3279" s="28229"/>
      <c r="T3279" s="28229"/>
      <c r="U3279" s="28265"/>
      <c r="V3279" s="28229">
        <v>0</v>
      </c>
    </row>
    <row s="28966" customFormat="1" customHeight="1" ht="22.5">
      <c r="A3280" s="28229"/>
      <c r="B3280" s="28924" t="s">
        <v>3072</v>
      </c>
      <c r="C3280" s="28540" t="s">
        <v>103</v>
      </c>
      <c r="D3280" s="27339" t="str">
        <f>B3280&amp;".1"</f>
        <v>3.1082.1</v>
      </c>
      <c r="E3280" s="27340" t="s">
        <v>1065</v>
      </c>
      <c r="F3280" s="27341" t="s">
        <v>430</v>
      </c>
      <c r="G3280" s="27545" t="s">
        <v>22</v>
      </c>
      <c r="H3280" s="27343" t="s">
        <v>22</v>
      </c>
      <c r="I3280" s="27545" t="s">
        <v>3073</v>
      </c>
      <c r="J3280" s="27343" t="s">
        <v>22</v>
      </c>
      <c r="K3280" s="28195"/>
      <c r="L3280" s="28229"/>
      <c r="M3280" s="28229"/>
      <c r="N3280" s="28229"/>
      <c r="O3280" s="28229"/>
      <c r="P3280" s="28229"/>
      <c r="Q3280" s="28229"/>
      <c r="R3280" s="28229"/>
      <c r="S3280" s="28229"/>
      <c r="T3280" s="28229"/>
      <c r="U3280" s="28265"/>
      <c r="V3280" s="28229">
        <v>0</v>
      </c>
    </row>
    <row s="28966" customFormat="1" customHeight="1" ht="15">
      <c r="A3281" s="28229"/>
      <c r="B3281" s="28924"/>
      <c r="C3281" s="28540"/>
      <c r="D3281" s="27339" t="str">
        <f>B3280&amp;".2"</f>
        <v>3.1082.2</v>
      </c>
      <c r="E3281" s="27340" t="s">
        <v>1066</v>
      </c>
      <c r="F3281" s="27341" t="s">
        <v>430</v>
      </c>
      <c r="G3281" s="27310" t="s">
        <v>22</v>
      </c>
      <c r="H3281" s="27343" t="s">
        <v>22</v>
      </c>
      <c r="I3281" s="27310" t="s">
        <v>3059</v>
      </c>
      <c r="J3281" s="27343" t="s">
        <v>22</v>
      </c>
      <c r="K3281" s="28195" t="s">
        <v>1067</v>
      </c>
      <c r="L3281" s="28229"/>
      <c r="M3281" s="28229"/>
      <c r="N3281" s="28229"/>
      <c r="O3281" s="28229"/>
      <c r="P3281" s="28229"/>
      <c r="Q3281" s="28229"/>
      <c r="R3281" s="28229"/>
      <c r="S3281" s="28229"/>
      <c r="T3281" s="28229"/>
      <c r="U3281" s="28265"/>
      <c r="V3281" s="28229">
        <v>0</v>
      </c>
    </row>
    <row s="28966" customFormat="1" customHeight="1" ht="15">
      <c r="A3282" s="28229"/>
      <c r="B3282" s="28924"/>
      <c r="C3282" s="28540"/>
      <c r="D3282" s="27339" t="str">
        <f>B3280&amp;".3"</f>
        <v>3.1082.3</v>
      </c>
      <c r="E3282" s="27340" t="s">
        <v>1068</v>
      </c>
      <c r="F3282" s="27341" t="s">
        <v>430</v>
      </c>
      <c r="G3282" s="27310" t="s">
        <v>22</v>
      </c>
      <c r="H3282" s="27343" t="s">
        <v>22</v>
      </c>
      <c r="I3282" s="27310" t="s">
        <v>3038</v>
      </c>
      <c r="J3282" s="27343" t="s">
        <v>22</v>
      </c>
      <c r="K3282" s="28195" t="s">
        <v>1069</v>
      </c>
      <c r="L3282" s="28229"/>
      <c r="M3282" s="28229"/>
      <c r="N3282" s="28229"/>
      <c r="O3282" s="28229"/>
      <c r="P3282" s="28229"/>
      <c r="Q3282" s="28229"/>
      <c r="R3282" s="28229"/>
      <c r="S3282" s="28229"/>
      <c r="T3282" s="28229"/>
      <c r="U3282" s="28265"/>
      <c r="V3282" s="28229">
        <v>0</v>
      </c>
    </row>
    <row s="28966" customFormat="1" customHeight="1" ht="22.5">
      <c r="A3283" s="28229"/>
      <c r="B3283" s="28924" t="s">
        <v>3074</v>
      </c>
      <c r="C3283" s="28540" t="s">
        <v>103</v>
      </c>
      <c r="D3283" s="27339" t="str">
        <f>B3283&amp;".1"</f>
        <v>3.1083.1</v>
      </c>
      <c r="E3283" s="27340" t="s">
        <v>1065</v>
      </c>
      <c r="F3283" s="27341" t="s">
        <v>430</v>
      </c>
      <c r="G3283" s="27545" t="s">
        <v>22</v>
      </c>
      <c r="H3283" s="27343" t="s">
        <v>22</v>
      </c>
      <c r="I3283" s="27545" t="s">
        <v>3075</v>
      </c>
      <c r="J3283" s="27343" t="s">
        <v>22</v>
      </c>
      <c r="K3283" s="28195"/>
      <c r="L3283" s="28229"/>
      <c r="M3283" s="28229"/>
      <c r="N3283" s="28229"/>
      <c r="O3283" s="28229"/>
      <c r="P3283" s="28229"/>
      <c r="Q3283" s="28229"/>
      <c r="R3283" s="28229"/>
      <c r="S3283" s="28229"/>
      <c r="T3283" s="28229"/>
      <c r="U3283" s="28265"/>
      <c r="V3283" s="28229">
        <v>0</v>
      </c>
    </row>
    <row s="28966" customFormat="1" customHeight="1" ht="15">
      <c r="A3284" s="28229"/>
      <c r="B3284" s="28924"/>
      <c r="C3284" s="28540"/>
      <c r="D3284" s="27339" t="str">
        <f>B3283&amp;".2"</f>
        <v>3.1083.2</v>
      </c>
      <c r="E3284" s="27340" t="s">
        <v>1066</v>
      </c>
      <c r="F3284" s="27341" t="s">
        <v>430</v>
      </c>
      <c r="G3284" s="27310" t="s">
        <v>22</v>
      </c>
      <c r="H3284" s="27343" t="s">
        <v>22</v>
      </c>
      <c r="I3284" s="27310" t="s">
        <v>3059</v>
      </c>
      <c r="J3284" s="27343" t="s">
        <v>22</v>
      </c>
      <c r="K3284" s="28195" t="s">
        <v>1067</v>
      </c>
      <c r="L3284" s="28229"/>
      <c r="M3284" s="28229"/>
      <c r="N3284" s="28229"/>
      <c r="O3284" s="28229"/>
      <c r="P3284" s="28229"/>
      <c r="Q3284" s="28229"/>
      <c r="R3284" s="28229"/>
      <c r="S3284" s="28229"/>
      <c r="T3284" s="28229"/>
      <c r="U3284" s="28265"/>
      <c r="V3284" s="28229">
        <v>0</v>
      </c>
    </row>
    <row s="28966" customFormat="1" customHeight="1" ht="15">
      <c r="A3285" s="28229"/>
      <c r="B3285" s="28924"/>
      <c r="C3285" s="28540"/>
      <c r="D3285" s="27339" t="str">
        <f>B3283&amp;".3"</f>
        <v>3.1083.3</v>
      </c>
      <c r="E3285" s="27340" t="s">
        <v>1068</v>
      </c>
      <c r="F3285" s="27341" t="s">
        <v>430</v>
      </c>
      <c r="G3285" s="27310" t="s">
        <v>22</v>
      </c>
      <c r="H3285" s="27343" t="s">
        <v>22</v>
      </c>
      <c r="I3285" s="27310" t="s">
        <v>3059</v>
      </c>
      <c r="J3285" s="27343" t="s">
        <v>22</v>
      </c>
      <c r="K3285" s="28195" t="s">
        <v>1069</v>
      </c>
      <c r="L3285" s="28229"/>
      <c r="M3285" s="28229"/>
      <c r="N3285" s="28229"/>
      <c r="O3285" s="28229"/>
      <c r="P3285" s="28229"/>
      <c r="Q3285" s="28229"/>
      <c r="R3285" s="28229"/>
      <c r="S3285" s="28229"/>
      <c r="T3285" s="28229"/>
      <c r="U3285" s="28265"/>
      <c r="V3285" s="28229">
        <v>0</v>
      </c>
    </row>
    <row s="28966" customFormat="1" customHeight="1" ht="22.5">
      <c r="A3286" s="28229"/>
      <c r="B3286" s="28924" t="s">
        <v>3076</v>
      </c>
      <c r="C3286" s="28540" t="s">
        <v>103</v>
      </c>
      <c r="D3286" s="27339" t="str">
        <f>B3286&amp;".1"</f>
        <v>3.1084.1</v>
      </c>
      <c r="E3286" s="27340" t="s">
        <v>1065</v>
      </c>
      <c r="F3286" s="27341" t="s">
        <v>430</v>
      </c>
      <c r="G3286" s="27545" t="s">
        <v>22</v>
      </c>
      <c r="H3286" s="27343" t="s">
        <v>22</v>
      </c>
      <c r="I3286" s="27545" t="s">
        <v>3077</v>
      </c>
      <c r="J3286" s="27343" t="s">
        <v>22</v>
      </c>
      <c r="K3286" s="28195"/>
      <c r="L3286" s="28229"/>
      <c r="M3286" s="28229"/>
      <c r="N3286" s="28229"/>
      <c r="O3286" s="28229"/>
      <c r="P3286" s="28229"/>
      <c r="Q3286" s="28229"/>
      <c r="R3286" s="28229"/>
      <c r="S3286" s="28229"/>
      <c r="T3286" s="28229"/>
      <c r="U3286" s="28265"/>
      <c r="V3286" s="28229">
        <v>0</v>
      </c>
    </row>
    <row s="28966" customFormat="1" customHeight="1" ht="15">
      <c r="A3287" s="28229"/>
      <c r="B3287" s="28924"/>
      <c r="C3287" s="28540"/>
      <c r="D3287" s="27339" t="str">
        <f>B3286&amp;".2"</f>
        <v>3.1084.2</v>
      </c>
      <c r="E3287" s="27340" t="s">
        <v>1066</v>
      </c>
      <c r="F3287" s="27341" t="s">
        <v>430</v>
      </c>
      <c r="G3287" s="27310" t="s">
        <v>22</v>
      </c>
      <c r="H3287" s="27343" t="s">
        <v>22</v>
      </c>
      <c r="I3287" s="27310" t="s">
        <v>3059</v>
      </c>
      <c r="J3287" s="27343" t="s">
        <v>22</v>
      </c>
      <c r="K3287" s="28195" t="s">
        <v>1067</v>
      </c>
      <c r="L3287" s="28229"/>
      <c r="M3287" s="28229"/>
      <c r="N3287" s="28229"/>
      <c r="O3287" s="28229"/>
      <c r="P3287" s="28229"/>
      <c r="Q3287" s="28229"/>
      <c r="R3287" s="28229"/>
      <c r="S3287" s="28229"/>
      <c r="T3287" s="28229"/>
      <c r="U3287" s="28265"/>
      <c r="V3287" s="28229">
        <v>0</v>
      </c>
    </row>
    <row s="28966" customFormat="1" customHeight="1" ht="15">
      <c r="A3288" s="28229"/>
      <c r="B3288" s="28924"/>
      <c r="C3288" s="28540"/>
      <c r="D3288" s="27339" t="str">
        <f>B3286&amp;".3"</f>
        <v>3.1084.3</v>
      </c>
      <c r="E3288" s="27340" t="s">
        <v>1068</v>
      </c>
      <c r="F3288" s="27341" t="s">
        <v>430</v>
      </c>
      <c r="G3288" s="27310" t="s">
        <v>22</v>
      </c>
      <c r="H3288" s="27343" t="s">
        <v>22</v>
      </c>
      <c r="I3288" s="27310" t="s">
        <v>3059</v>
      </c>
      <c r="J3288" s="27343" t="s">
        <v>22</v>
      </c>
      <c r="K3288" s="28195" t="s">
        <v>1069</v>
      </c>
      <c r="L3288" s="28229"/>
      <c r="M3288" s="28229"/>
      <c r="N3288" s="28229"/>
      <c r="O3288" s="28229"/>
      <c r="P3288" s="28229"/>
      <c r="Q3288" s="28229"/>
      <c r="R3288" s="28229"/>
      <c r="S3288" s="28229"/>
      <c r="T3288" s="28229"/>
      <c r="U3288" s="28265"/>
      <c r="V3288" s="28229">
        <v>0</v>
      </c>
    </row>
    <row s="28966" customFormat="1" customHeight="1" ht="22.5">
      <c r="A3289" s="28229"/>
      <c r="B3289" s="28924" t="s">
        <v>3078</v>
      </c>
      <c r="C3289" s="28540" t="s">
        <v>103</v>
      </c>
      <c r="D3289" s="27339" t="str">
        <f>B3289&amp;".1"</f>
        <v>3.1085.1</v>
      </c>
      <c r="E3289" s="27340" t="s">
        <v>1065</v>
      </c>
      <c r="F3289" s="27341" t="s">
        <v>430</v>
      </c>
      <c r="G3289" s="27545" t="s">
        <v>22</v>
      </c>
      <c r="H3289" s="27343" t="s">
        <v>22</v>
      </c>
      <c r="I3289" s="27545" t="s">
        <v>3079</v>
      </c>
      <c r="J3289" s="27343" t="s">
        <v>22</v>
      </c>
      <c r="K3289" s="28195"/>
      <c r="L3289" s="28229"/>
      <c r="M3289" s="28229"/>
      <c r="N3289" s="28229"/>
      <c r="O3289" s="28229"/>
      <c r="P3289" s="28229"/>
      <c r="Q3289" s="28229"/>
      <c r="R3289" s="28229"/>
      <c r="S3289" s="28229"/>
      <c r="T3289" s="28229"/>
      <c r="U3289" s="28265"/>
      <c r="V3289" s="28229">
        <v>0</v>
      </c>
    </row>
    <row s="28966" customFormat="1" customHeight="1" ht="15">
      <c r="A3290" s="28229"/>
      <c r="B3290" s="28924"/>
      <c r="C3290" s="28540"/>
      <c r="D3290" s="27339" t="str">
        <f>B3289&amp;".2"</f>
        <v>3.1085.2</v>
      </c>
      <c r="E3290" s="27340" t="s">
        <v>1066</v>
      </c>
      <c r="F3290" s="27341" t="s">
        <v>430</v>
      </c>
      <c r="G3290" s="27310" t="s">
        <v>22</v>
      </c>
      <c r="H3290" s="27343" t="s">
        <v>22</v>
      </c>
      <c r="I3290" s="27310" t="s">
        <v>3059</v>
      </c>
      <c r="J3290" s="27343" t="s">
        <v>22</v>
      </c>
      <c r="K3290" s="28195" t="s">
        <v>1067</v>
      </c>
      <c r="L3290" s="28229"/>
      <c r="M3290" s="28229"/>
      <c r="N3290" s="28229"/>
      <c r="O3290" s="28229"/>
      <c r="P3290" s="28229"/>
      <c r="Q3290" s="28229"/>
      <c r="R3290" s="28229"/>
      <c r="S3290" s="28229"/>
      <c r="T3290" s="28229"/>
      <c r="U3290" s="28265"/>
      <c r="V3290" s="28229">
        <v>0</v>
      </c>
    </row>
    <row s="28966" customFormat="1" customHeight="1" ht="15">
      <c r="A3291" s="28229"/>
      <c r="B3291" s="28924"/>
      <c r="C3291" s="28540"/>
      <c r="D3291" s="27339" t="str">
        <f>B3289&amp;".3"</f>
        <v>3.1085.3</v>
      </c>
      <c r="E3291" s="27340" t="s">
        <v>1068</v>
      </c>
      <c r="F3291" s="27341" t="s">
        <v>430</v>
      </c>
      <c r="G3291" s="27310" t="s">
        <v>22</v>
      </c>
      <c r="H3291" s="27343" t="s">
        <v>22</v>
      </c>
      <c r="I3291" s="27310" t="s">
        <v>3059</v>
      </c>
      <c r="J3291" s="27343" t="s">
        <v>22</v>
      </c>
      <c r="K3291" s="28195" t="s">
        <v>1069</v>
      </c>
      <c r="L3291" s="28229"/>
      <c r="M3291" s="28229"/>
      <c r="N3291" s="28229"/>
      <c r="O3291" s="28229"/>
      <c r="P3291" s="28229"/>
      <c r="Q3291" s="28229"/>
      <c r="R3291" s="28229"/>
      <c r="S3291" s="28229"/>
      <c r="T3291" s="28229"/>
      <c r="U3291" s="28265"/>
      <c r="V3291" s="28229">
        <v>0</v>
      </c>
    </row>
    <row s="28966" customFormat="1" customHeight="1" ht="22.5">
      <c r="A3292" s="28229"/>
      <c r="B3292" s="28924" t="s">
        <v>3080</v>
      </c>
      <c r="C3292" s="28540" t="s">
        <v>103</v>
      </c>
      <c r="D3292" s="27339" t="str">
        <f>B3292&amp;".1"</f>
        <v>3.1086.1</v>
      </c>
      <c r="E3292" s="27340" t="s">
        <v>1065</v>
      </c>
      <c r="F3292" s="27341" t="s">
        <v>430</v>
      </c>
      <c r="G3292" s="27545" t="s">
        <v>22</v>
      </c>
      <c r="H3292" s="27343" t="s">
        <v>22</v>
      </c>
      <c r="I3292" s="27545" t="s">
        <v>3081</v>
      </c>
      <c r="J3292" s="27343" t="s">
        <v>22</v>
      </c>
      <c r="K3292" s="28195"/>
      <c r="L3292" s="28229"/>
      <c r="M3292" s="28229"/>
      <c r="N3292" s="28229"/>
      <c r="O3292" s="28229"/>
      <c r="P3292" s="28229"/>
      <c r="Q3292" s="28229"/>
      <c r="R3292" s="28229"/>
      <c r="S3292" s="28229"/>
      <c r="T3292" s="28229"/>
      <c r="U3292" s="28265"/>
      <c r="V3292" s="28229">
        <v>0</v>
      </c>
    </row>
    <row s="28966" customFormat="1" customHeight="1" ht="15">
      <c r="A3293" s="28229"/>
      <c r="B3293" s="28924"/>
      <c r="C3293" s="28540"/>
      <c r="D3293" s="27339" t="str">
        <f>B3292&amp;".2"</f>
        <v>3.1086.2</v>
      </c>
      <c r="E3293" s="27340" t="s">
        <v>1066</v>
      </c>
      <c r="F3293" s="27341" t="s">
        <v>430</v>
      </c>
      <c r="G3293" s="27310" t="s">
        <v>22</v>
      </c>
      <c r="H3293" s="27343" t="s">
        <v>22</v>
      </c>
      <c r="I3293" s="27310" t="s">
        <v>3059</v>
      </c>
      <c r="J3293" s="27343" t="s">
        <v>22</v>
      </c>
      <c r="K3293" s="28195" t="s">
        <v>1067</v>
      </c>
      <c r="L3293" s="28229"/>
      <c r="M3293" s="28229"/>
      <c r="N3293" s="28229"/>
      <c r="O3293" s="28229"/>
      <c r="P3293" s="28229"/>
      <c r="Q3293" s="28229"/>
      <c r="R3293" s="28229"/>
      <c r="S3293" s="28229"/>
      <c r="T3293" s="28229"/>
      <c r="U3293" s="28265"/>
      <c r="V3293" s="28229">
        <v>0</v>
      </c>
    </row>
    <row s="28966" customFormat="1" customHeight="1" ht="15">
      <c r="A3294" s="28229"/>
      <c r="B3294" s="28924"/>
      <c r="C3294" s="28540"/>
      <c r="D3294" s="27339" t="str">
        <f>B3292&amp;".3"</f>
        <v>3.1086.3</v>
      </c>
      <c r="E3294" s="27340" t="s">
        <v>1068</v>
      </c>
      <c r="F3294" s="27341" t="s">
        <v>430</v>
      </c>
      <c r="G3294" s="27310" t="s">
        <v>22</v>
      </c>
      <c r="H3294" s="27343" t="s">
        <v>22</v>
      </c>
      <c r="I3294" s="27310" t="s">
        <v>3059</v>
      </c>
      <c r="J3294" s="27343" t="s">
        <v>22</v>
      </c>
      <c r="K3294" s="28195" t="s">
        <v>1069</v>
      </c>
      <c r="L3294" s="28229"/>
      <c r="M3294" s="28229"/>
      <c r="N3294" s="28229"/>
      <c r="O3294" s="28229"/>
      <c r="P3294" s="28229"/>
      <c r="Q3294" s="28229"/>
      <c r="R3294" s="28229"/>
      <c r="S3294" s="28229"/>
      <c r="T3294" s="28229"/>
      <c r="U3294" s="28265"/>
      <c r="V3294" s="28229">
        <v>0</v>
      </c>
    </row>
    <row s="28966" customFormat="1" customHeight="1" ht="22.5">
      <c r="A3295" s="28229"/>
      <c r="B3295" s="28924" t="s">
        <v>3082</v>
      </c>
      <c r="C3295" s="28540" t="s">
        <v>103</v>
      </c>
      <c r="D3295" s="27339" t="str">
        <f>B3295&amp;".1"</f>
        <v>3.1087.1</v>
      </c>
      <c r="E3295" s="27340" t="s">
        <v>1065</v>
      </c>
      <c r="F3295" s="27341" t="s">
        <v>430</v>
      </c>
      <c r="G3295" s="27545" t="s">
        <v>22</v>
      </c>
      <c r="H3295" s="27343" t="s">
        <v>22</v>
      </c>
      <c r="I3295" s="27545" t="s">
        <v>3083</v>
      </c>
      <c r="J3295" s="27343" t="s">
        <v>22</v>
      </c>
      <c r="K3295" s="28195"/>
      <c r="L3295" s="28229"/>
      <c r="M3295" s="28229"/>
      <c r="N3295" s="28229"/>
      <c r="O3295" s="28229"/>
      <c r="P3295" s="28229"/>
      <c r="Q3295" s="28229"/>
      <c r="R3295" s="28229"/>
      <c r="S3295" s="28229"/>
      <c r="T3295" s="28229"/>
      <c r="U3295" s="28265"/>
      <c r="V3295" s="28229">
        <v>0</v>
      </c>
    </row>
    <row s="28966" customFormat="1" customHeight="1" ht="15">
      <c r="A3296" s="28229"/>
      <c r="B3296" s="28924"/>
      <c r="C3296" s="28540"/>
      <c r="D3296" s="27339" t="str">
        <f>B3295&amp;".2"</f>
        <v>3.1087.2</v>
      </c>
      <c r="E3296" s="27340" t="s">
        <v>1066</v>
      </c>
      <c r="F3296" s="27341" t="s">
        <v>430</v>
      </c>
      <c r="G3296" s="27310" t="s">
        <v>22</v>
      </c>
      <c r="H3296" s="27343" t="s">
        <v>22</v>
      </c>
      <c r="I3296" s="27310" t="s">
        <v>3059</v>
      </c>
      <c r="J3296" s="27343" t="s">
        <v>22</v>
      </c>
      <c r="K3296" s="28195" t="s">
        <v>1067</v>
      </c>
      <c r="L3296" s="28229"/>
      <c r="M3296" s="28229"/>
      <c r="N3296" s="28229"/>
      <c r="O3296" s="28229"/>
      <c r="P3296" s="28229"/>
      <c r="Q3296" s="28229"/>
      <c r="R3296" s="28229"/>
      <c r="S3296" s="28229"/>
      <c r="T3296" s="28229"/>
      <c r="U3296" s="28265"/>
      <c r="V3296" s="28229">
        <v>0</v>
      </c>
    </row>
    <row s="28966" customFormat="1" customHeight="1" ht="15">
      <c r="A3297" s="28229"/>
      <c r="B3297" s="28924"/>
      <c r="C3297" s="28540"/>
      <c r="D3297" s="27339" t="str">
        <f>B3295&amp;".3"</f>
        <v>3.1087.3</v>
      </c>
      <c r="E3297" s="27340" t="s">
        <v>1068</v>
      </c>
      <c r="F3297" s="27341" t="s">
        <v>430</v>
      </c>
      <c r="G3297" s="27310" t="s">
        <v>22</v>
      </c>
      <c r="H3297" s="27343" t="s">
        <v>22</v>
      </c>
      <c r="I3297" s="27310" t="s">
        <v>3059</v>
      </c>
      <c r="J3297" s="27343" t="s">
        <v>22</v>
      </c>
      <c r="K3297" s="28195" t="s">
        <v>1069</v>
      </c>
      <c r="L3297" s="28229"/>
      <c r="M3297" s="28229"/>
      <c r="N3297" s="28229"/>
      <c r="O3297" s="28229"/>
      <c r="P3297" s="28229"/>
      <c r="Q3297" s="28229"/>
      <c r="R3297" s="28229"/>
      <c r="S3297" s="28229"/>
      <c r="T3297" s="28229"/>
      <c r="U3297" s="28265"/>
      <c r="V3297" s="28229">
        <v>0</v>
      </c>
    </row>
    <row s="28966" customFormat="1" customHeight="1" ht="22.5">
      <c r="A3298" s="28229"/>
      <c r="B3298" s="28924" t="s">
        <v>3084</v>
      </c>
      <c r="C3298" s="28540" t="s">
        <v>103</v>
      </c>
      <c r="D3298" s="27339" t="str">
        <f>B3298&amp;".1"</f>
        <v>3.1088.1</v>
      </c>
      <c r="E3298" s="27340" t="s">
        <v>1065</v>
      </c>
      <c r="F3298" s="27341" t="s">
        <v>430</v>
      </c>
      <c r="G3298" s="27545" t="s">
        <v>22</v>
      </c>
      <c r="H3298" s="27343" t="s">
        <v>22</v>
      </c>
      <c r="I3298" s="27545" t="s">
        <v>3085</v>
      </c>
      <c r="J3298" s="27343" t="s">
        <v>22</v>
      </c>
      <c r="K3298" s="28195"/>
      <c r="L3298" s="28229"/>
      <c r="M3298" s="28229"/>
      <c r="N3298" s="28229"/>
      <c r="O3298" s="28229"/>
      <c r="P3298" s="28229"/>
      <c r="Q3298" s="28229"/>
      <c r="R3298" s="28229"/>
      <c r="S3298" s="28229"/>
      <c r="T3298" s="28229"/>
      <c r="U3298" s="28265"/>
      <c r="V3298" s="28229">
        <v>0</v>
      </c>
    </row>
    <row s="28966" customFormat="1" customHeight="1" ht="15">
      <c r="A3299" s="28229"/>
      <c r="B3299" s="28924"/>
      <c r="C3299" s="28540"/>
      <c r="D3299" s="27339" t="str">
        <f>B3298&amp;".2"</f>
        <v>3.1088.2</v>
      </c>
      <c r="E3299" s="27340" t="s">
        <v>1066</v>
      </c>
      <c r="F3299" s="27341" t="s">
        <v>430</v>
      </c>
      <c r="G3299" s="27310" t="s">
        <v>22</v>
      </c>
      <c r="H3299" s="27343" t="s">
        <v>22</v>
      </c>
      <c r="I3299" s="27310" t="s">
        <v>3059</v>
      </c>
      <c r="J3299" s="27343" t="s">
        <v>22</v>
      </c>
      <c r="K3299" s="28195" t="s">
        <v>1067</v>
      </c>
      <c r="L3299" s="28229"/>
      <c r="M3299" s="28229"/>
      <c r="N3299" s="28229"/>
      <c r="O3299" s="28229"/>
      <c r="P3299" s="28229"/>
      <c r="Q3299" s="28229"/>
      <c r="R3299" s="28229"/>
      <c r="S3299" s="28229"/>
      <c r="T3299" s="28229"/>
      <c r="U3299" s="28265"/>
      <c r="V3299" s="28229">
        <v>0</v>
      </c>
    </row>
    <row s="28966" customFormat="1" customHeight="1" ht="15">
      <c r="A3300" s="28229"/>
      <c r="B3300" s="28924"/>
      <c r="C3300" s="28540"/>
      <c r="D3300" s="27339" t="str">
        <f>B3298&amp;".3"</f>
        <v>3.1088.3</v>
      </c>
      <c r="E3300" s="27340" t="s">
        <v>1068</v>
      </c>
      <c r="F3300" s="27341" t="s">
        <v>430</v>
      </c>
      <c r="G3300" s="27310" t="s">
        <v>22</v>
      </c>
      <c r="H3300" s="27343" t="s">
        <v>22</v>
      </c>
      <c r="I3300" s="27310" t="s">
        <v>3059</v>
      </c>
      <c r="J3300" s="27343" t="s">
        <v>22</v>
      </c>
      <c r="K3300" s="28195" t="s">
        <v>1069</v>
      </c>
      <c r="L3300" s="28229"/>
      <c r="M3300" s="28229"/>
      <c r="N3300" s="28229"/>
      <c r="O3300" s="28229"/>
      <c r="P3300" s="28229"/>
      <c r="Q3300" s="28229"/>
      <c r="R3300" s="28229"/>
      <c r="S3300" s="28229"/>
      <c r="T3300" s="28229"/>
      <c r="U3300" s="28265"/>
      <c r="V3300" s="28229">
        <v>0</v>
      </c>
    </row>
    <row s="28966" customFormat="1" customHeight="1" ht="22.5">
      <c r="A3301" s="28229"/>
      <c r="B3301" s="28924" t="s">
        <v>3086</v>
      </c>
      <c r="C3301" s="28540" t="s">
        <v>103</v>
      </c>
      <c r="D3301" s="27339" t="str">
        <f>B3301&amp;".1"</f>
        <v>3.1089.1</v>
      </c>
      <c r="E3301" s="27340" t="s">
        <v>1065</v>
      </c>
      <c r="F3301" s="27341" t="s">
        <v>430</v>
      </c>
      <c r="G3301" s="27545" t="s">
        <v>22</v>
      </c>
      <c r="H3301" s="27343" t="s">
        <v>22</v>
      </c>
      <c r="I3301" s="27545" t="s">
        <v>3087</v>
      </c>
      <c r="J3301" s="27343" t="s">
        <v>22</v>
      </c>
      <c r="K3301" s="28195"/>
      <c r="L3301" s="28229"/>
      <c r="M3301" s="28229"/>
      <c r="N3301" s="28229"/>
      <c r="O3301" s="28229"/>
      <c r="P3301" s="28229"/>
      <c r="Q3301" s="28229"/>
      <c r="R3301" s="28229"/>
      <c r="S3301" s="28229"/>
      <c r="T3301" s="28229"/>
      <c r="U3301" s="28265"/>
      <c r="V3301" s="28229">
        <v>0</v>
      </c>
    </row>
    <row s="28966" customFormat="1" customHeight="1" ht="15">
      <c r="A3302" s="28229"/>
      <c r="B3302" s="28924"/>
      <c r="C3302" s="28540"/>
      <c r="D3302" s="27339" t="str">
        <f>B3301&amp;".2"</f>
        <v>3.1089.2</v>
      </c>
      <c r="E3302" s="27340" t="s">
        <v>1066</v>
      </c>
      <c r="F3302" s="27341" t="s">
        <v>430</v>
      </c>
      <c r="G3302" s="27310" t="s">
        <v>22</v>
      </c>
      <c r="H3302" s="27343" t="s">
        <v>22</v>
      </c>
      <c r="I3302" s="27310" t="s">
        <v>3059</v>
      </c>
      <c r="J3302" s="27343" t="s">
        <v>22</v>
      </c>
      <c r="K3302" s="28195" t="s">
        <v>1067</v>
      </c>
      <c r="L3302" s="28229"/>
      <c r="M3302" s="28229"/>
      <c r="N3302" s="28229"/>
      <c r="O3302" s="28229"/>
      <c r="P3302" s="28229"/>
      <c r="Q3302" s="28229"/>
      <c r="R3302" s="28229"/>
      <c r="S3302" s="28229"/>
      <c r="T3302" s="28229"/>
      <c r="U3302" s="28265"/>
      <c r="V3302" s="28229">
        <v>0</v>
      </c>
    </row>
    <row s="28966" customFormat="1" customHeight="1" ht="15">
      <c r="A3303" s="28229"/>
      <c r="B3303" s="28924"/>
      <c r="C3303" s="28540"/>
      <c r="D3303" s="27339" t="str">
        <f>B3301&amp;".3"</f>
        <v>3.1089.3</v>
      </c>
      <c r="E3303" s="27340" t="s">
        <v>1068</v>
      </c>
      <c r="F3303" s="27341" t="s">
        <v>430</v>
      </c>
      <c r="G3303" s="27310" t="s">
        <v>22</v>
      </c>
      <c r="H3303" s="27343" t="s">
        <v>22</v>
      </c>
      <c r="I3303" s="27310" t="s">
        <v>3059</v>
      </c>
      <c r="J3303" s="27343" t="s">
        <v>22</v>
      </c>
      <c r="K3303" s="28195" t="s">
        <v>1069</v>
      </c>
      <c r="L3303" s="28229"/>
      <c r="M3303" s="28229"/>
      <c r="N3303" s="28229"/>
      <c r="O3303" s="28229"/>
      <c r="P3303" s="28229"/>
      <c r="Q3303" s="28229"/>
      <c r="R3303" s="28229"/>
      <c r="S3303" s="28229"/>
      <c r="T3303" s="28229"/>
      <c r="U3303" s="28265"/>
      <c r="V3303" s="28229">
        <v>0</v>
      </c>
    </row>
    <row s="28966" customFormat="1" customHeight="1" ht="22.5">
      <c r="A3304" s="28229"/>
      <c r="B3304" s="28924" t="s">
        <v>3088</v>
      </c>
      <c r="C3304" s="28540" t="s">
        <v>103</v>
      </c>
      <c r="D3304" s="27339" t="str">
        <f>B3304&amp;".1"</f>
        <v>3.1090.1</v>
      </c>
      <c r="E3304" s="27340" t="s">
        <v>1065</v>
      </c>
      <c r="F3304" s="27341" t="s">
        <v>430</v>
      </c>
      <c r="G3304" s="27545" t="s">
        <v>22</v>
      </c>
      <c r="H3304" s="27343" t="s">
        <v>22</v>
      </c>
      <c r="I3304" s="27545" t="s">
        <v>1926</v>
      </c>
      <c r="J3304" s="27343" t="s">
        <v>22</v>
      </c>
      <c r="K3304" s="28195"/>
      <c r="L3304" s="28229"/>
      <c r="M3304" s="28229"/>
      <c r="N3304" s="28229"/>
      <c r="O3304" s="28229"/>
      <c r="P3304" s="28229"/>
      <c r="Q3304" s="28229"/>
      <c r="R3304" s="28229"/>
      <c r="S3304" s="28229"/>
      <c r="T3304" s="28229"/>
      <c r="U3304" s="28265"/>
      <c r="V3304" s="28229">
        <v>0</v>
      </c>
    </row>
    <row s="28966" customFormat="1" customHeight="1" ht="15">
      <c r="A3305" s="28229"/>
      <c r="B3305" s="28924"/>
      <c r="C3305" s="28540"/>
      <c r="D3305" s="27339" t="str">
        <f>B3304&amp;".2"</f>
        <v>3.1090.2</v>
      </c>
      <c r="E3305" s="27340" t="s">
        <v>1066</v>
      </c>
      <c r="F3305" s="27341" t="s">
        <v>430</v>
      </c>
      <c r="G3305" s="27310" t="s">
        <v>22</v>
      </c>
      <c r="H3305" s="27343" t="s">
        <v>22</v>
      </c>
      <c r="I3305" s="27310" t="s">
        <v>3059</v>
      </c>
      <c r="J3305" s="27343" t="s">
        <v>22</v>
      </c>
      <c r="K3305" s="28195" t="s">
        <v>1067</v>
      </c>
      <c r="L3305" s="28229"/>
      <c r="M3305" s="28229"/>
      <c r="N3305" s="28229"/>
      <c r="O3305" s="28229"/>
      <c r="P3305" s="28229"/>
      <c r="Q3305" s="28229"/>
      <c r="R3305" s="28229"/>
      <c r="S3305" s="28229"/>
      <c r="T3305" s="28229"/>
      <c r="U3305" s="28265"/>
      <c r="V3305" s="28229">
        <v>0</v>
      </c>
    </row>
    <row s="28966" customFormat="1" customHeight="1" ht="15">
      <c r="A3306" s="28229"/>
      <c r="B3306" s="28924"/>
      <c r="C3306" s="28540"/>
      <c r="D3306" s="27339" t="str">
        <f>B3304&amp;".3"</f>
        <v>3.1090.3</v>
      </c>
      <c r="E3306" s="27340" t="s">
        <v>1068</v>
      </c>
      <c r="F3306" s="27341" t="s">
        <v>430</v>
      </c>
      <c r="G3306" s="27310" t="s">
        <v>22</v>
      </c>
      <c r="H3306" s="27343" t="s">
        <v>22</v>
      </c>
      <c r="I3306" s="27310" t="s">
        <v>3059</v>
      </c>
      <c r="J3306" s="27343" t="s">
        <v>22</v>
      </c>
      <c r="K3306" s="28195" t="s">
        <v>1069</v>
      </c>
      <c r="L3306" s="28229"/>
      <c r="M3306" s="28229"/>
      <c r="N3306" s="28229"/>
      <c r="O3306" s="28229"/>
      <c r="P3306" s="28229"/>
      <c r="Q3306" s="28229"/>
      <c r="R3306" s="28229"/>
      <c r="S3306" s="28229"/>
      <c r="T3306" s="28229"/>
      <c r="U3306" s="28265"/>
      <c r="V3306" s="28229">
        <v>0</v>
      </c>
    </row>
    <row s="28966" customFormat="1" customHeight="1" ht="22.5">
      <c r="A3307" s="28229"/>
      <c r="B3307" s="28924" t="s">
        <v>3089</v>
      </c>
      <c r="C3307" s="28540" t="s">
        <v>103</v>
      </c>
      <c r="D3307" s="27339" t="str">
        <f>B3307&amp;".1"</f>
        <v>3.1091.1</v>
      </c>
      <c r="E3307" s="27340" t="s">
        <v>1065</v>
      </c>
      <c r="F3307" s="27341" t="s">
        <v>430</v>
      </c>
      <c r="G3307" s="27545" t="s">
        <v>22</v>
      </c>
      <c r="H3307" s="27343" t="s">
        <v>22</v>
      </c>
      <c r="I3307" s="27545" t="s">
        <v>2206</v>
      </c>
      <c r="J3307" s="27343" t="s">
        <v>22</v>
      </c>
      <c r="K3307" s="28195"/>
      <c r="L3307" s="28229"/>
      <c r="M3307" s="28229"/>
      <c r="N3307" s="28229"/>
      <c r="O3307" s="28229"/>
      <c r="P3307" s="28229"/>
      <c r="Q3307" s="28229"/>
      <c r="R3307" s="28229"/>
      <c r="S3307" s="28229"/>
      <c r="T3307" s="28229"/>
      <c r="U3307" s="28265"/>
      <c r="V3307" s="28229">
        <v>0</v>
      </c>
    </row>
    <row s="28966" customFormat="1" customHeight="1" ht="15">
      <c r="A3308" s="28229"/>
      <c r="B3308" s="28924"/>
      <c r="C3308" s="28540"/>
      <c r="D3308" s="27339" t="str">
        <f>B3307&amp;".2"</f>
        <v>3.1091.2</v>
      </c>
      <c r="E3308" s="27340" t="s">
        <v>1066</v>
      </c>
      <c r="F3308" s="27341" t="s">
        <v>430</v>
      </c>
      <c r="G3308" s="27310" t="s">
        <v>22</v>
      </c>
      <c r="H3308" s="27343" t="s">
        <v>22</v>
      </c>
      <c r="I3308" s="27310" t="s">
        <v>3059</v>
      </c>
      <c r="J3308" s="27343" t="s">
        <v>22</v>
      </c>
      <c r="K3308" s="28195" t="s">
        <v>1067</v>
      </c>
      <c r="L3308" s="28229"/>
      <c r="M3308" s="28229"/>
      <c r="N3308" s="28229"/>
      <c r="O3308" s="28229"/>
      <c r="P3308" s="28229"/>
      <c r="Q3308" s="28229"/>
      <c r="R3308" s="28229"/>
      <c r="S3308" s="28229"/>
      <c r="T3308" s="28229"/>
      <c r="U3308" s="28265"/>
      <c r="V3308" s="28229">
        <v>0</v>
      </c>
    </row>
    <row s="28966" customFormat="1" customHeight="1" ht="15">
      <c r="A3309" s="28229"/>
      <c r="B3309" s="28924"/>
      <c r="C3309" s="28540"/>
      <c r="D3309" s="27339" t="str">
        <f>B3307&amp;".3"</f>
        <v>3.1091.3</v>
      </c>
      <c r="E3309" s="27340" t="s">
        <v>1068</v>
      </c>
      <c r="F3309" s="27341" t="s">
        <v>430</v>
      </c>
      <c r="G3309" s="27310" t="s">
        <v>22</v>
      </c>
      <c r="H3309" s="27343" t="s">
        <v>22</v>
      </c>
      <c r="I3309" s="27310" t="s">
        <v>3059</v>
      </c>
      <c r="J3309" s="27343" t="s">
        <v>22</v>
      </c>
      <c r="K3309" s="28195" t="s">
        <v>1069</v>
      </c>
      <c r="L3309" s="28229"/>
      <c r="M3309" s="28229"/>
      <c r="N3309" s="28229"/>
      <c r="O3309" s="28229"/>
      <c r="P3309" s="28229"/>
      <c r="Q3309" s="28229"/>
      <c r="R3309" s="28229"/>
      <c r="S3309" s="28229"/>
      <c r="T3309" s="28229"/>
      <c r="U3309" s="28265"/>
      <c r="V3309" s="28229">
        <v>0</v>
      </c>
    </row>
    <row s="28966" customFormat="1" customHeight="1" ht="22.5">
      <c r="A3310" s="28229"/>
      <c r="B3310" s="28924" t="s">
        <v>3090</v>
      </c>
      <c r="C3310" s="28540" t="s">
        <v>103</v>
      </c>
      <c r="D3310" s="27339" t="str">
        <f>B3310&amp;".1"</f>
        <v>3.1092.1</v>
      </c>
      <c r="E3310" s="27340" t="s">
        <v>1065</v>
      </c>
      <c r="F3310" s="27341" t="s">
        <v>430</v>
      </c>
      <c r="G3310" s="27545" t="s">
        <v>22</v>
      </c>
      <c r="H3310" s="27343" t="s">
        <v>22</v>
      </c>
      <c r="I3310" s="27545" t="s">
        <v>2206</v>
      </c>
      <c r="J3310" s="27343" t="s">
        <v>22</v>
      </c>
      <c r="K3310" s="28195"/>
      <c r="L3310" s="28229"/>
      <c r="M3310" s="28229"/>
      <c r="N3310" s="28229"/>
      <c r="O3310" s="28229"/>
      <c r="P3310" s="28229"/>
      <c r="Q3310" s="28229"/>
      <c r="R3310" s="28229"/>
      <c r="S3310" s="28229"/>
      <c r="T3310" s="28229"/>
      <c r="U3310" s="28265"/>
      <c r="V3310" s="28229">
        <v>0</v>
      </c>
    </row>
    <row s="28966" customFormat="1" customHeight="1" ht="15">
      <c r="A3311" s="28229"/>
      <c r="B3311" s="28924"/>
      <c r="C3311" s="28540"/>
      <c r="D3311" s="27339" t="str">
        <f>B3310&amp;".2"</f>
        <v>3.1092.2</v>
      </c>
      <c r="E3311" s="27340" t="s">
        <v>1066</v>
      </c>
      <c r="F3311" s="27341" t="s">
        <v>430</v>
      </c>
      <c r="G3311" s="27310" t="s">
        <v>22</v>
      </c>
      <c r="H3311" s="27343" t="s">
        <v>22</v>
      </c>
      <c r="I3311" s="27310" t="s">
        <v>3059</v>
      </c>
      <c r="J3311" s="27343" t="s">
        <v>22</v>
      </c>
      <c r="K3311" s="28195" t="s">
        <v>1067</v>
      </c>
      <c r="L3311" s="28229"/>
      <c r="M3311" s="28229"/>
      <c r="N3311" s="28229"/>
      <c r="O3311" s="28229"/>
      <c r="P3311" s="28229"/>
      <c r="Q3311" s="28229"/>
      <c r="R3311" s="28229"/>
      <c r="S3311" s="28229"/>
      <c r="T3311" s="28229"/>
      <c r="U3311" s="28265"/>
      <c r="V3311" s="28229">
        <v>0</v>
      </c>
    </row>
    <row s="28966" customFormat="1" customHeight="1" ht="15">
      <c r="A3312" s="28229"/>
      <c r="B3312" s="28924"/>
      <c r="C3312" s="28540"/>
      <c r="D3312" s="27339" t="str">
        <f>B3310&amp;".3"</f>
        <v>3.1092.3</v>
      </c>
      <c r="E3312" s="27340" t="s">
        <v>1068</v>
      </c>
      <c r="F3312" s="27341" t="s">
        <v>430</v>
      </c>
      <c r="G3312" s="27310" t="s">
        <v>22</v>
      </c>
      <c r="H3312" s="27343" t="s">
        <v>22</v>
      </c>
      <c r="I3312" s="27310" t="s">
        <v>3059</v>
      </c>
      <c r="J3312" s="27343" t="s">
        <v>22</v>
      </c>
      <c r="K3312" s="28195" t="s">
        <v>1069</v>
      </c>
      <c r="L3312" s="28229"/>
      <c r="M3312" s="28229"/>
      <c r="N3312" s="28229"/>
      <c r="O3312" s="28229"/>
      <c r="P3312" s="28229"/>
      <c r="Q3312" s="28229"/>
      <c r="R3312" s="28229"/>
      <c r="S3312" s="28229"/>
      <c r="T3312" s="28229"/>
      <c r="U3312" s="28265"/>
      <c r="V3312" s="28229">
        <v>0</v>
      </c>
    </row>
    <row s="28966" customFormat="1" customHeight="1" ht="22.5">
      <c r="A3313" s="28229"/>
      <c r="B3313" s="28924" t="s">
        <v>3091</v>
      </c>
      <c r="C3313" s="28540" t="s">
        <v>103</v>
      </c>
      <c r="D3313" s="27339" t="str">
        <f>B3313&amp;".1"</f>
        <v>3.1093.1</v>
      </c>
      <c r="E3313" s="27340" t="s">
        <v>1065</v>
      </c>
      <c r="F3313" s="27341" t="s">
        <v>430</v>
      </c>
      <c r="G3313" s="27545" t="s">
        <v>22</v>
      </c>
      <c r="H3313" s="27343" t="s">
        <v>22</v>
      </c>
      <c r="I3313" s="27545" t="s">
        <v>1270</v>
      </c>
      <c r="J3313" s="27343" t="s">
        <v>22</v>
      </c>
      <c r="K3313" s="28195"/>
      <c r="L3313" s="28229"/>
      <c r="M3313" s="28229"/>
      <c r="N3313" s="28229"/>
      <c r="O3313" s="28229"/>
      <c r="P3313" s="28229"/>
      <c r="Q3313" s="28229"/>
      <c r="R3313" s="28229"/>
      <c r="S3313" s="28229"/>
      <c r="T3313" s="28229"/>
      <c r="U3313" s="28265"/>
      <c r="V3313" s="28229">
        <v>0</v>
      </c>
    </row>
    <row s="28966" customFormat="1" customHeight="1" ht="15">
      <c r="A3314" s="28229"/>
      <c r="B3314" s="28924"/>
      <c r="C3314" s="28540"/>
      <c r="D3314" s="27339" t="str">
        <f>B3313&amp;".2"</f>
        <v>3.1093.2</v>
      </c>
      <c r="E3314" s="27340" t="s">
        <v>1066</v>
      </c>
      <c r="F3314" s="27341" t="s">
        <v>430</v>
      </c>
      <c r="G3314" s="27310" t="s">
        <v>22</v>
      </c>
      <c r="H3314" s="27343" t="s">
        <v>22</v>
      </c>
      <c r="I3314" s="27310" t="s">
        <v>3092</v>
      </c>
      <c r="J3314" s="27343" t="s">
        <v>22</v>
      </c>
      <c r="K3314" s="28195" t="s">
        <v>1067</v>
      </c>
      <c r="L3314" s="28229"/>
      <c r="M3314" s="28229"/>
      <c r="N3314" s="28229"/>
      <c r="O3314" s="28229"/>
      <c r="P3314" s="28229"/>
      <c r="Q3314" s="28229"/>
      <c r="R3314" s="28229"/>
      <c r="S3314" s="28229"/>
      <c r="T3314" s="28229"/>
      <c r="U3314" s="28265"/>
      <c r="V3314" s="28229">
        <v>0</v>
      </c>
    </row>
    <row s="28966" customFormat="1" customHeight="1" ht="15">
      <c r="A3315" s="28229"/>
      <c r="B3315" s="28924"/>
      <c r="C3315" s="28540"/>
      <c r="D3315" s="27339" t="str">
        <f>B3313&amp;".3"</f>
        <v>3.1093.3</v>
      </c>
      <c r="E3315" s="27340" t="s">
        <v>1068</v>
      </c>
      <c r="F3315" s="27341" t="s">
        <v>430</v>
      </c>
      <c r="G3315" s="27310" t="s">
        <v>22</v>
      </c>
      <c r="H3315" s="27343" t="s">
        <v>22</v>
      </c>
      <c r="I3315" s="27310" t="s">
        <v>3059</v>
      </c>
      <c r="J3315" s="27343" t="s">
        <v>22</v>
      </c>
      <c r="K3315" s="28195" t="s">
        <v>1069</v>
      </c>
      <c r="L3315" s="28229"/>
      <c r="M3315" s="28229"/>
      <c r="N3315" s="28229"/>
      <c r="O3315" s="28229"/>
      <c r="P3315" s="28229"/>
      <c r="Q3315" s="28229"/>
      <c r="R3315" s="28229"/>
      <c r="S3315" s="28229"/>
      <c r="T3315" s="28229"/>
      <c r="U3315" s="28265"/>
      <c r="V3315" s="28229">
        <v>0</v>
      </c>
    </row>
    <row s="28966" customFormat="1" customHeight="1" ht="22.5">
      <c r="A3316" s="28229"/>
      <c r="B3316" s="28924" t="s">
        <v>3093</v>
      </c>
      <c r="C3316" s="28540" t="s">
        <v>103</v>
      </c>
      <c r="D3316" s="27339" t="str">
        <f>B3316&amp;".1"</f>
        <v>3.1094.1</v>
      </c>
      <c r="E3316" s="27340" t="s">
        <v>1065</v>
      </c>
      <c r="F3316" s="27341" t="s">
        <v>430</v>
      </c>
      <c r="G3316" s="27545" t="s">
        <v>22</v>
      </c>
      <c r="H3316" s="27343" t="s">
        <v>22</v>
      </c>
      <c r="I3316" s="27545" t="s">
        <v>3094</v>
      </c>
      <c r="J3316" s="27343" t="s">
        <v>22</v>
      </c>
      <c r="K3316" s="28195"/>
      <c r="L3316" s="28229"/>
      <c r="M3316" s="28229"/>
      <c r="N3316" s="28229"/>
      <c r="O3316" s="28229"/>
      <c r="P3316" s="28229"/>
      <c r="Q3316" s="28229"/>
      <c r="R3316" s="28229"/>
      <c r="S3316" s="28229"/>
      <c r="T3316" s="28229"/>
      <c r="U3316" s="28265"/>
      <c r="V3316" s="28229">
        <v>0</v>
      </c>
    </row>
    <row s="28966" customFormat="1" customHeight="1" ht="15">
      <c r="A3317" s="28229"/>
      <c r="B3317" s="28924"/>
      <c r="C3317" s="28540"/>
      <c r="D3317" s="27339" t="str">
        <f>B3316&amp;".2"</f>
        <v>3.1094.2</v>
      </c>
      <c r="E3317" s="27340" t="s">
        <v>1066</v>
      </c>
      <c r="F3317" s="27341" t="s">
        <v>430</v>
      </c>
      <c r="G3317" s="27310" t="s">
        <v>22</v>
      </c>
      <c r="H3317" s="27343" t="s">
        <v>22</v>
      </c>
      <c r="I3317" s="27310" t="s">
        <v>3092</v>
      </c>
      <c r="J3317" s="27343" t="s">
        <v>22</v>
      </c>
      <c r="K3317" s="28195" t="s">
        <v>1067</v>
      </c>
      <c r="L3317" s="28229"/>
      <c r="M3317" s="28229"/>
      <c r="N3317" s="28229"/>
      <c r="O3317" s="28229"/>
      <c r="P3317" s="28229"/>
      <c r="Q3317" s="28229"/>
      <c r="R3317" s="28229"/>
      <c r="S3317" s="28229"/>
      <c r="T3317" s="28229"/>
      <c r="U3317" s="28265"/>
      <c r="V3317" s="28229">
        <v>0</v>
      </c>
    </row>
    <row s="28966" customFormat="1" customHeight="1" ht="15">
      <c r="A3318" s="28229"/>
      <c r="B3318" s="28924"/>
      <c r="C3318" s="28540"/>
      <c r="D3318" s="27339" t="str">
        <f>B3316&amp;".3"</f>
        <v>3.1094.3</v>
      </c>
      <c r="E3318" s="27340" t="s">
        <v>1068</v>
      </c>
      <c r="F3318" s="27341" t="s">
        <v>430</v>
      </c>
      <c r="G3318" s="27310" t="s">
        <v>22</v>
      </c>
      <c r="H3318" s="27343" t="s">
        <v>22</v>
      </c>
      <c r="I3318" s="27310" t="s">
        <v>3059</v>
      </c>
      <c r="J3318" s="27343" t="s">
        <v>22</v>
      </c>
      <c r="K3318" s="28195" t="s">
        <v>1069</v>
      </c>
      <c r="L3318" s="28229"/>
      <c r="M3318" s="28229"/>
      <c r="N3318" s="28229"/>
      <c r="O3318" s="28229"/>
      <c r="P3318" s="28229"/>
      <c r="Q3318" s="28229"/>
      <c r="R3318" s="28229"/>
      <c r="S3318" s="28229"/>
      <c r="T3318" s="28229"/>
      <c r="U3318" s="28265"/>
      <c r="V3318" s="28229">
        <v>0</v>
      </c>
    </row>
    <row s="28966" customFormat="1" customHeight="1" ht="22.5">
      <c r="A3319" s="28229"/>
      <c r="B3319" s="28924" t="s">
        <v>3095</v>
      </c>
      <c r="C3319" s="28540" t="s">
        <v>103</v>
      </c>
      <c r="D3319" s="27339" t="str">
        <f>B3319&amp;".1"</f>
        <v>3.1095.1</v>
      </c>
      <c r="E3319" s="27340" t="s">
        <v>1065</v>
      </c>
      <c r="F3319" s="27341" t="s">
        <v>430</v>
      </c>
      <c r="G3319" s="27545" t="s">
        <v>22</v>
      </c>
      <c r="H3319" s="27343" t="s">
        <v>22</v>
      </c>
      <c r="I3319" s="27545" t="s">
        <v>3096</v>
      </c>
      <c r="J3319" s="27343" t="s">
        <v>22</v>
      </c>
      <c r="K3319" s="28195"/>
      <c r="L3319" s="28229"/>
      <c r="M3319" s="28229"/>
      <c r="N3319" s="28229"/>
      <c r="O3319" s="28229"/>
      <c r="P3319" s="28229"/>
      <c r="Q3319" s="28229"/>
      <c r="R3319" s="28229"/>
      <c r="S3319" s="28229"/>
      <c r="T3319" s="28229"/>
      <c r="U3319" s="28265"/>
      <c r="V3319" s="28229">
        <v>0</v>
      </c>
    </row>
    <row s="28966" customFormat="1" customHeight="1" ht="15">
      <c r="A3320" s="28229"/>
      <c r="B3320" s="28924"/>
      <c r="C3320" s="28540"/>
      <c r="D3320" s="27339" t="str">
        <f>B3319&amp;".2"</f>
        <v>3.1095.2</v>
      </c>
      <c r="E3320" s="27340" t="s">
        <v>1066</v>
      </c>
      <c r="F3320" s="27341" t="s">
        <v>430</v>
      </c>
      <c r="G3320" s="27310" t="s">
        <v>22</v>
      </c>
      <c r="H3320" s="27343" t="s">
        <v>22</v>
      </c>
      <c r="I3320" s="27310" t="s">
        <v>3092</v>
      </c>
      <c r="J3320" s="27343" t="s">
        <v>22</v>
      </c>
      <c r="K3320" s="28195" t="s">
        <v>1067</v>
      </c>
      <c r="L3320" s="28229"/>
      <c r="M3320" s="28229"/>
      <c r="N3320" s="28229"/>
      <c r="O3320" s="28229"/>
      <c r="P3320" s="28229"/>
      <c r="Q3320" s="28229"/>
      <c r="R3320" s="28229"/>
      <c r="S3320" s="28229"/>
      <c r="T3320" s="28229"/>
      <c r="U3320" s="28265"/>
      <c r="V3320" s="28229">
        <v>0</v>
      </c>
    </row>
    <row s="28966" customFormat="1" customHeight="1" ht="15">
      <c r="A3321" s="28229"/>
      <c r="B3321" s="28924"/>
      <c r="C3321" s="28540"/>
      <c r="D3321" s="27339" t="str">
        <f>B3319&amp;".3"</f>
        <v>3.1095.3</v>
      </c>
      <c r="E3321" s="27340" t="s">
        <v>1068</v>
      </c>
      <c r="F3321" s="27341" t="s">
        <v>430</v>
      </c>
      <c r="G3321" s="27310" t="s">
        <v>22</v>
      </c>
      <c r="H3321" s="27343" t="s">
        <v>22</v>
      </c>
      <c r="I3321" s="27310" t="s">
        <v>3092</v>
      </c>
      <c r="J3321" s="27343" t="s">
        <v>22</v>
      </c>
      <c r="K3321" s="28195" t="s">
        <v>1069</v>
      </c>
      <c r="L3321" s="28229"/>
      <c r="M3321" s="28229"/>
      <c r="N3321" s="28229"/>
      <c r="O3321" s="28229"/>
      <c r="P3321" s="28229"/>
      <c r="Q3321" s="28229"/>
      <c r="R3321" s="28229"/>
      <c r="S3321" s="28229"/>
      <c r="T3321" s="28229"/>
      <c r="U3321" s="28265"/>
      <c r="V3321" s="28229">
        <v>0</v>
      </c>
    </row>
    <row s="28966" customFormat="1" customHeight="1" ht="22.5">
      <c r="A3322" s="28229"/>
      <c r="B3322" s="28924" t="s">
        <v>3097</v>
      </c>
      <c r="C3322" s="28540" t="s">
        <v>103</v>
      </c>
      <c r="D3322" s="27339" t="str">
        <f>B3322&amp;".1"</f>
        <v>3.1096.1</v>
      </c>
      <c r="E3322" s="27340" t="s">
        <v>1065</v>
      </c>
      <c r="F3322" s="27341" t="s">
        <v>430</v>
      </c>
      <c r="G3322" s="27545" t="s">
        <v>22</v>
      </c>
      <c r="H3322" s="27343" t="s">
        <v>22</v>
      </c>
      <c r="I3322" s="27545" t="s">
        <v>3098</v>
      </c>
      <c r="J3322" s="27343" t="s">
        <v>22</v>
      </c>
      <c r="K3322" s="28195"/>
      <c r="L3322" s="28229"/>
      <c r="M3322" s="28229"/>
      <c r="N3322" s="28229"/>
      <c r="O3322" s="28229"/>
      <c r="P3322" s="28229"/>
      <c r="Q3322" s="28229"/>
      <c r="R3322" s="28229"/>
      <c r="S3322" s="28229"/>
      <c r="T3322" s="28229"/>
      <c r="U3322" s="28265"/>
      <c r="V3322" s="28229">
        <v>0</v>
      </c>
    </row>
    <row s="28966" customFormat="1" customHeight="1" ht="15">
      <c r="A3323" s="28229"/>
      <c r="B3323" s="28924"/>
      <c r="C3323" s="28540"/>
      <c r="D3323" s="27339" t="str">
        <f>B3322&amp;".2"</f>
        <v>3.1096.2</v>
      </c>
      <c r="E3323" s="27340" t="s">
        <v>1066</v>
      </c>
      <c r="F3323" s="27341" t="s">
        <v>430</v>
      </c>
      <c r="G3323" s="27310" t="s">
        <v>22</v>
      </c>
      <c r="H3323" s="27343" t="s">
        <v>22</v>
      </c>
      <c r="I3323" s="27310" t="s">
        <v>3092</v>
      </c>
      <c r="J3323" s="27343" t="s">
        <v>22</v>
      </c>
      <c r="K3323" s="28195" t="s">
        <v>1067</v>
      </c>
      <c r="L3323" s="28229"/>
      <c r="M3323" s="28229"/>
      <c r="N3323" s="28229"/>
      <c r="O3323" s="28229"/>
      <c r="P3323" s="28229"/>
      <c r="Q3323" s="28229"/>
      <c r="R3323" s="28229"/>
      <c r="S3323" s="28229"/>
      <c r="T3323" s="28229"/>
      <c r="U3323" s="28265"/>
      <c r="V3323" s="28229">
        <v>0</v>
      </c>
    </row>
    <row s="28966" customFormat="1" customHeight="1" ht="15">
      <c r="A3324" s="28229"/>
      <c r="B3324" s="28924"/>
      <c r="C3324" s="28540"/>
      <c r="D3324" s="27339" t="str">
        <f>B3322&amp;".3"</f>
        <v>3.1096.3</v>
      </c>
      <c r="E3324" s="27340" t="s">
        <v>1068</v>
      </c>
      <c r="F3324" s="27341" t="s">
        <v>430</v>
      </c>
      <c r="G3324" s="27310" t="s">
        <v>22</v>
      </c>
      <c r="H3324" s="27343" t="s">
        <v>22</v>
      </c>
      <c r="I3324" s="27310" t="s">
        <v>3092</v>
      </c>
      <c r="J3324" s="27343" t="s">
        <v>22</v>
      </c>
      <c r="K3324" s="28195" t="s">
        <v>1069</v>
      </c>
      <c r="L3324" s="28229"/>
      <c r="M3324" s="28229"/>
      <c r="N3324" s="28229"/>
      <c r="O3324" s="28229"/>
      <c r="P3324" s="28229"/>
      <c r="Q3324" s="28229"/>
      <c r="R3324" s="28229"/>
      <c r="S3324" s="28229"/>
      <c r="T3324" s="28229"/>
      <c r="U3324" s="28265"/>
      <c r="V3324" s="28229">
        <v>0</v>
      </c>
    </row>
    <row s="28966" customFormat="1" customHeight="1" ht="22.5">
      <c r="A3325" s="28229"/>
      <c r="B3325" s="28924" t="s">
        <v>3099</v>
      </c>
      <c r="C3325" s="28540" t="s">
        <v>103</v>
      </c>
      <c r="D3325" s="27339" t="str">
        <f>B3325&amp;".1"</f>
        <v>3.1097.1</v>
      </c>
      <c r="E3325" s="27340" t="s">
        <v>1065</v>
      </c>
      <c r="F3325" s="27341" t="s">
        <v>430</v>
      </c>
      <c r="G3325" s="27545" t="s">
        <v>22</v>
      </c>
      <c r="H3325" s="27343" t="s">
        <v>22</v>
      </c>
      <c r="I3325" s="27545" t="s">
        <v>3100</v>
      </c>
      <c r="J3325" s="27343" t="s">
        <v>22</v>
      </c>
      <c r="K3325" s="28195"/>
      <c r="L3325" s="28229"/>
      <c r="M3325" s="28229"/>
      <c r="N3325" s="28229"/>
      <c r="O3325" s="28229"/>
      <c r="P3325" s="28229"/>
      <c r="Q3325" s="28229"/>
      <c r="R3325" s="28229"/>
      <c r="S3325" s="28229"/>
      <c r="T3325" s="28229"/>
      <c r="U3325" s="28265"/>
      <c r="V3325" s="28229">
        <v>0</v>
      </c>
    </row>
    <row s="28966" customFormat="1" customHeight="1" ht="15">
      <c r="A3326" s="28229"/>
      <c r="B3326" s="28924"/>
      <c r="C3326" s="28540"/>
      <c r="D3326" s="27339" t="str">
        <f>B3325&amp;".2"</f>
        <v>3.1097.2</v>
      </c>
      <c r="E3326" s="27340" t="s">
        <v>1066</v>
      </c>
      <c r="F3326" s="27341" t="s">
        <v>430</v>
      </c>
      <c r="G3326" s="27310" t="s">
        <v>22</v>
      </c>
      <c r="H3326" s="27343" t="s">
        <v>22</v>
      </c>
      <c r="I3326" s="27310" t="s">
        <v>3092</v>
      </c>
      <c r="J3326" s="27343" t="s">
        <v>22</v>
      </c>
      <c r="K3326" s="28195" t="s">
        <v>1067</v>
      </c>
      <c r="L3326" s="28229"/>
      <c r="M3326" s="28229"/>
      <c r="N3326" s="28229"/>
      <c r="O3326" s="28229"/>
      <c r="P3326" s="28229"/>
      <c r="Q3326" s="28229"/>
      <c r="R3326" s="28229"/>
      <c r="S3326" s="28229"/>
      <c r="T3326" s="28229"/>
      <c r="U3326" s="28265"/>
      <c r="V3326" s="28229">
        <v>0</v>
      </c>
    </row>
    <row s="28966" customFormat="1" customHeight="1" ht="15">
      <c r="A3327" s="28229"/>
      <c r="B3327" s="28924"/>
      <c r="C3327" s="28540"/>
      <c r="D3327" s="27339" t="str">
        <f>B3325&amp;".3"</f>
        <v>3.1097.3</v>
      </c>
      <c r="E3327" s="27340" t="s">
        <v>1068</v>
      </c>
      <c r="F3327" s="27341" t="s">
        <v>430</v>
      </c>
      <c r="G3327" s="27310" t="s">
        <v>22</v>
      </c>
      <c r="H3327" s="27343" t="s">
        <v>22</v>
      </c>
      <c r="I3327" s="27310" t="s">
        <v>3092</v>
      </c>
      <c r="J3327" s="27343" t="s">
        <v>22</v>
      </c>
      <c r="K3327" s="28195" t="s">
        <v>1069</v>
      </c>
      <c r="L3327" s="28229"/>
      <c r="M3327" s="28229"/>
      <c r="N3327" s="28229"/>
      <c r="O3327" s="28229"/>
      <c r="P3327" s="28229"/>
      <c r="Q3327" s="28229"/>
      <c r="R3327" s="28229"/>
      <c r="S3327" s="28229"/>
      <c r="T3327" s="28229"/>
      <c r="U3327" s="28265"/>
      <c r="V3327" s="28229">
        <v>0</v>
      </c>
    </row>
    <row s="28966" customFormat="1" customHeight="1" ht="22.5">
      <c r="A3328" s="28229"/>
      <c r="B3328" s="28924" t="s">
        <v>3101</v>
      </c>
      <c r="C3328" s="28540" t="s">
        <v>103</v>
      </c>
      <c r="D3328" s="27339" t="str">
        <f>B3328&amp;".1"</f>
        <v>3.1098.1</v>
      </c>
      <c r="E3328" s="27340" t="s">
        <v>1065</v>
      </c>
      <c r="F3328" s="27341" t="s">
        <v>430</v>
      </c>
      <c r="G3328" s="27545" t="s">
        <v>22</v>
      </c>
      <c r="H3328" s="27343" t="s">
        <v>22</v>
      </c>
      <c r="I3328" s="27545" t="s">
        <v>3102</v>
      </c>
      <c r="J3328" s="27343" t="s">
        <v>22</v>
      </c>
      <c r="K3328" s="28195"/>
      <c r="L3328" s="28229"/>
      <c r="M3328" s="28229"/>
      <c r="N3328" s="28229"/>
      <c r="O3328" s="28229"/>
      <c r="P3328" s="28229"/>
      <c r="Q3328" s="28229"/>
      <c r="R3328" s="28229"/>
      <c r="S3328" s="28229"/>
      <c r="T3328" s="28229"/>
      <c r="U3328" s="28265"/>
      <c r="V3328" s="28229">
        <v>0</v>
      </c>
    </row>
    <row s="28966" customFormat="1" customHeight="1" ht="15">
      <c r="A3329" s="28229"/>
      <c r="B3329" s="28924"/>
      <c r="C3329" s="28540"/>
      <c r="D3329" s="27339" t="str">
        <f>B3328&amp;".2"</f>
        <v>3.1098.2</v>
      </c>
      <c r="E3329" s="27340" t="s">
        <v>1066</v>
      </c>
      <c r="F3329" s="27341" t="s">
        <v>430</v>
      </c>
      <c r="G3329" s="27310" t="s">
        <v>22</v>
      </c>
      <c r="H3329" s="27343" t="s">
        <v>22</v>
      </c>
      <c r="I3329" s="27310" t="s">
        <v>3092</v>
      </c>
      <c r="J3329" s="27343" t="s">
        <v>22</v>
      </c>
      <c r="K3329" s="28195" t="s">
        <v>1067</v>
      </c>
      <c r="L3329" s="28229"/>
      <c r="M3329" s="28229"/>
      <c r="N3329" s="28229"/>
      <c r="O3329" s="28229"/>
      <c r="P3329" s="28229"/>
      <c r="Q3329" s="28229"/>
      <c r="R3329" s="28229"/>
      <c r="S3329" s="28229"/>
      <c r="T3329" s="28229"/>
      <c r="U3329" s="28265"/>
      <c r="V3329" s="28229">
        <v>0</v>
      </c>
    </row>
    <row s="28966" customFormat="1" customHeight="1" ht="15">
      <c r="A3330" s="28229"/>
      <c r="B3330" s="28924"/>
      <c r="C3330" s="28540"/>
      <c r="D3330" s="27339" t="str">
        <f>B3328&amp;".3"</f>
        <v>3.1098.3</v>
      </c>
      <c r="E3330" s="27340" t="s">
        <v>1068</v>
      </c>
      <c r="F3330" s="27341" t="s">
        <v>430</v>
      </c>
      <c r="G3330" s="27310" t="s">
        <v>22</v>
      </c>
      <c r="H3330" s="27343" t="s">
        <v>22</v>
      </c>
      <c r="I3330" s="27310" t="s">
        <v>3092</v>
      </c>
      <c r="J3330" s="27343" t="s">
        <v>22</v>
      </c>
      <c r="K3330" s="28195" t="s">
        <v>1069</v>
      </c>
      <c r="L3330" s="28229"/>
      <c r="M3330" s="28229"/>
      <c r="N3330" s="28229"/>
      <c r="O3330" s="28229"/>
      <c r="P3330" s="28229"/>
      <c r="Q3330" s="28229"/>
      <c r="R3330" s="28229"/>
      <c r="S3330" s="28229"/>
      <c r="T3330" s="28229"/>
      <c r="U3330" s="28265"/>
      <c r="V3330" s="28229">
        <v>0</v>
      </c>
    </row>
    <row s="28966" customFormat="1" customHeight="1" ht="22.5">
      <c r="A3331" s="28229"/>
      <c r="B3331" s="28924" t="s">
        <v>3103</v>
      </c>
      <c r="C3331" s="28540" t="s">
        <v>103</v>
      </c>
      <c r="D3331" s="27339" t="str">
        <f>B3331&amp;".1"</f>
        <v>3.1099.1</v>
      </c>
      <c r="E3331" s="27340" t="s">
        <v>1065</v>
      </c>
      <c r="F3331" s="27341" t="s">
        <v>430</v>
      </c>
      <c r="G3331" s="27545" t="s">
        <v>22</v>
      </c>
      <c r="H3331" s="27343" t="s">
        <v>22</v>
      </c>
      <c r="I3331" s="27545" t="s">
        <v>3104</v>
      </c>
      <c r="J3331" s="27343" t="s">
        <v>22</v>
      </c>
      <c r="K3331" s="28195"/>
      <c r="L3331" s="28229"/>
      <c r="M3331" s="28229"/>
      <c r="N3331" s="28229"/>
      <c r="O3331" s="28229"/>
      <c r="P3331" s="28229"/>
      <c r="Q3331" s="28229"/>
      <c r="R3331" s="28229"/>
      <c r="S3331" s="28229"/>
      <c r="T3331" s="28229"/>
      <c r="U3331" s="28265"/>
      <c r="V3331" s="28229">
        <v>0</v>
      </c>
    </row>
    <row s="28966" customFormat="1" customHeight="1" ht="15">
      <c r="A3332" s="28229"/>
      <c r="B3332" s="28924"/>
      <c r="C3332" s="28540"/>
      <c r="D3332" s="27339" t="str">
        <f>B3331&amp;".2"</f>
        <v>3.1099.2</v>
      </c>
      <c r="E3332" s="27340" t="s">
        <v>1066</v>
      </c>
      <c r="F3332" s="27341" t="s">
        <v>430</v>
      </c>
      <c r="G3332" s="27310" t="s">
        <v>22</v>
      </c>
      <c r="H3332" s="27343" t="s">
        <v>22</v>
      </c>
      <c r="I3332" s="27310" t="s">
        <v>3092</v>
      </c>
      <c r="J3332" s="27343" t="s">
        <v>22</v>
      </c>
      <c r="K3332" s="28195" t="s">
        <v>1067</v>
      </c>
      <c r="L3332" s="28229"/>
      <c r="M3332" s="28229"/>
      <c r="N3332" s="28229"/>
      <c r="O3332" s="28229"/>
      <c r="P3332" s="28229"/>
      <c r="Q3332" s="28229"/>
      <c r="R3332" s="28229"/>
      <c r="S3332" s="28229"/>
      <c r="T3332" s="28229"/>
      <c r="U3332" s="28265"/>
      <c r="V3332" s="28229">
        <v>0</v>
      </c>
    </row>
    <row s="28966" customFormat="1" customHeight="1" ht="15">
      <c r="A3333" s="28229"/>
      <c r="B3333" s="28924"/>
      <c r="C3333" s="28540"/>
      <c r="D3333" s="27339" t="str">
        <f>B3331&amp;".3"</f>
        <v>3.1099.3</v>
      </c>
      <c r="E3333" s="27340" t="s">
        <v>1068</v>
      </c>
      <c r="F3333" s="27341" t="s">
        <v>430</v>
      </c>
      <c r="G3333" s="27310" t="s">
        <v>22</v>
      </c>
      <c r="H3333" s="27343" t="s">
        <v>22</v>
      </c>
      <c r="I3333" s="27310" t="s">
        <v>3092</v>
      </c>
      <c r="J3333" s="27343" t="s">
        <v>22</v>
      </c>
      <c r="K3333" s="28195" t="s">
        <v>1069</v>
      </c>
      <c r="L3333" s="28229"/>
      <c r="M3333" s="28229"/>
      <c r="N3333" s="28229"/>
      <c r="O3333" s="28229"/>
      <c r="P3333" s="28229"/>
      <c r="Q3333" s="28229"/>
      <c r="R3333" s="28229"/>
      <c r="S3333" s="28229"/>
      <c r="T3333" s="28229"/>
      <c r="U3333" s="28265"/>
      <c r="V3333" s="28229">
        <v>0</v>
      </c>
    </row>
    <row s="28966" customFormat="1" customHeight="1" ht="22.5">
      <c r="A3334" s="28229"/>
      <c r="B3334" s="28924" t="s">
        <v>3105</v>
      </c>
      <c r="C3334" s="28540" t="s">
        <v>103</v>
      </c>
      <c r="D3334" s="27339" t="str">
        <f>B3334&amp;".1"</f>
        <v>3.1100.1</v>
      </c>
      <c r="E3334" s="27340" t="s">
        <v>1065</v>
      </c>
      <c r="F3334" s="27341" t="s">
        <v>430</v>
      </c>
      <c r="G3334" s="27545" t="s">
        <v>22</v>
      </c>
      <c r="H3334" s="27343" t="s">
        <v>22</v>
      </c>
      <c r="I3334" s="27545" t="s">
        <v>3106</v>
      </c>
      <c r="J3334" s="27343" t="s">
        <v>22</v>
      </c>
      <c r="K3334" s="28195"/>
      <c r="L3334" s="28229"/>
      <c r="M3334" s="28229"/>
      <c r="N3334" s="28229"/>
      <c r="O3334" s="28229"/>
      <c r="P3334" s="28229"/>
      <c r="Q3334" s="28229"/>
      <c r="R3334" s="28229"/>
      <c r="S3334" s="28229"/>
      <c r="T3334" s="28229"/>
      <c r="U3334" s="28265"/>
      <c r="V3334" s="28229">
        <v>0</v>
      </c>
    </row>
    <row s="28966" customFormat="1" customHeight="1" ht="15">
      <c r="A3335" s="28229"/>
      <c r="B3335" s="28924"/>
      <c r="C3335" s="28540"/>
      <c r="D3335" s="27339" t="str">
        <f>B3334&amp;".2"</f>
        <v>3.1100.2</v>
      </c>
      <c r="E3335" s="27340" t="s">
        <v>1066</v>
      </c>
      <c r="F3335" s="27341" t="s">
        <v>430</v>
      </c>
      <c r="G3335" s="27310" t="s">
        <v>22</v>
      </c>
      <c r="H3335" s="27343" t="s">
        <v>22</v>
      </c>
      <c r="I3335" s="27310" t="s">
        <v>3107</v>
      </c>
      <c r="J3335" s="27343" t="s">
        <v>22</v>
      </c>
      <c r="K3335" s="28195" t="s">
        <v>1067</v>
      </c>
      <c r="L3335" s="28229"/>
      <c r="M3335" s="28229"/>
      <c r="N3335" s="28229"/>
      <c r="O3335" s="28229"/>
      <c r="P3335" s="28229"/>
      <c r="Q3335" s="28229"/>
      <c r="R3335" s="28229"/>
      <c r="S3335" s="28229"/>
      <c r="T3335" s="28229"/>
      <c r="U3335" s="28265"/>
      <c r="V3335" s="28229">
        <v>0</v>
      </c>
    </row>
    <row s="28966" customFormat="1" customHeight="1" ht="15">
      <c r="A3336" s="28229"/>
      <c r="B3336" s="28924"/>
      <c r="C3336" s="28540"/>
      <c r="D3336" s="27339" t="str">
        <f>B3334&amp;".3"</f>
        <v>3.1100.3</v>
      </c>
      <c r="E3336" s="27340" t="s">
        <v>1068</v>
      </c>
      <c r="F3336" s="27341" t="s">
        <v>430</v>
      </c>
      <c r="G3336" s="27310" t="s">
        <v>22</v>
      </c>
      <c r="H3336" s="27343" t="s">
        <v>22</v>
      </c>
      <c r="I3336" s="27310" t="s">
        <v>3107</v>
      </c>
      <c r="J3336" s="27343" t="s">
        <v>22</v>
      </c>
      <c r="K3336" s="28195" t="s">
        <v>1069</v>
      </c>
      <c r="L3336" s="28229"/>
      <c r="M3336" s="28229"/>
      <c r="N3336" s="28229"/>
      <c r="O3336" s="28229"/>
      <c r="P3336" s="28229"/>
      <c r="Q3336" s="28229"/>
      <c r="R3336" s="28229"/>
      <c r="S3336" s="28229"/>
      <c r="T3336" s="28229"/>
      <c r="U3336" s="28265"/>
      <c r="V3336" s="28229">
        <v>0</v>
      </c>
    </row>
    <row s="28966" customFormat="1" customHeight="1" ht="22.5">
      <c r="A3337" s="28229"/>
      <c r="B3337" s="28924" t="s">
        <v>3108</v>
      </c>
      <c r="C3337" s="28540" t="s">
        <v>103</v>
      </c>
      <c r="D3337" s="27339" t="str">
        <f>B3337&amp;".1"</f>
        <v>3.1101.1</v>
      </c>
      <c r="E3337" s="27340" t="s">
        <v>1065</v>
      </c>
      <c r="F3337" s="27341" t="s">
        <v>430</v>
      </c>
      <c r="G3337" s="27545" t="s">
        <v>22</v>
      </c>
      <c r="H3337" s="27343" t="s">
        <v>22</v>
      </c>
      <c r="I3337" s="27545" t="s">
        <v>3109</v>
      </c>
      <c r="J3337" s="27343" t="s">
        <v>22</v>
      </c>
      <c r="K3337" s="28195"/>
      <c r="L3337" s="28229"/>
      <c r="M3337" s="28229"/>
      <c r="N3337" s="28229"/>
      <c r="O3337" s="28229"/>
      <c r="P3337" s="28229"/>
      <c r="Q3337" s="28229"/>
      <c r="R3337" s="28229"/>
      <c r="S3337" s="28229"/>
      <c r="T3337" s="28229"/>
      <c r="U3337" s="28265"/>
      <c r="V3337" s="28229">
        <v>0</v>
      </c>
    </row>
    <row s="28966" customFormat="1" customHeight="1" ht="15">
      <c r="A3338" s="28229"/>
      <c r="B3338" s="28924"/>
      <c r="C3338" s="28540"/>
      <c r="D3338" s="27339" t="str">
        <f>B3337&amp;".2"</f>
        <v>3.1101.2</v>
      </c>
      <c r="E3338" s="27340" t="s">
        <v>1066</v>
      </c>
      <c r="F3338" s="27341" t="s">
        <v>430</v>
      </c>
      <c r="G3338" s="27310" t="s">
        <v>22</v>
      </c>
      <c r="H3338" s="27343" t="s">
        <v>22</v>
      </c>
      <c r="I3338" s="27310" t="s">
        <v>3107</v>
      </c>
      <c r="J3338" s="27343" t="s">
        <v>22</v>
      </c>
      <c r="K3338" s="28195" t="s">
        <v>1067</v>
      </c>
      <c r="L3338" s="28229"/>
      <c r="M3338" s="28229"/>
      <c r="N3338" s="28229"/>
      <c r="O3338" s="28229"/>
      <c r="P3338" s="28229"/>
      <c r="Q3338" s="28229"/>
      <c r="R3338" s="28229"/>
      <c r="S3338" s="28229"/>
      <c r="T3338" s="28229"/>
      <c r="U3338" s="28265"/>
      <c r="V3338" s="28229">
        <v>0</v>
      </c>
    </row>
    <row s="28966" customFormat="1" customHeight="1" ht="15">
      <c r="A3339" s="28229"/>
      <c r="B3339" s="28924"/>
      <c r="C3339" s="28540"/>
      <c r="D3339" s="27339" t="str">
        <f>B3337&amp;".3"</f>
        <v>3.1101.3</v>
      </c>
      <c r="E3339" s="27340" t="s">
        <v>1068</v>
      </c>
      <c r="F3339" s="27341" t="s">
        <v>430</v>
      </c>
      <c r="G3339" s="27310" t="s">
        <v>22</v>
      </c>
      <c r="H3339" s="27343" t="s">
        <v>22</v>
      </c>
      <c r="I3339" s="27310" t="s">
        <v>3092</v>
      </c>
      <c r="J3339" s="27343" t="s">
        <v>22</v>
      </c>
      <c r="K3339" s="28195" t="s">
        <v>1069</v>
      </c>
      <c r="L3339" s="28229"/>
      <c r="M3339" s="28229"/>
      <c r="N3339" s="28229"/>
      <c r="O3339" s="28229"/>
      <c r="P3339" s="28229"/>
      <c r="Q3339" s="28229"/>
      <c r="R3339" s="28229"/>
      <c r="S3339" s="28229"/>
      <c r="T3339" s="28229"/>
      <c r="U3339" s="28265"/>
      <c r="V3339" s="28229">
        <v>0</v>
      </c>
    </row>
    <row s="28966" customFormat="1" customHeight="1" ht="22.5">
      <c r="A3340" s="28229"/>
      <c r="B3340" s="28924" t="s">
        <v>3110</v>
      </c>
      <c r="C3340" s="28540" t="s">
        <v>103</v>
      </c>
      <c r="D3340" s="27339" t="str">
        <f>B3340&amp;".1"</f>
        <v>3.1102.1</v>
      </c>
      <c r="E3340" s="27340" t="s">
        <v>1065</v>
      </c>
      <c r="F3340" s="27341" t="s">
        <v>430</v>
      </c>
      <c r="G3340" s="27545" t="s">
        <v>22</v>
      </c>
      <c r="H3340" s="27343" t="s">
        <v>22</v>
      </c>
      <c r="I3340" s="27545" t="s">
        <v>3111</v>
      </c>
      <c r="J3340" s="27343" t="s">
        <v>22</v>
      </c>
      <c r="K3340" s="28195"/>
      <c r="L3340" s="28229"/>
      <c r="M3340" s="28229"/>
      <c r="N3340" s="28229"/>
      <c r="O3340" s="28229"/>
      <c r="P3340" s="28229"/>
      <c r="Q3340" s="28229"/>
      <c r="R3340" s="28229"/>
      <c r="S3340" s="28229"/>
      <c r="T3340" s="28229"/>
      <c r="U3340" s="28265"/>
      <c r="V3340" s="28229">
        <v>0</v>
      </c>
    </row>
    <row s="28966" customFormat="1" customHeight="1" ht="15">
      <c r="A3341" s="28229"/>
      <c r="B3341" s="28924"/>
      <c r="C3341" s="28540"/>
      <c r="D3341" s="27339" t="str">
        <f>B3340&amp;".2"</f>
        <v>3.1102.2</v>
      </c>
      <c r="E3341" s="27340" t="s">
        <v>1066</v>
      </c>
      <c r="F3341" s="27341" t="s">
        <v>430</v>
      </c>
      <c r="G3341" s="27310" t="s">
        <v>22</v>
      </c>
      <c r="H3341" s="27343" t="s">
        <v>22</v>
      </c>
      <c r="I3341" s="27310" t="s">
        <v>3107</v>
      </c>
      <c r="J3341" s="27343" t="s">
        <v>22</v>
      </c>
      <c r="K3341" s="28195" t="s">
        <v>1067</v>
      </c>
      <c r="L3341" s="28229"/>
      <c r="M3341" s="28229"/>
      <c r="N3341" s="28229"/>
      <c r="O3341" s="28229"/>
      <c r="P3341" s="28229"/>
      <c r="Q3341" s="28229"/>
      <c r="R3341" s="28229"/>
      <c r="S3341" s="28229"/>
      <c r="T3341" s="28229"/>
      <c r="U3341" s="28265"/>
      <c r="V3341" s="28229">
        <v>0</v>
      </c>
    </row>
    <row s="28966" customFormat="1" customHeight="1" ht="15">
      <c r="A3342" s="28229"/>
      <c r="B3342" s="28924"/>
      <c r="C3342" s="28540"/>
      <c r="D3342" s="27339" t="str">
        <f>B3340&amp;".3"</f>
        <v>3.1102.3</v>
      </c>
      <c r="E3342" s="27340" t="s">
        <v>1068</v>
      </c>
      <c r="F3342" s="27341" t="s">
        <v>430</v>
      </c>
      <c r="G3342" s="27310" t="s">
        <v>22</v>
      </c>
      <c r="H3342" s="27343" t="s">
        <v>22</v>
      </c>
      <c r="I3342" s="27310" t="s">
        <v>3107</v>
      </c>
      <c r="J3342" s="27343" t="s">
        <v>22</v>
      </c>
      <c r="K3342" s="28195" t="s">
        <v>1069</v>
      </c>
      <c r="L3342" s="28229"/>
      <c r="M3342" s="28229"/>
      <c r="N3342" s="28229"/>
      <c r="O3342" s="28229"/>
      <c r="P3342" s="28229"/>
      <c r="Q3342" s="28229"/>
      <c r="R3342" s="28229"/>
      <c r="S3342" s="28229"/>
      <c r="T3342" s="28229"/>
      <c r="U3342" s="28265"/>
      <c r="V3342" s="28229">
        <v>0</v>
      </c>
    </row>
    <row s="28966" customFormat="1" customHeight="1" ht="22.5">
      <c r="A3343" s="28229"/>
      <c r="B3343" s="28924" t="s">
        <v>3112</v>
      </c>
      <c r="C3343" s="28540" t="s">
        <v>103</v>
      </c>
      <c r="D3343" s="27339" t="str">
        <f>B3343&amp;".1"</f>
        <v>3.1103.1</v>
      </c>
      <c r="E3343" s="27340" t="s">
        <v>1065</v>
      </c>
      <c r="F3343" s="27341" t="s">
        <v>430</v>
      </c>
      <c r="G3343" s="27545" t="s">
        <v>22</v>
      </c>
      <c r="H3343" s="27343" t="s">
        <v>22</v>
      </c>
      <c r="I3343" s="27545" t="s">
        <v>3113</v>
      </c>
      <c r="J3343" s="27343" t="s">
        <v>22</v>
      </c>
      <c r="K3343" s="28195"/>
      <c r="L3343" s="28229"/>
      <c r="M3343" s="28229"/>
      <c r="N3343" s="28229"/>
      <c r="O3343" s="28229"/>
      <c r="P3343" s="28229"/>
      <c r="Q3343" s="28229"/>
      <c r="R3343" s="28229"/>
      <c r="S3343" s="28229"/>
      <c r="T3343" s="28229"/>
      <c r="U3343" s="28265"/>
      <c r="V3343" s="28229">
        <v>0</v>
      </c>
    </row>
    <row s="28966" customFormat="1" customHeight="1" ht="15">
      <c r="A3344" s="28229"/>
      <c r="B3344" s="28924"/>
      <c r="C3344" s="28540"/>
      <c r="D3344" s="27339" t="str">
        <f>B3343&amp;".2"</f>
        <v>3.1103.2</v>
      </c>
      <c r="E3344" s="27340" t="s">
        <v>1066</v>
      </c>
      <c r="F3344" s="27341" t="s">
        <v>430</v>
      </c>
      <c r="G3344" s="27310" t="s">
        <v>22</v>
      </c>
      <c r="H3344" s="27343" t="s">
        <v>22</v>
      </c>
      <c r="I3344" s="27310" t="s">
        <v>3107</v>
      </c>
      <c r="J3344" s="27343" t="s">
        <v>22</v>
      </c>
      <c r="K3344" s="28195" t="s">
        <v>1067</v>
      </c>
      <c r="L3344" s="28229"/>
      <c r="M3344" s="28229"/>
      <c r="N3344" s="28229"/>
      <c r="O3344" s="28229"/>
      <c r="P3344" s="28229"/>
      <c r="Q3344" s="28229"/>
      <c r="R3344" s="28229"/>
      <c r="S3344" s="28229"/>
      <c r="T3344" s="28229"/>
      <c r="U3344" s="28265"/>
      <c r="V3344" s="28229">
        <v>0</v>
      </c>
    </row>
    <row s="28966" customFormat="1" customHeight="1" ht="15">
      <c r="A3345" s="28229"/>
      <c r="B3345" s="28924"/>
      <c r="C3345" s="28540"/>
      <c r="D3345" s="27339" t="str">
        <f>B3343&amp;".3"</f>
        <v>3.1103.3</v>
      </c>
      <c r="E3345" s="27340" t="s">
        <v>1068</v>
      </c>
      <c r="F3345" s="27341" t="s">
        <v>430</v>
      </c>
      <c r="G3345" s="27310" t="s">
        <v>22</v>
      </c>
      <c r="H3345" s="27343" t="s">
        <v>22</v>
      </c>
      <c r="I3345" s="27310" t="s">
        <v>3107</v>
      </c>
      <c r="J3345" s="27343" t="s">
        <v>22</v>
      </c>
      <c r="K3345" s="28195" t="s">
        <v>1069</v>
      </c>
      <c r="L3345" s="28229"/>
      <c r="M3345" s="28229"/>
      <c r="N3345" s="28229"/>
      <c r="O3345" s="28229"/>
      <c r="P3345" s="28229"/>
      <c r="Q3345" s="28229"/>
      <c r="R3345" s="28229"/>
      <c r="S3345" s="28229"/>
      <c r="T3345" s="28229"/>
      <c r="U3345" s="28265"/>
      <c r="V3345" s="28229">
        <v>0</v>
      </c>
    </row>
    <row s="28966" customFormat="1" customHeight="1" ht="22.5">
      <c r="A3346" s="28229"/>
      <c r="B3346" s="28924" t="s">
        <v>3114</v>
      </c>
      <c r="C3346" s="28540" t="s">
        <v>103</v>
      </c>
      <c r="D3346" s="27339" t="str">
        <f>B3346&amp;".1"</f>
        <v>3.1104.1</v>
      </c>
      <c r="E3346" s="27340" t="s">
        <v>1065</v>
      </c>
      <c r="F3346" s="27341" t="s">
        <v>430</v>
      </c>
      <c r="G3346" s="27545" t="s">
        <v>22</v>
      </c>
      <c r="H3346" s="27343" t="s">
        <v>22</v>
      </c>
      <c r="I3346" s="27545" t="s">
        <v>3115</v>
      </c>
      <c r="J3346" s="27343" t="s">
        <v>22</v>
      </c>
      <c r="K3346" s="28195"/>
      <c r="L3346" s="28229"/>
      <c r="M3346" s="28229"/>
      <c r="N3346" s="28229"/>
      <c r="O3346" s="28229"/>
      <c r="P3346" s="28229"/>
      <c r="Q3346" s="28229"/>
      <c r="R3346" s="28229"/>
      <c r="S3346" s="28229"/>
      <c r="T3346" s="28229"/>
      <c r="U3346" s="28265"/>
      <c r="V3346" s="28229">
        <v>0</v>
      </c>
    </row>
    <row s="28966" customFormat="1" customHeight="1" ht="15">
      <c r="A3347" s="28229"/>
      <c r="B3347" s="28924"/>
      <c r="C3347" s="28540"/>
      <c r="D3347" s="27339" t="str">
        <f>B3346&amp;".2"</f>
        <v>3.1104.2</v>
      </c>
      <c r="E3347" s="27340" t="s">
        <v>1066</v>
      </c>
      <c r="F3347" s="27341" t="s">
        <v>430</v>
      </c>
      <c r="G3347" s="27310" t="s">
        <v>22</v>
      </c>
      <c r="H3347" s="27343" t="s">
        <v>22</v>
      </c>
      <c r="I3347" s="27310" t="s">
        <v>3107</v>
      </c>
      <c r="J3347" s="27343" t="s">
        <v>22</v>
      </c>
      <c r="K3347" s="28195" t="s">
        <v>1067</v>
      </c>
      <c r="L3347" s="28229"/>
      <c r="M3347" s="28229"/>
      <c r="N3347" s="28229"/>
      <c r="O3347" s="28229"/>
      <c r="P3347" s="28229"/>
      <c r="Q3347" s="28229"/>
      <c r="R3347" s="28229"/>
      <c r="S3347" s="28229"/>
      <c r="T3347" s="28229"/>
      <c r="U3347" s="28265"/>
      <c r="V3347" s="28229">
        <v>0</v>
      </c>
    </row>
    <row s="28966" customFormat="1" customHeight="1" ht="15">
      <c r="A3348" s="28229"/>
      <c r="B3348" s="28924"/>
      <c r="C3348" s="28540"/>
      <c r="D3348" s="27339" t="str">
        <f>B3346&amp;".3"</f>
        <v>3.1104.3</v>
      </c>
      <c r="E3348" s="27340" t="s">
        <v>1068</v>
      </c>
      <c r="F3348" s="27341" t="s">
        <v>430</v>
      </c>
      <c r="G3348" s="27310" t="s">
        <v>22</v>
      </c>
      <c r="H3348" s="27343" t="s">
        <v>22</v>
      </c>
      <c r="I3348" s="27310" t="s">
        <v>3107</v>
      </c>
      <c r="J3348" s="27343" t="s">
        <v>22</v>
      </c>
      <c r="K3348" s="28195" t="s">
        <v>1069</v>
      </c>
      <c r="L3348" s="28229"/>
      <c r="M3348" s="28229"/>
      <c r="N3348" s="28229"/>
      <c r="O3348" s="28229"/>
      <c r="P3348" s="28229"/>
      <c r="Q3348" s="28229"/>
      <c r="R3348" s="28229"/>
      <c r="S3348" s="28229"/>
      <c r="T3348" s="28229"/>
      <c r="U3348" s="28265"/>
      <c r="V3348" s="28229">
        <v>0</v>
      </c>
    </row>
    <row s="28966" customFormat="1" customHeight="1" ht="22.5">
      <c r="A3349" s="28229"/>
      <c r="B3349" s="28924" t="s">
        <v>3116</v>
      </c>
      <c r="C3349" s="28540" t="s">
        <v>103</v>
      </c>
      <c r="D3349" s="27339" t="str">
        <f>B3349&amp;".1"</f>
        <v>3.1105.1</v>
      </c>
      <c r="E3349" s="27340" t="s">
        <v>1065</v>
      </c>
      <c r="F3349" s="27341" t="s">
        <v>430</v>
      </c>
      <c r="G3349" s="27545" t="s">
        <v>22</v>
      </c>
      <c r="H3349" s="27343" t="s">
        <v>22</v>
      </c>
      <c r="I3349" s="27545" t="s">
        <v>3117</v>
      </c>
      <c r="J3349" s="27343" t="s">
        <v>22</v>
      </c>
      <c r="K3349" s="28195"/>
      <c r="L3349" s="28229"/>
      <c r="M3349" s="28229"/>
      <c r="N3349" s="28229"/>
      <c r="O3349" s="28229"/>
      <c r="P3349" s="28229"/>
      <c r="Q3349" s="28229"/>
      <c r="R3349" s="28229"/>
      <c r="S3349" s="28229"/>
      <c r="T3349" s="28229"/>
      <c r="U3349" s="28265"/>
      <c r="V3349" s="28229">
        <v>0</v>
      </c>
    </row>
    <row s="28966" customFormat="1" customHeight="1" ht="15">
      <c r="A3350" s="28229"/>
      <c r="B3350" s="28924"/>
      <c r="C3350" s="28540"/>
      <c r="D3350" s="27339" t="str">
        <f>B3349&amp;".2"</f>
        <v>3.1105.2</v>
      </c>
      <c r="E3350" s="27340" t="s">
        <v>1066</v>
      </c>
      <c r="F3350" s="27341" t="s">
        <v>430</v>
      </c>
      <c r="G3350" s="27310" t="s">
        <v>22</v>
      </c>
      <c r="H3350" s="27343" t="s">
        <v>22</v>
      </c>
      <c r="I3350" s="27310" t="s">
        <v>3107</v>
      </c>
      <c r="J3350" s="27343" t="s">
        <v>22</v>
      </c>
      <c r="K3350" s="28195" t="s">
        <v>1067</v>
      </c>
      <c r="L3350" s="28229"/>
      <c r="M3350" s="28229"/>
      <c r="N3350" s="28229"/>
      <c r="O3350" s="28229"/>
      <c r="P3350" s="28229"/>
      <c r="Q3350" s="28229"/>
      <c r="R3350" s="28229"/>
      <c r="S3350" s="28229"/>
      <c r="T3350" s="28229"/>
      <c r="U3350" s="28265"/>
      <c r="V3350" s="28229">
        <v>0</v>
      </c>
    </row>
    <row s="28966" customFormat="1" customHeight="1" ht="15">
      <c r="A3351" s="28229"/>
      <c r="B3351" s="28924"/>
      <c r="C3351" s="28540"/>
      <c r="D3351" s="27339" t="str">
        <f>B3349&amp;".3"</f>
        <v>3.1105.3</v>
      </c>
      <c r="E3351" s="27340" t="s">
        <v>1068</v>
      </c>
      <c r="F3351" s="27341" t="s">
        <v>430</v>
      </c>
      <c r="G3351" s="27310" t="s">
        <v>22</v>
      </c>
      <c r="H3351" s="27343" t="s">
        <v>22</v>
      </c>
      <c r="I3351" s="27310" t="s">
        <v>3107</v>
      </c>
      <c r="J3351" s="27343" t="s">
        <v>22</v>
      </c>
      <c r="K3351" s="28195" t="s">
        <v>1069</v>
      </c>
      <c r="L3351" s="28229"/>
      <c r="M3351" s="28229"/>
      <c r="N3351" s="28229"/>
      <c r="O3351" s="28229"/>
      <c r="P3351" s="28229"/>
      <c r="Q3351" s="28229"/>
      <c r="R3351" s="28229"/>
      <c r="S3351" s="28229"/>
      <c r="T3351" s="28229"/>
      <c r="U3351" s="28265"/>
      <c r="V3351" s="28229">
        <v>0</v>
      </c>
    </row>
    <row s="28966" customFormat="1" customHeight="1" ht="22.5">
      <c r="A3352" s="28229"/>
      <c r="B3352" s="28924" t="s">
        <v>3118</v>
      </c>
      <c r="C3352" s="28540" t="s">
        <v>103</v>
      </c>
      <c r="D3352" s="27339" t="str">
        <f>B3352&amp;".1"</f>
        <v>3.1106.1</v>
      </c>
      <c r="E3352" s="27340" t="s">
        <v>1065</v>
      </c>
      <c r="F3352" s="27341" t="s">
        <v>430</v>
      </c>
      <c r="G3352" s="27545" t="s">
        <v>22</v>
      </c>
      <c r="H3352" s="27343" t="s">
        <v>22</v>
      </c>
      <c r="I3352" s="27545" t="s">
        <v>3119</v>
      </c>
      <c r="J3352" s="27343" t="s">
        <v>22</v>
      </c>
      <c r="K3352" s="28195"/>
      <c r="L3352" s="28229"/>
      <c r="M3352" s="28229"/>
      <c r="N3352" s="28229"/>
      <c r="O3352" s="28229"/>
      <c r="P3352" s="28229"/>
      <c r="Q3352" s="28229"/>
      <c r="R3352" s="28229"/>
      <c r="S3352" s="28229"/>
      <c r="T3352" s="28229"/>
      <c r="U3352" s="28265"/>
      <c r="V3352" s="28229">
        <v>0</v>
      </c>
    </row>
    <row s="28966" customFormat="1" customHeight="1" ht="15">
      <c r="A3353" s="28229"/>
      <c r="B3353" s="28924"/>
      <c r="C3353" s="28540"/>
      <c r="D3353" s="27339" t="str">
        <f>B3352&amp;".2"</f>
        <v>3.1106.2</v>
      </c>
      <c r="E3353" s="27340" t="s">
        <v>1066</v>
      </c>
      <c r="F3353" s="27341" t="s">
        <v>430</v>
      </c>
      <c r="G3353" s="27310" t="s">
        <v>22</v>
      </c>
      <c r="H3353" s="27343" t="s">
        <v>22</v>
      </c>
      <c r="I3353" s="27310" t="s">
        <v>3107</v>
      </c>
      <c r="J3353" s="27343" t="s">
        <v>22</v>
      </c>
      <c r="K3353" s="28195" t="s">
        <v>1067</v>
      </c>
      <c r="L3353" s="28229"/>
      <c r="M3353" s="28229"/>
      <c r="N3353" s="28229"/>
      <c r="O3353" s="28229"/>
      <c r="P3353" s="28229"/>
      <c r="Q3353" s="28229"/>
      <c r="R3353" s="28229"/>
      <c r="S3353" s="28229"/>
      <c r="T3353" s="28229"/>
      <c r="U3353" s="28265"/>
      <c r="V3353" s="28229">
        <v>0</v>
      </c>
    </row>
    <row s="28966" customFormat="1" customHeight="1" ht="15">
      <c r="A3354" s="28229"/>
      <c r="B3354" s="28924"/>
      <c r="C3354" s="28540"/>
      <c r="D3354" s="27339" t="str">
        <f>B3352&amp;".3"</f>
        <v>3.1106.3</v>
      </c>
      <c r="E3354" s="27340" t="s">
        <v>1068</v>
      </c>
      <c r="F3354" s="27341" t="s">
        <v>430</v>
      </c>
      <c r="G3354" s="27310" t="s">
        <v>22</v>
      </c>
      <c r="H3354" s="27343" t="s">
        <v>22</v>
      </c>
      <c r="I3354" s="27310" t="s">
        <v>3059</v>
      </c>
      <c r="J3354" s="27343" t="s">
        <v>22</v>
      </c>
      <c r="K3354" s="28195" t="s">
        <v>1069</v>
      </c>
      <c r="L3354" s="28229"/>
      <c r="M3354" s="28229"/>
      <c r="N3354" s="28229"/>
      <c r="O3354" s="28229"/>
      <c r="P3354" s="28229"/>
      <c r="Q3354" s="28229"/>
      <c r="R3354" s="28229"/>
      <c r="S3354" s="28229"/>
      <c r="T3354" s="28229"/>
      <c r="U3354" s="28265"/>
      <c r="V3354" s="28229">
        <v>0</v>
      </c>
    </row>
    <row s="28966" customFormat="1" customHeight="1" ht="22.5">
      <c r="A3355" s="28229"/>
      <c r="B3355" s="28924" t="s">
        <v>3120</v>
      </c>
      <c r="C3355" s="28540" t="s">
        <v>103</v>
      </c>
      <c r="D3355" s="27339" t="str">
        <f>B3355&amp;".1"</f>
        <v>3.1107.1</v>
      </c>
      <c r="E3355" s="27340" t="s">
        <v>1065</v>
      </c>
      <c r="F3355" s="27341" t="s">
        <v>430</v>
      </c>
      <c r="G3355" s="27545" t="s">
        <v>22</v>
      </c>
      <c r="H3355" s="27343" t="s">
        <v>22</v>
      </c>
      <c r="I3355" s="27545" t="s">
        <v>3121</v>
      </c>
      <c r="J3355" s="27343" t="s">
        <v>22</v>
      </c>
      <c r="K3355" s="28195"/>
      <c r="L3355" s="28229"/>
      <c r="M3355" s="28229"/>
      <c r="N3355" s="28229"/>
      <c r="O3355" s="28229"/>
      <c r="P3355" s="28229"/>
      <c r="Q3355" s="28229"/>
      <c r="R3355" s="28229"/>
      <c r="S3355" s="28229"/>
      <c r="T3355" s="28229"/>
      <c r="U3355" s="28265"/>
      <c r="V3355" s="28229">
        <v>0</v>
      </c>
    </row>
    <row s="28966" customFormat="1" customHeight="1" ht="15">
      <c r="A3356" s="28229"/>
      <c r="B3356" s="28924"/>
      <c r="C3356" s="28540"/>
      <c r="D3356" s="27339" t="str">
        <f>B3355&amp;".2"</f>
        <v>3.1107.2</v>
      </c>
      <c r="E3356" s="27340" t="s">
        <v>1066</v>
      </c>
      <c r="F3356" s="27341" t="s">
        <v>430</v>
      </c>
      <c r="G3356" s="27310" t="s">
        <v>22</v>
      </c>
      <c r="H3356" s="27343" t="s">
        <v>22</v>
      </c>
      <c r="I3356" s="27310" t="s">
        <v>3107</v>
      </c>
      <c r="J3356" s="27343" t="s">
        <v>22</v>
      </c>
      <c r="K3356" s="28195" t="s">
        <v>1067</v>
      </c>
      <c r="L3356" s="28229"/>
      <c r="M3356" s="28229"/>
      <c r="N3356" s="28229"/>
      <c r="O3356" s="28229"/>
      <c r="P3356" s="28229"/>
      <c r="Q3356" s="28229"/>
      <c r="R3356" s="28229"/>
      <c r="S3356" s="28229"/>
      <c r="T3356" s="28229"/>
      <c r="U3356" s="28265"/>
      <c r="V3356" s="28229">
        <v>0</v>
      </c>
    </row>
    <row s="28966" customFormat="1" customHeight="1" ht="15">
      <c r="A3357" s="28229"/>
      <c r="B3357" s="28924"/>
      <c r="C3357" s="28540"/>
      <c r="D3357" s="27339" t="str">
        <f>B3355&amp;".3"</f>
        <v>3.1107.3</v>
      </c>
      <c r="E3357" s="27340" t="s">
        <v>1068</v>
      </c>
      <c r="F3357" s="27341" t="s">
        <v>430</v>
      </c>
      <c r="G3357" s="27310" t="s">
        <v>22</v>
      </c>
      <c r="H3357" s="27343" t="s">
        <v>22</v>
      </c>
      <c r="I3357" s="27310" t="s">
        <v>3107</v>
      </c>
      <c r="J3357" s="27343" t="s">
        <v>22</v>
      </c>
      <c r="K3357" s="28195" t="s">
        <v>1069</v>
      </c>
      <c r="L3357" s="28229"/>
      <c r="M3357" s="28229"/>
      <c r="N3357" s="28229"/>
      <c r="O3357" s="28229"/>
      <c r="P3357" s="28229"/>
      <c r="Q3357" s="28229"/>
      <c r="R3357" s="28229"/>
      <c r="S3357" s="28229"/>
      <c r="T3357" s="28229"/>
      <c r="U3357" s="28265"/>
      <c r="V3357" s="28229">
        <v>0</v>
      </c>
    </row>
    <row s="28966" customFormat="1" customHeight="1" ht="22.5">
      <c r="A3358" s="28229"/>
      <c r="B3358" s="28924" t="s">
        <v>3122</v>
      </c>
      <c r="C3358" s="28540" t="s">
        <v>103</v>
      </c>
      <c r="D3358" s="27339" t="str">
        <f>B3358&amp;".1"</f>
        <v>3.1108.1</v>
      </c>
      <c r="E3358" s="27340" t="s">
        <v>1065</v>
      </c>
      <c r="F3358" s="27341" t="s">
        <v>430</v>
      </c>
      <c r="G3358" s="27545" t="s">
        <v>22</v>
      </c>
      <c r="H3358" s="27343" t="s">
        <v>22</v>
      </c>
      <c r="I3358" s="27545" t="s">
        <v>3123</v>
      </c>
      <c r="J3358" s="27343" t="s">
        <v>22</v>
      </c>
      <c r="K3358" s="28195"/>
      <c r="L3358" s="28229"/>
      <c r="M3358" s="28229"/>
      <c r="N3358" s="28229"/>
      <c r="O3358" s="28229"/>
      <c r="P3358" s="28229"/>
      <c r="Q3358" s="28229"/>
      <c r="R3358" s="28229"/>
      <c r="S3358" s="28229"/>
      <c r="T3358" s="28229"/>
      <c r="U3358" s="28265"/>
      <c r="V3358" s="28229">
        <v>0</v>
      </c>
    </row>
    <row s="28966" customFormat="1" customHeight="1" ht="15">
      <c r="A3359" s="28229"/>
      <c r="B3359" s="28924"/>
      <c r="C3359" s="28540"/>
      <c r="D3359" s="27339" t="str">
        <f>B3358&amp;".2"</f>
        <v>3.1108.2</v>
      </c>
      <c r="E3359" s="27340" t="s">
        <v>1066</v>
      </c>
      <c r="F3359" s="27341" t="s">
        <v>430</v>
      </c>
      <c r="G3359" s="27310" t="s">
        <v>22</v>
      </c>
      <c r="H3359" s="27343" t="s">
        <v>22</v>
      </c>
      <c r="I3359" s="27310" t="s">
        <v>3107</v>
      </c>
      <c r="J3359" s="27343" t="s">
        <v>22</v>
      </c>
      <c r="K3359" s="28195" t="s">
        <v>1067</v>
      </c>
      <c r="L3359" s="28229"/>
      <c r="M3359" s="28229"/>
      <c r="N3359" s="28229"/>
      <c r="O3359" s="28229"/>
      <c r="P3359" s="28229"/>
      <c r="Q3359" s="28229"/>
      <c r="R3359" s="28229"/>
      <c r="S3359" s="28229"/>
      <c r="T3359" s="28229"/>
      <c r="U3359" s="28265"/>
      <c r="V3359" s="28229">
        <v>0</v>
      </c>
    </row>
    <row s="28966" customFormat="1" customHeight="1" ht="15">
      <c r="A3360" s="28229"/>
      <c r="B3360" s="28924"/>
      <c r="C3360" s="28540"/>
      <c r="D3360" s="27339" t="str">
        <f>B3358&amp;".3"</f>
        <v>3.1108.3</v>
      </c>
      <c r="E3360" s="27340" t="s">
        <v>1068</v>
      </c>
      <c r="F3360" s="27341" t="s">
        <v>430</v>
      </c>
      <c r="G3360" s="27310" t="s">
        <v>22</v>
      </c>
      <c r="H3360" s="27343" t="s">
        <v>22</v>
      </c>
      <c r="I3360" s="27310" t="s">
        <v>3107</v>
      </c>
      <c r="J3360" s="27343" t="s">
        <v>22</v>
      </c>
      <c r="K3360" s="28195" t="s">
        <v>1069</v>
      </c>
      <c r="L3360" s="28229"/>
      <c r="M3360" s="28229"/>
      <c r="N3360" s="28229"/>
      <c r="O3360" s="28229"/>
      <c r="P3360" s="28229"/>
      <c r="Q3360" s="28229"/>
      <c r="R3360" s="28229"/>
      <c r="S3360" s="28229"/>
      <c r="T3360" s="28229"/>
      <c r="U3360" s="28265"/>
      <c r="V3360" s="28229">
        <v>0</v>
      </c>
    </row>
    <row s="28966" customFormat="1" customHeight="1" ht="22.5">
      <c r="A3361" s="28229"/>
      <c r="B3361" s="28924" t="s">
        <v>3124</v>
      </c>
      <c r="C3361" s="28540" t="s">
        <v>103</v>
      </c>
      <c r="D3361" s="27339" t="str">
        <f>B3361&amp;".1"</f>
        <v>3.1109.1</v>
      </c>
      <c r="E3361" s="27340" t="s">
        <v>1065</v>
      </c>
      <c r="F3361" s="27341" t="s">
        <v>430</v>
      </c>
      <c r="G3361" s="27545" t="s">
        <v>22</v>
      </c>
      <c r="H3361" s="27343" t="s">
        <v>22</v>
      </c>
      <c r="I3361" s="27545" t="s">
        <v>3125</v>
      </c>
      <c r="J3361" s="27343" t="s">
        <v>22</v>
      </c>
      <c r="K3361" s="28195"/>
      <c r="L3361" s="28229"/>
      <c r="M3361" s="28229"/>
      <c r="N3361" s="28229"/>
      <c r="O3361" s="28229"/>
      <c r="P3361" s="28229"/>
      <c r="Q3361" s="28229"/>
      <c r="R3361" s="28229"/>
      <c r="S3361" s="28229"/>
      <c r="T3361" s="28229"/>
      <c r="U3361" s="28265"/>
      <c r="V3361" s="28229">
        <v>0</v>
      </c>
    </row>
    <row s="28966" customFormat="1" customHeight="1" ht="15">
      <c r="A3362" s="28229"/>
      <c r="B3362" s="28924"/>
      <c r="C3362" s="28540"/>
      <c r="D3362" s="27339" t="str">
        <f>B3361&amp;".2"</f>
        <v>3.1109.2</v>
      </c>
      <c r="E3362" s="27340" t="s">
        <v>1066</v>
      </c>
      <c r="F3362" s="27341" t="s">
        <v>430</v>
      </c>
      <c r="G3362" s="27310" t="s">
        <v>22</v>
      </c>
      <c r="H3362" s="27343" t="s">
        <v>22</v>
      </c>
      <c r="I3362" s="27310" t="s">
        <v>3107</v>
      </c>
      <c r="J3362" s="27343" t="s">
        <v>22</v>
      </c>
      <c r="K3362" s="28195" t="s">
        <v>1067</v>
      </c>
      <c r="L3362" s="28229"/>
      <c r="M3362" s="28229"/>
      <c r="N3362" s="28229"/>
      <c r="O3362" s="28229"/>
      <c r="P3362" s="28229"/>
      <c r="Q3362" s="28229"/>
      <c r="R3362" s="28229"/>
      <c r="S3362" s="28229"/>
      <c r="T3362" s="28229"/>
      <c r="U3362" s="28265"/>
      <c r="V3362" s="28229">
        <v>0</v>
      </c>
    </row>
    <row s="28966" customFormat="1" customHeight="1" ht="15">
      <c r="A3363" s="28229"/>
      <c r="B3363" s="28924"/>
      <c r="C3363" s="28540"/>
      <c r="D3363" s="27339" t="str">
        <f>B3361&amp;".3"</f>
        <v>3.1109.3</v>
      </c>
      <c r="E3363" s="27340" t="s">
        <v>1068</v>
      </c>
      <c r="F3363" s="27341" t="s">
        <v>430</v>
      </c>
      <c r="G3363" s="27310" t="s">
        <v>22</v>
      </c>
      <c r="H3363" s="27343" t="s">
        <v>22</v>
      </c>
      <c r="I3363" s="27310" t="s">
        <v>3107</v>
      </c>
      <c r="J3363" s="27343" t="s">
        <v>22</v>
      </c>
      <c r="K3363" s="28195" t="s">
        <v>1069</v>
      </c>
      <c r="L3363" s="28229"/>
      <c r="M3363" s="28229"/>
      <c r="N3363" s="28229"/>
      <c r="O3363" s="28229"/>
      <c r="P3363" s="28229"/>
      <c r="Q3363" s="28229"/>
      <c r="R3363" s="28229"/>
      <c r="S3363" s="28229"/>
      <c r="T3363" s="28229"/>
      <c r="U3363" s="28265"/>
      <c r="V3363" s="28229">
        <v>0</v>
      </c>
    </row>
    <row s="28966" customFormat="1" customHeight="1" ht="22.5">
      <c r="A3364" s="28229"/>
      <c r="B3364" s="28924" t="s">
        <v>3126</v>
      </c>
      <c r="C3364" s="28540" t="s">
        <v>103</v>
      </c>
      <c r="D3364" s="27339" t="str">
        <f>B3364&amp;".1"</f>
        <v>3.1110.1</v>
      </c>
      <c r="E3364" s="27340" t="s">
        <v>1065</v>
      </c>
      <c r="F3364" s="27341" t="s">
        <v>430</v>
      </c>
      <c r="G3364" s="27545" t="s">
        <v>22</v>
      </c>
      <c r="H3364" s="27343" t="s">
        <v>22</v>
      </c>
      <c r="I3364" s="27545" t="s">
        <v>2646</v>
      </c>
      <c r="J3364" s="27343" t="s">
        <v>22</v>
      </c>
      <c r="K3364" s="28195"/>
      <c r="L3364" s="28229"/>
      <c r="M3364" s="28229"/>
      <c r="N3364" s="28229"/>
      <c r="O3364" s="28229"/>
      <c r="P3364" s="28229"/>
      <c r="Q3364" s="28229"/>
      <c r="R3364" s="28229"/>
      <c r="S3364" s="28229"/>
      <c r="T3364" s="28229"/>
      <c r="U3364" s="28265"/>
      <c r="V3364" s="28229">
        <v>0</v>
      </c>
    </row>
    <row s="28966" customFormat="1" customHeight="1" ht="15">
      <c r="A3365" s="28229"/>
      <c r="B3365" s="28924"/>
      <c r="C3365" s="28540"/>
      <c r="D3365" s="27339" t="str">
        <f>B3364&amp;".2"</f>
        <v>3.1110.2</v>
      </c>
      <c r="E3365" s="27340" t="s">
        <v>1066</v>
      </c>
      <c r="F3365" s="27341" t="s">
        <v>430</v>
      </c>
      <c r="G3365" s="27310" t="s">
        <v>22</v>
      </c>
      <c r="H3365" s="27343" t="s">
        <v>22</v>
      </c>
      <c r="I3365" s="27310" t="s">
        <v>3107</v>
      </c>
      <c r="J3365" s="27343" t="s">
        <v>22</v>
      </c>
      <c r="K3365" s="28195" t="s">
        <v>1067</v>
      </c>
      <c r="L3365" s="28229"/>
      <c r="M3365" s="28229"/>
      <c r="N3365" s="28229"/>
      <c r="O3365" s="28229"/>
      <c r="P3365" s="28229"/>
      <c r="Q3365" s="28229"/>
      <c r="R3365" s="28229"/>
      <c r="S3365" s="28229"/>
      <c r="T3365" s="28229"/>
      <c r="U3365" s="28265"/>
      <c r="V3365" s="28229">
        <v>0</v>
      </c>
    </row>
    <row s="28966" customFormat="1" customHeight="1" ht="15">
      <c r="A3366" s="28229"/>
      <c r="B3366" s="28924"/>
      <c r="C3366" s="28540"/>
      <c r="D3366" s="27339" t="str">
        <f>B3364&amp;".3"</f>
        <v>3.1110.3</v>
      </c>
      <c r="E3366" s="27340" t="s">
        <v>1068</v>
      </c>
      <c r="F3366" s="27341" t="s">
        <v>430</v>
      </c>
      <c r="G3366" s="27310" t="s">
        <v>22</v>
      </c>
      <c r="H3366" s="27343" t="s">
        <v>22</v>
      </c>
      <c r="I3366" s="27310" t="s">
        <v>3107</v>
      </c>
      <c r="J3366" s="27343" t="s">
        <v>22</v>
      </c>
      <c r="K3366" s="28195" t="s">
        <v>1069</v>
      </c>
      <c r="L3366" s="28229"/>
      <c r="M3366" s="28229"/>
      <c r="N3366" s="28229"/>
      <c r="O3366" s="28229"/>
      <c r="P3366" s="28229"/>
      <c r="Q3366" s="28229"/>
      <c r="R3366" s="28229"/>
      <c r="S3366" s="28229"/>
      <c r="T3366" s="28229"/>
      <c r="U3366" s="28265"/>
      <c r="V3366" s="28229">
        <v>0</v>
      </c>
    </row>
    <row s="28966" customFormat="1" customHeight="1" ht="22.5">
      <c r="A3367" s="28229"/>
      <c r="B3367" s="28924" t="s">
        <v>3127</v>
      </c>
      <c r="C3367" s="28540" t="s">
        <v>103</v>
      </c>
      <c r="D3367" s="27339" t="str">
        <f>B3367&amp;".1"</f>
        <v>3.1111.1</v>
      </c>
      <c r="E3367" s="27340" t="s">
        <v>1065</v>
      </c>
      <c r="F3367" s="27341" t="s">
        <v>430</v>
      </c>
      <c r="G3367" s="27545" t="s">
        <v>22</v>
      </c>
      <c r="H3367" s="27343" t="s">
        <v>22</v>
      </c>
      <c r="I3367" s="27545" t="s">
        <v>3128</v>
      </c>
      <c r="J3367" s="27343" t="s">
        <v>22</v>
      </c>
      <c r="K3367" s="28195"/>
      <c r="L3367" s="28229"/>
      <c r="M3367" s="28229"/>
      <c r="N3367" s="28229"/>
      <c r="O3367" s="28229"/>
      <c r="P3367" s="28229"/>
      <c r="Q3367" s="28229"/>
      <c r="R3367" s="28229"/>
      <c r="S3367" s="28229"/>
      <c r="T3367" s="28229"/>
      <c r="U3367" s="28265"/>
      <c r="V3367" s="28229">
        <v>0</v>
      </c>
    </row>
    <row s="28966" customFormat="1" customHeight="1" ht="15">
      <c r="A3368" s="28229"/>
      <c r="B3368" s="28924"/>
      <c r="C3368" s="28540"/>
      <c r="D3368" s="27339" t="str">
        <f>B3367&amp;".2"</f>
        <v>3.1111.2</v>
      </c>
      <c r="E3368" s="27340" t="s">
        <v>1066</v>
      </c>
      <c r="F3368" s="27341" t="s">
        <v>430</v>
      </c>
      <c r="G3368" s="27310" t="s">
        <v>22</v>
      </c>
      <c r="H3368" s="27343" t="s">
        <v>22</v>
      </c>
      <c r="I3368" s="27310" t="s">
        <v>3107</v>
      </c>
      <c r="J3368" s="27343" t="s">
        <v>22</v>
      </c>
      <c r="K3368" s="28195" t="s">
        <v>1067</v>
      </c>
      <c r="L3368" s="28229"/>
      <c r="M3368" s="28229"/>
      <c r="N3368" s="28229"/>
      <c r="O3368" s="28229"/>
      <c r="P3368" s="28229"/>
      <c r="Q3368" s="28229"/>
      <c r="R3368" s="28229"/>
      <c r="S3368" s="28229"/>
      <c r="T3368" s="28229"/>
      <c r="U3368" s="28265"/>
      <c r="V3368" s="28229">
        <v>0</v>
      </c>
    </row>
    <row s="28966" customFormat="1" customHeight="1" ht="15">
      <c r="A3369" s="28229"/>
      <c r="B3369" s="28924"/>
      <c r="C3369" s="28540"/>
      <c r="D3369" s="27339" t="str">
        <f>B3367&amp;".3"</f>
        <v>3.1111.3</v>
      </c>
      <c r="E3369" s="27340" t="s">
        <v>1068</v>
      </c>
      <c r="F3369" s="27341" t="s">
        <v>430</v>
      </c>
      <c r="G3369" s="27310" t="s">
        <v>22</v>
      </c>
      <c r="H3369" s="27343" t="s">
        <v>22</v>
      </c>
      <c r="I3369" s="27310" t="s">
        <v>3092</v>
      </c>
      <c r="J3369" s="27343" t="s">
        <v>22</v>
      </c>
      <c r="K3369" s="28195" t="s">
        <v>1069</v>
      </c>
      <c r="L3369" s="28229"/>
      <c r="M3369" s="28229"/>
      <c r="N3369" s="28229"/>
      <c r="O3369" s="28229"/>
      <c r="P3369" s="28229"/>
      <c r="Q3369" s="28229"/>
      <c r="R3369" s="28229"/>
      <c r="S3369" s="28229"/>
      <c r="T3369" s="28229"/>
      <c r="U3369" s="28265"/>
      <c r="V3369" s="28229">
        <v>0</v>
      </c>
    </row>
    <row s="28966" customFormat="1" customHeight="1" ht="22.5">
      <c r="A3370" s="28229"/>
      <c r="B3370" s="28924" t="s">
        <v>3129</v>
      </c>
      <c r="C3370" s="28540" t="s">
        <v>103</v>
      </c>
      <c r="D3370" s="27339" t="str">
        <f>B3370&amp;".1"</f>
        <v>3.1112.1</v>
      </c>
      <c r="E3370" s="27340" t="s">
        <v>1065</v>
      </c>
      <c r="F3370" s="27341" t="s">
        <v>430</v>
      </c>
      <c r="G3370" s="27545" t="s">
        <v>22</v>
      </c>
      <c r="H3370" s="27343" t="s">
        <v>22</v>
      </c>
      <c r="I3370" s="27545" t="s">
        <v>3130</v>
      </c>
      <c r="J3370" s="27343" t="s">
        <v>22</v>
      </c>
      <c r="K3370" s="28195"/>
      <c r="L3370" s="28229"/>
      <c r="M3370" s="28229"/>
      <c r="N3370" s="28229"/>
      <c r="O3370" s="28229"/>
      <c r="P3370" s="28229"/>
      <c r="Q3370" s="28229"/>
      <c r="R3370" s="28229"/>
      <c r="S3370" s="28229"/>
      <c r="T3370" s="28229"/>
      <c r="U3370" s="28265"/>
      <c r="V3370" s="28229">
        <v>0</v>
      </c>
    </row>
    <row s="28966" customFormat="1" customHeight="1" ht="15">
      <c r="A3371" s="28229"/>
      <c r="B3371" s="28924"/>
      <c r="C3371" s="28540"/>
      <c r="D3371" s="27339" t="str">
        <f>B3370&amp;".2"</f>
        <v>3.1112.2</v>
      </c>
      <c r="E3371" s="27340" t="s">
        <v>1066</v>
      </c>
      <c r="F3371" s="27341" t="s">
        <v>430</v>
      </c>
      <c r="G3371" s="27310" t="s">
        <v>22</v>
      </c>
      <c r="H3371" s="27343" t="s">
        <v>22</v>
      </c>
      <c r="I3371" s="27310" t="s">
        <v>3107</v>
      </c>
      <c r="J3371" s="27343" t="s">
        <v>22</v>
      </c>
      <c r="K3371" s="28195" t="s">
        <v>1067</v>
      </c>
      <c r="L3371" s="28229"/>
      <c r="M3371" s="28229"/>
      <c r="N3371" s="28229"/>
      <c r="O3371" s="28229"/>
      <c r="P3371" s="28229"/>
      <c r="Q3371" s="28229"/>
      <c r="R3371" s="28229"/>
      <c r="S3371" s="28229"/>
      <c r="T3371" s="28229"/>
      <c r="U3371" s="28265"/>
      <c r="V3371" s="28229">
        <v>0</v>
      </c>
    </row>
    <row s="28966" customFormat="1" customHeight="1" ht="15">
      <c r="A3372" s="28229"/>
      <c r="B3372" s="28924"/>
      <c r="C3372" s="28540"/>
      <c r="D3372" s="27339" t="str">
        <f>B3370&amp;".3"</f>
        <v>3.1112.3</v>
      </c>
      <c r="E3372" s="27340" t="s">
        <v>1068</v>
      </c>
      <c r="F3372" s="27341" t="s">
        <v>430</v>
      </c>
      <c r="G3372" s="27310" t="s">
        <v>22</v>
      </c>
      <c r="H3372" s="27343" t="s">
        <v>22</v>
      </c>
      <c r="I3372" s="27310" t="s">
        <v>3107</v>
      </c>
      <c r="J3372" s="27343" t="s">
        <v>22</v>
      </c>
      <c r="K3372" s="28195" t="s">
        <v>1069</v>
      </c>
      <c r="L3372" s="28229"/>
      <c r="M3372" s="28229"/>
      <c r="N3372" s="28229"/>
      <c r="O3372" s="28229"/>
      <c r="P3372" s="28229"/>
      <c r="Q3372" s="28229"/>
      <c r="R3372" s="28229"/>
      <c r="S3372" s="28229"/>
      <c r="T3372" s="28229"/>
      <c r="U3372" s="28265"/>
      <c r="V3372" s="28229">
        <v>0</v>
      </c>
    </row>
    <row s="28966" customFormat="1" customHeight="1" ht="22.5">
      <c r="A3373" s="28229"/>
      <c r="B3373" s="28924" t="s">
        <v>3131</v>
      </c>
      <c r="C3373" s="28540" t="s">
        <v>103</v>
      </c>
      <c r="D3373" s="27339" t="str">
        <f>B3373&amp;".1"</f>
        <v>3.1113.1</v>
      </c>
      <c r="E3373" s="27340" t="s">
        <v>1065</v>
      </c>
      <c r="F3373" s="27341" t="s">
        <v>430</v>
      </c>
      <c r="G3373" s="27545" t="s">
        <v>22</v>
      </c>
      <c r="H3373" s="27343" t="s">
        <v>22</v>
      </c>
      <c r="I3373" s="27545" t="s">
        <v>2646</v>
      </c>
      <c r="J3373" s="27343" t="s">
        <v>22</v>
      </c>
      <c r="K3373" s="28195"/>
      <c r="L3373" s="28229"/>
      <c r="M3373" s="28229"/>
      <c r="N3373" s="28229"/>
      <c r="O3373" s="28229"/>
      <c r="P3373" s="28229"/>
      <c r="Q3373" s="28229"/>
      <c r="R3373" s="28229"/>
      <c r="S3373" s="28229"/>
      <c r="T3373" s="28229"/>
      <c r="U3373" s="28265"/>
      <c r="V3373" s="28229">
        <v>0</v>
      </c>
    </row>
    <row s="28966" customFormat="1" customHeight="1" ht="15">
      <c r="A3374" s="28229"/>
      <c r="B3374" s="28924"/>
      <c r="C3374" s="28540"/>
      <c r="D3374" s="27339" t="str">
        <f>B3373&amp;".2"</f>
        <v>3.1113.2</v>
      </c>
      <c r="E3374" s="27340" t="s">
        <v>1066</v>
      </c>
      <c r="F3374" s="27341" t="s">
        <v>430</v>
      </c>
      <c r="G3374" s="27310" t="s">
        <v>22</v>
      </c>
      <c r="H3374" s="27343" t="s">
        <v>22</v>
      </c>
      <c r="I3374" s="27310" t="s">
        <v>3107</v>
      </c>
      <c r="J3374" s="27343" t="s">
        <v>22</v>
      </c>
      <c r="K3374" s="28195" t="s">
        <v>1067</v>
      </c>
      <c r="L3374" s="28229"/>
      <c r="M3374" s="28229"/>
      <c r="N3374" s="28229"/>
      <c r="O3374" s="28229"/>
      <c r="P3374" s="28229"/>
      <c r="Q3374" s="28229"/>
      <c r="R3374" s="28229"/>
      <c r="S3374" s="28229"/>
      <c r="T3374" s="28229"/>
      <c r="U3374" s="28265"/>
      <c r="V3374" s="28229">
        <v>0</v>
      </c>
    </row>
    <row s="28966" customFormat="1" customHeight="1" ht="15">
      <c r="A3375" s="28229"/>
      <c r="B3375" s="28924"/>
      <c r="C3375" s="28540"/>
      <c r="D3375" s="27339" t="str">
        <f>B3373&amp;".3"</f>
        <v>3.1113.3</v>
      </c>
      <c r="E3375" s="27340" t="s">
        <v>1068</v>
      </c>
      <c r="F3375" s="27341" t="s">
        <v>430</v>
      </c>
      <c r="G3375" s="27310" t="s">
        <v>22</v>
      </c>
      <c r="H3375" s="27343" t="s">
        <v>22</v>
      </c>
      <c r="I3375" s="27310" t="s">
        <v>3107</v>
      </c>
      <c r="J3375" s="27343" t="s">
        <v>22</v>
      </c>
      <c r="K3375" s="28195" t="s">
        <v>1069</v>
      </c>
      <c r="L3375" s="28229"/>
      <c r="M3375" s="28229"/>
      <c r="N3375" s="28229"/>
      <c r="O3375" s="28229"/>
      <c r="P3375" s="28229"/>
      <c r="Q3375" s="28229"/>
      <c r="R3375" s="28229"/>
      <c r="S3375" s="28229"/>
      <c r="T3375" s="28229"/>
      <c r="U3375" s="28265"/>
      <c r="V3375" s="28229">
        <v>0</v>
      </c>
    </row>
    <row s="28966" customFormat="1" customHeight="1" ht="22.5">
      <c r="A3376" s="28229"/>
      <c r="B3376" s="28924" t="s">
        <v>3132</v>
      </c>
      <c r="C3376" s="28540" t="s">
        <v>103</v>
      </c>
      <c r="D3376" s="27339" t="str">
        <f>B3376&amp;".1"</f>
        <v>3.1114.1</v>
      </c>
      <c r="E3376" s="27340" t="s">
        <v>1065</v>
      </c>
      <c r="F3376" s="27341" t="s">
        <v>430</v>
      </c>
      <c r="G3376" s="27545" t="s">
        <v>22</v>
      </c>
      <c r="H3376" s="27343" t="s">
        <v>22</v>
      </c>
      <c r="I3376" s="27545" t="s">
        <v>2662</v>
      </c>
      <c r="J3376" s="27343" t="s">
        <v>22</v>
      </c>
      <c r="K3376" s="28195"/>
      <c r="L3376" s="28229"/>
      <c r="M3376" s="28229"/>
      <c r="N3376" s="28229"/>
      <c r="O3376" s="28229"/>
      <c r="P3376" s="28229"/>
      <c r="Q3376" s="28229"/>
      <c r="R3376" s="28229"/>
      <c r="S3376" s="28229"/>
      <c r="T3376" s="28229"/>
      <c r="U3376" s="28265"/>
      <c r="V3376" s="28229">
        <v>0</v>
      </c>
    </row>
    <row s="28966" customFormat="1" customHeight="1" ht="15">
      <c r="A3377" s="28229"/>
      <c r="B3377" s="28924"/>
      <c r="C3377" s="28540"/>
      <c r="D3377" s="27339" t="str">
        <f>B3376&amp;".2"</f>
        <v>3.1114.2</v>
      </c>
      <c r="E3377" s="27340" t="s">
        <v>1066</v>
      </c>
      <c r="F3377" s="27341" t="s">
        <v>430</v>
      </c>
      <c r="G3377" s="27310" t="s">
        <v>22</v>
      </c>
      <c r="H3377" s="27343" t="s">
        <v>22</v>
      </c>
      <c r="I3377" s="27310" t="s">
        <v>3107</v>
      </c>
      <c r="J3377" s="27343" t="s">
        <v>22</v>
      </c>
      <c r="K3377" s="28195" t="s">
        <v>1067</v>
      </c>
      <c r="L3377" s="28229"/>
      <c r="M3377" s="28229"/>
      <c r="N3377" s="28229"/>
      <c r="O3377" s="28229"/>
      <c r="P3377" s="28229"/>
      <c r="Q3377" s="28229"/>
      <c r="R3377" s="28229"/>
      <c r="S3377" s="28229"/>
      <c r="T3377" s="28229"/>
      <c r="U3377" s="28265"/>
      <c r="V3377" s="28229">
        <v>0</v>
      </c>
    </row>
    <row s="28966" customFormat="1" customHeight="1" ht="15">
      <c r="A3378" s="28229"/>
      <c r="B3378" s="28924"/>
      <c r="C3378" s="28540"/>
      <c r="D3378" s="27339" t="str">
        <f>B3376&amp;".3"</f>
        <v>3.1114.3</v>
      </c>
      <c r="E3378" s="27340" t="s">
        <v>1068</v>
      </c>
      <c r="F3378" s="27341" t="s">
        <v>430</v>
      </c>
      <c r="G3378" s="27310" t="s">
        <v>22</v>
      </c>
      <c r="H3378" s="27343" t="s">
        <v>22</v>
      </c>
      <c r="I3378" s="27310" t="s">
        <v>3107</v>
      </c>
      <c r="J3378" s="27343" t="s">
        <v>22</v>
      </c>
      <c r="K3378" s="28195" t="s">
        <v>1069</v>
      </c>
      <c r="L3378" s="28229"/>
      <c r="M3378" s="28229"/>
      <c r="N3378" s="28229"/>
      <c r="O3378" s="28229"/>
      <c r="P3378" s="28229"/>
      <c r="Q3378" s="28229"/>
      <c r="R3378" s="28229"/>
      <c r="S3378" s="28229"/>
      <c r="T3378" s="28229"/>
      <c r="U3378" s="28265"/>
      <c r="V3378" s="28229">
        <v>0</v>
      </c>
    </row>
    <row s="28966" customFormat="1" customHeight="1" ht="22.5">
      <c r="A3379" s="28229"/>
      <c r="B3379" s="28924" t="s">
        <v>3133</v>
      </c>
      <c r="C3379" s="28540" t="s">
        <v>103</v>
      </c>
      <c r="D3379" s="27339" t="str">
        <f>B3379&amp;".1"</f>
        <v>3.1115.1</v>
      </c>
      <c r="E3379" s="27340" t="s">
        <v>1065</v>
      </c>
      <c r="F3379" s="27341" t="s">
        <v>430</v>
      </c>
      <c r="G3379" s="27545" t="s">
        <v>22</v>
      </c>
      <c r="H3379" s="27343" t="s">
        <v>22</v>
      </c>
      <c r="I3379" s="27545" t="s">
        <v>3134</v>
      </c>
      <c r="J3379" s="27343" t="s">
        <v>22</v>
      </c>
      <c r="K3379" s="28195"/>
      <c r="L3379" s="28229"/>
      <c r="M3379" s="28229"/>
      <c r="N3379" s="28229"/>
      <c r="O3379" s="28229"/>
      <c r="P3379" s="28229"/>
      <c r="Q3379" s="28229"/>
      <c r="R3379" s="28229"/>
      <c r="S3379" s="28229"/>
      <c r="T3379" s="28229"/>
      <c r="U3379" s="28265"/>
      <c r="V3379" s="28229">
        <v>0</v>
      </c>
    </row>
    <row s="28966" customFormat="1" customHeight="1" ht="15">
      <c r="A3380" s="28229"/>
      <c r="B3380" s="28924"/>
      <c r="C3380" s="28540"/>
      <c r="D3380" s="27339" t="str">
        <f>B3379&amp;".2"</f>
        <v>3.1115.2</v>
      </c>
      <c r="E3380" s="27340" t="s">
        <v>1066</v>
      </c>
      <c r="F3380" s="27341" t="s">
        <v>430</v>
      </c>
      <c r="G3380" s="27310" t="s">
        <v>22</v>
      </c>
      <c r="H3380" s="27343" t="s">
        <v>22</v>
      </c>
      <c r="I3380" s="27310" t="s">
        <v>3107</v>
      </c>
      <c r="J3380" s="27343" t="s">
        <v>22</v>
      </c>
      <c r="K3380" s="28195" t="s">
        <v>1067</v>
      </c>
      <c r="L3380" s="28229"/>
      <c r="M3380" s="28229"/>
      <c r="N3380" s="28229"/>
      <c r="O3380" s="28229"/>
      <c r="P3380" s="28229"/>
      <c r="Q3380" s="28229"/>
      <c r="R3380" s="28229"/>
      <c r="S3380" s="28229"/>
      <c r="T3380" s="28229"/>
      <c r="U3380" s="28265"/>
      <c r="V3380" s="28229">
        <v>0</v>
      </c>
    </row>
    <row s="28966" customFormat="1" customHeight="1" ht="15">
      <c r="A3381" s="28229"/>
      <c r="B3381" s="28924"/>
      <c r="C3381" s="28540"/>
      <c r="D3381" s="27339" t="str">
        <f>B3379&amp;".3"</f>
        <v>3.1115.3</v>
      </c>
      <c r="E3381" s="27340" t="s">
        <v>1068</v>
      </c>
      <c r="F3381" s="27341" t="s">
        <v>430</v>
      </c>
      <c r="G3381" s="27310" t="s">
        <v>22</v>
      </c>
      <c r="H3381" s="27343" t="s">
        <v>22</v>
      </c>
      <c r="I3381" s="27310" t="s">
        <v>3107</v>
      </c>
      <c r="J3381" s="27343" t="s">
        <v>22</v>
      </c>
      <c r="K3381" s="28195" t="s">
        <v>1069</v>
      </c>
      <c r="L3381" s="28229"/>
      <c r="M3381" s="28229"/>
      <c r="N3381" s="28229"/>
      <c r="O3381" s="28229"/>
      <c r="P3381" s="28229"/>
      <c r="Q3381" s="28229"/>
      <c r="R3381" s="28229"/>
      <c r="S3381" s="28229"/>
      <c r="T3381" s="28229"/>
      <c r="U3381" s="28265"/>
      <c r="V3381" s="28229">
        <v>0</v>
      </c>
    </row>
    <row s="28966" customFormat="1" customHeight="1" ht="22.5">
      <c r="A3382" s="28229"/>
      <c r="B3382" s="28924" t="s">
        <v>3135</v>
      </c>
      <c r="C3382" s="28540" t="s">
        <v>103</v>
      </c>
      <c r="D3382" s="27339" t="str">
        <f>B3382&amp;".1"</f>
        <v>3.1116.1</v>
      </c>
      <c r="E3382" s="27340" t="s">
        <v>1065</v>
      </c>
      <c r="F3382" s="27341" t="s">
        <v>430</v>
      </c>
      <c r="G3382" s="27545" t="s">
        <v>22</v>
      </c>
      <c r="H3382" s="27343" t="s">
        <v>22</v>
      </c>
      <c r="I3382" s="27545" t="s">
        <v>3136</v>
      </c>
      <c r="J3382" s="27343" t="s">
        <v>22</v>
      </c>
      <c r="K3382" s="28195"/>
      <c r="L3382" s="28229"/>
      <c r="M3382" s="28229"/>
      <c r="N3382" s="28229"/>
      <c r="O3382" s="28229"/>
      <c r="P3382" s="28229"/>
      <c r="Q3382" s="28229"/>
      <c r="R3382" s="28229"/>
      <c r="S3382" s="28229"/>
      <c r="T3382" s="28229"/>
      <c r="U3382" s="28265"/>
      <c r="V3382" s="28229">
        <v>0</v>
      </c>
    </row>
    <row s="28966" customFormat="1" customHeight="1" ht="15">
      <c r="A3383" s="28229"/>
      <c r="B3383" s="28924"/>
      <c r="C3383" s="28540"/>
      <c r="D3383" s="27339" t="str">
        <f>B3382&amp;".2"</f>
        <v>3.1116.2</v>
      </c>
      <c r="E3383" s="27340" t="s">
        <v>1066</v>
      </c>
      <c r="F3383" s="27341" t="s">
        <v>430</v>
      </c>
      <c r="G3383" s="27310" t="s">
        <v>22</v>
      </c>
      <c r="H3383" s="27343" t="s">
        <v>22</v>
      </c>
      <c r="I3383" s="27310" t="s">
        <v>3107</v>
      </c>
      <c r="J3383" s="27343" t="s">
        <v>22</v>
      </c>
      <c r="K3383" s="28195" t="s">
        <v>1067</v>
      </c>
      <c r="L3383" s="28229"/>
      <c r="M3383" s="28229"/>
      <c r="N3383" s="28229"/>
      <c r="O3383" s="28229"/>
      <c r="P3383" s="28229"/>
      <c r="Q3383" s="28229"/>
      <c r="R3383" s="28229"/>
      <c r="S3383" s="28229"/>
      <c r="T3383" s="28229"/>
      <c r="U3383" s="28265"/>
      <c r="V3383" s="28229">
        <v>0</v>
      </c>
    </row>
    <row s="28966" customFormat="1" customHeight="1" ht="15">
      <c r="A3384" s="28229"/>
      <c r="B3384" s="28924"/>
      <c r="C3384" s="28540"/>
      <c r="D3384" s="27339" t="str">
        <f>B3382&amp;".3"</f>
        <v>3.1116.3</v>
      </c>
      <c r="E3384" s="27340" t="s">
        <v>1068</v>
      </c>
      <c r="F3384" s="27341" t="s">
        <v>430</v>
      </c>
      <c r="G3384" s="27310" t="s">
        <v>22</v>
      </c>
      <c r="H3384" s="27343" t="s">
        <v>22</v>
      </c>
      <c r="I3384" s="27310" t="s">
        <v>3107</v>
      </c>
      <c r="J3384" s="27343" t="s">
        <v>22</v>
      </c>
      <c r="K3384" s="28195" t="s">
        <v>1069</v>
      </c>
      <c r="L3384" s="28229"/>
      <c r="M3384" s="28229"/>
      <c r="N3384" s="28229"/>
      <c r="O3384" s="28229"/>
      <c r="P3384" s="28229"/>
      <c r="Q3384" s="28229"/>
      <c r="R3384" s="28229"/>
      <c r="S3384" s="28229"/>
      <c r="T3384" s="28229"/>
      <c r="U3384" s="28265"/>
      <c r="V3384" s="28229">
        <v>0</v>
      </c>
    </row>
    <row s="28966" customFormat="1" customHeight="1" ht="22.5">
      <c r="A3385" s="28229"/>
      <c r="B3385" s="28924" t="s">
        <v>3137</v>
      </c>
      <c r="C3385" s="28540" t="s">
        <v>103</v>
      </c>
      <c r="D3385" s="27339" t="str">
        <f>B3385&amp;".1"</f>
        <v>3.1117.1</v>
      </c>
      <c r="E3385" s="27340" t="s">
        <v>1065</v>
      </c>
      <c r="F3385" s="27341" t="s">
        <v>430</v>
      </c>
      <c r="G3385" s="27545" t="s">
        <v>22</v>
      </c>
      <c r="H3385" s="27343" t="s">
        <v>22</v>
      </c>
      <c r="I3385" s="27545" t="s">
        <v>3138</v>
      </c>
      <c r="J3385" s="27343" t="s">
        <v>22</v>
      </c>
      <c r="K3385" s="28195"/>
      <c r="L3385" s="28229"/>
      <c r="M3385" s="28229"/>
      <c r="N3385" s="28229"/>
      <c r="O3385" s="28229"/>
      <c r="P3385" s="28229"/>
      <c r="Q3385" s="28229"/>
      <c r="R3385" s="28229"/>
      <c r="S3385" s="28229"/>
      <c r="T3385" s="28229"/>
      <c r="U3385" s="28265"/>
      <c r="V3385" s="28229">
        <v>0</v>
      </c>
    </row>
    <row s="28966" customFormat="1" customHeight="1" ht="15">
      <c r="A3386" s="28229"/>
      <c r="B3386" s="28924"/>
      <c r="C3386" s="28540"/>
      <c r="D3386" s="27339" t="str">
        <f>B3385&amp;".2"</f>
        <v>3.1117.2</v>
      </c>
      <c r="E3386" s="27340" t="s">
        <v>1066</v>
      </c>
      <c r="F3386" s="27341" t="s">
        <v>430</v>
      </c>
      <c r="G3386" s="27310" t="s">
        <v>22</v>
      </c>
      <c r="H3386" s="27343" t="s">
        <v>22</v>
      </c>
      <c r="I3386" s="27310" t="s">
        <v>3107</v>
      </c>
      <c r="J3386" s="27343" t="s">
        <v>22</v>
      </c>
      <c r="K3386" s="28195" t="s">
        <v>1067</v>
      </c>
      <c r="L3386" s="28229"/>
      <c r="M3386" s="28229"/>
      <c r="N3386" s="28229"/>
      <c r="O3386" s="28229"/>
      <c r="P3386" s="28229"/>
      <c r="Q3386" s="28229"/>
      <c r="R3386" s="28229"/>
      <c r="S3386" s="28229"/>
      <c r="T3386" s="28229"/>
      <c r="U3386" s="28265"/>
      <c r="V3386" s="28229">
        <v>0</v>
      </c>
    </row>
    <row s="28966" customFormat="1" customHeight="1" ht="15">
      <c r="A3387" s="28229"/>
      <c r="B3387" s="28924"/>
      <c r="C3387" s="28540"/>
      <c r="D3387" s="27339" t="str">
        <f>B3385&amp;".3"</f>
        <v>3.1117.3</v>
      </c>
      <c r="E3387" s="27340" t="s">
        <v>1068</v>
      </c>
      <c r="F3387" s="27341" t="s">
        <v>430</v>
      </c>
      <c r="G3387" s="27310" t="s">
        <v>22</v>
      </c>
      <c r="H3387" s="27343" t="s">
        <v>22</v>
      </c>
      <c r="I3387" s="27310" t="s">
        <v>3107</v>
      </c>
      <c r="J3387" s="27343" t="s">
        <v>22</v>
      </c>
      <c r="K3387" s="28195" t="s">
        <v>1069</v>
      </c>
      <c r="L3387" s="28229"/>
      <c r="M3387" s="28229"/>
      <c r="N3387" s="28229"/>
      <c r="O3387" s="28229"/>
      <c r="P3387" s="28229"/>
      <c r="Q3387" s="28229"/>
      <c r="R3387" s="28229"/>
      <c r="S3387" s="28229"/>
      <c r="T3387" s="28229"/>
      <c r="U3387" s="28265"/>
      <c r="V3387" s="28229">
        <v>0</v>
      </c>
    </row>
    <row s="28966" customFormat="1" customHeight="1" ht="22.5">
      <c r="A3388" s="28229"/>
      <c r="B3388" s="28924" t="s">
        <v>3139</v>
      </c>
      <c r="C3388" s="28540" t="s">
        <v>103</v>
      </c>
      <c r="D3388" s="27339" t="str">
        <f>B3388&amp;".1"</f>
        <v>3.1118.1</v>
      </c>
      <c r="E3388" s="27340" t="s">
        <v>1065</v>
      </c>
      <c r="F3388" s="27341" t="s">
        <v>430</v>
      </c>
      <c r="G3388" s="27545" t="s">
        <v>22</v>
      </c>
      <c r="H3388" s="27343" t="s">
        <v>22</v>
      </c>
      <c r="I3388" s="27545" t="s">
        <v>3140</v>
      </c>
      <c r="J3388" s="27343" t="s">
        <v>22</v>
      </c>
      <c r="K3388" s="28195"/>
      <c r="L3388" s="28229"/>
      <c r="M3388" s="28229"/>
      <c r="N3388" s="28229"/>
      <c r="O3388" s="28229"/>
      <c r="P3388" s="28229"/>
      <c r="Q3388" s="28229"/>
      <c r="R3388" s="28229"/>
      <c r="S3388" s="28229"/>
      <c r="T3388" s="28229"/>
      <c r="U3388" s="28265"/>
      <c r="V3388" s="28229">
        <v>0</v>
      </c>
    </row>
    <row s="28966" customFormat="1" customHeight="1" ht="15">
      <c r="A3389" s="28229"/>
      <c r="B3389" s="28924"/>
      <c r="C3389" s="28540"/>
      <c r="D3389" s="27339" t="str">
        <f>B3388&amp;".2"</f>
        <v>3.1118.2</v>
      </c>
      <c r="E3389" s="27340" t="s">
        <v>1066</v>
      </c>
      <c r="F3389" s="27341" t="s">
        <v>430</v>
      </c>
      <c r="G3389" s="27310" t="s">
        <v>22</v>
      </c>
      <c r="H3389" s="27343" t="s">
        <v>22</v>
      </c>
      <c r="I3389" s="27310" t="s">
        <v>3141</v>
      </c>
      <c r="J3389" s="27343" t="s">
        <v>22</v>
      </c>
      <c r="K3389" s="28195" t="s">
        <v>1067</v>
      </c>
      <c r="L3389" s="28229"/>
      <c r="M3389" s="28229"/>
      <c r="N3389" s="28229"/>
      <c r="O3389" s="28229"/>
      <c r="P3389" s="28229"/>
      <c r="Q3389" s="28229"/>
      <c r="R3389" s="28229"/>
      <c r="S3389" s="28229"/>
      <c r="T3389" s="28229"/>
      <c r="U3389" s="28265"/>
      <c r="V3389" s="28229">
        <v>0</v>
      </c>
    </row>
    <row s="28966" customFormat="1" customHeight="1" ht="15">
      <c r="A3390" s="28229"/>
      <c r="B3390" s="28924"/>
      <c r="C3390" s="28540"/>
      <c r="D3390" s="27339" t="str">
        <f>B3388&amp;".3"</f>
        <v>3.1118.3</v>
      </c>
      <c r="E3390" s="27340" t="s">
        <v>1068</v>
      </c>
      <c r="F3390" s="27341" t="s">
        <v>430</v>
      </c>
      <c r="G3390" s="27310" t="s">
        <v>22</v>
      </c>
      <c r="H3390" s="27343" t="s">
        <v>22</v>
      </c>
      <c r="I3390" s="27310" t="s">
        <v>3141</v>
      </c>
      <c r="J3390" s="27343" t="s">
        <v>22</v>
      </c>
      <c r="K3390" s="28195" t="s">
        <v>1069</v>
      </c>
      <c r="L3390" s="28229"/>
      <c r="M3390" s="28229"/>
      <c r="N3390" s="28229"/>
      <c r="O3390" s="28229"/>
      <c r="P3390" s="28229"/>
      <c r="Q3390" s="28229"/>
      <c r="R3390" s="28229"/>
      <c r="S3390" s="28229"/>
      <c r="T3390" s="28229"/>
      <c r="U3390" s="28265"/>
      <c r="V3390" s="28229">
        <v>0</v>
      </c>
    </row>
    <row s="28966" customFormat="1" customHeight="1" ht="22.5">
      <c r="A3391" s="28229"/>
      <c r="B3391" s="28924" t="s">
        <v>3142</v>
      </c>
      <c r="C3391" s="28540" t="s">
        <v>103</v>
      </c>
      <c r="D3391" s="27339" t="str">
        <f>B3391&amp;".1"</f>
        <v>3.1119.1</v>
      </c>
      <c r="E3391" s="27340" t="s">
        <v>1065</v>
      </c>
      <c r="F3391" s="27341" t="s">
        <v>430</v>
      </c>
      <c r="G3391" s="27545" t="s">
        <v>22</v>
      </c>
      <c r="H3391" s="27343" t="s">
        <v>22</v>
      </c>
      <c r="I3391" s="27545" t="s">
        <v>3143</v>
      </c>
      <c r="J3391" s="27343" t="s">
        <v>22</v>
      </c>
      <c r="K3391" s="28195"/>
      <c r="L3391" s="28229"/>
      <c r="M3391" s="28229"/>
      <c r="N3391" s="28229"/>
      <c r="O3391" s="28229"/>
      <c r="P3391" s="28229"/>
      <c r="Q3391" s="28229"/>
      <c r="R3391" s="28229"/>
      <c r="S3391" s="28229"/>
      <c r="T3391" s="28229"/>
      <c r="U3391" s="28265"/>
      <c r="V3391" s="28229">
        <v>0</v>
      </c>
    </row>
    <row s="28966" customFormat="1" customHeight="1" ht="15">
      <c r="A3392" s="28229"/>
      <c r="B3392" s="28924"/>
      <c r="C3392" s="28540"/>
      <c r="D3392" s="27339" t="str">
        <f>B3391&amp;".2"</f>
        <v>3.1119.2</v>
      </c>
      <c r="E3392" s="27340" t="s">
        <v>1066</v>
      </c>
      <c r="F3392" s="27341" t="s">
        <v>430</v>
      </c>
      <c r="G3392" s="27310" t="s">
        <v>22</v>
      </c>
      <c r="H3392" s="27343" t="s">
        <v>22</v>
      </c>
      <c r="I3392" s="27310" t="s">
        <v>3141</v>
      </c>
      <c r="J3392" s="27343" t="s">
        <v>22</v>
      </c>
      <c r="K3392" s="28195" t="s">
        <v>1067</v>
      </c>
      <c r="L3392" s="28229"/>
      <c r="M3392" s="28229"/>
      <c r="N3392" s="28229"/>
      <c r="O3392" s="28229"/>
      <c r="P3392" s="28229"/>
      <c r="Q3392" s="28229"/>
      <c r="R3392" s="28229"/>
      <c r="S3392" s="28229"/>
      <c r="T3392" s="28229"/>
      <c r="U3392" s="28265"/>
      <c r="V3392" s="28229">
        <v>0</v>
      </c>
    </row>
    <row s="28966" customFormat="1" customHeight="1" ht="15">
      <c r="A3393" s="28229"/>
      <c r="B3393" s="28924"/>
      <c r="C3393" s="28540"/>
      <c r="D3393" s="27339" t="str">
        <f>B3391&amp;".3"</f>
        <v>3.1119.3</v>
      </c>
      <c r="E3393" s="27340" t="s">
        <v>1068</v>
      </c>
      <c r="F3393" s="27341" t="s">
        <v>430</v>
      </c>
      <c r="G3393" s="27310" t="s">
        <v>22</v>
      </c>
      <c r="H3393" s="27343" t="s">
        <v>22</v>
      </c>
      <c r="I3393" s="27310" t="s">
        <v>3107</v>
      </c>
      <c r="J3393" s="27343" t="s">
        <v>22</v>
      </c>
      <c r="K3393" s="28195" t="s">
        <v>1069</v>
      </c>
      <c r="L3393" s="28229"/>
      <c r="M3393" s="28229"/>
      <c r="N3393" s="28229"/>
      <c r="O3393" s="28229"/>
      <c r="P3393" s="28229"/>
      <c r="Q3393" s="28229"/>
      <c r="R3393" s="28229"/>
      <c r="S3393" s="28229"/>
      <c r="T3393" s="28229"/>
      <c r="U3393" s="28265"/>
      <c r="V3393" s="28229">
        <v>0</v>
      </c>
    </row>
    <row s="28966" customFormat="1" customHeight="1" ht="22.5">
      <c r="A3394" s="28229"/>
      <c r="B3394" s="28924" t="s">
        <v>3144</v>
      </c>
      <c r="C3394" s="28540" t="s">
        <v>103</v>
      </c>
      <c r="D3394" s="27339" t="str">
        <f>B3394&amp;".1"</f>
        <v>3.1120.1</v>
      </c>
      <c r="E3394" s="27340" t="s">
        <v>1065</v>
      </c>
      <c r="F3394" s="27341" t="s">
        <v>430</v>
      </c>
      <c r="G3394" s="27545" t="s">
        <v>22</v>
      </c>
      <c r="H3394" s="27343" t="s">
        <v>22</v>
      </c>
      <c r="I3394" s="27545" t="s">
        <v>1755</v>
      </c>
      <c r="J3394" s="27343" t="s">
        <v>22</v>
      </c>
      <c r="K3394" s="28195"/>
      <c r="L3394" s="28229"/>
      <c r="M3394" s="28229"/>
      <c r="N3394" s="28229"/>
      <c r="O3394" s="28229"/>
      <c r="P3394" s="28229"/>
      <c r="Q3394" s="28229"/>
      <c r="R3394" s="28229"/>
      <c r="S3394" s="28229"/>
      <c r="T3394" s="28229"/>
      <c r="U3394" s="28265"/>
      <c r="V3394" s="28229">
        <v>0</v>
      </c>
    </row>
    <row s="28966" customFormat="1" customHeight="1" ht="15">
      <c r="A3395" s="28229"/>
      <c r="B3395" s="28924"/>
      <c r="C3395" s="28540"/>
      <c r="D3395" s="27339" t="str">
        <f>B3394&amp;".2"</f>
        <v>3.1120.2</v>
      </c>
      <c r="E3395" s="27340" t="s">
        <v>1066</v>
      </c>
      <c r="F3395" s="27341" t="s">
        <v>430</v>
      </c>
      <c r="G3395" s="27310" t="s">
        <v>22</v>
      </c>
      <c r="H3395" s="27343" t="s">
        <v>22</v>
      </c>
      <c r="I3395" s="27310" t="s">
        <v>3141</v>
      </c>
      <c r="J3395" s="27343" t="s">
        <v>22</v>
      </c>
      <c r="K3395" s="28195" t="s">
        <v>1067</v>
      </c>
      <c r="L3395" s="28229"/>
      <c r="M3395" s="28229"/>
      <c r="N3395" s="28229"/>
      <c r="O3395" s="28229"/>
      <c r="P3395" s="28229"/>
      <c r="Q3395" s="28229"/>
      <c r="R3395" s="28229"/>
      <c r="S3395" s="28229"/>
      <c r="T3395" s="28229"/>
      <c r="U3395" s="28265"/>
      <c r="V3395" s="28229">
        <v>0</v>
      </c>
    </row>
    <row s="28966" customFormat="1" customHeight="1" ht="15">
      <c r="A3396" s="28229"/>
      <c r="B3396" s="28924"/>
      <c r="C3396" s="28540"/>
      <c r="D3396" s="27339" t="str">
        <f>B3394&amp;".3"</f>
        <v>3.1120.3</v>
      </c>
      <c r="E3396" s="27340" t="s">
        <v>1068</v>
      </c>
      <c r="F3396" s="27341" t="s">
        <v>430</v>
      </c>
      <c r="G3396" s="27310" t="s">
        <v>22</v>
      </c>
      <c r="H3396" s="27343" t="s">
        <v>22</v>
      </c>
      <c r="I3396" s="27310" t="s">
        <v>3141</v>
      </c>
      <c r="J3396" s="27343" t="s">
        <v>22</v>
      </c>
      <c r="K3396" s="28195" t="s">
        <v>1069</v>
      </c>
      <c r="L3396" s="28229"/>
      <c r="M3396" s="28229"/>
      <c r="N3396" s="28229"/>
      <c r="O3396" s="28229"/>
      <c r="P3396" s="28229"/>
      <c r="Q3396" s="28229"/>
      <c r="R3396" s="28229"/>
      <c r="S3396" s="28229"/>
      <c r="T3396" s="28229"/>
      <c r="U3396" s="28265"/>
      <c r="V3396" s="28229">
        <v>0</v>
      </c>
    </row>
    <row s="28966" customFormat="1" customHeight="1" ht="22.5">
      <c r="A3397" s="28229"/>
      <c r="B3397" s="28924" t="s">
        <v>3145</v>
      </c>
      <c r="C3397" s="28540" t="s">
        <v>103</v>
      </c>
      <c r="D3397" s="27339" t="str">
        <f>B3397&amp;".1"</f>
        <v>3.1121.1</v>
      </c>
      <c r="E3397" s="27340" t="s">
        <v>1065</v>
      </c>
      <c r="F3397" s="27341" t="s">
        <v>430</v>
      </c>
      <c r="G3397" s="27545" t="s">
        <v>22</v>
      </c>
      <c r="H3397" s="27343" t="s">
        <v>22</v>
      </c>
      <c r="I3397" s="27545" t="s">
        <v>3146</v>
      </c>
      <c r="J3397" s="27343" t="s">
        <v>22</v>
      </c>
      <c r="K3397" s="28195"/>
      <c r="L3397" s="28229"/>
      <c r="M3397" s="28229"/>
      <c r="N3397" s="28229"/>
      <c r="O3397" s="28229"/>
      <c r="P3397" s="28229"/>
      <c r="Q3397" s="28229"/>
      <c r="R3397" s="28229"/>
      <c r="S3397" s="28229"/>
      <c r="T3397" s="28229"/>
      <c r="U3397" s="28265"/>
      <c r="V3397" s="28229">
        <v>0</v>
      </c>
    </row>
    <row s="28966" customFormat="1" customHeight="1" ht="15">
      <c r="A3398" s="28229"/>
      <c r="B3398" s="28924"/>
      <c r="C3398" s="28540"/>
      <c r="D3398" s="27339" t="str">
        <f>B3397&amp;".2"</f>
        <v>3.1121.2</v>
      </c>
      <c r="E3398" s="27340" t="s">
        <v>1066</v>
      </c>
      <c r="F3398" s="27341" t="s">
        <v>430</v>
      </c>
      <c r="G3398" s="27310" t="s">
        <v>22</v>
      </c>
      <c r="H3398" s="27343" t="s">
        <v>22</v>
      </c>
      <c r="I3398" s="27310" t="s">
        <v>3141</v>
      </c>
      <c r="J3398" s="27343" t="s">
        <v>22</v>
      </c>
      <c r="K3398" s="28195" t="s">
        <v>1067</v>
      </c>
      <c r="L3398" s="28229"/>
      <c r="M3398" s="28229"/>
      <c r="N3398" s="28229"/>
      <c r="O3398" s="28229"/>
      <c r="P3398" s="28229"/>
      <c r="Q3398" s="28229"/>
      <c r="R3398" s="28229"/>
      <c r="S3398" s="28229"/>
      <c r="T3398" s="28229"/>
      <c r="U3398" s="28265"/>
      <c r="V3398" s="28229">
        <v>0</v>
      </c>
    </row>
    <row s="28966" customFormat="1" customHeight="1" ht="15">
      <c r="A3399" s="28229"/>
      <c r="B3399" s="28924"/>
      <c r="C3399" s="28540"/>
      <c r="D3399" s="27339" t="str">
        <f>B3397&amp;".3"</f>
        <v>3.1121.3</v>
      </c>
      <c r="E3399" s="27340" t="s">
        <v>1068</v>
      </c>
      <c r="F3399" s="27341" t="s">
        <v>430</v>
      </c>
      <c r="G3399" s="27310" t="s">
        <v>22</v>
      </c>
      <c r="H3399" s="27343" t="s">
        <v>22</v>
      </c>
      <c r="I3399" s="27310" t="s">
        <v>3141</v>
      </c>
      <c r="J3399" s="27343" t="s">
        <v>22</v>
      </c>
      <c r="K3399" s="28195" t="s">
        <v>1069</v>
      </c>
      <c r="L3399" s="28229"/>
      <c r="M3399" s="28229"/>
      <c r="N3399" s="28229"/>
      <c r="O3399" s="28229"/>
      <c r="P3399" s="28229"/>
      <c r="Q3399" s="28229"/>
      <c r="R3399" s="28229"/>
      <c r="S3399" s="28229"/>
      <c r="T3399" s="28229"/>
      <c r="U3399" s="28265"/>
      <c r="V3399" s="28229">
        <v>0</v>
      </c>
    </row>
    <row s="28966" customFormat="1" customHeight="1" ht="22.5">
      <c r="A3400" s="28229"/>
      <c r="B3400" s="28924" t="s">
        <v>3147</v>
      </c>
      <c r="C3400" s="28540" t="s">
        <v>103</v>
      </c>
      <c r="D3400" s="27339" t="str">
        <f>B3400&amp;".1"</f>
        <v>3.1122.1</v>
      </c>
      <c r="E3400" s="27340" t="s">
        <v>1065</v>
      </c>
      <c r="F3400" s="27341" t="s">
        <v>430</v>
      </c>
      <c r="G3400" s="27545" t="s">
        <v>22</v>
      </c>
      <c r="H3400" s="27343" t="s">
        <v>22</v>
      </c>
      <c r="I3400" s="27545" t="s">
        <v>3148</v>
      </c>
      <c r="J3400" s="27343" t="s">
        <v>22</v>
      </c>
      <c r="K3400" s="28195"/>
      <c r="L3400" s="28229"/>
      <c r="M3400" s="28229"/>
      <c r="N3400" s="28229"/>
      <c r="O3400" s="28229"/>
      <c r="P3400" s="28229"/>
      <c r="Q3400" s="28229"/>
      <c r="R3400" s="28229"/>
      <c r="S3400" s="28229"/>
      <c r="T3400" s="28229"/>
      <c r="U3400" s="28265"/>
      <c r="V3400" s="28229">
        <v>0</v>
      </c>
    </row>
    <row s="28966" customFormat="1" customHeight="1" ht="15">
      <c r="A3401" s="28229"/>
      <c r="B3401" s="28924"/>
      <c r="C3401" s="28540"/>
      <c r="D3401" s="27339" t="str">
        <f>B3400&amp;".2"</f>
        <v>3.1122.2</v>
      </c>
      <c r="E3401" s="27340" t="s">
        <v>1066</v>
      </c>
      <c r="F3401" s="27341" t="s">
        <v>430</v>
      </c>
      <c r="G3401" s="27310" t="s">
        <v>22</v>
      </c>
      <c r="H3401" s="27343" t="s">
        <v>22</v>
      </c>
      <c r="I3401" s="27310" t="s">
        <v>3141</v>
      </c>
      <c r="J3401" s="27343" t="s">
        <v>22</v>
      </c>
      <c r="K3401" s="28195" t="s">
        <v>1067</v>
      </c>
      <c r="L3401" s="28229"/>
      <c r="M3401" s="28229"/>
      <c r="N3401" s="28229"/>
      <c r="O3401" s="28229"/>
      <c r="P3401" s="28229"/>
      <c r="Q3401" s="28229"/>
      <c r="R3401" s="28229"/>
      <c r="S3401" s="28229"/>
      <c r="T3401" s="28229"/>
      <c r="U3401" s="28265"/>
      <c r="V3401" s="28229">
        <v>0</v>
      </c>
    </row>
    <row s="28966" customFormat="1" customHeight="1" ht="15">
      <c r="A3402" s="28229"/>
      <c r="B3402" s="28924"/>
      <c r="C3402" s="28540"/>
      <c r="D3402" s="27339" t="str">
        <f>B3400&amp;".3"</f>
        <v>3.1122.3</v>
      </c>
      <c r="E3402" s="27340" t="s">
        <v>1068</v>
      </c>
      <c r="F3402" s="27341" t="s">
        <v>430</v>
      </c>
      <c r="G3402" s="27310" t="s">
        <v>22</v>
      </c>
      <c r="H3402" s="27343" t="s">
        <v>22</v>
      </c>
      <c r="I3402" s="27310" t="s">
        <v>3141</v>
      </c>
      <c r="J3402" s="27343" t="s">
        <v>22</v>
      </c>
      <c r="K3402" s="28195" t="s">
        <v>1069</v>
      </c>
      <c r="L3402" s="28229"/>
      <c r="M3402" s="28229"/>
      <c r="N3402" s="28229"/>
      <c r="O3402" s="28229"/>
      <c r="P3402" s="28229"/>
      <c r="Q3402" s="28229"/>
      <c r="R3402" s="28229"/>
      <c r="S3402" s="28229"/>
      <c r="T3402" s="28229"/>
      <c r="U3402" s="28265"/>
      <c r="V3402" s="28229">
        <v>0</v>
      </c>
    </row>
    <row s="28966" customFormat="1" customHeight="1" ht="22.5">
      <c r="A3403" s="28229"/>
      <c r="B3403" s="28924" t="s">
        <v>3149</v>
      </c>
      <c r="C3403" s="28540" t="s">
        <v>103</v>
      </c>
      <c r="D3403" s="27339" t="str">
        <f>B3403&amp;".1"</f>
        <v>3.1123.1</v>
      </c>
      <c r="E3403" s="27340" t="s">
        <v>1065</v>
      </c>
      <c r="F3403" s="27341" t="s">
        <v>430</v>
      </c>
      <c r="G3403" s="27545" t="s">
        <v>22</v>
      </c>
      <c r="H3403" s="27343" t="s">
        <v>22</v>
      </c>
      <c r="I3403" s="27545" t="s">
        <v>3150</v>
      </c>
      <c r="J3403" s="27343" t="s">
        <v>22</v>
      </c>
      <c r="K3403" s="28195"/>
      <c r="L3403" s="28229"/>
      <c r="M3403" s="28229"/>
      <c r="N3403" s="28229"/>
      <c r="O3403" s="28229"/>
      <c r="P3403" s="28229"/>
      <c r="Q3403" s="28229"/>
      <c r="R3403" s="28229"/>
      <c r="S3403" s="28229"/>
      <c r="T3403" s="28229"/>
      <c r="U3403" s="28265"/>
      <c r="V3403" s="28229">
        <v>0</v>
      </c>
    </row>
    <row s="28966" customFormat="1" customHeight="1" ht="15">
      <c r="A3404" s="28229"/>
      <c r="B3404" s="28924"/>
      <c r="C3404" s="28540"/>
      <c r="D3404" s="27339" t="str">
        <f>B3403&amp;".2"</f>
        <v>3.1123.2</v>
      </c>
      <c r="E3404" s="27340" t="s">
        <v>1066</v>
      </c>
      <c r="F3404" s="27341" t="s">
        <v>430</v>
      </c>
      <c r="G3404" s="27310" t="s">
        <v>22</v>
      </c>
      <c r="H3404" s="27343" t="s">
        <v>22</v>
      </c>
      <c r="I3404" s="27310" t="s">
        <v>3141</v>
      </c>
      <c r="J3404" s="27343" t="s">
        <v>22</v>
      </c>
      <c r="K3404" s="28195" t="s">
        <v>1067</v>
      </c>
      <c r="L3404" s="28229"/>
      <c r="M3404" s="28229"/>
      <c r="N3404" s="28229"/>
      <c r="O3404" s="28229"/>
      <c r="P3404" s="28229"/>
      <c r="Q3404" s="28229"/>
      <c r="R3404" s="28229"/>
      <c r="S3404" s="28229"/>
      <c r="T3404" s="28229"/>
      <c r="U3404" s="28265"/>
      <c r="V3404" s="28229">
        <v>0</v>
      </c>
    </row>
    <row s="28966" customFormat="1" customHeight="1" ht="15">
      <c r="A3405" s="28229"/>
      <c r="B3405" s="28924"/>
      <c r="C3405" s="28540"/>
      <c r="D3405" s="27339" t="str">
        <f>B3403&amp;".3"</f>
        <v>3.1123.3</v>
      </c>
      <c r="E3405" s="27340" t="s">
        <v>1068</v>
      </c>
      <c r="F3405" s="27341" t="s">
        <v>430</v>
      </c>
      <c r="G3405" s="27310" t="s">
        <v>22</v>
      </c>
      <c r="H3405" s="27343" t="s">
        <v>22</v>
      </c>
      <c r="I3405" s="27310" t="s">
        <v>3141</v>
      </c>
      <c r="J3405" s="27343" t="s">
        <v>22</v>
      </c>
      <c r="K3405" s="28195" t="s">
        <v>1069</v>
      </c>
      <c r="L3405" s="28229"/>
      <c r="M3405" s="28229"/>
      <c r="N3405" s="28229"/>
      <c r="O3405" s="28229"/>
      <c r="P3405" s="28229"/>
      <c r="Q3405" s="28229"/>
      <c r="R3405" s="28229"/>
      <c r="S3405" s="28229"/>
      <c r="T3405" s="28229"/>
      <c r="U3405" s="28265"/>
      <c r="V3405" s="28229">
        <v>0</v>
      </c>
    </row>
    <row s="28966" customFormat="1" customHeight="1" ht="22.5">
      <c r="A3406" s="28229"/>
      <c r="B3406" s="28924" t="s">
        <v>3151</v>
      </c>
      <c r="C3406" s="28540" t="s">
        <v>103</v>
      </c>
      <c r="D3406" s="27339" t="str">
        <f>B3406&amp;".1"</f>
        <v>3.1124.1</v>
      </c>
      <c r="E3406" s="27340" t="s">
        <v>1065</v>
      </c>
      <c r="F3406" s="27341" t="s">
        <v>430</v>
      </c>
      <c r="G3406" s="27545" t="s">
        <v>22</v>
      </c>
      <c r="H3406" s="27343" t="s">
        <v>22</v>
      </c>
      <c r="I3406" s="27545" t="s">
        <v>3152</v>
      </c>
      <c r="J3406" s="27343" t="s">
        <v>22</v>
      </c>
      <c r="K3406" s="28195"/>
      <c r="L3406" s="28229"/>
      <c r="M3406" s="28229"/>
      <c r="N3406" s="28229"/>
      <c r="O3406" s="28229"/>
      <c r="P3406" s="28229"/>
      <c r="Q3406" s="28229"/>
      <c r="R3406" s="28229"/>
      <c r="S3406" s="28229"/>
      <c r="T3406" s="28229"/>
      <c r="U3406" s="28265"/>
      <c r="V3406" s="28229">
        <v>0</v>
      </c>
    </row>
    <row s="28966" customFormat="1" customHeight="1" ht="15">
      <c r="A3407" s="28229"/>
      <c r="B3407" s="28924"/>
      <c r="C3407" s="28540"/>
      <c r="D3407" s="27339" t="str">
        <f>B3406&amp;".2"</f>
        <v>3.1124.2</v>
      </c>
      <c r="E3407" s="27340" t="s">
        <v>1066</v>
      </c>
      <c r="F3407" s="27341" t="s">
        <v>430</v>
      </c>
      <c r="G3407" s="27310" t="s">
        <v>22</v>
      </c>
      <c r="H3407" s="27343" t="s">
        <v>22</v>
      </c>
      <c r="I3407" s="27310" t="s">
        <v>3141</v>
      </c>
      <c r="J3407" s="27343" t="s">
        <v>22</v>
      </c>
      <c r="K3407" s="28195" t="s">
        <v>1067</v>
      </c>
      <c r="L3407" s="28229"/>
      <c r="M3407" s="28229"/>
      <c r="N3407" s="28229"/>
      <c r="O3407" s="28229"/>
      <c r="P3407" s="28229"/>
      <c r="Q3407" s="28229"/>
      <c r="R3407" s="28229"/>
      <c r="S3407" s="28229"/>
      <c r="T3407" s="28229"/>
      <c r="U3407" s="28265"/>
      <c r="V3407" s="28229">
        <v>0</v>
      </c>
    </row>
    <row s="28966" customFormat="1" customHeight="1" ht="15">
      <c r="A3408" s="28229"/>
      <c r="B3408" s="28924"/>
      <c r="C3408" s="28540"/>
      <c r="D3408" s="27339" t="str">
        <f>B3406&amp;".3"</f>
        <v>3.1124.3</v>
      </c>
      <c r="E3408" s="27340" t="s">
        <v>1068</v>
      </c>
      <c r="F3408" s="27341" t="s">
        <v>430</v>
      </c>
      <c r="G3408" s="27310" t="s">
        <v>22</v>
      </c>
      <c r="H3408" s="27343" t="s">
        <v>22</v>
      </c>
      <c r="I3408" s="27310" t="s">
        <v>3141</v>
      </c>
      <c r="J3408" s="27343" t="s">
        <v>22</v>
      </c>
      <c r="K3408" s="28195" t="s">
        <v>1069</v>
      </c>
      <c r="L3408" s="28229"/>
      <c r="M3408" s="28229"/>
      <c r="N3408" s="28229"/>
      <c r="O3408" s="28229"/>
      <c r="P3408" s="28229"/>
      <c r="Q3408" s="28229"/>
      <c r="R3408" s="28229"/>
      <c r="S3408" s="28229"/>
      <c r="T3408" s="28229"/>
      <c r="U3408" s="28265"/>
      <c r="V3408" s="28229">
        <v>0</v>
      </c>
    </row>
    <row s="28966" customFormat="1" customHeight="1" ht="22.5">
      <c r="A3409" s="28229"/>
      <c r="B3409" s="28924" t="s">
        <v>3153</v>
      </c>
      <c r="C3409" s="28540" t="s">
        <v>103</v>
      </c>
      <c r="D3409" s="27339" t="str">
        <f>B3409&amp;".1"</f>
        <v>3.1125.1</v>
      </c>
      <c r="E3409" s="27340" t="s">
        <v>1065</v>
      </c>
      <c r="F3409" s="27341" t="s">
        <v>430</v>
      </c>
      <c r="G3409" s="27545" t="s">
        <v>22</v>
      </c>
      <c r="H3409" s="27343" t="s">
        <v>22</v>
      </c>
      <c r="I3409" s="27545" t="s">
        <v>3154</v>
      </c>
      <c r="J3409" s="27343" t="s">
        <v>22</v>
      </c>
      <c r="K3409" s="28195"/>
      <c r="L3409" s="28229"/>
      <c r="M3409" s="28229"/>
      <c r="N3409" s="28229"/>
      <c r="O3409" s="28229"/>
      <c r="P3409" s="28229"/>
      <c r="Q3409" s="28229"/>
      <c r="R3409" s="28229"/>
      <c r="S3409" s="28229"/>
      <c r="T3409" s="28229"/>
      <c r="U3409" s="28265"/>
      <c r="V3409" s="28229">
        <v>0</v>
      </c>
    </row>
    <row s="28966" customFormat="1" customHeight="1" ht="15">
      <c r="A3410" s="28229"/>
      <c r="B3410" s="28924"/>
      <c r="C3410" s="28540"/>
      <c r="D3410" s="27339" t="str">
        <f>B3409&amp;".2"</f>
        <v>3.1125.2</v>
      </c>
      <c r="E3410" s="27340" t="s">
        <v>1066</v>
      </c>
      <c r="F3410" s="27341" t="s">
        <v>430</v>
      </c>
      <c r="G3410" s="27310" t="s">
        <v>22</v>
      </c>
      <c r="H3410" s="27343" t="s">
        <v>22</v>
      </c>
      <c r="I3410" s="27310" t="s">
        <v>3141</v>
      </c>
      <c r="J3410" s="27343" t="s">
        <v>22</v>
      </c>
      <c r="K3410" s="28195" t="s">
        <v>1067</v>
      </c>
      <c r="L3410" s="28229"/>
      <c r="M3410" s="28229"/>
      <c r="N3410" s="28229"/>
      <c r="O3410" s="28229"/>
      <c r="P3410" s="28229"/>
      <c r="Q3410" s="28229"/>
      <c r="R3410" s="28229"/>
      <c r="S3410" s="28229"/>
      <c r="T3410" s="28229"/>
      <c r="U3410" s="28265"/>
      <c r="V3410" s="28229">
        <v>0</v>
      </c>
    </row>
    <row s="28966" customFormat="1" customHeight="1" ht="15">
      <c r="A3411" s="28229"/>
      <c r="B3411" s="28924"/>
      <c r="C3411" s="28540"/>
      <c r="D3411" s="27339" t="str">
        <f>B3409&amp;".3"</f>
        <v>3.1125.3</v>
      </c>
      <c r="E3411" s="27340" t="s">
        <v>1068</v>
      </c>
      <c r="F3411" s="27341" t="s">
        <v>430</v>
      </c>
      <c r="G3411" s="27310" t="s">
        <v>22</v>
      </c>
      <c r="H3411" s="27343" t="s">
        <v>22</v>
      </c>
      <c r="I3411" s="27310" t="s">
        <v>3141</v>
      </c>
      <c r="J3411" s="27343" t="s">
        <v>22</v>
      </c>
      <c r="K3411" s="28195" t="s">
        <v>1069</v>
      </c>
      <c r="L3411" s="28229"/>
      <c r="M3411" s="28229"/>
      <c r="N3411" s="28229"/>
      <c r="O3411" s="28229"/>
      <c r="P3411" s="28229"/>
      <c r="Q3411" s="28229"/>
      <c r="R3411" s="28229"/>
      <c r="S3411" s="28229"/>
      <c r="T3411" s="28229"/>
      <c r="U3411" s="28265"/>
      <c r="V3411" s="28229">
        <v>0</v>
      </c>
    </row>
    <row s="28966" customFormat="1" customHeight="1" ht="22.5">
      <c r="A3412" s="28229"/>
      <c r="B3412" s="28924" t="s">
        <v>3155</v>
      </c>
      <c r="C3412" s="28540" t="s">
        <v>103</v>
      </c>
      <c r="D3412" s="27339" t="str">
        <f>B3412&amp;".1"</f>
        <v>3.1126.1</v>
      </c>
      <c r="E3412" s="27340" t="s">
        <v>1065</v>
      </c>
      <c r="F3412" s="27341" t="s">
        <v>430</v>
      </c>
      <c r="G3412" s="27545" t="s">
        <v>22</v>
      </c>
      <c r="H3412" s="27343" t="s">
        <v>22</v>
      </c>
      <c r="I3412" s="27545" t="s">
        <v>3156</v>
      </c>
      <c r="J3412" s="27343" t="s">
        <v>22</v>
      </c>
      <c r="K3412" s="28195"/>
      <c r="L3412" s="28229"/>
      <c r="M3412" s="28229"/>
      <c r="N3412" s="28229"/>
      <c r="O3412" s="28229"/>
      <c r="P3412" s="28229"/>
      <c r="Q3412" s="28229"/>
      <c r="R3412" s="28229"/>
      <c r="S3412" s="28229"/>
      <c r="T3412" s="28229"/>
      <c r="U3412" s="28265"/>
      <c r="V3412" s="28229">
        <v>0</v>
      </c>
    </row>
    <row s="28966" customFormat="1" customHeight="1" ht="15">
      <c r="A3413" s="28229"/>
      <c r="B3413" s="28924"/>
      <c r="C3413" s="28540"/>
      <c r="D3413" s="27339" t="str">
        <f>B3412&amp;".2"</f>
        <v>3.1126.2</v>
      </c>
      <c r="E3413" s="27340" t="s">
        <v>1066</v>
      </c>
      <c r="F3413" s="27341" t="s">
        <v>430</v>
      </c>
      <c r="G3413" s="27310" t="s">
        <v>22</v>
      </c>
      <c r="H3413" s="27343" t="s">
        <v>22</v>
      </c>
      <c r="I3413" s="27310" t="s">
        <v>3141</v>
      </c>
      <c r="J3413" s="27343" t="s">
        <v>22</v>
      </c>
      <c r="K3413" s="28195" t="s">
        <v>1067</v>
      </c>
      <c r="L3413" s="28229"/>
      <c r="M3413" s="28229"/>
      <c r="N3413" s="28229"/>
      <c r="O3413" s="28229"/>
      <c r="P3413" s="28229"/>
      <c r="Q3413" s="28229"/>
      <c r="R3413" s="28229"/>
      <c r="S3413" s="28229"/>
      <c r="T3413" s="28229"/>
      <c r="U3413" s="28265"/>
      <c r="V3413" s="28229">
        <v>0</v>
      </c>
    </row>
    <row s="28966" customFormat="1" customHeight="1" ht="15">
      <c r="A3414" s="28229"/>
      <c r="B3414" s="28924"/>
      <c r="C3414" s="28540"/>
      <c r="D3414" s="27339" t="str">
        <f>B3412&amp;".3"</f>
        <v>3.1126.3</v>
      </c>
      <c r="E3414" s="27340" t="s">
        <v>1068</v>
      </c>
      <c r="F3414" s="27341" t="s">
        <v>430</v>
      </c>
      <c r="G3414" s="27310" t="s">
        <v>22</v>
      </c>
      <c r="H3414" s="27343" t="s">
        <v>22</v>
      </c>
      <c r="I3414" s="27310" t="s">
        <v>3141</v>
      </c>
      <c r="J3414" s="27343" t="s">
        <v>22</v>
      </c>
      <c r="K3414" s="28195" t="s">
        <v>1069</v>
      </c>
      <c r="L3414" s="28229"/>
      <c r="M3414" s="28229"/>
      <c r="N3414" s="28229"/>
      <c r="O3414" s="28229"/>
      <c r="P3414" s="28229"/>
      <c r="Q3414" s="28229"/>
      <c r="R3414" s="28229"/>
      <c r="S3414" s="28229"/>
      <c r="T3414" s="28229"/>
      <c r="U3414" s="28265"/>
      <c r="V3414" s="28229">
        <v>0</v>
      </c>
    </row>
    <row s="28966" customFormat="1" customHeight="1" ht="22.5">
      <c r="A3415" s="28229"/>
      <c r="B3415" s="28924" t="s">
        <v>3157</v>
      </c>
      <c r="C3415" s="28540" t="s">
        <v>103</v>
      </c>
      <c r="D3415" s="27339" t="str">
        <f>B3415&amp;".1"</f>
        <v>3.1127.1</v>
      </c>
      <c r="E3415" s="27340" t="s">
        <v>1065</v>
      </c>
      <c r="F3415" s="27341" t="s">
        <v>430</v>
      </c>
      <c r="G3415" s="27545" t="s">
        <v>22</v>
      </c>
      <c r="H3415" s="27343" t="s">
        <v>22</v>
      </c>
      <c r="I3415" s="27545" t="s">
        <v>1459</v>
      </c>
      <c r="J3415" s="27343" t="s">
        <v>22</v>
      </c>
      <c r="K3415" s="28195"/>
      <c r="L3415" s="28229"/>
      <c r="M3415" s="28229"/>
      <c r="N3415" s="28229"/>
      <c r="O3415" s="28229"/>
      <c r="P3415" s="28229"/>
      <c r="Q3415" s="28229"/>
      <c r="R3415" s="28229"/>
      <c r="S3415" s="28229"/>
      <c r="T3415" s="28229"/>
      <c r="U3415" s="28265"/>
      <c r="V3415" s="28229">
        <v>0</v>
      </c>
    </row>
    <row s="28966" customFormat="1" customHeight="1" ht="15">
      <c r="A3416" s="28229"/>
      <c r="B3416" s="28924"/>
      <c r="C3416" s="28540"/>
      <c r="D3416" s="27339" t="str">
        <f>B3415&amp;".2"</f>
        <v>3.1127.2</v>
      </c>
      <c r="E3416" s="27340" t="s">
        <v>1066</v>
      </c>
      <c r="F3416" s="27341" t="s">
        <v>430</v>
      </c>
      <c r="G3416" s="27310" t="s">
        <v>22</v>
      </c>
      <c r="H3416" s="27343" t="s">
        <v>22</v>
      </c>
      <c r="I3416" s="27310" t="s">
        <v>3141</v>
      </c>
      <c r="J3416" s="27343" t="s">
        <v>22</v>
      </c>
      <c r="K3416" s="28195" t="s">
        <v>1067</v>
      </c>
      <c r="L3416" s="28229"/>
      <c r="M3416" s="28229"/>
      <c r="N3416" s="28229"/>
      <c r="O3416" s="28229"/>
      <c r="P3416" s="28229"/>
      <c r="Q3416" s="28229"/>
      <c r="R3416" s="28229"/>
      <c r="S3416" s="28229"/>
      <c r="T3416" s="28229"/>
      <c r="U3416" s="28265"/>
      <c r="V3416" s="28229">
        <v>0</v>
      </c>
    </row>
    <row s="28966" customFormat="1" customHeight="1" ht="15">
      <c r="A3417" s="28229"/>
      <c r="B3417" s="28924"/>
      <c r="C3417" s="28540"/>
      <c r="D3417" s="27339" t="str">
        <f>B3415&amp;".3"</f>
        <v>3.1127.3</v>
      </c>
      <c r="E3417" s="27340" t="s">
        <v>1068</v>
      </c>
      <c r="F3417" s="27341" t="s">
        <v>430</v>
      </c>
      <c r="G3417" s="27310" t="s">
        <v>22</v>
      </c>
      <c r="H3417" s="27343" t="s">
        <v>22</v>
      </c>
      <c r="I3417" s="27310" t="s">
        <v>3141</v>
      </c>
      <c r="J3417" s="27343" t="s">
        <v>22</v>
      </c>
      <c r="K3417" s="28195" t="s">
        <v>1069</v>
      </c>
      <c r="L3417" s="28229"/>
      <c r="M3417" s="28229"/>
      <c r="N3417" s="28229"/>
      <c r="O3417" s="28229"/>
      <c r="P3417" s="28229"/>
      <c r="Q3417" s="28229"/>
      <c r="R3417" s="28229"/>
      <c r="S3417" s="28229"/>
      <c r="T3417" s="28229"/>
      <c r="U3417" s="28265"/>
      <c r="V3417" s="28229">
        <v>0</v>
      </c>
    </row>
    <row s="28966" customFormat="1" customHeight="1" ht="22.5">
      <c r="A3418" s="28229"/>
      <c r="B3418" s="28924" t="s">
        <v>3158</v>
      </c>
      <c r="C3418" s="28540" t="s">
        <v>103</v>
      </c>
      <c r="D3418" s="27339" t="str">
        <f>B3418&amp;".1"</f>
        <v>3.1128.1</v>
      </c>
      <c r="E3418" s="27340" t="s">
        <v>1065</v>
      </c>
      <c r="F3418" s="27341" t="s">
        <v>430</v>
      </c>
      <c r="G3418" s="27545" t="s">
        <v>22</v>
      </c>
      <c r="H3418" s="27343" t="s">
        <v>22</v>
      </c>
      <c r="I3418" s="27545" t="s">
        <v>3159</v>
      </c>
      <c r="J3418" s="27343" t="s">
        <v>22</v>
      </c>
      <c r="K3418" s="28195"/>
      <c r="L3418" s="28229"/>
      <c r="M3418" s="28229"/>
      <c r="N3418" s="28229"/>
      <c r="O3418" s="28229"/>
      <c r="P3418" s="28229"/>
      <c r="Q3418" s="28229"/>
      <c r="R3418" s="28229"/>
      <c r="S3418" s="28229"/>
      <c r="T3418" s="28229"/>
      <c r="U3418" s="28265"/>
      <c r="V3418" s="28229">
        <v>0</v>
      </c>
    </row>
    <row s="28966" customFormat="1" customHeight="1" ht="15">
      <c r="A3419" s="28229"/>
      <c r="B3419" s="28924"/>
      <c r="C3419" s="28540"/>
      <c r="D3419" s="27339" t="str">
        <f>B3418&amp;".2"</f>
        <v>3.1128.2</v>
      </c>
      <c r="E3419" s="27340" t="s">
        <v>1066</v>
      </c>
      <c r="F3419" s="27341" t="s">
        <v>430</v>
      </c>
      <c r="G3419" s="27310" t="s">
        <v>22</v>
      </c>
      <c r="H3419" s="27343" t="s">
        <v>22</v>
      </c>
      <c r="I3419" s="27310" t="s">
        <v>3141</v>
      </c>
      <c r="J3419" s="27343" t="s">
        <v>22</v>
      </c>
      <c r="K3419" s="28195" t="s">
        <v>1067</v>
      </c>
      <c r="L3419" s="28229"/>
      <c r="M3419" s="28229"/>
      <c r="N3419" s="28229"/>
      <c r="O3419" s="28229"/>
      <c r="P3419" s="28229"/>
      <c r="Q3419" s="28229"/>
      <c r="R3419" s="28229"/>
      <c r="S3419" s="28229"/>
      <c r="T3419" s="28229"/>
      <c r="U3419" s="28265"/>
      <c r="V3419" s="28229">
        <v>0</v>
      </c>
    </row>
    <row s="28966" customFormat="1" customHeight="1" ht="15">
      <c r="A3420" s="28229"/>
      <c r="B3420" s="28924"/>
      <c r="C3420" s="28540"/>
      <c r="D3420" s="27339" t="str">
        <f>B3418&amp;".3"</f>
        <v>3.1128.3</v>
      </c>
      <c r="E3420" s="27340" t="s">
        <v>1068</v>
      </c>
      <c r="F3420" s="27341" t="s">
        <v>430</v>
      </c>
      <c r="G3420" s="27310" t="s">
        <v>22</v>
      </c>
      <c r="H3420" s="27343" t="s">
        <v>22</v>
      </c>
      <c r="I3420" s="27310" t="s">
        <v>3141</v>
      </c>
      <c r="J3420" s="27343" t="s">
        <v>22</v>
      </c>
      <c r="K3420" s="28195" t="s">
        <v>1069</v>
      </c>
      <c r="L3420" s="28229"/>
      <c r="M3420" s="28229"/>
      <c r="N3420" s="28229"/>
      <c r="O3420" s="28229"/>
      <c r="P3420" s="28229"/>
      <c r="Q3420" s="28229"/>
      <c r="R3420" s="28229"/>
      <c r="S3420" s="28229"/>
      <c r="T3420" s="28229"/>
      <c r="U3420" s="28265"/>
      <c r="V3420" s="28229">
        <v>0</v>
      </c>
    </row>
    <row s="28966" customFormat="1" customHeight="1" ht="22.5">
      <c r="A3421" s="28229"/>
      <c r="B3421" s="28924" t="s">
        <v>3160</v>
      </c>
      <c r="C3421" s="28540" t="s">
        <v>103</v>
      </c>
      <c r="D3421" s="27339" t="str">
        <f>B3421&amp;".1"</f>
        <v>3.1129.1</v>
      </c>
      <c r="E3421" s="27340" t="s">
        <v>1065</v>
      </c>
      <c r="F3421" s="27341" t="s">
        <v>430</v>
      </c>
      <c r="G3421" s="27545" t="s">
        <v>22</v>
      </c>
      <c r="H3421" s="27343" t="s">
        <v>22</v>
      </c>
      <c r="I3421" s="27545" t="s">
        <v>1459</v>
      </c>
      <c r="J3421" s="27343" t="s">
        <v>22</v>
      </c>
      <c r="K3421" s="28195"/>
      <c r="L3421" s="28229"/>
      <c r="M3421" s="28229"/>
      <c r="N3421" s="28229"/>
      <c r="O3421" s="28229"/>
      <c r="P3421" s="28229"/>
      <c r="Q3421" s="28229"/>
      <c r="R3421" s="28229"/>
      <c r="S3421" s="28229"/>
      <c r="T3421" s="28229"/>
      <c r="U3421" s="28265"/>
      <c r="V3421" s="28229">
        <v>0</v>
      </c>
    </row>
    <row s="28966" customFormat="1" customHeight="1" ht="15">
      <c r="A3422" s="28229"/>
      <c r="B3422" s="28924"/>
      <c r="C3422" s="28540"/>
      <c r="D3422" s="27339" t="str">
        <f>B3421&amp;".2"</f>
        <v>3.1129.2</v>
      </c>
      <c r="E3422" s="27340" t="s">
        <v>1066</v>
      </c>
      <c r="F3422" s="27341" t="s">
        <v>430</v>
      </c>
      <c r="G3422" s="27310" t="s">
        <v>22</v>
      </c>
      <c r="H3422" s="27343" t="s">
        <v>22</v>
      </c>
      <c r="I3422" s="27310" t="s">
        <v>3141</v>
      </c>
      <c r="J3422" s="27343" t="s">
        <v>22</v>
      </c>
      <c r="K3422" s="28195" t="s">
        <v>1067</v>
      </c>
      <c r="L3422" s="28229"/>
      <c r="M3422" s="28229"/>
      <c r="N3422" s="28229"/>
      <c r="O3422" s="28229"/>
      <c r="P3422" s="28229"/>
      <c r="Q3422" s="28229"/>
      <c r="R3422" s="28229"/>
      <c r="S3422" s="28229"/>
      <c r="T3422" s="28229"/>
      <c r="U3422" s="28265"/>
      <c r="V3422" s="28229">
        <v>0</v>
      </c>
    </row>
    <row s="28966" customFormat="1" customHeight="1" ht="15">
      <c r="A3423" s="28229"/>
      <c r="B3423" s="28924"/>
      <c r="C3423" s="28540"/>
      <c r="D3423" s="27339" t="str">
        <f>B3421&amp;".3"</f>
        <v>3.1129.3</v>
      </c>
      <c r="E3423" s="27340" t="s">
        <v>1068</v>
      </c>
      <c r="F3423" s="27341" t="s">
        <v>430</v>
      </c>
      <c r="G3423" s="27310" t="s">
        <v>22</v>
      </c>
      <c r="H3423" s="27343" t="s">
        <v>22</v>
      </c>
      <c r="I3423" s="27310" t="s">
        <v>3141</v>
      </c>
      <c r="J3423" s="27343" t="s">
        <v>22</v>
      </c>
      <c r="K3423" s="28195" t="s">
        <v>1069</v>
      </c>
      <c r="L3423" s="28229"/>
      <c r="M3423" s="28229"/>
      <c r="N3423" s="28229"/>
      <c r="O3423" s="28229"/>
      <c r="P3423" s="28229"/>
      <c r="Q3423" s="28229"/>
      <c r="R3423" s="28229"/>
      <c r="S3423" s="28229"/>
      <c r="T3423" s="28229"/>
      <c r="U3423" s="28265"/>
      <c r="V3423" s="28229">
        <v>0</v>
      </c>
    </row>
    <row s="28966" customFormat="1" customHeight="1" ht="22.5">
      <c r="A3424" s="28229"/>
      <c r="B3424" s="28924" t="s">
        <v>3161</v>
      </c>
      <c r="C3424" s="28540" t="s">
        <v>103</v>
      </c>
      <c r="D3424" s="27339" t="str">
        <f>B3424&amp;".1"</f>
        <v>3.1130.1</v>
      </c>
      <c r="E3424" s="27340" t="s">
        <v>1065</v>
      </c>
      <c r="F3424" s="27341" t="s">
        <v>430</v>
      </c>
      <c r="G3424" s="27545" t="s">
        <v>22</v>
      </c>
      <c r="H3424" s="27343" t="s">
        <v>22</v>
      </c>
      <c r="I3424" s="27545" t="s">
        <v>3162</v>
      </c>
      <c r="J3424" s="27343" t="s">
        <v>22</v>
      </c>
      <c r="K3424" s="28195"/>
      <c r="L3424" s="28229"/>
      <c r="M3424" s="28229"/>
      <c r="N3424" s="28229"/>
      <c r="O3424" s="28229"/>
      <c r="P3424" s="28229"/>
      <c r="Q3424" s="28229"/>
      <c r="R3424" s="28229"/>
      <c r="S3424" s="28229"/>
      <c r="T3424" s="28229"/>
      <c r="U3424" s="28265"/>
      <c r="V3424" s="28229">
        <v>0</v>
      </c>
    </row>
    <row s="28966" customFormat="1" customHeight="1" ht="15">
      <c r="A3425" s="28229"/>
      <c r="B3425" s="28924"/>
      <c r="C3425" s="28540"/>
      <c r="D3425" s="27339" t="str">
        <f>B3424&amp;".2"</f>
        <v>3.1130.2</v>
      </c>
      <c r="E3425" s="27340" t="s">
        <v>1066</v>
      </c>
      <c r="F3425" s="27341" t="s">
        <v>430</v>
      </c>
      <c r="G3425" s="27310" t="s">
        <v>22</v>
      </c>
      <c r="H3425" s="27343" t="s">
        <v>22</v>
      </c>
      <c r="I3425" s="27310" t="s">
        <v>3141</v>
      </c>
      <c r="J3425" s="27343" t="s">
        <v>22</v>
      </c>
      <c r="K3425" s="28195" t="s">
        <v>1067</v>
      </c>
      <c r="L3425" s="28229"/>
      <c r="M3425" s="28229"/>
      <c r="N3425" s="28229"/>
      <c r="O3425" s="28229"/>
      <c r="P3425" s="28229"/>
      <c r="Q3425" s="28229"/>
      <c r="R3425" s="28229"/>
      <c r="S3425" s="28229"/>
      <c r="T3425" s="28229"/>
      <c r="U3425" s="28265"/>
      <c r="V3425" s="28229">
        <v>0</v>
      </c>
    </row>
    <row s="28966" customFormat="1" customHeight="1" ht="15">
      <c r="A3426" s="28229"/>
      <c r="B3426" s="28924"/>
      <c r="C3426" s="28540"/>
      <c r="D3426" s="27339" t="str">
        <f>B3424&amp;".3"</f>
        <v>3.1130.3</v>
      </c>
      <c r="E3426" s="27340" t="s">
        <v>1068</v>
      </c>
      <c r="F3426" s="27341" t="s">
        <v>430</v>
      </c>
      <c r="G3426" s="27310" t="s">
        <v>22</v>
      </c>
      <c r="H3426" s="27343" t="s">
        <v>22</v>
      </c>
      <c r="I3426" s="27310" t="s">
        <v>3141</v>
      </c>
      <c r="J3426" s="27343" t="s">
        <v>22</v>
      </c>
      <c r="K3426" s="28195" t="s">
        <v>1069</v>
      </c>
      <c r="L3426" s="28229"/>
      <c r="M3426" s="28229"/>
      <c r="N3426" s="28229"/>
      <c r="O3426" s="28229"/>
      <c r="P3426" s="28229"/>
      <c r="Q3426" s="28229"/>
      <c r="R3426" s="28229"/>
      <c r="S3426" s="28229"/>
      <c r="T3426" s="28229"/>
      <c r="U3426" s="28265"/>
      <c r="V3426" s="28229">
        <v>0</v>
      </c>
    </row>
    <row s="28966" customFormat="1" customHeight="1" ht="22.5">
      <c r="A3427" s="28229"/>
      <c r="B3427" s="28924" t="s">
        <v>3163</v>
      </c>
      <c r="C3427" s="28540" t="s">
        <v>103</v>
      </c>
      <c r="D3427" s="27339" t="str">
        <f>B3427&amp;".1"</f>
        <v>3.1131.1</v>
      </c>
      <c r="E3427" s="27340" t="s">
        <v>1065</v>
      </c>
      <c r="F3427" s="27341" t="s">
        <v>430</v>
      </c>
      <c r="G3427" s="27545" t="s">
        <v>22</v>
      </c>
      <c r="H3427" s="27343" t="s">
        <v>22</v>
      </c>
      <c r="I3427" s="27545" t="s">
        <v>2183</v>
      </c>
      <c r="J3427" s="27343" t="s">
        <v>22</v>
      </c>
      <c r="K3427" s="28195"/>
      <c r="L3427" s="28229"/>
      <c r="M3427" s="28229"/>
      <c r="N3427" s="28229"/>
      <c r="O3427" s="28229"/>
      <c r="P3427" s="28229"/>
      <c r="Q3427" s="28229"/>
      <c r="R3427" s="28229"/>
      <c r="S3427" s="28229"/>
      <c r="T3427" s="28229"/>
      <c r="U3427" s="28265"/>
      <c r="V3427" s="28229">
        <v>0</v>
      </c>
    </row>
    <row s="28966" customFormat="1" customHeight="1" ht="15">
      <c r="A3428" s="28229"/>
      <c r="B3428" s="28924"/>
      <c r="C3428" s="28540"/>
      <c r="D3428" s="27339" t="str">
        <f>B3427&amp;".2"</f>
        <v>3.1131.2</v>
      </c>
      <c r="E3428" s="27340" t="s">
        <v>1066</v>
      </c>
      <c r="F3428" s="27341" t="s">
        <v>430</v>
      </c>
      <c r="G3428" s="27310" t="s">
        <v>22</v>
      </c>
      <c r="H3428" s="27343" t="s">
        <v>22</v>
      </c>
      <c r="I3428" s="27310" t="s">
        <v>3141</v>
      </c>
      <c r="J3428" s="27343" t="s">
        <v>22</v>
      </c>
      <c r="K3428" s="28195" t="s">
        <v>1067</v>
      </c>
      <c r="L3428" s="28229"/>
      <c r="M3428" s="28229"/>
      <c r="N3428" s="28229"/>
      <c r="O3428" s="28229"/>
      <c r="P3428" s="28229"/>
      <c r="Q3428" s="28229"/>
      <c r="R3428" s="28229"/>
      <c r="S3428" s="28229"/>
      <c r="T3428" s="28229"/>
      <c r="U3428" s="28265"/>
      <c r="V3428" s="28229">
        <v>0</v>
      </c>
    </row>
    <row s="28966" customFormat="1" customHeight="1" ht="15">
      <c r="A3429" s="28229"/>
      <c r="B3429" s="28924"/>
      <c r="C3429" s="28540"/>
      <c r="D3429" s="27339" t="str">
        <f>B3427&amp;".3"</f>
        <v>3.1131.3</v>
      </c>
      <c r="E3429" s="27340" t="s">
        <v>1068</v>
      </c>
      <c r="F3429" s="27341" t="s">
        <v>430</v>
      </c>
      <c r="G3429" s="27310" t="s">
        <v>22</v>
      </c>
      <c r="H3429" s="27343" t="s">
        <v>22</v>
      </c>
      <c r="I3429" s="27310" t="s">
        <v>3141</v>
      </c>
      <c r="J3429" s="27343" t="s">
        <v>22</v>
      </c>
      <c r="K3429" s="28195" t="s">
        <v>1069</v>
      </c>
      <c r="L3429" s="28229"/>
      <c r="M3429" s="28229"/>
      <c r="N3429" s="28229"/>
      <c r="O3429" s="28229"/>
      <c r="P3429" s="28229"/>
      <c r="Q3429" s="28229"/>
      <c r="R3429" s="28229"/>
      <c r="S3429" s="28229"/>
      <c r="T3429" s="28229"/>
      <c r="U3429" s="28265"/>
      <c r="V3429" s="28229">
        <v>0</v>
      </c>
    </row>
    <row s="28966" customFormat="1" customHeight="1" ht="22.5">
      <c r="A3430" s="28229"/>
      <c r="B3430" s="28924" t="s">
        <v>3164</v>
      </c>
      <c r="C3430" s="28540" t="s">
        <v>103</v>
      </c>
      <c r="D3430" s="27339" t="str">
        <f>B3430&amp;".1"</f>
        <v>3.1132.1</v>
      </c>
      <c r="E3430" s="27340" t="s">
        <v>1065</v>
      </c>
      <c r="F3430" s="27341" t="s">
        <v>430</v>
      </c>
      <c r="G3430" s="27545" t="s">
        <v>22</v>
      </c>
      <c r="H3430" s="27343" t="s">
        <v>22</v>
      </c>
      <c r="I3430" s="27545" t="s">
        <v>3165</v>
      </c>
      <c r="J3430" s="27343" t="s">
        <v>22</v>
      </c>
      <c r="K3430" s="28195"/>
      <c r="L3430" s="28229"/>
      <c r="M3430" s="28229"/>
      <c r="N3430" s="28229"/>
      <c r="O3430" s="28229"/>
      <c r="P3430" s="28229"/>
      <c r="Q3430" s="28229"/>
      <c r="R3430" s="28229"/>
      <c r="S3430" s="28229"/>
      <c r="T3430" s="28229"/>
      <c r="U3430" s="28265"/>
      <c r="V3430" s="28229">
        <v>0</v>
      </c>
    </row>
    <row s="28966" customFormat="1" customHeight="1" ht="15">
      <c r="A3431" s="28229"/>
      <c r="B3431" s="28924"/>
      <c r="C3431" s="28540"/>
      <c r="D3431" s="27339" t="str">
        <f>B3430&amp;".2"</f>
        <v>3.1132.2</v>
      </c>
      <c r="E3431" s="27340" t="s">
        <v>1066</v>
      </c>
      <c r="F3431" s="27341" t="s">
        <v>430</v>
      </c>
      <c r="G3431" s="27310" t="s">
        <v>22</v>
      </c>
      <c r="H3431" s="27343" t="s">
        <v>22</v>
      </c>
      <c r="I3431" s="27310" t="s">
        <v>3141</v>
      </c>
      <c r="J3431" s="27343" t="s">
        <v>22</v>
      </c>
      <c r="K3431" s="28195" t="s">
        <v>1067</v>
      </c>
      <c r="L3431" s="28229"/>
      <c r="M3431" s="28229"/>
      <c r="N3431" s="28229"/>
      <c r="O3431" s="28229"/>
      <c r="P3431" s="28229"/>
      <c r="Q3431" s="28229"/>
      <c r="R3431" s="28229"/>
      <c r="S3431" s="28229"/>
      <c r="T3431" s="28229"/>
      <c r="U3431" s="28265"/>
      <c r="V3431" s="28229">
        <v>0</v>
      </c>
    </row>
    <row s="28966" customFormat="1" customHeight="1" ht="15">
      <c r="A3432" s="28229"/>
      <c r="B3432" s="28924"/>
      <c r="C3432" s="28540"/>
      <c r="D3432" s="27339" t="str">
        <f>B3430&amp;".3"</f>
        <v>3.1132.3</v>
      </c>
      <c r="E3432" s="27340" t="s">
        <v>1068</v>
      </c>
      <c r="F3432" s="27341" t="s">
        <v>430</v>
      </c>
      <c r="G3432" s="27310" t="s">
        <v>22</v>
      </c>
      <c r="H3432" s="27343" t="s">
        <v>22</v>
      </c>
      <c r="I3432" s="27310" t="s">
        <v>3141</v>
      </c>
      <c r="J3432" s="27343" t="s">
        <v>22</v>
      </c>
      <c r="K3432" s="28195" t="s">
        <v>1069</v>
      </c>
      <c r="L3432" s="28229"/>
      <c r="M3432" s="28229"/>
      <c r="N3432" s="28229"/>
      <c r="O3432" s="28229"/>
      <c r="P3432" s="28229"/>
      <c r="Q3432" s="28229"/>
      <c r="R3432" s="28229"/>
      <c r="S3432" s="28229"/>
      <c r="T3432" s="28229"/>
      <c r="U3432" s="28265"/>
      <c r="V3432" s="28229">
        <v>0</v>
      </c>
    </row>
    <row s="28966" customFormat="1" customHeight="1" ht="22.5">
      <c r="A3433" s="28229"/>
      <c r="B3433" s="28924" t="s">
        <v>3166</v>
      </c>
      <c r="C3433" s="28540" t="s">
        <v>103</v>
      </c>
      <c r="D3433" s="27339" t="str">
        <f>B3433&amp;".1"</f>
        <v>3.1133.1</v>
      </c>
      <c r="E3433" s="27340" t="s">
        <v>1065</v>
      </c>
      <c r="F3433" s="27341" t="s">
        <v>430</v>
      </c>
      <c r="G3433" s="27545" t="s">
        <v>22</v>
      </c>
      <c r="H3433" s="27343" t="s">
        <v>22</v>
      </c>
      <c r="I3433" s="27545" t="s">
        <v>3167</v>
      </c>
      <c r="J3433" s="27343" t="s">
        <v>22</v>
      </c>
      <c r="K3433" s="28195"/>
      <c r="L3433" s="28229"/>
      <c r="M3433" s="28229"/>
      <c r="N3433" s="28229"/>
      <c r="O3433" s="28229"/>
      <c r="P3433" s="28229"/>
      <c r="Q3433" s="28229"/>
      <c r="R3433" s="28229"/>
      <c r="S3433" s="28229"/>
      <c r="T3433" s="28229"/>
      <c r="U3433" s="28265"/>
      <c r="V3433" s="28229">
        <v>0</v>
      </c>
    </row>
    <row s="28966" customFormat="1" customHeight="1" ht="15">
      <c r="A3434" s="28229"/>
      <c r="B3434" s="28924"/>
      <c r="C3434" s="28540"/>
      <c r="D3434" s="27339" t="str">
        <f>B3433&amp;".2"</f>
        <v>3.1133.2</v>
      </c>
      <c r="E3434" s="27340" t="s">
        <v>1066</v>
      </c>
      <c r="F3434" s="27341" t="s">
        <v>430</v>
      </c>
      <c r="G3434" s="27310" t="s">
        <v>22</v>
      </c>
      <c r="H3434" s="27343" t="s">
        <v>22</v>
      </c>
      <c r="I3434" s="27310" t="s">
        <v>3141</v>
      </c>
      <c r="J3434" s="27343" t="s">
        <v>22</v>
      </c>
      <c r="K3434" s="28195" t="s">
        <v>1067</v>
      </c>
      <c r="L3434" s="28229"/>
      <c r="M3434" s="28229"/>
      <c r="N3434" s="28229"/>
      <c r="O3434" s="28229"/>
      <c r="P3434" s="28229"/>
      <c r="Q3434" s="28229"/>
      <c r="R3434" s="28229"/>
      <c r="S3434" s="28229"/>
      <c r="T3434" s="28229"/>
      <c r="U3434" s="28265"/>
      <c r="V3434" s="28229">
        <v>0</v>
      </c>
    </row>
    <row s="28966" customFormat="1" customHeight="1" ht="15">
      <c r="A3435" s="28229"/>
      <c r="B3435" s="28924"/>
      <c r="C3435" s="28540"/>
      <c r="D3435" s="27339" t="str">
        <f>B3433&amp;".3"</f>
        <v>3.1133.3</v>
      </c>
      <c r="E3435" s="27340" t="s">
        <v>1068</v>
      </c>
      <c r="F3435" s="27341" t="s">
        <v>430</v>
      </c>
      <c r="G3435" s="27310" t="s">
        <v>22</v>
      </c>
      <c r="H3435" s="27343" t="s">
        <v>22</v>
      </c>
      <c r="I3435" s="27310" t="s">
        <v>3141</v>
      </c>
      <c r="J3435" s="27343" t="s">
        <v>22</v>
      </c>
      <c r="K3435" s="28195" t="s">
        <v>1069</v>
      </c>
      <c r="L3435" s="28229"/>
      <c r="M3435" s="28229"/>
      <c r="N3435" s="28229"/>
      <c r="O3435" s="28229"/>
      <c r="P3435" s="28229"/>
      <c r="Q3435" s="28229"/>
      <c r="R3435" s="28229"/>
      <c r="S3435" s="28229"/>
      <c r="T3435" s="28229"/>
      <c r="U3435" s="28265"/>
      <c r="V3435" s="28229">
        <v>0</v>
      </c>
    </row>
    <row s="28966" customFormat="1" customHeight="1" ht="22.5">
      <c r="A3436" s="28229"/>
      <c r="B3436" s="28924" t="s">
        <v>3168</v>
      </c>
      <c r="C3436" s="28540" t="s">
        <v>103</v>
      </c>
      <c r="D3436" s="27339" t="str">
        <f>B3436&amp;".1"</f>
        <v>3.1134.1</v>
      </c>
      <c r="E3436" s="27340" t="s">
        <v>1065</v>
      </c>
      <c r="F3436" s="27341" t="s">
        <v>430</v>
      </c>
      <c r="G3436" s="27545" t="s">
        <v>22</v>
      </c>
      <c r="H3436" s="27343" t="s">
        <v>22</v>
      </c>
      <c r="I3436" s="27545" t="s">
        <v>3169</v>
      </c>
      <c r="J3436" s="27343" t="s">
        <v>22</v>
      </c>
      <c r="K3436" s="28195"/>
      <c r="L3436" s="28229"/>
      <c r="M3436" s="28229"/>
      <c r="N3436" s="28229"/>
      <c r="O3436" s="28229"/>
      <c r="P3436" s="28229"/>
      <c r="Q3436" s="28229"/>
      <c r="R3436" s="28229"/>
      <c r="S3436" s="28229"/>
      <c r="T3436" s="28229"/>
      <c r="U3436" s="28265"/>
      <c r="V3436" s="28229">
        <v>0</v>
      </c>
    </row>
    <row s="28966" customFormat="1" customHeight="1" ht="15">
      <c r="A3437" s="28229"/>
      <c r="B3437" s="28924"/>
      <c r="C3437" s="28540"/>
      <c r="D3437" s="27339" t="str">
        <f>B3436&amp;".2"</f>
        <v>3.1134.2</v>
      </c>
      <c r="E3437" s="27340" t="s">
        <v>1066</v>
      </c>
      <c r="F3437" s="27341" t="s">
        <v>430</v>
      </c>
      <c r="G3437" s="27310" t="s">
        <v>22</v>
      </c>
      <c r="H3437" s="27343" t="s">
        <v>22</v>
      </c>
      <c r="I3437" s="27310" t="s">
        <v>3141</v>
      </c>
      <c r="J3437" s="27343" t="s">
        <v>22</v>
      </c>
      <c r="K3437" s="28195" t="s">
        <v>1067</v>
      </c>
      <c r="L3437" s="28229"/>
      <c r="M3437" s="28229"/>
      <c r="N3437" s="28229"/>
      <c r="O3437" s="28229"/>
      <c r="P3437" s="28229"/>
      <c r="Q3437" s="28229"/>
      <c r="R3437" s="28229"/>
      <c r="S3437" s="28229"/>
      <c r="T3437" s="28229"/>
      <c r="U3437" s="28265"/>
      <c r="V3437" s="28229">
        <v>0</v>
      </c>
    </row>
    <row s="28966" customFormat="1" customHeight="1" ht="15">
      <c r="A3438" s="28229"/>
      <c r="B3438" s="28924"/>
      <c r="C3438" s="28540"/>
      <c r="D3438" s="27339" t="str">
        <f>B3436&amp;".3"</f>
        <v>3.1134.3</v>
      </c>
      <c r="E3438" s="27340" t="s">
        <v>1068</v>
      </c>
      <c r="F3438" s="27341" t="s">
        <v>430</v>
      </c>
      <c r="G3438" s="27310" t="s">
        <v>22</v>
      </c>
      <c r="H3438" s="27343" t="s">
        <v>22</v>
      </c>
      <c r="I3438" s="27310" t="s">
        <v>3141</v>
      </c>
      <c r="J3438" s="27343" t="s">
        <v>22</v>
      </c>
      <c r="K3438" s="28195" t="s">
        <v>1069</v>
      </c>
      <c r="L3438" s="28229"/>
      <c r="M3438" s="28229"/>
      <c r="N3438" s="28229"/>
      <c r="O3438" s="28229"/>
      <c r="P3438" s="28229"/>
      <c r="Q3438" s="28229"/>
      <c r="R3438" s="28229"/>
      <c r="S3438" s="28229"/>
      <c r="T3438" s="28229"/>
      <c r="U3438" s="28265"/>
      <c r="V3438" s="28229">
        <v>0</v>
      </c>
    </row>
    <row s="28966" customFormat="1" customHeight="1" ht="22.5">
      <c r="A3439" s="28229"/>
      <c r="B3439" s="28924" t="s">
        <v>3170</v>
      </c>
      <c r="C3439" s="28540" t="s">
        <v>103</v>
      </c>
      <c r="D3439" s="27339" t="str">
        <f>B3439&amp;".1"</f>
        <v>3.1135.1</v>
      </c>
      <c r="E3439" s="27340" t="s">
        <v>1065</v>
      </c>
      <c r="F3439" s="27341" t="s">
        <v>430</v>
      </c>
      <c r="G3439" s="27545" t="s">
        <v>22</v>
      </c>
      <c r="H3439" s="27343" t="s">
        <v>22</v>
      </c>
      <c r="I3439" s="27545" t="s">
        <v>3171</v>
      </c>
      <c r="J3439" s="27343" t="s">
        <v>22</v>
      </c>
      <c r="K3439" s="28195"/>
      <c r="L3439" s="28229"/>
      <c r="M3439" s="28229"/>
      <c r="N3439" s="28229"/>
      <c r="O3439" s="28229"/>
      <c r="P3439" s="28229"/>
      <c r="Q3439" s="28229"/>
      <c r="R3439" s="28229"/>
      <c r="S3439" s="28229"/>
      <c r="T3439" s="28229"/>
      <c r="U3439" s="28265"/>
      <c r="V3439" s="28229">
        <v>0</v>
      </c>
    </row>
    <row s="28966" customFormat="1" customHeight="1" ht="15">
      <c r="A3440" s="28229"/>
      <c r="B3440" s="28924"/>
      <c r="C3440" s="28540"/>
      <c r="D3440" s="27339" t="str">
        <f>B3439&amp;".2"</f>
        <v>3.1135.2</v>
      </c>
      <c r="E3440" s="27340" t="s">
        <v>1066</v>
      </c>
      <c r="F3440" s="27341" t="s">
        <v>430</v>
      </c>
      <c r="G3440" s="27310" t="s">
        <v>22</v>
      </c>
      <c r="H3440" s="27343" t="s">
        <v>22</v>
      </c>
      <c r="I3440" s="27310" t="s">
        <v>3172</v>
      </c>
      <c r="J3440" s="27343" t="s">
        <v>22</v>
      </c>
      <c r="K3440" s="28195" t="s">
        <v>1067</v>
      </c>
      <c r="L3440" s="28229"/>
      <c r="M3440" s="28229"/>
      <c r="N3440" s="28229"/>
      <c r="O3440" s="28229"/>
      <c r="P3440" s="28229"/>
      <c r="Q3440" s="28229"/>
      <c r="R3440" s="28229"/>
      <c r="S3440" s="28229"/>
      <c r="T3440" s="28229"/>
      <c r="U3440" s="28265"/>
      <c r="V3440" s="28229">
        <v>0</v>
      </c>
    </row>
    <row s="28966" customFormat="1" customHeight="1" ht="15">
      <c r="A3441" s="28229"/>
      <c r="B3441" s="28924"/>
      <c r="C3441" s="28540"/>
      <c r="D3441" s="27339" t="str">
        <f>B3439&amp;".3"</f>
        <v>3.1135.3</v>
      </c>
      <c r="E3441" s="27340" t="s">
        <v>1068</v>
      </c>
      <c r="F3441" s="27341" t="s">
        <v>430</v>
      </c>
      <c r="G3441" s="27310" t="s">
        <v>22</v>
      </c>
      <c r="H3441" s="27343" t="s">
        <v>22</v>
      </c>
      <c r="I3441" s="27310" t="s">
        <v>3172</v>
      </c>
      <c r="J3441" s="27343" t="s">
        <v>22</v>
      </c>
      <c r="K3441" s="28195" t="s">
        <v>1069</v>
      </c>
      <c r="L3441" s="28229"/>
      <c r="M3441" s="28229"/>
      <c r="N3441" s="28229"/>
      <c r="O3441" s="28229"/>
      <c r="P3441" s="28229"/>
      <c r="Q3441" s="28229"/>
      <c r="R3441" s="28229"/>
      <c r="S3441" s="28229"/>
      <c r="T3441" s="28229"/>
      <c r="U3441" s="28265"/>
      <c r="V3441" s="28229">
        <v>0</v>
      </c>
    </row>
    <row s="28966" customFormat="1" customHeight="1" ht="22.5">
      <c r="A3442" s="28229"/>
      <c r="B3442" s="28924" t="s">
        <v>3173</v>
      </c>
      <c r="C3442" s="28540" t="s">
        <v>103</v>
      </c>
      <c r="D3442" s="27339" t="str">
        <f>B3442&amp;".1"</f>
        <v>3.1136.1</v>
      </c>
      <c r="E3442" s="27340" t="s">
        <v>1065</v>
      </c>
      <c r="F3442" s="27341" t="s">
        <v>430</v>
      </c>
      <c r="G3442" s="27545" t="s">
        <v>22</v>
      </c>
      <c r="H3442" s="27343" t="s">
        <v>22</v>
      </c>
      <c r="I3442" s="27545" t="s">
        <v>3174</v>
      </c>
      <c r="J3442" s="27343" t="s">
        <v>22</v>
      </c>
      <c r="K3442" s="28195"/>
      <c r="L3442" s="28229"/>
      <c r="M3442" s="28229"/>
      <c r="N3442" s="28229"/>
      <c r="O3442" s="28229"/>
      <c r="P3442" s="28229"/>
      <c r="Q3442" s="28229"/>
      <c r="R3442" s="28229"/>
      <c r="S3442" s="28229"/>
      <c r="T3442" s="28229"/>
      <c r="U3442" s="28265"/>
      <c r="V3442" s="28229">
        <v>0</v>
      </c>
    </row>
    <row s="28966" customFormat="1" customHeight="1" ht="15">
      <c r="A3443" s="28229"/>
      <c r="B3443" s="28924"/>
      <c r="C3443" s="28540"/>
      <c r="D3443" s="27339" t="str">
        <f>B3442&amp;".2"</f>
        <v>3.1136.2</v>
      </c>
      <c r="E3443" s="27340" t="s">
        <v>1066</v>
      </c>
      <c r="F3443" s="27341" t="s">
        <v>430</v>
      </c>
      <c r="G3443" s="27310" t="s">
        <v>22</v>
      </c>
      <c r="H3443" s="27343" t="s">
        <v>22</v>
      </c>
      <c r="I3443" s="27310" t="s">
        <v>3172</v>
      </c>
      <c r="J3443" s="27343" t="s">
        <v>22</v>
      </c>
      <c r="K3443" s="28195" t="s">
        <v>1067</v>
      </c>
      <c r="L3443" s="28229"/>
      <c r="M3443" s="28229"/>
      <c r="N3443" s="28229"/>
      <c r="O3443" s="28229"/>
      <c r="P3443" s="28229"/>
      <c r="Q3443" s="28229"/>
      <c r="R3443" s="28229"/>
      <c r="S3443" s="28229"/>
      <c r="T3443" s="28229"/>
      <c r="U3443" s="28265"/>
      <c r="V3443" s="28229">
        <v>0</v>
      </c>
    </row>
    <row s="28966" customFormat="1" customHeight="1" ht="15">
      <c r="A3444" s="28229"/>
      <c r="B3444" s="28924"/>
      <c r="C3444" s="28540"/>
      <c r="D3444" s="27339" t="str">
        <f>B3442&amp;".3"</f>
        <v>3.1136.3</v>
      </c>
      <c r="E3444" s="27340" t="s">
        <v>1068</v>
      </c>
      <c r="F3444" s="27341" t="s">
        <v>430</v>
      </c>
      <c r="G3444" s="27310" t="s">
        <v>22</v>
      </c>
      <c r="H3444" s="27343" t="s">
        <v>22</v>
      </c>
      <c r="I3444" s="27310" t="s">
        <v>3172</v>
      </c>
      <c r="J3444" s="27343" t="s">
        <v>22</v>
      </c>
      <c r="K3444" s="28195" t="s">
        <v>1069</v>
      </c>
      <c r="L3444" s="28229"/>
      <c r="M3444" s="28229"/>
      <c r="N3444" s="28229"/>
      <c r="O3444" s="28229"/>
      <c r="P3444" s="28229"/>
      <c r="Q3444" s="28229"/>
      <c r="R3444" s="28229"/>
      <c r="S3444" s="28229"/>
      <c r="T3444" s="28229"/>
      <c r="U3444" s="28265"/>
      <c r="V3444" s="28229">
        <v>0</v>
      </c>
    </row>
    <row s="28966" customFormat="1" customHeight="1" ht="22.5">
      <c r="A3445" s="28229"/>
      <c r="B3445" s="28924" t="s">
        <v>3175</v>
      </c>
      <c r="C3445" s="28540" t="s">
        <v>103</v>
      </c>
      <c r="D3445" s="27339" t="str">
        <f>B3445&amp;".1"</f>
        <v>3.1137.1</v>
      </c>
      <c r="E3445" s="27340" t="s">
        <v>1065</v>
      </c>
      <c r="F3445" s="27341" t="s">
        <v>430</v>
      </c>
      <c r="G3445" s="27545" t="s">
        <v>22</v>
      </c>
      <c r="H3445" s="27343" t="s">
        <v>22</v>
      </c>
      <c r="I3445" s="27545" t="s">
        <v>3176</v>
      </c>
      <c r="J3445" s="27343" t="s">
        <v>22</v>
      </c>
      <c r="K3445" s="28195"/>
      <c r="L3445" s="28229"/>
      <c r="M3445" s="28229"/>
      <c r="N3445" s="28229"/>
      <c r="O3445" s="28229"/>
      <c r="P3445" s="28229"/>
      <c r="Q3445" s="28229"/>
      <c r="R3445" s="28229"/>
      <c r="S3445" s="28229"/>
      <c r="T3445" s="28229"/>
      <c r="U3445" s="28265"/>
      <c r="V3445" s="28229">
        <v>0</v>
      </c>
    </row>
    <row s="28966" customFormat="1" customHeight="1" ht="15">
      <c r="A3446" s="28229"/>
      <c r="B3446" s="28924"/>
      <c r="C3446" s="28540"/>
      <c r="D3446" s="27339" t="str">
        <f>B3445&amp;".2"</f>
        <v>3.1137.2</v>
      </c>
      <c r="E3446" s="27340" t="s">
        <v>1066</v>
      </c>
      <c r="F3446" s="27341" t="s">
        <v>430</v>
      </c>
      <c r="G3446" s="27310" t="s">
        <v>22</v>
      </c>
      <c r="H3446" s="27343" t="s">
        <v>22</v>
      </c>
      <c r="I3446" s="27310" t="s">
        <v>3172</v>
      </c>
      <c r="J3446" s="27343" t="s">
        <v>22</v>
      </c>
      <c r="K3446" s="28195" t="s">
        <v>1067</v>
      </c>
      <c r="L3446" s="28229"/>
      <c r="M3446" s="28229"/>
      <c r="N3446" s="28229"/>
      <c r="O3446" s="28229"/>
      <c r="P3446" s="28229"/>
      <c r="Q3446" s="28229"/>
      <c r="R3446" s="28229"/>
      <c r="S3446" s="28229"/>
      <c r="T3446" s="28229"/>
      <c r="U3446" s="28265"/>
      <c r="V3446" s="28229">
        <v>0</v>
      </c>
    </row>
    <row s="28966" customFormat="1" customHeight="1" ht="15">
      <c r="A3447" s="28229"/>
      <c r="B3447" s="28924"/>
      <c r="C3447" s="28540"/>
      <c r="D3447" s="27339" t="str">
        <f>B3445&amp;".3"</f>
        <v>3.1137.3</v>
      </c>
      <c r="E3447" s="27340" t="s">
        <v>1068</v>
      </c>
      <c r="F3447" s="27341" t="s">
        <v>430</v>
      </c>
      <c r="G3447" s="27310" t="s">
        <v>22</v>
      </c>
      <c r="H3447" s="27343" t="s">
        <v>22</v>
      </c>
      <c r="I3447" s="27310" t="s">
        <v>3172</v>
      </c>
      <c r="J3447" s="27343" t="s">
        <v>22</v>
      </c>
      <c r="K3447" s="28195" t="s">
        <v>1069</v>
      </c>
      <c r="L3447" s="28229"/>
      <c r="M3447" s="28229"/>
      <c r="N3447" s="28229"/>
      <c r="O3447" s="28229"/>
      <c r="P3447" s="28229"/>
      <c r="Q3447" s="28229"/>
      <c r="R3447" s="28229"/>
      <c r="S3447" s="28229"/>
      <c r="T3447" s="28229"/>
      <c r="U3447" s="28265"/>
      <c r="V3447" s="28229">
        <v>0</v>
      </c>
    </row>
    <row s="28966" customFormat="1" customHeight="1" ht="22.5">
      <c r="A3448" s="28229"/>
      <c r="B3448" s="28924" t="s">
        <v>3177</v>
      </c>
      <c r="C3448" s="28540" t="s">
        <v>103</v>
      </c>
      <c r="D3448" s="27339" t="str">
        <f>B3448&amp;".1"</f>
        <v>3.1138.1</v>
      </c>
      <c r="E3448" s="27340" t="s">
        <v>1065</v>
      </c>
      <c r="F3448" s="27341" t="s">
        <v>430</v>
      </c>
      <c r="G3448" s="27545" t="s">
        <v>22</v>
      </c>
      <c r="H3448" s="27343" t="s">
        <v>22</v>
      </c>
      <c r="I3448" s="27545" t="s">
        <v>3178</v>
      </c>
      <c r="J3448" s="27343" t="s">
        <v>22</v>
      </c>
      <c r="K3448" s="28195"/>
      <c r="L3448" s="28229"/>
      <c r="M3448" s="28229"/>
      <c r="N3448" s="28229"/>
      <c r="O3448" s="28229"/>
      <c r="P3448" s="28229"/>
      <c r="Q3448" s="28229"/>
      <c r="R3448" s="28229"/>
      <c r="S3448" s="28229"/>
      <c r="T3448" s="28229"/>
      <c r="U3448" s="28265"/>
      <c r="V3448" s="28229">
        <v>0</v>
      </c>
    </row>
    <row s="28966" customFormat="1" customHeight="1" ht="15">
      <c r="A3449" s="28229"/>
      <c r="B3449" s="28924"/>
      <c r="C3449" s="28540"/>
      <c r="D3449" s="27339" t="str">
        <f>B3448&amp;".2"</f>
        <v>3.1138.2</v>
      </c>
      <c r="E3449" s="27340" t="s">
        <v>1066</v>
      </c>
      <c r="F3449" s="27341" t="s">
        <v>430</v>
      </c>
      <c r="G3449" s="27310" t="s">
        <v>22</v>
      </c>
      <c r="H3449" s="27343" t="s">
        <v>22</v>
      </c>
      <c r="I3449" s="27310" t="s">
        <v>3172</v>
      </c>
      <c r="J3449" s="27343" t="s">
        <v>22</v>
      </c>
      <c r="K3449" s="28195" t="s">
        <v>1067</v>
      </c>
      <c r="L3449" s="28229"/>
      <c r="M3449" s="28229"/>
      <c r="N3449" s="28229"/>
      <c r="O3449" s="28229"/>
      <c r="P3449" s="28229"/>
      <c r="Q3449" s="28229"/>
      <c r="R3449" s="28229"/>
      <c r="S3449" s="28229"/>
      <c r="T3449" s="28229"/>
      <c r="U3449" s="28265"/>
      <c r="V3449" s="28229">
        <v>0</v>
      </c>
    </row>
    <row s="28966" customFormat="1" customHeight="1" ht="15">
      <c r="A3450" s="28229"/>
      <c r="B3450" s="28924"/>
      <c r="C3450" s="28540"/>
      <c r="D3450" s="27339" t="str">
        <f>B3448&amp;".3"</f>
        <v>3.1138.3</v>
      </c>
      <c r="E3450" s="27340" t="s">
        <v>1068</v>
      </c>
      <c r="F3450" s="27341" t="s">
        <v>430</v>
      </c>
      <c r="G3450" s="27310" t="s">
        <v>22</v>
      </c>
      <c r="H3450" s="27343" t="s">
        <v>22</v>
      </c>
      <c r="I3450" s="27310" t="s">
        <v>3172</v>
      </c>
      <c r="J3450" s="27343" t="s">
        <v>22</v>
      </c>
      <c r="K3450" s="28195" t="s">
        <v>1069</v>
      </c>
      <c r="L3450" s="28229"/>
      <c r="M3450" s="28229"/>
      <c r="N3450" s="28229"/>
      <c r="O3450" s="28229"/>
      <c r="P3450" s="28229"/>
      <c r="Q3450" s="28229"/>
      <c r="R3450" s="28229"/>
      <c r="S3450" s="28229"/>
      <c r="T3450" s="28229"/>
      <c r="U3450" s="28265"/>
      <c r="V3450" s="28229">
        <v>0</v>
      </c>
    </row>
    <row s="28966" customFormat="1" customHeight="1" ht="22.5">
      <c r="A3451" s="28229"/>
      <c r="B3451" s="28924" t="s">
        <v>3179</v>
      </c>
      <c r="C3451" s="28540" t="s">
        <v>103</v>
      </c>
      <c r="D3451" s="27339" t="str">
        <f>B3451&amp;".1"</f>
        <v>3.1139.1</v>
      </c>
      <c r="E3451" s="27340" t="s">
        <v>1065</v>
      </c>
      <c r="F3451" s="27341" t="s">
        <v>430</v>
      </c>
      <c r="G3451" s="27545" t="s">
        <v>22</v>
      </c>
      <c r="H3451" s="27343" t="s">
        <v>22</v>
      </c>
      <c r="I3451" s="27545" t="s">
        <v>3180</v>
      </c>
      <c r="J3451" s="27343" t="s">
        <v>22</v>
      </c>
      <c r="K3451" s="28195"/>
      <c r="L3451" s="28229"/>
      <c r="M3451" s="28229"/>
      <c r="N3451" s="28229"/>
      <c r="O3451" s="28229"/>
      <c r="P3451" s="28229"/>
      <c r="Q3451" s="28229"/>
      <c r="R3451" s="28229"/>
      <c r="S3451" s="28229"/>
      <c r="T3451" s="28229"/>
      <c r="U3451" s="28265"/>
      <c r="V3451" s="28229">
        <v>0</v>
      </c>
    </row>
    <row s="28966" customFormat="1" customHeight="1" ht="15">
      <c r="A3452" s="28229"/>
      <c r="B3452" s="28924"/>
      <c r="C3452" s="28540"/>
      <c r="D3452" s="27339" t="str">
        <f>B3451&amp;".2"</f>
        <v>3.1139.2</v>
      </c>
      <c r="E3452" s="27340" t="s">
        <v>1066</v>
      </c>
      <c r="F3452" s="27341" t="s">
        <v>430</v>
      </c>
      <c r="G3452" s="27310" t="s">
        <v>22</v>
      </c>
      <c r="H3452" s="27343" t="s">
        <v>22</v>
      </c>
      <c r="I3452" s="27310" t="s">
        <v>3181</v>
      </c>
      <c r="J3452" s="27343" t="s">
        <v>22</v>
      </c>
      <c r="K3452" s="28195" t="s">
        <v>1067</v>
      </c>
      <c r="L3452" s="28229"/>
      <c r="M3452" s="28229"/>
      <c r="N3452" s="28229"/>
      <c r="O3452" s="28229"/>
      <c r="P3452" s="28229"/>
      <c r="Q3452" s="28229"/>
      <c r="R3452" s="28229"/>
      <c r="S3452" s="28229"/>
      <c r="T3452" s="28229"/>
      <c r="U3452" s="28265"/>
      <c r="V3452" s="28229">
        <v>0</v>
      </c>
    </row>
    <row s="28966" customFormat="1" customHeight="1" ht="15">
      <c r="A3453" s="28229"/>
      <c r="B3453" s="28924"/>
      <c r="C3453" s="28540"/>
      <c r="D3453" s="27339" t="str">
        <f>B3451&amp;".3"</f>
        <v>3.1139.3</v>
      </c>
      <c r="E3453" s="27340" t="s">
        <v>1068</v>
      </c>
      <c r="F3453" s="27341" t="s">
        <v>430</v>
      </c>
      <c r="G3453" s="27310" t="s">
        <v>22</v>
      </c>
      <c r="H3453" s="27343" t="s">
        <v>22</v>
      </c>
      <c r="I3453" s="27310" t="s">
        <v>3172</v>
      </c>
      <c r="J3453" s="27343" t="s">
        <v>22</v>
      </c>
      <c r="K3453" s="28195" t="s">
        <v>1069</v>
      </c>
      <c r="L3453" s="28229"/>
      <c r="M3453" s="28229"/>
      <c r="N3453" s="28229"/>
      <c r="O3453" s="28229"/>
      <c r="P3453" s="28229"/>
      <c r="Q3453" s="28229"/>
      <c r="R3453" s="28229"/>
      <c r="S3453" s="28229"/>
      <c r="T3453" s="28229"/>
      <c r="U3453" s="28265"/>
      <c r="V3453" s="28229">
        <v>0</v>
      </c>
    </row>
    <row s="28966" customFormat="1" customHeight="1" ht="22.5">
      <c r="A3454" s="28229"/>
      <c r="B3454" s="28924" t="s">
        <v>3182</v>
      </c>
      <c r="C3454" s="28540" t="s">
        <v>103</v>
      </c>
      <c r="D3454" s="27339" t="str">
        <f>B3454&amp;".1"</f>
        <v>3.1140.1</v>
      </c>
      <c r="E3454" s="27340" t="s">
        <v>1065</v>
      </c>
      <c r="F3454" s="27341" t="s">
        <v>430</v>
      </c>
      <c r="G3454" s="27545" t="s">
        <v>22</v>
      </c>
      <c r="H3454" s="27343" t="s">
        <v>22</v>
      </c>
      <c r="I3454" s="27545" t="s">
        <v>3183</v>
      </c>
      <c r="J3454" s="27343" t="s">
        <v>22</v>
      </c>
      <c r="K3454" s="28195"/>
      <c r="L3454" s="28229"/>
      <c r="M3454" s="28229"/>
      <c r="N3454" s="28229"/>
      <c r="O3454" s="28229"/>
      <c r="P3454" s="28229"/>
      <c r="Q3454" s="28229"/>
      <c r="R3454" s="28229"/>
      <c r="S3454" s="28229"/>
      <c r="T3454" s="28229"/>
      <c r="U3454" s="28265"/>
      <c r="V3454" s="28229">
        <v>0</v>
      </c>
    </row>
    <row s="28966" customFormat="1" customHeight="1" ht="15">
      <c r="A3455" s="28229"/>
      <c r="B3455" s="28924"/>
      <c r="C3455" s="28540"/>
      <c r="D3455" s="27339" t="str">
        <f>B3454&amp;".2"</f>
        <v>3.1140.2</v>
      </c>
      <c r="E3455" s="27340" t="s">
        <v>1066</v>
      </c>
      <c r="F3455" s="27341" t="s">
        <v>430</v>
      </c>
      <c r="G3455" s="27310" t="s">
        <v>22</v>
      </c>
      <c r="H3455" s="27343" t="s">
        <v>22</v>
      </c>
      <c r="I3455" s="27310" t="s">
        <v>3181</v>
      </c>
      <c r="J3455" s="27343" t="s">
        <v>22</v>
      </c>
      <c r="K3455" s="28195" t="s">
        <v>1067</v>
      </c>
      <c r="L3455" s="28229"/>
      <c r="M3455" s="28229"/>
      <c r="N3455" s="28229"/>
      <c r="O3455" s="28229"/>
      <c r="P3455" s="28229"/>
      <c r="Q3455" s="28229"/>
      <c r="R3455" s="28229"/>
      <c r="S3455" s="28229"/>
      <c r="T3455" s="28229"/>
      <c r="U3455" s="28265"/>
      <c r="V3455" s="28229">
        <v>0</v>
      </c>
    </row>
    <row s="28966" customFormat="1" customHeight="1" ht="15">
      <c r="A3456" s="28229"/>
      <c r="B3456" s="28924"/>
      <c r="C3456" s="28540"/>
      <c r="D3456" s="27339" t="str">
        <f>B3454&amp;".3"</f>
        <v>3.1140.3</v>
      </c>
      <c r="E3456" s="27340" t="s">
        <v>1068</v>
      </c>
      <c r="F3456" s="27341" t="s">
        <v>430</v>
      </c>
      <c r="G3456" s="27310" t="s">
        <v>22</v>
      </c>
      <c r="H3456" s="27343" t="s">
        <v>22</v>
      </c>
      <c r="I3456" s="27310" t="s">
        <v>3141</v>
      </c>
      <c r="J3456" s="27343" t="s">
        <v>22</v>
      </c>
      <c r="K3456" s="28195" t="s">
        <v>1069</v>
      </c>
      <c r="L3456" s="28229"/>
      <c r="M3456" s="28229"/>
      <c r="N3456" s="28229"/>
      <c r="O3456" s="28229"/>
      <c r="P3456" s="28229"/>
      <c r="Q3456" s="28229"/>
      <c r="R3456" s="28229"/>
      <c r="S3456" s="28229"/>
      <c r="T3456" s="28229"/>
      <c r="U3456" s="28265"/>
      <c r="V3456" s="28229">
        <v>0</v>
      </c>
    </row>
    <row s="28966" customFormat="1" customHeight="1" ht="22.5">
      <c r="A3457" s="28229"/>
      <c r="B3457" s="28924" t="s">
        <v>3184</v>
      </c>
      <c r="C3457" s="28540" t="s">
        <v>103</v>
      </c>
      <c r="D3457" s="27339" t="str">
        <f>B3457&amp;".1"</f>
        <v>3.1141.1</v>
      </c>
      <c r="E3457" s="27340" t="s">
        <v>1065</v>
      </c>
      <c r="F3457" s="27341" t="s">
        <v>430</v>
      </c>
      <c r="G3457" s="27545" t="s">
        <v>22</v>
      </c>
      <c r="H3457" s="27343" t="s">
        <v>22</v>
      </c>
      <c r="I3457" s="27545" t="s">
        <v>3185</v>
      </c>
      <c r="J3457" s="27343" t="s">
        <v>22</v>
      </c>
      <c r="K3457" s="28195"/>
      <c r="L3457" s="28229"/>
      <c r="M3457" s="28229"/>
      <c r="N3457" s="28229"/>
      <c r="O3457" s="28229"/>
      <c r="P3457" s="28229"/>
      <c r="Q3457" s="28229"/>
      <c r="R3457" s="28229"/>
      <c r="S3457" s="28229"/>
      <c r="T3457" s="28229"/>
      <c r="U3457" s="28265"/>
      <c r="V3457" s="28229">
        <v>0</v>
      </c>
    </row>
    <row s="28966" customFormat="1" customHeight="1" ht="15">
      <c r="A3458" s="28229"/>
      <c r="B3458" s="28924"/>
      <c r="C3458" s="28540"/>
      <c r="D3458" s="27339" t="str">
        <f>B3457&amp;".2"</f>
        <v>3.1141.2</v>
      </c>
      <c r="E3458" s="27340" t="s">
        <v>1066</v>
      </c>
      <c r="F3458" s="27341" t="s">
        <v>430</v>
      </c>
      <c r="G3458" s="27310" t="s">
        <v>22</v>
      </c>
      <c r="H3458" s="27343" t="s">
        <v>22</v>
      </c>
      <c r="I3458" s="27310" t="s">
        <v>3181</v>
      </c>
      <c r="J3458" s="27343" t="s">
        <v>22</v>
      </c>
      <c r="K3458" s="28195" t="s">
        <v>1067</v>
      </c>
      <c r="L3458" s="28229"/>
      <c r="M3458" s="28229"/>
      <c r="N3458" s="28229"/>
      <c r="O3458" s="28229"/>
      <c r="P3458" s="28229"/>
      <c r="Q3458" s="28229"/>
      <c r="R3458" s="28229"/>
      <c r="S3458" s="28229"/>
      <c r="T3458" s="28229"/>
      <c r="U3458" s="28265"/>
      <c r="V3458" s="28229">
        <v>0</v>
      </c>
    </row>
    <row s="28966" customFormat="1" customHeight="1" ht="15">
      <c r="A3459" s="28229"/>
      <c r="B3459" s="28924"/>
      <c r="C3459" s="28540"/>
      <c r="D3459" s="27339" t="str">
        <f>B3457&amp;".3"</f>
        <v>3.1141.3</v>
      </c>
      <c r="E3459" s="27340" t="s">
        <v>1068</v>
      </c>
      <c r="F3459" s="27341" t="s">
        <v>430</v>
      </c>
      <c r="G3459" s="27310" t="s">
        <v>22</v>
      </c>
      <c r="H3459" s="27343" t="s">
        <v>22</v>
      </c>
      <c r="I3459" s="27310" t="s">
        <v>3181</v>
      </c>
      <c r="J3459" s="27343" t="s">
        <v>22</v>
      </c>
      <c r="K3459" s="28195" t="s">
        <v>1069</v>
      </c>
      <c r="L3459" s="28229"/>
      <c r="M3459" s="28229"/>
      <c r="N3459" s="28229"/>
      <c r="O3459" s="28229"/>
      <c r="P3459" s="28229"/>
      <c r="Q3459" s="28229"/>
      <c r="R3459" s="28229"/>
      <c r="S3459" s="28229"/>
      <c r="T3459" s="28229"/>
      <c r="U3459" s="28265"/>
      <c r="V3459" s="28229">
        <v>0</v>
      </c>
    </row>
    <row s="28966" customFormat="1" customHeight="1" ht="22.5">
      <c r="A3460" s="28229"/>
      <c r="B3460" s="28924" t="s">
        <v>3186</v>
      </c>
      <c r="C3460" s="28540" t="s">
        <v>103</v>
      </c>
      <c r="D3460" s="27339" t="str">
        <f>B3460&amp;".1"</f>
        <v>3.1142.1</v>
      </c>
      <c r="E3460" s="27340" t="s">
        <v>1065</v>
      </c>
      <c r="F3460" s="27341" t="s">
        <v>430</v>
      </c>
      <c r="G3460" s="27545" t="s">
        <v>22</v>
      </c>
      <c r="H3460" s="27343" t="s">
        <v>22</v>
      </c>
      <c r="I3460" s="27545" t="s">
        <v>3187</v>
      </c>
      <c r="J3460" s="27343" t="s">
        <v>22</v>
      </c>
      <c r="K3460" s="28195"/>
      <c r="L3460" s="28229"/>
      <c r="M3460" s="28229"/>
      <c r="N3460" s="28229"/>
      <c r="O3460" s="28229"/>
      <c r="P3460" s="28229"/>
      <c r="Q3460" s="28229"/>
      <c r="R3460" s="28229"/>
      <c r="S3460" s="28229"/>
      <c r="T3460" s="28229"/>
      <c r="U3460" s="28265"/>
      <c r="V3460" s="28229">
        <v>0</v>
      </c>
    </row>
    <row s="28966" customFormat="1" customHeight="1" ht="15">
      <c r="A3461" s="28229"/>
      <c r="B3461" s="28924"/>
      <c r="C3461" s="28540"/>
      <c r="D3461" s="27339" t="str">
        <f>B3460&amp;".2"</f>
        <v>3.1142.2</v>
      </c>
      <c r="E3461" s="27340" t="s">
        <v>1066</v>
      </c>
      <c r="F3461" s="27341" t="s">
        <v>430</v>
      </c>
      <c r="G3461" s="27310" t="s">
        <v>22</v>
      </c>
      <c r="H3461" s="27343" t="s">
        <v>22</v>
      </c>
      <c r="I3461" s="27310" t="s">
        <v>3181</v>
      </c>
      <c r="J3461" s="27343" t="s">
        <v>22</v>
      </c>
      <c r="K3461" s="28195" t="s">
        <v>1067</v>
      </c>
      <c r="L3461" s="28229"/>
      <c r="M3461" s="28229"/>
      <c r="N3461" s="28229"/>
      <c r="O3461" s="28229"/>
      <c r="P3461" s="28229"/>
      <c r="Q3461" s="28229"/>
      <c r="R3461" s="28229"/>
      <c r="S3461" s="28229"/>
      <c r="T3461" s="28229"/>
      <c r="U3461" s="28265"/>
      <c r="V3461" s="28229">
        <v>0</v>
      </c>
    </row>
    <row s="28966" customFormat="1" customHeight="1" ht="15">
      <c r="A3462" s="28229"/>
      <c r="B3462" s="28924"/>
      <c r="C3462" s="28540"/>
      <c r="D3462" s="27339" t="str">
        <f>B3460&amp;".3"</f>
        <v>3.1142.3</v>
      </c>
      <c r="E3462" s="27340" t="s">
        <v>1068</v>
      </c>
      <c r="F3462" s="27341" t="s">
        <v>430</v>
      </c>
      <c r="G3462" s="27310" t="s">
        <v>22</v>
      </c>
      <c r="H3462" s="27343" t="s">
        <v>22</v>
      </c>
      <c r="I3462" s="27310" t="s">
        <v>3059</v>
      </c>
      <c r="J3462" s="27343" t="s">
        <v>22</v>
      </c>
      <c r="K3462" s="28195" t="s">
        <v>1069</v>
      </c>
      <c r="L3462" s="28229"/>
      <c r="M3462" s="28229"/>
      <c r="N3462" s="28229"/>
      <c r="O3462" s="28229"/>
      <c r="P3462" s="28229"/>
      <c r="Q3462" s="28229"/>
      <c r="R3462" s="28229"/>
      <c r="S3462" s="28229"/>
      <c r="T3462" s="28229"/>
      <c r="U3462" s="28265"/>
      <c r="V3462" s="28229">
        <v>0</v>
      </c>
    </row>
    <row s="28966" customFormat="1" customHeight="1" ht="22.5">
      <c r="A3463" s="28229"/>
      <c r="B3463" s="28924" t="s">
        <v>3188</v>
      </c>
      <c r="C3463" s="28540" t="s">
        <v>103</v>
      </c>
      <c r="D3463" s="27339" t="str">
        <f>B3463&amp;".1"</f>
        <v>3.1143.1</v>
      </c>
      <c r="E3463" s="27340" t="s">
        <v>1065</v>
      </c>
      <c r="F3463" s="27341" t="s">
        <v>430</v>
      </c>
      <c r="G3463" s="27545" t="s">
        <v>22</v>
      </c>
      <c r="H3463" s="27343" t="s">
        <v>22</v>
      </c>
      <c r="I3463" s="27545" t="s">
        <v>3189</v>
      </c>
      <c r="J3463" s="27343" t="s">
        <v>22</v>
      </c>
      <c r="K3463" s="28195"/>
      <c r="L3463" s="28229"/>
      <c r="M3463" s="28229"/>
      <c r="N3463" s="28229"/>
      <c r="O3463" s="28229"/>
      <c r="P3463" s="28229"/>
      <c r="Q3463" s="28229"/>
      <c r="R3463" s="28229"/>
      <c r="S3463" s="28229"/>
      <c r="T3463" s="28229"/>
      <c r="U3463" s="28265"/>
      <c r="V3463" s="28229">
        <v>0</v>
      </c>
    </row>
    <row s="28966" customFormat="1" customHeight="1" ht="15">
      <c r="A3464" s="28229"/>
      <c r="B3464" s="28924"/>
      <c r="C3464" s="28540"/>
      <c r="D3464" s="27339" t="str">
        <f>B3463&amp;".2"</f>
        <v>3.1143.2</v>
      </c>
      <c r="E3464" s="27340" t="s">
        <v>1066</v>
      </c>
      <c r="F3464" s="27341" t="s">
        <v>430</v>
      </c>
      <c r="G3464" s="27310" t="s">
        <v>22</v>
      </c>
      <c r="H3464" s="27343" t="s">
        <v>22</v>
      </c>
      <c r="I3464" s="27310" t="s">
        <v>3181</v>
      </c>
      <c r="J3464" s="27343" t="s">
        <v>22</v>
      </c>
      <c r="K3464" s="28195" t="s">
        <v>1067</v>
      </c>
      <c r="L3464" s="28229"/>
      <c r="M3464" s="28229"/>
      <c r="N3464" s="28229"/>
      <c r="O3464" s="28229"/>
      <c r="P3464" s="28229"/>
      <c r="Q3464" s="28229"/>
      <c r="R3464" s="28229"/>
      <c r="S3464" s="28229"/>
      <c r="T3464" s="28229"/>
      <c r="U3464" s="28265"/>
      <c r="V3464" s="28229">
        <v>0</v>
      </c>
    </row>
    <row s="28966" customFormat="1" customHeight="1" ht="15">
      <c r="A3465" s="28229"/>
      <c r="B3465" s="28924"/>
      <c r="C3465" s="28540"/>
      <c r="D3465" s="27339" t="str">
        <f>B3463&amp;".3"</f>
        <v>3.1143.3</v>
      </c>
      <c r="E3465" s="27340" t="s">
        <v>1068</v>
      </c>
      <c r="F3465" s="27341" t="s">
        <v>430</v>
      </c>
      <c r="G3465" s="27310" t="s">
        <v>22</v>
      </c>
      <c r="H3465" s="27343" t="s">
        <v>22</v>
      </c>
      <c r="I3465" s="27310" t="s">
        <v>3181</v>
      </c>
      <c r="J3465" s="27343" t="s">
        <v>22</v>
      </c>
      <c r="K3465" s="28195" t="s">
        <v>1069</v>
      </c>
      <c r="L3465" s="28229"/>
      <c r="M3465" s="28229"/>
      <c r="N3465" s="28229"/>
      <c r="O3465" s="28229"/>
      <c r="P3465" s="28229"/>
      <c r="Q3465" s="28229"/>
      <c r="R3465" s="28229"/>
      <c r="S3465" s="28229"/>
      <c r="T3465" s="28229"/>
      <c r="U3465" s="28265"/>
      <c r="V3465" s="28229">
        <v>0</v>
      </c>
    </row>
    <row s="28966" customFormat="1" customHeight="1" ht="22.5">
      <c r="A3466" s="28229"/>
      <c r="B3466" s="28924" t="s">
        <v>3190</v>
      </c>
      <c r="C3466" s="28540" t="s">
        <v>103</v>
      </c>
      <c r="D3466" s="27339" t="str">
        <f>B3466&amp;".1"</f>
        <v>3.1144.1</v>
      </c>
      <c r="E3466" s="27340" t="s">
        <v>1065</v>
      </c>
      <c r="F3466" s="27341" t="s">
        <v>430</v>
      </c>
      <c r="G3466" s="27545" t="s">
        <v>22</v>
      </c>
      <c r="H3466" s="27343" t="s">
        <v>22</v>
      </c>
      <c r="I3466" s="27545" t="s">
        <v>2646</v>
      </c>
      <c r="J3466" s="27343" t="s">
        <v>22</v>
      </c>
      <c r="K3466" s="28195"/>
      <c r="L3466" s="28229"/>
      <c r="M3466" s="28229"/>
      <c r="N3466" s="28229"/>
      <c r="O3466" s="28229"/>
      <c r="P3466" s="28229"/>
      <c r="Q3466" s="28229"/>
      <c r="R3466" s="28229"/>
      <c r="S3466" s="28229"/>
      <c r="T3466" s="28229"/>
      <c r="U3466" s="28265"/>
      <c r="V3466" s="28229">
        <v>0</v>
      </c>
    </row>
    <row s="28966" customFormat="1" customHeight="1" ht="15">
      <c r="A3467" s="28229"/>
      <c r="B3467" s="28924"/>
      <c r="C3467" s="28540"/>
      <c r="D3467" s="27339" t="str">
        <f>B3466&amp;".2"</f>
        <v>3.1144.2</v>
      </c>
      <c r="E3467" s="27340" t="s">
        <v>1066</v>
      </c>
      <c r="F3467" s="27341" t="s">
        <v>430</v>
      </c>
      <c r="G3467" s="27310" t="s">
        <v>22</v>
      </c>
      <c r="H3467" s="27343" t="s">
        <v>22</v>
      </c>
      <c r="I3467" s="27310" t="s">
        <v>3181</v>
      </c>
      <c r="J3467" s="27343" t="s">
        <v>22</v>
      </c>
      <c r="K3467" s="28195" t="s">
        <v>1067</v>
      </c>
      <c r="L3467" s="28229"/>
      <c r="M3467" s="28229"/>
      <c r="N3467" s="28229"/>
      <c r="O3467" s="28229"/>
      <c r="P3467" s="28229"/>
      <c r="Q3467" s="28229"/>
      <c r="R3467" s="28229"/>
      <c r="S3467" s="28229"/>
      <c r="T3467" s="28229"/>
      <c r="U3467" s="28265"/>
      <c r="V3467" s="28229">
        <v>0</v>
      </c>
    </row>
    <row s="28966" customFormat="1" customHeight="1" ht="15">
      <c r="A3468" s="28229"/>
      <c r="B3468" s="28924"/>
      <c r="C3468" s="28540"/>
      <c r="D3468" s="27339" t="str">
        <f>B3466&amp;".3"</f>
        <v>3.1144.3</v>
      </c>
      <c r="E3468" s="27340" t="s">
        <v>1068</v>
      </c>
      <c r="F3468" s="27341" t="s">
        <v>430</v>
      </c>
      <c r="G3468" s="27310" t="s">
        <v>22</v>
      </c>
      <c r="H3468" s="27343" t="s">
        <v>22</v>
      </c>
      <c r="I3468" s="27310" t="s">
        <v>3181</v>
      </c>
      <c r="J3468" s="27343" t="s">
        <v>22</v>
      </c>
      <c r="K3468" s="28195" t="s">
        <v>1069</v>
      </c>
      <c r="L3468" s="28229"/>
      <c r="M3468" s="28229"/>
      <c r="N3468" s="28229"/>
      <c r="O3468" s="28229"/>
      <c r="P3468" s="28229"/>
      <c r="Q3468" s="28229"/>
      <c r="R3468" s="28229"/>
      <c r="S3468" s="28229"/>
      <c r="T3468" s="28229"/>
      <c r="U3468" s="28265"/>
      <c r="V3468" s="28229">
        <v>0</v>
      </c>
    </row>
    <row s="28966" customFormat="1" customHeight="1" ht="22.5">
      <c r="A3469" s="28229"/>
      <c r="B3469" s="28924" t="s">
        <v>3191</v>
      </c>
      <c r="C3469" s="28540" t="s">
        <v>103</v>
      </c>
      <c r="D3469" s="27339" t="str">
        <f>B3469&amp;".1"</f>
        <v>3.1145.1</v>
      </c>
      <c r="E3469" s="27340" t="s">
        <v>1065</v>
      </c>
      <c r="F3469" s="27341" t="s">
        <v>430</v>
      </c>
      <c r="G3469" s="27545" t="s">
        <v>22</v>
      </c>
      <c r="H3469" s="27343" t="s">
        <v>22</v>
      </c>
      <c r="I3469" s="27545" t="s">
        <v>3192</v>
      </c>
      <c r="J3469" s="27343" t="s">
        <v>22</v>
      </c>
      <c r="K3469" s="28195"/>
      <c r="L3469" s="28229"/>
      <c r="M3469" s="28229"/>
      <c r="N3469" s="28229"/>
      <c r="O3469" s="28229"/>
      <c r="P3469" s="28229"/>
      <c r="Q3469" s="28229"/>
      <c r="R3469" s="28229"/>
      <c r="S3469" s="28229"/>
      <c r="T3469" s="28229"/>
      <c r="U3469" s="28265"/>
      <c r="V3469" s="28229">
        <v>0</v>
      </c>
    </row>
    <row s="28966" customFormat="1" customHeight="1" ht="15">
      <c r="A3470" s="28229"/>
      <c r="B3470" s="28924"/>
      <c r="C3470" s="28540"/>
      <c r="D3470" s="27339" t="str">
        <f>B3469&amp;".2"</f>
        <v>3.1145.2</v>
      </c>
      <c r="E3470" s="27340" t="s">
        <v>1066</v>
      </c>
      <c r="F3470" s="27341" t="s">
        <v>430</v>
      </c>
      <c r="G3470" s="27310" t="s">
        <v>22</v>
      </c>
      <c r="H3470" s="27343" t="s">
        <v>22</v>
      </c>
      <c r="I3470" s="27310" t="s">
        <v>3181</v>
      </c>
      <c r="J3470" s="27343" t="s">
        <v>22</v>
      </c>
      <c r="K3470" s="28195" t="s">
        <v>1067</v>
      </c>
      <c r="L3470" s="28229"/>
      <c r="M3470" s="28229"/>
      <c r="N3470" s="28229"/>
      <c r="O3470" s="28229"/>
      <c r="P3470" s="28229"/>
      <c r="Q3470" s="28229"/>
      <c r="R3470" s="28229"/>
      <c r="S3470" s="28229"/>
      <c r="T3470" s="28229"/>
      <c r="U3470" s="28265"/>
      <c r="V3470" s="28229">
        <v>0</v>
      </c>
    </row>
    <row s="28966" customFormat="1" customHeight="1" ht="15">
      <c r="A3471" s="28229"/>
      <c r="B3471" s="28924"/>
      <c r="C3471" s="28540"/>
      <c r="D3471" s="27339" t="str">
        <f>B3469&amp;".3"</f>
        <v>3.1145.3</v>
      </c>
      <c r="E3471" s="27340" t="s">
        <v>1068</v>
      </c>
      <c r="F3471" s="27341" t="s">
        <v>430</v>
      </c>
      <c r="G3471" s="27310" t="s">
        <v>22</v>
      </c>
      <c r="H3471" s="27343" t="s">
        <v>22</v>
      </c>
      <c r="I3471" s="27310" t="s">
        <v>3181</v>
      </c>
      <c r="J3471" s="27343" t="s">
        <v>22</v>
      </c>
      <c r="K3471" s="28195" t="s">
        <v>1069</v>
      </c>
      <c r="L3471" s="28229"/>
      <c r="M3471" s="28229"/>
      <c r="N3471" s="28229"/>
      <c r="O3471" s="28229"/>
      <c r="P3471" s="28229"/>
      <c r="Q3471" s="28229"/>
      <c r="R3471" s="28229"/>
      <c r="S3471" s="28229"/>
      <c r="T3471" s="28229"/>
      <c r="U3471" s="28265"/>
      <c r="V3471" s="28229">
        <v>0</v>
      </c>
    </row>
    <row s="28966" customFormat="1" customHeight="1" ht="22.5">
      <c r="A3472" s="28229"/>
      <c r="B3472" s="28924" t="s">
        <v>3193</v>
      </c>
      <c r="C3472" s="28540" t="s">
        <v>103</v>
      </c>
      <c r="D3472" s="27339" t="str">
        <f>B3472&amp;".1"</f>
        <v>3.1146.1</v>
      </c>
      <c r="E3472" s="27340" t="s">
        <v>1065</v>
      </c>
      <c r="F3472" s="27341" t="s">
        <v>430</v>
      </c>
      <c r="G3472" s="27545" t="s">
        <v>22</v>
      </c>
      <c r="H3472" s="27343" t="s">
        <v>22</v>
      </c>
      <c r="I3472" s="27545" t="s">
        <v>3194</v>
      </c>
      <c r="J3472" s="27343" t="s">
        <v>22</v>
      </c>
      <c r="K3472" s="28195"/>
      <c r="L3472" s="28229"/>
      <c r="M3472" s="28229"/>
      <c r="N3472" s="28229"/>
      <c r="O3472" s="28229"/>
      <c r="P3472" s="28229"/>
      <c r="Q3472" s="28229"/>
      <c r="R3472" s="28229"/>
      <c r="S3472" s="28229"/>
      <c r="T3472" s="28229"/>
      <c r="U3472" s="28265"/>
      <c r="V3472" s="28229">
        <v>0</v>
      </c>
    </row>
    <row s="28966" customFormat="1" customHeight="1" ht="15">
      <c r="A3473" s="28229"/>
      <c r="B3473" s="28924"/>
      <c r="C3473" s="28540"/>
      <c r="D3473" s="27339" t="str">
        <f>B3472&amp;".2"</f>
        <v>3.1146.2</v>
      </c>
      <c r="E3473" s="27340" t="s">
        <v>1066</v>
      </c>
      <c r="F3473" s="27341" t="s">
        <v>430</v>
      </c>
      <c r="G3473" s="27310" t="s">
        <v>22</v>
      </c>
      <c r="H3473" s="27343" t="s">
        <v>22</v>
      </c>
      <c r="I3473" s="27310" t="s">
        <v>3181</v>
      </c>
      <c r="J3473" s="27343" t="s">
        <v>22</v>
      </c>
      <c r="K3473" s="28195" t="s">
        <v>1067</v>
      </c>
      <c r="L3473" s="28229"/>
      <c r="M3473" s="28229"/>
      <c r="N3473" s="28229"/>
      <c r="O3473" s="28229"/>
      <c r="P3473" s="28229"/>
      <c r="Q3473" s="28229"/>
      <c r="R3473" s="28229"/>
      <c r="S3473" s="28229"/>
      <c r="T3473" s="28229"/>
      <c r="U3473" s="28265"/>
      <c r="V3473" s="28229">
        <v>0</v>
      </c>
    </row>
    <row s="28966" customFormat="1" customHeight="1" ht="15">
      <c r="A3474" s="28229"/>
      <c r="B3474" s="28924"/>
      <c r="C3474" s="28540"/>
      <c r="D3474" s="27339" t="str">
        <f>B3472&amp;".3"</f>
        <v>3.1146.3</v>
      </c>
      <c r="E3474" s="27340" t="s">
        <v>1068</v>
      </c>
      <c r="F3474" s="27341" t="s">
        <v>430</v>
      </c>
      <c r="G3474" s="27310" t="s">
        <v>22</v>
      </c>
      <c r="H3474" s="27343" t="s">
        <v>22</v>
      </c>
      <c r="I3474" s="27310" t="s">
        <v>3181</v>
      </c>
      <c r="J3474" s="27343" t="s">
        <v>22</v>
      </c>
      <c r="K3474" s="28195" t="s">
        <v>1069</v>
      </c>
      <c r="L3474" s="28229"/>
      <c r="M3474" s="28229"/>
      <c r="N3474" s="28229"/>
      <c r="O3474" s="28229"/>
      <c r="P3474" s="28229"/>
      <c r="Q3474" s="28229"/>
      <c r="R3474" s="28229"/>
      <c r="S3474" s="28229"/>
      <c r="T3474" s="28229"/>
      <c r="U3474" s="28265"/>
      <c r="V3474" s="28229">
        <v>0</v>
      </c>
    </row>
    <row s="28966" customFormat="1" customHeight="1" ht="22.5">
      <c r="A3475" s="28229"/>
      <c r="B3475" s="28924" t="s">
        <v>3195</v>
      </c>
      <c r="C3475" s="28540" t="s">
        <v>103</v>
      </c>
      <c r="D3475" s="27339" t="str">
        <f>B3475&amp;".1"</f>
        <v>3.1147.1</v>
      </c>
      <c r="E3475" s="27340" t="s">
        <v>1065</v>
      </c>
      <c r="F3475" s="27341" t="s">
        <v>430</v>
      </c>
      <c r="G3475" s="27545" t="s">
        <v>22</v>
      </c>
      <c r="H3475" s="27343" t="s">
        <v>22</v>
      </c>
      <c r="I3475" s="27545" t="s">
        <v>3196</v>
      </c>
      <c r="J3475" s="27343" t="s">
        <v>22</v>
      </c>
      <c r="K3475" s="28195"/>
      <c r="L3475" s="28229"/>
      <c r="M3475" s="28229"/>
      <c r="N3475" s="28229"/>
      <c r="O3475" s="28229"/>
      <c r="P3475" s="28229"/>
      <c r="Q3475" s="28229"/>
      <c r="R3475" s="28229"/>
      <c r="S3475" s="28229"/>
      <c r="T3475" s="28229"/>
      <c r="U3475" s="28265"/>
      <c r="V3475" s="28229">
        <v>0</v>
      </c>
    </row>
    <row s="28966" customFormat="1" customHeight="1" ht="15">
      <c r="A3476" s="28229"/>
      <c r="B3476" s="28924"/>
      <c r="C3476" s="28540"/>
      <c r="D3476" s="27339" t="str">
        <f>B3475&amp;".2"</f>
        <v>3.1147.2</v>
      </c>
      <c r="E3476" s="27340" t="s">
        <v>1066</v>
      </c>
      <c r="F3476" s="27341" t="s">
        <v>430</v>
      </c>
      <c r="G3476" s="27310" t="s">
        <v>22</v>
      </c>
      <c r="H3476" s="27343" t="s">
        <v>22</v>
      </c>
      <c r="I3476" s="27310" t="s">
        <v>3197</v>
      </c>
      <c r="J3476" s="27343" t="s">
        <v>22</v>
      </c>
      <c r="K3476" s="28195" t="s">
        <v>1067</v>
      </c>
      <c r="L3476" s="28229"/>
      <c r="M3476" s="28229"/>
      <c r="N3476" s="28229"/>
      <c r="O3476" s="28229"/>
      <c r="P3476" s="28229"/>
      <c r="Q3476" s="28229"/>
      <c r="R3476" s="28229"/>
      <c r="S3476" s="28229"/>
      <c r="T3476" s="28229"/>
      <c r="U3476" s="28265"/>
      <c r="V3476" s="28229">
        <v>0</v>
      </c>
    </row>
    <row s="28966" customFormat="1" customHeight="1" ht="15">
      <c r="A3477" s="28229"/>
      <c r="B3477" s="28924"/>
      <c r="C3477" s="28540"/>
      <c r="D3477" s="27339" t="str">
        <f>B3475&amp;".3"</f>
        <v>3.1147.3</v>
      </c>
      <c r="E3477" s="27340" t="s">
        <v>1068</v>
      </c>
      <c r="F3477" s="27341" t="s">
        <v>430</v>
      </c>
      <c r="G3477" s="27310" t="s">
        <v>22</v>
      </c>
      <c r="H3477" s="27343" t="s">
        <v>22</v>
      </c>
      <c r="I3477" s="27310" t="s">
        <v>2986</v>
      </c>
      <c r="J3477" s="27343" t="s">
        <v>22</v>
      </c>
      <c r="K3477" s="28195" t="s">
        <v>1069</v>
      </c>
      <c r="L3477" s="28229"/>
      <c r="M3477" s="28229"/>
      <c r="N3477" s="28229"/>
      <c r="O3477" s="28229"/>
      <c r="P3477" s="28229"/>
      <c r="Q3477" s="28229"/>
      <c r="R3477" s="28229"/>
      <c r="S3477" s="28229"/>
      <c r="T3477" s="28229"/>
      <c r="U3477" s="28265"/>
      <c r="V3477" s="28229">
        <v>0</v>
      </c>
    </row>
    <row s="28966" customFormat="1" customHeight="1" ht="22.5">
      <c r="A3478" s="28229"/>
      <c r="B3478" s="28924" t="s">
        <v>3198</v>
      </c>
      <c r="C3478" s="28540" t="s">
        <v>103</v>
      </c>
      <c r="D3478" s="27339" t="str">
        <f>B3478&amp;".1"</f>
        <v>3.1148.1</v>
      </c>
      <c r="E3478" s="27340" t="s">
        <v>1065</v>
      </c>
      <c r="F3478" s="27341" t="s">
        <v>430</v>
      </c>
      <c r="G3478" s="27545" t="s">
        <v>22</v>
      </c>
      <c r="H3478" s="27343" t="s">
        <v>22</v>
      </c>
      <c r="I3478" s="27545" t="s">
        <v>3199</v>
      </c>
      <c r="J3478" s="27343" t="s">
        <v>22</v>
      </c>
      <c r="K3478" s="28195"/>
      <c r="L3478" s="28229"/>
      <c r="M3478" s="28229"/>
      <c r="N3478" s="28229"/>
      <c r="O3478" s="28229"/>
      <c r="P3478" s="28229"/>
      <c r="Q3478" s="28229"/>
      <c r="R3478" s="28229"/>
      <c r="S3478" s="28229"/>
      <c r="T3478" s="28229"/>
      <c r="U3478" s="28265"/>
      <c r="V3478" s="28229">
        <v>0</v>
      </c>
    </row>
    <row s="28966" customFormat="1" customHeight="1" ht="15">
      <c r="A3479" s="28229"/>
      <c r="B3479" s="28924"/>
      <c r="C3479" s="28540"/>
      <c r="D3479" s="27339" t="str">
        <f>B3478&amp;".2"</f>
        <v>3.1148.2</v>
      </c>
      <c r="E3479" s="27340" t="s">
        <v>1066</v>
      </c>
      <c r="F3479" s="27341" t="s">
        <v>430</v>
      </c>
      <c r="G3479" s="27310" t="s">
        <v>22</v>
      </c>
      <c r="H3479" s="27343" t="s">
        <v>22</v>
      </c>
      <c r="I3479" s="27310" t="s">
        <v>3197</v>
      </c>
      <c r="J3479" s="27343" t="s">
        <v>22</v>
      </c>
      <c r="K3479" s="28195" t="s">
        <v>1067</v>
      </c>
      <c r="L3479" s="28229"/>
      <c r="M3479" s="28229"/>
      <c r="N3479" s="28229"/>
      <c r="O3479" s="28229"/>
      <c r="P3479" s="28229"/>
      <c r="Q3479" s="28229"/>
      <c r="R3479" s="28229"/>
      <c r="S3479" s="28229"/>
      <c r="T3479" s="28229"/>
      <c r="U3479" s="28265"/>
      <c r="V3479" s="28229">
        <v>0</v>
      </c>
    </row>
    <row s="28966" customFormat="1" customHeight="1" ht="15">
      <c r="A3480" s="28229"/>
      <c r="B3480" s="28924"/>
      <c r="C3480" s="28540"/>
      <c r="D3480" s="27339" t="str">
        <f>B3478&amp;".3"</f>
        <v>3.1148.3</v>
      </c>
      <c r="E3480" s="27340" t="s">
        <v>1068</v>
      </c>
      <c r="F3480" s="27341" t="s">
        <v>430</v>
      </c>
      <c r="G3480" s="27310" t="s">
        <v>22</v>
      </c>
      <c r="H3480" s="27343" t="s">
        <v>22</v>
      </c>
      <c r="I3480" s="27310" t="s">
        <v>3181</v>
      </c>
      <c r="J3480" s="27343" t="s">
        <v>22</v>
      </c>
      <c r="K3480" s="28195" t="s">
        <v>1069</v>
      </c>
      <c r="L3480" s="28229"/>
      <c r="M3480" s="28229"/>
      <c r="N3480" s="28229"/>
      <c r="O3480" s="28229"/>
      <c r="P3480" s="28229"/>
      <c r="Q3480" s="28229"/>
      <c r="R3480" s="28229"/>
      <c r="S3480" s="28229"/>
      <c r="T3480" s="28229"/>
      <c r="U3480" s="28265"/>
      <c r="V3480" s="28229">
        <v>0</v>
      </c>
    </row>
    <row s="28966" customFormat="1" customHeight="1" ht="22.5">
      <c r="A3481" s="28229"/>
      <c r="B3481" s="28924" t="s">
        <v>3200</v>
      </c>
      <c r="C3481" s="28540" t="s">
        <v>103</v>
      </c>
      <c r="D3481" s="27339" t="str">
        <f>B3481&amp;".1"</f>
        <v>3.1149.1</v>
      </c>
      <c r="E3481" s="27340" t="s">
        <v>1065</v>
      </c>
      <c r="F3481" s="27341" t="s">
        <v>430</v>
      </c>
      <c r="G3481" s="27545" t="s">
        <v>22</v>
      </c>
      <c r="H3481" s="27343" t="s">
        <v>22</v>
      </c>
      <c r="I3481" s="27545" t="s">
        <v>1297</v>
      </c>
      <c r="J3481" s="27343" t="s">
        <v>22</v>
      </c>
      <c r="K3481" s="28195"/>
      <c r="L3481" s="28229"/>
      <c r="M3481" s="28229"/>
      <c r="N3481" s="28229"/>
      <c r="O3481" s="28229"/>
      <c r="P3481" s="28229"/>
      <c r="Q3481" s="28229"/>
      <c r="R3481" s="28229"/>
      <c r="S3481" s="28229"/>
      <c r="T3481" s="28229"/>
      <c r="U3481" s="28265"/>
      <c r="V3481" s="28229">
        <v>0</v>
      </c>
    </row>
    <row s="28966" customFormat="1" customHeight="1" ht="15">
      <c r="A3482" s="28229"/>
      <c r="B3482" s="28924"/>
      <c r="C3482" s="28540"/>
      <c r="D3482" s="27339" t="str">
        <f>B3481&amp;".2"</f>
        <v>3.1149.2</v>
      </c>
      <c r="E3482" s="27340" t="s">
        <v>1066</v>
      </c>
      <c r="F3482" s="27341" t="s">
        <v>430</v>
      </c>
      <c r="G3482" s="27310" t="s">
        <v>22</v>
      </c>
      <c r="H3482" s="27343" t="s">
        <v>22</v>
      </c>
      <c r="I3482" s="27310" t="s">
        <v>3197</v>
      </c>
      <c r="J3482" s="27343" t="s">
        <v>22</v>
      </c>
      <c r="K3482" s="28195" t="s">
        <v>1067</v>
      </c>
      <c r="L3482" s="28229"/>
      <c r="M3482" s="28229"/>
      <c r="N3482" s="28229"/>
      <c r="O3482" s="28229"/>
      <c r="P3482" s="28229"/>
      <c r="Q3482" s="28229"/>
      <c r="R3482" s="28229"/>
      <c r="S3482" s="28229"/>
      <c r="T3482" s="28229"/>
      <c r="U3482" s="28265"/>
      <c r="V3482" s="28229">
        <v>0</v>
      </c>
    </row>
    <row s="28966" customFormat="1" customHeight="1" ht="15">
      <c r="A3483" s="28229"/>
      <c r="B3483" s="28924"/>
      <c r="C3483" s="28540"/>
      <c r="D3483" s="27339" t="str">
        <f>B3481&amp;".3"</f>
        <v>3.1149.3</v>
      </c>
      <c r="E3483" s="27340" t="s">
        <v>1068</v>
      </c>
      <c r="F3483" s="27341" t="s">
        <v>430</v>
      </c>
      <c r="G3483" s="27310" t="s">
        <v>22</v>
      </c>
      <c r="H3483" s="27343" t="s">
        <v>22</v>
      </c>
      <c r="I3483" s="27310" t="s">
        <v>3197</v>
      </c>
      <c r="J3483" s="27343" t="s">
        <v>22</v>
      </c>
      <c r="K3483" s="28195" t="s">
        <v>1069</v>
      </c>
      <c r="L3483" s="28229"/>
      <c r="M3483" s="28229"/>
      <c r="N3483" s="28229"/>
      <c r="O3483" s="28229"/>
      <c r="P3483" s="28229"/>
      <c r="Q3483" s="28229"/>
      <c r="R3483" s="28229"/>
      <c r="S3483" s="28229"/>
      <c r="T3483" s="28229"/>
      <c r="U3483" s="28265"/>
      <c r="V3483" s="28229">
        <v>0</v>
      </c>
    </row>
    <row s="28966" customFormat="1" customHeight="1" ht="22.5">
      <c r="A3484" s="28229"/>
      <c r="B3484" s="28924" t="s">
        <v>3201</v>
      </c>
      <c r="C3484" s="28540" t="s">
        <v>103</v>
      </c>
      <c r="D3484" s="27339" t="str">
        <f>B3484&amp;".1"</f>
        <v>3.1150.1</v>
      </c>
      <c r="E3484" s="27340" t="s">
        <v>1065</v>
      </c>
      <c r="F3484" s="27341" t="s">
        <v>430</v>
      </c>
      <c r="G3484" s="27545" t="s">
        <v>22</v>
      </c>
      <c r="H3484" s="27343" t="s">
        <v>22</v>
      </c>
      <c r="I3484" s="27545" t="s">
        <v>1297</v>
      </c>
      <c r="J3484" s="27343" t="s">
        <v>22</v>
      </c>
      <c r="K3484" s="28195"/>
      <c r="L3484" s="28229"/>
      <c r="M3484" s="28229"/>
      <c r="N3484" s="28229"/>
      <c r="O3484" s="28229"/>
      <c r="P3484" s="28229"/>
      <c r="Q3484" s="28229"/>
      <c r="R3484" s="28229"/>
      <c r="S3484" s="28229"/>
      <c r="T3484" s="28229"/>
      <c r="U3484" s="28265"/>
      <c r="V3484" s="28229">
        <v>0</v>
      </c>
    </row>
    <row s="28966" customFormat="1" customHeight="1" ht="15">
      <c r="A3485" s="28229"/>
      <c r="B3485" s="28924"/>
      <c r="C3485" s="28540"/>
      <c r="D3485" s="27339" t="str">
        <f>B3484&amp;".2"</f>
        <v>3.1150.2</v>
      </c>
      <c r="E3485" s="27340" t="s">
        <v>1066</v>
      </c>
      <c r="F3485" s="27341" t="s">
        <v>430</v>
      </c>
      <c r="G3485" s="27310" t="s">
        <v>22</v>
      </c>
      <c r="H3485" s="27343" t="s">
        <v>22</v>
      </c>
      <c r="I3485" s="27310" t="s">
        <v>3197</v>
      </c>
      <c r="J3485" s="27343" t="s">
        <v>22</v>
      </c>
      <c r="K3485" s="28195" t="s">
        <v>1067</v>
      </c>
      <c r="L3485" s="28229"/>
      <c r="M3485" s="28229"/>
      <c r="N3485" s="28229"/>
      <c r="O3485" s="28229"/>
      <c r="P3485" s="28229"/>
      <c r="Q3485" s="28229"/>
      <c r="R3485" s="28229"/>
      <c r="S3485" s="28229"/>
      <c r="T3485" s="28229"/>
      <c r="U3485" s="28265"/>
      <c r="V3485" s="28229">
        <v>0</v>
      </c>
    </row>
    <row s="28966" customFormat="1" customHeight="1" ht="15">
      <c r="A3486" s="28229"/>
      <c r="B3486" s="28924"/>
      <c r="C3486" s="28540"/>
      <c r="D3486" s="27339" t="str">
        <f>B3484&amp;".3"</f>
        <v>3.1150.3</v>
      </c>
      <c r="E3486" s="27340" t="s">
        <v>1068</v>
      </c>
      <c r="F3486" s="27341" t="s">
        <v>430</v>
      </c>
      <c r="G3486" s="27310" t="s">
        <v>22</v>
      </c>
      <c r="H3486" s="27343" t="s">
        <v>22</v>
      </c>
      <c r="I3486" s="27310" t="s">
        <v>3197</v>
      </c>
      <c r="J3486" s="27343" t="s">
        <v>22</v>
      </c>
      <c r="K3486" s="28195" t="s">
        <v>1069</v>
      </c>
      <c r="L3486" s="28229"/>
      <c r="M3486" s="28229"/>
      <c r="N3486" s="28229"/>
      <c r="O3486" s="28229"/>
      <c r="P3486" s="28229"/>
      <c r="Q3486" s="28229"/>
      <c r="R3486" s="28229"/>
      <c r="S3486" s="28229"/>
      <c r="T3486" s="28229"/>
      <c r="U3486" s="28265"/>
      <c r="V3486" s="28229">
        <v>0</v>
      </c>
    </row>
    <row s="28966" customFormat="1" customHeight="1" ht="22.5">
      <c r="A3487" s="28229"/>
      <c r="B3487" s="28924" t="s">
        <v>3202</v>
      </c>
      <c r="C3487" s="28540" t="s">
        <v>103</v>
      </c>
      <c r="D3487" s="27339" t="str">
        <f>B3487&amp;".1"</f>
        <v>3.1151.1</v>
      </c>
      <c r="E3487" s="27340" t="s">
        <v>1065</v>
      </c>
      <c r="F3487" s="27341" t="s">
        <v>430</v>
      </c>
      <c r="G3487" s="27545" t="s">
        <v>22</v>
      </c>
      <c r="H3487" s="27343" t="s">
        <v>22</v>
      </c>
      <c r="I3487" s="27545" t="s">
        <v>3069</v>
      </c>
      <c r="J3487" s="27343" t="s">
        <v>22</v>
      </c>
      <c r="K3487" s="28195"/>
      <c r="L3487" s="28229"/>
      <c r="M3487" s="28229"/>
      <c r="N3487" s="28229"/>
      <c r="O3487" s="28229"/>
      <c r="P3487" s="28229"/>
      <c r="Q3487" s="28229"/>
      <c r="R3487" s="28229"/>
      <c r="S3487" s="28229"/>
      <c r="T3487" s="28229"/>
      <c r="U3487" s="28265"/>
      <c r="V3487" s="28229">
        <v>0</v>
      </c>
    </row>
    <row s="28966" customFormat="1" customHeight="1" ht="15">
      <c r="A3488" s="28229"/>
      <c r="B3488" s="28924"/>
      <c r="C3488" s="28540"/>
      <c r="D3488" s="27339" t="str">
        <f>B3487&amp;".2"</f>
        <v>3.1151.2</v>
      </c>
      <c r="E3488" s="27340" t="s">
        <v>1066</v>
      </c>
      <c r="F3488" s="27341" t="s">
        <v>430</v>
      </c>
      <c r="G3488" s="27310" t="s">
        <v>22</v>
      </c>
      <c r="H3488" s="27343" t="s">
        <v>22</v>
      </c>
      <c r="I3488" s="27310" t="s">
        <v>3197</v>
      </c>
      <c r="J3488" s="27343" t="s">
        <v>22</v>
      </c>
      <c r="K3488" s="28195" t="s">
        <v>1067</v>
      </c>
      <c r="L3488" s="28229"/>
      <c r="M3488" s="28229"/>
      <c r="N3488" s="28229"/>
      <c r="O3488" s="28229"/>
      <c r="P3488" s="28229"/>
      <c r="Q3488" s="28229"/>
      <c r="R3488" s="28229"/>
      <c r="S3488" s="28229"/>
      <c r="T3488" s="28229"/>
      <c r="U3488" s="28265"/>
      <c r="V3488" s="28229">
        <v>0</v>
      </c>
    </row>
    <row s="28966" customFormat="1" customHeight="1" ht="15">
      <c r="A3489" s="28229"/>
      <c r="B3489" s="28924"/>
      <c r="C3489" s="28540"/>
      <c r="D3489" s="27339" t="str">
        <f>B3487&amp;".3"</f>
        <v>3.1151.3</v>
      </c>
      <c r="E3489" s="27340" t="s">
        <v>1068</v>
      </c>
      <c r="F3489" s="27341" t="s">
        <v>430</v>
      </c>
      <c r="G3489" s="27310" t="s">
        <v>22</v>
      </c>
      <c r="H3489" s="27343" t="s">
        <v>22</v>
      </c>
      <c r="I3489" s="27310" t="s">
        <v>3197</v>
      </c>
      <c r="J3489" s="27343" t="s">
        <v>22</v>
      </c>
      <c r="K3489" s="28195" t="s">
        <v>1069</v>
      </c>
      <c r="L3489" s="28229"/>
      <c r="M3489" s="28229"/>
      <c r="N3489" s="28229"/>
      <c r="O3489" s="28229"/>
      <c r="P3489" s="28229"/>
      <c r="Q3489" s="28229"/>
      <c r="R3489" s="28229"/>
      <c r="S3489" s="28229"/>
      <c r="T3489" s="28229"/>
      <c r="U3489" s="28265"/>
      <c r="V3489" s="28229">
        <v>0</v>
      </c>
    </row>
    <row s="28966" customFormat="1" customHeight="1" ht="22.5">
      <c r="A3490" s="28229"/>
      <c r="B3490" s="28924" t="s">
        <v>3203</v>
      </c>
      <c r="C3490" s="28540" t="s">
        <v>103</v>
      </c>
      <c r="D3490" s="27339" t="str">
        <f>B3490&amp;".1"</f>
        <v>3.1152.1</v>
      </c>
      <c r="E3490" s="27340" t="s">
        <v>1065</v>
      </c>
      <c r="F3490" s="27341" t="s">
        <v>430</v>
      </c>
      <c r="G3490" s="27545" t="s">
        <v>22</v>
      </c>
      <c r="H3490" s="27343" t="s">
        <v>22</v>
      </c>
      <c r="I3490" s="27545" t="s">
        <v>3204</v>
      </c>
      <c r="J3490" s="27343" t="s">
        <v>22</v>
      </c>
      <c r="K3490" s="28195"/>
      <c r="L3490" s="28229"/>
      <c r="M3490" s="28229"/>
      <c r="N3490" s="28229"/>
      <c r="O3490" s="28229"/>
      <c r="P3490" s="28229"/>
      <c r="Q3490" s="28229"/>
      <c r="R3490" s="28229"/>
      <c r="S3490" s="28229"/>
      <c r="T3490" s="28229"/>
      <c r="U3490" s="28265"/>
      <c r="V3490" s="28229">
        <v>0</v>
      </c>
    </row>
    <row s="28966" customFormat="1" customHeight="1" ht="15">
      <c r="A3491" s="28229"/>
      <c r="B3491" s="28924"/>
      <c r="C3491" s="28540"/>
      <c r="D3491" s="27339" t="str">
        <f>B3490&amp;".2"</f>
        <v>3.1152.2</v>
      </c>
      <c r="E3491" s="27340" t="s">
        <v>1066</v>
      </c>
      <c r="F3491" s="27341" t="s">
        <v>430</v>
      </c>
      <c r="G3491" s="27310" t="s">
        <v>22</v>
      </c>
      <c r="H3491" s="27343" t="s">
        <v>22</v>
      </c>
      <c r="I3491" s="27310" t="s">
        <v>3197</v>
      </c>
      <c r="J3491" s="27343" t="s">
        <v>22</v>
      </c>
      <c r="K3491" s="28195" t="s">
        <v>1067</v>
      </c>
      <c r="L3491" s="28229"/>
      <c r="M3491" s="28229"/>
      <c r="N3491" s="28229"/>
      <c r="O3491" s="28229"/>
      <c r="P3491" s="28229"/>
      <c r="Q3491" s="28229"/>
      <c r="R3491" s="28229"/>
      <c r="S3491" s="28229"/>
      <c r="T3491" s="28229"/>
      <c r="U3491" s="28265"/>
      <c r="V3491" s="28229">
        <v>0</v>
      </c>
    </row>
    <row s="28966" customFormat="1" customHeight="1" ht="15">
      <c r="A3492" s="28229"/>
      <c r="B3492" s="28924"/>
      <c r="C3492" s="28540"/>
      <c r="D3492" s="27339" t="str">
        <f>B3490&amp;".3"</f>
        <v>3.1152.3</v>
      </c>
      <c r="E3492" s="27340" t="s">
        <v>1068</v>
      </c>
      <c r="F3492" s="27341" t="s">
        <v>430</v>
      </c>
      <c r="G3492" s="27310" t="s">
        <v>22</v>
      </c>
      <c r="H3492" s="27343" t="s">
        <v>22</v>
      </c>
      <c r="I3492" s="27310" t="s">
        <v>3197</v>
      </c>
      <c r="J3492" s="27343" t="s">
        <v>22</v>
      </c>
      <c r="K3492" s="28195" t="s">
        <v>1069</v>
      </c>
      <c r="L3492" s="28229"/>
      <c r="M3492" s="28229"/>
      <c r="N3492" s="28229"/>
      <c r="O3492" s="28229"/>
      <c r="P3492" s="28229"/>
      <c r="Q3492" s="28229"/>
      <c r="R3492" s="28229"/>
      <c r="S3492" s="28229"/>
      <c r="T3492" s="28229"/>
      <c r="U3492" s="28265"/>
      <c r="V3492" s="28229">
        <v>0</v>
      </c>
    </row>
    <row s="28966" customFormat="1" customHeight="1" ht="22.5">
      <c r="A3493" s="28229"/>
      <c r="B3493" s="28924" t="s">
        <v>3205</v>
      </c>
      <c r="C3493" s="28540" t="s">
        <v>103</v>
      </c>
      <c r="D3493" s="27339" t="str">
        <f>B3493&amp;".1"</f>
        <v>3.1153.1</v>
      </c>
      <c r="E3493" s="27340" t="s">
        <v>1065</v>
      </c>
      <c r="F3493" s="27341" t="s">
        <v>430</v>
      </c>
      <c r="G3493" s="27545" t="s">
        <v>22</v>
      </c>
      <c r="H3493" s="27343" t="s">
        <v>22</v>
      </c>
      <c r="I3493" s="27545" t="s">
        <v>3206</v>
      </c>
      <c r="J3493" s="27343" t="s">
        <v>22</v>
      </c>
      <c r="K3493" s="28195"/>
      <c r="L3493" s="28229"/>
      <c r="M3493" s="28229"/>
      <c r="N3493" s="28229"/>
      <c r="O3493" s="28229"/>
      <c r="P3493" s="28229"/>
      <c r="Q3493" s="28229"/>
      <c r="R3493" s="28229"/>
      <c r="S3493" s="28229"/>
      <c r="T3493" s="28229"/>
      <c r="U3493" s="28265"/>
      <c r="V3493" s="28229">
        <v>0</v>
      </c>
    </row>
    <row s="28966" customFormat="1" customHeight="1" ht="15">
      <c r="A3494" s="28229"/>
      <c r="B3494" s="28924"/>
      <c r="C3494" s="28540"/>
      <c r="D3494" s="27339" t="str">
        <f>B3493&amp;".2"</f>
        <v>3.1153.2</v>
      </c>
      <c r="E3494" s="27340" t="s">
        <v>1066</v>
      </c>
      <c r="F3494" s="27341" t="s">
        <v>430</v>
      </c>
      <c r="G3494" s="27310" t="s">
        <v>22</v>
      </c>
      <c r="H3494" s="27343" t="s">
        <v>22</v>
      </c>
      <c r="I3494" s="27310" t="s">
        <v>3197</v>
      </c>
      <c r="J3494" s="27343" t="s">
        <v>22</v>
      </c>
      <c r="K3494" s="28195" t="s">
        <v>1067</v>
      </c>
      <c r="L3494" s="28229"/>
      <c r="M3494" s="28229"/>
      <c r="N3494" s="28229"/>
      <c r="O3494" s="28229"/>
      <c r="P3494" s="28229"/>
      <c r="Q3494" s="28229"/>
      <c r="R3494" s="28229"/>
      <c r="S3494" s="28229"/>
      <c r="T3494" s="28229"/>
      <c r="U3494" s="28265"/>
      <c r="V3494" s="28229">
        <v>0</v>
      </c>
    </row>
    <row s="28966" customFormat="1" customHeight="1" ht="15">
      <c r="A3495" s="28229"/>
      <c r="B3495" s="28924"/>
      <c r="C3495" s="28540"/>
      <c r="D3495" s="27339" t="str">
        <f>B3493&amp;".3"</f>
        <v>3.1153.3</v>
      </c>
      <c r="E3495" s="27340" t="s">
        <v>1068</v>
      </c>
      <c r="F3495" s="27341" t="s">
        <v>430</v>
      </c>
      <c r="G3495" s="27310" t="s">
        <v>22</v>
      </c>
      <c r="H3495" s="27343" t="s">
        <v>22</v>
      </c>
      <c r="I3495" s="27310" t="s">
        <v>3197</v>
      </c>
      <c r="J3495" s="27343" t="s">
        <v>22</v>
      </c>
      <c r="K3495" s="28195" t="s">
        <v>1069</v>
      </c>
      <c r="L3495" s="28229"/>
      <c r="M3495" s="28229"/>
      <c r="N3495" s="28229"/>
      <c r="O3495" s="28229"/>
      <c r="P3495" s="28229"/>
      <c r="Q3495" s="28229"/>
      <c r="R3495" s="28229"/>
      <c r="S3495" s="28229"/>
      <c r="T3495" s="28229"/>
      <c r="U3495" s="28265"/>
      <c r="V3495" s="28229">
        <v>0</v>
      </c>
    </row>
    <row s="28966" customFormat="1" customHeight="1" ht="22.5">
      <c r="A3496" s="28229"/>
      <c r="B3496" s="28924" t="s">
        <v>3207</v>
      </c>
      <c r="C3496" s="28540" t="s">
        <v>103</v>
      </c>
      <c r="D3496" s="27339" t="str">
        <f>B3496&amp;".1"</f>
        <v>3.1154.1</v>
      </c>
      <c r="E3496" s="27340" t="s">
        <v>1065</v>
      </c>
      <c r="F3496" s="27341" t="s">
        <v>430</v>
      </c>
      <c r="G3496" s="27545" t="s">
        <v>22</v>
      </c>
      <c r="H3496" s="27343" t="s">
        <v>22</v>
      </c>
      <c r="I3496" s="27545" t="s">
        <v>1297</v>
      </c>
      <c r="J3496" s="27343" t="s">
        <v>22</v>
      </c>
      <c r="K3496" s="28195"/>
      <c r="L3496" s="28229"/>
      <c r="M3496" s="28229"/>
      <c r="N3496" s="28229"/>
      <c r="O3496" s="28229"/>
      <c r="P3496" s="28229"/>
      <c r="Q3496" s="28229"/>
      <c r="R3496" s="28229"/>
      <c r="S3496" s="28229"/>
      <c r="T3496" s="28229"/>
      <c r="U3496" s="28265"/>
      <c r="V3496" s="28229">
        <v>0</v>
      </c>
    </row>
    <row s="28966" customFormat="1" customHeight="1" ht="15">
      <c r="A3497" s="28229"/>
      <c r="B3497" s="28924"/>
      <c r="C3497" s="28540"/>
      <c r="D3497" s="27339" t="str">
        <f>B3496&amp;".2"</f>
        <v>3.1154.2</v>
      </c>
      <c r="E3497" s="27340" t="s">
        <v>1066</v>
      </c>
      <c r="F3497" s="27341" t="s">
        <v>430</v>
      </c>
      <c r="G3497" s="27310" t="s">
        <v>22</v>
      </c>
      <c r="H3497" s="27343" t="s">
        <v>22</v>
      </c>
      <c r="I3497" s="27310" t="s">
        <v>3197</v>
      </c>
      <c r="J3497" s="27343" t="s">
        <v>22</v>
      </c>
      <c r="K3497" s="28195" t="s">
        <v>1067</v>
      </c>
      <c r="L3497" s="28229"/>
      <c r="M3497" s="28229"/>
      <c r="N3497" s="28229"/>
      <c r="O3497" s="28229"/>
      <c r="P3497" s="28229"/>
      <c r="Q3497" s="28229"/>
      <c r="R3497" s="28229"/>
      <c r="S3497" s="28229"/>
      <c r="T3497" s="28229"/>
      <c r="U3497" s="28265"/>
      <c r="V3497" s="28229">
        <v>0</v>
      </c>
    </row>
    <row s="28966" customFormat="1" customHeight="1" ht="15">
      <c r="A3498" s="28229"/>
      <c r="B3498" s="28924"/>
      <c r="C3498" s="28540"/>
      <c r="D3498" s="27339" t="str">
        <f>B3496&amp;".3"</f>
        <v>3.1154.3</v>
      </c>
      <c r="E3498" s="27340" t="s">
        <v>1068</v>
      </c>
      <c r="F3498" s="27341" t="s">
        <v>430</v>
      </c>
      <c r="G3498" s="27310" t="s">
        <v>22</v>
      </c>
      <c r="H3498" s="27343" t="s">
        <v>22</v>
      </c>
      <c r="I3498" s="27310" t="s">
        <v>3197</v>
      </c>
      <c r="J3498" s="27343" t="s">
        <v>22</v>
      </c>
      <c r="K3498" s="28195" t="s">
        <v>1069</v>
      </c>
      <c r="L3498" s="28229"/>
      <c r="M3498" s="28229"/>
      <c r="N3498" s="28229"/>
      <c r="O3498" s="28229"/>
      <c r="P3498" s="28229"/>
      <c r="Q3498" s="28229"/>
      <c r="R3498" s="28229"/>
      <c r="S3498" s="28229"/>
      <c r="T3498" s="28229"/>
      <c r="U3498" s="28265"/>
      <c r="V3498" s="28229">
        <v>0</v>
      </c>
    </row>
    <row s="28966" customFormat="1" customHeight="1" ht="22.5">
      <c r="A3499" s="28229"/>
      <c r="B3499" s="28924" t="s">
        <v>3208</v>
      </c>
      <c r="C3499" s="28540" t="s">
        <v>103</v>
      </c>
      <c r="D3499" s="27339" t="str">
        <f>B3499&amp;".1"</f>
        <v>3.1155.1</v>
      </c>
      <c r="E3499" s="27340" t="s">
        <v>1065</v>
      </c>
      <c r="F3499" s="27341" t="s">
        <v>430</v>
      </c>
      <c r="G3499" s="27545" t="s">
        <v>22</v>
      </c>
      <c r="H3499" s="27343" t="s">
        <v>22</v>
      </c>
      <c r="I3499" s="27545" t="s">
        <v>2206</v>
      </c>
      <c r="J3499" s="27343" t="s">
        <v>22</v>
      </c>
      <c r="K3499" s="28195"/>
      <c r="L3499" s="28229"/>
      <c r="M3499" s="28229"/>
      <c r="N3499" s="28229"/>
      <c r="O3499" s="28229"/>
      <c r="P3499" s="28229"/>
      <c r="Q3499" s="28229"/>
      <c r="R3499" s="28229"/>
      <c r="S3499" s="28229"/>
      <c r="T3499" s="28229"/>
      <c r="U3499" s="28265"/>
      <c r="V3499" s="28229">
        <v>0</v>
      </c>
    </row>
    <row s="28966" customFormat="1" customHeight="1" ht="15">
      <c r="A3500" s="28229"/>
      <c r="B3500" s="28924"/>
      <c r="C3500" s="28540"/>
      <c r="D3500" s="27339" t="str">
        <f>B3499&amp;".2"</f>
        <v>3.1155.2</v>
      </c>
      <c r="E3500" s="27340" t="s">
        <v>1066</v>
      </c>
      <c r="F3500" s="27341" t="s">
        <v>430</v>
      </c>
      <c r="G3500" s="27310" t="s">
        <v>22</v>
      </c>
      <c r="H3500" s="27343" t="s">
        <v>22</v>
      </c>
      <c r="I3500" s="27310" t="s">
        <v>3197</v>
      </c>
      <c r="J3500" s="27343" t="s">
        <v>22</v>
      </c>
      <c r="K3500" s="28195" t="s">
        <v>1067</v>
      </c>
      <c r="L3500" s="28229"/>
      <c r="M3500" s="28229"/>
      <c r="N3500" s="28229"/>
      <c r="O3500" s="28229"/>
      <c r="P3500" s="28229"/>
      <c r="Q3500" s="28229"/>
      <c r="R3500" s="28229"/>
      <c r="S3500" s="28229"/>
      <c r="T3500" s="28229"/>
      <c r="U3500" s="28265"/>
      <c r="V3500" s="28229">
        <v>0</v>
      </c>
    </row>
    <row s="28966" customFormat="1" customHeight="1" ht="15">
      <c r="A3501" s="28229"/>
      <c r="B3501" s="28924"/>
      <c r="C3501" s="28540"/>
      <c r="D3501" s="27339" t="str">
        <f>B3499&amp;".3"</f>
        <v>3.1155.3</v>
      </c>
      <c r="E3501" s="27340" t="s">
        <v>1068</v>
      </c>
      <c r="F3501" s="27341" t="s">
        <v>430</v>
      </c>
      <c r="G3501" s="27310" t="s">
        <v>22</v>
      </c>
      <c r="H3501" s="27343" t="s">
        <v>22</v>
      </c>
      <c r="I3501" s="27310" t="s">
        <v>3197</v>
      </c>
      <c r="J3501" s="27343" t="s">
        <v>22</v>
      </c>
      <c r="K3501" s="28195" t="s">
        <v>1069</v>
      </c>
      <c r="L3501" s="28229"/>
      <c r="M3501" s="28229"/>
      <c r="N3501" s="28229"/>
      <c r="O3501" s="28229"/>
      <c r="P3501" s="28229"/>
      <c r="Q3501" s="28229"/>
      <c r="R3501" s="28229"/>
      <c r="S3501" s="28229"/>
      <c r="T3501" s="28229"/>
      <c r="U3501" s="28265"/>
      <c r="V3501" s="28229">
        <v>0</v>
      </c>
    </row>
    <row s="28966" customFormat="1" customHeight="1" ht="22.5">
      <c r="A3502" s="28229"/>
      <c r="B3502" s="28924" t="s">
        <v>3209</v>
      </c>
      <c r="C3502" s="28540" t="s">
        <v>103</v>
      </c>
      <c r="D3502" s="27339" t="str">
        <f>B3502&amp;".1"</f>
        <v>3.1156.1</v>
      </c>
      <c r="E3502" s="27340" t="s">
        <v>1065</v>
      </c>
      <c r="F3502" s="27341" t="s">
        <v>430</v>
      </c>
      <c r="G3502" s="27545" t="s">
        <v>22</v>
      </c>
      <c r="H3502" s="27343" t="s">
        <v>22</v>
      </c>
      <c r="I3502" s="27545" t="s">
        <v>2206</v>
      </c>
      <c r="J3502" s="27343" t="s">
        <v>22</v>
      </c>
      <c r="K3502" s="28195"/>
      <c r="L3502" s="28229"/>
      <c r="M3502" s="28229"/>
      <c r="N3502" s="28229"/>
      <c r="O3502" s="28229"/>
      <c r="P3502" s="28229"/>
      <c r="Q3502" s="28229"/>
      <c r="R3502" s="28229"/>
      <c r="S3502" s="28229"/>
      <c r="T3502" s="28229"/>
      <c r="U3502" s="28265"/>
      <c r="V3502" s="28229">
        <v>0</v>
      </c>
    </row>
    <row s="28966" customFormat="1" customHeight="1" ht="15">
      <c r="A3503" s="28229"/>
      <c r="B3503" s="28924"/>
      <c r="C3503" s="28540"/>
      <c r="D3503" s="27339" t="str">
        <f>B3502&amp;".2"</f>
        <v>3.1156.2</v>
      </c>
      <c r="E3503" s="27340" t="s">
        <v>1066</v>
      </c>
      <c r="F3503" s="27341" t="s">
        <v>430</v>
      </c>
      <c r="G3503" s="27310" t="s">
        <v>22</v>
      </c>
      <c r="H3503" s="27343" t="s">
        <v>22</v>
      </c>
      <c r="I3503" s="27310" t="s">
        <v>3197</v>
      </c>
      <c r="J3503" s="27343" t="s">
        <v>22</v>
      </c>
      <c r="K3503" s="28195" t="s">
        <v>1067</v>
      </c>
      <c r="L3503" s="28229"/>
      <c r="M3503" s="28229"/>
      <c r="N3503" s="28229"/>
      <c r="O3503" s="28229"/>
      <c r="P3503" s="28229"/>
      <c r="Q3503" s="28229"/>
      <c r="R3503" s="28229"/>
      <c r="S3503" s="28229"/>
      <c r="T3503" s="28229"/>
      <c r="U3503" s="28265"/>
      <c r="V3503" s="28229">
        <v>0</v>
      </c>
    </row>
    <row s="28966" customFormat="1" customHeight="1" ht="15">
      <c r="A3504" s="28229"/>
      <c r="B3504" s="28924"/>
      <c r="C3504" s="28540"/>
      <c r="D3504" s="27339" t="str">
        <f>B3502&amp;".3"</f>
        <v>3.1156.3</v>
      </c>
      <c r="E3504" s="27340" t="s">
        <v>1068</v>
      </c>
      <c r="F3504" s="27341" t="s">
        <v>430</v>
      </c>
      <c r="G3504" s="27310" t="s">
        <v>22</v>
      </c>
      <c r="H3504" s="27343" t="s">
        <v>22</v>
      </c>
      <c r="I3504" s="27310" t="s">
        <v>3197</v>
      </c>
      <c r="J3504" s="27343" t="s">
        <v>22</v>
      </c>
      <c r="K3504" s="28195" t="s">
        <v>1069</v>
      </c>
      <c r="L3504" s="28229"/>
      <c r="M3504" s="28229"/>
      <c r="N3504" s="28229"/>
      <c r="O3504" s="28229"/>
      <c r="P3504" s="28229"/>
      <c r="Q3504" s="28229"/>
      <c r="R3504" s="28229"/>
      <c r="S3504" s="28229"/>
      <c r="T3504" s="28229"/>
      <c r="U3504" s="28265"/>
      <c r="V3504" s="28229">
        <v>0</v>
      </c>
    </row>
    <row s="28966" customFormat="1" customHeight="1" ht="22.5">
      <c r="A3505" s="28229"/>
      <c r="B3505" s="28924" t="s">
        <v>3210</v>
      </c>
      <c r="C3505" s="28540" t="s">
        <v>103</v>
      </c>
      <c r="D3505" s="27339" t="str">
        <f>B3505&amp;".1"</f>
        <v>3.1157.1</v>
      </c>
      <c r="E3505" s="27340" t="s">
        <v>1065</v>
      </c>
      <c r="F3505" s="27341" t="s">
        <v>430</v>
      </c>
      <c r="G3505" s="27545" t="s">
        <v>22</v>
      </c>
      <c r="H3505" s="27343" t="s">
        <v>22</v>
      </c>
      <c r="I3505" s="27545" t="s">
        <v>3211</v>
      </c>
      <c r="J3505" s="27343" t="s">
        <v>22</v>
      </c>
      <c r="K3505" s="28195"/>
      <c r="L3505" s="28229"/>
      <c r="M3505" s="28229"/>
      <c r="N3505" s="28229"/>
      <c r="O3505" s="28229"/>
      <c r="P3505" s="28229"/>
      <c r="Q3505" s="28229"/>
      <c r="R3505" s="28229"/>
      <c r="S3505" s="28229"/>
      <c r="T3505" s="28229"/>
      <c r="U3505" s="28265"/>
      <c r="V3505" s="28229">
        <v>0</v>
      </c>
    </row>
    <row s="28966" customFormat="1" customHeight="1" ht="15">
      <c r="A3506" s="28229"/>
      <c r="B3506" s="28924"/>
      <c r="C3506" s="28540"/>
      <c r="D3506" s="27339" t="str">
        <f>B3505&amp;".2"</f>
        <v>3.1157.2</v>
      </c>
      <c r="E3506" s="27340" t="s">
        <v>1066</v>
      </c>
      <c r="F3506" s="27341" t="s">
        <v>430</v>
      </c>
      <c r="G3506" s="27310" t="s">
        <v>22</v>
      </c>
      <c r="H3506" s="27343" t="s">
        <v>22</v>
      </c>
      <c r="I3506" s="27310" t="s">
        <v>3197</v>
      </c>
      <c r="J3506" s="27343" t="s">
        <v>22</v>
      </c>
      <c r="K3506" s="28195" t="s">
        <v>1067</v>
      </c>
      <c r="L3506" s="28229"/>
      <c r="M3506" s="28229"/>
      <c r="N3506" s="28229"/>
      <c r="O3506" s="28229"/>
      <c r="P3506" s="28229"/>
      <c r="Q3506" s="28229"/>
      <c r="R3506" s="28229"/>
      <c r="S3506" s="28229"/>
      <c r="T3506" s="28229"/>
      <c r="U3506" s="28265"/>
      <c r="V3506" s="28229">
        <v>0</v>
      </c>
    </row>
    <row s="28966" customFormat="1" customHeight="1" ht="15">
      <c r="A3507" s="28229"/>
      <c r="B3507" s="28924"/>
      <c r="C3507" s="28540"/>
      <c r="D3507" s="27339" t="str">
        <f>B3505&amp;".3"</f>
        <v>3.1157.3</v>
      </c>
      <c r="E3507" s="27340" t="s">
        <v>1068</v>
      </c>
      <c r="F3507" s="27341" t="s">
        <v>430</v>
      </c>
      <c r="G3507" s="27310" t="s">
        <v>22</v>
      </c>
      <c r="H3507" s="27343" t="s">
        <v>22</v>
      </c>
      <c r="I3507" s="27310" t="s">
        <v>3197</v>
      </c>
      <c r="J3507" s="27343" t="s">
        <v>22</v>
      </c>
      <c r="K3507" s="28195" t="s">
        <v>1069</v>
      </c>
      <c r="L3507" s="28229"/>
      <c r="M3507" s="28229"/>
      <c r="N3507" s="28229"/>
      <c r="O3507" s="28229"/>
      <c r="P3507" s="28229"/>
      <c r="Q3507" s="28229"/>
      <c r="R3507" s="28229"/>
      <c r="S3507" s="28229"/>
      <c r="T3507" s="28229"/>
      <c r="U3507" s="28265"/>
      <c r="V3507" s="28229">
        <v>0</v>
      </c>
    </row>
    <row s="28966" customFormat="1" customHeight="1" ht="22.5">
      <c r="A3508" s="28229"/>
      <c r="B3508" s="28924" t="s">
        <v>3212</v>
      </c>
      <c r="C3508" s="28540" t="s">
        <v>103</v>
      </c>
      <c r="D3508" s="27339" t="str">
        <f>B3508&amp;".1"</f>
        <v>3.1158.1</v>
      </c>
      <c r="E3508" s="27340" t="s">
        <v>1065</v>
      </c>
      <c r="F3508" s="27341" t="s">
        <v>430</v>
      </c>
      <c r="G3508" s="27545" t="s">
        <v>22</v>
      </c>
      <c r="H3508" s="27343" t="s">
        <v>22</v>
      </c>
      <c r="I3508" s="27545" t="s">
        <v>3213</v>
      </c>
      <c r="J3508" s="27343" t="s">
        <v>22</v>
      </c>
      <c r="K3508" s="28195"/>
      <c r="L3508" s="28229"/>
      <c r="M3508" s="28229"/>
      <c r="N3508" s="28229"/>
      <c r="O3508" s="28229"/>
      <c r="P3508" s="28229"/>
      <c r="Q3508" s="28229"/>
      <c r="R3508" s="28229"/>
      <c r="S3508" s="28229"/>
      <c r="T3508" s="28229"/>
      <c r="U3508" s="28265"/>
      <c r="V3508" s="28229">
        <v>0</v>
      </c>
    </row>
    <row s="28966" customFormat="1" customHeight="1" ht="15">
      <c r="A3509" s="28229"/>
      <c r="B3509" s="28924"/>
      <c r="C3509" s="28540"/>
      <c r="D3509" s="27339" t="str">
        <f>B3508&amp;".2"</f>
        <v>3.1158.2</v>
      </c>
      <c r="E3509" s="27340" t="s">
        <v>1066</v>
      </c>
      <c r="F3509" s="27341" t="s">
        <v>430</v>
      </c>
      <c r="G3509" s="27310" t="s">
        <v>22</v>
      </c>
      <c r="H3509" s="27343" t="s">
        <v>22</v>
      </c>
      <c r="I3509" s="27310" t="s">
        <v>3197</v>
      </c>
      <c r="J3509" s="27343" t="s">
        <v>22</v>
      </c>
      <c r="K3509" s="28195" t="s">
        <v>1067</v>
      </c>
      <c r="L3509" s="28229"/>
      <c r="M3509" s="28229"/>
      <c r="N3509" s="28229"/>
      <c r="O3509" s="28229"/>
      <c r="P3509" s="28229"/>
      <c r="Q3509" s="28229"/>
      <c r="R3509" s="28229"/>
      <c r="S3509" s="28229"/>
      <c r="T3509" s="28229"/>
      <c r="U3509" s="28265"/>
      <c r="V3509" s="28229">
        <v>0</v>
      </c>
    </row>
    <row s="28966" customFormat="1" customHeight="1" ht="15">
      <c r="A3510" s="28229"/>
      <c r="B3510" s="28924"/>
      <c r="C3510" s="28540"/>
      <c r="D3510" s="27339" t="str">
        <f>B3508&amp;".3"</f>
        <v>3.1158.3</v>
      </c>
      <c r="E3510" s="27340" t="s">
        <v>1068</v>
      </c>
      <c r="F3510" s="27341" t="s">
        <v>430</v>
      </c>
      <c r="G3510" s="27310" t="s">
        <v>22</v>
      </c>
      <c r="H3510" s="27343" t="s">
        <v>22</v>
      </c>
      <c r="I3510" s="27310" t="s">
        <v>3197</v>
      </c>
      <c r="J3510" s="27343" t="s">
        <v>22</v>
      </c>
      <c r="K3510" s="28195" t="s">
        <v>1069</v>
      </c>
      <c r="L3510" s="28229"/>
      <c r="M3510" s="28229"/>
      <c r="N3510" s="28229"/>
      <c r="O3510" s="28229"/>
      <c r="P3510" s="28229"/>
      <c r="Q3510" s="28229"/>
      <c r="R3510" s="28229"/>
      <c r="S3510" s="28229"/>
      <c r="T3510" s="28229"/>
      <c r="U3510" s="28265"/>
      <c r="V3510" s="28229">
        <v>0</v>
      </c>
    </row>
    <row s="28966" customFormat="1" customHeight="1" ht="22.5">
      <c r="A3511" s="28229"/>
      <c r="B3511" s="28924" t="s">
        <v>3214</v>
      </c>
      <c r="C3511" s="28540" t="s">
        <v>103</v>
      </c>
      <c r="D3511" s="27339" t="str">
        <f>B3511&amp;".1"</f>
        <v>3.1159.1</v>
      </c>
      <c r="E3511" s="27340" t="s">
        <v>1065</v>
      </c>
      <c r="F3511" s="27341" t="s">
        <v>430</v>
      </c>
      <c r="G3511" s="27545" t="s">
        <v>22</v>
      </c>
      <c r="H3511" s="27343" t="s">
        <v>22</v>
      </c>
      <c r="I3511" s="27545" t="s">
        <v>3069</v>
      </c>
      <c r="J3511" s="27343" t="s">
        <v>22</v>
      </c>
      <c r="K3511" s="28195"/>
      <c r="L3511" s="28229"/>
      <c r="M3511" s="28229"/>
      <c r="N3511" s="28229"/>
      <c r="O3511" s="28229"/>
      <c r="P3511" s="28229"/>
      <c r="Q3511" s="28229"/>
      <c r="R3511" s="28229"/>
      <c r="S3511" s="28229"/>
      <c r="T3511" s="28229"/>
      <c r="U3511" s="28265"/>
      <c r="V3511" s="28229">
        <v>0</v>
      </c>
    </row>
    <row s="28966" customFormat="1" customHeight="1" ht="15">
      <c r="A3512" s="28229"/>
      <c r="B3512" s="28924"/>
      <c r="C3512" s="28540"/>
      <c r="D3512" s="27339" t="str">
        <f>B3511&amp;".2"</f>
        <v>3.1159.2</v>
      </c>
      <c r="E3512" s="27340" t="s">
        <v>1066</v>
      </c>
      <c r="F3512" s="27341" t="s">
        <v>430</v>
      </c>
      <c r="G3512" s="27310" t="s">
        <v>22</v>
      </c>
      <c r="H3512" s="27343" t="s">
        <v>22</v>
      </c>
      <c r="I3512" s="27310" t="s">
        <v>3197</v>
      </c>
      <c r="J3512" s="27343" t="s">
        <v>22</v>
      </c>
      <c r="K3512" s="28195" t="s">
        <v>1067</v>
      </c>
      <c r="L3512" s="28229"/>
      <c r="M3512" s="28229"/>
      <c r="N3512" s="28229"/>
      <c r="O3512" s="28229"/>
      <c r="P3512" s="28229"/>
      <c r="Q3512" s="28229"/>
      <c r="R3512" s="28229"/>
      <c r="S3512" s="28229"/>
      <c r="T3512" s="28229"/>
      <c r="U3512" s="28265"/>
      <c r="V3512" s="28229">
        <v>0</v>
      </c>
    </row>
    <row s="28966" customFormat="1" customHeight="1" ht="15">
      <c r="A3513" s="28229"/>
      <c r="B3513" s="28924"/>
      <c r="C3513" s="28540"/>
      <c r="D3513" s="27339" t="str">
        <f>B3511&amp;".3"</f>
        <v>3.1159.3</v>
      </c>
      <c r="E3513" s="27340" t="s">
        <v>1068</v>
      </c>
      <c r="F3513" s="27341" t="s">
        <v>430</v>
      </c>
      <c r="G3513" s="27310" t="s">
        <v>22</v>
      </c>
      <c r="H3513" s="27343" t="s">
        <v>22</v>
      </c>
      <c r="I3513" s="27310" t="s">
        <v>3197</v>
      </c>
      <c r="J3513" s="27343" t="s">
        <v>22</v>
      </c>
      <c r="K3513" s="28195" t="s">
        <v>1069</v>
      </c>
      <c r="L3513" s="28229"/>
      <c r="M3513" s="28229"/>
      <c r="N3513" s="28229"/>
      <c r="O3513" s="28229"/>
      <c r="P3513" s="28229"/>
      <c r="Q3513" s="28229"/>
      <c r="R3513" s="28229"/>
      <c r="S3513" s="28229"/>
      <c r="T3513" s="28229"/>
      <c r="U3513" s="28265"/>
      <c r="V3513" s="28229">
        <v>0</v>
      </c>
    </row>
    <row s="28966" customFormat="1" customHeight="1" ht="22.5">
      <c r="A3514" s="28229"/>
      <c r="B3514" s="28924" t="s">
        <v>3215</v>
      </c>
      <c r="C3514" s="28540" t="s">
        <v>103</v>
      </c>
      <c r="D3514" s="27339" t="str">
        <f>B3514&amp;".1"</f>
        <v>3.1160.1</v>
      </c>
      <c r="E3514" s="27340" t="s">
        <v>1065</v>
      </c>
      <c r="F3514" s="27341" t="s">
        <v>430</v>
      </c>
      <c r="G3514" s="27545" t="s">
        <v>22</v>
      </c>
      <c r="H3514" s="27343" t="s">
        <v>22</v>
      </c>
      <c r="I3514" s="27545" t="s">
        <v>3216</v>
      </c>
      <c r="J3514" s="27343" t="s">
        <v>22</v>
      </c>
      <c r="K3514" s="28195"/>
      <c r="L3514" s="28229"/>
      <c r="M3514" s="28229"/>
      <c r="N3514" s="28229"/>
      <c r="O3514" s="28229"/>
      <c r="P3514" s="28229"/>
      <c r="Q3514" s="28229"/>
      <c r="R3514" s="28229"/>
      <c r="S3514" s="28229"/>
      <c r="T3514" s="28229"/>
      <c r="U3514" s="28265"/>
      <c r="V3514" s="28229">
        <v>0</v>
      </c>
    </row>
    <row s="28966" customFormat="1" customHeight="1" ht="15">
      <c r="A3515" s="28229"/>
      <c r="B3515" s="28924"/>
      <c r="C3515" s="28540"/>
      <c r="D3515" s="27339" t="str">
        <f>B3514&amp;".2"</f>
        <v>3.1160.2</v>
      </c>
      <c r="E3515" s="27340" t="s">
        <v>1066</v>
      </c>
      <c r="F3515" s="27341" t="s">
        <v>430</v>
      </c>
      <c r="G3515" s="27310" t="s">
        <v>22</v>
      </c>
      <c r="H3515" s="27343" t="s">
        <v>22</v>
      </c>
      <c r="I3515" s="27310" t="s">
        <v>3197</v>
      </c>
      <c r="J3515" s="27343" t="s">
        <v>22</v>
      </c>
      <c r="K3515" s="28195" t="s">
        <v>1067</v>
      </c>
      <c r="L3515" s="28229"/>
      <c r="M3515" s="28229"/>
      <c r="N3515" s="28229"/>
      <c r="O3515" s="28229"/>
      <c r="P3515" s="28229"/>
      <c r="Q3515" s="28229"/>
      <c r="R3515" s="28229"/>
      <c r="S3515" s="28229"/>
      <c r="T3515" s="28229"/>
      <c r="U3515" s="28265"/>
      <c r="V3515" s="28229">
        <v>0</v>
      </c>
    </row>
    <row s="28966" customFormat="1" customHeight="1" ht="15">
      <c r="A3516" s="28229"/>
      <c r="B3516" s="28924"/>
      <c r="C3516" s="28540"/>
      <c r="D3516" s="27339" t="str">
        <f>B3514&amp;".3"</f>
        <v>3.1160.3</v>
      </c>
      <c r="E3516" s="27340" t="s">
        <v>1068</v>
      </c>
      <c r="F3516" s="27341" t="s">
        <v>430</v>
      </c>
      <c r="G3516" s="27310" t="s">
        <v>22</v>
      </c>
      <c r="H3516" s="27343" t="s">
        <v>22</v>
      </c>
      <c r="I3516" s="27310" t="s">
        <v>3197</v>
      </c>
      <c r="J3516" s="27343" t="s">
        <v>22</v>
      </c>
      <c r="K3516" s="28195" t="s">
        <v>1069</v>
      </c>
      <c r="L3516" s="28229"/>
      <c r="M3516" s="28229"/>
      <c r="N3516" s="28229"/>
      <c r="O3516" s="28229"/>
      <c r="P3516" s="28229"/>
      <c r="Q3516" s="28229"/>
      <c r="R3516" s="28229"/>
      <c r="S3516" s="28229"/>
      <c r="T3516" s="28229"/>
      <c r="U3516" s="28265"/>
      <c r="V3516" s="28229">
        <v>0</v>
      </c>
    </row>
    <row s="28966" customFormat="1" customHeight="1" ht="22.5">
      <c r="A3517" s="28229"/>
      <c r="B3517" s="28924" t="s">
        <v>3217</v>
      </c>
      <c r="C3517" s="28540" t="s">
        <v>103</v>
      </c>
      <c r="D3517" s="27339" t="str">
        <f>B3517&amp;".1"</f>
        <v>3.1161.1</v>
      </c>
      <c r="E3517" s="27340" t="s">
        <v>1065</v>
      </c>
      <c r="F3517" s="27341" t="s">
        <v>430</v>
      </c>
      <c r="G3517" s="27545" t="s">
        <v>22</v>
      </c>
      <c r="H3517" s="27343" t="s">
        <v>22</v>
      </c>
      <c r="I3517" s="27545" t="s">
        <v>3218</v>
      </c>
      <c r="J3517" s="27343" t="s">
        <v>22</v>
      </c>
      <c r="K3517" s="28195"/>
      <c r="L3517" s="28229"/>
      <c r="M3517" s="28229"/>
      <c r="N3517" s="28229"/>
      <c r="O3517" s="28229"/>
      <c r="P3517" s="28229"/>
      <c r="Q3517" s="28229"/>
      <c r="R3517" s="28229"/>
      <c r="S3517" s="28229"/>
      <c r="T3517" s="28229"/>
      <c r="U3517" s="28265"/>
      <c r="V3517" s="28229">
        <v>0</v>
      </c>
    </row>
    <row s="28966" customFormat="1" customHeight="1" ht="15">
      <c r="A3518" s="28229"/>
      <c r="B3518" s="28924"/>
      <c r="C3518" s="28540"/>
      <c r="D3518" s="27339" t="str">
        <f>B3517&amp;".2"</f>
        <v>3.1161.2</v>
      </c>
      <c r="E3518" s="27340" t="s">
        <v>1066</v>
      </c>
      <c r="F3518" s="27341" t="s">
        <v>430</v>
      </c>
      <c r="G3518" s="27310" t="s">
        <v>22</v>
      </c>
      <c r="H3518" s="27343" t="s">
        <v>22</v>
      </c>
      <c r="I3518" s="27310" t="s">
        <v>3197</v>
      </c>
      <c r="J3518" s="27343" t="s">
        <v>22</v>
      </c>
      <c r="K3518" s="28195" t="s">
        <v>1067</v>
      </c>
      <c r="L3518" s="28229"/>
      <c r="M3518" s="28229"/>
      <c r="N3518" s="28229"/>
      <c r="O3518" s="28229"/>
      <c r="P3518" s="28229"/>
      <c r="Q3518" s="28229"/>
      <c r="R3518" s="28229"/>
      <c r="S3518" s="28229"/>
      <c r="T3518" s="28229"/>
      <c r="U3518" s="28265"/>
      <c r="V3518" s="28229">
        <v>0</v>
      </c>
    </row>
    <row s="28966" customFormat="1" customHeight="1" ht="15">
      <c r="A3519" s="28229"/>
      <c r="B3519" s="28924"/>
      <c r="C3519" s="28540"/>
      <c r="D3519" s="27339" t="str">
        <f>B3517&amp;".3"</f>
        <v>3.1161.3</v>
      </c>
      <c r="E3519" s="27340" t="s">
        <v>1068</v>
      </c>
      <c r="F3519" s="27341" t="s">
        <v>430</v>
      </c>
      <c r="G3519" s="27310" t="s">
        <v>22</v>
      </c>
      <c r="H3519" s="27343" t="s">
        <v>22</v>
      </c>
      <c r="I3519" s="27310" t="s">
        <v>3197</v>
      </c>
      <c r="J3519" s="27343" t="s">
        <v>22</v>
      </c>
      <c r="K3519" s="28195" t="s">
        <v>1069</v>
      </c>
      <c r="L3519" s="28229"/>
      <c r="M3519" s="28229"/>
      <c r="N3519" s="28229"/>
      <c r="O3519" s="28229"/>
      <c r="P3519" s="28229"/>
      <c r="Q3519" s="28229"/>
      <c r="R3519" s="28229"/>
      <c r="S3519" s="28229"/>
      <c r="T3519" s="28229"/>
      <c r="U3519" s="28265"/>
      <c r="V3519" s="28229">
        <v>0</v>
      </c>
    </row>
    <row s="28966" customFormat="1" customHeight="1" ht="22.5">
      <c r="A3520" s="28229"/>
      <c r="B3520" s="28924" t="s">
        <v>3219</v>
      </c>
      <c r="C3520" s="28540" t="s">
        <v>103</v>
      </c>
      <c r="D3520" s="27339" t="str">
        <f>B3520&amp;".1"</f>
        <v>3.1162.1</v>
      </c>
      <c r="E3520" s="27340" t="s">
        <v>1065</v>
      </c>
      <c r="F3520" s="27341" t="s">
        <v>430</v>
      </c>
      <c r="G3520" s="27545" t="s">
        <v>22</v>
      </c>
      <c r="H3520" s="27343" t="s">
        <v>22</v>
      </c>
      <c r="I3520" s="27545" t="s">
        <v>3069</v>
      </c>
      <c r="J3520" s="27343" t="s">
        <v>22</v>
      </c>
      <c r="K3520" s="28195"/>
      <c r="L3520" s="28229"/>
      <c r="M3520" s="28229"/>
      <c r="N3520" s="28229"/>
      <c r="O3520" s="28229"/>
      <c r="P3520" s="28229"/>
      <c r="Q3520" s="28229"/>
      <c r="R3520" s="28229"/>
      <c r="S3520" s="28229"/>
      <c r="T3520" s="28229"/>
      <c r="U3520" s="28265"/>
      <c r="V3520" s="28229">
        <v>0</v>
      </c>
    </row>
    <row s="28966" customFormat="1" customHeight="1" ht="15">
      <c r="A3521" s="28229"/>
      <c r="B3521" s="28924"/>
      <c r="C3521" s="28540"/>
      <c r="D3521" s="27339" t="str">
        <f>B3520&amp;".2"</f>
        <v>3.1162.2</v>
      </c>
      <c r="E3521" s="27340" t="s">
        <v>1066</v>
      </c>
      <c r="F3521" s="27341" t="s">
        <v>430</v>
      </c>
      <c r="G3521" s="27310" t="s">
        <v>22</v>
      </c>
      <c r="H3521" s="27343" t="s">
        <v>22</v>
      </c>
      <c r="I3521" s="27310" t="s">
        <v>3197</v>
      </c>
      <c r="J3521" s="27343" t="s">
        <v>22</v>
      </c>
      <c r="K3521" s="28195" t="s">
        <v>1067</v>
      </c>
      <c r="L3521" s="28229"/>
      <c r="M3521" s="28229"/>
      <c r="N3521" s="28229"/>
      <c r="O3521" s="28229"/>
      <c r="P3521" s="28229"/>
      <c r="Q3521" s="28229"/>
      <c r="R3521" s="28229"/>
      <c r="S3521" s="28229"/>
      <c r="T3521" s="28229"/>
      <c r="U3521" s="28265"/>
      <c r="V3521" s="28229">
        <v>0</v>
      </c>
    </row>
    <row s="28966" customFormat="1" customHeight="1" ht="15">
      <c r="A3522" s="28229"/>
      <c r="B3522" s="28924"/>
      <c r="C3522" s="28540"/>
      <c r="D3522" s="27339" t="str">
        <f>B3520&amp;".3"</f>
        <v>3.1162.3</v>
      </c>
      <c r="E3522" s="27340" t="s">
        <v>1068</v>
      </c>
      <c r="F3522" s="27341" t="s">
        <v>430</v>
      </c>
      <c r="G3522" s="27310" t="s">
        <v>22</v>
      </c>
      <c r="H3522" s="27343" t="s">
        <v>22</v>
      </c>
      <c r="I3522" s="27310" t="s">
        <v>3197</v>
      </c>
      <c r="J3522" s="27343" t="s">
        <v>22</v>
      </c>
      <c r="K3522" s="28195" t="s">
        <v>1069</v>
      </c>
      <c r="L3522" s="28229"/>
      <c r="M3522" s="28229"/>
      <c r="N3522" s="28229"/>
      <c r="O3522" s="28229"/>
      <c r="P3522" s="28229"/>
      <c r="Q3522" s="28229"/>
      <c r="R3522" s="28229"/>
      <c r="S3522" s="28229"/>
      <c r="T3522" s="28229"/>
      <c r="U3522" s="28265"/>
      <c r="V3522" s="28229">
        <v>0</v>
      </c>
    </row>
    <row s="28966" customFormat="1" customHeight="1" ht="22.5">
      <c r="A3523" s="28229"/>
      <c r="B3523" s="28924" t="s">
        <v>3220</v>
      </c>
      <c r="C3523" s="28540" t="s">
        <v>103</v>
      </c>
      <c r="D3523" s="27339" t="str">
        <f>B3523&amp;".1"</f>
        <v>3.1163.1</v>
      </c>
      <c r="E3523" s="27340" t="s">
        <v>1065</v>
      </c>
      <c r="F3523" s="27341" t="s">
        <v>430</v>
      </c>
      <c r="G3523" s="27545" t="s">
        <v>22</v>
      </c>
      <c r="H3523" s="27343" t="s">
        <v>22</v>
      </c>
      <c r="I3523" s="27545" t="s">
        <v>3221</v>
      </c>
      <c r="J3523" s="27343" t="s">
        <v>22</v>
      </c>
      <c r="K3523" s="28195"/>
      <c r="L3523" s="28229"/>
      <c r="M3523" s="28229"/>
      <c r="N3523" s="28229"/>
      <c r="O3523" s="28229"/>
      <c r="P3523" s="28229"/>
      <c r="Q3523" s="28229"/>
      <c r="R3523" s="28229"/>
      <c r="S3523" s="28229"/>
      <c r="T3523" s="28229"/>
      <c r="U3523" s="28265"/>
      <c r="V3523" s="28229">
        <v>0</v>
      </c>
    </row>
    <row s="28966" customFormat="1" customHeight="1" ht="15">
      <c r="A3524" s="28229"/>
      <c r="B3524" s="28924"/>
      <c r="C3524" s="28540"/>
      <c r="D3524" s="27339" t="str">
        <f>B3523&amp;".2"</f>
        <v>3.1163.2</v>
      </c>
      <c r="E3524" s="27340" t="s">
        <v>1066</v>
      </c>
      <c r="F3524" s="27341" t="s">
        <v>430</v>
      </c>
      <c r="G3524" s="27310" t="s">
        <v>22</v>
      </c>
      <c r="H3524" s="27343" t="s">
        <v>22</v>
      </c>
      <c r="I3524" s="27310" t="s">
        <v>3197</v>
      </c>
      <c r="J3524" s="27343" t="s">
        <v>22</v>
      </c>
      <c r="K3524" s="28195" t="s">
        <v>1067</v>
      </c>
      <c r="L3524" s="28229"/>
      <c r="M3524" s="28229"/>
      <c r="N3524" s="28229"/>
      <c r="O3524" s="28229"/>
      <c r="P3524" s="28229"/>
      <c r="Q3524" s="28229"/>
      <c r="R3524" s="28229"/>
      <c r="S3524" s="28229"/>
      <c r="T3524" s="28229"/>
      <c r="U3524" s="28265"/>
      <c r="V3524" s="28229">
        <v>0</v>
      </c>
    </row>
    <row s="28966" customFormat="1" customHeight="1" ht="15">
      <c r="A3525" s="28229"/>
      <c r="B3525" s="28924"/>
      <c r="C3525" s="28540"/>
      <c r="D3525" s="27339" t="str">
        <f>B3523&amp;".3"</f>
        <v>3.1163.3</v>
      </c>
      <c r="E3525" s="27340" t="s">
        <v>1068</v>
      </c>
      <c r="F3525" s="27341" t="s">
        <v>430</v>
      </c>
      <c r="G3525" s="27310" t="s">
        <v>22</v>
      </c>
      <c r="H3525" s="27343" t="s">
        <v>22</v>
      </c>
      <c r="I3525" s="27310" t="s">
        <v>3197</v>
      </c>
      <c r="J3525" s="27343" t="s">
        <v>22</v>
      </c>
      <c r="K3525" s="28195" t="s">
        <v>1069</v>
      </c>
      <c r="L3525" s="28229"/>
      <c r="M3525" s="28229"/>
      <c r="N3525" s="28229"/>
      <c r="O3525" s="28229"/>
      <c r="P3525" s="28229"/>
      <c r="Q3525" s="28229"/>
      <c r="R3525" s="28229"/>
      <c r="S3525" s="28229"/>
      <c r="T3525" s="28229"/>
      <c r="U3525" s="28265"/>
      <c r="V3525" s="28229">
        <v>0</v>
      </c>
    </row>
    <row s="28966" customFormat="1" customHeight="1" ht="22.5">
      <c r="A3526" s="28229"/>
      <c r="B3526" s="28924" t="s">
        <v>3222</v>
      </c>
      <c r="C3526" s="28540" t="s">
        <v>103</v>
      </c>
      <c r="D3526" s="27339" t="str">
        <f>B3526&amp;".1"</f>
        <v>3.1164.1</v>
      </c>
      <c r="E3526" s="27340" t="s">
        <v>1065</v>
      </c>
      <c r="F3526" s="27341" t="s">
        <v>430</v>
      </c>
      <c r="G3526" s="27545" t="s">
        <v>22</v>
      </c>
      <c r="H3526" s="27343" t="s">
        <v>22</v>
      </c>
      <c r="I3526" s="27545" t="s">
        <v>3223</v>
      </c>
      <c r="J3526" s="27343" t="s">
        <v>22</v>
      </c>
      <c r="K3526" s="28195"/>
      <c r="L3526" s="28229"/>
      <c r="M3526" s="28229"/>
      <c r="N3526" s="28229"/>
      <c r="O3526" s="28229"/>
      <c r="P3526" s="28229"/>
      <c r="Q3526" s="28229"/>
      <c r="R3526" s="28229"/>
      <c r="S3526" s="28229"/>
      <c r="T3526" s="28229"/>
      <c r="U3526" s="28265"/>
      <c r="V3526" s="28229">
        <v>0</v>
      </c>
    </row>
    <row s="28966" customFormat="1" customHeight="1" ht="15">
      <c r="A3527" s="28229"/>
      <c r="B3527" s="28924"/>
      <c r="C3527" s="28540"/>
      <c r="D3527" s="27339" t="str">
        <f>B3526&amp;".2"</f>
        <v>3.1164.2</v>
      </c>
      <c r="E3527" s="27340" t="s">
        <v>1066</v>
      </c>
      <c r="F3527" s="27341" t="s">
        <v>430</v>
      </c>
      <c r="G3527" s="27310" t="s">
        <v>22</v>
      </c>
      <c r="H3527" s="27343" t="s">
        <v>22</v>
      </c>
      <c r="I3527" s="27310" t="s">
        <v>3224</v>
      </c>
      <c r="J3527" s="27343" t="s">
        <v>22</v>
      </c>
      <c r="K3527" s="28195" t="s">
        <v>1067</v>
      </c>
      <c r="L3527" s="28229"/>
      <c r="M3527" s="28229"/>
      <c r="N3527" s="28229"/>
      <c r="O3527" s="28229"/>
      <c r="P3527" s="28229"/>
      <c r="Q3527" s="28229"/>
      <c r="R3527" s="28229"/>
      <c r="S3527" s="28229"/>
      <c r="T3527" s="28229"/>
      <c r="U3527" s="28265"/>
      <c r="V3527" s="28229">
        <v>0</v>
      </c>
    </row>
    <row s="28966" customFormat="1" customHeight="1" ht="15">
      <c r="A3528" s="28229"/>
      <c r="B3528" s="28924"/>
      <c r="C3528" s="28540"/>
      <c r="D3528" s="27339" t="str">
        <f>B3526&amp;".3"</f>
        <v>3.1164.3</v>
      </c>
      <c r="E3528" s="27340" t="s">
        <v>1068</v>
      </c>
      <c r="F3528" s="27341" t="s">
        <v>430</v>
      </c>
      <c r="G3528" s="27310" t="s">
        <v>22</v>
      </c>
      <c r="H3528" s="27343" t="s">
        <v>22</v>
      </c>
      <c r="I3528" s="27310" t="s">
        <v>3224</v>
      </c>
      <c r="J3528" s="27343" t="s">
        <v>22</v>
      </c>
      <c r="K3528" s="28195" t="s">
        <v>1069</v>
      </c>
      <c r="L3528" s="28229"/>
      <c r="M3528" s="28229"/>
      <c r="N3528" s="28229"/>
      <c r="O3528" s="28229"/>
      <c r="P3528" s="28229"/>
      <c r="Q3528" s="28229"/>
      <c r="R3528" s="28229"/>
      <c r="S3528" s="28229"/>
      <c r="T3528" s="28229"/>
      <c r="U3528" s="28265"/>
      <c r="V3528" s="28229">
        <v>0</v>
      </c>
    </row>
    <row s="28966" customFormat="1" customHeight="1" ht="22.5">
      <c r="A3529" s="28229"/>
      <c r="B3529" s="28924" t="s">
        <v>3225</v>
      </c>
      <c r="C3529" s="28540" t="s">
        <v>103</v>
      </c>
      <c r="D3529" s="27339" t="str">
        <f>B3529&amp;".1"</f>
        <v>3.1165.1</v>
      </c>
      <c r="E3529" s="27340" t="s">
        <v>1065</v>
      </c>
      <c r="F3529" s="27341" t="s">
        <v>430</v>
      </c>
      <c r="G3529" s="27545" t="s">
        <v>22</v>
      </c>
      <c r="H3529" s="27343" t="s">
        <v>22</v>
      </c>
      <c r="I3529" s="27545" t="s">
        <v>3226</v>
      </c>
      <c r="J3529" s="27343" t="s">
        <v>22</v>
      </c>
      <c r="K3529" s="28195"/>
      <c r="L3529" s="28229"/>
      <c r="M3529" s="28229"/>
      <c r="N3529" s="28229"/>
      <c r="O3529" s="28229"/>
      <c r="P3529" s="28229"/>
      <c r="Q3529" s="28229"/>
      <c r="R3529" s="28229"/>
      <c r="S3529" s="28229"/>
      <c r="T3529" s="28229"/>
      <c r="U3529" s="28265"/>
      <c r="V3529" s="28229">
        <v>0</v>
      </c>
    </row>
    <row s="28966" customFormat="1" customHeight="1" ht="15">
      <c r="A3530" s="28229"/>
      <c r="B3530" s="28924"/>
      <c r="C3530" s="28540"/>
      <c r="D3530" s="27339" t="str">
        <f>B3529&amp;".2"</f>
        <v>3.1165.2</v>
      </c>
      <c r="E3530" s="27340" t="s">
        <v>1066</v>
      </c>
      <c r="F3530" s="27341" t="s">
        <v>430</v>
      </c>
      <c r="G3530" s="27310" t="s">
        <v>22</v>
      </c>
      <c r="H3530" s="27343" t="s">
        <v>22</v>
      </c>
      <c r="I3530" s="27310" t="s">
        <v>3224</v>
      </c>
      <c r="J3530" s="27343" t="s">
        <v>22</v>
      </c>
      <c r="K3530" s="28195" t="s">
        <v>1067</v>
      </c>
      <c r="L3530" s="28229"/>
      <c r="M3530" s="28229"/>
      <c r="N3530" s="28229"/>
      <c r="O3530" s="28229"/>
      <c r="P3530" s="28229"/>
      <c r="Q3530" s="28229"/>
      <c r="R3530" s="28229"/>
      <c r="S3530" s="28229"/>
      <c r="T3530" s="28229"/>
      <c r="U3530" s="28265"/>
      <c r="V3530" s="28229">
        <v>0</v>
      </c>
    </row>
    <row s="28966" customFormat="1" customHeight="1" ht="15">
      <c r="A3531" s="28229"/>
      <c r="B3531" s="28924"/>
      <c r="C3531" s="28540"/>
      <c r="D3531" s="27339" t="str">
        <f>B3529&amp;".3"</f>
        <v>3.1165.3</v>
      </c>
      <c r="E3531" s="27340" t="s">
        <v>1068</v>
      </c>
      <c r="F3531" s="27341" t="s">
        <v>430</v>
      </c>
      <c r="G3531" s="27310" t="s">
        <v>22</v>
      </c>
      <c r="H3531" s="27343" t="s">
        <v>22</v>
      </c>
      <c r="I3531" s="27310" t="s">
        <v>2946</v>
      </c>
      <c r="J3531" s="27343" t="s">
        <v>22</v>
      </c>
      <c r="K3531" s="28195" t="s">
        <v>1069</v>
      </c>
      <c r="L3531" s="28229"/>
      <c r="M3531" s="28229"/>
      <c r="N3531" s="28229"/>
      <c r="O3531" s="28229"/>
      <c r="P3531" s="28229"/>
      <c r="Q3531" s="28229"/>
      <c r="R3531" s="28229"/>
      <c r="S3531" s="28229"/>
      <c r="T3531" s="28229"/>
      <c r="U3531" s="28265"/>
      <c r="V3531" s="28229">
        <v>0</v>
      </c>
    </row>
    <row s="28966" customFormat="1" customHeight="1" ht="22.5">
      <c r="A3532" s="28229"/>
      <c r="B3532" s="28924" t="s">
        <v>3227</v>
      </c>
      <c r="C3532" s="28540" t="s">
        <v>103</v>
      </c>
      <c r="D3532" s="27339" t="str">
        <f>B3532&amp;".1"</f>
        <v>3.1166.1</v>
      </c>
      <c r="E3532" s="27340" t="s">
        <v>1065</v>
      </c>
      <c r="F3532" s="27341" t="s">
        <v>430</v>
      </c>
      <c r="G3532" s="27545" t="s">
        <v>22</v>
      </c>
      <c r="H3532" s="27343" t="s">
        <v>22</v>
      </c>
      <c r="I3532" s="27545" t="s">
        <v>3228</v>
      </c>
      <c r="J3532" s="27343" t="s">
        <v>22</v>
      </c>
      <c r="K3532" s="28195"/>
      <c r="L3532" s="28229"/>
      <c r="M3532" s="28229"/>
      <c r="N3532" s="28229"/>
      <c r="O3532" s="28229"/>
      <c r="P3532" s="28229"/>
      <c r="Q3532" s="28229"/>
      <c r="R3532" s="28229"/>
      <c r="S3532" s="28229"/>
      <c r="T3532" s="28229"/>
      <c r="U3532" s="28265"/>
      <c r="V3532" s="28229">
        <v>0</v>
      </c>
    </row>
    <row s="28966" customFormat="1" customHeight="1" ht="15">
      <c r="A3533" s="28229"/>
      <c r="B3533" s="28924"/>
      <c r="C3533" s="28540"/>
      <c r="D3533" s="27339" t="str">
        <f>B3532&amp;".2"</f>
        <v>3.1166.2</v>
      </c>
      <c r="E3533" s="27340" t="s">
        <v>1066</v>
      </c>
      <c r="F3533" s="27341" t="s">
        <v>430</v>
      </c>
      <c r="G3533" s="27310" t="s">
        <v>22</v>
      </c>
      <c r="H3533" s="27343" t="s">
        <v>22</v>
      </c>
      <c r="I3533" s="27310" t="s">
        <v>3224</v>
      </c>
      <c r="J3533" s="27343" t="s">
        <v>22</v>
      </c>
      <c r="K3533" s="28195" t="s">
        <v>1067</v>
      </c>
      <c r="L3533" s="28229"/>
      <c r="M3533" s="28229"/>
      <c r="N3533" s="28229"/>
      <c r="O3533" s="28229"/>
      <c r="P3533" s="28229"/>
      <c r="Q3533" s="28229"/>
      <c r="R3533" s="28229"/>
      <c r="S3533" s="28229"/>
      <c r="T3533" s="28229"/>
      <c r="U3533" s="28265"/>
      <c r="V3533" s="28229">
        <v>0</v>
      </c>
    </row>
    <row s="28966" customFormat="1" customHeight="1" ht="15">
      <c r="A3534" s="28229"/>
      <c r="B3534" s="28924"/>
      <c r="C3534" s="28540"/>
      <c r="D3534" s="27339" t="str">
        <f>B3532&amp;".3"</f>
        <v>3.1166.3</v>
      </c>
      <c r="E3534" s="27340" t="s">
        <v>1068</v>
      </c>
      <c r="F3534" s="27341" t="s">
        <v>430</v>
      </c>
      <c r="G3534" s="27310" t="s">
        <v>22</v>
      </c>
      <c r="H3534" s="27343" t="s">
        <v>22</v>
      </c>
      <c r="I3534" s="27310" t="s">
        <v>3224</v>
      </c>
      <c r="J3534" s="27343" t="s">
        <v>22</v>
      </c>
      <c r="K3534" s="28195" t="s">
        <v>1069</v>
      </c>
      <c r="L3534" s="28229"/>
      <c r="M3534" s="28229"/>
      <c r="N3534" s="28229"/>
      <c r="O3534" s="28229"/>
      <c r="P3534" s="28229"/>
      <c r="Q3534" s="28229"/>
      <c r="R3534" s="28229"/>
      <c r="S3534" s="28229"/>
      <c r="T3534" s="28229"/>
      <c r="U3534" s="28265"/>
      <c r="V3534" s="28229">
        <v>0</v>
      </c>
    </row>
    <row s="28966" customFormat="1" customHeight="1" ht="22.5">
      <c r="A3535" s="28229"/>
      <c r="B3535" s="28924" t="s">
        <v>3229</v>
      </c>
      <c r="C3535" s="28540" t="s">
        <v>103</v>
      </c>
      <c r="D3535" s="27339" t="str">
        <f>B3535&amp;".1"</f>
        <v>3.1167.1</v>
      </c>
      <c r="E3535" s="27340" t="s">
        <v>1065</v>
      </c>
      <c r="F3535" s="27341" t="s">
        <v>430</v>
      </c>
      <c r="G3535" s="27545" t="s">
        <v>22</v>
      </c>
      <c r="H3535" s="27343" t="s">
        <v>22</v>
      </c>
      <c r="I3535" s="27545" t="s">
        <v>3230</v>
      </c>
      <c r="J3535" s="27343" t="s">
        <v>22</v>
      </c>
      <c r="K3535" s="28195"/>
      <c r="L3535" s="28229"/>
      <c r="M3535" s="28229"/>
      <c r="N3535" s="28229"/>
      <c r="O3535" s="28229"/>
      <c r="P3535" s="28229"/>
      <c r="Q3535" s="28229"/>
      <c r="R3535" s="28229"/>
      <c r="S3535" s="28229"/>
      <c r="T3535" s="28229"/>
      <c r="U3535" s="28265"/>
      <c r="V3535" s="28229">
        <v>0</v>
      </c>
    </row>
    <row s="28966" customFormat="1" customHeight="1" ht="15">
      <c r="A3536" s="28229"/>
      <c r="B3536" s="28924"/>
      <c r="C3536" s="28540"/>
      <c r="D3536" s="27339" t="str">
        <f>B3535&amp;".2"</f>
        <v>3.1167.2</v>
      </c>
      <c r="E3536" s="27340" t="s">
        <v>1066</v>
      </c>
      <c r="F3536" s="27341" t="s">
        <v>430</v>
      </c>
      <c r="G3536" s="27310" t="s">
        <v>22</v>
      </c>
      <c r="H3536" s="27343" t="s">
        <v>22</v>
      </c>
      <c r="I3536" s="27310" t="s">
        <v>3224</v>
      </c>
      <c r="J3536" s="27343" t="s">
        <v>22</v>
      </c>
      <c r="K3536" s="28195" t="s">
        <v>1067</v>
      </c>
      <c r="L3536" s="28229"/>
      <c r="M3536" s="28229"/>
      <c r="N3536" s="28229"/>
      <c r="O3536" s="28229"/>
      <c r="P3536" s="28229"/>
      <c r="Q3536" s="28229"/>
      <c r="R3536" s="28229"/>
      <c r="S3536" s="28229"/>
      <c r="T3536" s="28229"/>
      <c r="U3536" s="28265"/>
      <c r="V3536" s="28229">
        <v>0</v>
      </c>
    </row>
    <row s="28966" customFormat="1" customHeight="1" ht="15">
      <c r="A3537" s="28229"/>
      <c r="B3537" s="28924"/>
      <c r="C3537" s="28540"/>
      <c r="D3537" s="27339" t="str">
        <f>B3535&amp;".3"</f>
        <v>3.1167.3</v>
      </c>
      <c r="E3537" s="27340" t="s">
        <v>1068</v>
      </c>
      <c r="F3537" s="27341" t="s">
        <v>430</v>
      </c>
      <c r="G3537" s="27310" t="s">
        <v>22</v>
      </c>
      <c r="H3537" s="27343" t="s">
        <v>22</v>
      </c>
      <c r="I3537" s="27310" t="s">
        <v>3224</v>
      </c>
      <c r="J3537" s="27343" t="s">
        <v>22</v>
      </c>
      <c r="K3537" s="28195" t="s">
        <v>1069</v>
      </c>
      <c r="L3537" s="28229"/>
      <c r="M3537" s="28229"/>
      <c r="N3537" s="28229"/>
      <c r="O3537" s="28229"/>
      <c r="P3537" s="28229"/>
      <c r="Q3537" s="28229"/>
      <c r="R3537" s="28229"/>
      <c r="S3537" s="28229"/>
      <c r="T3537" s="28229"/>
      <c r="U3537" s="28265"/>
      <c r="V3537" s="28229">
        <v>0</v>
      </c>
    </row>
    <row s="28966" customFormat="1" customHeight="1" ht="22.5">
      <c r="A3538" s="28229"/>
      <c r="B3538" s="28924" t="s">
        <v>3231</v>
      </c>
      <c r="C3538" s="28540" t="s">
        <v>103</v>
      </c>
      <c r="D3538" s="27339" t="str">
        <f>B3538&amp;".1"</f>
        <v>3.1168.1</v>
      </c>
      <c r="E3538" s="27340" t="s">
        <v>1065</v>
      </c>
      <c r="F3538" s="27341" t="s">
        <v>430</v>
      </c>
      <c r="G3538" s="27545" t="s">
        <v>22</v>
      </c>
      <c r="H3538" s="27343" t="s">
        <v>22</v>
      </c>
      <c r="I3538" s="27545" t="s">
        <v>3232</v>
      </c>
      <c r="J3538" s="27343" t="s">
        <v>22</v>
      </c>
      <c r="K3538" s="28195"/>
      <c r="L3538" s="28229"/>
      <c r="M3538" s="28229"/>
      <c r="N3538" s="28229"/>
      <c r="O3538" s="28229"/>
      <c r="P3538" s="28229"/>
      <c r="Q3538" s="28229"/>
      <c r="R3538" s="28229"/>
      <c r="S3538" s="28229"/>
      <c r="T3538" s="28229"/>
      <c r="U3538" s="28265"/>
      <c r="V3538" s="28229">
        <v>0</v>
      </c>
    </row>
    <row s="28966" customFormat="1" customHeight="1" ht="15">
      <c r="A3539" s="28229"/>
      <c r="B3539" s="28924"/>
      <c r="C3539" s="28540"/>
      <c r="D3539" s="27339" t="str">
        <f>B3538&amp;".2"</f>
        <v>3.1168.2</v>
      </c>
      <c r="E3539" s="27340" t="s">
        <v>1066</v>
      </c>
      <c r="F3539" s="27341" t="s">
        <v>430</v>
      </c>
      <c r="G3539" s="27310" t="s">
        <v>22</v>
      </c>
      <c r="H3539" s="27343" t="s">
        <v>22</v>
      </c>
      <c r="I3539" s="27310" t="s">
        <v>3224</v>
      </c>
      <c r="J3539" s="27343" t="s">
        <v>22</v>
      </c>
      <c r="K3539" s="28195" t="s">
        <v>1067</v>
      </c>
      <c r="L3539" s="28229"/>
      <c r="M3539" s="28229"/>
      <c r="N3539" s="28229"/>
      <c r="O3539" s="28229"/>
      <c r="P3539" s="28229"/>
      <c r="Q3539" s="28229"/>
      <c r="R3539" s="28229"/>
      <c r="S3539" s="28229"/>
      <c r="T3539" s="28229"/>
      <c r="U3539" s="28265"/>
      <c r="V3539" s="28229">
        <v>0</v>
      </c>
    </row>
    <row s="28966" customFormat="1" customHeight="1" ht="15">
      <c r="A3540" s="28229"/>
      <c r="B3540" s="28924"/>
      <c r="C3540" s="28540"/>
      <c r="D3540" s="27339" t="str">
        <f>B3538&amp;".3"</f>
        <v>3.1168.3</v>
      </c>
      <c r="E3540" s="27340" t="s">
        <v>1068</v>
      </c>
      <c r="F3540" s="27341" t="s">
        <v>430</v>
      </c>
      <c r="G3540" s="27310" t="s">
        <v>22</v>
      </c>
      <c r="H3540" s="27343" t="s">
        <v>22</v>
      </c>
      <c r="I3540" s="27310" t="s">
        <v>3224</v>
      </c>
      <c r="J3540" s="27343" t="s">
        <v>22</v>
      </c>
      <c r="K3540" s="28195" t="s">
        <v>1069</v>
      </c>
      <c r="L3540" s="28229"/>
      <c r="M3540" s="28229"/>
      <c r="N3540" s="28229"/>
      <c r="O3540" s="28229"/>
      <c r="P3540" s="28229"/>
      <c r="Q3540" s="28229"/>
      <c r="R3540" s="28229"/>
      <c r="S3540" s="28229"/>
      <c r="T3540" s="28229"/>
      <c r="U3540" s="28265"/>
      <c r="V3540" s="28229">
        <v>0</v>
      </c>
    </row>
    <row s="28966" customFormat="1" customHeight="1" ht="22.5">
      <c r="A3541" s="28229"/>
      <c r="B3541" s="28924" t="s">
        <v>3233</v>
      </c>
      <c r="C3541" s="28540" t="s">
        <v>103</v>
      </c>
      <c r="D3541" s="27339" t="str">
        <f>B3541&amp;".1"</f>
        <v>3.1169.1</v>
      </c>
      <c r="E3541" s="27340" t="s">
        <v>1065</v>
      </c>
      <c r="F3541" s="27341" t="s">
        <v>430</v>
      </c>
      <c r="G3541" s="27545" t="s">
        <v>22</v>
      </c>
      <c r="H3541" s="27343" t="s">
        <v>22</v>
      </c>
      <c r="I3541" s="27545" t="s">
        <v>3234</v>
      </c>
      <c r="J3541" s="27343" t="s">
        <v>22</v>
      </c>
      <c r="K3541" s="28195"/>
      <c r="L3541" s="28229"/>
      <c r="M3541" s="28229"/>
      <c r="N3541" s="28229"/>
      <c r="O3541" s="28229"/>
      <c r="P3541" s="28229"/>
      <c r="Q3541" s="28229"/>
      <c r="R3541" s="28229"/>
      <c r="S3541" s="28229"/>
      <c r="T3541" s="28229"/>
      <c r="U3541" s="28265"/>
      <c r="V3541" s="28229">
        <v>0</v>
      </c>
    </row>
    <row s="28966" customFormat="1" customHeight="1" ht="15">
      <c r="A3542" s="28229"/>
      <c r="B3542" s="28924"/>
      <c r="C3542" s="28540"/>
      <c r="D3542" s="27339" t="str">
        <f>B3541&amp;".2"</f>
        <v>3.1169.2</v>
      </c>
      <c r="E3542" s="27340" t="s">
        <v>1066</v>
      </c>
      <c r="F3542" s="27341" t="s">
        <v>430</v>
      </c>
      <c r="G3542" s="27310" t="s">
        <v>22</v>
      </c>
      <c r="H3542" s="27343" t="s">
        <v>22</v>
      </c>
      <c r="I3542" s="27310" t="s">
        <v>3224</v>
      </c>
      <c r="J3542" s="27343" t="s">
        <v>22</v>
      </c>
      <c r="K3542" s="28195" t="s">
        <v>1067</v>
      </c>
      <c r="L3542" s="28229"/>
      <c r="M3542" s="28229"/>
      <c r="N3542" s="28229"/>
      <c r="O3542" s="28229"/>
      <c r="P3542" s="28229"/>
      <c r="Q3542" s="28229"/>
      <c r="R3542" s="28229"/>
      <c r="S3542" s="28229"/>
      <c r="T3542" s="28229"/>
      <c r="U3542" s="28265"/>
      <c r="V3542" s="28229">
        <v>0</v>
      </c>
    </row>
    <row s="28966" customFormat="1" customHeight="1" ht="15">
      <c r="A3543" s="28229"/>
      <c r="B3543" s="28924"/>
      <c r="C3543" s="28540"/>
      <c r="D3543" s="27339" t="str">
        <f>B3541&amp;".3"</f>
        <v>3.1169.3</v>
      </c>
      <c r="E3543" s="27340" t="s">
        <v>1068</v>
      </c>
      <c r="F3543" s="27341" t="s">
        <v>430</v>
      </c>
      <c r="G3543" s="27310" t="s">
        <v>22</v>
      </c>
      <c r="H3543" s="27343" t="s">
        <v>22</v>
      </c>
      <c r="I3543" s="27310" t="s">
        <v>3224</v>
      </c>
      <c r="J3543" s="27343" t="s">
        <v>22</v>
      </c>
      <c r="K3543" s="28195" t="s">
        <v>1069</v>
      </c>
      <c r="L3543" s="28229"/>
      <c r="M3543" s="28229"/>
      <c r="N3543" s="28229"/>
      <c r="O3543" s="28229"/>
      <c r="P3543" s="28229"/>
      <c r="Q3543" s="28229"/>
      <c r="R3543" s="28229"/>
      <c r="S3543" s="28229"/>
      <c r="T3543" s="28229"/>
      <c r="U3543" s="28265"/>
      <c r="V3543" s="28229">
        <v>0</v>
      </c>
    </row>
    <row s="28966" customFormat="1" customHeight="1" ht="22.5">
      <c r="A3544" s="28229"/>
      <c r="B3544" s="28924" t="s">
        <v>3235</v>
      </c>
      <c r="C3544" s="28540" t="s">
        <v>103</v>
      </c>
      <c r="D3544" s="27339" t="str">
        <f>B3544&amp;".1"</f>
        <v>3.1170.1</v>
      </c>
      <c r="E3544" s="27340" t="s">
        <v>1065</v>
      </c>
      <c r="F3544" s="27341" t="s">
        <v>430</v>
      </c>
      <c r="G3544" s="27545" t="s">
        <v>22</v>
      </c>
      <c r="H3544" s="27343" t="s">
        <v>22</v>
      </c>
      <c r="I3544" s="27545" t="s">
        <v>3162</v>
      </c>
      <c r="J3544" s="27343" t="s">
        <v>22</v>
      </c>
      <c r="K3544" s="28195"/>
      <c r="L3544" s="28229"/>
      <c r="M3544" s="28229"/>
      <c r="N3544" s="28229"/>
      <c r="O3544" s="28229"/>
      <c r="P3544" s="28229"/>
      <c r="Q3544" s="28229"/>
      <c r="R3544" s="28229"/>
      <c r="S3544" s="28229"/>
      <c r="T3544" s="28229"/>
      <c r="U3544" s="28265"/>
      <c r="V3544" s="28229">
        <v>0</v>
      </c>
    </row>
    <row s="28966" customFormat="1" customHeight="1" ht="15">
      <c r="A3545" s="28229"/>
      <c r="B3545" s="28924"/>
      <c r="C3545" s="28540"/>
      <c r="D3545" s="27339" t="str">
        <f>B3544&amp;".2"</f>
        <v>3.1170.2</v>
      </c>
      <c r="E3545" s="27340" t="s">
        <v>1066</v>
      </c>
      <c r="F3545" s="27341" t="s">
        <v>430</v>
      </c>
      <c r="G3545" s="27310" t="s">
        <v>22</v>
      </c>
      <c r="H3545" s="27343" t="s">
        <v>22</v>
      </c>
      <c r="I3545" s="27310" t="s">
        <v>3224</v>
      </c>
      <c r="J3545" s="27343" t="s">
        <v>22</v>
      </c>
      <c r="K3545" s="28195" t="s">
        <v>1067</v>
      </c>
      <c r="L3545" s="28229"/>
      <c r="M3545" s="28229"/>
      <c r="N3545" s="28229"/>
      <c r="O3545" s="28229"/>
      <c r="P3545" s="28229"/>
      <c r="Q3545" s="28229"/>
      <c r="R3545" s="28229"/>
      <c r="S3545" s="28229"/>
      <c r="T3545" s="28229"/>
      <c r="U3545" s="28265"/>
      <c r="V3545" s="28229">
        <v>0</v>
      </c>
    </row>
    <row s="28966" customFormat="1" customHeight="1" ht="15">
      <c r="A3546" s="28229"/>
      <c r="B3546" s="28924"/>
      <c r="C3546" s="28540"/>
      <c r="D3546" s="27339" t="str">
        <f>B3544&amp;".3"</f>
        <v>3.1170.3</v>
      </c>
      <c r="E3546" s="27340" t="s">
        <v>1068</v>
      </c>
      <c r="F3546" s="27341" t="s">
        <v>430</v>
      </c>
      <c r="G3546" s="27310" t="s">
        <v>22</v>
      </c>
      <c r="H3546" s="27343" t="s">
        <v>22</v>
      </c>
      <c r="I3546" s="27310" t="s">
        <v>3224</v>
      </c>
      <c r="J3546" s="27343" t="s">
        <v>22</v>
      </c>
      <c r="K3546" s="28195" t="s">
        <v>1069</v>
      </c>
      <c r="L3546" s="28229"/>
      <c r="M3546" s="28229"/>
      <c r="N3546" s="28229"/>
      <c r="O3546" s="28229"/>
      <c r="P3546" s="28229"/>
      <c r="Q3546" s="28229"/>
      <c r="R3546" s="28229"/>
      <c r="S3546" s="28229"/>
      <c r="T3546" s="28229"/>
      <c r="U3546" s="28265"/>
      <c r="V3546" s="28229">
        <v>0</v>
      </c>
    </row>
    <row s="28966" customFormat="1" customHeight="1" ht="22.5">
      <c r="A3547" s="28229"/>
      <c r="B3547" s="28924" t="s">
        <v>3236</v>
      </c>
      <c r="C3547" s="28540" t="s">
        <v>103</v>
      </c>
      <c r="D3547" s="27339" t="str">
        <f>B3547&amp;".1"</f>
        <v>3.1171.1</v>
      </c>
      <c r="E3547" s="27340" t="s">
        <v>1065</v>
      </c>
      <c r="F3547" s="27341" t="s">
        <v>430</v>
      </c>
      <c r="G3547" s="27545" t="s">
        <v>22</v>
      </c>
      <c r="H3547" s="27343" t="s">
        <v>22</v>
      </c>
      <c r="I3547" s="27545" t="s">
        <v>3237</v>
      </c>
      <c r="J3547" s="27343" t="s">
        <v>22</v>
      </c>
      <c r="K3547" s="28195"/>
      <c r="L3547" s="28229"/>
      <c r="M3547" s="28229"/>
      <c r="N3547" s="28229"/>
      <c r="O3547" s="28229"/>
      <c r="P3547" s="28229"/>
      <c r="Q3547" s="28229"/>
      <c r="R3547" s="28229"/>
      <c r="S3547" s="28229"/>
      <c r="T3547" s="28229"/>
      <c r="U3547" s="28265"/>
      <c r="V3547" s="28229">
        <v>0</v>
      </c>
    </row>
    <row s="28966" customFormat="1" customHeight="1" ht="15">
      <c r="A3548" s="28229"/>
      <c r="B3548" s="28924"/>
      <c r="C3548" s="28540"/>
      <c r="D3548" s="27339" t="str">
        <f>B3547&amp;".2"</f>
        <v>3.1171.2</v>
      </c>
      <c r="E3548" s="27340" t="s">
        <v>1066</v>
      </c>
      <c r="F3548" s="27341" t="s">
        <v>430</v>
      </c>
      <c r="G3548" s="27310" t="s">
        <v>22</v>
      </c>
      <c r="H3548" s="27343" t="s">
        <v>22</v>
      </c>
      <c r="I3548" s="27310" t="s">
        <v>3224</v>
      </c>
      <c r="J3548" s="27343" t="s">
        <v>22</v>
      </c>
      <c r="K3548" s="28195" t="s">
        <v>1067</v>
      </c>
      <c r="L3548" s="28229"/>
      <c r="M3548" s="28229"/>
      <c r="N3548" s="28229"/>
      <c r="O3548" s="28229"/>
      <c r="P3548" s="28229"/>
      <c r="Q3548" s="28229"/>
      <c r="R3548" s="28229"/>
      <c r="S3548" s="28229"/>
      <c r="T3548" s="28229"/>
      <c r="U3548" s="28265"/>
      <c r="V3548" s="28229">
        <v>0</v>
      </c>
    </row>
    <row s="28966" customFormat="1" customHeight="1" ht="15">
      <c r="A3549" s="28229"/>
      <c r="B3549" s="28924"/>
      <c r="C3549" s="28540"/>
      <c r="D3549" s="27339" t="str">
        <f>B3547&amp;".3"</f>
        <v>3.1171.3</v>
      </c>
      <c r="E3549" s="27340" t="s">
        <v>1068</v>
      </c>
      <c r="F3549" s="27341" t="s">
        <v>430</v>
      </c>
      <c r="G3549" s="27310" t="s">
        <v>22</v>
      </c>
      <c r="H3549" s="27343" t="s">
        <v>22</v>
      </c>
      <c r="I3549" s="27310" t="s">
        <v>3224</v>
      </c>
      <c r="J3549" s="27343" t="s">
        <v>22</v>
      </c>
      <c r="K3549" s="28195" t="s">
        <v>1069</v>
      </c>
      <c r="L3549" s="28229"/>
      <c r="M3549" s="28229"/>
      <c r="N3549" s="28229"/>
      <c r="O3549" s="28229"/>
      <c r="P3549" s="28229"/>
      <c r="Q3549" s="28229"/>
      <c r="R3549" s="28229"/>
      <c r="S3549" s="28229"/>
      <c r="T3549" s="28229"/>
      <c r="U3549" s="28265"/>
      <c r="V3549" s="28229">
        <v>0</v>
      </c>
    </row>
    <row s="28966" customFormat="1" customHeight="1" ht="22.5">
      <c r="A3550" s="28229"/>
      <c r="B3550" s="28924" t="s">
        <v>3238</v>
      </c>
      <c r="C3550" s="28540" t="s">
        <v>103</v>
      </c>
      <c r="D3550" s="27339" t="str">
        <f>B3550&amp;".1"</f>
        <v>3.1172.1</v>
      </c>
      <c r="E3550" s="27340" t="s">
        <v>1065</v>
      </c>
      <c r="F3550" s="27341" t="s">
        <v>430</v>
      </c>
      <c r="G3550" s="27545" t="s">
        <v>22</v>
      </c>
      <c r="H3550" s="27343" t="s">
        <v>22</v>
      </c>
      <c r="I3550" s="27545" t="s">
        <v>3239</v>
      </c>
      <c r="J3550" s="27343" t="s">
        <v>22</v>
      </c>
      <c r="K3550" s="28195"/>
      <c r="L3550" s="28229"/>
      <c r="M3550" s="28229"/>
      <c r="N3550" s="28229"/>
      <c r="O3550" s="28229"/>
      <c r="P3550" s="28229"/>
      <c r="Q3550" s="28229"/>
      <c r="R3550" s="28229"/>
      <c r="S3550" s="28229"/>
      <c r="T3550" s="28229"/>
      <c r="U3550" s="28265"/>
      <c r="V3550" s="28229">
        <v>0</v>
      </c>
    </row>
    <row s="28966" customFormat="1" customHeight="1" ht="15">
      <c r="A3551" s="28229"/>
      <c r="B3551" s="28924"/>
      <c r="C3551" s="28540"/>
      <c r="D3551" s="27339" t="str">
        <f>B3550&amp;".2"</f>
        <v>3.1172.2</v>
      </c>
      <c r="E3551" s="27340" t="s">
        <v>1066</v>
      </c>
      <c r="F3551" s="27341" t="s">
        <v>430</v>
      </c>
      <c r="G3551" s="27310" t="s">
        <v>22</v>
      </c>
      <c r="H3551" s="27343" t="s">
        <v>22</v>
      </c>
      <c r="I3551" s="27310" t="s">
        <v>3224</v>
      </c>
      <c r="J3551" s="27343" t="s">
        <v>22</v>
      </c>
      <c r="K3551" s="28195" t="s">
        <v>1067</v>
      </c>
      <c r="L3551" s="28229"/>
      <c r="M3551" s="28229"/>
      <c r="N3551" s="28229"/>
      <c r="O3551" s="28229"/>
      <c r="P3551" s="28229"/>
      <c r="Q3551" s="28229"/>
      <c r="R3551" s="28229"/>
      <c r="S3551" s="28229"/>
      <c r="T3551" s="28229"/>
      <c r="U3551" s="28265"/>
      <c r="V3551" s="28229">
        <v>0</v>
      </c>
    </row>
    <row s="28966" customFormat="1" customHeight="1" ht="15">
      <c r="A3552" s="28229"/>
      <c r="B3552" s="28924"/>
      <c r="C3552" s="28540"/>
      <c r="D3552" s="27339" t="str">
        <f>B3550&amp;".3"</f>
        <v>3.1172.3</v>
      </c>
      <c r="E3552" s="27340" t="s">
        <v>1068</v>
      </c>
      <c r="F3552" s="27341" t="s">
        <v>430</v>
      </c>
      <c r="G3552" s="27310" t="s">
        <v>22</v>
      </c>
      <c r="H3552" s="27343" t="s">
        <v>22</v>
      </c>
      <c r="I3552" s="27310" t="s">
        <v>3224</v>
      </c>
      <c r="J3552" s="27343" t="s">
        <v>22</v>
      </c>
      <c r="K3552" s="28195" t="s">
        <v>1069</v>
      </c>
      <c r="L3552" s="28229"/>
      <c r="M3552" s="28229"/>
      <c r="N3552" s="28229"/>
      <c r="O3552" s="28229"/>
      <c r="P3552" s="28229"/>
      <c r="Q3552" s="28229"/>
      <c r="R3552" s="28229"/>
      <c r="S3552" s="28229"/>
      <c r="T3552" s="28229"/>
      <c r="U3552" s="28265"/>
      <c r="V3552" s="28229">
        <v>0</v>
      </c>
    </row>
    <row s="28966" customFormat="1" customHeight="1" ht="22.5">
      <c r="A3553" s="28229"/>
      <c r="B3553" s="28924" t="s">
        <v>3240</v>
      </c>
      <c r="C3553" s="28540" t="s">
        <v>103</v>
      </c>
      <c r="D3553" s="27339" t="str">
        <f>B3553&amp;".1"</f>
        <v>3.1173.1</v>
      </c>
      <c r="E3553" s="27340" t="s">
        <v>1065</v>
      </c>
      <c r="F3553" s="27341" t="s">
        <v>430</v>
      </c>
      <c r="G3553" s="27545" t="s">
        <v>22</v>
      </c>
      <c r="H3553" s="27343" t="s">
        <v>22</v>
      </c>
      <c r="I3553" s="27545" t="s">
        <v>3241</v>
      </c>
      <c r="J3553" s="27343" t="s">
        <v>22</v>
      </c>
      <c r="K3553" s="28195"/>
      <c r="L3553" s="28229"/>
      <c r="M3553" s="28229"/>
      <c r="N3553" s="28229"/>
      <c r="O3553" s="28229"/>
      <c r="P3553" s="28229"/>
      <c r="Q3553" s="28229"/>
      <c r="R3553" s="28229"/>
      <c r="S3553" s="28229"/>
      <c r="T3553" s="28229"/>
      <c r="U3553" s="28265"/>
      <c r="V3553" s="28229">
        <v>0</v>
      </c>
    </row>
    <row s="28966" customFormat="1" customHeight="1" ht="15">
      <c r="A3554" s="28229"/>
      <c r="B3554" s="28924"/>
      <c r="C3554" s="28540"/>
      <c r="D3554" s="27339" t="str">
        <f>B3553&amp;".2"</f>
        <v>3.1173.2</v>
      </c>
      <c r="E3554" s="27340" t="s">
        <v>1066</v>
      </c>
      <c r="F3554" s="27341" t="s">
        <v>430</v>
      </c>
      <c r="G3554" s="27310" t="s">
        <v>22</v>
      </c>
      <c r="H3554" s="27343" t="s">
        <v>22</v>
      </c>
      <c r="I3554" s="27310" t="s">
        <v>3224</v>
      </c>
      <c r="J3554" s="27343" t="s">
        <v>22</v>
      </c>
      <c r="K3554" s="28195" t="s">
        <v>1067</v>
      </c>
      <c r="L3554" s="28229"/>
      <c r="M3554" s="28229"/>
      <c r="N3554" s="28229"/>
      <c r="O3554" s="28229"/>
      <c r="P3554" s="28229"/>
      <c r="Q3554" s="28229"/>
      <c r="R3554" s="28229"/>
      <c r="S3554" s="28229"/>
      <c r="T3554" s="28229"/>
      <c r="U3554" s="28265"/>
      <c r="V3554" s="28229">
        <v>0</v>
      </c>
    </row>
    <row s="28966" customFormat="1" customHeight="1" ht="15">
      <c r="A3555" s="28229"/>
      <c r="B3555" s="28924"/>
      <c r="C3555" s="28540"/>
      <c r="D3555" s="27339" t="str">
        <f>B3553&amp;".3"</f>
        <v>3.1173.3</v>
      </c>
      <c r="E3555" s="27340" t="s">
        <v>1068</v>
      </c>
      <c r="F3555" s="27341" t="s">
        <v>430</v>
      </c>
      <c r="G3555" s="27310" t="s">
        <v>22</v>
      </c>
      <c r="H3555" s="27343" t="s">
        <v>22</v>
      </c>
      <c r="I3555" s="27310" t="s">
        <v>3224</v>
      </c>
      <c r="J3555" s="27343" t="s">
        <v>22</v>
      </c>
      <c r="K3555" s="28195" t="s">
        <v>1069</v>
      </c>
      <c r="L3555" s="28229"/>
      <c r="M3555" s="28229"/>
      <c r="N3555" s="28229"/>
      <c r="O3555" s="28229"/>
      <c r="P3555" s="28229"/>
      <c r="Q3555" s="28229"/>
      <c r="R3555" s="28229"/>
      <c r="S3555" s="28229"/>
      <c r="T3555" s="28229"/>
      <c r="U3555" s="28265"/>
      <c r="V3555" s="28229">
        <v>0</v>
      </c>
    </row>
    <row s="28966" customFormat="1" customHeight="1" ht="22.5">
      <c r="A3556" s="28229"/>
      <c r="B3556" s="28924" t="s">
        <v>3242</v>
      </c>
      <c r="C3556" s="28540" t="s">
        <v>103</v>
      </c>
      <c r="D3556" s="27339" t="str">
        <f>B3556&amp;".1"</f>
        <v>3.1174.1</v>
      </c>
      <c r="E3556" s="27340" t="s">
        <v>1065</v>
      </c>
      <c r="F3556" s="27341" t="s">
        <v>430</v>
      </c>
      <c r="G3556" s="27545" t="s">
        <v>22</v>
      </c>
      <c r="H3556" s="27343" t="s">
        <v>22</v>
      </c>
      <c r="I3556" s="27545" t="s">
        <v>2183</v>
      </c>
      <c r="J3556" s="27343" t="s">
        <v>22</v>
      </c>
      <c r="K3556" s="28195"/>
      <c r="L3556" s="28229"/>
      <c r="M3556" s="28229"/>
      <c r="N3556" s="28229"/>
      <c r="O3556" s="28229"/>
      <c r="P3556" s="28229"/>
      <c r="Q3556" s="28229"/>
      <c r="R3556" s="28229"/>
      <c r="S3556" s="28229"/>
      <c r="T3556" s="28229"/>
      <c r="U3556" s="28265"/>
      <c r="V3556" s="28229">
        <v>0</v>
      </c>
    </row>
    <row s="28966" customFormat="1" customHeight="1" ht="15">
      <c r="A3557" s="28229"/>
      <c r="B3557" s="28924"/>
      <c r="C3557" s="28540"/>
      <c r="D3557" s="27339" t="str">
        <f>B3556&amp;".2"</f>
        <v>3.1174.2</v>
      </c>
      <c r="E3557" s="27340" t="s">
        <v>1066</v>
      </c>
      <c r="F3557" s="27341" t="s">
        <v>430</v>
      </c>
      <c r="G3557" s="27310" t="s">
        <v>22</v>
      </c>
      <c r="H3557" s="27343" t="s">
        <v>22</v>
      </c>
      <c r="I3557" s="27310" t="s">
        <v>3224</v>
      </c>
      <c r="J3557" s="27343" t="s">
        <v>22</v>
      </c>
      <c r="K3557" s="28195" t="s">
        <v>1067</v>
      </c>
      <c r="L3557" s="28229"/>
      <c r="M3557" s="28229"/>
      <c r="N3557" s="28229"/>
      <c r="O3557" s="28229"/>
      <c r="P3557" s="28229"/>
      <c r="Q3557" s="28229"/>
      <c r="R3557" s="28229"/>
      <c r="S3557" s="28229"/>
      <c r="T3557" s="28229"/>
      <c r="U3557" s="28265"/>
      <c r="V3557" s="28229">
        <v>0</v>
      </c>
    </row>
    <row s="28966" customFormat="1" customHeight="1" ht="15">
      <c r="A3558" s="28229"/>
      <c r="B3558" s="28924"/>
      <c r="C3558" s="28540"/>
      <c r="D3558" s="27339" t="str">
        <f>B3556&amp;".3"</f>
        <v>3.1174.3</v>
      </c>
      <c r="E3558" s="27340" t="s">
        <v>1068</v>
      </c>
      <c r="F3558" s="27341" t="s">
        <v>430</v>
      </c>
      <c r="G3558" s="27310" t="s">
        <v>22</v>
      </c>
      <c r="H3558" s="27343" t="s">
        <v>22</v>
      </c>
      <c r="I3558" s="27310" t="s">
        <v>3224</v>
      </c>
      <c r="J3558" s="27343" t="s">
        <v>22</v>
      </c>
      <c r="K3558" s="28195" t="s">
        <v>1069</v>
      </c>
      <c r="L3558" s="28229"/>
      <c r="M3558" s="28229"/>
      <c r="N3558" s="28229"/>
      <c r="O3558" s="28229"/>
      <c r="P3558" s="28229"/>
      <c r="Q3558" s="28229"/>
      <c r="R3558" s="28229"/>
      <c r="S3558" s="28229"/>
      <c r="T3558" s="28229"/>
      <c r="U3558" s="28265"/>
      <c r="V3558" s="28229">
        <v>0</v>
      </c>
    </row>
    <row s="28966" customFormat="1" customHeight="1" ht="22.5">
      <c r="A3559" s="28229"/>
      <c r="B3559" s="28924" t="s">
        <v>3243</v>
      </c>
      <c r="C3559" s="28540" t="s">
        <v>103</v>
      </c>
      <c r="D3559" s="27339" t="str">
        <f>B3559&amp;".1"</f>
        <v>3.1175.1</v>
      </c>
      <c r="E3559" s="27340" t="s">
        <v>1065</v>
      </c>
      <c r="F3559" s="27341" t="s">
        <v>430</v>
      </c>
      <c r="G3559" s="27545" t="s">
        <v>22</v>
      </c>
      <c r="H3559" s="27343" t="s">
        <v>22</v>
      </c>
      <c r="I3559" s="27545" t="s">
        <v>2183</v>
      </c>
      <c r="J3559" s="27343" t="s">
        <v>22</v>
      </c>
      <c r="K3559" s="28195"/>
      <c r="L3559" s="28229"/>
      <c r="M3559" s="28229"/>
      <c r="N3559" s="28229"/>
      <c r="O3559" s="28229"/>
      <c r="P3559" s="28229"/>
      <c r="Q3559" s="28229"/>
      <c r="R3559" s="28229"/>
      <c r="S3559" s="28229"/>
      <c r="T3559" s="28229"/>
      <c r="U3559" s="28265"/>
      <c r="V3559" s="28229">
        <v>0</v>
      </c>
    </row>
    <row s="28966" customFormat="1" customHeight="1" ht="15">
      <c r="A3560" s="28229"/>
      <c r="B3560" s="28924"/>
      <c r="C3560" s="28540"/>
      <c r="D3560" s="27339" t="str">
        <f>B3559&amp;".2"</f>
        <v>3.1175.2</v>
      </c>
      <c r="E3560" s="27340" t="s">
        <v>1066</v>
      </c>
      <c r="F3560" s="27341" t="s">
        <v>430</v>
      </c>
      <c r="G3560" s="27310" t="s">
        <v>22</v>
      </c>
      <c r="H3560" s="27343" t="s">
        <v>22</v>
      </c>
      <c r="I3560" s="27310" t="s">
        <v>3224</v>
      </c>
      <c r="J3560" s="27343" t="s">
        <v>22</v>
      </c>
      <c r="K3560" s="28195" t="s">
        <v>1067</v>
      </c>
      <c r="L3560" s="28229"/>
      <c r="M3560" s="28229"/>
      <c r="N3560" s="28229"/>
      <c r="O3560" s="28229"/>
      <c r="P3560" s="28229"/>
      <c r="Q3560" s="28229"/>
      <c r="R3560" s="28229"/>
      <c r="S3560" s="28229"/>
      <c r="T3560" s="28229"/>
      <c r="U3560" s="28265"/>
      <c r="V3560" s="28229">
        <v>0</v>
      </c>
    </row>
    <row s="28966" customFormat="1" customHeight="1" ht="15">
      <c r="A3561" s="28229"/>
      <c r="B3561" s="28924"/>
      <c r="C3561" s="28540"/>
      <c r="D3561" s="27339" t="str">
        <f>B3559&amp;".3"</f>
        <v>3.1175.3</v>
      </c>
      <c r="E3561" s="27340" t="s">
        <v>1068</v>
      </c>
      <c r="F3561" s="27341" t="s">
        <v>430</v>
      </c>
      <c r="G3561" s="27310" t="s">
        <v>22</v>
      </c>
      <c r="H3561" s="27343" t="s">
        <v>22</v>
      </c>
      <c r="I3561" s="27310" t="s">
        <v>3224</v>
      </c>
      <c r="J3561" s="27343" t="s">
        <v>22</v>
      </c>
      <c r="K3561" s="28195" t="s">
        <v>1069</v>
      </c>
      <c r="L3561" s="28229"/>
      <c r="M3561" s="28229"/>
      <c r="N3561" s="28229"/>
      <c r="O3561" s="28229"/>
      <c r="P3561" s="28229"/>
      <c r="Q3561" s="28229"/>
      <c r="R3561" s="28229"/>
      <c r="S3561" s="28229"/>
      <c r="T3561" s="28229"/>
      <c r="U3561" s="28265"/>
      <c r="V3561" s="28229">
        <v>0</v>
      </c>
    </row>
    <row s="28966" customFormat="1" customHeight="1" ht="22.5">
      <c r="A3562" s="28229"/>
      <c r="B3562" s="28924" t="s">
        <v>3244</v>
      </c>
      <c r="C3562" s="28540" t="s">
        <v>103</v>
      </c>
      <c r="D3562" s="27339" t="str">
        <f>B3562&amp;".1"</f>
        <v>3.1176.1</v>
      </c>
      <c r="E3562" s="27340" t="s">
        <v>1065</v>
      </c>
      <c r="F3562" s="27341" t="s">
        <v>430</v>
      </c>
      <c r="G3562" s="27545" t="s">
        <v>22</v>
      </c>
      <c r="H3562" s="27343" t="s">
        <v>22</v>
      </c>
      <c r="I3562" s="27545" t="s">
        <v>1760</v>
      </c>
      <c r="J3562" s="27343" t="s">
        <v>22</v>
      </c>
      <c r="K3562" s="28195"/>
      <c r="L3562" s="28229"/>
      <c r="M3562" s="28229"/>
      <c r="N3562" s="28229"/>
      <c r="O3562" s="28229"/>
      <c r="P3562" s="28229"/>
      <c r="Q3562" s="28229"/>
      <c r="R3562" s="28229"/>
      <c r="S3562" s="28229"/>
      <c r="T3562" s="28229"/>
      <c r="U3562" s="28265"/>
      <c r="V3562" s="28229">
        <v>0</v>
      </c>
    </row>
    <row s="28966" customFormat="1" customHeight="1" ht="15">
      <c r="A3563" s="28229"/>
      <c r="B3563" s="28924"/>
      <c r="C3563" s="28540"/>
      <c r="D3563" s="27339" t="str">
        <f>B3562&amp;".2"</f>
        <v>3.1176.2</v>
      </c>
      <c r="E3563" s="27340" t="s">
        <v>1066</v>
      </c>
      <c r="F3563" s="27341" t="s">
        <v>430</v>
      </c>
      <c r="G3563" s="27310" t="s">
        <v>22</v>
      </c>
      <c r="H3563" s="27343" t="s">
        <v>22</v>
      </c>
      <c r="I3563" s="27310" t="s">
        <v>3224</v>
      </c>
      <c r="J3563" s="27343" t="s">
        <v>22</v>
      </c>
      <c r="K3563" s="28195" t="s">
        <v>1067</v>
      </c>
      <c r="L3563" s="28229"/>
      <c r="M3563" s="28229"/>
      <c r="N3563" s="28229"/>
      <c r="O3563" s="28229"/>
      <c r="P3563" s="28229"/>
      <c r="Q3563" s="28229"/>
      <c r="R3563" s="28229"/>
      <c r="S3563" s="28229"/>
      <c r="T3563" s="28229"/>
      <c r="U3563" s="28265"/>
      <c r="V3563" s="28229">
        <v>0</v>
      </c>
    </row>
    <row s="28966" customFormat="1" customHeight="1" ht="15">
      <c r="A3564" s="28229"/>
      <c r="B3564" s="28924"/>
      <c r="C3564" s="28540"/>
      <c r="D3564" s="27339" t="str">
        <f>B3562&amp;".3"</f>
        <v>3.1176.3</v>
      </c>
      <c r="E3564" s="27340" t="s">
        <v>1068</v>
      </c>
      <c r="F3564" s="27341" t="s">
        <v>430</v>
      </c>
      <c r="G3564" s="27310" t="s">
        <v>22</v>
      </c>
      <c r="H3564" s="27343" t="s">
        <v>22</v>
      </c>
      <c r="I3564" s="27310" t="s">
        <v>3224</v>
      </c>
      <c r="J3564" s="27343" t="s">
        <v>22</v>
      </c>
      <c r="K3564" s="28195" t="s">
        <v>1069</v>
      </c>
      <c r="L3564" s="28229"/>
      <c r="M3564" s="28229"/>
      <c r="N3564" s="28229"/>
      <c r="O3564" s="28229"/>
      <c r="P3564" s="28229"/>
      <c r="Q3564" s="28229"/>
      <c r="R3564" s="28229"/>
      <c r="S3564" s="28229"/>
      <c r="T3564" s="28229"/>
      <c r="U3564" s="28265"/>
      <c r="V3564" s="28229">
        <v>0</v>
      </c>
    </row>
    <row s="28966" customFormat="1" customHeight="1" ht="22.5">
      <c r="A3565" s="28229"/>
      <c r="B3565" s="28924" t="s">
        <v>3245</v>
      </c>
      <c r="C3565" s="28540" t="s">
        <v>103</v>
      </c>
      <c r="D3565" s="27339" t="str">
        <f>B3565&amp;".1"</f>
        <v>3.1177.1</v>
      </c>
      <c r="E3565" s="27340" t="s">
        <v>1065</v>
      </c>
      <c r="F3565" s="27341" t="s">
        <v>430</v>
      </c>
      <c r="G3565" s="27545" t="s">
        <v>22</v>
      </c>
      <c r="H3565" s="27343" t="s">
        <v>22</v>
      </c>
      <c r="I3565" s="27545" t="s">
        <v>3246</v>
      </c>
      <c r="J3565" s="27343" t="s">
        <v>22</v>
      </c>
      <c r="K3565" s="28195"/>
      <c r="L3565" s="28229"/>
      <c r="M3565" s="28229"/>
      <c r="N3565" s="28229"/>
      <c r="O3565" s="28229"/>
      <c r="P3565" s="28229"/>
      <c r="Q3565" s="28229"/>
      <c r="R3565" s="28229"/>
      <c r="S3565" s="28229"/>
      <c r="T3565" s="28229"/>
      <c r="U3565" s="28265"/>
      <c r="V3565" s="28229">
        <v>0</v>
      </c>
    </row>
    <row s="28966" customFormat="1" customHeight="1" ht="15">
      <c r="A3566" s="28229"/>
      <c r="B3566" s="28924"/>
      <c r="C3566" s="28540"/>
      <c r="D3566" s="27339" t="str">
        <f>B3565&amp;".2"</f>
        <v>3.1177.2</v>
      </c>
      <c r="E3566" s="27340" t="s">
        <v>1066</v>
      </c>
      <c r="F3566" s="27341" t="s">
        <v>430</v>
      </c>
      <c r="G3566" s="27310" t="s">
        <v>22</v>
      </c>
      <c r="H3566" s="27343" t="s">
        <v>22</v>
      </c>
      <c r="I3566" s="27310" t="s">
        <v>3224</v>
      </c>
      <c r="J3566" s="27343" t="s">
        <v>22</v>
      </c>
      <c r="K3566" s="28195" t="s">
        <v>1067</v>
      </c>
      <c r="L3566" s="28229"/>
      <c r="M3566" s="28229"/>
      <c r="N3566" s="28229"/>
      <c r="O3566" s="28229"/>
      <c r="P3566" s="28229"/>
      <c r="Q3566" s="28229"/>
      <c r="R3566" s="28229"/>
      <c r="S3566" s="28229"/>
      <c r="T3566" s="28229"/>
      <c r="U3566" s="28265"/>
      <c r="V3566" s="28229">
        <v>0</v>
      </c>
    </row>
    <row s="28966" customFormat="1" customHeight="1" ht="15">
      <c r="A3567" s="28229"/>
      <c r="B3567" s="28924"/>
      <c r="C3567" s="28540"/>
      <c r="D3567" s="27339" t="str">
        <f>B3565&amp;".3"</f>
        <v>3.1177.3</v>
      </c>
      <c r="E3567" s="27340" t="s">
        <v>1068</v>
      </c>
      <c r="F3567" s="27341" t="s">
        <v>430</v>
      </c>
      <c r="G3567" s="27310" t="s">
        <v>22</v>
      </c>
      <c r="H3567" s="27343" t="s">
        <v>22</v>
      </c>
      <c r="I3567" s="27310" t="s">
        <v>3224</v>
      </c>
      <c r="J3567" s="27343" t="s">
        <v>22</v>
      </c>
      <c r="K3567" s="28195" t="s">
        <v>1069</v>
      </c>
      <c r="L3567" s="28229"/>
      <c r="M3567" s="28229"/>
      <c r="N3567" s="28229"/>
      <c r="O3567" s="28229"/>
      <c r="P3567" s="28229"/>
      <c r="Q3567" s="28229"/>
      <c r="R3567" s="28229"/>
      <c r="S3567" s="28229"/>
      <c r="T3567" s="28229"/>
      <c r="U3567" s="28265"/>
      <c r="V3567" s="28229">
        <v>0</v>
      </c>
    </row>
    <row s="28966" customFormat="1" customHeight="1" ht="22.5">
      <c r="A3568" s="28229"/>
      <c r="B3568" s="28924" t="s">
        <v>3247</v>
      </c>
      <c r="C3568" s="28540" t="s">
        <v>103</v>
      </c>
      <c r="D3568" s="27339" t="str">
        <f>B3568&amp;".1"</f>
        <v>3.1178.1</v>
      </c>
      <c r="E3568" s="27340" t="s">
        <v>1065</v>
      </c>
      <c r="F3568" s="27341" t="s">
        <v>430</v>
      </c>
      <c r="G3568" s="27545" t="s">
        <v>22</v>
      </c>
      <c r="H3568" s="27343" t="s">
        <v>22</v>
      </c>
      <c r="I3568" s="27545" t="s">
        <v>2183</v>
      </c>
      <c r="J3568" s="27343" t="s">
        <v>22</v>
      </c>
      <c r="K3568" s="28195"/>
      <c r="L3568" s="28229"/>
      <c r="M3568" s="28229"/>
      <c r="N3568" s="28229"/>
      <c r="O3568" s="28229"/>
      <c r="P3568" s="28229"/>
      <c r="Q3568" s="28229"/>
      <c r="R3568" s="28229"/>
      <c r="S3568" s="28229"/>
      <c r="T3568" s="28229"/>
      <c r="U3568" s="28265"/>
      <c r="V3568" s="28229">
        <v>0</v>
      </c>
    </row>
    <row s="28966" customFormat="1" customHeight="1" ht="15">
      <c r="A3569" s="28229"/>
      <c r="B3569" s="28924"/>
      <c r="C3569" s="28540"/>
      <c r="D3569" s="27339" t="str">
        <f>B3568&amp;".2"</f>
        <v>3.1178.2</v>
      </c>
      <c r="E3569" s="27340" t="s">
        <v>1066</v>
      </c>
      <c r="F3569" s="27341" t="s">
        <v>430</v>
      </c>
      <c r="G3569" s="27310" t="s">
        <v>22</v>
      </c>
      <c r="H3569" s="27343" t="s">
        <v>22</v>
      </c>
      <c r="I3569" s="27310" t="s">
        <v>3224</v>
      </c>
      <c r="J3569" s="27343" t="s">
        <v>22</v>
      </c>
      <c r="K3569" s="28195" t="s">
        <v>1067</v>
      </c>
      <c r="L3569" s="28229"/>
      <c r="M3569" s="28229"/>
      <c r="N3569" s="28229"/>
      <c r="O3569" s="28229"/>
      <c r="P3569" s="28229"/>
      <c r="Q3569" s="28229"/>
      <c r="R3569" s="28229"/>
      <c r="S3569" s="28229"/>
      <c r="T3569" s="28229"/>
      <c r="U3569" s="28265"/>
      <c r="V3569" s="28229">
        <v>0</v>
      </c>
    </row>
    <row s="28966" customFormat="1" customHeight="1" ht="15">
      <c r="A3570" s="28229"/>
      <c r="B3570" s="28924"/>
      <c r="C3570" s="28540"/>
      <c r="D3570" s="27339" t="str">
        <f>B3568&amp;".3"</f>
        <v>3.1178.3</v>
      </c>
      <c r="E3570" s="27340" t="s">
        <v>1068</v>
      </c>
      <c r="F3570" s="27341" t="s">
        <v>430</v>
      </c>
      <c r="G3570" s="27310" t="s">
        <v>22</v>
      </c>
      <c r="H3570" s="27343" t="s">
        <v>22</v>
      </c>
      <c r="I3570" s="27310" t="s">
        <v>3224</v>
      </c>
      <c r="J3570" s="27343" t="s">
        <v>22</v>
      </c>
      <c r="K3570" s="28195" t="s">
        <v>1069</v>
      </c>
      <c r="L3570" s="28229"/>
      <c r="M3570" s="28229"/>
      <c r="N3570" s="28229"/>
      <c r="O3570" s="28229"/>
      <c r="P3570" s="28229"/>
      <c r="Q3570" s="28229"/>
      <c r="R3570" s="28229"/>
      <c r="S3570" s="28229"/>
      <c r="T3570" s="28229"/>
      <c r="U3570" s="28265"/>
      <c r="V3570" s="28229">
        <v>0</v>
      </c>
    </row>
    <row s="28966" customFormat="1" customHeight="1" ht="22.5">
      <c r="A3571" s="28229"/>
      <c r="B3571" s="28924" t="s">
        <v>3248</v>
      </c>
      <c r="C3571" s="28540" t="s">
        <v>103</v>
      </c>
      <c r="D3571" s="27339" t="str">
        <f>B3571&amp;".1"</f>
        <v>3.1179.1</v>
      </c>
      <c r="E3571" s="27340" t="s">
        <v>1065</v>
      </c>
      <c r="F3571" s="27341" t="s">
        <v>430</v>
      </c>
      <c r="G3571" s="27545" t="s">
        <v>22</v>
      </c>
      <c r="H3571" s="27343" t="s">
        <v>22</v>
      </c>
      <c r="I3571" s="27545" t="s">
        <v>2183</v>
      </c>
      <c r="J3571" s="27343" t="s">
        <v>22</v>
      </c>
      <c r="K3571" s="28195"/>
      <c r="L3571" s="28229"/>
      <c r="M3571" s="28229"/>
      <c r="N3571" s="28229"/>
      <c r="O3571" s="28229"/>
      <c r="P3571" s="28229"/>
      <c r="Q3571" s="28229"/>
      <c r="R3571" s="28229"/>
      <c r="S3571" s="28229"/>
      <c r="T3571" s="28229"/>
      <c r="U3571" s="28265"/>
      <c r="V3571" s="28229">
        <v>0</v>
      </c>
    </row>
    <row s="28966" customFormat="1" customHeight="1" ht="15">
      <c r="A3572" s="28229"/>
      <c r="B3572" s="28924"/>
      <c r="C3572" s="28540"/>
      <c r="D3572" s="27339" t="str">
        <f>B3571&amp;".2"</f>
        <v>3.1179.2</v>
      </c>
      <c r="E3572" s="27340" t="s">
        <v>1066</v>
      </c>
      <c r="F3572" s="27341" t="s">
        <v>430</v>
      </c>
      <c r="G3572" s="27310" t="s">
        <v>22</v>
      </c>
      <c r="H3572" s="27343" t="s">
        <v>22</v>
      </c>
      <c r="I3572" s="27310" t="s">
        <v>3224</v>
      </c>
      <c r="J3572" s="27343" t="s">
        <v>22</v>
      </c>
      <c r="K3572" s="28195" t="s">
        <v>1067</v>
      </c>
      <c r="L3572" s="28229"/>
      <c r="M3572" s="28229"/>
      <c r="N3572" s="28229"/>
      <c r="O3572" s="28229"/>
      <c r="P3572" s="28229"/>
      <c r="Q3572" s="28229"/>
      <c r="R3572" s="28229"/>
      <c r="S3572" s="28229"/>
      <c r="T3572" s="28229"/>
      <c r="U3572" s="28265"/>
      <c r="V3572" s="28229">
        <v>0</v>
      </c>
    </row>
    <row s="28966" customFormat="1" customHeight="1" ht="15">
      <c r="A3573" s="28229"/>
      <c r="B3573" s="28924"/>
      <c r="C3573" s="28540"/>
      <c r="D3573" s="27339" t="str">
        <f>B3571&amp;".3"</f>
        <v>3.1179.3</v>
      </c>
      <c r="E3573" s="27340" t="s">
        <v>1068</v>
      </c>
      <c r="F3573" s="27341" t="s">
        <v>430</v>
      </c>
      <c r="G3573" s="27310" t="s">
        <v>22</v>
      </c>
      <c r="H3573" s="27343" t="s">
        <v>22</v>
      </c>
      <c r="I3573" s="27310" t="s">
        <v>3224</v>
      </c>
      <c r="J3573" s="27343" t="s">
        <v>22</v>
      </c>
      <c r="K3573" s="28195" t="s">
        <v>1069</v>
      </c>
      <c r="L3573" s="28229"/>
      <c r="M3573" s="28229"/>
      <c r="N3573" s="28229"/>
      <c r="O3573" s="28229"/>
      <c r="P3573" s="28229"/>
      <c r="Q3573" s="28229"/>
      <c r="R3573" s="28229"/>
      <c r="S3573" s="28229"/>
      <c r="T3573" s="28229"/>
      <c r="U3573" s="28265"/>
      <c r="V3573" s="28229">
        <v>0</v>
      </c>
    </row>
    <row s="28966" customFormat="1" customHeight="1" ht="22.5">
      <c r="A3574" s="28229"/>
      <c r="B3574" s="28924" t="s">
        <v>3249</v>
      </c>
      <c r="C3574" s="28540" t="s">
        <v>103</v>
      </c>
      <c r="D3574" s="27339" t="str">
        <f>B3574&amp;".1"</f>
        <v>3.1180.1</v>
      </c>
      <c r="E3574" s="27340" t="s">
        <v>1065</v>
      </c>
      <c r="F3574" s="27341" t="s">
        <v>430</v>
      </c>
      <c r="G3574" s="27545" t="s">
        <v>22</v>
      </c>
      <c r="H3574" s="27343" t="s">
        <v>22</v>
      </c>
      <c r="I3574" s="27545" t="s">
        <v>3250</v>
      </c>
      <c r="J3574" s="27343" t="s">
        <v>22</v>
      </c>
      <c r="K3574" s="28195"/>
      <c r="L3574" s="28229"/>
      <c r="M3574" s="28229"/>
      <c r="N3574" s="28229"/>
      <c r="O3574" s="28229"/>
      <c r="P3574" s="28229"/>
      <c r="Q3574" s="28229"/>
      <c r="R3574" s="28229"/>
      <c r="S3574" s="28229"/>
      <c r="T3574" s="28229"/>
      <c r="U3574" s="28265"/>
      <c r="V3574" s="28229">
        <v>0</v>
      </c>
    </row>
    <row s="28966" customFormat="1" customHeight="1" ht="15">
      <c r="A3575" s="28229"/>
      <c r="B3575" s="28924"/>
      <c r="C3575" s="28540"/>
      <c r="D3575" s="27339" t="str">
        <f>B3574&amp;".2"</f>
        <v>3.1180.2</v>
      </c>
      <c r="E3575" s="27340" t="s">
        <v>1066</v>
      </c>
      <c r="F3575" s="27341" t="s">
        <v>430</v>
      </c>
      <c r="G3575" s="27310" t="s">
        <v>22</v>
      </c>
      <c r="H3575" s="27343" t="s">
        <v>22</v>
      </c>
      <c r="I3575" s="27310" t="s">
        <v>3224</v>
      </c>
      <c r="J3575" s="27343" t="s">
        <v>22</v>
      </c>
      <c r="K3575" s="28195" t="s">
        <v>1067</v>
      </c>
      <c r="L3575" s="28229"/>
      <c r="M3575" s="28229"/>
      <c r="N3575" s="28229"/>
      <c r="O3575" s="28229"/>
      <c r="P3575" s="28229"/>
      <c r="Q3575" s="28229"/>
      <c r="R3575" s="28229"/>
      <c r="S3575" s="28229"/>
      <c r="T3575" s="28229"/>
      <c r="U3575" s="28265"/>
      <c r="V3575" s="28229">
        <v>0</v>
      </c>
    </row>
    <row s="28966" customFormat="1" customHeight="1" ht="15">
      <c r="A3576" s="28229"/>
      <c r="B3576" s="28924"/>
      <c r="C3576" s="28540"/>
      <c r="D3576" s="27339" t="str">
        <f>B3574&amp;".3"</f>
        <v>3.1180.3</v>
      </c>
      <c r="E3576" s="27340" t="s">
        <v>1068</v>
      </c>
      <c r="F3576" s="27341" t="s">
        <v>430</v>
      </c>
      <c r="G3576" s="27310" t="s">
        <v>22</v>
      </c>
      <c r="H3576" s="27343" t="s">
        <v>22</v>
      </c>
      <c r="I3576" s="27310" t="s">
        <v>3224</v>
      </c>
      <c r="J3576" s="27343" t="s">
        <v>22</v>
      </c>
      <c r="K3576" s="28195" t="s">
        <v>1069</v>
      </c>
      <c r="L3576" s="28229"/>
      <c r="M3576" s="28229"/>
      <c r="N3576" s="28229"/>
      <c r="O3576" s="28229"/>
      <c r="P3576" s="28229"/>
      <c r="Q3576" s="28229"/>
      <c r="R3576" s="28229"/>
      <c r="S3576" s="28229"/>
      <c r="T3576" s="28229"/>
      <c r="U3576" s="28265"/>
      <c r="V3576" s="28229">
        <v>0</v>
      </c>
    </row>
    <row s="28966" customFormat="1" customHeight="1" ht="22.5">
      <c r="A3577" s="28229"/>
      <c r="B3577" s="28924" t="s">
        <v>3251</v>
      </c>
      <c r="C3577" s="28540" t="s">
        <v>103</v>
      </c>
      <c r="D3577" s="27339" t="str">
        <f>B3577&amp;".1"</f>
        <v>3.1181.1</v>
      </c>
      <c r="E3577" s="27340" t="s">
        <v>1065</v>
      </c>
      <c r="F3577" s="27341" t="s">
        <v>430</v>
      </c>
      <c r="G3577" s="27545" t="s">
        <v>22</v>
      </c>
      <c r="H3577" s="27343" t="s">
        <v>22</v>
      </c>
      <c r="I3577" s="27545" t="s">
        <v>3252</v>
      </c>
      <c r="J3577" s="27343" t="s">
        <v>22</v>
      </c>
      <c r="K3577" s="28195"/>
      <c r="L3577" s="28229"/>
      <c r="M3577" s="28229"/>
      <c r="N3577" s="28229"/>
      <c r="O3577" s="28229"/>
      <c r="P3577" s="28229"/>
      <c r="Q3577" s="28229"/>
      <c r="R3577" s="28229"/>
      <c r="S3577" s="28229"/>
      <c r="T3577" s="28229"/>
      <c r="U3577" s="28265"/>
      <c r="V3577" s="28229">
        <v>0</v>
      </c>
    </row>
    <row s="28966" customFormat="1" customHeight="1" ht="15">
      <c r="A3578" s="28229"/>
      <c r="B3578" s="28924"/>
      <c r="C3578" s="28540"/>
      <c r="D3578" s="27339" t="str">
        <f>B3577&amp;".2"</f>
        <v>3.1181.2</v>
      </c>
      <c r="E3578" s="27340" t="s">
        <v>1066</v>
      </c>
      <c r="F3578" s="27341" t="s">
        <v>430</v>
      </c>
      <c r="G3578" s="27310" t="s">
        <v>22</v>
      </c>
      <c r="H3578" s="27343" t="s">
        <v>22</v>
      </c>
      <c r="I3578" s="27310" t="s">
        <v>3224</v>
      </c>
      <c r="J3578" s="27343" t="s">
        <v>22</v>
      </c>
      <c r="K3578" s="28195" t="s">
        <v>1067</v>
      </c>
      <c r="L3578" s="28229"/>
      <c r="M3578" s="28229"/>
      <c r="N3578" s="28229"/>
      <c r="O3578" s="28229"/>
      <c r="P3578" s="28229"/>
      <c r="Q3578" s="28229"/>
      <c r="R3578" s="28229"/>
      <c r="S3578" s="28229"/>
      <c r="T3578" s="28229"/>
      <c r="U3578" s="28265"/>
      <c r="V3578" s="28229">
        <v>0</v>
      </c>
    </row>
    <row s="28966" customFormat="1" customHeight="1" ht="15">
      <c r="A3579" s="28229"/>
      <c r="B3579" s="28924"/>
      <c r="C3579" s="28540"/>
      <c r="D3579" s="27339" t="str">
        <f>B3577&amp;".3"</f>
        <v>3.1181.3</v>
      </c>
      <c r="E3579" s="27340" t="s">
        <v>1068</v>
      </c>
      <c r="F3579" s="27341" t="s">
        <v>430</v>
      </c>
      <c r="G3579" s="27310" t="s">
        <v>22</v>
      </c>
      <c r="H3579" s="27343" t="s">
        <v>22</v>
      </c>
      <c r="I3579" s="27310" t="s">
        <v>3224</v>
      </c>
      <c r="J3579" s="27343" t="s">
        <v>22</v>
      </c>
      <c r="K3579" s="28195" t="s">
        <v>1069</v>
      </c>
      <c r="L3579" s="28229"/>
      <c r="M3579" s="28229"/>
      <c r="N3579" s="28229"/>
      <c r="O3579" s="28229"/>
      <c r="P3579" s="28229"/>
      <c r="Q3579" s="28229"/>
      <c r="R3579" s="28229"/>
      <c r="S3579" s="28229"/>
      <c r="T3579" s="28229"/>
      <c r="U3579" s="28265"/>
      <c r="V3579" s="28229">
        <v>0</v>
      </c>
    </row>
    <row s="28966" customFormat="1" customHeight="1" ht="22.5">
      <c r="A3580" s="28229"/>
      <c r="B3580" s="28924" t="s">
        <v>3253</v>
      </c>
      <c r="C3580" s="28540" t="s">
        <v>103</v>
      </c>
      <c r="D3580" s="27339" t="str">
        <f>B3580&amp;".1"</f>
        <v>3.1182.1</v>
      </c>
      <c r="E3580" s="27340" t="s">
        <v>1065</v>
      </c>
      <c r="F3580" s="27341" t="s">
        <v>430</v>
      </c>
      <c r="G3580" s="27545" t="s">
        <v>22</v>
      </c>
      <c r="H3580" s="27343" t="s">
        <v>22</v>
      </c>
      <c r="I3580" s="27545" t="s">
        <v>3254</v>
      </c>
      <c r="J3580" s="27343" t="s">
        <v>22</v>
      </c>
      <c r="K3580" s="28195"/>
      <c r="L3580" s="28229"/>
      <c r="M3580" s="28229"/>
      <c r="N3580" s="28229"/>
      <c r="O3580" s="28229"/>
      <c r="P3580" s="28229"/>
      <c r="Q3580" s="28229"/>
      <c r="R3580" s="28229"/>
      <c r="S3580" s="28229"/>
      <c r="T3580" s="28229"/>
      <c r="U3580" s="28265"/>
      <c r="V3580" s="28229">
        <v>0</v>
      </c>
    </row>
    <row s="28966" customFormat="1" customHeight="1" ht="15">
      <c r="A3581" s="28229"/>
      <c r="B3581" s="28924"/>
      <c r="C3581" s="28540"/>
      <c r="D3581" s="27339" t="str">
        <f>B3580&amp;".2"</f>
        <v>3.1182.2</v>
      </c>
      <c r="E3581" s="27340" t="s">
        <v>1066</v>
      </c>
      <c r="F3581" s="27341" t="s">
        <v>430</v>
      </c>
      <c r="G3581" s="27310" t="s">
        <v>22</v>
      </c>
      <c r="H3581" s="27343" t="s">
        <v>22</v>
      </c>
      <c r="I3581" s="27310" t="s">
        <v>3224</v>
      </c>
      <c r="J3581" s="27343" t="s">
        <v>22</v>
      </c>
      <c r="K3581" s="28195" t="s">
        <v>1067</v>
      </c>
      <c r="L3581" s="28229"/>
      <c r="M3581" s="28229"/>
      <c r="N3581" s="28229"/>
      <c r="O3581" s="28229"/>
      <c r="P3581" s="28229"/>
      <c r="Q3581" s="28229"/>
      <c r="R3581" s="28229"/>
      <c r="S3581" s="28229"/>
      <c r="T3581" s="28229"/>
      <c r="U3581" s="28265"/>
      <c r="V3581" s="28229">
        <v>0</v>
      </c>
    </row>
    <row s="28966" customFormat="1" customHeight="1" ht="15">
      <c r="A3582" s="28229"/>
      <c r="B3582" s="28924"/>
      <c r="C3582" s="28540"/>
      <c r="D3582" s="27339" t="str">
        <f>B3580&amp;".3"</f>
        <v>3.1182.3</v>
      </c>
      <c r="E3582" s="27340" t="s">
        <v>1068</v>
      </c>
      <c r="F3582" s="27341" t="s">
        <v>430</v>
      </c>
      <c r="G3582" s="27310" t="s">
        <v>22</v>
      </c>
      <c r="H3582" s="27343" t="s">
        <v>22</v>
      </c>
      <c r="I3582" s="27310" t="s">
        <v>3224</v>
      </c>
      <c r="J3582" s="27343" t="s">
        <v>22</v>
      </c>
      <c r="K3582" s="28195" t="s">
        <v>1069</v>
      </c>
      <c r="L3582" s="28229"/>
      <c r="M3582" s="28229"/>
      <c r="N3582" s="28229"/>
      <c r="O3582" s="28229"/>
      <c r="P3582" s="28229"/>
      <c r="Q3582" s="28229"/>
      <c r="R3582" s="28229"/>
      <c r="S3582" s="28229"/>
      <c r="T3582" s="28229"/>
      <c r="U3582" s="28265"/>
      <c r="V3582" s="28229">
        <v>0</v>
      </c>
    </row>
    <row s="28966" customFormat="1" customHeight="1" ht="22.5">
      <c r="A3583" s="28229"/>
      <c r="B3583" s="28924" t="s">
        <v>3255</v>
      </c>
      <c r="C3583" s="28540" t="s">
        <v>103</v>
      </c>
      <c r="D3583" s="27339" t="str">
        <f>B3583&amp;".1"</f>
        <v>3.1183.1</v>
      </c>
      <c r="E3583" s="27340" t="s">
        <v>1065</v>
      </c>
      <c r="F3583" s="27341" t="s">
        <v>430</v>
      </c>
      <c r="G3583" s="27545" t="s">
        <v>22</v>
      </c>
      <c r="H3583" s="27343" t="s">
        <v>22</v>
      </c>
      <c r="I3583" s="27545" t="s">
        <v>1992</v>
      </c>
      <c r="J3583" s="27343" t="s">
        <v>22</v>
      </c>
      <c r="K3583" s="28195"/>
      <c r="L3583" s="28229"/>
      <c r="M3583" s="28229"/>
      <c r="N3583" s="28229"/>
      <c r="O3583" s="28229"/>
      <c r="P3583" s="28229"/>
      <c r="Q3583" s="28229"/>
      <c r="R3583" s="28229"/>
      <c r="S3583" s="28229"/>
      <c r="T3583" s="28229"/>
      <c r="U3583" s="28265"/>
      <c r="V3583" s="28229">
        <v>0</v>
      </c>
    </row>
    <row s="28966" customFormat="1" customHeight="1" ht="15">
      <c r="A3584" s="28229"/>
      <c r="B3584" s="28924"/>
      <c r="C3584" s="28540"/>
      <c r="D3584" s="27339" t="str">
        <f>B3583&amp;".2"</f>
        <v>3.1183.2</v>
      </c>
      <c r="E3584" s="27340" t="s">
        <v>1066</v>
      </c>
      <c r="F3584" s="27341" t="s">
        <v>430</v>
      </c>
      <c r="G3584" s="27310" t="s">
        <v>22</v>
      </c>
      <c r="H3584" s="27343" t="s">
        <v>22</v>
      </c>
      <c r="I3584" s="27310" t="s">
        <v>3224</v>
      </c>
      <c r="J3584" s="27343" t="s">
        <v>22</v>
      </c>
      <c r="K3584" s="28195" t="s">
        <v>1067</v>
      </c>
      <c r="L3584" s="28229"/>
      <c r="M3584" s="28229"/>
      <c r="N3584" s="28229"/>
      <c r="O3584" s="28229"/>
      <c r="P3584" s="28229"/>
      <c r="Q3584" s="28229"/>
      <c r="R3584" s="28229"/>
      <c r="S3584" s="28229"/>
      <c r="T3584" s="28229"/>
      <c r="U3584" s="28265"/>
      <c r="V3584" s="28229">
        <v>0</v>
      </c>
    </row>
    <row s="28966" customFormat="1" customHeight="1" ht="15">
      <c r="A3585" s="28229"/>
      <c r="B3585" s="28924"/>
      <c r="C3585" s="28540"/>
      <c r="D3585" s="27339" t="str">
        <f>B3583&amp;".3"</f>
        <v>3.1183.3</v>
      </c>
      <c r="E3585" s="27340" t="s">
        <v>1068</v>
      </c>
      <c r="F3585" s="27341" t="s">
        <v>430</v>
      </c>
      <c r="G3585" s="27310" t="s">
        <v>22</v>
      </c>
      <c r="H3585" s="27343" t="s">
        <v>22</v>
      </c>
      <c r="I3585" s="27310" t="s">
        <v>3224</v>
      </c>
      <c r="J3585" s="27343" t="s">
        <v>22</v>
      </c>
      <c r="K3585" s="28195" t="s">
        <v>1069</v>
      </c>
      <c r="L3585" s="28229"/>
      <c r="M3585" s="28229"/>
      <c r="N3585" s="28229"/>
      <c r="O3585" s="28229"/>
      <c r="P3585" s="28229"/>
      <c r="Q3585" s="28229"/>
      <c r="R3585" s="28229"/>
      <c r="S3585" s="28229"/>
      <c r="T3585" s="28229"/>
      <c r="U3585" s="28265"/>
      <c r="V3585" s="28229">
        <v>0</v>
      </c>
    </row>
    <row s="28966" customFormat="1" customHeight="1" ht="22.5">
      <c r="A3586" s="28229"/>
      <c r="B3586" s="28924" t="s">
        <v>3256</v>
      </c>
      <c r="C3586" s="28540" t="s">
        <v>103</v>
      </c>
      <c r="D3586" s="27339" t="str">
        <f>B3586&amp;".1"</f>
        <v>3.1184.1</v>
      </c>
      <c r="E3586" s="27340" t="s">
        <v>1065</v>
      </c>
      <c r="F3586" s="27341" t="s">
        <v>430</v>
      </c>
      <c r="G3586" s="27545" t="s">
        <v>22</v>
      </c>
      <c r="H3586" s="27343" t="s">
        <v>22</v>
      </c>
      <c r="I3586" s="27545" t="s">
        <v>3257</v>
      </c>
      <c r="J3586" s="27343" t="s">
        <v>22</v>
      </c>
      <c r="K3586" s="28195"/>
      <c r="L3586" s="28229"/>
      <c r="M3586" s="28229"/>
      <c r="N3586" s="28229"/>
      <c r="O3586" s="28229"/>
      <c r="P3586" s="28229"/>
      <c r="Q3586" s="28229"/>
      <c r="R3586" s="28229"/>
      <c r="S3586" s="28229"/>
      <c r="T3586" s="28229"/>
      <c r="U3586" s="28265"/>
      <c r="V3586" s="28229">
        <v>0</v>
      </c>
    </row>
    <row s="28966" customFormat="1" customHeight="1" ht="15">
      <c r="A3587" s="28229"/>
      <c r="B3587" s="28924"/>
      <c r="C3587" s="28540"/>
      <c r="D3587" s="27339" t="str">
        <f>B3586&amp;".2"</f>
        <v>3.1184.2</v>
      </c>
      <c r="E3587" s="27340" t="s">
        <v>1066</v>
      </c>
      <c r="F3587" s="27341" t="s">
        <v>430</v>
      </c>
      <c r="G3587" s="27310" t="s">
        <v>22</v>
      </c>
      <c r="H3587" s="27343" t="s">
        <v>22</v>
      </c>
      <c r="I3587" s="27310" t="s">
        <v>3224</v>
      </c>
      <c r="J3587" s="27343" t="s">
        <v>22</v>
      </c>
      <c r="K3587" s="28195" t="s">
        <v>1067</v>
      </c>
      <c r="L3587" s="28229"/>
      <c r="M3587" s="28229"/>
      <c r="N3587" s="28229"/>
      <c r="O3587" s="28229"/>
      <c r="P3587" s="28229"/>
      <c r="Q3587" s="28229"/>
      <c r="R3587" s="28229"/>
      <c r="S3587" s="28229"/>
      <c r="T3587" s="28229"/>
      <c r="U3587" s="28265"/>
      <c r="V3587" s="28229">
        <v>0</v>
      </c>
    </row>
    <row s="28966" customFormat="1" customHeight="1" ht="15">
      <c r="A3588" s="28229"/>
      <c r="B3588" s="28924"/>
      <c r="C3588" s="28540"/>
      <c r="D3588" s="27339" t="str">
        <f>B3586&amp;".3"</f>
        <v>3.1184.3</v>
      </c>
      <c r="E3588" s="27340" t="s">
        <v>1068</v>
      </c>
      <c r="F3588" s="27341" t="s">
        <v>430</v>
      </c>
      <c r="G3588" s="27310" t="s">
        <v>22</v>
      </c>
      <c r="H3588" s="27343" t="s">
        <v>22</v>
      </c>
      <c r="I3588" s="27310" t="s">
        <v>3224</v>
      </c>
      <c r="J3588" s="27343" t="s">
        <v>22</v>
      </c>
      <c r="K3588" s="28195" t="s">
        <v>1069</v>
      </c>
      <c r="L3588" s="28229"/>
      <c r="M3588" s="28229"/>
      <c r="N3588" s="28229"/>
      <c r="O3588" s="28229"/>
      <c r="P3588" s="28229"/>
      <c r="Q3588" s="28229"/>
      <c r="R3588" s="28229"/>
      <c r="S3588" s="28229"/>
      <c r="T3588" s="28229"/>
      <c r="U3588" s="28265"/>
      <c r="V3588" s="28229">
        <v>0</v>
      </c>
    </row>
    <row s="28966" customFormat="1" customHeight="1" ht="22.5">
      <c r="A3589" s="28229"/>
      <c r="B3589" s="28924" t="s">
        <v>3258</v>
      </c>
      <c r="C3589" s="28540" t="s">
        <v>103</v>
      </c>
      <c r="D3589" s="27339" t="str">
        <f>B3589&amp;".1"</f>
        <v>3.1185.1</v>
      </c>
      <c r="E3589" s="27340" t="s">
        <v>1065</v>
      </c>
      <c r="F3589" s="27341" t="s">
        <v>430</v>
      </c>
      <c r="G3589" s="27545" t="s">
        <v>22</v>
      </c>
      <c r="H3589" s="27343" t="s">
        <v>22</v>
      </c>
      <c r="I3589" s="27545" t="s">
        <v>3259</v>
      </c>
      <c r="J3589" s="27343" t="s">
        <v>22</v>
      </c>
      <c r="K3589" s="28195"/>
      <c r="L3589" s="28229"/>
      <c r="M3589" s="28229"/>
      <c r="N3589" s="28229"/>
      <c r="O3589" s="28229"/>
      <c r="P3589" s="28229"/>
      <c r="Q3589" s="28229"/>
      <c r="R3589" s="28229"/>
      <c r="S3589" s="28229"/>
      <c r="T3589" s="28229"/>
      <c r="U3589" s="28265"/>
      <c r="V3589" s="28229">
        <v>0</v>
      </c>
    </row>
    <row s="28966" customFormat="1" customHeight="1" ht="15">
      <c r="A3590" s="28229"/>
      <c r="B3590" s="28924"/>
      <c r="C3590" s="28540"/>
      <c r="D3590" s="27339" t="str">
        <f>B3589&amp;".2"</f>
        <v>3.1185.2</v>
      </c>
      <c r="E3590" s="27340" t="s">
        <v>1066</v>
      </c>
      <c r="F3590" s="27341" t="s">
        <v>430</v>
      </c>
      <c r="G3590" s="27310" t="s">
        <v>22</v>
      </c>
      <c r="H3590" s="27343" t="s">
        <v>22</v>
      </c>
      <c r="I3590" s="27310" t="s">
        <v>3224</v>
      </c>
      <c r="J3590" s="27343" t="s">
        <v>22</v>
      </c>
      <c r="K3590" s="28195" t="s">
        <v>1067</v>
      </c>
      <c r="L3590" s="28229"/>
      <c r="M3590" s="28229"/>
      <c r="N3590" s="28229"/>
      <c r="O3590" s="28229"/>
      <c r="P3590" s="28229"/>
      <c r="Q3590" s="28229"/>
      <c r="R3590" s="28229"/>
      <c r="S3590" s="28229"/>
      <c r="T3590" s="28229"/>
      <c r="U3590" s="28265"/>
      <c r="V3590" s="28229">
        <v>0</v>
      </c>
    </row>
    <row s="28966" customFormat="1" customHeight="1" ht="15">
      <c r="A3591" s="28229"/>
      <c r="B3591" s="28924"/>
      <c r="C3591" s="28540"/>
      <c r="D3591" s="27339" t="str">
        <f>B3589&amp;".3"</f>
        <v>3.1185.3</v>
      </c>
      <c r="E3591" s="27340" t="s">
        <v>1068</v>
      </c>
      <c r="F3591" s="27341" t="s">
        <v>430</v>
      </c>
      <c r="G3591" s="27310" t="s">
        <v>22</v>
      </c>
      <c r="H3591" s="27343" t="s">
        <v>22</v>
      </c>
      <c r="I3591" s="27310" t="s">
        <v>3224</v>
      </c>
      <c r="J3591" s="27343" t="s">
        <v>22</v>
      </c>
      <c r="K3591" s="28195" t="s">
        <v>1069</v>
      </c>
      <c r="L3591" s="28229"/>
      <c r="M3591" s="28229"/>
      <c r="N3591" s="28229"/>
      <c r="O3591" s="28229"/>
      <c r="P3591" s="28229"/>
      <c r="Q3591" s="28229"/>
      <c r="R3591" s="28229"/>
      <c r="S3591" s="28229"/>
      <c r="T3591" s="28229"/>
      <c r="U3591" s="28265"/>
      <c r="V3591" s="28229">
        <v>0</v>
      </c>
    </row>
    <row s="28966" customFormat="1" customHeight="1" ht="22.5">
      <c r="A3592" s="28229"/>
      <c r="B3592" s="28924" t="s">
        <v>3260</v>
      </c>
      <c r="C3592" s="28540" t="s">
        <v>103</v>
      </c>
      <c r="D3592" s="27339" t="str">
        <f>B3592&amp;".1"</f>
        <v>3.1186.1</v>
      </c>
      <c r="E3592" s="27340" t="s">
        <v>1065</v>
      </c>
      <c r="F3592" s="27341" t="s">
        <v>430</v>
      </c>
      <c r="G3592" s="27545" t="s">
        <v>22</v>
      </c>
      <c r="H3592" s="27343" t="s">
        <v>22</v>
      </c>
      <c r="I3592" s="27545" t="s">
        <v>3261</v>
      </c>
      <c r="J3592" s="27343" t="s">
        <v>22</v>
      </c>
      <c r="K3592" s="28195"/>
      <c r="L3592" s="28229"/>
      <c r="M3592" s="28229"/>
      <c r="N3592" s="28229"/>
      <c r="O3592" s="28229"/>
      <c r="P3592" s="28229"/>
      <c r="Q3592" s="28229"/>
      <c r="R3592" s="28229"/>
      <c r="S3592" s="28229"/>
      <c r="T3592" s="28229"/>
      <c r="U3592" s="28265"/>
      <c r="V3592" s="28229">
        <v>0</v>
      </c>
    </row>
    <row s="28966" customFormat="1" customHeight="1" ht="15">
      <c r="A3593" s="28229"/>
      <c r="B3593" s="28924"/>
      <c r="C3593" s="28540"/>
      <c r="D3593" s="27339" t="str">
        <f>B3592&amp;".2"</f>
        <v>3.1186.2</v>
      </c>
      <c r="E3593" s="27340" t="s">
        <v>1066</v>
      </c>
      <c r="F3593" s="27341" t="s">
        <v>430</v>
      </c>
      <c r="G3593" s="27310" t="s">
        <v>22</v>
      </c>
      <c r="H3593" s="27343" t="s">
        <v>22</v>
      </c>
      <c r="I3593" s="27310" t="s">
        <v>3224</v>
      </c>
      <c r="J3593" s="27343" t="s">
        <v>22</v>
      </c>
      <c r="K3593" s="28195" t="s">
        <v>1067</v>
      </c>
      <c r="L3593" s="28229"/>
      <c r="M3593" s="28229"/>
      <c r="N3593" s="28229"/>
      <c r="O3593" s="28229"/>
      <c r="P3593" s="28229"/>
      <c r="Q3593" s="28229"/>
      <c r="R3593" s="28229"/>
      <c r="S3593" s="28229"/>
      <c r="T3593" s="28229"/>
      <c r="U3593" s="28265"/>
      <c r="V3593" s="28229">
        <v>0</v>
      </c>
    </row>
    <row s="28966" customFormat="1" customHeight="1" ht="15">
      <c r="A3594" s="28229"/>
      <c r="B3594" s="28924"/>
      <c r="C3594" s="28540"/>
      <c r="D3594" s="27339" t="str">
        <f>B3592&amp;".3"</f>
        <v>3.1186.3</v>
      </c>
      <c r="E3594" s="27340" t="s">
        <v>1068</v>
      </c>
      <c r="F3594" s="27341" t="s">
        <v>430</v>
      </c>
      <c r="G3594" s="27310" t="s">
        <v>22</v>
      </c>
      <c r="H3594" s="27343" t="s">
        <v>22</v>
      </c>
      <c r="I3594" s="27310" t="s">
        <v>3197</v>
      </c>
      <c r="J3594" s="27343" t="s">
        <v>22</v>
      </c>
      <c r="K3594" s="28195" t="s">
        <v>1069</v>
      </c>
      <c r="L3594" s="28229"/>
      <c r="M3594" s="28229"/>
      <c r="N3594" s="28229"/>
      <c r="O3594" s="28229"/>
      <c r="P3594" s="28229"/>
      <c r="Q3594" s="28229"/>
      <c r="R3594" s="28229"/>
      <c r="S3594" s="28229"/>
      <c r="T3594" s="28229"/>
      <c r="U3594" s="28265"/>
      <c r="V3594" s="28229">
        <v>0</v>
      </c>
    </row>
    <row s="28966" customFormat="1" customHeight="1" ht="22.5">
      <c r="A3595" s="28229"/>
      <c r="B3595" s="28924" t="s">
        <v>3262</v>
      </c>
      <c r="C3595" s="28540" t="s">
        <v>103</v>
      </c>
      <c r="D3595" s="27339" t="str">
        <f>B3595&amp;".1"</f>
        <v>3.1187.1</v>
      </c>
      <c r="E3595" s="27340" t="s">
        <v>1065</v>
      </c>
      <c r="F3595" s="27341" t="s">
        <v>430</v>
      </c>
      <c r="G3595" s="27545" t="s">
        <v>22</v>
      </c>
      <c r="H3595" s="27343" t="s">
        <v>22</v>
      </c>
      <c r="I3595" s="27545" t="s">
        <v>3263</v>
      </c>
      <c r="J3595" s="27343" t="s">
        <v>22</v>
      </c>
      <c r="K3595" s="28195"/>
      <c r="L3595" s="28229"/>
      <c r="M3595" s="28229"/>
      <c r="N3595" s="28229"/>
      <c r="O3595" s="28229"/>
      <c r="P3595" s="28229"/>
      <c r="Q3595" s="28229"/>
      <c r="R3595" s="28229"/>
      <c r="S3595" s="28229"/>
      <c r="T3595" s="28229"/>
      <c r="U3595" s="28265"/>
      <c r="V3595" s="28229">
        <v>0</v>
      </c>
    </row>
    <row s="28966" customFormat="1" customHeight="1" ht="15">
      <c r="A3596" s="28229"/>
      <c r="B3596" s="28924"/>
      <c r="C3596" s="28540"/>
      <c r="D3596" s="27339" t="str">
        <f>B3595&amp;".2"</f>
        <v>3.1187.2</v>
      </c>
      <c r="E3596" s="27340" t="s">
        <v>1066</v>
      </c>
      <c r="F3596" s="27341" t="s">
        <v>430</v>
      </c>
      <c r="G3596" s="27310" t="s">
        <v>22</v>
      </c>
      <c r="H3596" s="27343" t="s">
        <v>22</v>
      </c>
      <c r="I3596" s="27310" t="s">
        <v>3224</v>
      </c>
      <c r="J3596" s="27343" t="s">
        <v>22</v>
      </c>
      <c r="K3596" s="28195" t="s">
        <v>1067</v>
      </c>
      <c r="L3596" s="28229"/>
      <c r="M3596" s="28229"/>
      <c r="N3596" s="28229"/>
      <c r="O3596" s="28229"/>
      <c r="P3596" s="28229"/>
      <c r="Q3596" s="28229"/>
      <c r="R3596" s="28229"/>
      <c r="S3596" s="28229"/>
      <c r="T3596" s="28229"/>
      <c r="U3596" s="28265"/>
      <c r="V3596" s="28229">
        <v>0</v>
      </c>
    </row>
    <row s="28966" customFormat="1" customHeight="1" ht="15">
      <c r="A3597" s="28229"/>
      <c r="B3597" s="28924"/>
      <c r="C3597" s="28540"/>
      <c r="D3597" s="27339" t="str">
        <f>B3595&amp;".3"</f>
        <v>3.1187.3</v>
      </c>
      <c r="E3597" s="27340" t="s">
        <v>1068</v>
      </c>
      <c r="F3597" s="27341" t="s">
        <v>430</v>
      </c>
      <c r="G3597" s="27310" t="s">
        <v>22</v>
      </c>
      <c r="H3597" s="27343" t="s">
        <v>22</v>
      </c>
      <c r="I3597" s="27310" t="s">
        <v>3224</v>
      </c>
      <c r="J3597" s="27343" t="s">
        <v>22</v>
      </c>
      <c r="K3597" s="28195" t="s">
        <v>1069</v>
      </c>
      <c r="L3597" s="28229"/>
      <c r="M3597" s="28229"/>
      <c r="N3597" s="28229"/>
      <c r="O3597" s="28229"/>
      <c r="P3597" s="28229"/>
      <c r="Q3597" s="28229"/>
      <c r="R3597" s="28229"/>
      <c r="S3597" s="28229"/>
      <c r="T3597" s="28229"/>
      <c r="U3597" s="28265"/>
      <c r="V3597" s="28229">
        <v>0</v>
      </c>
    </row>
    <row s="28966" customFormat="1" customHeight="1" ht="22.5">
      <c r="A3598" s="28229"/>
      <c r="B3598" s="28924" t="s">
        <v>3264</v>
      </c>
      <c r="C3598" s="28540" t="s">
        <v>103</v>
      </c>
      <c r="D3598" s="27339" t="str">
        <f>B3598&amp;".1"</f>
        <v>3.1188.1</v>
      </c>
      <c r="E3598" s="27340" t="s">
        <v>1065</v>
      </c>
      <c r="F3598" s="27341" t="s">
        <v>430</v>
      </c>
      <c r="G3598" s="27545" t="s">
        <v>22</v>
      </c>
      <c r="H3598" s="27343" t="s">
        <v>22</v>
      </c>
      <c r="I3598" s="27545" t="s">
        <v>3265</v>
      </c>
      <c r="J3598" s="27343" t="s">
        <v>22</v>
      </c>
      <c r="K3598" s="28195"/>
      <c r="L3598" s="28229"/>
      <c r="M3598" s="28229"/>
      <c r="N3598" s="28229"/>
      <c r="O3598" s="28229"/>
      <c r="P3598" s="28229"/>
      <c r="Q3598" s="28229"/>
      <c r="R3598" s="28229"/>
      <c r="S3598" s="28229"/>
      <c r="T3598" s="28229"/>
      <c r="U3598" s="28265"/>
      <c r="V3598" s="28229">
        <v>0</v>
      </c>
    </row>
    <row s="28966" customFormat="1" customHeight="1" ht="15">
      <c r="A3599" s="28229"/>
      <c r="B3599" s="28924"/>
      <c r="C3599" s="28540"/>
      <c r="D3599" s="27339" t="str">
        <f>B3598&amp;".2"</f>
        <v>3.1188.2</v>
      </c>
      <c r="E3599" s="27340" t="s">
        <v>1066</v>
      </c>
      <c r="F3599" s="27341" t="s">
        <v>430</v>
      </c>
      <c r="G3599" s="27310" t="s">
        <v>22</v>
      </c>
      <c r="H3599" s="27343" t="s">
        <v>22</v>
      </c>
      <c r="I3599" s="27310" t="s">
        <v>3224</v>
      </c>
      <c r="J3599" s="27343" t="s">
        <v>22</v>
      </c>
      <c r="K3599" s="28195" t="s">
        <v>1067</v>
      </c>
      <c r="L3599" s="28229"/>
      <c r="M3599" s="28229"/>
      <c r="N3599" s="28229"/>
      <c r="O3599" s="28229"/>
      <c r="P3599" s="28229"/>
      <c r="Q3599" s="28229"/>
      <c r="R3599" s="28229"/>
      <c r="S3599" s="28229"/>
      <c r="T3599" s="28229"/>
      <c r="U3599" s="28265"/>
      <c r="V3599" s="28229">
        <v>0</v>
      </c>
    </row>
    <row s="28966" customFormat="1" customHeight="1" ht="15">
      <c r="A3600" s="28229"/>
      <c r="B3600" s="28924"/>
      <c r="C3600" s="28540"/>
      <c r="D3600" s="27339" t="str">
        <f>B3598&amp;".3"</f>
        <v>3.1188.3</v>
      </c>
      <c r="E3600" s="27340" t="s">
        <v>1068</v>
      </c>
      <c r="F3600" s="27341" t="s">
        <v>430</v>
      </c>
      <c r="G3600" s="27310" t="s">
        <v>22</v>
      </c>
      <c r="H3600" s="27343" t="s">
        <v>22</v>
      </c>
      <c r="I3600" s="27310" t="s">
        <v>3224</v>
      </c>
      <c r="J3600" s="27343" t="s">
        <v>22</v>
      </c>
      <c r="K3600" s="28195" t="s">
        <v>1069</v>
      </c>
      <c r="L3600" s="28229"/>
      <c r="M3600" s="28229"/>
      <c r="N3600" s="28229"/>
      <c r="O3600" s="28229"/>
      <c r="P3600" s="28229"/>
      <c r="Q3600" s="28229"/>
      <c r="R3600" s="28229"/>
      <c r="S3600" s="28229"/>
      <c r="T3600" s="28229"/>
      <c r="U3600" s="28265"/>
      <c r="V3600" s="28229">
        <v>0</v>
      </c>
    </row>
    <row s="28966" customFormat="1" customHeight="1" ht="22.5">
      <c r="A3601" s="28229"/>
      <c r="B3601" s="28924" t="s">
        <v>3266</v>
      </c>
      <c r="C3601" s="28540" t="s">
        <v>103</v>
      </c>
      <c r="D3601" s="27339" t="str">
        <f>B3601&amp;".1"</f>
        <v>3.1189.1</v>
      </c>
      <c r="E3601" s="27340" t="s">
        <v>1065</v>
      </c>
      <c r="F3601" s="27341" t="s">
        <v>430</v>
      </c>
      <c r="G3601" s="27545" t="s">
        <v>22</v>
      </c>
      <c r="H3601" s="27343" t="s">
        <v>22</v>
      </c>
      <c r="I3601" s="27545" t="s">
        <v>3267</v>
      </c>
      <c r="J3601" s="27343" t="s">
        <v>22</v>
      </c>
      <c r="K3601" s="28195"/>
      <c r="L3601" s="28229"/>
      <c r="M3601" s="28229"/>
      <c r="N3601" s="28229"/>
      <c r="O3601" s="28229"/>
      <c r="P3601" s="28229"/>
      <c r="Q3601" s="28229"/>
      <c r="R3601" s="28229"/>
      <c r="S3601" s="28229"/>
      <c r="T3601" s="28229"/>
      <c r="U3601" s="28265"/>
      <c r="V3601" s="28229">
        <v>0</v>
      </c>
    </row>
    <row s="28966" customFormat="1" customHeight="1" ht="15">
      <c r="A3602" s="28229"/>
      <c r="B3602" s="28924"/>
      <c r="C3602" s="28540"/>
      <c r="D3602" s="27339" t="str">
        <f>B3601&amp;".2"</f>
        <v>3.1189.2</v>
      </c>
      <c r="E3602" s="27340" t="s">
        <v>1066</v>
      </c>
      <c r="F3602" s="27341" t="s">
        <v>430</v>
      </c>
      <c r="G3602" s="27310" t="s">
        <v>22</v>
      </c>
      <c r="H3602" s="27343" t="s">
        <v>22</v>
      </c>
      <c r="I3602" s="27310" t="s">
        <v>3268</v>
      </c>
      <c r="J3602" s="27343" t="s">
        <v>22</v>
      </c>
      <c r="K3602" s="28195" t="s">
        <v>1067</v>
      </c>
      <c r="L3602" s="28229"/>
      <c r="M3602" s="28229"/>
      <c r="N3602" s="28229"/>
      <c r="O3602" s="28229"/>
      <c r="P3602" s="28229"/>
      <c r="Q3602" s="28229"/>
      <c r="R3602" s="28229"/>
      <c r="S3602" s="28229"/>
      <c r="T3602" s="28229"/>
      <c r="U3602" s="28265"/>
      <c r="V3602" s="28229">
        <v>0</v>
      </c>
    </row>
    <row s="28966" customFormat="1" customHeight="1" ht="15">
      <c r="A3603" s="28229"/>
      <c r="B3603" s="28924"/>
      <c r="C3603" s="28540"/>
      <c r="D3603" s="27339" t="str">
        <f>B3601&amp;".3"</f>
        <v>3.1189.3</v>
      </c>
      <c r="E3603" s="27340" t="s">
        <v>1068</v>
      </c>
      <c r="F3603" s="27341" t="s">
        <v>430</v>
      </c>
      <c r="G3603" s="27310" t="s">
        <v>22</v>
      </c>
      <c r="H3603" s="27343" t="s">
        <v>22</v>
      </c>
      <c r="I3603" s="27310" t="s">
        <v>3268</v>
      </c>
      <c r="J3603" s="27343" t="s">
        <v>22</v>
      </c>
      <c r="K3603" s="28195" t="s">
        <v>1069</v>
      </c>
      <c r="L3603" s="28229"/>
      <c r="M3603" s="28229"/>
      <c r="N3603" s="28229"/>
      <c r="O3603" s="28229"/>
      <c r="P3603" s="28229"/>
      <c r="Q3603" s="28229"/>
      <c r="R3603" s="28229"/>
      <c r="S3603" s="28229"/>
      <c r="T3603" s="28229"/>
      <c r="U3603" s="28265"/>
      <c r="V3603" s="28229">
        <v>0</v>
      </c>
    </row>
    <row s="28966" customFormat="1" customHeight="1" ht="22.5">
      <c r="A3604" s="28229"/>
      <c r="B3604" s="28924" t="s">
        <v>3269</v>
      </c>
      <c r="C3604" s="28540" t="s">
        <v>103</v>
      </c>
      <c r="D3604" s="27339" t="str">
        <f>B3604&amp;".1"</f>
        <v>3.1190.1</v>
      </c>
      <c r="E3604" s="27340" t="s">
        <v>1065</v>
      </c>
      <c r="F3604" s="27341" t="s">
        <v>430</v>
      </c>
      <c r="G3604" s="27545" t="s">
        <v>22</v>
      </c>
      <c r="H3604" s="27343" t="s">
        <v>22</v>
      </c>
      <c r="I3604" s="27545" t="s">
        <v>3270</v>
      </c>
      <c r="J3604" s="27343" t="s">
        <v>22</v>
      </c>
      <c r="K3604" s="28195"/>
      <c r="L3604" s="28229"/>
      <c r="M3604" s="28229"/>
      <c r="N3604" s="28229"/>
      <c r="O3604" s="28229"/>
      <c r="P3604" s="28229"/>
      <c r="Q3604" s="28229"/>
      <c r="R3604" s="28229"/>
      <c r="S3604" s="28229"/>
      <c r="T3604" s="28229"/>
      <c r="U3604" s="28265"/>
      <c r="V3604" s="28229">
        <v>0</v>
      </c>
    </row>
    <row s="28966" customFormat="1" customHeight="1" ht="15">
      <c r="A3605" s="28229"/>
      <c r="B3605" s="28924"/>
      <c r="C3605" s="28540"/>
      <c r="D3605" s="27339" t="str">
        <f>B3604&amp;".2"</f>
        <v>3.1190.2</v>
      </c>
      <c r="E3605" s="27340" t="s">
        <v>1066</v>
      </c>
      <c r="F3605" s="27341" t="s">
        <v>430</v>
      </c>
      <c r="G3605" s="27310" t="s">
        <v>22</v>
      </c>
      <c r="H3605" s="27343" t="s">
        <v>22</v>
      </c>
      <c r="I3605" s="27310" t="s">
        <v>3268</v>
      </c>
      <c r="J3605" s="27343" t="s">
        <v>22</v>
      </c>
      <c r="K3605" s="28195" t="s">
        <v>1067</v>
      </c>
      <c r="L3605" s="28229"/>
      <c r="M3605" s="28229"/>
      <c r="N3605" s="28229"/>
      <c r="O3605" s="28229"/>
      <c r="P3605" s="28229"/>
      <c r="Q3605" s="28229"/>
      <c r="R3605" s="28229"/>
      <c r="S3605" s="28229"/>
      <c r="T3605" s="28229"/>
      <c r="U3605" s="28265"/>
      <c r="V3605" s="28229">
        <v>0</v>
      </c>
    </row>
    <row s="28966" customFormat="1" customHeight="1" ht="15">
      <c r="A3606" s="28229"/>
      <c r="B3606" s="28924"/>
      <c r="C3606" s="28540"/>
      <c r="D3606" s="27339" t="str">
        <f>B3604&amp;".3"</f>
        <v>3.1190.3</v>
      </c>
      <c r="E3606" s="27340" t="s">
        <v>1068</v>
      </c>
      <c r="F3606" s="27341" t="s">
        <v>430</v>
      </c>
      <c r="G3606" s="27310" t="s">
        <v>22</v>
      </c>
      <c r="H3606" s="27343" t="s">
        <v>22</v>
      </c>
      <c r="I3606" s="27310" t="s">
        <v>3268</v>
      </c>
      <c r="J3606" s="27343" t="s">
        <v>22</v>
      </c>
      <c r="K3606" s="28195" t="s">
        <v>1069</v>
      </c>
      <c r="L3606" s="28229"/>
      <c r="M3606" s="28229"/>
      <c r="N3606" s="28229"/>
      <c r="O3606" s="28229"/>
      <c r="P3606" s="28229"/>
      <c r="Q3606" s="28229"/>
      <c r="R3606" s="28229"/>
      <c r="S3606" s="28229"/>
      <c r="T3606" s="28229"/>
      <c r="U3606" s="28265"/>
      <c r="V3606" s="28229">
        <v>0</v>
      </c>
    </row>
    <row s="28966" customFormat="1" customHeight="1" ht="22.5">
      <c r="A3607" s="28229"/>
      <c r="B3607" s="28924" t="s">
        <v>3271</v>
      </c>
      <c r="C3607" s="28540" t="s">
        <v>103</v>
      </c>
      <c r="D3607" s="27339" t="str">
        <f>B3607&amp;".1"</f>
        <v>3.1191.1</v>
      </c>
      <c r="E3607" s="27340" t="s">
        <v>1065</v>
      </c>
      <c r="F3607" s="27341" t="s">
        <v>430</v>
      </c>
      <c r="G3607" s="27545" t="s">
        <v>22</v>
      </c>
      <c r="H3607" s="27343" t="s">
        <v>22</v>
      </c>
      <c r="I3607" s="27545" t="s">
        <v>3272</v>
      </c>
      <c r="J3607" s="27343" t="s">
        <v>22</v>
      </c>
      <c r="K3607" s="28195"/>
      <c r="L3607" s="28229"/>
      <c r="M3607" s="28229"/>
      <c r="N3607" s="28229"/>
      <c r="O3607" s="28229"/>
      <c r="P3607" s="28229"/>
      <c r="Q3607" s="28229"/>
      <c r="R3607" s="28229"/>
      <c r="S3607" s="28229"/>
      <c r="T3607" s="28229"/>
      <c r="U3607" s="28265"/>
      <c r="V3607" s="28229">
        <v>0</v>
      </c>
    </row>
    <row s="28966" customFormat="1" customHeight="1" ht="15">
      <c r="A3608" s="28229"/>
      <c r="B3608" s="28924"/>
      <c r="C3608" s="28540"/>
      <c r="D3608" s="27339" t="str">
        <f>B3607&amp;".2"</f>
        <v>3.1191.2</v>
      </c>
      <c r="E3608" s="27340" t="s">
        <v>1066</v>
      </c>
      <c r="F3608" s="27341" t="s">
        <v>430</v>
      </c>
      <c r="G3608" s="27310" t="s">
        <v>22</v>
      </c>
      <c r="H3608" s="27343" t="s">
        <v>22</v>
      </c>
      <c r="I3608" s="27310" t="s">
        <v>3268</v>
      </c>
      <c r="J3608" s="27343" t="s">
        <v>22</v>
      </c>
      <c r="K3608" s="28195" t="s">
        <v>1067</v>
      </c>
      <c r="L3608" s="28229"/>
      <c r="M3608" s="28229"/>
      <c r="N3608" s="28229"/>
      <c r="O3608" s="28229"/>
      <c r="P3608" s="28229"/>
      <c r="Q3608" s="28229"/>
      <c r="R3608" s="28229"/>
      <c r="S3608" s="28229"/>
      <c r="T3608" s="28229"/>
      <c r="U3608" s="28265"/>
      <c r="V3608" s="28229">
        <v>0</v>
      </c>
    </row>
    <row s="28966" customFormat="1" customHeight="1" ht="15">
      <c r="A3609" s="28229"/>
      <c r="B3609" s="28924"/>
      <c r="C3609" s="28540"/>
      <c r="D3609" s="27339" t="str">
        <f>B3607&amp;".3"</f>
        <v>3.1191.3</v>
      </c>
      <c r="E3609" s="27340" t="s">
        <v>1068</v>
      </c>
      <c r="F3609" s="27341" t="s">
        <v>430</v>
      </c>
      <c r="G3609" s="27310" t="s">
        <v>22</v>
      </c>
      <c r="H3609" s="27343" t="s">
        <v>22</v>
      </c>
      <c r="I3609" s="27310" t="s">
        <v>3268</v>
      </c>
      <c r="J3609" s="27343" t="s">
        <v>22</v>
      </c>
      <c r="K3609" s="28195" t="s">
        <v>1069</v>
      </c>
      <c r="L3609" s="28229"/>
      <c r="M3609" s="28229"/>
      <c r="N3609" s="28229"/>
      <c r="O3609" s="28229"/>
      <c r="P3609" s="28229"/>
      <c r="Q3609" s="28229"/>
      <c r="R3609" s="28229"/>
      <c r="S3609" s="28229"/>
      <c r="T3609" s="28229"/>
      <c r="U3609" s="28265"/>
      <c r="V3609" s="28229">
        <v>0</v>
      </c>
    </row>
    <row s="28966" customFormat="1" customHeight="1" ht="22.5">
      <c r="A3610" s="28229"/>
      <c r="B3610" s="28924" t="s">
        <v>3273</v>
      </c>
      <c r="C3610" s="28540" t="s">
        <v>103</v>
      </c>
      <c r="D3610" s="27339" t="str">
        <f>B3610&amp;".1"</f>
        <v>3.1192.1</v>
      </c>
      <c r="E3610" s="27340" t="s">
        <v>1065</v>
      </c>
      <c r="F3610" s="27341" t="s">
        <v>430</v>
      </c>
      <c r="G3610" s="27545" t="s">
        <v>22</v>
      </c>
      <c r="H3610" s="27343" t="s">
        <v>22</v>
      </c>
      <c r="I3610" s="27545" t="s">
        <v>3270</v>
      </c>
      <c r="J3610" s="27343" t="s">
        <v>22</v>
      </c>
      <c r="K3610" s="28195"/>
      <c r="L3610" s="28229"/>
      <c r="M3610" s="28229"/>
      <c r="N3610" s="28229"/>
      <c r="O3610" s="28229"/>
      <c r="P3610" s="28229"/>
      <c r="Q3610" s="28229"/>
      <c r="R3610" s="28229"/>
      <c r="S3610" s="28229"/>
      <c r="T3610" s="28229"/>
      <c r="U3610" s="28265"/>
      <c r="V3610" s="28229">
        <v>0</v>
      </c>
    </row>
    <row s="28966" customFormat="1" customHeight="1" ht="15">
      <c r="A3611" s="28229"/>
      <c r="B3611" s="28924"/>
      <c r="C3611" s="28540"/>
      <c r="D3611" s="27339" t="str">
        <f>B3610&amp;".2"</f>
        <v>3.1192.2</v>
      </c>
      <c r="E3611" s="27340" t="s">
        <v>1066</v>
      </c>
      <c r="F3611" s="27341" t="s">
        <v>430</v>
      </c>
      <c r="G3611" s="27310" t="s">
        <v>22</v>
      </c>
      <c r="H3611" s="27343" t="s">
        <v>22</v>
      </c>
      <c r="I3611" s="27310" t="s">
        <v>3268</v>
      </c>
      <c r="J3611" s="27343" t="s">
        <v>22</v>
      </c>
      <c r="K3611" s="28195" t="s">
        <v>1067</v>
      </c>
      <c r="L3611" s="28229"/>
      <c r="M3611" s="28229"/>
      <c r="N3611" s="28229"/>
      <c r="O3611" s="28229"/>
      <c r="P3611" s="28229"/>
      <c r="Q3611" s="28229"/>
      <c r="R3611" s="28229"/>
      <c r="S3611" s="28229"/>
      <c r="T3611" s="28229"/>
      <c r="U3611" s="28265"/>
      <c r="V3611" s="28229">
        <v>0</v>
      </c>
    </row>
    <row s="28966" customFormat="1" customHeight="1" ht="15">
      <c r="A3612" s="28229"/>
      <c r="B3612" s="28924"/>
      <c r="C3612" s="28540"/>
      <c r="D3612" s="27339" t="str">
        <f>B3610&amp;".3"</f>
        <v>3.1192.3</v>
      </c>
      <c r="E3612" s="27340" t="s">
        <v>1068</v>
      </c>
      <c r="F3612" s="27341" t="s">
        <v>430</v>
      </c>
      <c r="G3612" s="27310" t="s">
        <v>22</v>
      </c>
      <c r="H3612" s="27343" t="s">
        <v>22</v>
      </c>
      <c r="I3612" s="27310" t="s">
        <v>3268</v>
      </c>
      <c r="J3612" s="27343" t="s">
        <v>22</v>
      </c>
      <c r="K3612" s="28195" t="s">
        <v>1069</v>
      </c>
      <c r="L3612" s="28229"/>
      <c r="M3612" s="28229"/>
      <c r="N3612" s="28229"/>
      <c r="O3612" s="28229"/>
      <c r="P3612" s="28229"/>
      <c r="Q3612" s="28229"/>
      <c r="R3612" s="28229"/>
      <c r="S3612" s="28229"/>
      <c r="T3612" s="28229"/>
      <c r="U3612" s="28265"/>
      <c r="V3612" s="28229">
        <v>0</v>
      </c>
    </row>
    <row s="28966" customFormat="1" customHeight="1" ht="22.5">
      <c r="A3613" s="28229"/>
      <c r="B3613" s="28924" t="s">
        <v>3274</v>
      </c>
      <c r="C3613" s="28540" t="s">
        <v>103</v>
      </c>
      <c r="D3613" s="27339" t="str">
        <f>B3613&amp;".1"</f>
        <v>3.1193.1</v>
      </c>
      <c r="E3613" s="27340" t="s">
        <v>1065</v>
      </c>
      <c r="F3613" s="27341" t="s">
        <v>430</v>
      </c>
      <c r="G3613" s="27545" t="s">
        <v>22</v>
      </c>
      <c r="H3613" s="27343" t="s">
        <v>22</v>
      </c>
      <c r="I3613" s="27545" t="s">
        <v>3270</v>
      </c>
      <c r="J3613" s="27343" t="s">
        <v>22</v>
      </c>
      <c r="K3613" s="28195"/>
      <c r="L3613" s="28229"/>
      <c r="M3613" s="28229"/>
      <c r="N3613" s="28229"/>
      <c r="O3613" s="28229"/>
      <c r="P3613" s="28229"/>
      <c r="Q3613" s="28229"/>
      <c r="R3613" s="28229"/>
      <c r="S3613" s="28229"/>
      <c r="T3613" s="28229"/>
      <c r="U3613" s="28265"/>
      <c r="V3613" s="28229">
        <v>0</v>
      </c>
    </row>
    <row s="28966" customFormat="1" customHeight="1" ht="15">
      <c r="A3614" s="28229"/>
      <c r="B3614" s="28924"/>
      <c r="C3614" s="28540"/>
      <c r="D3614" s="27339" t="str">
        <f>B3613&amp;".2"</f>
        <v>3.1193.2</v>
      </c>
      <c r="E3614" s="27340" t="s">
        <v>1066</v>
      </c>
      <c r="F3614" s="27341" t="s">
        <v>430</v>
      </c>
      <c r="G3614" s="27310" t="s">
        <v>22</v>
      </c>
      <c r="H3614" s="27343" t="s">
        <v>22</v>
      </c>
      <c r="I3614" s="27310" t="s">
        <v>3268</v>
      </c>
      <c r="J3614" s="27343" t="s">
        <v>22</v>
      </c>
      <c r="K3614" s="28195" t="s">
        <v>1067</v>
      </c>
      <c r="L3614" s="28229"/>
      <c r="M3614" s="28229"/>
      <c r="N3614" s="28229"/>
      <c r="O3614" s="28229"/>
      <c r="P3614" s="28229"/>
      <c r="Q3614" s="28229"/>
      <c r="R3614" s="28229"/>
      <c r="S3614" s="28229"/>
      <c r="T3614" s="28229"/>
      <c r="U3614" s="28265"/>
      <c r="V3614" s="28229">
        <v>0</v>
      </c>
    </row>
    <row s="28966" customFormat="1" customHeight="1" ht="15">
      <c r="A3615" s="28229"/>
      <c r="B3615" s="28924"/>
      <c r="C3615" s="28540"/>
      <c r="D3615" s="27339" t="str">
        <f>B3613&amp;".3"</f>
        <v>3.1193.3</v>
      </c>
      <c r="E3615" s="27340" t="s">
        <v>1068</v>
      </c>
      <c r="F3615" s="27341" t="s">
        <v>430</v>
      </c>
      <c r="G3615" s="27310" t="s">
        <v>22</v>
      </c>
      <c r="H3615" s="27343" t="s">
        <v>22</v>
      </c>
      <c r="I3615" s="27310" t="s">
        <v>3268</v>
      </c>
      <c r="J3615" s="27343" t="s">
        <v>22</v>
      </c>
      <c r="K3615" s="28195" t="s">
        <v>1069</v>
      </c>
      <c r="L3615" s="28229"/>
      <c r="M3615" s="28229"/>
      <c r="N3615" s="28229"/>
      <c r="O3615" s="28229"/>
      <c r="P3615" s="28229"/>
      <c r="Q3615" s="28229"/>
      <c r="R3615" s="28229"/>
      <c r="S3615" s="28229"/>
      <c r="T3615" s="28229"/>
      <c r="U3615" s="28265"/>
      <c r="V3615" s="28229">
        <v>0</v>
      </c>
    </row>
    <row s="28966" customFormat="1" customHeight="1" ht="22.5">
      <c r="A3616" s="28229"/>
      <c r="B3616" s="28924" t="s">
        <v>3275</v>
      </c>
      <c r="C3616" s="28540" t="s">
        <v>103</v>
      </c>
      <c r="D3616" s="27339" t="str">
        <f>B3616&amp;".1"</f>
        <v>3.1194.1</v>
      </c>
      <c r="E3616" s="27340" t="s">
        <v>1065</v>
      </c>
      <c r="F3616" s="27341" t="s">
        <v>430</v>
      </c>
      <c r="G3616" s="27545" t="s">
        <v>22</v>
      </c>
      <c r="H3616" s="27343" t="s">
        <v>22</v>
      </c>
      <c r="I3616" s="27545" t="s">
        <v>3276</v>
      </c>
      <c r="J3616" s="27343" t="s">
        <v>22</v>
      </c>
      <c r="K3616" s="28195"/>
      <c r="L3616" s="28229"/>
      <c r="M3616" s="28229"/>
      <c r="N3616" s="28229"/>
      <c r="O3616" s="28229"/>
      <c r="P3616" s="28229"/>
      <c r="Q3616" s="28229"/>
      <c r="R3616" s="28229"/>
      <c r="S3616" s="28229"/>
      <c r="T3616" s="28229"/>
      <c r="U3616" s="28265"/>
      <c r="V3616" s="28229">
        <v>0</v>
      </c>
    </row>
    <row s="28966" customFormat="1" customHeight="1" ht="15">
      <c r="A3617" s="28229"/>
      <c r="B3617" s="28924"/>
      <c r="C3617" s="28540"/>
      <c r="D3617" s="27339" t="str">
        <f>B3616&amp;".2"</f>
        <v>3.1194.2</v>
      </c>
      <c r="E3617" s="27340" t="s">
        <v>1066</v>
      </c>
      <c r="F3617" s="27341" t="s">
        <v>430</v>
      </c>
      <c r="G3617" s="27310" t="s">
        <v>22</v>
      </c>
      <c r="H3617" s="27343" t="s">
        <v>22</v>
      </c>
      <c r="I3617" s="27310" t="s">
        <v>3268</v>
      </c>
      <c r="J3617" s="27343" t="s">
        <v>22</v>
      </c>
      <c r="K3617" s="28195" t="s">
        <v>1067</v>
      </c>
      <c r="L3617" s="28229"/>
      <c r="M3617" s="28229"/>
      <c r="N3617" s="28229"/>
      <c r="O3617" s="28229"/>
      <c r="P3617" s="28229"/>
      <c r="Q3617" s="28229"/>
      <c r="R3617" s="28229"/>
      <c r="S3617" s="28229"/>
      <c r="T3617" s="28229"/>
      <c r="U3617" s="28265"/>
      <c r="V3617" s="28229">
        <v>0</v>
      </c>
    </row>
    <row s="28966" customFormat="1" customHeight="1" ht="15">
      <c r="A3618" s="28229"/>
      <c r="B3618" s="28924"/>
      <c r="C3618" s="28540"/>
      <c r="D3618" s="27339" t="str">
        <f>B3616&amp;".3"</f>
        <v>3.1194.3</v>
      </c>
      <c r="E3618" s="27340" t="s">
        <v>1068</v>
      </c>
      <c r="F3618" s="27341" t="s">
        <v>430</v>
      </c>
      <c r="G3618" s="27310" t="s">
        <v>22</v>
      </c>
      <c r="H3618" s="27343" t="s">
        <v>22</v>
      </c>
      <c r="I3618" s="27310" t="s">
        <v>3197</v>
      </c>
      <c r="J3618" s="27343" t="s">
        <v>22</v>
      </c>
      <c r="K3618" s="28195" t="s">
        <v>1069</v>
      </c>
      <c r="L3618" s="28229"/>
      <c r="M3618" s="28229"/>
      <c r="N3618" s="28229"/>
      <c r="O3618" s="28229"/>
      <c r="P3618" s="28229"/>
      <c r="Q3618" s="28229"/>
      <c r="R3618" s="28229"/>
      <c r="S3618" s="28229"/>
      <c r="T3618" s="28229"/>
      <c r="U3618" s="28265"/>
      <c r="V3618" s="28229">
        <v>0</v>
      </c>
    </row>
    <row s="28966" customFormat="1" customHeight="1" ht="22.5">
      <c r="A3619" s="28229"/>
      <c r="B3619" s="28924" t="s">
        <v>3277</v>
      </c>
      <c r="C3619" s="28540" t="s">
        <v>103</v>
      </c>
      <c r="D3619" s="27339" t="str">
        <f>B3619&amp;".1"</f>
        <v>3.1195.1</v>
      </c>
      <c r="E3619" s="27340" t="s">
        <v>1065</v>
      </c>
      <c r="F3619" s="27341" t="s">
        <v>430</v>
      </c>
      <c r="G3619" s="27545" t="s">
        <v>22</v>
      </c>
      <c r="H3619" s="27343" t="s">
        <v>22</v>
      </c>
      <c r="I3619" s="27545" t="s">
        <v>3278</v>
      </c>
      <c r="J3619" s="27343" t="s">
        <v>22</v>
      </c>
      <c r="K3619" s="28195"/>
      <c r="L3619" s="28229"/>
      <c r="M3619" s="28229"/>
      <c r="N3619" s="28229"/>
      <c r="O3619" s="28229"/>
      <c r="P3619" s="28229"/>
      <c r="Q3619" s="28229"/>
      <c r="R3619" s="28229"/>
      <c r="S3619" s="28229"/>
      <c r="T3619" s="28229"/>
      <c r="U3619" s="28265"/>
      <c r="V3619" s="28229">
        <v>0</v>
      </c>
    </row>
    <row s="28966" customFormat="1" customHeight="1" ht="15">
      <c r="A3620" s="28229"/>
      <c r="B3620" s="28924"/>
      <c r="C3620" s="28540"/>
      <c r="D3620" s="27339" t="str">
        <f>B3619&amp;".2"</f>
        <v>3.1195.2</v>
      </c>
      <c r="E3620" s="27340" t="s">
        <v>1066</v>
      </c>
      <c r="F3620" s="27341" t="s">
        <v>430</v>
      </c>
      <c r="G3620" s="27310" t="s">
        <v>22</v>
      </c>
      <c r="H3620" s="27343" t="s">
        <v>22</v>
      </c>
      <c r="I3620" s="27310" t="s">
        <v>3268</v>
      </c>
      <c r="J3620" s="27343" t="s">
        <v>22</v>
      </c>
      <c r="K3620" s="28195" t="s">
        <v>1067</v>
      </c>
      <c r="L3620" s="28229"/>
      <c r="M3620" s="28229"/>
      <c r="N3620" s="28229"/>
      <c r="O3620" s="28229"/>
      <c r="P3620" s="28229"/>
      <c r="Q3620" s="28229"/>
      <c r="R3620" s="28229"/>
      <c r="S3620" s="28229"/>
      <c r="T3620" s="28229"/>
      <c r="U3620" s="28265"/>
      <c r="V3620" s="28229">
        <v>0</v>
      </c>
    </row>
    <row s="28966" customFormat="1" customHeight="1" ht="15">
      <c r="A3621" s="28229"/>
      <c r="B3621" s="28924"/>
      <c r="C3621" s="28540"/>
      <c r="D3621" s="27339" t="str">
        <f>B3619&amp;".3"</f>
        <v>3.1195.3</v>
      </c>
      <c r="E3621" s="27340" t="s">
        <v>1068</v>
      </c>
      <c r="F3621" s="27341" t="s">
        <v>430</v>
      </c>
      <c r="G3621" s="27310" t="s">
        <v>22</v>
      </c>
      <c r="H3621" s="27343" t="s">
        <v>22</v>
      </c>
      <c r="I3621" s="27310" t="s">
        <v>3268</v>
      </c>
      <c r="J3621" s="27343" t="s">
        <v>22</v>
      </c>
      <c r="K3621" s="28195" t="s">
        <v>1069</v>
      </c>
      <c r="L3621" s="28229"/>
      <c r="M3621" s="28229"/>
      <c r="N3621" s="28229"/>
      <c r="O3621" s="28229"/>
      <c r="P3621" s="28229"/>
      <c r="Q3621" s="28229"/>
      <c r="R3621" s="28229"/>
      <c r="S3621" s="28229"/>
      <c r="T3621" s="28229"/>
      <c r="U3621" s="28265"/>
      <c r="V3621" s="28229">
        <v>0</v>
      </c>
    </row>
    <row s="28966" customFormat="1" customHeight="1" ht="22.5">
      <c r="A3622" s="28229"/>
      <c r="B3622" s="28924" t="s">
        <v>3279</v>
      </c>
      <c r="C3622" s="28540" t="s">
        <v>103</v>
      </c>
      <c r="D3622" s="27339" t="str">
        <f>B3622&amp;".1"</f>
        <v>3.1196.1</v>
      </c>
      <c r="E3622" s="27340" t="s">
        <v>1065</v>
      </c>
      <c r="F3622" s="27341" t="s">
        <v>430</v>
      </c>
      <c r="G3622" s="27545" t="s">
        <v>22</v>
      </c>
      <c r="H3622" s="27343" t="s">
        <v>22</v>
      </c>
      <c r="I3622" s="27545" t="s">
        <v>1992</v>
      </c>
      <c r="J3622" s="27343" t="s">
        <v>22</v>
      </c>
      <c r="K3622" s="28195"/>
      <c r="L3622" s="28229"/>
      <c r="M3622" s="28229"/>
      <c r="N3622" s="28229"/>
      <c r="O3622" s="28229"/>
      <c r="P3622" s="28229"/>
      <c r="Q3622" s="28229"/>
      <c r="R3622" s="28229"/>
      <c r="S3622" s="28229"/>
      <c r="T3622" s="28229"/>
      <c r="U3622" s="28265"/>
      <c r="V3622" s="28229">
        <v>0</v>
      </c>
    </row>
    <row s="28966" customFormat="1" customHeight="1" ht="15">
      <c r="A3623" s="28229"/>
      <c r="B3623" s="28924"/>
      <c r="C3623" s="28540"/>
      <c r="D3623" s="27339" t="str">
        <f>B3622&amp;".2"</f>
        <v>3.1196.2</v>
      </c>
      <c r="E3623" s="27340" t="s">
        <v>1066</v>
      </c>
      <c r="F3623" s="27341" t="s">
        <v>430</v>
      </c>
      <c r="G3623" s="27310" t="s">
        <v>22</v>
      </c>
      <c r="H3623" s="27343" t="s">
        <v>22</v>
      </c>
      <c r="I3623" s="27310" t="s">
        <v>3268</v>
      </c>
      <c r="J3623" s="27343" t="s">
        <v>22</v>
      </c>
      <c r="K3623" s="28195" t="s">
        <v>1067</v>
      </c>
      <c r="L3623" s="28229"/>
      <c r="M3623" s="28229"/>
      <c r="N3623" s="28229"/>
      <c r="O3623" s="28229"/>
      <c r="P3623" s="28229"/>
      <c r="Q3623" s="28229"/>
      <c r="R3623" s="28229"/>
      <c r="S3623" s="28229"/>
      <c r="T3623" s="28229"/>
      <c r="U3623" s="28265"/>
      <c r="V3623" s="28229">
        <v>0</v>
      </c>
    </row>
    <row s="28966" customFormat="1" customHeight="1" ht="15">
      <c r="A3624" s="28229"/>
      <c r="B3624" s="28924"/>
      <c r="C3624" s="28540"/>
      <c r="D3624" s="27339" t="str">
        <f>B3622&amp;".3"</f>
        <v>3.1196.3</v>
      </c>
      <c r="E3624" s="27340" t="s">
        <v>1068</v>
      </c>
      <c r="F3624" s="27341" t="s">
        <v>430</v>
      </c>
      <c r="G3624" s="27310" t="s">
        <v>22</v>
      </c>
      <c r="H3624" s="27343" t="s">
        <v>22</v>
      </c>
      <c r="I3624" s="27310" t="s">
        <v>3268</v>
      </c>
      <c r="J3624" s="27343" t="s">
        <v>22</v>
      </c>
      <c r="K3624" s="28195" t="s">
        <v>1069</v>
      </c>
      <c r="L3624" s="28229"/>
      <c r="M3624" s="28229"/>
      <c r="N3624" s="28229"/>
      <c r="O3624" s="28229"/>
      <c r="P3624" s="28229"/>
      <c r="Q3624" s="28229"/>
      <c r="R3624" s="28229"/>
      <c r="S3624" s="28229"/>
      <c r="T3624" s="28229"/>
      <c r="U3624" s="28265"/>
      <c r="V3624" s="28229">
        <v>0</v>
      </c>
    </row>
    <row s="28966" customFormat="1" customHeight="1" ht="22.5">
      <c r="A3625" s="28229"/>
      <c r="B3625" s="28924" t="s">
        <v>3280</v>
      </c>
      <c r="C3625" s="28540" t="s">
        <v>103</v>
      </c>
      <c r="D3625" s="27339" t="str">
        <f>B3625&amp;".1"</f>
        <v>3.1197.1</v>
      </c>
      <c r="E3625" s="27340" t="s">
        <v>1065</v>
      </c>
      <c r="F3625" s="27341" t="s">
        <v>430</v>
      </c>
      <c r="G3625" s="27545" t="s">
        <v>22</v>
      </c>
      <c r="H3625" s="27343" t="s">
        <v>22</v>
      </c>
      <c r="I3625" s="27545" t="s">
        <v>1992</v>
      </c>
      <c r="J3625" s="27343" t="s">
        <v>22</v>
      </c>
      <c r="K3625" s="28195"/>
      <c r="L3625" s="28229"/>
      <c r="M3625" s="28229"/>
      <c r="N3625" s="28229"/>
      <c r="O3625" s="28229"/>
      <c r="P3625" s="28229"/>
      <c r="Q3625" s="28229"/>
      <c r="R3625" s="28229"/>
      <c r="S3625" s="28229"/>
      <c r="T3625" s="28229"/>
      <c r="U3625" s="28265"/>
      <c r="V3625" s="28229">
        <v>0</v>
      </c>
    </row>
    <row s="28966" customFormat="1" customHeight="1" ht="15">
      <c r="A3626" s="28229"/>
      <c r="B3626" s="28924"/>
      <c r="C3626" s="28540"/>
      <c r="D3626" s="27339" t="str">
        <f>B3625&amp;".2"</f>
        <v>3.1197.2</v>
      </c>
      <c r="E3626" s="27340" t="s">
        <v>1066</v>
      </c>
      <c r="F3626" s="27341" t="s">
        <v>430</v>
      </c>
      <c r="G3626" s="27310" t="s">
        <v>22</v>
      </c>
      <c r="H3626" s="27343" t="s">
        <v>22</v>
      </c>
      <c r="I3626" s="27310" t="s">
        <v>3268</v>
      </c>
      <c r="J3626" s="27343" t="s">
        <v>22</v>
      </c>
      <c r="K3626" s="28195" t="s">
        <v>1067</v>
      </c>
      <c r="L3626" s="28229"/>
      <c r="M3626" s="28229"/>
      <c r="N3626" s="28229"/>
      <c r="O3626" s="28229"/>
      <c r="P3626" s="28229"/>
      <c r="Q3626" s="28229"/>
      <c r="R3626" s="28229"/>
      <c r="S3626" s="28229"/>
      <c r="T3626" s="28229"/>
      <c r="U3626" s="28265"/>
      <c r="V3626" s="28229">
        <v>0</v>
      </c>
    </row>
    <row s="28966" customFormat="1" customHeight="1" ht="15">
      <c r="A3627" s="28229"/>
      <c r="B3627" s="28924"/>
      <c r="C3627" s="28540"/>
      <c r="D3627" s="27339" t="str">
        <f>B3625&amp;".3"</f>
        <v>3.1197.3</v>
      </c>
      <c r="E3627" s="27340" t="s">
        <v>1068</v>
      </c>
      <c r="F3627" s="27341" t="s">
        <v>430</v>
      </c>
      <c r="G3627" s="27310" t="s">
        <v>22</v>
      </c>
      <c r="H3627" s="27343" t="s">
        <v>22</v>
      </c>
      <c r="I3627" s="27310" t="s">
        <v>3268</v>
      </c>
      <c r="J3627" s="27343" t="s">
        <v>22</v>
      </c>
      <c r="K3627" s="28195" t="s">
        <v>1069</v>
      </c>
      <c r="L3627" s="28229"/>
      <c r="M3627" s="28229"/>
      <c r="N3627" s="28229"/>
      <c r="O3627" s="28229"/>
      <c r="P3627" s="28229"/>
      <c r="Q3627" s="28229"/>
      <c r="R3627" s="28229"/>
      <c r="S3627" s="28229"/>
      <c r="T3627" s="28229"/>
      <c r="U3627" s="28265"/>
      <c r="V3627" s="28229">
        <v>0</v>
      </c>
    </row>
    <row s="28966" customFormat="1" customHeight="1" ht="22.5">
      <c r="A3628" s="28229"/>
      <c r="B3628" s="28924" t="s">
        <v>3281</v>
      </c>
      <c r="C3628" s="28540" t="s">
        <v>103</v>
      </c>
      <c r="D3628" s="27339" t="str">
        <f>B3628&amp;".1"</f>
        <v>3.1198.1</v>
      </c>
      <c r="E3628" s="27340" t="s">
        <v>1065</v>
      </c>
      <c r="F3628" s="27341" t="s">
        <v>430</v>
      </c>
      <c r="G3628" s="27545" t="s">
        <v>22</v>
      </c>
      <c r="H3628" s="27343" t="s">
        <v>22</v>
      </c>
      <c r="I3628" s="27545" t="s">
        <v>1992</v>
      </c>
      <c r="J3628" s="27343" t="s">
        <v>22</v>
      </c>
      <c r="K3628" s="28195"/>
      <c r="L3628" s="28229"/>
      <c r="M3628" s="28229"/>
      <c r="N3628" s="28229"/>
      <c r="O3628" s="28229"/>
      <c r="P3628" s="28229"/>
      <c r="Q3628" s="28229"/>
      <c r="R3628" s="28229"/>
      <c r="S3628" s="28229"/>
      <c r="T3628" s="28229"/>
      <c r="U3628" s="28265"/>
      <c r="V3628" s="28229">
        <v>0</v>
      </c>
    </row>
    <row s="28966" customFormat="1" customHeight="1" ht="15">
      <c r="A3629" s="28229"/>
      <c r="B3629" s="28924"/>
      <c r="C3629" s="28540"/>
      <c r="D3629" s="27339" t="str">
        <f>B3628&amp;".2"</f>
        <v>3.1198.2</v>
      </c>
      <c r="E3629" s="27340" t="s">
        <v>1066</v>
      </c>
      <c r="F3629" s="27341" t="s">
        <v>430</v>
      </c>
      <c r="G3629" s="27310" t="s">
        <v>22</v>
      </c>
      <c r="H3629" s="27343" t="s">
        <v>22</v>
      </c>
      <c r="I3629" s="27310" t="s">
        <v>3268</v>
      </c>
      <c r="J3629" s="27343" t="s">
        <v>22</v>
      </c>
      <c r="K3629" s="28195" t="s">
        <v>1067</v>
      </c>
      <c r="L3629" s="28229"/>
      <c r="M3629" s="28229"/>
      <c r="N3629" s="28229"/>
      <c r="O3629" s="28229"/>
      <c r="P3629" s="28229"/>
      <c r="Q3629" s="28229"/>
      <c r="R3629" s="28229"/>
      <c r="S3629" s="28229"/>
      <c r="T3629" s="28229"/>
      <c r="U3629" s="28265"/>
      <c r="V3629" s="28229">
        <v>0</v>
      </c>
    </row>
    <row s="28966" customFormat="1" customHeight="1" ht="15">
      <c r="A3630" s="28229"/>
      <c r="B3630" s="28924"/>
      <c r="C3630" s="28540"/>
      <c r="D3630" s="27339" t="str">
        <f>B3628&amp;".3"</f>
        <v>3.1198.3</v>
      </c>
      <c r="E3630" s="27340" t="s">
        <v>1068</v>
      </c>
      <c r="F3630" s="27341" t="s">
        <v>430</v>
      </c>
      <c r="G3630" s="27310" t="s">
        <v>22</v>
      </c>
      <c r="H3630" s="27343" t="s">
        <v>22</v>
      </c>
      <c r="I3630" s="27310" t="s">
        <v>3268</v>
      </c>
      <c r="J3630" s="27343" t="s">
        <v>22</v>
      </c>
      <c r="K3630" s="28195" t="s">
        <v>1069</v>
      </c>
      <c r="L3630" s="28229"/>
      <c r="M3630" s="28229"/>
      <c r="N3630" s="28229"/>
      <c r="O3630" s="28229"/>
      <c r="P3630" s="28229"/>
      <c r="Q3630" s="28229"/>
      <c r="R3630" s="28229"/>
      <c r="S3630" s="28229"/>
      <c r="T3630" s="28229"/>
      <c r="U3630" s="28265"/>
      <c r="V3630" s="28229">
        <v>0</v>
      </c>
    </row>
    <row s="28966" customFormat="1" customHeight="1" ht="22.5">
      <c r="A3631" s="28229"/>
      <c r="B3631" s="28924" t="s">
        <v>3282</v>
      </c>
      <c r="C3631" s="28540" t="s">
        <v>103</v>
      </c>
      <c r="D3631" s="27339" t="str">
        <f>B3631&amp;".1"</f>
        <v>3.1199.1</v>
      </c>
      <c r="E3631" s="27340" t="s">
        <v>1065</v>
      </c>
      <c r="F3631" s="27341" t="s">
        <v>430</v>
      </c>
      <c r="G3631" s="27545" t="s">
        <v>22</v>
      </c>
      <c r="H3631" s="27343" t="s">
        <v>22</v>
      </c>
      <c r="I3631" s="27545" t="s">
        <v>1381</v>
      </c>
      <c r="J3631" s="27343" t="s">
        <v>22</v>
      </c>
      <c r="K3631" s="28195"/>
      <c r="L3631" s="28229"/>
      <c r="M3631" s="28229"/>
      <c r="N3631" s="28229"/>
      <c r="O3631" s="28229"/>
      <c r="P3631" s="28229"/>
      <c r="Q3631" s="28229"/>
      <c r="R3631" s="28229"/>
      <c r="S3631" s="28229"/>
      <c r="T3631" s="28229"/>
      <c r="U3631" s="28265"/>
      <c r="V3631" s="28229">
        <v>0</v>
      </c>
    </row>
    <row s="28966" customFormat="1" customHeight="1" ht="15">
      <c r="A3632" s="28229"/>
      <c r="B3632" s="28924"/>
      <c r="C3632" s="28540"/>
      <c r="D3632" s="27339" t="str">
        <f>B3631&amp;".2"</f>
        <v>3.1199.2</v>
      </c>
      <c r="E3632" s="27340" t="s">
        <v>1066</v>
      </c>
      <c r="F3632" s="27341" t="s">
        <v>430</v>
      </c>
      <c r="G3632" s="27310" t="s">
        <v>22</v>
      </c>
      <c r="H3632" s="27343" t="s">
        <v>22</v>
      </c>
      <c r="I3632" s="27310" t="s">
        <v>3268</v>
      </c>
      <c r="J3632" s="27343" t="s">
        <v>22</v>
      </c>
      <c r="K3632" s="28195" t="s">
        <v>1067</v>
      </c>
      <c r="L3632" s="28229"/>
      <c r="M3632" s="28229"/>
      <c r="N3632" s="28229"/>
      <c r="O3632" s="28229"/>
      <c r="P3632" s="28229"/>
      <c r="Q3632" s="28229"/>
      <c r="R3632" s="28229"/>
      <c r="S3632" s="28229"/>
      <c r="T3632" s="28229"/>
      <c r="U3632" s="28265"/>
      <c r="V3632" s="28229">
        <v>0</v>
      </c>
    </row>
    <row s="28966" customFormat="1" customHeight="1" ht="15">
      <c r="A3633" s="28229"/>
      <c r="B3633" s="28924"/>
      <c r="C3633" s="28540"/>
      <c r="D3633" s="27339" t="str">
        <f>B3631&amp;".3"</f>
        <v>3.1199.3</v>
      </c>
      <c r="E3633" s="27340" t="s">
        <v>1068</v>
      </c>
      <c r="F3633" s="27341" t="s">
        <v>430</v>
      </c>
      <c r="G3633" s="27310" t="s">
        <v>22</v>
      </c>
      <c r="H3633" s="27343" t="s">
        <v>22</v>
      </c>
      <c r="I3633" s="27310" t="s">
        <v>3268</v>
      </c>
      <c r="J3633" s="27343" t="s">
        <v>22</v>
      </c>
      <c r="K3633" s="28195" t="s">
        <v>1069</v>
      </c>
      <c r="L3633" s="28229"/>
      <c r="M3633" s="28229"/>
      <c r="N3633" s="28229"/>
      <c r="O3633" s="28229"/>
      <c r="P3633" s="28229"/>
      <c r="Q3633" s="28229"/>
      <c r="R3633" s="28229"/>
      <c r="S3633" s="28229"/>
      <c r="T3633" s="28229"/>
      <c r="U3633" s="28265"/>
      <c r="V3633" s="28229">
        <v>0</v>
      </c>
    </row>
    <row s="28966" customFormat="1" customHeight="1" ht="22.5">
      <c r="A3634" s="28229"/>
      <c r="B3634" s="28924" t="s">
        <v>3283</v>
      </c>
      <c r="C3634" s="28540" t="s">
        <v>103</v>
      </c>
      <c r="D3634" s="27339" t="str">
        <f>B3634&amp;".1"</f>
        <v>3.1200.1</v>
      </c>
      <c r="E3634" s="27340" t="s">
        <v>1065</v>
      </c>
      <c r="F3634" s="27341" t="s">
        <v>430</v>
      </c>
      <c r="G3634" s="27545" t="s">
        <v>22</v>
      </c>
      <c r="H3634" s="27343" t="s">
        <v>22</v>
      </c>
      <c r="I3634" s="27545" t="s">
        <v>3284</v>
      </c>
      <c r="J3634" s="27343" t="s">
        <v>22</v>
      </c>
      <c r="K3634" s="28195"/>
      <c r="L3634" s="28229"/>
      <c r="M3634" s="28229"/>
      <c r="N3634" s="28229"/>
      <c r="O3634" s="28229"/>
      <c r="P3634" s="28229"/>
      <c r="Q3634" s="28229"/>
      <c r="R3634" s="28229"/>
      <c r="S3634" s="28229"/>
      <c r="T3634" s="28229"/>
      <c r="U3634" s="28265"/>
      <c r="V3634" s="28229">
        <v>0</v>
      </c>
    </row>
    <row s="28966" customFormat="1" customHeight="1" ht="15">
      <c r="A3635" s="28229"/>
      <c r="B3635" s="28924"/>
      <c r="C3635" s="28540"/>
      <c r="D3635" s="27339" t="str">
        <f>B3634&amp;".2"</f>
        <v>3.1200.2</v>
      </c>
      <c r="E3635" s="27340" t="s">
        <v>1066</v>
      </c>
      <c r="F3635" s="27341" t="s">
        <v>430</v>
      </c>
      <c r="G3635" s="27310" t="s">
        <v>22</v>
      </c>
      <c r="H3635" s="27343" t="s">
        <v>22</v>
      </c>
      <c r="I3635" s="27310" t="s">
        <v>3268</v>
      </c>
      <c r="J3635" s="27343" t="s">
        <v>22</v>
      </c>
      <c r="K3635" s="28195" t="s">
        <v>1067</v>
      </c>
      <c r="L3635" s="28229"/>
      <c r="M3635" s="28229"/>
      <c r="N3635" s="28229"/>
      <c r="O3635" s="28229"/>
      <c r="P3635" s="28229"/>
      <c r="Q3635" s="28229"/>
      <c r="R3635" s="28229"/>
      <c r="S3635" s="28229"/>
      <c r="T3635" s="28229"/>
      <c r="U3635" s="28265"/>
      <c r="V3635" s="28229">
        <v>0</v>
      </c>
    </row>
    <row s="28966" customFormat="1" customHeight="1" ht="15">
      <c r="A3636" s="28229"/>
      <c r="B3636" s="28924"/>
      <c r="C3636" s="28540"/>
      <c r="D3636" s="27339" t="str">
        <f>B3634&amp;".3"</f>
        <v>3.1200.3</v>
      </c>
      <c r="E3636" s="27340" t="s">
        <v>1068</v>
      </c>
      <c r="F3636" s="27341" t="s">
        <v>430</v>
      </c>
      <c r="G3636" s="27310" t="s">
        <v>22</v>
      </c>
      <c r="H3636" s="27343" t="s">
        <v>22</v>
      </c>
      <c r="I3636" s="27310" t="s">
        <v>3224</v>
      </c>
      <c r="J3636" s="27343" t="s">
        <v>22</v>
      </c>
      <c r="K3636" s="28195" t="s">
        <v>1069</v>
      </c>
      <c r="L3636" s="28229"/>
      <c r="M3636" s="28229"/>
      <c r="N3636" s="28229"/>
      <c r="O3636" s="28229"/>
      <c r="P3636" s="28229"/>
      <c r="Q3636" s="28229"/>
      <c r="R3636" s="28229"/>
      <c r="S3636" s="28229"/>
      <c r="T3636" s="28229"/>
      <c r="U3636" s="28265"/>
      <c r="V3636" s="28229">
        <v>0</v>
      </c>
    </row>
    <row s="28966" customFormat="1" customHeight="1" ht="22.5">
      <c r="A3637" s="28229"/>
      <c r="B3637" s="28924" t="s">
        <v>3285</v>
      </c>
      <c r="C3637" s="28540" t="s">
        <v>103</v>
      </c>
      <c r="D3637" s="27339" t="str">
        <f>B3637&amp;".1"</f>
        <v>3.1201.1</v>
      </c>
      <c r="E3637" s="27340" t="s">
        <v>1065</v>
      </c>
      <c r="F3637" s="27341" t="s">
        <v>430</v>
      </c>
      <c r="G3637" s="27545" t="s">
        <v>22</v>
      </c>
      <c r="H3637" s="27343" t="s">
        <v>22</v>
      </c>
      <c r="I3637" s="27545" t="s">
        <v>3286</v>
      </c>
      <c r="J3637" s="27343" t="s">
        <v>22</v>
      </c>
      <c r="K3637" s="28195"/>
      <c r="L3637" s="28229"/>
      <c r="M3637" s="28229"/>
      <c r="N3637" s="28229"/>
      <c r="O3637" s="28229"/>
      <c r="P3637" s="28229"/>
      <c r="Q3637" s="28229"/>
      <c r="R3637" s="28229"/>
      <c r="S3637" s="28229"/>
      <c r="T3637" s="28229"/>
      <c r="U3637" s="28265"/>
      <c r="V3637" s="28229">
        <v>0</v>
      </c>
    </row>
    <row s="28966" customFormat="1" customHeight="1" ht="15">
      <c r="A3638" s="28229"/>
      <c r="B3638" s="28924"/>
      <c r="C3638" s="28540"/>
      <c r="D3638" s="27339" t="str">
        <f>B3637&amp;".2"</f>
        <v>3.1201.2</v>
      </c>
      <c r="E3638" s="27340" t="s">
        <v>1066</v>
      </c>
      <c r="F3638" s="27341" t="s">
        <v>430</v>
      </c>
      <c r="G3638" s="27310" t="s">
        <v>22</v>
      </c>
      <c r="H3638" s="27343" t="s">
        <v>22</v>
      </c>
      <c r="I3638" s="27310" t="s">
        <v>3268</v>
      </c>
      <c r="J3638" s="27343" t="s">
        <v>22</v>
      </c>
      <c r="K3638" s="28195" t="s">
        <v>1067</v>
      </c>
      <c r="L3638" s="28229"/>
      <c r="M3638" s="28229"/>
      <c r="N3638" s="28229"/>
      <c r="O3638" s="28229"/>
      <c r="P3638" s="28229"/>
      <c r="Q3638" s="28229"/>
      <c r="R3638" s="28229"/>
      <c r="S3638" s="28229"/>
      <c r="T3638" s="28229"/>
      <c r="U3638" s="28265"/>
      <c r="V3638" s="28229">
        <v>0</v>
      </c>
    </row>
    <row s="28966" customFormat="1" customHeight="1" ht="15">
      <c r="A3639" s="28229"/>
      <c r="B3639" s="28924"/>
      <c r="C3639" s="28540"/>
      <c r="D3639" s="27339" t="str">
        <f>B3637&amp;".3"</f>
        <v>3.1201.3</v>
      </c>
      <c r="E3639" s="27340" t="s">
        <v>1068</v>
      </c>
      <c r="F3639" s="27341" t="s">
        <v>430</v>
      </c>
      <c r="G3639" s="27310" t="s">
        <v>22</v>
      </c>
      <c r="H3639" s="27343" t="s">
        <v>22</v>
      </c>
      <c r="I3639" s="27310" t="s">
        <v>3268</v>
      </c>
      <c r="J3639" s="27343" t="s">
        <v>22</v>
      </c>
      <c r="K3639" s="28195" t="s">
        <v>1069</v>
      </c>
      <c r="L3639" s="28229"/>
      <c r="M3639" s="28229"/>
      <c r="N3639" s="28229"/>
      <c r="O3639" s="28229"/>
      <c r="P3639" s="28229"/>
      <c r="Q3639" s="28229"/>
      <c r="R3639" s="28229"/>
      <c r="S3639" s="28229"/>
      <c r="T3639" s="28229"/>
      <c r="U3639" s="28265"/>
      <c r="V3639" s="28229">
        <v>0</v>
      </c>
    </row>
    <row s="28966" customFormat="1" customHeight="1" ht="22.5">
      <c r="A3640" s="28229"/>
      <c r="B3640" s="28924" t="s">
        <v>3287</v>
      </c>
      <c r="C3640" s="28540" t="s">
        <v>103</v>
      </c>
      <c r="D3640" s="27339" t="str">
        <f>B3640&amp;".1"</f>
        <v>3.1202.1</v>
      </c>
      <c r="E3640" s="27340" t="s">
        <v>1065</v>
      </c>
      <c r="F3640" s="27341" t="s">
        <v>430</v>
      </c>
      <c r="G3640" s="27545" t="s">
        <v>22</v>
      </c>
      <c r="H3640" s="27343" t="s">
        <v>22</v>
      </c>
      <c r="I3640" s="27545" t="s">
        <v>1992</v>
      </c>
      <c r="J3640" s="27343" t="s">
        <v>22</v>
      </c>
      <c r="K3640" s="28195"/>
      <c r="L3640" s="28229"/>
      <c r="M3640" s="28229"/>
      <c r="N3640" s="28229"/>
      <c r="O3640" s="28229"/>
      <c r="P3640" s="28229"/>
      <c r="Q3640" s="28229"/>
      <c r="R3640" s="28229"/>
      <c r="S3640" s="28229"/>
      <c r="T3640" s="28229"/>
      <c r="U3640" s="28265"/>
      <c r="V3640" s="28229">
        <v>0</v>
      </c>
    </row>
    <row s="28966" customFormat="1" customHeight="1" ht="15">
      <c r="A3641" s="28229"/>
      <c r="B3641" s="28924"/>
      <c r="C3641" s="28540"/>
      <c r="D3641" s="27339" t="str">
        <f>B3640&amp;".2"</f>
        <v>3.1202.2</v>
      </c>
      <c r="E3641" s="27340" t="s">
        <v>1066</v>
      </c>
      <c r="F3641" s="27341" t="s">
        <v>430</v>
      </c>
      <c r="G3641" s="27310" t="s">
        <v>22</v>
      </c>
      <c r="H3641" s="27343" t="s">
        <v>22</v>
      </c>
      <c r="I3641" s="27310" t="s">
        <v>3268</v>
      </c>
      <c r="J3641" s="27343" t="s">
        <v>22</v>
      </c>
      <c r="K3641" s="28195" t="s">
        <v>1067</v>
      </c>
      <c r="L3641" s="28229"/>
      <c r="M3641" s="28229"/>
      <c r="N3641" s="28229"/>
      <c r="O3641" s="28229"/>
      <c r="P3641" s="28229"/>
      <c r="Q3641" s="28229"/>
      <c r="R3641" s="28229"/>
      <c r="S3641" s="28229"/>
      <c r="T3641" s="28229"/>
      <c r="U3641" s="28265"/>
      <c r="V3641" s="28229">
        <v>0</v>
      </c>
    </row>
    <row s="28966" customFormat="1" customHeight="1" ht="15">
      <c r="A3642" s="28229"/>
      <c r="B3642" s="28924"/>
      <c r="C3642" s="28540"/>
      <c r="D3642" s="27339" t="str">
        <f>B3640&amp;".3"</f>
        <v>3.1202.3</v>
      </c>
      <c r="E3642" s="27340" t="s">
        <v>1068</v>
      </c>
      <c r="F3642" s="27341" t="s">
        <v>430</v>
      </c>
      <c r="G3642" s="27310" t="s">
        <v>22</v>
      </c>
      <c r="H3642" s="27343" t="s">
        <v>22</v>
      </c>
      <c r="I3642" s="27310" t="s">
        <v>3268</v>
      </c>
      <c r="J3642" s="27343" t="s">
        <v>22</v>
      </c>
      <c r="K3642" s="28195" t="s">
        <v>1069</v>
      </c>
      <c r="L3642" s="28229"/>
      <c r="M3642" s="28229"/>
      <c r="N3642" s="28229"/>
      <c r="O3642" s="28229"/>
      <c r="P3642" s="28229"/>
      <c r="Q3642" s="28229"/>
      <c r="R3642" s="28229"/>
      <c r="S3642" s="28229"/>
      <c r="T3642" s="28229"/>
      <c r="U3642" s="28265"/>
      <c r="V3642" s="28229">
        <v>0</v>
      </c>
    </row>
    <row s="28966" customFormat="1" customHeight="1" ht="22.5">
      <c r="A3643" s="28229"/>
      <c r="B3643" s="28924" t="s">
        <v>3288</v>
      </c>
      <c r="C3643" s="28540" t="s">
        <v>103</v>
      </c>
      <c r="D3643" s="27339" t="str">
        <f>B3643&amp;".1"</f>
        <v>3.1203.1</v>
      </c>
      <c r="E3643" s="27340" t="s">
        <v>1065</v>
      </c>
      <c r="F3643" s="27341" t="s">
        <v>430</v>
      </c>
      <c r="G3643" s="27545" t="s">
        <v>22</v>
      </c>
      <c r="H3643" s="27343" t="s">
        <v>22</v>
      </c>
      <c r="I3643" s="27545" t="s">
        <v>3289</v>
      </c>
      <c r="J3643" s="27343" t="s">
        <v>22</v>
      </c>
      <c r="K3643" s="28195"/>
      <c r="L3643" s="28229"/>
      <c r="M3643" s="28229"/>
      <c r="N3643" s="28229"/>
      <c r="O3643" s="28229"/>
      <c r="P3643" s="28229"/>
      <c r="Q3643" s="28229"/>
      <c r="R3643" s="28229"/>
      <c r="S3643" s="28229"/>
      <c r="T3643" s="28229"/>
      <c r="U3643" s="28265"/>
      <c r="V3643" s="28229">
        <v>0</v>
      </c>
    </row>
    <row s="28966" customFormat="1" customHeight="1" ht="15">
      <c r="A3644" s="28229"/>
      <c r="B3644" s="28924"/>
      <c r="C3644" s="28540"/>
      <c r="D3644" s="27339" t="str">
        <f>B3643&amp;".2"</f>
        <v>3.1203.2</v>
      </c>
      <c r="E3644" s="27340" t="s">
        <v>1066</v>
      </c>
      <c r="F3644" s="27341" t="s">
        <v>430</v>
      </c>
      <c r="G3644" s="27310" t="s">
        <v>22</v>
      </c>
      <c r="H3644" s="27343" t="s">
        <v>22</v>
      </c>
      <c r="I3644" s="27310" t="s">
        <v>3268</v>
      </c>
      <c r="J3644" s="27343" t="s">
        <v>22</v>
      </c>
      <c r="K3644" s="28195" t="s">
        <v>1067</v>
      </c>
      <c r="L3644" s="28229"/>
      <c r="M3644" s="28229"/>
      <c r="N3644" s="28229"/>
      <c r="O3644" s="28229"/>
      <c r="P3644" s="28229"/>
      <c r="Q3644" s="28229"/>
      <c r="R3644" s="28229"/>
      <c r="S3644" s="28229"/>
      <c r="T3644" s="28229"/>
      <c r="U3644" s="28265"/>
      <c r="V3644" s="28229">
        <v>0</v>
      </c>
    </row>
    <row s="28966" customFormat="1" customHeight="1" ht="15">
      <c r="A3645" s="28229"/>
      <c r="B3645" s="28924"/>
      <c r="C3645" s="28540"/>
      <c r="D3645" s="27339" t="str">
        <f>B3643&amp;".3"</f>
        <v>3.1203.3</v>
      </c>
      <c r="E3645" s="27340" t="s">
        <v>1068</v>
      </c>
      <c r="F3645" s="27341" t="s">
        <v>430</v>
      </c>
      <c r="G3645" s="27310" t="s">
        <v>22</v>
      </c>
      <c r="H3645" s="27343" t="s">
        <v>22</v>
      </c>
      <c r="I3645" s="27310" t="s">
        <v>3268</v>
      </c>
      <c r="J3645" s="27343" t="s">
        <v>22</v>
      </c>
      <c r="K3645" s="28195" t="s">
        <v>1069</v>
      </c>
      <c r="L3645" s="28229"/>
      <c r="M3645" s="28229"/>
      <c r="N3645" s="28229"/>
      <c r="O3645" s="28229"/>
      <c r="P3645" s="28229"/>
      <c r="Q3645" s="28229"/>
      <c r="R3645" s="28229"/>
      <c r="S3645" s="28229"/>
      <c r="T3645" s="28229"/>
      <c r="U3645" s="28265"/>
      <c r="V3645" s="28229">
        <v>0</v>
      </c>
    </row>
    <row s="28966" customFormat="1" customHeight="1" ht="22.5">
      <c r="A3646" s="28229"/>
      <c r="B3646" s="28924" t="s">
        <v>3290</v>
      </c>
      <c r="C3646" s="28540" t="s">
        <v>103</v>
      </c>
      <c r="D3646" s="27339" t="str">
        <f>B3646&amp;".1"</f>
        <v>3.1204.1</v>
      </c>
      <c r="E3646" s="27340" t="s">
        <v>1065</v>
      </c>
      <c r="F3646" s="27341" t="s">
        <v>430</v>
      </c>
      <c r="G3646" s="27545" t="s">
        <v>22</v>
      </c>
      <c r="H3646" s="27343" t="s">
        <v>22</v>
      </c>
      <c r="I3646" s="27545" t="s">
        <v>3291</v>
      </c>
      <c r="J3646" s="27343" t="s">
        <v>22</v>
      </c>
      <c r="K3646" s="28195"/>
      <c r="L3646" s="28229"/>
      <c r="M3646" s="28229"/>
      <c r="N3646" s="28229"/>
      <c r="O3646" s="28229"/>
      <c r="P3646" s="28229"/>
      <c r="Q3646" s="28229"/>
      <c r="R3646" s="28229"/>
      <c r="S3646" s="28229"/>
      <c r="T3646" s="28229"/>
      <c r="U3646" s="28265"/>
      <c r="V3646" s="28229">
        <v>0</v>
      </c>
    </row>
    <row s="28966" customFormat="1" customHeight="1" ht="15">
      <c r="A3647" s="28229"/>
      <c r="B3647" s="28924"/>
      <c r="C3647" s="28540"/>
      <c r="D3647" s="27339" t="str">
        <f>B3646&amp;".2"</f>
        <v>3.1204.2</v>
      </c>
      <c r="E3647" s="27340" t="s">
        <v>1066</v>
      </c>
      <c r="F3647" s="27341" t="s">
        <v>430</v>
      </c>
      <c r="G3647" s="27310" t="s">
        <v>22</v>
      </c>
      <c r="H3647" s="27343" t="s">
        <v>22</v>
      </c>
      <c r="I3647" s="27310" t="s">
        <v>3268</v>
      </c>
      <c r="J3647" s="27343" t="s">
        <v>22</v>
      </c>
      <c r="K3647" s="28195" t="s">
        <v>1067</v>
      </c>
      <c r="L3647" s="28229"/>
      <c r="M3647" s="28229"/>
      <c r="N3647" s="28229"/>
      <c r="O3647" s="28229"/>
      <c r="P3647" s="28229"/>
      <c r="Q3647" s="28229"/>
      <c r="R3647" s="28229"/>
      <c r="S3647" s="28229"/>
      <c r="T3647" s="28229"/>
      <c r="U3647" s="28265"/>
      <c r="V3647" s="28229">
        <v>0</v>
      </c>
    </row>
    <row s="28966" customFormat="1" customHeight="1" ht="15">
      <c r="A3648" s="28229"/>
      <c r="B3648" s="28924"/>
      <c r="C3648" s="28540"/>
      <c r="D3648" s="27339" t="str">
        <f>B3646&amp;".3"</f>
        <v>3.1204.3</v>
      </c>
      <c r="E3648" s="27340" t="s">
        <v>1068</v>
      </c>
      <c r="F3648" s="27341" t="s">
        <v>430</v>
      </c>
      <c r="G3648" s="27310" t="s">
        <v>22</v>
      </c>
      <c r="H3648" s="27343" t="s">
        <v>22</v>
      </c>
      <c r="I3648" s="27310" t="s">
        <v>3268</v>
      </c>
      <c r="J3648" s="27343" t="s">
        <v>22</v>
      </c>
      <c r="K3648" s="28195" t="s">
        <v>1069</v>
      </c>
      <c r="L3648" s="28229"/>
      <c r="M3648" s="28229"/>
      <c r="N3648" s="28229"/>
      <c r="O3648" s="28229"/>
      <c r="P3648" s="28229"/>
      <c r="Q3648" s="28229"/>
      <c r="R3648" s="28229"/>
      <c r="S3648" s="28229"/>
      <c r="T3648" s="28229"/>
      <c r="U3648" s="28265"/>
      <c r="V3648" s="28229">
        <v>0</v>
      </c>
    </row>
    <row s="28966" customFormat="1" customHeight="1" ht="22.5">
      <c r="A3649" s="28229"/>
      <c r="B3649" s="28924" t="s">
        <v>3292</v>
      </c>
      <c r="C3649" s="28540" t="s">
        <v>103</v>
      </c>
      <c r="D3649" s="27339" t="str">
        <f>B3649&amp;".1"</f>
        <v>3.1205.1</v>
      </c>
      <c r="E3649" s="27340" t="s">
        <v>1065</v>
      </c>
      <c r="F3649" s="27341" t="s">
        <v>430</v>
      </c>
      <c r="G3649" s="27545" t="s">
        <v>22</v>
      </c>
      <c r="H3649" s="27343" t="s">
        <v>22</v>
      </c>
      <c r="I3649" s="27545" t="s">
        <v>3293</v>
      </c>
      <c r="J3649" s="27343" t="s">
        <v>22</v>
      </c>
      <c r="K3649" s="28195"/>
      <c r="L3649" s="28229"/>
      <c r="M3649" s="28229"/>
      <c r="N3649" s="28229"/>
      <c r="O3649" s="28229"/>
      <c r="P3649" s="28229"/>
      <c r="Q3649" s="28229"/>
      <c r="R3649" s="28229"/>
      <c r="S3649" s="28229"/>
      <c r="T3649" s="28229"/>
      <c r="U3649" s="28265"/>
      <c r="V3649" s="28229">
        <v>0</v>
      </c>
    </row>
    <row s="28966" customFormat="1" customHeight="1" ht="15">
      <c r="A3650" s="28229"/>
      <c r="B3650" s="28924"/>
      <c r="C3650" s="28540"/>
      <c r="D3650" s="27339" t="str">
        <f>B3649&amp;".2"</f>
        <v>3.1205.2</v>
      </c>
      <c r="E3650" s="27340" t="s">
        <v>1066</v>
      </c>
      <c r="F3650" s="27341" t="s">
        <v>430</v>
      </c>
      <c r="G3650" s="27310" t="s">
        <v>22</v>
      </c>
      <c r="H3650" s="27343" t="s">
        <v>22</v>
      </c>
      <c r="I3650" s="27310" t="s">
        <v>3268</v>
      </c>
      <c r="J3650" s="27343" t="s">
        <v>22</v>
      </c>
      <c r="K3650" s="28195" t="s">
        <v>1067</v>
      </c>
      <c r="L3650" s="28229"/>
      <c r="M3650" s="28229"/>
      <c r="N3650" s="28229"/>
      <c r="O3650" s="28229"/>
      <c r="P3650" s="28229"/>
      <c r="Q3650" s="28229"/>
      <c r="R3650" s="28229"/>
      <c r="S3650" s="28229"/>
      <c r="T3650" s="28229"/>
      <c r="U3650" s="28265"/>
      <c r="V3650" s="28229">
        <v>0</v>
      </c>
    </row>
    <row s="28966" customFormat="1" customHeight="1" ht="15">
      <c r="A3651" s="28229"/>
      <c r="B3651" s="28924"/>
      <c r="C3651" s="28540"/>
      <c r="D3651" s="27339" t="str">
        <f>B3649&amp;".3"</f>
        <v>3.1205.3</v>
      </c>
      <c r="E3651" s="27340" t="s">
        <v>1068</v>
      </c>
      <c r="F3651" s="27341" t="s">
        <v>430</v>
      </c>
      <c r="G3651" s="27310" t="s">
        <v>22</v>
      </c>
      <c r="H3651" s="27343" t="s">
        <v>22</v>
      </c>
      <c r="I3651" s="27310" t="s">
        <v>3268</v>
      </c>
      <c r="J3651" s="27343" t="s">
        <v>22</v>
      </c>
      <c r="K3651" s="28195" t="s">
        <v>1069</v>
      </c>
      <c r="L3651" s="28229"/>
      <c r="M3651" s="28229"/>
      <c r="N3651" s="28229"/>
      <c r="O3651" s="28229"/>
      <c r="P3651" s="28229"/>
      <c r="Q3651" s="28229"/>
      <c r="R3651" s="28229"/>
      <c r="S3651" s="28229"/>
      <c r="T3651" s="28229"/>
      <c r="U3651" s="28265"/>
      <c r="V3651" s="28229">
        <v>0</v>
      </c>
    </row>
    <row s="28966" customFormat="1" customHeight="1" ht="22.5">
      <c r="A3652" s="28229"/>
      <c r="B3652" s="28924" t="s">
        <v>3294</v>
      </c>
      <c r="C3652" s="28540" t="s">
        <v>103</v>
      </c>
      <c r="D3652" s="27339" t="str">
        <f>B3652&amp;".1"</f>
        <v>3.1206.1</v>
      </c>
      <c r="E3652" s="27340" t="s">
        <v>1065</v>
      </c>
      <c r="F3652" s="27341" t="s">
        <v>430</v>
      </c>
      <c r="G3652" s="27545" t="s">
        <v>22</v>
      </c>
      <c r="H3652" s="27343" t="s">
        <v>22</v>
      </c>
      <c r="I3652" s="27545" t="s">
        <v>3295</v>
      </c>
      <c r="J3652" s="27343" t="s">
        <v>22</v>
      </c>
      <c r="K3652" s="28195"/>
      <c r="L3652" s="28229"/>
      <c r="M3652" s="28229"/>
      <c r="N3652" s="28229"/>
      <c r="O3652" s="28229"/>
      <c r="P3652" s="28229"/>
      <c r="Q3652" s="28229"/>
      <c r="R3652" s="28229"/>
      <c r="S3652" s="28229"/>
      <c r="T3652" s="28229"/>
      <c r="U3652" s="28265"/>
      <c r="V3652" s="28229">
        <v>0</v>
      </c>
    </row>
    <row s="28966" customFormat="1" customHeight="1" ht="15">
      <c r="A3653" s="28229"/>
      <c r="B3653" s="28924"/>
      <c r="C3653" s="28540"/>
      <c r="D3653" s="27339" t="str">
        <f>B3652&amp;".2"</f>
        <v>3.1206.2</v>
      </c>
      <c r="E3653" s="27340" t="s">
        <v>1066</v>
      </c>
      <c r="F3653" s="27341" t="s">
        <v>430</v>
      </c>
      <c r="G3653" s="27310" t="s">
        <v>22</v>
      </c>
      <c r="H3653" s="27343" t="s">
        <v>22</v>
      </c>
      <c r="I3653" s="27310" t="s">
        <v>3268</v>
      </c>
      <c r="J3653" s="27343" t="s">
        <v>22</v>
      </c>
      <c r="K3653" s="28195" t="s">
        <v>1067</v>
      </c>
      <c r="L3653" s="28229"/>
      <c r="M3653" s="28229"/>
      <c r="N3653" s="28229"/>
      <c r="O3653" s="28229"/>
      <c r="P3653" s="28229"/>
      <c r="Q3653" s="28229"/>
      <c r="R3653" s="28229"/>
      <c r="S3653" s="28229"/>
      <c r="T3653" s="28229"/>
      <c r="U3653" s="28265"/>
      <c r="V3653" s="28229">
        <v>0</v>
      </c>
    </row>
    <row s="28966" customFormat="1" customHeight="1" ht="15">
      <c r="A3654" s="28229"/>
      <c r="B3654" s="28924"/>
      <c r="C3654" s="28540"/>
      <c r="D3654" s="27339" t="str">
        <f>B3652&amp;".3"</f>
        <v>3.1206.3</v>
      </c>
      <c r="E3654" s="27340" t="s">
        <v>1068</v>
      </c>
      <c r="F3654" s="27341" t="s">
        <v>430</v>
      </c>
      <c r="G3654" s="27310" t="s">
        <v>22</v>
      </c>
      <c r="H3654" s="27343" t="s">
        <v>22</v>
      </c>
      <c r="I3654" s="27310" t="s">
        <v>3268</v>
      </c>
      <c r="J3654" s="27343" t="s">
        <v>22</v>
      </c>
      <c r="K3654" s="28195" t="s">
        <v>1069</v>
      </c>
      <c r="L3654" s="28229"/>
      <c r="M3654" s="28229"/>
      <c r="N3654" s="28229"/>
      <c r="O3654" s="28229"/>
      <c r="P3654" s="28229"/>
      <c r="Q3654" s="28229"/>
      <c r="R3654" s="28229"/>
      <c r="S3654" s="28229"/>
      <c r="T3654" s="28229"/>
      <c r="U3654" s="28265"/>
      <c r="V3654" s="28229">
        <v>0</v>
      </c>
    </row>
    <row s="28966" customFormat="1" customHeight="1" ht="22.5">
      <c r="A3655" s="28229"/>
      <c r="B3655" s="28924" t="s">
        <v>3296</v>
      </c>
      <c r="C3655" s="28540" t="s">
        <v>103</v>
      </c>
      <c r="D3655" s="27339" t="str">
        <f>B3655&amp;".1"</f>
        <v>3.1207.1</v>
      </c>
      <c r="E3655" s="27340" t="s">
        <v>1065</v>
      </c>
      <c r="F3655" s="27341" t="s">
        <v>430</v>
      </c>
      <c r="G3655" s="27545" t="s">
        <v>22</v>
      </c>
      <c r="H3655" s="27343" t="s">
        <v>22</v>
      </c>
      <c r="I3655" s="27545" t="s">
        <v>3297</v>
      </c>
      <c r="J3655" s="27343" t="s">
        <v>22</v>
      </c>
      <c r="K3655" s="28195"/>
      <c r="L3655" s="28229"/>
      <c r="M3655" s="28229"/>
      <c r="N3655" s="28229"/>
      <c r="O3655" s="28229"/>
      <c r="P3655" s="28229"/>
      <c r="Q3655" s="28229"/>
      <c r="R3655" s="28229"/>
      <c r="S3655" s="28229"/>
      <c r="T3655" s="28229"/>
      <c r="U3655" s="28265"/>
      <c r="V3655" s="28229">
        <v>0</v>
      </c>
    </row>
    <row s="28966" customFormat="1" customHeight="1" ht="15">
      <c r="A3656" s="28229"/>
      <c r="B3656" s="28924"/>
      <c r="C3656" s="28540"/>
      <c r="D3656" s="27339" t="str">
        <f>B3655&amp;".2"</f>
        <v>3.1207.2</v>
      </c>
      <c r="E3656" s="27340" t="s">
        <v>1066</v>
      </c>
      <c r="F3656" s="27341" t="s">
        <v>430</v>
      </c>
      <c r="G3656" s="27310" t="s">
        <v>22</v>
      </c>
      <c r="H3656" s="27343" t="s">
        <v>22</v>
      </c>
      <c r="I3656" s="27310" t="s">
        <v>3268</v>
      </c>
      <c r="J3656" s="27343" t="s">
        <v>22</v>
      </c>
      <c r="K3656" s="28195" t="s">
        <v>1067</v>
      </c>
      <c r="L3656" s="28229"/>
      <c r="M3656" s="28229"/>
      <c r="N3656" s="28229"/>
      <c r="O3656" s="28229"/>
      <c r="P3656" s="28229"/>
      <c r="Q3656" s="28229"/>
      <c r="R3656" s="28229"/>
      <c r="S3656" s="28229"/>
      <c r="T3656" s="28229"/>
      <c r="U3656" s="28265"/>
      <c r="V3656" s="28229">
        <v>0</v>
      </c>
    </row>
    <row s="28966" customFormat="1" customHeight="1" ht="15">
      <c r="A3657" s="28229"/>
      <c r="B3657" s="28924"/>
      <c r="C3657" s="28540"/>
      <c r="D3657" s="27339" t="str">
        <f>B3655&amp;".3"</f>
        <v>3.1207.3</v>
      </c>
      <c r="E3657" s="27340" t="s">
        <v>1068</v>
      </c>
      <c r="F3657" s="27341" t="s">
        <v>430</v>
      </c>
      <c r="G3657" s="27310" t="s">
        <v>22</v>
      </c>
      <c r="H3657" s="27343" t="s">
        <v>22</v>
      </c>
      <c r="I3657" s="27310" t="s">
        <v>3268</v>
      </c>
      <c r="J3657" s="27343" t="s">
        <v>22</v>
      </c>
      <c r="K3657" s="28195" t="s">
        <v>1069</v>
      </c>
      <c r="L3657" s="28229"/>
      <c r="M3657" s="28229"/>
      <c r="N3657" s="28229"/>
      <c r="O3657" s="28229"/>
      <c r="P3657" s="28229"/>
      <c r="Q3657" s="28229"/>
      <c r="R3657" s="28229"/>
      <c r="S3657" s="28229"/>
      <c r="T3657" s="28229"/>
      <c r="U3657" s="28265"/>
      <c r="V3657" s="28229">
        <v>0</v>
      </c>
    </row>
    <row s="28966" customFormat="1" customHeight="1" ht="22.5">
      <c r="A3658" s="28229"/>
      <c r="B3658" s="28924" t="s">
        <v>3298</v>
      </c>
      <c r="C3658" s="28540" t="s">
        <v>103</v>
      </c>
      <c r="D3658" s="27339" t="str">
        <f>B3658&amp;".1"</f>
        <v>3.1208.1</v>
      </c>
      <c r="E3658" s="27340" t="s">
        <v>1065</v>
      </c>
      <c r="F3658" s="27341" t="s">
        <v>430</v>
      </c>
      <c r="G3658" s="27545" t="s">
        <v>22</v>
      </c>
      <c r="H3658" s="27343" t="s">
        <v>22</v>
      </c>
      <c r="I3658" s="27545" t="s">
        <v>3291</v>
      </c>
      <c r="J3658" s="27343" t="s">
        <v>22</v>
      </c>
      <c r="K3658" s="28195"/>
      <c r="L3658" s="28229"/>
      <c r="M3658" s="28229"/>
      <c r="N3658" s="28229"/>
      <c r="O3658" s="28229"/>
      <c r="P3658" s="28229"/>
      <c r="Q3658" s="28229"/>
      <c r="R3658" s="28229"/>
      <c r="S3658" s="28229"/>
      <c r="T3658" s="28229"/>
      <c r="U3658" s="28265"/>
      <c r="V3658" s="28229">
        <v>0</v>
      </c>
    </row>
    <row s="28966" customFormat="1" customHeight="1" ht="15">
      <c r="A3659" s="28229"/>
      <c r="B3659" s="28924"/>
      <c r="C3659" s="28540"/>
      <c r="D3659" s="27339" t="str">
        <f>B3658&amp;".2"</f>
        <v>3.1208.2</v>
      </c>
      <c r="E3659" s="27340" t="s">
        <v>1066</v>
      </c>
      <c r="F3659" s="27341" t="s">
        <v>430</v>
      </c>
      <c r="G3659" s="27310" t="s">
        <v>22</v>
      </c>
      <c r="H3659" s="27343" t="s">
        <v>22</v>
      </c>
      <c r="I3659" s="27310" t="s">
        <v>3299</v>
      </c>
      <c r="J3659" s="27343" t="s">
        <v>22</v>
      </c>
      <c r="K3659" s="28195" t="s">
        <v>1067</v>
      </c>
      <c r="L3659" s="28229"/>
      <c r="M3659" s="28229"/>
      <c r="N3659" s="28229"/>
      <c r="O3659" s="28229"/>
      <c r="P3659" s="28229"/>
      <c r="Q3659" s="28229"/>
      <c r="R3659" s="28229"/>
      <c r="S3659" s="28229"/>
      <c r="T3659" s="28229"/>
      <c r="U3659" s="28265"/>
      <c r="V3659" s="28229">
        <v>0</v>
      </c>
    </row>
    <row s="28966" customFormat="1" customHeight="1" ht="15">
      <c r="A3660" s="28229"/>
      <c r="B3660" s="28924"/>
      <c r="C3660" s="28540"/>
      <c r="D3660" s="27339" t="str">
        <f>B3658&amp;".3"</f>
        <v>3.1208.3</v>
      </c>
      <c r="E3660" s="27340" t="s">
        <v>1068</v>
      </c>
      <c r="F3660" s="27341" t="s">
        <v>430</v>
      </c>
      <c r="G3660" s="27310" t="s">
        <v>22</v>
      </c>
      <c r="H3660" s="27343" t="s">
        <v>22</v>
      </c>
      <c r="I3660" s="27310" t="s">
        <v>3268</v>
      </c>
      <c r="J3660" s="27343" t="s">
        <v>22</v>
      </c>
      <c r="K3660" s="28195" t="s">
        <v>1069</v>
      </c>
      <c r="L3660" s="28229"/>
      <c r="M3660" s="28229"/>
      <c r="N3660" s="28229"/>
      <c r="O3660" s="28229"/>
      <c r="P3660" s="28229"/>
      <c r="Q3660" s="28229"/>
      <c r="R3660" s="28229"/>
      <c r="S3660" s="28229"/>
      <c r="T3660" s="28229"/>
      <c r="U3660" s="28265"/>
      <c r="V3660" s="28229">
        <v>0</v>
      </c>
    </row>
    <row s="28966" customFormat="1" customHeight="1" ht="22.5">
      <c r="A3661" s="28229"/>
      <c r="B3661" s="28924" t="s">
        <v>3300</v>
      </c>
      <c r="C3661" s="28540" t="s">
        <v>103</v>
      </c>
      <c r="D3661" s="27339" t="str">
        <f>B3661&amp;".1"</f>
        <v>3.1209.1</v>
      </c>
      <c r="E3661" s="27340" t="s">
        <v>1065</v>
      </c>
      <c r="F3661" s="27341" t="s">
        <v>430</v>
      </c>
      <c r="G3661" s="27545" t="s">
        <v>22</v>
      </c>
      <c r="H3661" s="27343" t="s">
        <v>22</v>
      </c>
      <c r="I3661" s="27545" t="s">
        <v>3301</v>
      </c>
      <c r="J3661" s="27343" t="s">
        <v>22</v>
      </c>
      <c r="K3661" s="28195"/>
      <c r="L3661" s="28229"/>
      <c r="M3661" s="28229"/>
      <c r="N3661" s="28229"/>
      <c r="O3661" s="28229"/>
      <c r="P3661" s="28229"/>
      <c r="Q3661" s="28229"/>
      <c r="R3661" s="28229"/>
      <c r="S3661" s="28229"/>
      <c r="T3661" s="28229"/>
      <c r="U3661" s="28265"/>
      <c r="V3661" s="28229">
        <v>0</v>
      </c>
    </row>
    <row s="28966" customFormat="1" customHeight="1" ht="15">
      <c r="A3662" s="28229"/>
      <c r="B3662" s="28924"/>
      <c r="C3662" s="28540"/>
      <c r="D3662" s="27339" t="str">
        <f>B3661&amp;".2"</f>
        <v>3.1209.2</v>
      </c>
      <c r="E3662" s="27340" t="s">
        <v>1066</v>
      </c>
      <c r="F3662" s="27341" t="s">
        <v>430</v>
      </c>
      <c r="G3662" s="27310" t="s">
        <v>22</v>
      </c>
      <c r="H3662" s="27343" t="s">
        <v>22</v>
      </c>
      <c r="I3662" s="27310" t="s">
        <v>3299</v>
      </c>
      <c r="J3662" s="27343" t="s">
        <v>22</v>
      </c>
      <c r="K3662" s="28195" t="s">
        <v>1067</v>
      </c>
      <c r="L3662" s="28229"/>
      <c r="M3662" s="28229"/>
      <c r="N3662" s="28229"/>
      <c r="O3662" s="28229"/>
      <c r="P3662" s="28229"/>
      <c r="Q3662" s="28229"/>
      <c r="R3662" s="28229"/>
      <c r="S3662" s="28229"/>
      <c r="T3662" s="28229"/>
      <c r="U3662" s="28265"/>
      <c r="V3662" s="28229">
        <v>0</v>
      </c>
    </row>
    <row s="28966" customFormat="1" customHeight="1" ht="15">
      <c r="A3663" s="28229"/>
      <c r="B3663" s="28924"/>
      <c r="C3663" s="28540"/>
      <c r="D3663" s="27339" t="str">
        <f>B3661&amp;".3"</f>
        <v>3.1209.3</v>
      </c>
      <c r="E3663" s="27340" t="s">
        <v>1068</v>
      </c>
      <c r="F3663" s="27341" t="s">
        <v>430</v>
      </c>
      <c r="G3663" s="27310" t="s">
        <v>22</v>
      </c>
      <c r="H3663" s="27343" t="s">
        <v>22</v>
      </c>
      <c r="I3663" s="27310" t="s">
        <v>3268</v>
      </c>
      <c r="J3663" s="27343" t="s">
        <v>22</v>
      </c>
      <c r="K3663" s="28195" t="s">
        <v>1069</v>
      </c>
      <c r="L3663" s="28229"/>
      <c r="M3663" s="28229"/>
      <c r="N3663" s="28229"/>
      <c r="O3663" s="28229"/>
      <c r="P3663" s="28229"/>
      <c r="Q3663" s="28229"/>
      <c r="R3663" s="28229"/>
      <c r="S3663" s="28229"/>
      <c r="T3663" s="28229"/>
      <c r="U3663" s="28265"/>
      <c r="V3663" s="28229">
        <v>0</v>
      </c>
    </row>
    <row s="28966" customFormat="1" customHeight="1" ht="22.5">
      <c r="A3664" s="28229"/>
      <c r="B3664" s="28924" t="s">
        <v>3302</v>
      </c>
      <c r="C3664" s="28540" t="s">
        <v>103</v>
      </c>
      <c r="D3664" s="27339" t="str">
        <f>B3664&amp;".1"</f>
        <v>3.1210.1</v>
      </c>
      <c r="E3664" s="27340" t="s">
        <v>1065</v>
      </c>
      <c r="F3664" s="27341" t="s">
        <v>430</v>
      </c>
      <c r="G3664" s="27545" t="s">
        <v>22</v>
      </c>
      <c r="H3664" s="27343" t="s">
        <v>22</v>
      </c>
      <c r="I3664" s="27545" t="s">
        <v>3303</v>
      </c>
      <c r="J3664" s="27343" t="s">
        <v>22</v>
      </c>
      <c r="K3664" s="28195"/>
      <c r="L3664" s="28229"/>
      <c r="M3664" s="28229"/>
      <c r="N3664" s="28229"/>
      <c r="O3664" s="28229"/>
      <c r="P3664" s="28229"/>
      <c r="Q3664" s="28229"/>
      <c r="R3664" s="28229"/>
      <c r="S3664" s="28229"/>
      <c r="T3664" s="28229"/>
      <c r="U3664" s="28265"/>
      <c r="V3664" s="28229">
        <v>0</v>
      </c>
    </row>
    <row s="28966" customFormat="1" customHeight="1" ht="15">
      <c r="A3665" s="28229"/>
      <c r="B3665" s="28924"/>
      <c r="C3665" s="28540"/>
      <c r="D3665" s="27339" t="str">
        <f>B3664&amp;".2"</f>
        <v>3.1210.2</v>
      </c>
      <c r="E3665" s="27340" t="s">
        <v>1066</v>
      </c>
      <c r="F3665" s="27341" t="s">
        <v>430</v>
      </c>
      <c r="G3665" s="27310" t="s">
        <v>22</v>
      </c>
      <c r="H3665" s="27343" t="s">
        <v>22</v>
      </c>
      <c r="I3665" s="27310" t="s">
        <v>3299</v>
      </c>
      <c r="J3665" s="27343" t="s">
        <v>22</v>
      </c>
      <c r="K3665" s="28195" t="s">
        <v>1067</v>
      </c>
      <c r="L3665" s="28229"/>
      <c r="M3665" s="28229"/>
      <c r="N3665" s="28229"/>
      <c r="O3665" s="28229"/>
      <c r="P3665" s="28229"/>
      <c r="Q3665" s="28229"/>
      <c r="R3665" s="28229"/>
      <c r="S3665" s="28229"/>
      <c r="T3665" s="28229"/>
      <c r="U3665" s="28265"/>
      <c r="V3665" s="28229">
        <v>0</v>
      </c>
    </row>
    <row s="28966" customFormat="1" customHeight="1" ht="15">
      <c r="A3666" s="28229"/>
      <c r="B3666" s="28924"/>
      <c r="C3666" s="28540"/>
      <c r="D3666" s="27339" t="str">
        <f>B3664&amp;".3"</f>
        <v>3.1210.3</v>
      </c>
      <c r="E3666" s="27340" t="s">
        <v>1068</v>
      </c>
      <c r="F3666" s="27341" t="s">
        <v>430</v>
      </c>
      <c r="G3666" s="27310" t="s">
        <v>22</v>
      </c>
      <c r="H3666" s="27343" t="s">
        <v>22</v>
      </c>
      <c r="I3666" s="27310" t="s">
        <v>3268</v>
      </c>
      <c r="J3666" s="27343" t="s">
        <v>22</v>
      </c>
      <c r="K3666" s="28195" t="s">
        <v>1069</v>
      </c>
      <c r="L3666" s="28229"/>
      <c r="M3666" s="28229"/>
      <c r="N3666" s="28229"/>
      <c r="O3666" s="28229"/>
      <c r="P3666" s="28229"/>
      <c r="Q3666" s="28229"/>
      <c r="R3666" s="28229"/>
      <c r="S3666" s="28229"/>
      <c r="T3666" s="28229"/>
      <c r="U3666" s="28265"/>
      <c r="V3666" s="28229">
        <v>0</v>
      </c>
    </row>
    <row s="28966" customFormat="1" customHeight="1" ht="22.5">
      <c r="A3667" s="28229"/>
      <c r="B3667" s="28924" t="s">
        <v>3304</v>
      </c>
      <c r="C3667" s="28540" t="s">
        <v>103</v>
      </c>
      <c r="D3667" s="27339" t="str">
        <f>B3667&amp;".1"</f>
        <v>3.1211.1</v>
      </c>
      <c r="E3667" s="27340" t="s">
        <v>1065</v>
      </c>
      <c r="F3667" s="27341" t="s">
        <v>430</v>
      </c>
      <c r="G3667" s="27545" t="s">
        <v>22</v>
      </c>
      <c r="H3667" s="27343" t="s">
        <v>22</v>
      </c>
      <c r="I3667" s="27545" t="s">
        <v>3303</v>
      </c>
      <c r="J3667" s="27343" t="s">
        <v>22</v>
      </c>
      <c r="K3667" s="28195"/>
      <c r="L3667" s="28229"/>
      <c r="M3667" s="28229"/>
      <c r="N3667" s="28229"/>
      <c r="O3667" s="28229"/>
      <c r="P3667" s="28229"/>
      <c r="Q3667" s="28229"/>
      <c r="R3667" s="28229"/>
      <c r="S3667" s="28229"/>
      <c r="T3667" s="28229"/>
      <c r="U3667" s="28265"/>
      <c r="V3667" s="28229">
        <v>0</v>
      </c>
    </row>
    <row s="28966" customFormat="1" customHeight="1" ht="15">
      <c r="A3668" s="28229"/>
      <c r="B3668" s="28924"/>
      <c r="C3668" s="28540"/>
      <c r="D3668" s="27339" t="str">
        <f>B3667&amp;".2"</f>
        <v>3.1211.2</v>
      </c>
      <c r="E3668" s="27340" t="s">
        <v>1066</v>
      </c>
      <c r="F3668" s="27341" t="s">
        <v>430</v>
      </c>
      <c r="G3668" s="27310" t="s">
        <v>22</v>
      </c>
      <c r="H3668" s="27343" t="s">
        <v>22</v>
      </c>
      <c r="I3668" s="27310" t="s">
        <v>3299</v>
      </c>
      <c r="J3668" s="27343" t="s">
        <v>22</v>
      </c>
      <c r="K3668" s="28195" t="s">
        <v>1067</v>
      </c>
      <c r="L3668" s="28229"/>
      <c r="M3668" s="28229"/>
      <c r="N3668" s="28229"/>
      <c r="O3668" s="28229"/>
      <c r="P3668" s="28229"/>
      <c r="Q3668" s="28229"/>
      <c r="R3668" s="28229"/>
      <c r="S3668" s="28229"/>
      <c r="T3668" s="28229"/>
      <c r="U3668" s="28265"/>
      <c r="V3668" s="28229">
        <v>0</v>
      </c>
    </row>
    <row s="28966" customFormat="1" customHeight="1" ht="15">
      <c r="A3669" s="28229"/>
      <c r="B3669" s="28924"/>
      <c r="C3669" s="28540"/>
      <c r="D3669" s="27339" t="str">
        <f>B3667&amp;".3"</f>
        <v>3.1211.3</v>
      </c>
      <c r="E3669" s="27340" t="s">
        <v>1068</v>
      </c>
      <c r="F3669" s="27341" t="s">
        <v>430</v>
      </c>
      <c r="G3669" s="27310" t="s">
        <v>22</v>
      </c>
      <c r="H3669" s="27343" t="s">
        <v>22</v>
      </c>
      <c r="I3669" s="27310" t="s">
        <v>3268</v>
      </c>
      <c r="J3669" s="27343" t="s">
        <v>22</v>
      </c>
      <c r="K3669" s="28195" t="s">
        <v>1069</v>
      </c>
      <c r="L3669" s="28229"/>
      <c r="M3669" s="28229"/>
      <c r="N3669" s="28229"/>
      <c r="O3669" s="28229"/>
      <c r="P3669" s="28229"/>
      <c r="Q3669" s="28229"/>
      <c r="R3669" s="28229"/>
      <c r="S3669" s="28229"/>
      <c r="T3669" s="28229"/>
      <c r="U3669" s="28265"/>
      <c r="V3669" s="28229">
        <v>0</v>
      </c>
    </row>
    <row s="28966" customFormat="1" customHeight="1" ht="22.5">
      <c r="A3670" s="28229"/>
      <c r="B3670" s="28924" t="s">
        <v>3305</v>
      </c>
      <c r="C3670" s="28540" t="s">
        <v>103</v>
      </c>
      <c r="D3670" s="27339" t="str">
        <f>B3670&amp;".1"</f>
        <v>3.1212.1</v>
      </c>
      <c r="E3670" s="27340" t="s">
        <v>1065</v>
      </c>
      <c r="F3670" s="27341" t="s">
        <v>430</v>
      </c>
      <c r="G3670" s="27545" t="s">
        <v>22</v>
      </c>
      <c r="H3670" s="27343" t="s">
        <v>22</v>
      </c>
      <c r="I3670" s="27545" t="s">
        <v>3306</v>
      </c>
      <c r="J3670" s="27343" t="s">
        <v>22</v>
      </c>
      <c r="K3670" s="28195"/>
      <c r="L3670" s="28229"/>
      <c r="M3670" s="28229"/>
      <c r="N3670" s="28229"/>
      <c r="O3670" s="28229"/>
      <c r="P3670" s="28229"/>
      <c r="Q3670" s="28229"/>
      <c r="R3670" s="28229"/>
      <c r="S3670" s="28229"/>
      <c r="T3670" s="28229"/>
      <c r="U3670" s="28265"/>
      <c r="V3670" s="28229">
        <v>0</v>
      </c>
    </row>
    <row s="28966" customFormat="1" customHeight="1" ht="15">
      <c r="A3671" s="28229"/>
      <c r="B3671" s="28924"/>
      <c r="C3671" s="28540"/>
      <c r="D3671" s="27339" t="str">
        <f>B3670&amp;".2"</f>
        <v>3.1212.2</v>
      </c>
      <c r="E3671" s="27340" t="s">
        <v>1066</v>
      </c>
      <c r="F3671" s="27341" t="s">
        <v>430</v>
      </c>
      <c r="G3671" s="27310" t="s">
        <v>22</v>
      </c>
      <c r="H3671" s="27343" t="s">
        <v>22</v>
      </c>
      <c r="I3671" s="27310" t="s">
        <v>3299</v>
      </c>
      <c r="J3671" s="27343" t="s">
        <v>22</v>
      </c>
      <c r="K3671" s="28195" t="s">
        <v>1067</v>
      </c>
      <c r="L3671" s="28229"/>
      <c r="M3671" s="28229"/>
      <c r="N3671" s="28229"/>
      <c r="O3671" s="28229"/>
      <c r="P3671" s="28229"/>
      <c r="Q3671" s="28229"/>
      <c r="R3671" s="28229"/>
      <c r="S3671" s="28229"/>
      <c r="T3671" s="28229"/>
      <c r="U3671" s="28265"/>
      <c r="V3671" s="28229">
        <v>0</v>
      </c>
    </row>
    <row s="28966" customFormat="1" customHeight="1" ht="15">
      <c r="A3672" s="28229"/>
      <c r="B3672" s="28924"/>
      <c r="C3672" s="28540"/>
      <c r="D3672" s="27339" t="str">
        <f>B3670&amp;".3"</f>
        <v>3.1212.3</v>
      </c>
      <c r="E3672" s="27340" t="s">
        <v>1068</v>
      </c>
      <c r="F3672" s="27341" t="s">
        <v>430</v>
      </c>
      <c r="G3672" s="27310" t="s">
        <v>22</v>
      </c>
      <c r="H3672" s="27343" t="s">
        <v>22</v>
      </c>
      <c r="I3672" s="27310" t="s">
        <v>3299</v>
      </c>
      <c r="J3672" s="27343" t="s">
        <v>22</v>
      </c>
      <c r="K3672" s="28195" t="s">
        <v>1069</v>
      </c>
      <c r="L3672" s="28229"/>
      <c r="M3672" s="28229"/>
      <c r="N3672" s="28229"/>
      <c r="O3672" s="28229"/>
      <c r="P3672" s="28229"/>
      <c r="Q3672" s="28229"/>
      <c r="R3672" s="28229"/>
      <c r="S3672" s="28229"/>
      <c r="T3672" s="28229"/>
      <c r="U3672" s="28265"/>
      <c r="V3672" s="28229">
        <v>0</v>
      </c>
    </row>
    <row s="28966" customFormat="1" customHeight="1" ht="22.5">
      <c r="A3673" s="28229"/>
      <c r="B3673" s="28924" t="s">
        <v>3307</v>
      </c>
      <c r="C3673" s="28540" t="s">
        <v>103</v>
      </c>
      <c r="D3673" s="27339" t="str">
        <f>B3673&amp;".1"</f>
        <v>3.1213.1</v>
      </c>
      <c r="E3673" s="27340" t="s">
        <v>1065</v>
      </c>
      <c r="F3673" s="27341" t="s">
        <v>430</v>
      </c>
      <c r="G3673" s="27545" t="s">
        <v>22</v>
      </c>
      <c r="H3673" s="27343" t="s">
        <v>22</v>
      </c>
      <c r="I3673" s="27545" t="s">
        <v>3308</v>
      </c>
      <c r="J3673" s="27343" t="s">
        <v>22</v>
      </c>
      <c r="K3673" s="28195"/>
      <c r="L3673" s="28229"/>
      <c r="M3673" s="28229"/>
      <c r="N3673" s="28229"/>
      <c r="O3673" s="28229"/>
      <c r="P3673" s="28229"/>
      <c r="Q3673" s="28229"/>
      <c r="R3673" s="28229"/>
      <c r="S3673" s="28229"/>
      <c r="T3673" s="28229"/>
      <c r="U3673" s="28265"/>
      <c r="V3673" s="28229">
        <v>0</v>
      </c>
    </row>
    <row s="28966" customFormat="1" customHeight="1" ht="15">
      <c r="A3674" s="28229"/>
      <c r="B3674" s="28924"/>
      <c r="C3674" s="28540"/>
      <c r="D3674" s="27339" t="str">
        <f>B3673&amp;".2"</f>
        <v>3.1213.2</v>
      </c>
      <c r="E3674" s="27340" t="s">
        <v>1066</v>
      </c>
      <c r="F3674" s="27341" t="s">
        <v>430</v>
      </c>
      <c r="G3674" s="27310" t="s">
        <v>22</v>
      </c>
      <c r="H3674" s="27343" t="s">
        <v>22</v>
      </c>
      <c r="I3674" s="27310" t="s">
        <v>3299</v>
      </c>
      <c r="J3674" s="27343" t="s">
        <v>22</v>
      </c>
      <c r="K3674" s="28195" t="s">
        <v>1067</v>
      </c>
      <c r="L3674" s="28229"/>
      <c r="M3674" s="28229"/>
      <c r="N3674" s="28229"/>
      <c r="O3674" s="28229"/>
      <c r="P3674" s="28229"/>
      <c r="Q3674" s="28229"/>
      <c r="R3674" s="28229"/>
      <c r="S3674" s="28229"/>
      <c r="T3674" s="28229"/>
      <c r="U3674" s="28265"/>
      <c r="V3674" s="28229">
        <v>0</v>
      </c>
    </row>
    <row s="28966" customFormat="1" customHeight="1" ht="15">
      <c r="A3675" s="28229"/>
      <c r="B3675" s="28924"/>
      <c r="C3675" s="28540"/>
      <c r="D3675" s="27339" t="str">
        <f>B3673&amp;".3"</f>
        <v>3.1213.3</v>
      </c>
      <c r="E3675" s="27340" t="s">
        <v>1068</v>
      </c>
      <c r="F3675" s="27341" t="s">
        <v>430</v>
      </c>
      <c r="G3675" s="27310" t="s">
        <v>22</v>
      </c>
      <c r="H3675" s="27343" t="s">
        <v>22</v>
      </c>
      <c r="I3675" s="27310" t="s">
        <v>3268</v>
      </c>
      <c r="J3675" s="27343" t="s">
        <v>22</v>
      </c>
      <c r="K3675" s="28195" t="s">
        <v>1069</v>
      </c>
      <c r="L3675" s="28229"/>
      <c r="M3675" s="28229"/>
      <c r="N3675" s="28229"/>
      <c r="O3675" s="28229"/>
      <c r="P3675" s="28229"/>
      <c r="Q3675" s="28229"/>
      <c r="R3675" s="28229"/>
      <c r="S3675" s="28229"/>
      <c r="T3675" s="28229"/>
      <c r="U3675" s="28265"/>
      <c r="V3675" s="28229">
        <v>0</v>
      </c>
    </row>
    <row s="28966" customFormat="1" customHeight="1" ht="22.5">
      <c r="A3676" s="28229"/>
      <c r="B3676" s="28924" t="s">
        <v>3309</v>
      </c>
      <c r="C3676" s="28540" t="s">
        <v>103</v>
      </c>
      <c r="D3676" s="27339" t="str">
        <f>B3676&amp;".1"</f>
        <v>3.1214.1</v>
      </c>
      <c r="E3676" s="27340" t="s">
        <v>1065</v>
      </c>
      <c r="F3676" s="27341" t="s">
        <v>430</v>
      </c>
      <c r="G3676" s="27545" t="s">
        <v>22</v>
      </c>
      <c r="H3676" s="27343" t="s">
        <v>22</v>
      </c>
      <c r="I3676" s="27545" t="s">
        <v>3310</v>
      </c>
      <c r="J3676" s="27343" t="s">
        <v>22</v>
      </c>
      <c r="K3676" s="28195"/>
      <c r="L3676" s="28229"/>
      <c r="M3676" s="28229"/>
      <c r="N3676" s="28229"/>
      <c r="O3676" s="28229"/>
      <c r="P3676" s="28229"/>
      <c r="Q3676" s="28229"/>
      <c r="R3676" s="28229"/>
      <c r="S3676" s="28229"/>
      <c r="T3676" s="28229"/>
      <c r="U3676" s="28265"/>
      <c r="V3676" s="28229">
        <v>0</v>
      </c>
    </row>
    <row s="28966" customFormat="1" customHeight="1" ht="15">
      <c r="A3677" s="28229"/>
      <c r="B3677" s="28924"/>
      <c r="C3677" s="28540"/>
      <c r="D3677" s="27339" t="str">
        <f>B3676&amp;".2"</f>
        <v>3.1214.2</v>
      </c>
      <c r="E3677" s="27340" t="s">
        <v>1066</v>
      </c>
      <c r="F3677" s="27341" t="s">
        <v>430</v>
      </c>
      <c r="G3677" s="27310" t="s">
        <v>22</v>
      </c>
      <c r="H3677" s="27343" t="s">
        <v>22</v>
      </c>
      <c r="I3677" s="27310" t="s">
        <v>3299</v>
      </c>
      <c r="J3677" s="27343" t="s">
        <v>22</v>
      </c>
      <c r="K3677" s="28195" t="s">
        <v>1067</v>
      </c>
      <c r="L3677" s="28229"/>
      <c r="M3677" s="28229"/>
      <c r="N3677" s="28229"/>
      <c r="O3677" s="28229"/>
      <c r="P3677" s="28229"/>
      <c r="Q3677" s="28229"/>
      <c r="R3677" s="28229"/>
      <c r="S3677" s="28229"/>
      <c r="T3677" s="28229"/>
      <c r="U3677" s="28265"/>
      <c r="V3677" s="28229">
        <v>0</v>
      </c>
    </row>
    <row s="28966" customFormat="1" customHeight="1" ht="15">
      <c r="A3678" s="28229"/>
      <c r="B3678" s="28924"/>
      <c r="C3678" s="28540"/>
      <c r="D3678" s="27339" t="str">
        <f>B3676&amp;".3"</f>
        <v>3.1214.3</v>
      </c>
      <c r="E3678" s="27340" t="s">
        <v>1068</v>
      </c>
      <c r="F3678" s="27341" t="s">
        <v>430</v>
      </c>
      <c r="G3678" s="27310" t="s">
        <v>22</v>
      </c>
      <c r="H3678" s="27343" t="s">
        <v>22</v>
      </c>
      <c r="I3678" s="27310" t="s">
        <v>3299</v>
      </c>
      <c r="J3678" s="27343" t="s">
        <v>22</v>
      </c>
      <c r="K3678" s="28195" t="s">
        <v>1069</v>
      </c>
      <c r="L3678" s="28229"/>
      <c r="M3678" s="28229"/>
      <c r="N3678" s="28229"/>
      <c r="O3678" s="28229"/>
      <c r="P3678" s="28229"/>
      <c r="Q3678" s="28229"/>
      <c r="R3678" s="28229"/>
      <c r="S3678" s="28229"/>
      <c r="T3678" s="28229"/>
      <c r="U3678" s="28265"/>
      <c r="V3678" s="28229">
        <v>0</v>
      </c>
    </row>
    <row s="28966" customFormat="1" customHeight="1" ht="22.5">
      <c r="A3679" s="28229"/>
      <c r="B3679" s="28924" t="s">
        <v>3311</v>
      </c>
      <c r="C3679" s="28540" t="s">
        <v>103</v>
      </c>
      <c r="D3679" s="27339" t="str">
        <f>B3679&amp;".1"</f>
        <v>3.1215.1</v>
      </c>
      <c r="E3679" s="27340" t="s">
        <v>1065</v>
      </c>
      <c r="F3679" s="27341" t="s">
        <v>430</v>
      </c>
      <c r="G3679" s="27545" t="s">
        <v>22</v>
      </c>
      <c r="H3679" s="27343" t="s">
        <v>22</v>
      </c>
      <c r="I3679" s="27545" t="s">
        <v>3312</v>
      </c>
      <c r="J3679" s="27343" t="s">
        <v>22</v>
      </c>
      <c r="K3679" s="28195"/>
      <c r="L3679" s="28229"/>
      <c r="M3679" s="28229"/>
      <c r="N3679" s="28229"/>
      <c r="O3679" s="28229"/>
      <c r="P3679" s="28229"/>
      <c r="Q3679" s="28229"/>
      <c r="R3679" s="28229"/>
      <c r="S3679" s="28229"/>
      <c r="T3679" s="28229"/>
      <c r="U3679" s="28265"/>
      <c r="V3679" s="28229">
        <v>0</v>
      </c>
    </row>
    <row s="28966" customFormat="1" customHeight="1" ht="15">
      <c r="A3680" s="28229"/>
      <c r="B3680" s="28924"/>
      <c r="C3680" s="28540"/>
      <c r="D3680" s="27339" t="str">
        <f>B3679&amp;".2"</f>
        <v>3.1215.2</v>
      </c>
      <c r="E3680" s="27340" t="s">
        <v>1066</v>
      </c>
      <c r="F3680" s="27341" t="s">
        <v>430</v>
      </c>
      <c r="G3680" s="27310" t="s">
        <v>22</v>
      </c>
      <c r="H3680" s="27343" t="s">
        <v>22</v>
      </c>
      <c r="I3680" s="27310" t="s">
        <v>3299</v>
      </c>
      <c r="J3680" s="27343" t="s">
        <v>22</v>
      </c>
      <c r="K3680" s="28195" t="s">
        <v>1067</v>
      </c>
      <c r="L3680" s="28229"/>
      <c r="M3680" s="28229"/>
      <c r="N3680" s="28229"/>
      <c r="O3680" s="28229"/>
      <c r="P3680" s="28229"/>
      <c r="Q3680" s="28229"/>
      <c r="R3680" s="28229"/>
      <c r="S3680" s="28229"/>
      <c r="T3680" s="28229"/>
      <c r="U3680" s="28265"/>
      <c r="V3680" s="28229">
        <v>0</v>
      </c>
    </row>
    <row s="28966" customFormat="1" customHeight="1" ht="15">
      <c r="A3681" s="28229"/>
      <c r="B3681" s="28924"/>
      <c r="C3681" s="28540"/>
      <c r="D3681" s="27339" t="str">
        <f>B3679&amp;".3"</f>
        <v>3.1215.3</v>
      </c>
      <c r="E3681" s="27340" t="s">
        <v>1068</v>
      </c>
      <c r="F3681" s="27341" t="s">
        <v>430</v>
      </c>
      <c r="G3681" s="27310" t="s">
        <v>22</v>
      </c>
      <c r="H3681" s="27343" t="s">
        <v>22</v>
      </c>
      <c r="I3681" s="27310" t="s">
        <v>3299</v>
      </c>
      <c r="J3681" s="27343" t="s">
        <v>22</v>
      </c>
      <c r="K3681" s="28195" t="s">
        <v>1069</v>
      </c>
      <c r="L3681" s="28229"/>
      <c r="M3681" s="28229"/>
      <c r="N3681" s="28229"/>
      <c r="O3681" s="28229"/>
      <c r="P3681" s="28229"/>
      <c r="Q3681" s="28229"/>
      <c r="R3681" s="28229"/>
      <c r="S3681" s="28229"/>
      <c r="T3681" s="28229"/>
      <c r="U3681" s="28265"/>
      <c r="V3681" s="28229">
        <v>0</v>
      </c>
    </row>
    <row s="28966" customFormat="1" customHeight="1" ht="22.5">
      <c r="A3682" s="28229"/>
      <c r="B3682" s="28924" t="s">
        <v>3313</v>
      </c>
      <c r="C3682" s="28540" t="s">
        <v>103</v>
      </c>
      <c r="D3682" s="27339" t="str">
        <f>B3682&amp;".1"</f>
        <v>3.1216.1</v>
      </c>
      <c r="E3682" s="27340" t="s">
        <v>1065</v>
      </c>
      <c r="F3682" s="27341" t="s">
        <v>430</v>
      </c>
      <c r="G3682" s="27545" t="s">
        <v>22</v>
      </c>
      <c r="H3682" s="27343" t="s">
        <v>22</v>
      </c>
      <c r="I3682" s="27545" t="s">
        <v>3314</v>
      </c>
      <c r="J3682" s="27343" t="s">
        <v>22</v>
      </c>
      <c r="K3682" s="28195"/>
      <c r="L3682" s="28229"/>
      <c r="M3682" s="28229"/>
      <c r="N3682" s="28229"/>
      <c r="O3682" s="28229"/>
      <c r="P3682" s="28229"/>
      <c r="Q3682" s="28229"/>
      <c r="R3682" s="28229"/>
      <c r="S3682" s="28229"/>
      <c r="T3682" s="28229"/>
      <c r="U3682" s="28265"/>
      <c r="V3682" s="28229">
        <v>0</v>
      </c>
    </row>
    <row s="28966" customFormat="1" customHeight="1" ht="15">
      <c r="A3683" s="28229"/>
      <c r="B3683" s="28924"/>
      <c r="C3683" s="28540"/>
      <c r="D3683" s="27339" t="str">
        <f>B3682&amp;".2"</f>
        <v>3.1216.2</v>
      </c>
      <c r="E3683" s="27340" t="s">
        <v>1066</v>
      </c>
      <c r="F3683" s="27341" t="s">
        <v>430</v>
      </c>
      <c r="G3683" s="27310" t="s">
        <v>22</v>
      </c>
      <c r="H3683" s="27343" t="s">
        <v>22</v>
      </c>
      <c r="I3683" s="27310" t="s">
        <v>3299</v>
      </c>
      <c r="J3683" s="27343" t="s">
        <v>22</v>
      </c>
      <c r="K3683" s="28195" t="s">
        <v>1067</v>
      </c>
      <c r="L3683" s="28229"/>
      <c r="M3683" s="28229"/>
      <c r="N3683" s="28229"/>
      <c r="O3683" s="28229"/>
      <c r="P3683" s="28229"/>
      <c r="Q3683" s="28229"/>
      <c r="R3683" s="28229"/>
      <c r="S3683" s="28229"/>
      <c r="T3683" s="28229"/>
      <c r="U3683" s="28265"/>
      <c r="V3683" s="28229">
        <v>0</v>
      </c>
    </row>
    <row s="28966" customFormat="1" customHeight="1" ht="15">
      <c r="A3684" s="28229"/>
      <c r="B3684" s="28924"/>
      <c r="C3684" s="28540"/>
      <c r="D3684" s="27339" t="str">
        <f>B3682&amp;".3"</f>
        <v>3.1216.3</v>
      </c>
      <c r="E3684" s="27340" t="s">
        <v>1068</v>
      </c>
      <c r="F3684" s="27341" t="s">
        <v>430</v>
      </c>
      <c r="G3684" s="27310" t="s">
        <v>22</v>
      </c>
      <c r="H3684" s="27343" t="s">
        <v>22</v>
      </c>
      <c r="I3684" s="27310" t="s">
        <v>3299</v>
      </c>
      <c r="J3684" s="27343" t="s">
        <v>22</v>
      </c>
      <c r="K3684" s="28195" t="s">
        <v>1069</v>
      </c>
      <c r="L3684" s="28229"/>
      <c r="M3684" s="28229"/>
      <c r="N3684" s="28229"/>
      <c r="O3684" s="28229"/>
      <c r="P3684" s="28229"/>
      <c r="Q3684" s="28229"/>
      <c r="R3684" s="28229"/>
      <c r="S3684" s="28229"/>
      <c r="T3684" s="28229"/>
      <c r="U3684" s="28265"/>
      <c r="V3684" s="28229">
        <v>0</v>
      </c>
    </row>
    <row s="28966" customFormat="1" customHeight="1" ht="22.5">
      <c r="A3685" s="28229"/>
      <c r="B3685" s="28924" t="s">
        <v>3315</v>
      </c>
      <c r="C3685" s="28540" t="s">
        <v>103</v>
      </c>
      <c r="D3685" s="27339" t="str">
        <f>B3685&amp;".1"</f>
        <v>3.1217.1</v>
      </c>
      <c r="E3685" s="27340" t="s">
        <v>1065</v>
      </c>
      <c r="F3685" s="27341" t="s">
        <v>430</v>
      </c>
      <c r="G3685" s="27545" t="s">
        <v>22</v>
      </c>
      <c r="H3685" s="27343" t="s">
        <v>22</v>
      </c>
      <c r="I3685" s="27545" t="s">
        <v>3316</v>
      </c>
      <c r="J3685" s="27343" t="s">
        <v>22</v>
      </c>
      <c r="K3685" s="28195"/>
      <c r="L3685" s="28229"/>
      <c r="M3685" s="28229"/>
      <c r="N3685" s="28229"/>
      <c r="O3685" s="28229"/>
      <c r="P3685" s="28229"/>
      <c r="Q3685" s="28229"/>
      <c r="R3685" s="28229"/>
      <c r="S3685" s="28229"/>
      <c r="T3685" s="28229"/>
      <c r="U3685" s="28265"/>
      <c r="V3685" s="28229">
        <v>0</v>
      </c>
    </row>
    <row s="28966" customFormat="1" customHeight="1" ht="15">
      <c r="A3686" s="28229"/>
      <c r="B3686" s="28924"/>
      <c r="C3686" s="28540"/>
      <c r="D3686" s="27339" t="str">
        <f>B3685&amp;".2"</f>
        <v>3.1217.2</v>
      </c>
      <c r="E3686" s="27340" t="s">
        <v>1066</v>
      </c>
      <c r="F3686" s="27341" t="s">
        <v>430</v>
      </c>
      <c r="G3686" s="27310" t="s">
        <v>22</v>
      </c>
      <c r="H3686" s="27343" t="s">
        <v>22</v>
      </c>
      <c r="I3686" s="27310" t="s">
        <v>3299</v>
      </c>
      <c r="J3686" s="27343" t="s">
        <v>22</v>
      </c>
      <c r="K3686" s="28195" t="s">
        <v>1067</v>
      </c>
      <c r="L3686" s="28229"/>
      <c r="M3686" s="28229"/>
      <c r="N3686" s="28229"/>
      <c r="O3686" s="28229"/>
      <c r="P3686" s="28229"/>
      <c r="Q3686" s="28229"/>
      <c r="R3686" s="28229"/>
      <c r="S3686" s="28229"/>
      <c r="T3686" s="28229"/>
      <c r="U3686" s="28265"/>
      <c r="V3686" s="28229">
        <v>0</v>
      </c>
    </row>
    <row s="28966" customFormat="1" customHeight="1" ht="15">
      <c r="A3687" s="28229"/>
      <c r="B3687" s="28924"/>
      <c r="C3687" s="28540"/>
      <c r="D3687" s="27339" t="str">
        <f>B3685&amp;".3"</f>
        <v>3.1217.3</v>
      </c>
      <c r="E3687" s="27340" t="s">
        <v>1068</v>
      </c>
      <c r="F3687" s="27341" t="s">
        <v>430</v>
      </c>
      <c r="G3687" s="27310" t="s">
        <v>22</v>
      </c>
      <c r="H3687" s="27343" t="s">
        <v>22</v>
      </c>
      <c r="I3687" s="27310" t="s">
        <v>3299</v>
      </c>
      <c r="J3687" s="27343" t="s">
        <v>22</v>
      </c>
      <c r="K3687" s="28195" t="s">
        <v>1069</v>
      </c>
      <c r="L3687" s="28229"/>
      <c r="M3687" s="28229"/>
      <c r="N3687" s="28229"/>
      <c r="O3687" s="28229"/>
      <c r="P3687" s="28229"/>
      <c r="Q3687" s="28229"/>
      <c r="R3687" s="28229"/>
      <c r="S3687" s="28229"/>
      <c r="T3687" s="28229"/>
      <c r="U3687" s="28265"/>
      <c r="V3687" s="28229">
        <v>0</v>
      </c>
    </row>
    <row s="28966" customFormat="1" customHeight="1" ht="22.5">
      <c r="A3688" s="28229"/>
      <c r="B3688" s="28924" t="s">
        <v>3317</v>
      </c>
      <c r="C3688" s="28540" t="s">
        <v>103</v>
      </c>
      <c r="D3688" s="27339" t="str">
        <f>B3688&amp;".1"</f>
        <v>3.1218.1</v>
      </c>
      <c r="E3688" s="27340" t="s">
        <v>1065</v>
      </c>
      <c r="F3688" s="27341" t="s">
        <v>430</v>
      </c>
      <c r="G3688" s="27545" t="s">
        <v>22</v>
      </c>
      <c r="H3688" s="27343" t="s">
        <v>22</v>
      </c>
      <c r="I3688" s="27545" t="s">
        <v>3318</v>
      </c>
      <c r="J3688" s="27343" t="s">
        <v>22</v>
      </c>
      <c r="K3688" s="28195"/>
      <c r="L3688" s="28229"/>
      <c r="M3688" s="28229"/>
      <c r="N3688" s="28229"/>
      <c r="O3688" s="28229"/>
      <c r="P3688" s="28229"/>
      <c r="Q3688" s="28229"/>
      <c r="R3688" s="28229"/>
      <c r="S3688" s="28229"/>
      <c r="T3688" s="28229"/>
      <c r="U3688" s="28265"/>
      <c r="V3688" s="28229">
        <v>0</v>
      </c>
    </row>
    <row s="28966" customFormat="1" customHeight="1" ht="15">
      <c r="A3689" s="28229"/>
      <c r="B3689" s="28924"/>
      <c r="C3689" s="28540"/>
      <c r="D3689" s="27339" t="str">
        <f>B3688&amp;".2"</f>
        <v>3.1218.2</v>
      </c>
      <c r="E3689" s="27340" t="s">
        <v>1066</v>
      </c>
      <c r="F3689" s="27341" t="s">
        <v>430</v>
      </c>
      <c r="G3689" s="27310" t="s">
        <v>22</v>
      </c>
      <c r="H3689" s="27343" t="s">
        <v>22</v>
      </c>
      <c r="I3689" s="27310" t="s">
        <v>3299</v>
      </c>
      <c r="J3689" s="27343" t="s">
        <v>22</v>
      </c>
      <c r="K3689" s="28195" t="s">
        <v>1067</v>
      </c>
      <c r="L3689" s="28229"/>
      <c r="M3689" s="28229"/>
      <c r="N3689" s="28229"/>
      <c r="O3689" s="28229"/>
      <c r="P3689" s="28229"/>
      <c r="Q3689" s="28229"/>
      <c r="R3689" s="28229"/>
      <c r="S3689" s="28229"/>
      <c r="T3689" s="28229"/>
      <c r="U3689" s="28265"/>
      <c r="V3689" s="28229">
        <v>0</v>
      </c>
    </row>
    <row s="28966" customFormat="1" customHeight="1" ht="15">
      <c r="A3690" s="28229"/>
      <c r="B3690" s="28924"/>
      <c r="C3690" s="28540"/>
      <c r="D3690" s="27339" t="str">
        <f>B3688&amp;".3"</f>
        <v>3.1218.3</v>
      </c>
      <c r="E3690" s="27340" t="s">
        <v>1068</v>
      </c>
      <c r="F3690" s="27341" t="s">
        <v>430</v>
      </c>
      <c r="G3690" s="27310" t="s">
        <v>22</v>
      </c>
      <c r="H3690" s="27343" t="s">
        <v>22</v>
      </c>
      <c r="I3690" s="27310" t="s">
        <v>3299</v>
      </c>
      <c r="J3690" s="27343" t="s">
        <v>22</v>
      </c>
      <c r="K3690" s="28195" t="s">
        <v>1069</v>
      </c>
      <c r="L3690" s="28229"/>
      <c r="M3690" s="28229"/>
      <c r="N3690" s="28229"/>
      <c r="O3690" s="28229"/>
      <c r="P3690" s="28229"/>
      <c r="Q3690" s="28229"/>
      <c r="R3690" s="28229"/>
      <c r="S3690" s="28229"/>
      <c r="T3690" s="28229"/>
      <c r="U3690" s="28265"/>
      <c r="V3690" s="28229">
        <v>0</v>
      </c>
    </row>
    <row s="28966" customFormat="1" customHeight="1" ht="22.5">
      <c r="A3691" s="28229"/>
      <c r="B3691" s="28924" t="s">
        <v>3319</v>
      </c>
      <c r="C3691" s="28540" t="s">
        <v>103</v>
      </c>
      <c r="D3691" s="27339" t="str">
        <f>B3691&amp;".1"</f>
        <v>3.1219.1</v>
      </c>
      <c r="E3691" s="27340" t="s">
        <v>1065</v>
      </c>
      <c r="F3691" s="27341" t="s">
        <v>430</v>
      </c>
      <c r="G3691" s="27545" t="s">
        <v>22</v>
      </c>
      <c r="H3691" s="27343" t="s">
        <v>22</v>
      </c>
      <c r="I3691" s="27545" t="s">
        <v>3320</v>
      </c>
      <c r="J3691" s="27343" t="s">
        <v>22</v>
      </c>
      <c r="K3691" s="28195"/>
      <c r="L3691" s="28229"/>
      <c r="M3691" s="28229"/>
      <c r="N3691" s="28229"/>
      <c r="O3691" s="28229"/>
      <c r="P3691" s="28229"/>
      <c r="Q3691" s="28229"/>
      <c r="R3691" s="28229"/>
      <c r="S3691" s="28229"/>
      <c r="T3691" s="28229"/>
      <c r="U3691" s="28265"/>
      <c r="V3691" s="28229">
        <v>0</v>
      </c>
    </row>
    <row s="28966" customFormat="1" customHeight="1" ht="15">
      <c r="A3692" s="28229"/>
      <c r="B3692" s="28924"/>
      <c r="C3692" s="28540"/>
      <c r="D3692" s="27339" t="str">
        <f>B3691&amp;".2"</f>
        <v>3.1219.2</v>
      </c>
      <c r="E3692" s="27340" t="s">
        <v>1066</v>
      </c>
      <c r="F3692" s="27341" t="s">
        <v>430</v>
      </c>
      <c r="G3692" s="27310" t="s">
        <v>22</v>
      </c>
      <c r="H3692" s="27343" t="s">
        <v>22</v>
      </c>
      <c r="I3692" s="27310" t="s">
        <v>3299</v>
      </c>
      <c r="J3692" s="27343" t="s">
        <v>22</v>
      </c>
      <c r="K3692" s="28195" t="s">
        <v>1067</v>
      </c>
      <c r="L3692" s="28229"/>
      <c r="M3692" s="28229"/>
      <c r="N3692" s="28229"/>
      <c r="O3692" s="28229"/>
      <c r="P3692" s="28229"/>
      <c r="Q3692" s="28229"/>
      <c r="R3692" s="28229"/>
      <c r="S3692" s="28229"/>
      <c r="T3692" s="28229"/>
      <c r="U3692" s="28265"/>
      <c r="V3692" s="28229">
        <v>0</v>
      </c>
    </row>
    <row s="28966" customFormat="1" customHeight="1" ht="15">
      <c r="A3693" s="28229"/>
      <c r="B3693" s="28924"/>
      <c r="C3693" s="28540"/>
      <c r="D3693" s="27339" t="str">
        <f>B3691&amp;".3"</f>
        <v>3.1219.3</v>
      </c>
      <c r="E3693" s="27340" t="s">
        <v>1068</v>
      </c>
      <c r="F3693" s="27341" t="s">
        <v>430</v>
      </c>
      <c r="G3693" s="27310" t="s">
        <v>22</v>
      </c>
      <c r="H3693" s="27343" t="s">
        <v>22</v>
      </c>
      <c r="I3693" s="27310" t="s">
        <v>3299</v>
      </c>
      <c r="J3693" s="27343" t="s">
        <v>22</v>
      </c>
      <c r="K3693" s="28195" t="s">
        <v>1069</v>
      </c>
      <c r="L3693" s="28229"/>
      <c r="M3693" s="28229"/>
      <c r="N3693" s="28229"/>
      <c r="O3693" s="28229"/>
      <c r="P3693" s="28229"/>
      <c r="Q3693" s="28229"/>
      <c r="R3693" s="28229"/>
      <c r="S3693" s="28229"/>
      <c r="T3693" s="28229"/>
      <c r="U3693" s="28265"/>
      <c r="V3693" s="28229">
        <v>0</v>
      </c>
    </row>
    <row s="28966" customFormat="1" customHeight="1" ht="22.5">
      <c r="A3694" s="28229"/>
      <c r="B3694" s="28924" t="s">
        <v>3321</v>
      </c>
      <c r="C3694" s="28540" t="s">
        <v>103</v>
      </c>
      <c r="D3694" s="27339" t="str">
        <f>B3694&amp;".1"</f>
        <v>3.1220.1</v>
      </c>
      <c r="E3694" s="27340" t="s">
        <v>1065</v>
      </c>
      <c r="F3694" s="27341" t="s">
        <v>430</v>
      </c>
      <c r="G3694" s="27545" t="s">
        <v>22</v>
      </c>
      <c r="H3694" s="27343" t="s">
        <v>22</v>
      </c>
      <c r="I3694" s="27545" t="s">
        <v>3322</v>
      </c>
      <c r="J3694" s="27343" t="s">
        <v>22</v>
      </c>
      <c r="K3694" s="28195"/>
      <c r="L3694" s="28229"/>
      <c r="M3694" s="28229"/>
      <c r="N3694" s="28229"/>
      <c r="O3694" s="28229"/>
      <c r="P3694" s="28229"/>
      <c r="Q3694" s="28229"/>
      <c r="R3694" s="28229"/>
      <c r="S3694" s="28229"/>
      <c r="T3694" s="28229"/>
      <c r="U3694" s="28265"/>
      <c r="V3694" s="28229">
        <v>0</v>
      </c>
    </row>
    <row s="28966" customFormat="1" customHeight="1" ht="15">
      <c r="A3695" s="28229"/>
      <c r="B3695" s="28924"/>
      <c r="C3695" s="28540"/>
      <c r="D3695" s="27339" t="str">
        <f>B3694&amp;".2"</f>
        <v>3.1220.2</v>
      </c>
      <c r="E3695" s="27340" t="s">
        <v>1066</v>
      </c>
      <c r="F3695" s="27341" t="s">
        <v>430</v>
      </c>
      <c r="G3695" s="27310" t="s">
        <v>22</v>
      </c>
      <c r="H3695" s="27343" t="s">
        <v>22</v>
      </c>
      <c r="I3695" s="27310" t="s">
        <v>3299</v>
      </c>
      <c r="J3695" s="27343" t="s">
        <v>22</v>
      </c>
      <c r="K3695" s="28195" t="s">
        <v>1067</v>
      </c>
      <c r="L3695" s="28229"/>
      <c r="M3695" s="28229"/>
      <c r="N3695" s="28229"/>
      <c r="O3695" s="28229"/>
      <c r="P3695" s="28229"/>
      <c r="Q3695" s="28229"/>
      <c r="R3695" s="28229"/>
      <c r="S3695" s="28229"/>
      <c r="T3695" s="28229"/>
      <c r="U3695" s="28265"/>
      <c r="V3695" s="28229">
        <v>0</v>
      </c>
    </row>
    <row s="28966" customFormat="1" customHeight="1" ht="15">
      <c r="A3696" s="28229"/>
      <c r="B3696" s="28924"/>
      <c r="C3696" s="28540"/>
      <c r="D3696" s="27339" t="str">
        <f>B3694&amp;".3"</f>
        <v>3.1220.3</v>
      </c>
      <c r="E3696" s="27340" t="s">
        <v>1068</v>
      </c>
      <c r="F3696" s="27341" t="s">
        <v>430</v>
      </c>
      <c r="G3696" s="27310" t="s">
        <v>22</v>
      </c>
      <c r="H3696" s="27343" t="s">
        <v>22</v>
      </c>
      <c r="I3696" s="27310" t="s">
        <v>3299</v>
      </c>
      <c r="J3696" s="27343" t="s">
        <v>22</v>
      </c>
      <c r="K3696" s="28195" t="s">
        <v>1069</v>
      </c>
      <c r="L3696" s="28229"/>
      <c r="M3696" s="28229"/>
      <c r="N3696" s="28229"/>
      <c r="O3696" s="28229"/>
      <c r="P3696" s="28229"/>
      <c r="Q3696" s="28229"/>
      <c r="R3696" s="28229"/>
      <c r="S3696" s="28229"/>
      <c r="T3696" s="28229"/>
      <c r="U3696" s="28265"/>
      <c r="V3696" s="28229">
        <v>0</v>
      </c>
    </row>
    <row s="28966" customFormat="1" customHeight="1" ht="22.5">
      <c r="A3697" s="28229"/>
      <c r="B3697" s="28924" t="s">
        <v>3323</v>
      </c>
      <c r="C3697" s="28540" t="s">
        <v>103</v>
      </c>
      <c r="D3697" s="27339" t="str">
        <f>B3697&amp;".1"</f>
        <v>3.1221.1</v>
      </c>
      <c r="E3697" s="27340" t="s">
        <v>1065</v>
      </c>
      <c r="F3697" s="27341" t="s">
        <v>430</v>
      </c>
      <c r="G3697" s="27545" t="s">
        <v>22</v>
      </c>
      <c r="H3697" s="27343" t="s">
        <v>22</v>
      </c>
      <c r="I3697" s="27545" t="s">
        <v>3320</v>
      </c>
      <c r="J3697" s="27343" t="s">
        <v>22</v>
      </c>
      <c r="K3697" s="28195"/>
      <c r="L3697" s="28229"/>
      <c r="M3697" s="28229"/>
      <c r="N3697" s="28229"/>
      <c r="O3697" s="28229"/>
      <c r="P3697" s="28229"/>
      <c r="Q3697" s="28229"/>
      <c r="R3697" s="28229"/>
      <c r="S3697" s="28229"/>
      <c r="T3697" s="28229"/>
      <c r="U3697" s="28265"/>
      <c r="V3697" s="28229">
        <v>0</v>
      </c>
    </row>
    <row s="28966" customFormat="1" customHeight="1" ht="15">
      <c r="A3698" s="28229"/>
      <c r="B3698" s="28924"/>
      <c r="C3698" s="28540"/>
      <c r="D3698" s="27339" t="str">
        <f>B3697&amp;".2"</f>
        <v>3.1221.2</v>
      </c>
      <c r="E3698" s="27340" t="s">
        <v>1066</v>
      </c>
      <c r="F3698" s="27341" t="s">
        <v>430</v>
      </c>
      <c r="G3698" s="27310" t="s">
        <v>22</v>
      </c>
      <c r="H3698" s="27343" t="s">
        <v>22</v>
      </c>
      <c r="I3698" s="27310" t="s">
        <v>3299</v>
      </c>
      <c r="J3698" s="27343" t="s">
        <v>22</v>
      </c>
      <c r="K3698" s="28195" t="s">
        <v>1067</v>
      </c>
      <c r="L3698" s="28229"/>
      <c r="M3698" s="28229"/>
      <c r="N3698" s="28229"/>
      <c r="O3698" s="28229"/>
      <c r="P3698" s="28229"/>
      <c r="Q3698" s="28229"/>
      <c r="R3698" s="28229"/>
      <c r="S3698" s="28229"/>
      <c r="T3698" s="28229"/>
      <c r="U3698" s="28265"/>
      <c r="V3698" s="28229">
        <v>0</v>
      </c>
    </row>
    <row s="28966" customFormat="1" customHeight="1" ht="15">
      <c r="A3699" s="28229"/>
      <c r="B3699" s="28924"/>
      <c r="C3699" s="28540"/>
      <c r="D3699" s="27339" t="str">
        <f>B3697&amp;".3"</f>
        <v>3.1221.3</v>
      </c>
      <c r="E3699" s="27340" t="s">
        <v>1068</v>
      </c>
      <c r="F3699" s="27341" t="s">
        <v>430</v>
      </c>
      <c r="G3699" s="27310" t="s">
        <v>22</v>
      </c>
      <c r="H3699" s="27343" t="s">
        <v>22</v>
      </c>
      <c r="I3699" s="27310" t="s">
        <v>3299</v>
      </c>
      <c r="J3699" s="27343" t="s">
        <v>22</v>
      </c>
      <c r="K3699" s="28195" t="s">
        <v>1069</v>
      </c>
      <c r="L3699" s="28229"/>
      <c r="M3699" s="28229"/>
      <c r="N3699" s="28229"/>
      <c r="O3699" s="28229"/>
      <c r="P3699" s="28229"/>
      <c r="Q3699" s="28229"/>
      <c r="R3699" s="28229"/>
      <c r="S3699" s="28229"/>
      <c r="T3699" s="28229"/>
      <c r="U3699" s="28265"/>
      <c r="V3699" s="28229">
        <v>0</v>
      </c>
    </row>
    <row s="28966" customFormat="1" customHeight="1" ht="22.5">
      <c r="A3700" s="28229"/>
      <c r="B3700" s="28924" t="s">
        <v>3324</v>
      </c>
      <c r="C3700" s="28540" t="s">
        <v>103</v>
      </c>
      <c r="D3700" s="27339" t="str">
        <f>B3700&amp;".1"</f>
        <v>3.1222.1</v>
      </c>
      <c r="E3700" s="27340" t="s">
        <v>1065</v>
      </c>
      <c r="F3700" s="27341" t="s">
        <v>430</v>
      </c>
      <c r="G3700" s="27545" t="s">
        <v>22</v>
      </c>
      <c r="H3700" s="27343" t="s">
        <v>22</v>
      </c>
      <c r="I3700" s="27545" t="s">
        <v>3325</v>
      </c>
      <c r="J3700" s="27343" t="s">
        <v>22</v>
      </c>
      <c r="K3700" s="28195"/>
      <c r="L3700" s="28229"/>
      <c r="M3700" s="28229"/>
      <c r="N3700" s="28229"/>
      <c r="O3700" s="28229"/>
      <c r="P3700" s="28229"/>
      <c r="Q3700" s="28229"/>
      <c r="R3700" s="28229"/>
      <c r="S3700" s="28229"/>
      <c r="T3700" s="28229"/>
      <c r="U3700" s="28265"/>
      <c r="V3700" s="28229">
        <v>0</v>
      </c>
    </row>
    <row s="28966" customFormat="1" customHeight="1" ht="15">
      <c r="A3701" s="28229"/>
      <c r="B3701" s="28924"/>
      <c r="C3701" s="28540"/>
      <c r="D3701" s="27339" t="str">
        <f>B3700&amp;".2"</f>
        <v>3.1222.2</v>
      </c>
      <c r="E3701" s="27340" t="s">
        <v>1066</v>
      </c>
      <c r="F3701" s="27341" t="s">
        <v>430</v>
      </c>
      <c r="G3701" s="27310" t="s">
        <v>22</v>
      </c>
      <c r="H3701" s="27343" t="s">
        <v>22</v>
      </c>
      <c r="I3701" s="27310" t="s">
        <v>3299</v>
      </c>
      <c r="J3701" s="27343" t="s">
        <v>22</v>
      </c>
      <c r="K3701" s="28195" t="s">
        <v>1067</v>
      </c>
      <c r="L3701" s="28229"/>
      <c r="M3701" s="28229"/>
      <c r="N3701" s="28229"/>
      <c r="O3701" s="28229"/>
      <c r="P3701" s="28229"/>
      <c r="Q3701" s="28229"/>
      <c r="R3701" s="28229"/>
      <c r="S3701" s="28229"/>
      <c r="T3701" s="28229"/>
      <c r="U3701" s="28265"/>
      <c r="V3701" s="28229">
        <v>0</v>
      </c>
    </row>
    <row s="28966" customFormat="1" customHeight="1" ht="15">
      <c r="A3702" s="28229"/>
      <c r="B3702" s="28924"/>
      <c r="C3702" s="28540"/>
      <c r="D3702" s="27339" t="str">
        <f>B3700&amp;".3"</f>
        <v>3.1222.3</v>
      </c>
      <c r="E3702" s="27340" t="s">
        <v>1068</v>
      </c>
      <c r="F3702" s="27341" t="s">
        <v>430</v>
      </c>
      <c r="G3702" s="27310" t="s">
        <v>22</v>
      </c>
      <c r="H3702" s="27343" t="s">
        <v>22</v>
      </c>
      <c r="I3702" s="27310" t="s">
        <v>3299</v>
      </c>
      <c r="J3702" s="27343" t="s">
        <v>22</v>
      </c>
      <c r="K3702" s="28195" t="s">
        <v>1069</v>
      </c>
      <c r="L3702" s="28229"/>
      <c r="M3702" s="28229"/>
      <c r="N3702" s="28229"/>
      <c r="O3702" s="28229"/>
      <c r="P3702" s="28229"/>
      <c r="Q3702" s="28229"/>
      <c r="R3702" s="28229"/>
      <c r="S3702" s="28229"/>
      <c r="T3702" s="28229"/>
      <c r="U3702" s="28265"/>
      <c r="V3702" s="28229">
        <v>0</v>
      </c>
    </row>
    <row s="28966" customFormat="1" customHeight="1" ht="22.5">
      <c r="A3703" s="28229"/>
      <c r="B3703" s="28924" t="s">
        <v>3326</v>
      </c>
      <c r="C3703" s="28540" t="s">
        <v>103</v>
      </c>
      <c r="D3703" s="27339" t="str">
        <f>B3703&amp;".1"</f>
        <v>3.1223.1</v>
      </c>
      <c r="E3703" s="27340" t="s">
        <v>1065</v>
      </c>
      <c r="F3703" s="27341" t="s">
        <v>430</v>
      </c>
      <c r="G3703" s="27545" t="s">
        <v>22</v>
      </c>
      <c r="H3703" s="27343" t="s">
        <v>22</v>
      </c>
      <c r="I3703" s="27545" t="s">
        <v>3327</v>
      </c>
      <c r="J3703" s="27343" t="s">
        <v>22</v>
      </c>
      <c r="K3703" s="28195"/>
      <c r="L3703" s="28229"/>
      <c r="M3703" s="28229"/>
      <c r="N3703" s="28229"/>
      <c r="O3703" s="28229"/>
      <c r="P3703" s="28229"/>
      <c r="Q3703" s="28229"/>
      <c r="R3703" s="28229"/>
      <c r="S3703" s="28229"/>
      <c r="T3703" s="28229"/>
      <c r="U3703" s="28265"/>
      <c r="V3703" s="28229">
        <v>0</v>
      </c>
    </row>
    <row s="28966" customFormat="1" customHeight="1" ht="15">
      <c r="A3704" s="28229"/>
      <c r="B3704" s="28924"/>
      <c r="C3704" s="28540"/>
      <c r="D3704" s="27339" t="str">
        <f>B3703&amp;".2"</f>
        <v>3.1223.2</v>
      </c>
      <c r="E3704" s="27340" t="s">
        <v>1066</v>
      </c>
      <c r="F3704" s="27341" t="s">
        <v>430</v>
      </c>
      <c r="G3704" s="27310" t="s">
        <v>22</v>
      </c>
      <c r="H3704" s="27343" t="s">
        <v>22</v>
      </c>
      <c r="I3704" s="27310" t="s">
        <v>3299</v>
      </c>
      <c r="J3704" s="27343" t="s">
        <v>22</v>
      </c>
      <c r="K3704" s="28195" t="s">
        <v>1067</v>
      </c>
      <c r="L3704" s="28229"/>
      <c r="M3704" s="28229"/>
      <c r="N3704" s="28229"/>
      <c r="O3704" s="28229"/>
      <c r="P3704" s="28229"/>
      <c r="Q3704" s="28229"/>
      <c r="R3704" s="28229"/>
      <c r="S3704" s="28229"/>
      <c r="T3704" s="28229"/>
      <c r="U3704" s="28265"/>
      <c r="V3704" s="28229">
        <v>0</v>
      </c>
    </row>
    <row s="28966" customFormat="1" customHeight="1" ht="15">
      <c r="A3705" s="28229"/>
      <c r="B3705" s="28924"/>
      <c r="C3705" s="28540"/>
      <c r="D3705" s="27339" t="str">
        <f>B3703&amp;".3"</f>
        <v>3.1223.3</v>
      </c>
      <c r="E3705" s="27340" t="s">
        <v>1068</v>
      </c>
      <c r="F3705" s="27341" t="s">
        <v>430</v>
      </c>
      <c r="G3705" s="27310" t="s">
        <v>22</v>
      </c>
      <c r="H3705" s="27343" t="s">
        <v>22</v>
      </c>
      <c r="I3705" s="27310" t="s">
        <v>3268</v>
      </c>
      <c r="J3705" s="27343" t="s">
        <v>22</v>
      </c>
      <c r="K3705" s="28195" t="s">
        <v>1069</v>
      </c>
      <c r="L3705" s="28229"/>
      <c r="M3705" s="28229"/>
      <c r="N3705" s="28229"/>
      <c r="O3705" s="28229"/>
      <c r="P3705" s="28229"/>
      <c r="Q3705" s="28229"/>
      <c r="R3705" s="28229"/>
      <c r="S3705" s="28229"/>
      <c r="T3705" s="28229"/>
      <c r="U3705" s="28265"/>
      <c r="V3705" s="28229">
        <v>0</v>
      </c>
    </row>
    <row s="28966" customFormat="1" customHeight="1" ht="22.5">
      <c r="A3706" s="28229"/>
      <c r="B3706" s="28924" t="s">
        <v>3328</v>
      </c>
      <c r="C3706" s="28540" t="s">
        <v>103</v>
      </c>
      <c r="D3706" s="27339" t="str">
        <f>B3706&amp;".1"</f>
        <v>3.1224.1</v>
      </c>
      <c r="E3706" s="27340" t="s">
        <v>1065</v>
      </c>
      <c r="F3706" s="27341" t="s">
        <v>430</v>
      </c>
      <c r="G3706" s="27545" t="s">
        <v>22</v>
      </c>
      <c r="H3706" s="27343" t="s">
        <v>22</v>
      </c>
      <c r="I3706" s="27545" t="s">
        <v>3329</v>
      </c>
      <c r="J3706" s="27343" t="s">
        <v>22</v>
      </c>
      <c r="K3706" s="28195"/>
      <c r="L3706" s="28229"/>
      <c r="M3706" s="28229"/>
      <c r="N3706" s="28229"/>
      <c r="O3706" s="28229"/>
      <c r="P3706" s="28229"/>
      <c r="Q3706" s="28229"/>
      <c r="R3706" s="28229"/>
      <c r="S3706" s="28229"/>
      <c r="T3706" s="28229"/>
      <c r="U3706" s="28265"/>
      <c r="V3706" s="28229">
        <v>0</v>
      </c>
    </row>
    <row s="28966" customFormat="1" customHeight="1" ht="15">
      <c r="A3707" s="28229"/>
      <c r="B3707" s="28924"/>
      <c r="C3707" s="28540"/>
      <c r="D3707" s="27339" t="str">
        <f>B3706&amp;".2"</f>
        <v>3.1224.2</v>
      </c>
      <c r="E3707" s="27340" t="s">
        <v>1066</v>
      </c>
      <c r="F3707" s="27341" t="s">
        <v>430</v>
      </c>
      <c r="G3707" s="27310" t="s">
        <v>22</v>
      </c>
      <c r="H3707" s="27343" t="s">
        <v>22</v>
      </c>
      <c r="I3707" s="27310" t="s">
        <v>3299</v>
      </c>
      <c r="J3707" s="27343" t="s">
        <v>22</v>
      </c>
      <c r="K3707" s="28195" t="s">
        <v>1067</v>
      </c>
      <c r="L3707" s="28229"/>
      <c r="M3707" s="28229"/>
      <c r="N3707" s="28229"/>
      <c r="O3707" s="28229"/>
      <c r="P3707" s="28229"/>
      <c r="Q3707" s="28229"/>
      <c r="R3707" s="28229"/>
      <c r="S3707" s="28229"/>
      <c r="T3707" s="28229"/>
      <c r="U3707" s="28265"/>
      <c r="V3707" s="28229">
        <v>0</v>
      </c>
    </row>
    <row s="28966" customFormat="1" customHeight="1" ht="15">
      <c r="A3708" s="28229"/>
      <c r="B3708" s="28924"/>
      <c r="C3708" s="28540"/>
      <c r="D3708" s="27339" t="str">
        <f>B3706&amp;".3"</f>
        <v>3.1224.3</v>
      </c>
      <c r="E3708" s="27340" t="s">
        <v>1068</v>
      </c>
      <c r="F3708" s="27341" t="s">
        <v>430</v>
      </c>
      <c r="G3708" s="27310" t="s">
        <v>22</v>
      </c>
      <c r="H3708" s="27343" t="s">
        <v>22</v>
      </c>
      <c r="I3708" s="27310" t="s">
        <v>3299</v>
      </c>
      <c r="J3708" s="27343" t="s">
        <v>22</v>
      </c>
      <c r="K3708" s="28195" t="s">
        <v>1069</v>
      </c>
      <c r="L3708" s="28229"/>
      <c r="M3708" s="28229"/>
      <c r="N3708" s="28229"/>
      <c r="O3708" s="28229"/>
      <c r="P3708" s="28229"/>
      <c r="Q3708" s="28229"/>
      <c r="R3708" s="28229"/>
      <c r="S3708" s="28229"/>
      <c r="T3708" s="28229"/>
      <c r="U3708" s="28265"/>
      <c r="V3708" s="28229">
        <v>0</v>
      </c>
    </row>
    <row s="28966" customFormat="1" customHeight="1" ht="22.5">
      <c r="A3709" s="28229"/>
      <c r="B3709" s="28924" t="s">
        <v>3330</v>
      </c>
      <c r="C3709" s="28540" t="s">
        <v>103</v>
      </c>
      <c r="D3709" s="27339" t="str">
        <f>B3709&amp;".1"</f>
        <v>3.1225.1</v>
      </c>
      <c r="E3709" s="27340" t="s">
        <v>1065</v>
      </c>
      <c r="F3709" s="27341" t="s">
        <v>430</v>
      </c>
      <c r="G3709" s="27545" t="s">
        <v>22</v>
      </c>
      <c r="H3709" s="27343" t="s">
        <v>22</v>
      </c>
      <c r="I3709" s="27545" t="s">
        <v>3331</v>
      </c>
      <c r="J3709" s="27343" t="s">
        <v>22</v>
      </c>
      <c r="K3709" s="28195"/>
      <c r="L3709" s="28229"/>
      <c r="M3709" s="28229"/>
      <c r="N3709" s="28229"/>
      <c r="O3709" s="28229"/>
      <c r="P3709" s="28229"/>
      <c r="Q3709" s="28229"/>
      <c r="R3709" s="28229"/>
      <c r="S3709" s="28229"/>
      <c r="T3709" s="28229"/>
      <c r="U3709" s="28265"/>
      <c r="V3709" s="28229">
        <v>0</v>
      </c>
    </row>
    <row s="28966" customFormat="1" customHeight="1" ht="15">
      <c r="A3710" s="28229"/>
      <c r="B3710" s="28924"/>
      <c r="C3710" s="28540"/>
      <c r="D3710" s="27339" t="str">
        <f>B3709&amp;".2"</f>
        <v>3.1225.2</v>
      </c>
      <c r="E3710" s="27340" t="s">
        <v>1066</v>
      </c>
      <c r="F3710" s="27341" t="s">
        <v>430</v>
      </c>
      <c r="G3710" s="27310" t="s">
        <v>22</v>
      </c>
      <c r="H3710" s="27343" t="s">
        <v>22</v>
      </c>
      <c r="I3710" s="27310" t="s">
        <v>3299</v>
      </c>
      <c r="J3710" s="27343" t="s">
        <v>22</v>
      </c>
      <c r="K3710" s="28195" t="s">
        <v>1067</v>
      </c>
      <c r="L3710" s="28229"/>
      <c r="M3710" s="28229"/>
      <c r="N3710" s="28229"/>
      <c r="O3710" s="28229"/>
      <c r="P3710" s="28229"/>
      <c r="Q3710" s="28229"/>
      <c r="R3710" s="28229"/>
      <c r="S3710" s="28229"/>
      <c r="T3710" s="28229"/>
      <c r="U3710" s="28265"/>
      <c r="V3710" s="28229">
        <v>0</v>
      </c>
    </row>
    <row s="28966" customFormat="1" customHeight="1" ht="15">
      <c r="A3711" s="28229"/>
      <c r="B3711" s="28924"/>
      <c r="C3711" s="28540"/>
      <c r="D3711" s="27339" t="str">
        <f>B3709&amp;".3"</f>
        <v>3.1225.3</v>
      </c>
      <c r="E3711" s="27340" t="s">
        <v>1068</v>
      </c>
      <c r="F3711" s="27341" t="s">
        <v>430</v>
      </c>
      <c r="G3711" s="27310" t="s">
        <v>22</v>
      </c>
      <c r="H3711" s="27343" t="s">
        <v>22</v>
      </c>
      <c r="I3711" s="27310" t="s">
        <v>3299</v>
      </c>
      <c r="J3711" s="27343" t="s">
        <v>22</v>
      </c>
      <c r="K3711" s="28195" t="s">
        <v>1069</v>
      </c>
      <c r="L3711" s="28229"/>
      <c r="M3711" s="28229"/>
      <c r="N3711" s="28229"/>
      <c r="O3711" s="28229"/>
      <c r="P3711" s="28229"/>
      <c r="Q3711" s="28229"/>
      <c r="R3711" s="28229"/>
      <c r="S3711" s="28229"/>
      <c r="T3711" s="28229"/>
      <c r="U3711" s="28265"/>
      <c r="V3711" s="28229">
        <v>0</v>
      </c>
    </row>
    <row s="28966" customFormat="1" customHeight="1" ht="22.5">
      <c r="A3712" s="28229"/>
      <c r="B3712" s="28924" t="s">
        <v>3332</v>
      </c>
      <c r="C3712" s="28540" t="s">
        <v>103</v>
      </c>
      <c r="D3712" s="27339" t="str">
        <f>B3712&amp;".1"</f>
        <v>3.1226.1</v>
      </c>
      <c r="E3712" s="27340" t="s">
        <v>1065</v>
      </c>
      <c r="F3712" s="27341" t="s">
        <v>430</v>
      </c>
      <c r="G3712" s="27545" t="s">
        <v>22</v>
      </c>
      <c r="H3712" s="27343" t="s">
        <v>22</v>
      </c>
      <c r="I3712" s="27545" t="s">
        <v>3069</v>
      </c>
      <c r="J3712" s="27343" t="s">
        <v>22</v>
      </c>
      <c r="K3712" s="28195"/>
      <c r="L3712" s="28229"/>
      <c r="M3712" s="28229"/>
      <c r="N3712" s="28229"/>
      <c r="O3712" s="28229"/>
      <c r="P3712" s="28229"/>
      <c r="Q3712" s="28229"/>
      <c r="R3712" s="28229"/>
      <c r="S3712" s="28229"/>
      <c r="T3712" s="28229"/>
      <c r="U3712" s="28265"/>
      <c r="V3712" s="28229">
        <v>0</v>
      </c>
    </row>
    <row s="28966" customFormat="1" customHeight="1" ht="15">
      <c r="A3713" s="28229"/>
      <c r="B3713" s="28924"/>
      <c r="C3713" s="28540"/>
      <c r="D3713" s="27339" t="str">
        <f>B3712&amp;".2"</f>
        <v>3.1226.2</v>
      </c>
      <c r="E3713" s="27340" t="s">
        <v>1066</v>
      </c>
      <c r="F3713" s="27341" t="s">
        <v>430</v>
      </c>
      <c r="G3713" s="27310" t="s">
        <v>22</v>
      </c>
      <c r="H3713" s="27343" t="s">
        <v>22</v>
      </c>
      <c r="I3713" s="27310" t="s">
        <v>3333</v>
      </c>
      <c r="J3713" s="27343" t="s">
        <v>22</v>
      </c>
      <c r="K3713" s="28195" t="s">
        <v>1067</v>
      </c>
      <c r="L3713" s="28229"/>
      <c r="M3713" s="28229"/>
      <c r="N3713" s="28229"/>
      <c r="O3713" s="28229"/>
      <c r="P3713" s="28229"/>
      <c r="Q3713" s="28229"/>
      <c r="R3713" s="28229"/>
      <c r="S3713" s="28229"/>
      <c r="T3713" s="28229"/>
      <c r="U3713" s="28265"/>
      <c r="V3713" s="28229">
        <v>0</v>
      </c>
    </row>
    <row s="28966" customFormat="1" customHeight="1" ht="15">
      <c r="A3714" s="28229"/>
      <c r="B3714" s="28924"/>
      <c r="C3714" s="28540"/>
      <c r="D3714" s="27339" t="str">
        <f>B3712&amp;".3"</f>
        <v>3.1226.3</v>
      </c>
      <c r="E3714" s="27340" t="s">
        <v>1068</v>
      </c>
      <c r="F3714" s="27341" t="s">
        <v>430</v>
      </c>
      <c r="G3714" s="27310" t="s">
        <v>22</v>
      </c>
      <c r="H3714" s="27343" t="s">
        <v>22</v>
      </c>
      <c r="I3714" s="27310" t="s">
        <v>3333</v>
      </c>
      <c r="J3714" s="27343" t="s">
        <v>22</v>
      </c>
      <c r="K3714" s="28195" t="s">
        <v>1069</v>
      </c>
      <c r="L3714" s="28229"/>
      <c r="M3714" s="28229"/>
      <c r="N3714" s="28229"/>
      <c r="O3714" s="28229"/>
      <c r="P3714" s="28229"/>
      <c r="Q3714" s="28229"/>
      <c r="R3714" s="28229"/>
      <c r="S3714" s="28229"/>
      <c r="T3714" s="28229"/>
      <c r="U3714" s="28265"/>
      <c r="V3714" s="28229">
        <v>0</v>
      </c>
    </row>
    <row s="28966" customFormat="1" customHeight="1" ht="22.5">
      <c r="A3715" s="28229"/>
      <c r="B3715" s="28924" t="s">
        <v>3334</v>
      </c>
      <c r="C3715" s="28540" t="s">
        <v>103</v>
      </c>
      <c r="D3715" s="27339" t="str">
        <f>B3715&amp;".1"</f>
        <v>3.1227.1</v>
      </c>
      <c r="E3715" s="27340" t="s">
        <v>1065</v>
      </c>
      <c r="F3715" s="27341" t="s">
        <v>430</v>
      </c>
      <c r="G3715" s="27545" t="s">
        <v>22</v>
      </c>
      <c r="H3715" s="27343" t="s">
        <v>22</v>
      </c>
      <c r="I3715" s="27545" t="s">
        <v>3335</v>
      </c>
      <c r="J3715" s="27343" t="s">
        <v>22</v>
      </c>
      <c r="K3715" s="28195"/>
      <c r="L3715" s="28229"/>
      <c r="M3715" s="28229"/>
      <c r="N3715" s="28229"/>
      <c r="O3715" s="28229"/>
      <c r="P3715" s="28229"/>
      <c r="Q3715" s="28229"/>
      <c r="R3715" s="28229"/>
      <c r="S3715" s="28229"/>
      <c r="T3715" s="28229"/>
      <c r="U3715" s="28265"/>
      <c r="V3715" s="28229">
        <v>0</v>
      </c>
    </row>
    <row s="28966" customFormat="1" customHeight="1" ht="15">
      <c r="A3716" s="28229"/>
      <c r="B3716" s="28924"/>
      <c r="C3716" s="28540"/>
      <c r="D3716" s="27339" t="str">
        <f>B3715&amp;".2"</f>
        <v>3.1227.2</v>
      </c>
      <c r="E3716" s="27340" t="s">
        <v>1066</v>
      </c>
      <c r="F3716" s="27341" t="s">
        <v>430</v>
      </c>
      <c r="G3716" s="27310" t="s">
        <v>22</v>
      </c>
      <c r="H3716" s="27343" t="s">
        <v>22</v>
      </c>
      <c r="I3716" s="27310" t="s">
        <v>3333</v>
      </c>
      <c r="J3716" s="27343" t="s">
        <v>22</v>
      </c>
      <c r="K3716" s="28195" t="s">
        <v>1067</v>
      </c>
      <c r="L3716" s="28229"/>
      <c r="M3716" s="28229"/>
      <c r="N3716" s="28229"/>
      <c r="O3716" s="28229"/>
      <c r="P3716" s="28229"/>
      <c r="Q3716" s="28229"/>
      <c r="R3716" s="28229"/>
      <c r="S3716" s="28229"/>
      <c r="T3716" s="28229"/>
      <c r="U3716" s="28265"/>
      <c r="V3716" s="28229">
        <v>0</v>
      </c>
    </row>
    <row s="28966" customFormat="1" customHeight="1" ht="15">
      <c r="A3717" s="28229"/>
      <c r="B3717" s="28924"/>
      <c r="C3717" s="28540"/>
      <c r="D3717" s="27339" t="str">
        <f>B3715&amp;".3"</f>
        <v>3.1227.3</v>
      </c>
      <c r="E3717" s="27340" t="s">
        <v>1068</v>
      </c>
      <c r="F3717" s="27341" t="s">
        <v>430</v>
      </c>
      <c r="G3717" s="27310" t="s">
        <v>22</v>
      </c>
      <c r="H3717" s="27343" t="s">
        <v>22</v>
      </c>
      <c r="I3717" s="27310" t="s">
        <v>3333</v>
      </c>
      <c r="J3717" s="27343" t="s">
        <v>22</v>
      </c>
      <c r="K3717" s="28195" t="s">
        <v>1069</v>
      </c>
      <c r="L3717" s="28229"/>
      <c r="M3717" s="28229"/>
      <c r="N3717" s="28229"/>
      <c r="O3717" s="28229"/>
      <c r="P3717" s="28229"/>
      <c r="Q3717" s="28229"/>
      <c r="R3717" s="28229"/>
      <c r="S3717" s="28229"/>
      <c r="T3717" s="28229"/>
      <c r="U3717" s="28265"/>
      <c r="V3717" s="28229">
        <v>0</v>
      </c>
    </row>
    <row s="28966" customFormat="1" customHeight="1" ht="22.5">
      <c r="A3718" s="28229"/>
      <c r="B3718" s="28924" t="s">
        <v>3336</v>
      </c>
      <c r="C3718" s="28540" t="s">
        <v>103</v>
      </c>
      <c r="D3718" s="27339" t="str">
        <f>B3718&amp;".1"</f>
        <v>3.1228.1</v>
      </c>
      <c r="E3718" s="27340" t="s">
        <v>1065</v>
      </c>
      <c r="F3718" s="27341" t="s">
        <v>430</v>
      </c>
      <c r="G3718" s="27545" t="s">
        <v>22</v>
      </c>
      <c r="H3718" s="27343" t="s">
        <v>22</v>
      </c>
      <c r="I3718" s="27545" t="s">
        <v>2405</v>
      </c>
      <c r="J3718" s="27343" t="s">
        <v>22</v>
      </c>
      <c r="K3718" s="28195"/>
      <c r="L3718" s="28229"/>
      <c r="M3718" s="28229"/>
      <c r="N3718" s="28229"/>
      <c r="O3718" s="28229"/>
      <c r="P3718" s="28229"/>
      <c r="Q3718" s="28229"/>
      <c r="R3718" s="28229"/>
      <c r="S3718" s="28229"/>
      <c r="T3718" s="28229"/>
      <c r="U3718" s="28265"/>
      <c r="V3718" s="28229">
        <v>0</v>
      </c>
    </row>
    <row s="28966" customFormat="1" customHeight="1" ht="15">
      <c r="A3719" s="28229"/>
      <c r="B3719" s="28924"/>
      <c r="C3719" s="28540"/>
      <c r="D3719" s="27339" t="str">
        <f>B3718&amp;".2"</f>
        <v>3.1228.2</v>
      </c>
      <c r="E3719" s="27340" t="s">
        <v>1066</v>
      </c>
      <c r="F3719" s="27341" t="s">
        <v>430</v>
      </c>
      <c r="G3719" s="27310" t="s">
        <v>22</v>
      </c>
      <c r="H3719" s="27343" t="s">
        <v>22</v>
      </c>
      <c r="I3719" s="27310" t="s">
        <v>3333</v>
      </c>
      <c r="J3719" s="27343" t="s">
        <v>22</v>
      </c>
      <c r="K3719" s="28195" t="s">
        <v>1067</v>
      </c>
      <c r="L3719" s="28229"/>
      <c r="M3719" s="28229"/>
      <c r="N3719" s="28229"/>
      <c r="O3719" s="28229"/>
      <c r="P3719" s="28229"/>
      <c r="Q3719" s="28229"/>
      <c r="R3719" s="28229"/>
      <c r="S3719" s="28229"/>
      <c r="T3719" s="28229"/>
      <c r="U3719" s="28265"/>
      <c r="V3719" s="28229">
        <v>0</v>
      </c>
    </row>
    <row s="28966" customFormat="1" customHeight="1" ht="15">
      <c r="A3720" s="28229"/>
      <c r="B3720" s="28924"/>
      <c r="C3720" s="28540"/>
      <c r="D3720" s="27339" t="str">
        <f>B3718&amp;".3"</f>
        <v>3.1228.3</v>
      </c>
      <c r="E3720" s="27340" t="s">
        <v>1068</v>
      </c>
      <c r="F3720" s="27341" t="s">
        <v>430</v>
      </c>
      <c r="G3720" s="27310" t="s">
        <v>22</v>
      </c>
      <c r="H3720" s="27343" t="s">
        <v>22</v>
      </c>
      <c r="I3720" s="27310" t="s">
        <v>3333</v>
      </c>
      <c r="J3720" s="27343" t="s">
        <v>22</v>
      </c>
      <c r="K3720" s="28195" t="s">
        <v>1069</v>
      </c>
      <c r="L3720" s="28229"/>
      <c r="M3720" s="28229"/>
      <c r="N3720" s="28229"/>
      <c r="O3720" s="28229"/>
      <c r="P3720" s="28229"/>
      <c r="Q3720" s="28229"/>
      <c r="R3720" s="28229"/>
      <c r="S3720" s="28229"/>
      <c r="T3720" s="28229"/>
      <c r="U3720" s="28265"/>
      <c r="V3720" s="28229">
        <v>0</v>
      </c>
    </row>
    <row s="28966" customFormat="1" customHeight="1" ht="22.5">
      <c r="A3721" s="28229"/>
      <c r="B3721" s="28924" t="s">
        <v>3337</v>
      </c>
      <c r="C3721" s="28540" t="s">
        <v>103</v>
      </c>
      <c r="D3721" s="27339" t="str">
        <f>B3721&amp;".1"</f>
        <v>3.1229.1</v>
      </c>
      <c r="E3721" s="27340" t="s">
        <v>1065</v>
      </c>
      <c r="F3721" s="27341" t="s">
        <v>430</v>
      </c>
      <c r="G3721" s="27545" t="s">
        <v>22</v>
      </c>
      <c r="H3721" s="27343" t="s">
        <v>22</v>
      </c>
      <c r="I3721" s="27545" t="s">
        <v>3338</v>
      </c>
      <c r="J3721" s="27343" t="s">
        <v>22</v>
      </c>
      <c r="K3721" s="28195"/>
      <c r="L3721" s="28229"/>
      <c r="M3721" s="28229"/>
      <c r="N3721" s="28229"/>
      <c r="O3721" s="28229"/>
      <c r="P3721" s="28229"/>
      <c r="Q3721" s="28229"/>
      <c r="R3721" s="28229"/>
      <c r="S3721" s="28229"/>
      <c r="T3721" s="28229"/>
      <c r="U3721" s="28265"/>
      <c r="V3721" s="28229">
        <v>0</v>
      </c>
    </row>
    <row s="28966" customFormat="1" customHeight="1" ht="15">
      <c r="A3722" s="28229"/>
      <c r="B3722" s="28924"/>
      <c r="C3722" s="28540"/>
      <c r="D3722" s="27339" t="str">
        <f>B3721&amp;".2"</f>
        <v>3.1229.2</v>
      </c>
      <c r="E3722" s="27340" t="s">
        <v>1066</v>
      </c>
      <c r="F3722" s="27341" t="s">
        <v>430</v>
      </c>
      <c r="G3722" s="27310" t="s">
        <v>22</v>
      </c>
      <c r="H3722" s="27343" t="s">
        <v>22</v>
      </c>
      <c r="I3722" s="27310" t="s">
        <v>3333</v>
      </c>
      <c r="J3722" s="27343" t="s">
        <v>22</v>
      </c>
      <c r="K3722" s="28195" t="s">
        <v>1067</v>
      </c>
      <c r="L3722" s="28229"/>
      <c r="M3722" s="28229"/>
      <c r="N3722" s="28229"/>
      <c r="O3722" s="28229"/>
      <c r="P3722" s="28229"/>
      <c r="Q3722" s="28229"/>
      <c r="R3722" s="28229"/>
      <c r="S3722" s="28229"/>
      <c r="T3722" s="28229"/>
      <c r="U3722" s="28265"/>
      <c r="V3722" s="28229">
        <v>0</v>
      </c>
    </row>
    <row s="28966" customFormat="1" customHeight="1" ht="15">
      <c r="A3723" s="28229"/>
      <c r="B3723" s="28924"/>
      <c r="C3723" s="28540"/>
      <c r="D3723" s="27339" t="str">
        <f>B3721&amp;".3"</f>
        <v>3.1229.3</v>
      </c>
      <c r="E3723" s="27340" t="s">
        <v>1068</v>
      </c>
      <c r="F3723" s="27341" t="s">
        <v>430</v>
      </c>
      <c r="G3723" s="27310" t="s">
        <v>22</v>
      </c>
      <c r="H3723" s="27343" t="s">
        <v>22</v>
      </c>
      <c r="I3723" s="27310" t="s">
        <v>3333</v>
      </c>
      <c r="J3723" s="27343" t="s">
        <v>22</v>
      </c>
      <c r="K3723" s="28195" t="s">
        <v>1069</v>
      </c>
      <c r="L3723" s="28229"/>
      <c r="M3723" s="28229"/>
      <c r="N3723" s="28229"/>
      <c r="O3723" s="28229"/>
      <c r="P3723" s="28229"/>
      <c r="Q3723" s="28229"/>
      <c r="R3723" s="28229"/>
      <c r="S3723" s="28229"/>
      <c r="T3723" s="28229"/>
      <c r="U3723" s="28265"/>
      <c r="V3723" s="28229">
        <v>0</v>
      </c>
    </row>
    <row s="28966" customFormat="1" customHeight="1" ht="22.5">
      <c r="A3724" s="28229"/>
      <c r="B3724" s="28924" t="s">
        <v>3339</v>
      </c>
      <c r="C3724" s="28540" t="s">
        <v>103</v>
      </c>
      <c r="D3724" s="27339" t="str">
        <f>B3724&amp;".1"</f>
        <v>3.1230.1</v>
      </c>
      <c r="E3724" s="27340" t="s">
        <v>1065</v>
      </c>
      <c r="F3724" s="27341" t="s">
        <v>430</v>
      </c>
      <c r="G3724" s="27545" t="s">
        <v>22</v>
      </c>
      <c r="H3724" s="27343" t="s">
        <v>22</v>
      </c>
      <c r="I3724" s="27545" t="s">
        <v>2206</v>
      </c>
      <c r="J3724" s="27343" t="s">
        <v>22</v>
      </c>
      <c r="K3724" s="28195"/>
      <c r="L3724" s="28229"/>
      <c r="M3724" s="28229"/>
      <c r="N3724" s="28229"/>
      <c r="O3724" s="28229"/>
      <c r="P3724" s="28229"/>
      <c r="Q3724" s="28229"/>
      <c r="R3724" s="28229"/>
      <c r="S3724" s="28229"/>
      <c r="T3724" s="28229"/>
      <c r="U3724" s="28265"/>
      <c r="V3724" s="28229">
        <v>0</v>
      </c>
    </row>
    <row s="28966" customFormat="1" customHeight="1" ht="15">
      <c r="A3725" s="28229"/>
      <c r="B3725" s="28924"/>
      <c r="C3725" s="28540"/>
      <c r="D3725" s="27339" t="str">
        <f>B3724&amp;".2"</f>
        <v>3.1230.2</v>
      </c>
      <c r="E3725" s="27340" t="s">
        <v>1066</v>
      </c>
      <c r="F3725" s="27341" t="s">
        <v>430</v>
      </c>
      <c r="G3725" s="27310" t="s">
        <v>22</v>
      </c>
      <c r="H3725" s="27343" t="s">
        <v>22</v>
      </c>
      <c r="I3725" s="27310" t="s">
        <v>3333</v>
      </c>
      <c r="J3725" s="27343" t="s">
        <v>22</v>
      </c>
      <c r="K3725" s="28195" t="s">
        <v>1067</v>
      </c>
      <c r="L3725" s="28229"/>
      <c r="M3725" s="28229"/>
      <c r="N3725" s="28229"/>
      <c r="O3725" s="28229"/>
      <c r="P3725" s="28229"/>
      <c r="Q3725" s="28229"/>
      <c r="R3725" s="28229"/>
      <c r="S3725" s="28229"/>
      <c r="T3725" s="28229"/>
      <c r="U3725" s="28265"/>
      <c r="V3725" s="28229">
        <v>0</v>
      </c>
    </row>
    <row s="28966" customFormat="1" customHeight="1" ht="15">
      <c r="A3726" s="28229"/>
      <c r="B3726" s="28924"/>
      <c r="C3726" s="28540"/>
      <c r="D3726" s="27339" t="str">
        <f>B3724&amp;".3"</f>
        <v>3.1230.3</v>
      </c>
      <c r="E3726" s="27340" t="s">
        <v>1068</v>
      </c>
      <c r="F3726" s="27341" t="s">
        <v>430</v>
      </c>
      <c r="G3726" s="27310" t="s">
        <v>22</v>
      </c>
      <c r="H3726" s="27343" t="s">
        <v>22</v>
      </c>
      <c r="I3726" s="27310" t="s">
        <v>3333</v>
      </c>
      <c r="J3726" s="27343" t="s">
        <v>22</v>
      </c>
      <c r="K3726" s="28195" t="s">
        <v>1069</v>
      </c>
      <c r="L3726" s="28229"/>
      <c r="M3726" s="28229"/>
      <c r="N3726" s="28229"/>
      <c r="O3726" s="28229"/>
      <c r="P3726" s="28229"/>
      <c r="Q3726" s="28229"/>
      <c r="R3726" s="28229"/>
      <c r="S3726" s="28229"/>
      <c r="T3726" s="28229"/>
      <c r="U3726" s="28265"/>
      <c r="V3726" s="28229">
        <v>0</v>
      </c>
    </row>
    <row s="28966" customFormat="1" customHeight="1" ht="22.5">
      <c r="A3727" s="28229"/>
      <c r="B3727" s="28924" t="s">
        <v>3340</v>
      </c>
      <c r="C3727" s="28540" t="s">
        <v>103</v>
      </c>
      <c r="D3727" s="27339" t="str">
        <f>B3727&amp;".1"</f>
        <v>3.1231.1</v>
      </c>
      <c r="E3727" s="27340" t="s">
        <v>1065</v>
      </c>
      <c r="F3727" s="27341" t="s">
        <v>430</v>
      </c>
      <c r="G3727" s="27545" t="s">
        <v>22</v>
      </c>
      <c r="H3727" s="27343" t="s">
        <v>22</v>
      </c>
      <c r="I3727" s="27545" t="s">
        <v>2206</v>
      </c>
      <c r="J3727" s="27343" t="s">
        <v>22</v>
      </c>
      <c r="K3727" s="28195"/>
      <c r="L3727" s="28229"/>
      <c r="M3727" s="28229"/>
      <c r="N3727" s="28229"/>
      <c r="O3727" s="28229"/>
      <c r="P3727" s="28229"/>
      <c r="Q3727" s="28229"/>
      <c r="R3727" s="28229"/>
      <c r="S3727" s="28229"/>
      <c r="T3727" s="28229"/>
      <c r="U3727" s="28265"/>
      <c r="V3727" s="28229">
        <v>0</v>
      </c>
    </row>
    <row s="28966" customFormat="1" customHeight="1" ht="15">
      <c r="A3728" s="28229"/>
      <c r="B3728" s="28924"/>
      <c r="C3728" s="28540"/>
      <c r="D3728" s="27339" t="str">
        <f>B3727&amp;".2"</f>
        <v>3.1231.2</v>
      </c>
      <c r="E3728" s="27340" t="s">
        <v>1066</v>
      </c>
      <c r="F3728" s="27341" t="s">
        <v>430</v>
      </c>
      <c r="G3728" s="27310" t="s">
        <v>22</v>
      </c>
      <c r="H3728" s="27343" t="s">
        <v>22</v>
      </c>
      <c r="I3728" s="27310" t="s">
        <v>3333</v>
      </c>
      <c r="J3728" s="27343" t="s">
        <v>22</v>
      </c>
      <c r="K3728" s="28195" t="s">
        <v>1067</v>
      </c>
      <c r="L3728" s="28229"/>
      <c r="M3728" s="28229"/>
      <c r="N3728" s="28229"/>
      <c r="O3728" s="28229"/>
      <c r="P3728" s="28229"/>
      <c r="Q3728" s="28229"/>
      <c r="R3728" s="28229"/>
      <c r="S3728" s="28229"/>
      <c r="T3728" s="28229"/>
      <c r="U3728" s="28265"/>
      <c r="V3728" s="28229">
        <v>0</v>
      </c>
    </row>
    <row s="28966" customFormat="1" customHeight="1" ht="15">
      <c r="A3729" s="28229"/>
      <c r="B3729" s="28924"/>
      <c r="C3729" s="28540"/>
      <c r="D3729" s="27339" t="str">
        <f>B3727&amp;".3"</f>
        <v>3.1231.3</v>
      </c>
      <c r="E3729" s="27340" t="s">
        <v>1068</v>
      </c>
      <c r="F3729" s="27341" t="s">
        <v>430</v>
      </c>
      <c r="G3729" s="27310" t="s">
        <v>22</v>
      </c>
      <c r="H3729" s="27343" t="s">
        <v>22</v>
      </c>
      <c r="I3729" s="27310" t="s">
        <v>3333</v>
      </c>
      <c r="J3729" s="27343" t="s">
        <v>22</v>
      </c>
      <c r="K3729" s="28195" t="s">
        <v>1069</v>
      </c>
      <c r="L3729" s="28229"/>
      <c r="M3729" s="28229"/>
      <c r="N3729" s="28229"/>
      <c r="O3729" s="28229"/>
      <c r="P3729" s="28229"/>
      <c r="Q3729" s="28229"/>
      <c r="R3729" s="28229"/>
      <c r="S3729" s="28229"/>
      <c r="T3729" s="28229"/>
      <c r="U3729" s="28265"/>
      <c r="V3729" s="28229">
        <v>0</v>
      </c>
    </row>
    <row s="28966" customFormat="1" customHeight="1" ht="22.5">
      <c r="A3730" s="28229"/>
      <c r="B3730" s="28924" t="s">
        <v>3341</v>
      </c>
      <c r="C3730" s="28540" t="s">
        <v>103</v>
      </c>
      <c r="D3730" s="27339" t="str">
        <f>B3730&amp;".1"</f>
        <v>3.1232.1</v>
      </c>
      <c r="E3730" s="27340" t="s">
        <v>1065</v>
      </c>
      <c r="F3730" s="27341" t="s">
        <v>430</v>
      </c>
      <c r="G3730" s="27545" t="s">
        <v>22</v>
      </c>
      <c r="H3730" s="27343" t="s">
        <v>22</v>
      </c>
      <c r="I3730" s="27545" t="s">
        <v>3342</v>
      </c>
      <c r="J3730" s="27343" t="s">
        <v>22</v>
      </c>
      <c r="K3730" s="28195"/>
      <c r="L3730" s="28229"/>
      <c r="M3730" s="28229"/>
      <c r="N3730" s="28229"/>
      <c r="O3730" s="28229"/>
      <c r="P3730" s="28229"/>
      <c r="Q3730" s="28229"/>
      <c r="R3730" s="28229"/>
      <c r="S3730" s="28229"/>
      <c r="T3730" s="28229"/>
      <c r="U3730" s="28265"/>
      <c r="V3730" s="28229">
        <v>0</v>
      </c>
    </row>
    <row s="28966" customFormat="1" customHeight="1" ht="15">
      <c r="A3731" s="28229"/>
      <c r="B3731" s="28924"/>
      <c r="C3731" s="28540"/>
      <c r="D3731" s="27339" t="str">
        <f>B3730&amp;".2"</f>
        <v>3.1232.2</v>
      </c>
      <c r="E3731" s="27340" t="s">
        <v>1066</v>
      </c>
      <c r="F3731" s="27341" t="s">
        <v>430</v>
      </c>
      <c r="G3731" s="27310" t="s">
        <v>22</v>
      </c>
      <c r="H3731" s="27343" t="s">
        <v>22</v>
      </c>
      <c r="I3731" s="27310" t="s">
        <v>3333</v>
      </c>
      <c r="J3731" s="27343" t="s">
        <v>22</v>
      </c>
      <c r="K3731" s="28195" t="s">
        <v>1067</v>
      </c>
      <c r="L3731" s="28229"/>
      <c r="M3731" s="28229"/>
      <c r="N3731" s="28229"/>
      <c r="O3731" s="28229"/>
      <c r="P3731" s="28229"/>
      <c r="Q3731" s="28229"/>
      <c r="R3731" s="28229"/>
      <c r="S3731" s="28229"/>
      <c r="T3731" s="28229"/>
      <c r="U3731" s="28265"/>
      <c r="V3731" s="28229">
        <v>0</v>
      </c>
    </row>
    <row s="28966" customFormat="1" customHeight="1" ht="15">
      <c r="A3732" s="28229"/>
      <c r="B3732" s="28924"/>
      <c r="C3732" s="28540"/>
      <c r="D3732" s="27339" t="str">
        <f>B3730&amp;".3"</f>
        <v>3.1232.3</v>
      </c>
      <c r="E3732" s="27340" t="s">
        <v>1068</v>
      </c>
      <c r="F3732" s="27341" t="s">
        <v>430</v>
      </c>
      <c r="G3732" s="27310" t="s">
        <v>22</v>
      </c>
      <c r="H3732" s="27343" t="s">
        <v>22</v>
      </c>
      <c r="I3732" s="27310" t="s">
        <v>3333</v>
      </c>
      <c r="J3732" s="27343" t="s">
        <v>22</v>
      </c>
      <c r="K3732" s="28195" t="s">
        <v>1069</v>
      </c>
      <c r="L3732" s="28229"/>
      <c r="M3732" s="28229"/>
      <c r="N3732" s="28229"/>
      <c r="O3732" s="28229"/>
      <c r="P3732" s="28229"/>
      <c r="Q3732" s="28229"/>
      <c r="R3732" s="28229"/>
      <c r="S3732" s="28229"/>
      <c r="T3732" s="28229"/>
      <c r="U3732" s="28265"/>
      <c r="V3732" s="28229">
        <v>0</v>
      </c>
    </row>
    <row s="28966" customFormat="1" customHeight="1" ht="22.5">
      <c r="A3733" s="28229"/>
      <c r="B3733" s="28924" t="s">
        <v>3343</v>
      </c>
      <c r="C3733" s="28540" t="s">
        <v>103</v>
      </c>
      <c r="D3733" s="27339" t="str">
        <f>B3733&amp;".1"</f>
        <v>3.1233.1</v>
      </c>
      <c r="E3733" s="27340" t="s">
        <v>1065</v>
      </c>
      <c r="F3733" s="27341" t="s">
        <v>430</v>
      </c>
      <c r="G3733" s="27545" t="s">
        <v>22</v>
      </c>
      <c r="H3733" s="27343" t="s">
        <v>22</v>
      </c>
      <c r="I3733" s="27545" t="s">
        <v>2662</v>
      </c>
      <c r="J3733" s="27343" t="s">
        <v>22</v>
      </c>
      <c r="K3733" s="28195"/>
      <c r="L3733" s="28229"/>
      <c r="M3733" s="28229"/>
      <c r="N3733" s="28229"/>
      <c r="O3733" s="28229"/>
      <c r="P3733" s="28229"/>
      <c r="Q3733" s="28229"/>
      <c r="R3733" s="28229"/>
      <c r="S3733" s="28229"/>
      <c r="T3733" s="28229"/>
      <c r="U3733" s="28265"/>
      <c r="V3733" s="28229">
        <v>0</v>
      </c>
    </row>
    <row s="28966" customFormat="1" customHeight="1" ht="15">
      <c r="A3734" s="28229"/>
      <c r="B3734" s="28924"/>
      <c r="C3734" s="28540"/>
      <c r="D3734" s="27339" t="str">
        <f>B3733&amp;".2"</f>
        <v>3.1233.2</v>
      </c>
      <c r="E3734" s="27340" t="s">
        <v>1066</v>
      </c>
      <c r="F3734" s="27341" t="s">
        <v>430</v>
      </c>
      <c r="G3734" s="27310" t="s">
        <v>22</v>
      </c>
      <c r="H3734" s="27343" t="s">
        <v>22</v>
      </c>
      <c r="I3734" s="27310" t="s">
        <v>3333</v>
      </c>
      <c r="J3734" s="27343" t="s">
        <v>22</v>
      </c>
      <c r="K3734" s="28195" t="s">
        <v>1067</v>
      </c>
      <c r="L3734" s="28229"/>
      <c r="M3734" s="28229"/>
      <c r="N3734" s="28229"/>
      <c r="O3734" s="28229"/>
      <c r="P3734" s="28229"/>
      <c r="Q3734" s="28229"/>
      <c r="R3734" s="28229"/>
      <c r="S3734" s="28229"/>
      <c r="T3734" s="28229"/>
      <c r="U3734" s="28265"/>
      <c r="V3734" s="28229">
        <v>0</v>
      </c>
    </row>
    <row s="28966" customFormat="1" customHeight="1" ht="15">
      <c r="A3735" s="28229"/>
      <c r="B3735" s="28924"/>
      <c r="C3735" s="28540"/>
      <c r="D3735" s="27339" t="str">
        <f>B3733&amp;".3"</f>
        <v>3.1233.3</v>
      </c>
      <c r="E3735" s="27340" t="s">
        <v>1068</v>
      </c>
      <c r="F3735" s="27341" t="s">
        <v>430</v>
      </c>
      <c r="G3735" s="27310" t="s">
        <v>22</v>
      </c>
      <c r="H3735" s="27343" t="s">
        <v>22</v>
      </c>
      <c r="I3735" s="27310" t="s">
        <v>3333</v>
      </c>
      <c r="J3735" s="27343" t="s">
        <v>22</v>
      </c>
      <c r="K3735" s="28195" t="s">
        <v>1069</v>
      </c>
      <c r="L3735" s="28229"/>
      <c r="M3735" s="28229"/>
      <c r="N3735" s="28229"/>
      <c r="O3735" s="28229"/>
      <c r="P3735" s="28229"/>
      <c r="Q3735" s="28229"/>
      <c r="R3735" s="28229"/>
      <c r="S3735" s="28229"/>
      <c r="T3735" s="28229"/>
      <c r="U3735" s="28265"/>
      <c r="V3735" s="28229">
        <v>0</v>
      </c>
    </row>
    <row s="28966" customFormat="1" customHeight="1" ht="22.5">
      <c r="A3736" s="28229"/>
      <c r="B3736" s="28924" t="s">
        <v>3344</v>
      </c>
      <c r="C3736" s="28540" t="s">
        <v>103</v>
      </c>
      <c r="D3736" s="27339" t="str">
        <f>B3736&amp;".1"</f>
        <v>3.1234.1</v>
      </c>
      <c r="E3736" s="27340" t="s">
        <v>1065</v>
      </c>
      <c r="F3736" s="27341" t="s">
        <v>430</v>
      </c>
      <c r="G3736" s="27545" t="s">
        <v>22</v>
      </c>
      <c r="H3736" s="27343" t="s">
        <v>22</v>
      </c>
      <c r="I3736" s="27545" t="s">
        <v>1297</v>
      </c>
      <c r="J3736" s="27343" t="s">
        <v>22</v>
      </c>
      <c r="K3736" s="28195"/>
      <c r="L3736" s="28229"/>
      <c r="M3736" s="28229"/>
      <c r="N3736" s="28229"/>
      <c r="O3736" s="28229"/>
      <c r="P3736" s="28229"/>
      <c r="Q3736" s="28229"/>
      <c r="R3736" s="28229"/>
      <c r="S3736" s="28229"/>
      <c r="T3736" s="28229"/>
      <c r="U3736" s="28265"/>
      <c r="V3736" s="28229">
        <v>0</v>
      </c>
    </row>
    <row s="28966" customFormat="1" customHeight="1" ht="15">
      <c r="A3737" s="28229"/>
      <c r="B3737" s="28924"/>
      <c r="C3737" s="28540"/>
      <c r="D3737" s="27339" t="str">
        <f>B3736&amp;".2"</f>
        <v>3.1234.2</v>
      </c>
      <c r="E3737" s="27340" t="s">
        <v>1066</v>
      </c>
      <c r="F3737" s="27341" t="s">
        <v>430</v>
      </c>
      <c r="G3737" s="27310" t="s">
        <v>22</v>
      </c>
      <c r="H3737" s="27343" t="s">
        <v>22</v>
      </c>
      <c r="I3737" s="27310" t="s">
        <v>3333</v>
      </c>
      <c r="J3737" s="27343" t="s">
        <v>22</v>
      </c>
      <c r="K3737" s="28195" t="s">
        <v>1067</v>
      </c>
      <c r="L3737" s="28229"/>
      <c r="M3737" s="28229"/>
      <c r="N3737" s="28229"/>
      <c r="O3737" s="28229"/>
      <c r="P3737" s="28229"/>
      <c r="Q3737" s="28229"/>
      <c r="R3737" s="28229"/>
      <c r="S3737" s="28229"/>
      <c r="T3737" s="28229"/>
      <c r="U3737" s="28265"/>
      <c r="V3737" s="28229">
        <v>0</v>
      </c>
    </row>
    <row s="28966" customFormat="1" customHeight="1" ht="15">
      <c r="A3738" s="28229"/>
      <c r="B3738" s="28924"/>
      <c r="C3738" s="28540"/>
      <c r="D3738" s="27339" t="str">
        <f>B3736&amp;".3"</f>
        <v>3.1234.3</v>
      </c>
      <c r="E3738" s="27340" t="s">
        <v>1068</v>
      </c>
      <c r="F3738" s="27341" t="s">
        <v>430</v>
      </c>
      <c r="G3738" s="27310" t="s">
        <v>22</v>
      </c>
      <c r="H3738" s="27343" t="s">
        <v>22</v>
      </c>
      <c r="I3738" s="27310" t="s">
        <v>3333</v>
      </c>
      <c r="J3738" s="27343" t="s">
        <v>22</v>
      </c>
      <c r="K3738" s="28195" t="s">
        <v>1069</v>
      </c>
      <c r="L3738" s="28229"/>
      <c r="M3738" s="28229"/>
      <c r="N3738" s="28229"/>
      <c r="O3738" s="28229"/>
      <c r="P3738" s="28229"/>
      <c r="Q3738" s="28229"/>
      <c r="R3738" s="28229"/>
      <c r="S3738" s="28229"/>
      <c r="T3738" s="28229"/>
      <c r="U3738" s="28265"/>
      <c r="V3738" s="28229">
        <v>0</v>
      </c>
    </row>
    <row s="28966" customFormat="1" customHeight="1" ht="22.5">
      <c r="A3739" s="28229"/>
      <c r="B3739" s="28924" t="s">
        <v>3345</v>
      </c>
      <c r="C3739" s="28540" t="s">
        <v>103</v>
      </c>
      <c r="D3739" s="27339" t="str">
        <f>B3739&amp;".1"</f>
        <v>3.1235.1</v>
      </c>
      <c r="E3739" s="27340" t="s">
        <v>1065</v>
      </c>
      <c r="F3739" s="27341" t="s">
        <v>430</v>
      </c>
      <c r="G3739" s="27545" t="s">
        <v>22</v>
      </c>
      <c r="H3739" s="27343" t="s">
        <v>22</v>
      </c>
      <c r="I3739" s="27545" t="s">
        <v>3346</v>
      </c>
      <c r="J3739" s="27343" t="s">
        <v>22</v>
      </c>
      <c r="K3739" s="28195"/>
      <c r="L3739" s="28229"/>
      <c r="M3739" s="28229"/>
      <c r="N3739" s="28229"/>
      <c r="O3739" s="28229"/>
      <c r="P3739" s="28229"/>
      <c r="Q3739" s="28229"/>
      <c r="R3739" s="28229"/>
      <c r="S3739" s="28229"/>
      <c r="T3739" s="28229"/>
      <c r="U3739" s="28265"/>
      <c r="V3739" s="28229">
        <v>0</v>
      </c>
    </row>
    <row s="28966" customFormat="1" customHeight="1" ht="15">
      <c r="A3740" s="28229"/>
      <c r="B3740" s="28924"/>
      <c r="C3740" s="28540"/>
      <c r="D3740" s="27339" t="str">
        <f>B3739&amp;".2"</f>
        <v>3.1235.2</v>
      </c>
      <c r="E3740" s="27340" t="s">
        <v>1066</v>
      </c>
      <c r="F3740" s="27341" t="s">
        <v>430</v>
      </c>
      <c r="G3740" s="27310" t="s">
        <v>22</v>
      </c>
      <c r="H3740" s="27343" t="s">
        <v>22</v>
      </c>
      <c r="I3740" s="27310" t="s">
        <v>3333</v>
      </c>
      <c r="J3740" s="27343" t="s">
        <v>22</v>
      </c>
      <c r="K3740" s="28195" t="s">
        <v>1067</v>
      </c>
      <c r="L3740" s="28229"/>
      <c r="M3740" s="28229"/>
      <c r="N3740" s="28229"/>
      <c r="O3740" s="28229"/>
      <c r="P3740" s="28229"/>
      <c r="Q3740" s="28229"/>
      <c r="R3740" s="28229"/>
      <c r="S3740" s="28229"/>
      <c r="T3740" s="28229"/>
      <c r="U3740" s="28265"/>
      <c r="V3740" s="28229">
        <v>0</v>
      </c>
    </row>
    <row s="28966" customFormat="1" customHeight="1" ht="15">
      <c r="A3741" s="28229"/>
      <c r="B3741" s="28924"/>
      <c r="C3741" s="28540"/>
      <c r="D3741" s="27339" t="str">
        <f>B3739&amp;".3"</f>
        <v>3.1235.3</v>
      </c>
      <c r="E3741" s="27340" t="s">
        <v>1068</v>
      </c>
      <c r="F3741" s="27341" t="s">
        <v>430</v>
      </c>
      <c r="G3741" s="27310" t="s">
        <v>22</v>
      </c>
      <c r="H3741" s="27343" t="s">
        <v>22</v>
      </c>
      <c r="I3741" s="27310" t="s">
        <v>3333</v>
      </c>
      <c r="J3741" s="27343" t="s">
        <v>22</v>
      </c>
      <c r="K3741" s="28195" t="s">
        <v>1069</v>
      </c>
      <c r="L3741" s="28229"/>
      <c r="M3741" s="28229"/>
      <c r="N3741" s="28229"/>
      <c r="O3741" s="28229"/>
      <c r="P3741" s="28229"/>
      <c r="Q3741" s="28229"/>
      <c r="R3741" s="28229"/>
      <c r="S3741" s="28229"/>
      <c r="T3741" s="28229"/>
      <c r="U3741" s="28265"/>
      <c r="V3741" s="28229">
        <v>0</v>
      </c>
    </row>
    <row s="28966" customFormat="1" customHeight="1" ht="22.5">
      <c r="A3742" s="28229"/>
      <c r="B3742" s="28924" t="s">
        <v>3347</v>
      </c>
      <c r="C3742" s="28540" t="s">
        <v>103</v>
      </c>
      <c r="D3742" s="27339" t="str">
        <f>B3742&amp;".1"</f>
        <v>3.1236.1</v>
      </c>
      <c r="E3742" s="27340" t="s">
        <v>1065</v>
      </c>
      <c r="F3742" s="27341" t="s">
        <v>430</v>
      </c>
      <c r="G3742" s="27545" t="s">
        <v>22</v>
      </c>
      <c r="H3742" s="27343" t="s">
        <v>22</v>
      </c>
      <c r="I3742" s="27545" t="s">
        <v>3348</v>
      </c>
      <c r="J3742" s="27343" t="s">
        <v>22</v>
      </c>
      <c r="K3742" s="28195"/>
      <c r="L3742" s="28229"/>
      <c r="M3742" s="28229"/>
      <c r="N3742" s="28229"/>
      <c r="O3742" s="28229"/>
      <c r="P3742" s="28229"/>
      <c r="Q3742" s="28229"/>
      <c r="R3742" s="28229"/>
      <c r="S3742" s="28229"/>
      <c r="T3742" s="28229"/>
      <c r="U3742" s="28265"/>
      <c r="V3742" s="28229">
        <v>0</v>
      </c>
    </row>
    <row s="28966" customFormat="1" customHeight="1" ht="15">
      <c r="A3743" s="28229"/>
      <c r="B3743" s="28924"/>
      <c r="C3743" s="28540"/>
      <c r="D3743" s="27339" t="str">
        <f>B3742&amp;".2"</f>
        <v>3.1236.2</v>
      </c>
      <c r="E3743" s="27340" t="s">
        <v>1066</v>
      </c>
      <c r="F3743" s="27341" t="s">
        <v>430</v>
      </c>
      <c r="G3743" s="27310" t="s">
        <v>22</v>
      </c>
      <c r="H3743" s="27343" t="s">
        <v>22</v>
      </c>
      <c r="I3743" s="27310" t="s">
        <v>3333</v>
      </c>
      <c r="J3743" s="27343" t="s">
        <v>22</v>
      </c>
      <c r="K3743" s="28195" t="s">
        <v>1067</v>
      </c>
      <c r="L3743" s="28229"/>
      <c r="M3743" s="28229"/>
      <c r="N3743" s="28229"/>
      <c r="O3743" s="28229"/>
      <c r="P3743" s="28229"/>
      <c r="Q3743" s="28229"/>
      <c r="R3743" s="28229"/>
      <c r="S3743" s="28229"/>
      <c r="T3743" s="28229"/>
      <c r="U3743" s="28265"/>
      <c r="V3743" s="28229">
        <v>0</v>
      </c>
    </row>
    <row s="28966" customFormat="1" customHeight="1" ht="15">
      <c r="A3744" s="28229"/>
      <c r="B3744" s="28924"/>
      <c r="C3744" s="28540"/>
      <c r="D3744" s="27339" t="str">
        <f>B3742&amp;".3"</f>
        <v>3.1236.3</v>
      </c>
      <c r="E3744" s="27340" t="s">
        <v>1068</v>
      </c>
      <c r="F3744" s="27341" t="s">
        <v>430</v>
      </c>
      <c r="G3744" s="27310" t="s">
        <v>22</v>
      </c>
      <c r="H3744" s="27343" t="s">
        <v>22</v>
      </c>
      <c r="I3744" s="27310" t="s">
        <v>3333</v>
      </c>
      <c r="J3744" s="27343" t="s">
        <v>22</v>
      </c>
      <c r="K3744" s="28195" t="s">
        <v>1069</v>
      </c>
      <c r="L3744" s="28229"/>
      <c r="M3744" s="28229"/>
      <c r="N3744" s="28229"/>
      <c r="O3744" s="28229"/>
      <c r="P3744" s="28229"/>
      <c r="Q3744" s="28229"/>
      <c r="R3744" s="28229"/>
      <c r="S3744" s="28229"/>
      <c r="T3744" s="28229"/>
      <c r="U3744" s="28265"/>
      <c r="V3744" s="28229">
        <v>0</v>
      </c>
    </row>
    <row s="28966" customFormat="1" customHeight="1" ht="22.5">
      <c r="A3745" s="28229"/>
      <c r="B3745" s="28924" t="s">
        <v>3349</v>
      </c>
      <c r="C3745" s="28540" t="s">
        <v>103</v>
      </c>
      <c r="D3745" s="27339" t="str">
        <f>B3745&amp;".1"</f>
        <v>3.1237.1</v>
      </c>
      <c r="E3745" s="27340" t="s">
        <v>1065</v>
      </c>
      <c r="F3745" s="27341" t="s">
        <v>430</v>
      </c>
      <c r="G3745" s="27545" t="s">
        <v>22</v>
      </c>
      <c r="H3745" s="27343" t="s">
        <v>22</v>
      </c>
      <c r="I3745" s="27545" t="s">
        <v>3350</v>
      </c>
      <c r="J3745" s="27343" t="s">
        <v>22</v>
      </c>
      <c r="K3745" s="28195"/>
      <c r="L3745" s="28229"/>
      <c r="M3745" s="28229"/>
      <c r="N3745" s="28229"/>
      <c r="O3745" s="28229"/>
      <c r="P3745" s="28229"/>
      <c r="Q3745" s="28229"/>
      <c r="R3745" s="28229"/>
      <c r="S3745" s="28229"/>
      <c r="T3745" s="28229"/>
      <c r="U3745" s="28265"/>
      <c r="V3745" s="28229">
        <v>0</v>
      </c>
    </row>
    <row s="28966" customFormat="1" customHeight="1" ht="15">
      <c r="A3746" s="28229"/>
      <c r="B3746" s="28924"/>
      <c r="C3746" s="28540"/>
      <c r="D3746" s="27339" t="str">
        <f>B3745&amp;".2"</f>
        <v>3.1237.2</v>
      </c>
      <c r="E3746" s="27340" t="s">
        <v>1066</v>
      </c>
      <c r="F3746" s="27341" t="s">
        <v>430</v>
      </c>
      <c r="G3746" s="27310" t="s">
        <v>22</v>
      </c>
      <c r="H3746" s="27343" t="s">
        <v>22</v>
      </c>
      <c r="I3746" s="27310" t="s">
        <v>3351</v>
      </c>
      <c r="J3746" s="27343" t="s">
        <v>22</v>
      </c>
      <c r="K3746" s="28195" t="s">
        <v>1067</v>
      </c>
      <c r="L3746" s="28229"/>
      <c r="M3746" s="28229"/>
      <c r="N3746" s="28229"/>
      <c r="O3746" s="28229"/>
      <c r="P3746" s="28229"/>
      <c r="Q3746" s="28229"/>
      <c r="R3746" s="28229"/>
      <c r="S3746" s="28229"/>
      <c r="T3746" s="28229"/>
      <c r="U3746" s="28265"/>
      <c r="V3746" s="28229">
        <v>0</v>
      </c>
    </row>
    <row s="28966" customFormat="1" customHeight="1" ht="15">
      <c r="A3747" s="28229"/>
      <c r="B3747" s="28924"/>
      <c r="C3747" s="28540"/>
      <c r="D3747" s="27339" t="str">
        <f>B3745&amp;".3"</f>
        <v>3.1237.3</v>
      </c>
      <c r="E3747" s="27340" t="s">
        <v>1068</v>
      </c>
      <c r="F3747" s="27341" t="s">
        <v>430</v>
      </c>
      <c r="G3747" s="27310" t="s">
        <v>22</v>
      </c>
      <c r="H3747" s="27343" t="s">
        <v>22</v>
      </c>
      <c r="I3747" s="27310" t="s">
        <v>3351</v>
      </c>
      <c r="J3747" s="27343" t="s">
        <v>22</v>
      </c>
      <c r="K3747" s="28195" t="s">
        <v>1069</v>
      </c>
      <c r="L3747" s="28229"/>
      <c r="M3747" s="28229"/>
      <c r="N3747" s="28229"/>
      <c r="O3747" s="28229"/>
      <c r="P3747" s="28229"/>
      <c r="Q3747" s="28229"/>
      <c r="R3747" s="28229"/>
      <c r="S3747" s="28229"/>
      <c r="T3747" s="28229"/>
      <c r="U3747" s="28265"/>
      <c r="V3747" s="28229">
        <v>0</v>
      </c>
    </row>
    <row s="28966" customFormat="1" customHeight="1" ht="22.5">
      <c r="A3748" s="28229"/>
      <c r="B3748" s="28924" t="s">
        <v>3352</v>
      </c>
      <c r="C3748" s="28540" t="s">
        <v>103</v>
      </c>
      <c r="D3748" s="27339" t="str">
        <f>B3748&amp;".1"</f>
        <v>3.1238.1</v>
      </c>
      <c r="E3748" s="27340" t="s">
        <v>1065</v>
      </c>
      <c r="F3748" s="27341" t="s">
        <v>430</v>
      </c>
      <c r="G3748" s="27545" t="s">
        <v>22</v>
      </c>
      <c r="H3748" s="27343" t="s">
        <v>22</v>
      </c>
      <c r="I3748" s="27545" t="s">
        <v>3241</v>
      </c>
      <c r="J3748" s="27343" t="s">
        <v>22</v>
      </c>
      <c r="K3748" s="28195"/>
      <c r="L3748" s="28229"/>
      <c r="M3748" s="28229"/>
      <c r="N3748" s="28229"/>
      <c r="O3748" s="28229"/>
      <c r="P3748" s="28229"/>
      <c r="Q3748" s="28229"/>
      <c r="R3748" s="28229"/>
      <c r="S3748" s="28229"/>
      <c r="T3748" s="28229"/>
      <c r="U3748" s="28265"/>
      <c r="V3748" s="28229">
        <v>0</v>
      </c>
    </row>
    <row s="28966" customFormat="1" customHeight="1" ht="15">
      <c r="A3749" s="28229"/>
      <c r="B3749" s="28924"/>
      <c r="C3749" s="28540"/>
      <c r="D3749" s="27339" t="str">
        <f>B3748&amp;".2"</f>
        <v>3.1238.2</v>
      </c>
      <c r="E3749" s="27340" t="s">
        <v>1066</v>
      </c>
      <c r="F3749" s="27341" t="s">
        <v>430</v>
      </c>
      <c r="G3749" s="27310" t="s">
        <v>22</v>
      </c>
      <c r="H3749" s="27343" t="s">
        <v>22</v>
      </c>
      <c r="I3749" s="27310" t="s">
        <v>3351</v>
      </c>
      <c r="J3749" s="27343" t="s">
        <v>22</v>
      </c>
      <c r="K3749" s="28195" t="s">
        <v>1067</v>
      </c>
      <c r="L3749" s="28229"/>
      <c r="M3749" s="28229"/>
      <c r="N3749" s="28229"/>
      <c r="O3749" s="28229"/>
      <c r="P3749" s="28229"/>
      <c r="Q3749" s="28229"/>
      <c r="R3749" s="28229"/>
      <c r="S3749" s="28229"/>
      <c r="T3749" s="28229"/>
      <c r="U3749" s="28265"/>
      <c r="V3749" s="28229">
        <v>0</v>
      </c>
    </row>
    <row s="28966" customFormat="1" customHeight="1" ht="15">
      <c r="A3750" s="28229"/>
      <c r="B3750" s="28924"/>
      <c r="C3750" s="28540"/>
      <c r="D3750" s="27339" t="str">
        <f>B3748&amp;".3"</f>
        <v>3.1238.3</v>
      </c>
      <c r="E3750" s="27340" t="s">
        <v>1068</v>
      </c>
      <c r="F3750" s="27341" t="s">
        <v>430</v>
      </c>
      <c r="G3750" s="27310" t="s">
        <v>22</v>
      </c>
      <c r="H3750" s="27343" t="s">
        <v>22</v>
      </c>
      <c r="I3750" s="27310" t="s">
        <v>3351</v>
      </c>
      <c r="J3750" s="27343" t="s">
        <v>22</v>
      </c>
      <c r="K3750" s="28195" t="s">
        <v>1069</v>
      </c>
      <c r="L3750" s="28229"/>
      <c r="M3750" s="28229"/>
      <c r="N3750" s="28229"/>
      <c r="O3750" s="28229"/>
      <c r="P3750" s="28229"/>
      <c r="Q3750" s="28229"/>
      <c r="R3750" s="28229"/>
      <c r="S3750" s="28229"/>
      <c r="T3750" s="28229"/>
      <c r="U3750" s="28265"/>
      <c r="V3750" s="28229">
        <v>0</v>
      </c>
    </row>
    <row s="28966" customFormat="1" customHeight="1" ht="22.5">
      <c r="A3751" s="28229"/>
      <c r="B3751" s="28924" t="s">
        <v>3353</v>
      </c>
      <c r="C3751" s="28540" t="s">
        <v>103</v>
      </c>
      <c r="D3751" s="27339" t="str">
        <f>B3751&amp;".1"</f>
        <v>3.1239.1</v>
      </c>
      <c r="E3751" s="27340" t="s">
        <v>1065</v>
      </c>
      <c r="F3751" s="27341" t="s">
        <v>430</v>
      </c>
      <c r="G3751" s="27545" t="s">
        <v>22</v>
      </c>
      <c r="H3751" s="27343" t="s">
        <v>22</v>
      </c>
      <c r="I3751" s="27545" t="s">
        <v>3241</v>
      </c>
      <c r="J3751" s="27343" t="s">
        <v>22</v>
      </c>
      <c r="K3751" s="28195"/>
      <c r="L3751" s="28229"/>
      <c r="M3751" s="28229"/>
      <c r="N3751" s="28229"/>
      <c r="O3751" s="28229"/>
      <c r="P3751" s="28229"/>
      <c r="Q3751" s="28229"/>
      <c r="R3751" s="28229"/>
      <c r="S3751" s="28229"/>
      <c r="T3751" s="28229"/>
      <c r="U3751" s="28265"/>
      <c r="V3751" s="28229">
        <v>0</v>
      </c>
    </row>
    <row s="28966" customFormat="1" customHeight="1" ht="15">
      <c r="A3752" s="28229"/>
      <c r="B3752" s="28924"/>
      <c r="C3752" s="28540"/>
      <c r="D3752" s="27339" t="str">
        <f>B3751&amp;".2"</f>
        <v>3.1239.2</v>
      </c>
      <c r="E3752" s="27340" t="s">
        <v>1066</v>
      </c>
      <c r="F3752" s="27341" t="s">
        <v>430</v>
      </c>
      <c r="G3752" s="27310" t="s">
        <v>22</v>
      </c>
      <c r="H3752" s="27343" t="s">
        <v>22</v>
      </c>
      <c r="I3752" s="27310" t="s">
        <v>3351</v>
      </c>
      <c r="J3752" s="27343" t="s">
        <v>22</v>
      </c>
      <c r="K3752" s="28195" t="s">
        <v>1067</v>
      </c>
      <c r="L3752" s="28229"/>
      <c r="M3752" s="28229"/>
      <c r="N3752" s="28229"/>
      <c r="O3752" s="28229"/>
      <c r="P3752" s="28229"/>
      <c r="Q3752" s="28229"/>
      <c r="R3752" s="28229"/>
      <c r="S3752" s="28229"/>
      <c r="T3752" s="28229"/>
      <c r="U3752" s="28265"/>
      <c r="V3752" s="28229">
        <v>0</v>
      </c>
    </row>
    <row s="28966" customFormat="1" customHeight="1" ht="15">
      <c r="A3753" s="28229"/>
      <c r="B3753" s="28924"/>
      <c r="C3753" s="28540"/>
      <c r="D3753" s="27339" t="str">
        <f>B3751&amp;".3"</f>
        <v>3.1239.3</v>
      </c>
      <c r="E3753" s="27340" t="s">
        <v>1068</v>
      </c>
      <c r="F3753" s="27341" t="s">
        <v>430</v>
      </c>
      <c r="G3753" s="27310" t="s">
        <v>22</v>
      </c>
      <c r="H3753" s="27343" t="s">
        <v>22</v>
      </c>
      <c r="I3753" s="27310" t="s">
        <v>3351</v>
      </c>
      <c r="J3753" s="27343" t="s">
        <v>22</v>
      </c>
      <c r="K3753" s="28195" t="s">
        <v>1069</v>
      </c>
      <c r="L3753" s="28229"/>
      <c r="M3753" s="28229"/>
      <c r="N3753" s="28229"/>
      <c r="O3753" s="28229"/>
      <c r="P3753" s="28229"/>
      <c r="Q3753" s="28229"/>
      <c r="R3753" s="28229"/>
      <c r="S3753" s="28229"/>
      <c r="T3753" s="28229"/>
      <c r="U3753" s="28265"/>
      <c r="V3753" s="28229">
        <v>0</v>
      </c>
    </row>
    <row s="28966" customFormat="1" customHeight="1" ht="22.5">
      <c r="A3754" s="28229"/>
      <c r="B3754" s="28924" t="s">
        <v>3354</v>
      </c>
      <c r="C3754" s="28540" t="s">
        <v>103</v>
      </c>
      <c r="D3754" s="27339" t="str">
        <f>B3754&amp;".1"</f>
        <v>3.1240.1</v>
      </c>
      <c r="E3754" s="27340" t="s">
        <v>1065</v>
      </c>
      <c r="F3754" s="27341" t="s">
        <v>430</v>
      </c>
      <c r="G3754" s="27545" t="s">
        <v>22</v>
      </c>
      <c r="H3754" s="27343" t="s">
        <v>22</v>
      </c>
      <c r="I3754" s="27545" t="s">
        <v>3241</v>
      </c>
      <c r="J3754" s="27343" t="s">
        <v>22</v>
      </c>
      <c r="K3754" s="28195"/>
      <c r="L3754" s="28229"/>
      <c r="M3754" s="28229"/>
      <c r="N3754" s="28229"/>
      <c r="O3754" s="28229"/>
      <c r="P3754" s="28229"/>
      <c r="Q3754" s="28229"/>
      <c r="R3754" s="28229"/>
      <c r="S3754" s="28229"/>
      <c r="T3754" s="28229"/>
      <c r="U3754" s="28265"/>
      <c r="V3754" s="28229">
        <v>0</v>
      </c>
    </row>
    <row s="28966" customFormat="1" customHeight="1" ht="15">
      <c r="A3755" s="28229"/>
      <c r="B3755" s="28924"/>
      <c r="C3755" s="28540"/>
      <c r="D3755" s="27339" t="str">
        <f>B3754&amp;".2"</f>
        <v>3.1240.2</v>
      </c>
      <c r="E3755" s="27340" t="s">
        <v>1066</v>
      </c>
      <c r="F3755" s="27341" t="s">
        <v>430</v>
      </c>
      <c r="G3755" s="27310" t="s">
        <v>22</v>
      </c>
      <c r="H3755" s="27343" t="s">
        <v>22</v>
      </c>
      <c r="I3755" s="27310" t="s">
        <v>3351</v>
      </c>
      <c r="J3755" s="27343" t="s">
        <v>22</v>
      </c>
      <c r="K3755" s="28195" t="s">
        <v>1067</v>
      </c>
      <c r="L3755" s="28229"/>
      <c r="M3755" s="28229"/>
      <c r="N3755" s="28229"/>
      <c r="O3755" s="28229"/>
      <c r="P3755" s="28229"/>
      <c r="Q3755" s="28229"/>
      <c r="R3755" s="28229"/>
      <c r="S3755" s="28229"/>
      <c r="T3755" s="28229"/>
      <c r="U3755" s="28265"/>
      <c r="V3755" s="28229">
        <v>0</v>
      </c>
    </row>
    <row s="28966" customFormat="1" customHeight="1" ht="15">
      <c r="A3756" s="28229"/>
      <c r="B3756" s="28924"/>
      <c r="C3756" s="28540"/>
      <c r="D3756" s="27339" t="str">
        <f>B3754&amp;".3"</f>
        <v>3.1240.3</v>
      </c>
      <c r="E3756" s="27340" t="s">
        <v>1068</v>
      </c>
      <c r="F3756" s="27341" t="s">
        <v>430</v>
      </c>
      <c r="G3756" s="27310" t="s">
        <v>22</v>
      </c>
      <c r="H3756" s="27343" t="s">
        <v>22</v>
      </c>
      <c r="I3756" s="27310" t="s">
        <v>3351</v>
      </c>
      <c r="J3756" s="27343" t="s">
        <v>22</v>
      </c>
      <c r="K3756" s="28195" t="s">
        <v>1069</v>
      </c>
      <c r="L3756" s="28229"/>
      <c r="M3756" s="28229"/>
      <c r="N3756" s="28229"/>
      <c r="O3756" s="28229"/>
      <c r="P3756" s="28229"/>
      <c r="Q3756" s="28229"/>
      <c r="R3756" s="28229"/>
      <c r="S3756" s="28229"/>
      <c r="T3756" s="28229"/>
      <c r="U3756" s="28265"/>
      <c r="V3756" s="28229">
        <v>0</v>
      </c>
    </row>
    <row s="28966" customFormat="1" customHeight="1" ht="22.5">
      <c r="A3757" s="28229"/>
      <c r="B3757" s="28924" t="s">
        <v>3355</v>
      </c>
      <c r="C3757" s="28540" t="s">
        <v>103</v>
      </c>
      <c r="D3757" s="27339" t="str">
        <f>B3757&amp;".1"</f>
        <v>3.1241.1</v>
      </c>
      <c r="E3757" s="27340" t="s">
        <v>1065</v>
      </c>
      <c r="F3757" s="27341" t="s">
        <v>430</v>
      </c>
      <c r="G3757" s="27545" t="s">
        <v>22</v>
      </c>
      <c r="H3757" s="27343" t="s">
        <v>22</v>
      </c>
      <c r="I3757" s="27545" t="s">
        <v>3356</v>
      </c>
      <c r="J3757" s="27343" t="s">
        <v>22</v>
      </c>
      <c r="K3757" s="28195"/>
      <c r="L3757" s="28229"/>
      <c r="M3757" s="28229"/>
      <c r="N3757" s="28229"/>
      <c r="O3757" s="28229"/>
      <c r="P3757" s="28229"/>
      <c r="Q3757" s="28229"/>
      <c r="R3757" s="28229"/>
      <c r="S3757" s="28229"/>
      <c r="T3757" s="28229"/>
      <c r="U3757" s="28265"/>
      <c r="V3757" s="28229">
        <v>0</v>
      </c>
    </row>
    <row s="28966" customFormat="1" customHeight="1" ht="15">
      <c r="A3758" s="28229"/>
      <c r="B3758" s="28924"/>
      <c r="C3758" s="28540"/>
      <c r="D3758" s="27339" t="str">
        <f>B3757&amp;".2"</f>
        <v>3.1241.2</v>
      </c>
      <c r="E3758" s="27340" t="s">
        <v>1066</v>
      </c>
      <c r="F3758" s="27341" t="s">
        <v>430</v>
      </c>
      <c r="G3758" s="27310" t="s">
        <v>22</v>
      </c>
      <c r="H3758" s="27343" t="s">
        <v>22</v>
      </c>
      <c r="I3758" s="27310" t="s">
        <v>3357</v>
      </c>
      <c r="J3758" s="27343" t="s">
        <v>22</v>
      </c>
      <c r="K3758" s="28195" t="s">
        <v>1067</v>
      </c>
      <c r="L3758" s="28229"/>
      <c r="M3758" s="28229"/>
      <c r="N3758" s="28229"/>
      <c r="O3758" s="28229"/>
      <c r="P3758" s="28229"/>
      <c r="Q3758" s="28229"/>
      <c r="R3758" s="28229"/>
      <c r="S3758" s="28229"/>
      <c r="T3758" s="28229"/>
      <c r="U3758" s="28265"/>
      <c r="V3758" s="28229">
        <v>0</v>
      </c>
    </row>
    <row s="28966" customFormat="1" customHeight="1" ht="15">
      <c r="A3759" s="28229"/>
      <c r="B3759" s="28924"/>
      <c r="C3759" s="28540"/>
      <c r="D3759" s="27339" t="str">
        <f>B3757&amp;".3"</f>
        <v>3.1241.3</v>
      </c>
      <c r="E3759" s="27340" t="s">
        <v>1068</v>
      </c>
      <c r="F3759" s="27341" t="s">
        <v>430</v>
      </c>
      <c r="G3759" s="27310" t="s">
        <v>22</v>
      </c>
      <c r="H3759" s="27343" t="s">
        <v>22</v>
      </c>
      <c r="I3759" s="27310" t="s">
        <v>3357</v>
      </c>
      <c r="J3759" s="27343" t="s">
        <v>22</v>
      </c>
      <c r="K3759" s="28195" t="s">
        <v>1069</v>
      </c>
      <c r="L3759" s="28229"/>
      <c r="M3759" s="28229"/>
      <c r="N3759" s="28229"/>
      <c r="O3759" s="28229"/>
      <c r="P3759" s="28229"/>
      <c r="Q3759" s="28229"/>
      <c r="R3759" s="28229"/>
      <c r="S3759" s="28229"/>
      <c r="T3759" s="28229"/>
      <c r="U3759" s="28265"/>
      <c r="V3759" s="28229">
        <v>0</v>
      </c>
    </row>
    <row s="28966" customFormat="1" customHeight="1" ht="22.5">
      <c r="A3760" s="28229"/>
      <c r="B3760" s="28924" t="s">
        <v>3358</v>
      </c>
      <c r="C3760" s="28540" t="s">
        <v>103</v>
      </c>
      <c r="D3760" s="27339" t="str">
        <f>B3760&amp;".1"</f>
        <v>3.1242.1</v>
      </c>
      <c r="E3760" s="27340" t="s">
        <v>1065</v>
      </c>
      <c r="F3760" s="27341" t="s">
        <v>430</v>
      </c>
      <c r="G3760" s="27545" t="s">
        <v>22</v>
      </c>
      <c r="H3760" s="27343" t="s">
        <v>22</v>
      </c>
      <c r="I3760" s="27545" t="s">
        <v>3359</v>
      </c>
      <c r="J3760" s="27343" t="s">
        <v>22</v>
      </c>
      <c r="K3760" s="28195"/>
      <c r="L3760" s="28229"/>
      <c r="M3760" s="28229"/>
      <c r="N3760" s="28229"/>
      <c r="O3760" s="28229"/>
      <c r="P3760" s="28229"/>
      <c r="Q3760" s="28229"/>
      <c r="R3760" s="28229"/>
      <c r="S3760" s="28229"/>
      <c r="T3760" s="28229"/>
      <c r="U3760" s="28265"/>
      <c r="V3760" s="28229">
        <v>0</v>
      </c>
    </row>
    <row s="28966" customFormat="1" customHeight="1" ht="15">
      <c r="A3761" s="28229"/>
      <c r="B3761" s="28924"/>
      <c r="C3761" s="28540"/>
      <c r="D3761" s="27339" t="str">
        <f>B3760&amp;".2"</f>
        <v>3.1242.2</v>
      </c>
      <c r="E3761" s="27340" t="s">
        <v>1066</v>
      </c>
      <c r="F3761" s="27341" t="s">
        <v>430</v>
      </c>
      <c r="G3761" s="27310" t="s">
        <v>22</v>
      </c>
      <c r="H3761" s="27343" t="s">
        <v>22</v>
      </c>
      <c r="I3761" s="27310" t="s">
        <v>3357</v>
      </c>
      <c r="J3761" s="27343" t="s">
        <v>22</v>
      </c>
      <c r="K3761" s="28195" t="s">
        <v>1067</v>
      </c>
      <c r="L3761" s="28229"/>
      <c r="M3761" s="28229"/>
      <c r="N3761" s="28229"/>
      <c r="O3761" s="28229"/>
      <c r="P3761" s="28229"/>
      <c r="Q3761" s="28229"/>
      <c r="R3761" s="28229"/>
      <c r="S3761" s="28229"/>
      <c r="T3761" s="28229"/>
      <c r="U3761" s="28265"/>
      <c r="V3761" s="28229">
        <v>0</v>
      </c>
    </row>
    <row s="28966" customFormat="1" customHeight="1" ht="15">
      <c r="A3762" s="28229"/>
      <c r="B3762" s="28924"/>
      <c r="C3762" s="28540"/>
      <c r="D3762" s="27339" t="str">
        <f>B3760&amp;".3"</f>
        <v>3.1242.3</v>
      </c>
      <c r="E3762" s="27340" t="s">
        <v>1068</v>
      </c>
      <c r="F3762" s="27341" t="s">
        <v>430</v>
      </c>
      <c r="G3762" s="27310" t="s">
        <v>22</v>
      </c>
      <c r="H3762" s="27343" t="s">
        <v>22</v>
      </c>
      <c r="I3762" s="27310" t="s">
        <v>3351</v>
      </c>
      <c r="J3762" s="27343" t="s">
        <v>22</v>
      </c>
      <c r="K3762" s="28195" t="s">
        <v>1069</v>
      </c>
      <c r="L3762" s="28229"/>
      <c r="M3762" s="28229"/>
      <c r="N3762" s="28229"/>
      <c r="O3762" s="28229"/>
      <c r="P3762" s="28229"/>
      <c r="Q3762" s="28229"/>
      <c r="R3762" s="28229"/>
      <c r="S3762" s="28229"/>
      <c r="T3762" s="28229"/>
      <c r="U3762" s="28265"/>
      <c r="V3762" s="28229">
        <v>0</v>
      </c>
    </row>
    <row s="28966" customFormat="1" customHeight="1" ht="22.5">
      <c r="A3763" s="28229"/>
      <c r="B3763" s="28924" t="s">
        <v>3360</v>
      </c>
      <c r="C3763" s="28540" t="s">
        <v>103</v>
      </c>
      <c r="D3763" s="27339" t="str">
        <f>B3763&amp;".1"</f>
        <v>3.1243.1</v>
      </c>
      <c r="E3763" s="27340" t="s">
        <v>1065</v>
      </c>
      <c r="F3763" s="27341" t="s">
        <v>430</v>
      </c>
      <c r="G3763" s="27545" t="s">
        <v>22</v>
      </c>
      <c r="H3763" s="27343" t="s">
        <v>22</v>
      </c>
      <c r="I3763" s="27545" t="s">
        <v>3361</v>
      </c>
      <c r="J3763" s="27343" t="s">
        <v>22</v>
      </c>
      <c r="K3763" s="28195"/>
      <c r="L3763" s="28229"/>
      <c r="M3763" s="28229"/>
      <c r="N3763" s="28229"/>
      <c r="O3763" s="28229"/>
      <c r="P3763" s="28229"/>
      <c r="Q3763" s="28229"/>
      <c r="R3763" s="28229"/>
      <c r="S3763" s="28229"/>
      <c r="T3763" s="28229"/>
      <c r="U3763" s="28265"/>
      <c r="V3763" s="28229">
        <v>0</v>
      </c>
    </row>
    <row s="28966" customFormat="1" customHeight="1" ht="15">
      <c r="A3764" s="28229"/>
      <c r="B3764" s="28924"/>
      <c r="C3764" s="28540"/>
      <c r="D3764" s="27339" t="str">
        <f>B3763&amp;".2"</f>
        <v>3.1243.2</v>
      </c>
      <c r="E3764" s="27340" t="s">
        <v>1066</v>
      </c>
      <c r="F3764" s="27341" t="s">
        <v>430</v>
      </c>
      <c r="G3764" s="27310" t="s">
        <v>22</v>
      </c>
      <c r="H3764" s="27343" t="s">
        <v>22</v>
      </c>
      <c r="I3764" s="27310" t="s">
        <v>3357</v>
      </c>
      <c r="J3764" s="27343" t="s">
        <v>22</v>
      </c>
      <c r="K3764" s="28195" t="s">
        <v>1067</v>
      </c>
      <c r="L3764" s="28229"/>
      <c r="M3764" s="28229"/>
      <c r="N3764" s="28229"/>
      <c r="O3764" s="28229"/>
      <c r="P3764" s="28229"/>
      <c r="Q3764" s="28229"/>
      <c r="R3764" s="28229"/>
      <c r="S3764" s="28229"/>
      <c r="T3764" s="28229"/>
      <c r="U3764" s="28265"/>
      <c r="V3764" s="28229">
        <v>0</v>
      </c>
    </row>
    <row s="28966" customFormat="1" customHeight="1" ht="15">
      <c r="A3765" s="28229"/>
      <c r="B3765" s="28924"/>
      <c r="C3765" s="28540"/>
      <c r="D3765" s="27339" t="str">
        <f>B3763&amp;".3"</f>
        <v>3.1243.3</v>
      </c>
      <c r="E3765" s="27340" t="s">
        <v>1068</v>
      </c>
      <c r="F3765" s="27341" t="s">
        <v>430</v>
      </c>
      <c r="G3765" s="27310" t="s">
        <v>22</v>
      </c>
      <c r="H3765" s="27343" t="s">
        <v>22</v>
      </c>
      <c r="I3765" s="27310" t="s">
        <v>3357</v>
      </c>
      <c r="J3765" s="27343" t="s">
        <v>22</v>
      </c>
      <c r="K3765" s="28195" t="s">
        <v>1069</v>
      </c>
      <c r="L3765" s="28229"/>
      <c r="M3765" s="28229"/>
      <c r="N3765" s="28229"/>
      <c r="O3765" s="28229"/>
      <c r="P3765" s="28229"/>
      <c r="Q3765" s="28229"/>
      <c r="R3765" s="28229"/>
      <c r="S3765" s="28229"/>
      <c r="T3765" s="28229"/>
      <c r="U3765" s="28265"/>
      <c r="V3765" s="28229">
        <v>0</v>
      </c>
    </row>
    <row s="28966" customFormat="1" customHeight="1" ht="22.5">
      <c r="A3766" s="28229"/>
      <c r="B3766" s="28924" t="s">
        <v>3362</v>
      </c>
      <c r="C3766" s="28540" t="s">
        <v>103</v>
      </c>
      <c r="D3766" s="27339" t="str">
        <f>B3766&amp;".1"</f>
        <v>3.1244.1</v>
      </c>
      <c r="E3766" s="27340" t="s">
        <v>1065</v>
      </c>
      <c r="F3766" s="27341" t="s">
        <v>430</v>
      </c>
      <c r="G3766" s="27545" t="s">
        <v>22</v>
      </c>
      <c r="H3766" s="27343" t="s">
        <v>22</v>
      </c>
      <c r="I3766" s="27545" t="s">
        <v>3363</v>
      </c>
      <c r="J3766" s="27343" t="s">
        <v>22</v>
      </c>
      <c r="K3766" s="28195"/>
      <c r="L3766" s="28229"/>
      <c r="M3766" s="28229"/>
      <c r="N3766" s="28229"/>
      <c r="O3766" s="28229"/>
      <c r="P3766" s="28229"/>
      <c r="Q3766" s="28229"/>
      <c r="R3766" s="28229"/>
      <c r="S3766" s="28229"/>
      <c r="T3766" s="28229"/>
      <c r="U3766" s="28265"/>
      <c r="V3766" s="28229">
        <v>0</v>
      </c>
    </row>
    <row s="28966" customFormat="1" customHeight="1" ht="15">
      <c r="A3767" s="28229"/>
      <c r="B3767" s="28924"/>
      <c r="C3767" s="28540"/>
      <c r="D3767" s="27339" t="str">
        <f>B3766&amp;".2"</f>
        <v>3.1244.2</v>
      </c>
      <c r="E3767" s="27340" t="s">
        <v>1066</v>
      </c>
      <c r="F3767" s="27341" t="s">
        <v>430</v>
      </c>
      <c r="G3767" s="27310" t="s">
        <v>22</v>
      </c>
      <c r="H3767" s="27343" t="s">
        <v>22</v>
      </c>
      <c r="I3767" s="27310" t="s">
        <v>3357</v>
      </c>
      <c r="J3767" s="27343" t="s">
        <v>22</v>
      </c>
      <c r="K3767" s="28195" t="s">
        <v>1067</v>
      </c>
      <c r="L3767" s="28229"/>
      <c r="M3767" s="28229"/>
      <c r="N3767" s="28229"/>
      <c r="O3767" s="28229"/>
      <c r="P3767" s="28229"/>
      <c r="Q3767" s="28229"/>
      <c r="R3767" s="28229"/>
      <c r="S3767" s="28229"/>
      <c r="T3767" s="28229"/>
      <c r="U3767" s="28265"/>
      <c r="V3767" s="28229">
        <v>0</v>
      </c>
    </row>
    <row s="28966" customFormat="1" customHeight="1" ht="15">
      <c r="A3768" s="28229"/>
      <c r="B3768" s="28924"/>
      <c r="C3768" s="28540"/>
      <c r="D3768" s="27339" t="str">
        <f>B3766&amp;".3"</f>
        <v>3.1244.3</v>
      </c>
      <c r="E3768" s="27340" t="s">
        <v>1068</v>
      </c>
      <c r="F3768" s="27341" t="s">
        <v>430</v>
      </c>
      <c r="G3768" s="27310" t="s">
        <v>22</v>
      </c>
      <c r="H3768" s="27343" t="s">
        <v>22</v>
      </c>
      <c r="I3768" s="27310" t="s">
        <v>3357</v>
      </c>
      <c r="J3768" s="27343" t="s">
        <v>22</v>
      </c>
      <c r="K3768" s="28195" t="s">
        <v>1069</v>
      </c>
      <c r="L3768" s="28229"/>
      <c r="M3768" s="28229"/>
      <c r="N3768" s="28229"/>
      <c r="O3768" s="28229"/>
      <c r="P3768" s="28229"/>
      <c r="Q3768" s="28229"/>
      <c r="R3768" s="28229"/>
      <c r="S3768" s="28229"/>
      <c r="T3768" s="28229"/>
      <c r="U3768" s="28265"/>
      <c r="V3768" s="28229">
        <v>0</v>
      </c>
    </row>
    <row s="28966" customFormat="1" customHeight="1" ht="22.5">
      <c r="A3769" s="28229"/>
      <c r="B3769" s="28924" t="s">
        <v>3364</v>
      </c>
      <c r="C3769" s="28540" t="s">
        <v>103</v>
      </c>
      <c r="D3769" s="27339" t="str">
        <f>B3769&amp;".1"</f>
        <v>3.1245.1</v>
      </c>
      <c r="E3769" s="27340" t="s">
        <v>1065</v>
      </c>
      <c r="F3769" s="27341" t="s">
        <v>430</v>
      </c>
      <c r="G3769" s="27545" t="s">
        <v>22</v>
      </c>
      <c r="H3769" s="27343" t="s">
        <v>22</v>
      </c>
      <c r="I3769" s="27545" t="s">
        <v>3365</v>
      </c>
      <c r="J3769" s="27343" t="s">
        <v>22</v>
      </c>
      <c r="K3769" s="28195"/>
      <c r="L3769" s="28229"/>
      <c r="M3769" s="28229"/>
      <c r="N3769" s="28229"/>
      <c r="O3769" s="28229"/>
      <c r="P3769" s="28229"/>
      <c r="Q3769" s="28229"/>
      <c r="R3769" s="28229"/>
      <c r="S3769" s="28229"/>
      <c r="T3769" s="28229"/>
      <c r="U3769" s="28265"/>
      <c r="V3769" s="28229">
        <v>0</v>
      </c>
    </row>
    <row s="28966" customFormat="1" customHeight="1" ht="15">
      <c r="A3770" s="28229"/>
      <c r="B3770" s="28924"/>
      <c r="C3770" s="28540"/>
      <c r="D3770" s="27339" t="str">
        <f>B3769&amp;".2"</f>
        <v>3.1245.2</v>
      </c>
      <c r="E3770" s="27340" t="s">
        <v>1066</v>
      </c>
      <c r="F3770" s="27341" t="s">
        <v>430</v>
      </c>
      <c r="G3770" s="27310" t="s">
        <v>22</v>
      </c>
      <c r="H3770" s="27343" t="s">
        <v>22</v>
      </c>
      <c r="I3770" s="27310" t="s">
        <v>3357</v>
      </c>
      <c r="J3770" s="27343" t="s">
        <v>22</v>
      </c>
      <c r="K3770" s="28195" t="s">
        <v>1067</v>
      </c>
      <c r="L3770" s="28229"/>
      <c r="M3770" s="28229"/>
      <c r="N3770" s="28229"/>
      <c r="O3770" s="28229"/>
      <c r="P3770" s="28229"/>
      <c r="Q3770" s="28229"/>
      <c r="R3770" s="28229"/>
      <c r="S3770" s="28229"/>
      <c r="T3770" s="28229"/>
      <c r="U3770" s="28265"/>
      <c r="V3770" s="28229">
        <v>0</v>
      </c>
    </row>
    <row s="28966" customFormat="1" customHeight="1" ht="15">
      <c r="A3771" s="28229"/>
      <c r="B3771" s="28924"/>
      <c r="C3771" s="28540"/>
      <c r="D3771" s="27339" t="str">
        <f>B3769&amp;".3"</f>
        <v>3.1245.3</v>
      </c>
      <c r="E3771" s="27340" t="s">
        <v>1068</v>
      </c>
      <c r="F3771" s="27341" t="s">
        <v>430</v>
      </c>
      <c r="G3771" s="27310" t="s">
        <v>22</v>
      </c>
      <c r="H3771" s="27343" t="s">
        <v>22</v>
      </c>
      <c r="I3771" s="27310" t="s">
        <v>3357</v>
      </c>
      <c r="J3771" s="27343" t="s">
        <v>22</v>
      </c>
      <c r="K3771" s="28195" t="s">
        <v>1069</v>
      </c>
      <c r="L3771" s="28229"/>
      <c r="M3771" s="28229"/>
      <c r="N3771" s="28229"/>
      <c r="O3771" s="28229"/>
      <c r="P3771" s="28229"/>
      <c r="Q3771" s="28229"/>
      <c r="R3771" s="28229"/>
      <c r="S3771" s="28229"/>
      <c r="T3771" s="28229"/>
      <c r="U3771" s="28265"/>
      <c r="V3771" s="28229">
        <v>0</v>
      </c>
    </row>
    <row s="28966" customFormat="1" customHeight="1" ht="22.5">
      <c r="A3772" s="28229"/>
      <c r="B3772" s="28924" t="s">
        <v>3366</v>
      </c>
      <c r="C3772" s="28540" t="s">
        <v>103</v>
      </c>
      <c r="D3772" s="27339" t="str">
        <f>B3772&amp;".1"</f>
        <v>3.1246.1</v>
      </c>
      <c r="E3772" s="27340" t="s">
        <v>1065</v>
      </c>
      <c r="F3772" s="27341" t="s">
        <v>430</v>
      </c>
      <c r="G3772" s="27545" t="s">
        <v>22</v>
      </c>
      <c r="H3772" s="27343" t="s">
        <v>22</v>
      </c>
      <c r="I3772" s="27545" t="s">
        <v>3367</v>
      </c>
      <c r="J3772" s="27343" t="s">
        <v>22</v>
      </c>
      <c r="K3772" s="28195"/>
      <c r="L3772" s="28229"/>
      <c r="M3772" s="28229"/>
      <c r="N3772" s="28229"/>
      <c r="O3772" s="28229"/>
      <c r="P3772" s="28229"/>
      <c r="Q3772" s="28229"/>
      <c r="R3772" s="28229"/>
      <c r="S3772" s="28229"/>
      <c r="T3772" s="28229"/>
      <c r="U3772" s="28265"/>
      <c r="V3772" s="28229">
        <v>0</v>
      </c>
    </row>
    <row s="28966" customFormat="1" customHeight="1" ht="15">
      <c r="A3773" s="28229"/>
      <c r="B3773" s="28924"/>
      <c r="C3773" s="28540"/>
      <c r="D3773" s="27339" t="str">
        <f>B3772&amp;".2"</f>
        <v>3.1246.2</v>
      </c>
      <c r="E3773" s="27340" t="s">
        <v>1066</v>
      </c>
      <c r="F3773" s="27341" t="s">
        <v>430</v>
      </c>
      <c r="G3773" s="27310" t="s">
        <v>22</v>
      </c>
      <c r="H3773" s="27343" t="s">
        <v>22</v>
      </c>
      <c r="I3773" s="27310" t="s">
        <v>3357</v>
      </c>
      <c r="J3773" s="27343" t="s">
        <v>22</v>
      </c>
      <c r="K3773" s="28195" t="s">
        <v>1067</v>
      </c>
      <c r="L3773" s="28229"/>
      <c r="M3773" s="28229"/>
      <c r="N3773" s="28229"/>
      <c r="O3773" s="28229"/>
      <c r="P3773" s="28229"/>
      <c r="Q3773" s="28229"/>
      <c r="R3773" s="28229"/>
      <c r="S3773" s="28229"/>
      <c r="T3773" s="28229"/>
      <c r="U3773" s="28265"/>
      <c r="V3773" s="28229">
        <v>0</v>
      </c>
    </row>
    <row s="28966" customFormat="1" customHeight="1" ht="15">
      <c r="A3774" s="28229"/>
      <c r="B3774" s="28924"/>
      <c r="C3774" s="28540"/>
      <c r="D3774" s="27339" t="str">
        <f>B3772&amp;".3"</f>
        <v>3.1246.3</v>
      </c>
      <c r="E3774" s="27340" t="s">
        <v>1068</v>
      </c>
      <c r="F3774" s="27341" t="s">
        <v>430</v>
      </c>
      <c r="G3774" s="27310" t="s">
        <v>22</v>
      </c>
      <c r="H3774" s="27343" t="s">
        <v>22</v>
      </c>
      <c r="I3774" s="27310" t="s">
        <v>3357</v>
      </c>
      <c r="J3774" s="27343" t="s">
        <v>22</v>
      </c>
      <c r="K3774" s="28195" t="s">
        <v>1069</v>
      </c>
      <c r="L3774" s="28229"/>
      <c r="M3774" s="28229"/>
      <c r="N3774" s="28229"/>
      <c r="O3774" s="28229"/>
      <c r="P3774" s="28229"/>
      <c r="Q3774" s="28229"/>
      <c r="R3774" s="28229"/>
      <c r="S3774" s="28229"/>
      <c r="T3774" s="28229"/>
      <c r="U3774" s="28265"/>
      <c r="V3774" s="28229">
        <v>0</v>
      </c>
    </row>
    <row s="28966" customFormat="1" customHeight="1" ht="22.5">
      <c r="A3775" s="28229"/>
      <c r="B3775" s="28924" t="s">
        <v>3368</v>
      </c>
      <c r="C3775" s="28540" t="s">
        <v>103</v>
      </c>
      <c r="D3775" s="27339" t="str">
        <f>B3775&amp;".1"</f>
        <v>3.1247.1</v>
      </c>
      <c r="E3775" s="27340" t="s">
        <v>1065</v>
      </c>
      <c r="F3775" s="27341" t="s">
        <v>430</v>
      </c>
      <c r="G3775" s="27545" t="s">
        <v>22</v>
      </c>
      <c r="H3775" s="27343" t="s">
        <v>22</v>
      </c>
      <c r="I3775" s="27545" t="s">
        <v>3369</v>
      </c>
      <c r="J3775" s="27343" t="s">
        <v>22</v>
      </c>
      <c r="K3775" s="28195"/>
      <c r="L3775" s="28229"/>
      <c r="M3775" s="28229"/>
      <c r="N3775" s="28229"/>
      <c r="O3775" s="28229"/>
      <c r="P3775" s="28229"/>
      <c r="Q3775" s="28229"/>
      <c r="R3775" s="28229"/>
      <c r="S3775" s="28229"/>
      <c r="T3775" s="28229"/>
      <c r="U3775" s="28265"/>
      <c r="V3775" s="28229">
        <v>0</v>
      </c>
    </row>
    <row s="28966" customFormat="1" customHeight="1" ht="15">
      <c r="A3776" s="28229"/>
      <c r="B3776" s="28924"/>
      <c r="C3776" s="28540"/>
      <c r="D3776" s="27339" t="str">
        <f>B3775&amp;".2"</f>
        <v>3.1247.2</v>
      </c>
      <c r="E3776" s="27340" t="s">
        <v>1066</v>
      </c>
      <c r="F3776" s="27341" t="s">
        <v>430</v>
      </c>
      <c r="G3776" s="27310" t="s">
        <v>22</v>
      </c>
      <c r="H3776" s="27343" t="s">
        <v>22</v>
      </c>
      <c r="I3776" s="27310" t="s">
        <v>3357</v>
      </c>
      <c r="J3776" s="27343" t="s">
        <v>22</v>
      </c>
      <c r="K3776" s="28195" t="s">
        <v>1067</v>
      </c>
      <c r="L3776" s="28229"/>
      <c r="M3776" s="28229"/>
      <c r="N3776" s="28229"/>
      <c r="O3776" s="28229"/>
      <c r="P3776" s="28229"/>
      <c r="Q3776" s="28229"/>
      <c r="R3776" s="28229"/>
      <c r="S3776" s="28229"/>
      <c r="T3776" s="28229"/>
      <c r="U3776" s="28265"/>
      <c r="V3776" s="28229">
        <v>0</v>
      </c>
    </row>
    <row s="28966" customFormat="1" customHeight="1" ht="15">
      <c r="A3777" s="28229"/>
      <c r="B3777" s="28924"/>
      <c r="C3777" s="28540"/>
      <c r="D3777" s="27339" t="str">
        <f>B3775&amp;".3"</f>
        <v>3.1247.3</v>
      </c>
      <c r="E3777" s="27340" t="s">
        <v>1068</v>
      </c>
      <c r="F3777" s="27341" t="s">
        <v>430</v>
      </c>
      <c r="G3777" s="27310" t="s">
        <v>22</v>
      </c>
      <c r="H3777" s="27343" t="s">
        <v>22</v>
      </c>
      <c r="I3777" s="27310" t="s">
        <v>3357</v>
      </c>
      <c r="J3777" s="27343" t="s">
        <v>22</v>
      </c>
      <c r="K3777" s="28195" t="s">
        <v>1069</v>
      </c>
      <c r="L3777" s="28229"/>
      <c r="M3777" s="28229"/>
      <c r="N3777" s="28229"/>
      <c r="O3777" s="28229"/>
      <c r="P3777" s="28229"/>
      <c r="Q3777" s="28229"/>
      <c r="R3777" s="28229"/>
      <c r="S3777" s="28229"/>
      <c r="T3777" s="28229"/>
      <c r="U3777" s="28265"/>
      <c r="V3777" s="28229">
        <v>0</v>
      </c>
    </row>
    <row s="28966" customFormat="1" customHeight="1" ht="22.5">
      <c r="A3778" s="28229"/>
      <c r="B3778" s="28924" t="s">
        <v>3370</v>
      </c>
      <c r="C3778" s="28540" t="s">
        <v>103</v>
      </c>
      <c r="D3778" s="27339" t="str">
        <f>B3778&amp;".1"</f>
        <v>3.1248.1</v>
      </c>
      <c r="E3778" s="27340" t="s">
        <v>1065</v>
      </c>
      <c r="F3778" s="27341" t="s">
        <v>430</v>
      </c>
      <c r="G3778" s="27545" t="s">
        <v>22</v>
      </c>
      <c r="H3778" s="27343" t="s">
        <v>22</v>
      </c>
      <c r="I3778" s="27545" t="s">
        <v>3371</v>
      </c>
      <c r="J3778" s="27343" t="s">
        <v>22</v>
      </c>
      <c r="K3778" s="28195"/>
      <c r="L3778" s="28229"/>
      <c r="M3778" s="28229"/>
      <c r="N3778" s="28229"/>
      <c r="O3778" s="28229"/>
      <c r="P3778" s="28229"/>
      <c r="Q3778" s="28229"/>
      <c r="R3778" s="28229"/>
      <c r="S3778" s="28229"/>
      <c r="T3778" s="28229"/>
      <c r="U3778" s="28265"/>
      <c r="V3778" s="28229">
        <v>0</v>
      </c>
    </row>
    <row s="28966" customFormat="1" customHeight="1" ht="15">
      <c r="A3779" s="28229"/>
      <c r="B3779" s="28924"/>
      <c r="C3779" s="28540"/>
      <c r="D3779" s="27339" t="str">
        <f>B3778&amp;".2"</f>
        <v>3.1248.2</v>
      </c>
      <c r="E3779" s="27340" t="s">
        <v>1066</v>
      </c>
      <c r="F3779" s="27341" t="s">
        <v>430</v>
      </c>
      <c r="G3779" s="27310" t="s">
        <v>22</v>
      </c>
      <c r="H3779" s="27343" t="s">
        <v>22</v>
      </c>
      <c r="I3779" s="27310" t="s">
        <v>3357</v>
      </c>
      <c r="J3779" s="27343" t="s">
        <v>22</v>
      </c>
      <c r="K3779" s="28195" t="s">
        <v>1067</v>
      </c>
      <c r="L3779" s="28229"/>
      <c r="M3779" s="28229"/>
      <c r="N3779" s="28229"/>
      <c r="O3779" s="28229"/>
      <c r="P3779" s="28229"/>
      <c r="Q3779" s="28229"/>
      <c r="R3779" s="28229"/>
      <c r="S3779" s="28229"/>
      <c r="T3779" s="28229"/>
      <c r="U3779" s="28265"/>
      <c r="V3779" s="28229">
        <v>0</v>
      </c>
    </row>
    <row s="28966" customFormat="1" customHeight="1" ht="15">
      <c r="A3780" s="28229"/>
      <c r="B3780" s="28924"/>
      <c r="C3780" s="28540"/>
      <c r="D3780" s="27339" t="str">
        <f>B3778&amp;".3"</f>
        <v>3.1248.3</v>
      </c>
      <c r="E3780" s="27340" t="s">
        <v>1068</v>
      </c>
      <c r="F3780" s="27341" t="s">
        <v>430</v>
      </c>
      <c r="G3780" s="27310" t="s">
        <v>22</v>
      </c>
      <c r="H3780" s="27343" t="s">
        <v>22</v>
      </c>
      <c r="I3780" s="27310" t="s">
        <v>3357</v>
      </c>
      <c r="J3780" s="27343" t="s">
        <v>22</v>
      </c>
      <c r="K3780" s="28195" t="s">
        <v>1069</v>
      </c>
      <c r="L3780" s="28229"/>
      <c r="M3780" s="28229"/>
      <c r="N3780" s="28229"/>
      <c r="O3780" s="28229"/>
      <c r="P3780" s="28229"/>
      <c r="Q3780" s="28229"/>
      <c r="R3780" s="28229"/>
      <c r="S3780" s="28229"/>
      <c r="T3780" s="28229"/>
      <c r="U3780" s="28265"/>
      <c r="V3780" s="28229">
        <v>0</v>
      </c>
    </row>
    <row s="28966" customFormat="1" customHeight="1" ht="22.5">
      <c r="A3781" s="28229"/>
      <c r="B3781" s="28924" t="s">
        <v>3372</v>
      </c>
      <c r="C3781" s="28540" t="s">
        <v>103</v>
      </c>
      <c r="D3781" s="27339" t="str">
        <f>B3781&amp;".1"</f>
        <v>3.1249.1</v>
      </c>
      <c r="E3781" s="27340" t="s">
        <v>1065</v>
      </c>
      <c r="F3781" s="27341" t="s">
        <v>430</v>
      </c>
      <c r="G3781" s="27545" t="s">
        <v>22</v>
      </c>
      <c r="H3781" s="27343" t="s">
        <v>22</v>
      </c>
      <c r="I3781" s="27545" t="s">
        <v>3373</v>
      </c>
      <c r="J3781" s="27343" t="s">
        <v>22</v>
      </c>
      <c r="K3781" s="28195"/>
      <c r="L3781" s="28229"/>
      <c r="M3781" s="28229"/>
      <c r="N3781" s="28229"/>
      <c r="O3781" s="28229"/>
      <c r="P3781" s="28229"/>
      <c r="Q3781" s="28229"/>
      <c r="R3781" s="28229"/>
      <c r="S3781" s="28229"/>
      <c r="T3781" s="28229"/>
      <c r="U3781" s="28265"/>
      <c r="V3781" s="28229">
        <v>0</v>
      </c>
    </row>
    <row s="28966" customFormat="1" customHeight="1" ht="15">
      <c r="A3782" s="28229"/>
      <c r="B3782" s="28924"/>
      <c r="C3782" s="28540"/>
      <c r="D3782" s="27339" t="str">
        <f>B3781&amp;".2"</f>
        <v>3.1249.2</v>
      </c>
      <c r="E3782" s="27340" t="s">
        <v>1066</v>
      </c>
      <c r="F3782" s="27341" t="s">
        <v>430</v>
      </c>
      <c r="G3782" s="27310" t="s">
        <v>22</v>
      </c>
      <c r="H3782" s="27343" t="s">
        <v>22</v>
      </c>
      <c r="I3782" s="27310" t="s">
        <v>3357</v>
      </c>
      <c r="J3782" s="27343" t="s">
        <v>22</v>
      </c>
      <c r="K3782" s="28195" t="s">
        <v>1067</v>
      </c>
      <c r="L3782" s="28229"/>
      <c r="M3782" s="28229"/>
      <c r="N3782" s="28229"/>
      <c r="O3782" s="28229"/>
      <c r="P3782" s="28229"/>
      <c r="Q3782" s="28229"/>
      <c r="R3782" s="28229"/>
      <c r="S3782" s="28229"/>
      <c r="T3782" s="28229"/>
      <c r="U3782" s="28265"/>
      <c r="V3782" s="28229">
        <v>0</v>
      </c>
    </row>
    <row s="28966" customFormat="1" customHeight="1" ht="15">
      <c r="A3783" s="28229"/>
      <c r="B3783" s="28924"/>
      <c r="C3783" s="28540"/>
      <c r="D3783" s="27339" t="str">
        <f>B3781&amp;".3"</f>
        <v>3.1249.3</v>
      </c>
      <c r="E3783" s="27340" t="s">
        <v>1068</v>
      </c>
      <c r="F3783" s="27341" t="s">
        <v>430</v>
      </c>
      <c r="G3783" s="27310" t="s">
        <v>22</v>
      </c>
      <c r="H3783" s="27343" t="s">
        <v>22</v>
      </c>
      <c r="I3783" s="27310" t="s">
        <v>3357</v>
      </c>
      <c r="J3783" s="27343" t="s">
        <v>22</v>
      </c>
      <c r="K3783" s="28195" t="s">
        <v>1069</v>
      </c>
      <c r="L3783" s="28229"/>
      <c r="M3783" s="28229"/>
      <c r="N3783" s="28229"/>
      <c r="O3783" s="28229"/>
      <c r="P3783" s="28229"/>
      <c r="Q3783" s="28229"/>
      <c r="R3783" s="28229"/>
      <c r="S3783" s="28229"/>
      <c r="T3783" s="28229"/>
      <c r="U3783" s="28265"/>
      <c r="V3783" s="28229">
        <v>0</v>
      </c>
    </row>
    <row s="28966" customFormat="1" customHeight="1" ht="22.5">
      <c r="A3784" s="28229"/>
      <c r="B3784" s="28924" t="s">
        <v>3374</v>
      </c>
      <c r="C3784" s="28540" t="s">
        <v>103</v>
      </c>
      <c r="D3784" s="27339" t="str">
        <f>B3784&amp;".1"</f>
        <v>3.1250.1</v>
      </c>
      <c r="E3784" s="27340" t="s">
        <v>1065</v>
      </c>
      <c r="F3784" s="27341" t="s">
        <v>430</v>
      </c>
      <c r="G3784" s="27545" t="s">
        <v>22</v>
      </c>
      <c r="H3784" s="27343" t="s">
        <v>22</v>
      </c>
      <c r="I3784" s="27545" t="s">
        <v>3373</v>
      </c>
      <c r="J3784" s="27343" t="s">
        <v>22</v>
      </c>
      <c r="K3784" s="28195"/>
      <c r="L3784" s="28229"/>
      <c r="M3784" s="28229"/>
      <c r="N3784" s="28229"/>
      <c r="O3784" s="28229"/>
      <c r="P3784" s="28229"/>
      <c r="Q3784" s="28229"/>
      <c r="R3784" s="28229"/>
      <c r="S3784" s="28229"/>
      <c r="T3784" s="28229"/>
      <c r="U3784" s="28265"/>
      <c r="V3784" s="28229">
        <v>0</v>
      </c>
    </row>
    <row s="28966" customFormat="1" customHeight="1" ht="15">
      <c r="A3785" s="28229"/>
      <c r="B3785" s="28924"/>
      <c r="C3785" s="28540"/>
      <c r="D3785" s="27339" t="str">
        <f>B3784&amp;".2"</f>
        <v>3.1250.2</v>
      </c>
      <c r="E3785" s="27340" t="s">
        <v>1066</v>
      </c>
      <c r="F3785" s="27341" t="s">
        <v>430</v>
      </c>
      <c r="G3785" s="27310" t="s">
        <v>22</v>
      </c>
      <c r="H3785" s="27343" t="s">
        <v>22</v>
      </c>
      <c r="I3785" s="27310" t="s">
        <v>3357</v>
      </c>
      <c r="J3785" s="27343" t="s">
        <v>22</v>
      </c>
      <c r="K3785" s="28195" t="s">
        <v>1067</v>
      </c>
      <c r="L3785" s="28229"/>
      <c r="M3785" s="28229"/>
      <c r="N3785" s="28229"/>
      <c r="O3785" s="28229"/>
      <c r="P3785" s="28229"/>
      <c r="Q3785" s="28229"/>
      <c r="R3785" s="28229"/>
      <c r="S3785" s="28229"/>
      <c r="T3785" s="28229"/>
      <c r="U3785" s="28265"/>
      <c r="V3785" s="28229">
        <v>0</v>
      </c>
    </row>
    <row s="28966" customFormat="1" customHeight="1" ht="15">
      <c r="A3786" s="28229"/>
      <c r="B3786" s="28924"/>
      <c r="C3786" s="28540"/>
      <c r="D3786" s="27339" t="str">
        <f>B3784&amp;".3"</f>
        <v>3.1250.3</v>
      </c>
      <c r="E3786" s="27340" t="s">
        <v>1068</v>
      </c>
      <c r="F3786" s="27341" t="s">
        <v>430</v>
      </c>
      <c r="G3786" s="27310" t="s">
        <v>22</v>
      </c>
      <c r="H3786" s="27343" t="s">
        <v>22</v>
      </c>
      <c r="I3786" s="27310" t="s">
        <v>3357</v>
      </c>
      <c r="J3786" s="27343" t="s">
        <v>22</v>
      </c>
      <c r="K3786" s="28195" t="s">
        <v>1069</v>
      </c>
      <c r="L3786" s="28229"/>
      <c r="M3786" s="28229"/>
      <c r="N3786" s="28229"/>
      <c r="O3786" s="28229"/>
      <c r="P3786" s="28229"/>
      <c r="Q3786" s="28229"/>
      <c r="R3786" s="28229"/>
      <c r="S3786" s="28229"/>
      <c r="T3786" s="28229"/>
      <c r="U3786" s="28265"/>
      <c r="V3786" s="28229">
        <v>0</v>
      </c>
    </row>
    <row s="28966" customFormat="1" customHeight="1" ht="22.5">
      <c r="A3787" s="28229"/>
      <c r="B3787" s="28924" t="s">
        <v>3375</v>
      </c>
      <c r="C3787" s="28540" t="s">
        <v>103</v>
      </c>
      <c r="D3787" s="27339" t="str">
        <f>B3787&amp;".1"</f>
        <v>3.1251.1</v>
      </c>
      <c r="E3787" s="27340" t="s">
        <v>1065</v>
      </c>
      <c r="F3787" s="27341" t="s">
        <v>430</v>
      </c>
      <c r="G3787" s="27545" t="s">
        <v>22</v>
      </c>
      <c r="H3787" s="27343" t="s">
        <v>22</v>
      </c>
      <c r="I3787" s="27545" t="s">
        <v>3376</v>
      </c>
      <c r="J3787" s="27343" t="s">
        <v>22</v>
      </c>
      <c r="K3787" s="28195"/>
      <c r="L3787" s="28229"/>
      <c r="M3787" s="28229"/>
      <c r="N3787" s="28229"/>
      <c r="O3787" s="28229"/>
      <c r="P3787" s="28229"/>
      <c r="Q3787" s="28229"/>
      <c r="R3787" s="28229"/>
      <c r="S3787" s="28229"/>
      <c r="T3787" s="28229"/>
      <c r="U3787" s="28265"/>
      <c r="V3787" s="28229">
        <v>0</v>
      </c>
    </row>
    <row s="28966" customFormat="1" customHeight="1" ht="15">
      <c r="A3788" s="28229"/>
      <c r="B3788" s="28924"/>
      <c r="C3788" s="28540"/>
      <c r="D3788" s="27339" t="str">
        <f>B3787&amp;".2"</f>
        <v>3.1251.2</v>
      </c>
      <c r="E3788" s="27340" t="s">
        <v>1066</v>
      </c>
      <c r="F3788" s="27341" t="s">
        <v>430</v>
      </c>
      <c r="G3788" s="27310" t="s">
        <v>22</v>
      </c>
      <c r="H3788" s="27343" t="s">
        <v>22</v>
      </c>
      <c r="I3788" s="27310" t="s">
        <v>3357</v>
      </c>
      <c r="J3788" s="27343" t="s">
        <v>22</v>
      </c>
      <c r="K3788" s="28195" t="s">
        <v>1067</v>
      </c>
      <c r="L3788" s="28229"/>
      <c r="M3788" s="28229"/>
      <c r="N3788" s="28229"/>
      <c r="O3788" s="28229"/>
      <c r="P3788" s="28229"/>
      <c r="Q3788" s="28229"/>
      <c r="R3788" s="28229"/>
      <c r="S3788" s="28229"/>
      <c r="T3788" s="28229"/>
      <c r="U3788" s="28265"/>
      <c r="V3788" s="28229">
        <v>0</v>
      </c>
    </row>
    <row s="28966" customFormat="1" customHeight="1" ht="15">
      <c r="A3789" s="28229"/>
      <c r="B3789" s="28924"/>
      <c r="C3789" s="28540"/>
      <c r="D3789" s="27339" t="str">
        <f>B3787&amp;".3"</f>
        <v>3.1251.3</v>
      </c>
      <c r="E3789" s="27340" t="s">
        <v>1068</v>
      </c>
      <c r="F3789" s="27341" t="s">
        <v>430</v>
      </c>
      <c r="G3789" s="27310" t="s">
        <v>22</v>
      </c>
      <c r="H3789" s="27343" t="s">
        <v>22</v>
      </c>
      <c r="I3789" s="27310" t="s">
        <v>3357</v>
      </c>
      <c r="J3789" s="27343" t="s">
        <v>22</v>
      </c>
      <c r="K3789" s="28195" t="s">
        <v>1069</v>
      </c>
      <c r="L3789" s="28229"/>
      <c r="M3789" s="28229"/>
      <c r="N3789" s="28229"/>
      <c r="O3789" s="28229"/>
      <c r="P3789" s="28229"/>
      <c r="Q3789" s="28229"/>
      <c r="R3789" s="28229"/>
      <c r="S3789" s="28229"/>
      <c r="T3789" s="28229"/>
      <c r="U3789" s="28265"/>
      <c r="V3789" s="28229">
        <v>0</v>
      </c>
    </row>
    <row s="28966" customFormat="1" customHeight="1" ht="22.5">
      <c r="A3790" s="28229"/>
      <c r="B3790" s="28924" t="s">
        <v>3377</v>
      </c>
      <c r="C3790" s="28540" t="s">
        <v>103</v>
      </c>
      <c r="D3790" s="27339" t="str">
        <f>B3790&amp;".1"</f>
        <v>3.1252.1</v>
      </c>
      <c r="E3790" s="27340" t="s">
        <v>1065</v>
      </c>
      <c r="F3790" s="27341" t="s">
        <v>430</v>
      </c>
      <c r="G3790" s="27545" t="s">
        <v>22</v>
      </c>
      <c r="H3790" s="27343" t="s">
        <v>22</v>
      </c>
      <c r="I3790" s="27545" t="s">
        <v>3378</v>
      </c>
      <c r="J3790" s="27343" t="s">
        <v>22</v>
      </c>
      <c r="K3790" s="28195"/>
      <c r="L3790" s="28229"/>
      <c r="M3790" s="28229"/>
      <c r="N3790" s="28229"/>
      <c r="O3790" s="28229"/>
      <c r="P3790" s="28229"/>
      <c r="Q3790" s="28229"/>
      <c r="R3790" s="28229"/>
      <c r="S3790" s="28229"/>
      <c r="T3790" s="28229"/>
      <c r="U3790" s="28265"/>
      <c r="V3790" s="28229">
        <v>0</v>
      </c>
    </row>
    <row s="28966" customFormat="1" customHeight="1" ht="15">
      <c r="A3791" s="28229"/>
      <c r="B3791" s="28924"/>
      <c r="C3791" s="28540"/>
      <c r="D3791" s="27339" t="str">
        <f>B3790&amp;".2"</f>
        <v>3.1252.2</v>
      </c>
      <c r="E3791" s="27340" t="s">
        <v>1066</v>
      </c>
      <c r="F3791" s="27341" t="s">
        <v>430</v>
      </c>
      <c r="G3791" s="27310" t="s">
        <v>22</v>
      </c>
      <c r="H3791" s="27343" t="s">
        <v>22</v>
      </c>
      <c r="I3791" s="27310" t="s">
        <v>3357</v>
      </c>
      <c r="J3791" s="27343" t="s">
        <v>22</v>
      </c>
      <c r="K3791" s="28195" t="s">
        <v>1067</v>
      </c>
      <c r="L3791" s="28229"/>
      <c r="M3791" s="28229"/>
      <c r="N3791" s="28229"/>
      <c r="O3791" s="28229"/>
      <c r="P3791" s="28229"/>
      <c r="Q3791" s="28229"/>
      <c r="R3791" s="28229"/>
      <c r="S3791" s="28229"/>
      <c r="T3791" s="28229"/>
      <c r="U3791" s="28265"/>
      <c r="V3791" s="28229">
        <v>0</v>
      </c>
    </row>
    <row s="28966" customFormat="1" customHeight="1" ht="15">
      <c r="A3792" s="28229"/>
      <c r="B3792" s="28924"/>
      <c r="C3792" s="28540"/>
      <c r="D3792" s="27339" t="str">
        <f>B3790&amp;".3"</f>
        <v>3.1252.3</v>
      </c>
      <c r="E3792" s="27340" t="s">
        <v>1068</v>
      </c>
      <c r="F3792" s="27341" t="s">
        <v>430</v>
      </c>
      <c r="G3792" s="27310" t="s">
        <v>22</v>
      </c>
      <c r="H3792" s="27343" t="s">
        <v>22</v>
      </c>
      <c r="I3792" s="27310" t="s">
        <v>3357</v>
      </c>
      <c r="J3792" s="27343" t="s">
        <v>22</v>
      </c>
      <c r="K3792" s="28195" t="s">
        <v>1069</v>
      </c>
      <c r="L3792" s="28229"/>
      <c r="M3792" s="28229"/>
      <c r="N3792" s="28229"/>
      <c r="O3792" s="28229"/>
      <c r="P3792" s="28229"/>
      <c r="Q3792" s="28229"/>
      <c r="R3792" s="28229"/>
      <c r="S3792" s="28229"/>
      <c r="T3792" s="28229"/>
      <c r="U3792" s="28265"/>
      <c r="V3792" s="28229">
        <v>0</v>
      </c>
    </row>
    <row s="28966" customFormat="1" customHeight="1" ht="22.5">
      <c r="A3793" s="28229"/>
      <c r="B3793" s="28924" t="s">
        <v>3379</v>
      </c>
      <c r="C3793" s="28540" t="s">
        <v>103</v>
      </c>
      <c r="D3793" s="27339" t="str">
        <f>B3793&amp;".1"</f>
        <v>3.1253.1</v>
      </c>
      <c r="E3793" s="27340" t="s">
        <v>1065</v>
      </c>
      <c r="F3793" s="27341" t="s">
        <v>430</v>
      </c>
      <c r="G3793" s="27545" t="s">
        <v>22</v>
      </c>
      <c r="H3793" s="27343" t="s">
        <v>22</v>
      </c>
      <c r="I3793" s="27545" t="s">
        <v>3380</v>
      </c>
      <c r="J3793" s="27343" t="s">
        <v>22</v>
      </c>
      <c r="K3793" s="28195"/>
      <c r="L3793" s="28229"/>
      <c r="M3793" s="28229"/>
      <c r="N3793" s="28229"/>
      <c r="O3793" s="28229"/>
      <c r="P3793" s="28229"/>
      <c r="Q3793" s="28229"/>
      <c r="R3793" s="28229"/>
      <c r="S3793" s="28229"/>
      <c r="T3793" s="28229"/>
      <c r="U3793" s="28265"/>
      <c r="V3793" s="28229">
        <v>0</v>
      </c>
    </row>
    <row s="28966" customFormat="1" customHeight="1" ht="15">
      <c r="A3794" s="28229"/>
      <c r="B3794" s="28924"/>
      <c r="C3794" s="28540"/>
      <c r="D3794" s="27339" t="str">
        <f>B3793&amp;".2"</f>
        <v>3.1253.2</v>
      </c>
      <c r="E3794" s="27340" t="s">
        <v>1066</v>
      </c>
      <c r="F3794" s="27341" t="s">
        <v>430</v>
      </c>
      <c r="G3794" s="27310" t="s">
        <v>22</v>
      </c>
      <c r="H3794" s="27343" t="s">
        <v>22</v>
      </c>
      <c r="I3794" s="27310" t="s">
        <v>3357</v>
      </c>
      <c r="J3794" s="27343" t="s">
        <v>22</v>
      </c>
      <c r="K3794" s="28195" t="s">
        <v>1067</v>
      </c>
      <c r="L3794" s="28229"/>
      <c r="M3794" s="28229"/>
      <c r="N3794" s="28229"/>
      <c r="O3794" s="28229"/>
      <c r="P3794" s="28229"/>
      <c r="Q3794" s="28229"/>
      <c r="R3794" s="28229"/>
      <c r="S3794" s="28229"/>
      <c r="T3794" s="28229"/>
      <c r="U3794" s="28265"/>
      <c r="V3794" s="28229">
        <v>0</v>
      </c>
    </row>
    <row s="28966" customFormat="1" customHeight="1" ht="15">
      <c r="A3795" s="28229"/>
      <c r="B3795" s="28924"/>
      <c r="C3795" s="28540"/>
      <c r="D3795" s="27339" t="str">
        <f>B3793&amp;".3"</f>
        <v>3.1253.3</v>
      </c>
      <c r="E3795" s="27340" t="s">
        <v>1068</v>
      </c>
      <c r="F3795" s="27341" t="s">
        <v>430</v>
      </c>
      <c r="G3795" s="27310" t="s">
        <v>22</v>
      </c>
      <c r="H3795" s="27343" t="s">
        <v>22</v>
      </c>
      <c r="I3795" s="27310" t="s">
        <v>3357</v>
      </c>
      <c r="J3795" s="27343" t="s">
        <v>22</v>
      </c>
      <c r="K3795" s="28195" t="s">
        <v>1069</v>
      </c>
      <c r="L3795" s="28229"/>
      <c r="M3795" s="28229"/>
      <c r="N3795" s="28229"/>
      <c r="O3795" s="28229"/>
      <c r="P3795" s="28229"/>
      <c r="Q3795" s="28229"/>
      <c r="R3795" s="28229"/>
      <c r="S3795" s="28229"/>
      <c r="T3795" s="28229"/>
      <c r="U3795" s="28265"/>
      <c r="V3795" s="28229">
        <v>0</v>
      </c>
    </row>
    <row s="28966" customFormat="1" customHeight="1" ht="22.5">
      <c r="A3796" s="28229"/>
      <c r="B3796" s="28924" t="s">
        <v>3381</v>
      </c>
      <c r="C3796" s="28540" t="s">
        <v>103</v>
      </c>
      <c r="D3796" s="27339" t="str">
        <f>B3796&amp;".1"</f>
        <v>3.1254.1</v>
      </c>
      <c r="E3796" s="27340" t="s">
        <v>1065</v>
      </c>
      <c r="F3796" s="27341" t="s">
        <v>430</v>
      </c>
      <c r="G3796" s="27545" t="s">
        <v>22</v>
      </c>
      <c r="H3796" s="27343" t="s">
        <v>22</v>
      </c>
      <c r="I3796" s="27545" t="s">
        <v>1381</v>
      </c>
      <c r="J3796" s="27343" t="s">
        <v>22</v>
      </c>
      <c r="K3796" s="28195"/>
      <c r="L3796" s="28229"/>
      <c r="M3796" s="28229"/>
      <c r="N3796" s="28229"/>
      <c r="O3796" s="28229"/>
      <c r="P3796" s="28229"/>
      <c r="Q3796" s="28229"/>
      <c r="R3796" s="28229"/>
      <c r="S3796" s="28229"/>
      <c r="T3796" s="28229"/>
      <c r="U3796" s="28265"/>
      <c r="V3796" s="28229">
        <v>0</v>
      </c>
    </row>
    <row s="28966" customFormat="1" customHeight="1" ht="15">
      <c r="A3797" s="28229"/>
      <c r="B3797" s="28924"/>
      <c r="C3797" s="28540"/>
      <c r="D3797" s="27339" t="str">
        <f>B3796&amp;".2"</f>
        <v>3.1254.2</v>
      </c>
      <c r="E3797" s="27340" t="s">
        <v>1066</v>
      </c>
      <c r="F3797" s="27341" t="s">
        <v>430</v>
      </c>
      <c r="G3797" s="27310" t="s">
        <v>22</v>
      </c>
      <c r="H3797" s="27343" t="s">
        <v>22</v>
      </c>
      <c r="I3797" s="27310" t="s">
        <v>3357</v>
      </c>
      <c r="J3797" s="27343" t="s">
        <v>22</v>
      </c>
      <c r="K3797" s="28195" t="s">
        <v>1067</v>
      </c>
      <c r="L3797" s="28229"/>
      <c r="M3797" s="28229"/>
      <c r="N3797" s="28229"/>
      <c r="O3797" s="28229"/>
      <c r="P3797" s="28229"/>
      <c r="Q3797" s="28229"/>
      <c r="R3797" s="28229"/>
      <c r="S3797" s="28229"/>
      <c r="T3797" s="28229"/>
      <c r="U3797" s="28265"/>
      <c r="V3797" s="28229">
        <v>0</v>
      </c>
    </row>
    <row s="28966" customFormat="1" customHeight="1" ht="15">
      <c r="A3798" s="28229"/>
      <c r="B3798" s="28924"/>
      <c r="C3798" s="28540"/>
      <c r="D3798" s="27339" t="str">
        <f>B3796&amp;".3"</f>
        <v>3.1254.3</v>
      </c>
      <c r="E3798" s="27340" t="s">
        <v>1068</v>
      </c>
      <c r="F3798" s="27341" t="s">
        <v>430</v>
      </c>
      <c r="G3798" s="27310" t="s">
        <v>22</v>
      </c>
      <c r="H3798" s="27343" t="s">
        <v>22</v>
      </c>
      <c r="I3798" s="27310" t="s">
        <v>3357</v>
      </c>
      <c r="J3798" s="27343" t="s">
        <v>22</v>
      </c>
      <c r="K3798" s="28195" t="s">
        <v>1069</v>
      </c>
      <c r="L3798" s="28229"/>
      <c r="M3798" s="28229"/>
      <c r="N3798" s="28229"/>
      <c r="O3798" s="28229"/>
      <c r="P3798" s="28229"/>
      <c r="Q3798" s="28229"/>
      <c r="R3798" s="28229"/>
      <c r="S3798" s="28229"/>
      <c r="T3798" s="28229"/>
      <c r="U3798" s="28265"/>
      <c r="V3798" s="28229">
        <v>0</v>
      </c>
    </row>
    <row s="28966" customFormat="1" customHeight="1" ht="22.5">
      <c r="A3799" s="28229"/>
      <c r="B3799" s="28924" t="s">
        <v>3382</v>
      </c>
      <c r="C3799" s="28540" t="s">
        <v>103</v>
      </c>
      <c r="D3799" s="27339" t="str">
        <f>B3799&amp;".1"</f>
        <v>3.1255.1</v>
      </c>
      <c r="E3799" s="27340" t="s">
        <v>1065</v>
      </c>
      <c r="F3799" s="27341" t="s">
        <v>430</v>
      </c>
      <c r="G3799" s="27545" t="s">
        <v>22</v>
      </c>
      <c r="H3799" s="27343" t="s">
        <v>22</v>
      </c>
      <c r="I3799" s="27545" t="s">
        <v>3383</v>
      </c>
      <c r="J3799" s="27343" t="s">
        <v>22</v>
      </c>
      <c r="K3799" s="28195"/>
      <c r="L3799" s="28229"/>
      <c r="M3799" s="28229"/>
      <c r="N3799" s="28229"/>
      <c r="O3799" s="28229"/>
      <c r="P3799" s="28229"/>
      <c r="Q3799" s="28229"/>
      <c r="R3799" s="28229"/>
      <c r="S3799" s="28229"/>
      <c r="T3799" s="28229"/>
      <c r="U3799" s="28265"/>
      <c r="V3799" s="28229">
        <v>0</v>
      </c>
    </row>
    <row s="28966" customFormat="1" customHeight="1" ht="15">
      <c r="A3800" s="28229"/>
      <c r="B3800" s="28924"/>
      <c r="C3800" s="28540"/>
      <c r="D3800" s="27339" t="str">
        <f>B3799&amp;".2"</f>
        <v>3.1255.2</v>
      </c>
      <c r="E3800" s="27340" t="s">
        <v>1066</v>
      </c>
      <c r="F3800" s="27341" t="s">
        <v>430</v>
      </c>
      <c r="G3800" s="27310" t="s">
        <v>22</v>
      </c>
      <c r="H3800" s="27343" t="s">
        <v>22</v>
      </c>
      <c r="I3800" s="27310" t="s">
        <v>3357</v>
      </c>
      <c r="J3800" s="27343" t="s">
        <v>22</v>
      </c>
      <c r="K3800" s="28195" t="s">
        <v>1067</v>
      </c>
      <c r="L3800" s="28229"/>
      <c r="M3800" s="28229"/>
      <c r="N3800" s="28229"/>
      <c r="O3800" s="28229"/>
      <c r="P3800" s="28229"/>
      <c r="Q3800" s="28229"/>
      <c r="R3800" s="28229"/>
      <c r="S3800" s="28229"/>
      <c r="T3800" s="28229"/>
      <c r="U3800" s="28265"/>
      <c r="V3800" s="28229">
        <v>0</v>
      </c>
    </row>
    <row s="28966" customFormat="1" customHeight="1" ht="15">
      <c r="A3801" s="28229"/>
      <c r="B3801" s="28924"/>
      <c r="C3801" s="28540"/>
      <c r="D3801" s="27339" t="str">
        <f>B3799&amp;".3"</f>
        <v>3.1255.3</v>
      </c>
      <c r="E3801" s="27340" t="s">
        <v>1068</v>
      </c>
      <c r="F3801" s="27341" t="s">
        <v>430</v>
      </c>
      <c r="G3801" s="27310" t="s">
        <v>22</v>
      </c>
      <c r="H3801" s="27343" t="s">
        <v>22</v>
      </c>
      <c r="I3801" s="27310" t="s">
        <v>3333</v>
      </c>
      <c r="J3801" s="27343" t="s">
        <v>22</v>
      </c>
      <c r="K3801" s="28195" t="s">
        <v>1069</v>
      </c>
      <c r="L3801" s="28229"/>
      <c r="M3801" s="28229"/>
      <c r="N3801" s="28229"/>
      <c r="O3801" s="28229"/>
      <c r="P3801" s="28229"/>
      <c r="Q3801" s="28229"/>
      <c r="R3801" s="28229"/>
      <c r="S3801" s="28229"/>
      <c r="T3801" s="28229"/>
      <c r="U3801" s="28265"/>
      <c r="V3801" s="28229">
        <v>0</v>
      </c>
    </row>
    <row s="28966" customFormat="1" customHeight="1" ht="22.5">
      <c r="A3802" s="28229"/>
      <c r="B3802" s="28924" t="s">
        <v>3384</v>
      </c>
      <c r="C3802" s="28540" t="s">
        <v>103</v>
      </c>
      <c r="D3802" s="27339" t="str">
        <f>B3802&amp;".1"</f>
        <v>3.1256.1</v>
      </c>
      <c r="E3802" s="27340" t="s">
        <v>1065</v>
      </c>
      <c r="F3802" s="27341" t="s">
        <v>430</v>
      </c>
      <c r="G3802" s="27545" t="s">
        <v>22</v>
      </c>
      <c r="H3802" s="27343" t="s">
        <v>22</v>
      </c>
      <c r="I3802" s="27545" t="s">
        <v>3385</v>
      </c>
      <c r="J3802" s="27343" t="s">
        <v>22</v>
      </c>
      <c r="K3802" s="28195"/>
      <c r="L3802" s="28229"/>
      <c r="M3802" s="28229"/>
      <c r="N3802" s="28229"/>
      <c r="O3802" s="28229"/>
      <c r="P3802" s="28229"/>
      <c r="Q3802" s="28229"/>
      <c r="R3802" s="28229"/>
      <c r="S3802" s="28229"/>
      <c r="T3802" s="28229"/>
      <c r="U3802" s="28265"/>
      <c r="V3802" s="28229">
        <v>0</v>
      </c>
    </row>
    <row s="28966" customFormat="1" customHeight="1" ht="15">
      <c r="A3803" s="28229"/>
      <c r="B3803" s="28924"/>
      <c r="C3803" s="28540"/>
      <c r="D3803" s="27339" t="str">
        <f>B3802&amp;".2"</f>
        <v>3.1256.2</v>
      </c>
      <c r="E3803" s="27340" t="s">
        <v>1066</v>
      </c>
      <c r="F3803" s="27341" t="s">
        <v>430</v>
      </c>
      <c r="G3803" s="27310" t="s">
        <v>22</v>
      </c>
      <c r="H3803" s="27343" t="s">
        <v>22</v>
      </c>
      <c r="I3803" s="27310" t="s">
        <v>3357</v>
      </c>
      <c r="J3803" s="27343" t="s">
        <v>22</v>
      </c>
      <c r="K3803" s="28195" t="s">
        <v>1067</v>
      </c>
      <c r="L3803" s="28229"/>
      <c r="M3803" s="28229"/>
      <c r="N3803" s="28229"/>
      <c r="O3803" s="28229"/>
      <c r="P3803" s="28229"/>
      <c r="Q3803" s="28229"/>
      <c r="R3803" s="28229"/>
      <c r="S3803" s="28229"/>
      <c r="T3803" s="28229"/>
      <c r="U3803" s="28265"/>
      <c r="V3803" s="28229">
        <v>0</v>
      </c>
    </row>
    <row s="28966" customFormat="1" customHeight="1" ht="15">
      <c r="A3804" s="28229"/>
      <c r="B3804" s="28924"/>
      <c r="C3804" s="28540"/>
      <c r="D3804" s="27339" t="str">
        <f>B3802&amp;".3"</f>
        <v>3.1256.3</v>
      </c>
      <c r="E3804" s="27340" t="s">
        <v>1068</v>
      </c>
      <c r="F3804" s="27341" t="s">
        <v>430</v>
      </c>
      <c r="G3804" s="27310" t="s">
        <v>22</v>
      </c>
      <c r="H3804" s="27343" t="s">
        <v>22</v>
      </c>
      <c r="I3804" s="27310" t="s">
        <v>3357</v>
      </c>
      <c r="J3804" s="27343" t="s">
        <v>22</v>
      </c>
      <c r="K3804" s="28195" t="s">
        <v>1069</v>
      </c>
      <c r="L3804" s="28229"/>
      <c r="M3804" s="28229"/>
      <c r="N3804" s="28229"/>
      <c r="O3804" s="28229"/>
      <c r="P3804" s="28229"/>
      <c r="Q3804" s="28229"/>
      <c r="R3804" s="28229"/>
      <c r="S3804" s="28229"/>
      <c r="T3804" s="28229"/>
      <c r="U3804" s="28265"/>
      <c r="V3804" s="28229">
        <v>0</v>
      </c>
    </row>
    <row s="28966" customFormat="1" customHeight="1" ht="22.5">
      <c r="A3805" s="28229"/>
      <c r="B3805" s="28924" t="s">
        <v>3386</v>
      </c>
      <c r="C3805" s="28540" t="s">
        <v>103</v>
      </c>
      <c r="D3805" s="27339" t="str">
        <f>B3805&amp;".1"</f>
        <v>3.1257.1</v>
      </c>
      <c r="E3805" s="27340" t="s">
        <v>1065</v>
      </c>
      <c r="F3805" s="27341" t="s">
        <v>430</v>
      </c>
      <c r="G3805" s="27545" t="s">
        <v>22</v>
      </c>
      <c r="H3805" s="27343" t="s">
        <v>22</v>
      </c>
      <c r="I3805" s="27545" t="s">
        <v>1381</v>
      </c>
      <c r="J3805" s="27343" t="s">
        <v>22</v>
      </c>
      <c r="K3805" s="28195"/>
      <c r="L3805" s="28229"/>
      <c r="M3805" s="28229"/>
      <c r="N3805" s="28229"/>
      <c r="O3805" s="28229"/>
      <c r="P3805" s="28229"/>
      <c r="Q3805" s="28229"/>
      <c r="R3805" s="28229"/>
      <c r="S3805" s="28229"/>
      <c r="T3805" s="28229"/>
      <c r="U3805" s="28265"/>
      <c r="V3805" s="28229">
        <v>0</v>
      </c>
    </row>
    <row s="28966" customFormat="1" customHeight="1" ht="15">
      <c r="A3806" s="28229"/>
      <c r="B3806" s="28924"/>
      <c r="C3806" s="28540"/>
      <c r="D3806" s="27339" t="str">
        <f>B3805&amp;".2"</f>
        <v>3.1257.2</v>
      </c>
      <c r="E3806" s="27340" t="s">
        <v>1066</v>
      </c>
      <c r="F3806" s="27341" t="s">
        <v>430</v>
      </c>
      <c r="G3806" s="27310" t="s">
        <v>22</v>
      </c>
      <c r="H3806" s="27343" t="s">
        <v>22</v>
      </c>
      <c r="I3806" s="27310" t="s">
        <v>3357</v>
      </c>
      <c r="J3806" s="27343" t="s">
        <v>22</v>
      </c>
      <c r="K3806" s="28195" t="s">
        <v>1067</v>
      </c>
      <c r="L3806" s="28229"/>
      <c r="M3806" s="28229"/>
      <c r="N3806" s="28229"/>
      <c r="O3806" s="28229"/>
      <c r="P3806" s="28229"/>
      <c r="Q3806" s="28229"/>
      <c r="R3806" s="28229"/>
      <c r="S3806" s="28229"/>
      <c r="T3806" s="28229"/>
      <c r="U3806" s="28265"/>
      <c r="V3806" s="28229">
        <v>0</v>
      </c>
    </row>
    <row s="28966" customFormat="1" customHeight="1" ht="15">
      <c r="A3807" s="28229"/>
      <c r="B3807" s="28924"/>
      <c r="C3807" s="28540"/>
      <c r="D3807" s="27339" t="str">
        <f>B3805&amp;".3"</f>
        <v>3.1257.3</v>
      </c>
      <c r="E3807" s="27340" t="s">
        <v>1068</v>
      </c>
      <c r="F3807" s="27341" t="s">
        <v>430</v>
      </c>
      <c r="G3807" s="27310" t="s">
        <v>22</v>
      </c>
      <c r="H3807" s="27343" t="s">
        <v>22</v>
      </c>
      <c r="I3807" s="27310" t="s">
        <v>3357</v>
      </c>
      <c r="J3807" s="27343" t="s">
        <v>22</v>
      </c>
      <c r="K3807" s="28195" t="s">
        <v>1069</v>
      </c>
      <c r="L3807" s="28229"/>
      <c r="M3807" s="28229"/>
      <c r="N3807" s="28229"/>
      <c r="O3807" s="28229"/>
      <c r="P3807" s="28229"/>
      <c r="Q3807" s="28229"/>
      <c r="R3807" s="28229"/>
      <c r="S3807" s="28229"/>
      <c r="T3807" s="28229"/>
      <c r="U3807" s="28265"/>
      <c r="V3807" s="28229">
        <v>0</v>
      </c>
    </row>
    <row s="28966" customFormat="1" customHeight="1" ht="22.5">
      <c r="A3808" s="28229"/>
      <c r="B3808" s="28924" t="s">
        <v>3387</v>
      </c>
      <c r="C3808" s="28540" t="s">
        <v>103</v>
      </c>
      <c r="D3808" s="27339" t="str">
        <f>B3808&amp;".1"</f>
        <v>3.1258.1</v>
      </c>
      <c r="E3808" s="27340" t="s">
        <v>1065</v>
      </c>
      <c r="F3808" s="27341" t="s">
        <v>430</v>
      </c>
      <c r="G3808" s="27545" t="s">
        <v>22</v>
      </c>
      <c r="H3808" s="27343" t="s">
        <v>22</v>
      </c>
      <c r="I3808" s="27545" t="s">
        <v>3388</v>
      </c>
      <c r="J3808" s="27343" t="s">
        <v>22</v>
      </c>
      <c r="K3808" s="28195"/>
      <c r="L3808" s="28229"/>
      <c r="M3808" s="28229"/>
      <c r="N3808" s="28229"/>
      <c r="O3808" s="28229"/>
      <c r="P3808" s="28229"/>
      <c r="Q3808" s="28229"/>
      <c r="R3808" s="28229"/>
      <c r="S3808" s="28229"/>
      <c r="T3808" s="28229"/>
      <c r="U3808" s="28265"/>
      <c r="V3808" s="28229">
        <v>0</v>
      </c>
    </row>
    <row s="28966" customFormat="1" customHeight="1" ht="15">
      <c r="A3809" s="28229"/>
      <c r="B3809" s="28924"/>
      <c r="C3809" s="28540"/>
      <c r="D3809" s="27339" t="str">
        <f>B3808&amp;".2"</f>
        <v>3.1258.2</v>
      </c>
      <c r="E3809" s="27340" t="s">
        <v>1066</v>
      </c>
      <c r="F3809" s="27341" t="s">
        <v>430</v>
      </c>
      <c r="G3809" s="27310" t="s">
        <v>22</v>
      </c>
      <c r="H3809" s="27343" t="s">
        <v>22</v>
      </c>
      <c r="I3809" s="27310" t="s">
        <v>3357</v>
      </c>
      <c r="J3809" s="27343" t="s">
        <v>22</v>
      </c>
      <c r="K3809" s="28195" t="s">
        <v>1067</v>
      </c>
      <c r="L3809" s="28229"/>
      <c r="M3809" s="28229"/>
      <c r="N3809" s="28229"/>
      <c r="O3809" s="28229"/>
      <c r="P3809" s="28229"/>
      <c r="Q3809" s="28229"/>
      <c r="R3809" s="28229"/>
      <c r="S3809" s="28229"/>
      <c r="T3809" s="28229"/>
      <c r="U3809" s="28265"/>
      <c r="V3809" s="28229">
        <v>0</v>
      </c>
    </row>
    <row s="28966" customFormat="1" customHeight="1" ht="15">
      <c r="A3810" s="28229"/>
      <c r="B3810" s="28924"/>
      <c r="C3810" s="28540"/>
      <c r="D3810" s="27339" t="str">
        <f>B3808&amp;".3"</f>
        <v>3.1258.3</v>
      </c>
      <c r="E3810" s="27340" t="s">
        <v>1068</v>
      </c>
      <c r="F3810" s="27341" t="s">
        <v>430</v>
      </c>
      <c r="G3810" s="27310" t="s">
        <v>22</v>
      </c>
      <c r="H3810" s="27343" t="s">
        <v>22</v>
      </c>
      <c r="I3810" s="27310" t="s">
        <v>3357</v>
      </c>
      <c r="J3810" s="27343" t="s">
        <v>22</v>
      </c>
      <c r="K3810" s="28195" t="s">
        <v>1069</v>
      </c>
      <c r="L3810" s="28229"/>
      <c r="M3810" s="28229"/>
      <c r="N3810" s="28229"/>
      <c r="O3810" s="28229"/>
      <c r="P3810" s="28229"/>
      <c r="Q3810" s="28229"/>
      <c r="R3810" s="28229"/>
      <c r="S3810" s="28229"/>
      <c r="T3810" s="28229"/>
      <c r="U3810" s="28265"/>
      <c r="V3810" s="28229">
        <v>0</v>
      </c>
    </row>
    <row s="28966" customFormat="1" customHeight="1" ht="22.5">
      <c r="A3811" s="28229"/>
      <c r="B3811" s="28924" t="s">
        <v>3389</v>
      </c>
      <c r="C3811" s="28540" t="s">
        <v>103</v>
      </c>
      <c r="D3811" s="27339" t="str">
        <f>B3811&amp;".1"</f>
        <v>3.1259.1</v>
      </c>
      <c r="E3811" s="27340" t="s">
        <v>1065</v>
      </c>
      <c r="F3811" s="27341" t="s">
        <v>430</v>
      </c>
      <c r="G3811" s="27545" t="s">
        <v>22</v>
      </c>
      <c r="H3811" s="27343" t="s">
        <v>22</v>
      </c>
      <c r="I3811" s="27545" t="s">
        <v>3376</v>
      </c>
      <c r="J3811" s="27343" t="s">
        <v>22</v>
      </c>
      <c r="K3811" s="28195"/>
      <c r="L3811" s="28229"/>
      <c r="M3811" s="28229"/>
      <c r="N3811" s="28229"/>
      <c r="O3811" s="28229"/>
      <c r="P3811" s="28229"/>
      <c r="Q3811" s="28229"/>
      <c r="R3811" s="28229"/>
      <c r="S3811" s="28229"/>
      <c r="T3811" s="28229"/>
      <c r="U3811" s="28265"/>
      <c r="V3811" s="28229">
        <v>0</v>
      </c>
    </row>
    <row s="28966" customFormat="1" customHeight="1" ht="15">
      <c r="A3812" s="28229"/>
      <c r="B3812" s="28924"/>
      <c r="C3812" s="28540"/>
      <c r="D3812" s="27339" t="str">
        <f>B3811&amp;".2"</f>
        <v>3.1259.2</v>
      </c>
      <c r="E3812" s="27340" t="s">
        <v>1066</v>
      </c>
      <c r="F3812" s="27341" t="s">
        <v>430</v>
      </c>
      <c r="G3812" s="27310" t="s">
        <v>22</v>
      </c>
      <c r="H3812" s="27343" t="s">
        <v>22</v>
      </c>
      <c r="I3812" s="27310" t="s">
        <v>3357</v>
      </c>
      <c r="J3812" s="27343" t="s">
        <v>22</v>
      </c>
      <c r="K3812" s="28195" t="s">
        <v>1067</v>
      </c>
      <c r="L3812" s="28229"/>
      <c r="M3812" s="28229"/>
      <c r="N3812" s="28229"/>
      <c r="O3812" s="28229"/>
      <c r="P3812" s="28229"/>
      <c r="Q3812" s="28229"/>
      <c r="R3812" s="28229"/>
      <c r="S3812" s="28229"/>
      <c r="T3812" s="28229"/>
      <c r="U3812" s="28265"/>
      <c r="V3812" s="28229">
        <v>0</v>
      </c>
    </row>
    <row s="28966" customFormat="1" customHeight="1" ht="15">
      <c r="A3813" s="28229"/>
      <c r="B3813" s="28924"/>
      <c r="C3813" s="28540"/>
      <c r="D3813" s="27339" t="str">
        <f>B3811&amp;".3"</f>
        <v>3.1259.3</v>
      </c>
      <c r="E3813" s="27340" t="s">
        <v>1068</v>
      </c>
      <c r="F3813" s="27341" t="s">
        <v>430</v>
      </c>
      <c r="G3813" s="27310" t="s">
        <v>22</v>
      </c>
      <c r="H3813" s="27343" t="s">
        <v>22</v>
      </c>
      <c r="I3813" s="27310" t="s">
        <v>3357</v>
      </c>
      <c r="J3813" s="27343" t="s">
        <v>22</v>
      </c>
      <c r="K3813" s="28195" t="s">
        <v>1069</v>
      </c>
      <c r="L3813" s="28229"/>
      <c r="M3813" s="28229"/>
      <c r="N3813" s="28229"/>
      <c r="O3813" s="28229"/>
      <c r="P3813" s="28229"/>
      <c r="Q3813" s="28229"/>
      <c r="R3813" s="28229"/>
      <c r="S3813" s="28229"/>
      <c r="T3813" s="28229"/>
      <c r="U3813" s="28265"/>
      <c r="V3813" s="28229">
        <v>0</v>
      </c>
    </row>
    <row s="28966" customFormat="1" customHeight="1" ht="22.5">
      <c r="A3814" s="28229"/>
      <c r="B3814" s="28924" t="s">
        <v>3390</v>
      </c>
      <c r="C3814" s="28540" t="s">
        <v>103</v>
      </c>
      <c r="D3814" s="27339" t="str">
        <f>B3814&amp;".1"</f>
        <v>3.1260.1</v>
      </c>
      <c r="E3814" s="27340" t="s">
        <v>1065</v>
      </c>
      <c r="F3814" s="27341" t="s">
        <v>430</v>
      </c>
      <c r="G3814" s="27545" t="s">
        <v>22</v>
      </c>
      <c r="H3814" s="27343" t="s">
        <v>22</v>
      </c>
      <c r="I3814" s="27545" t="s">
        <v>3378</v>
      </c>
      <c r="J3814" s="27343" t="s">
        <v>22</v>
      </c>
      <c r="K3814" s="28195"/>
      <c r="L3814" s="28229"/>
      <c r="M3814" s="28229"/>
      <c r="N3814" s="28229"/>
      <c r="O3814" s="28229"/>
      <c r="P3814" s="28229"/>
      <c r="Q3814" s="28229"/>
      <c r="R3814" s="28229"/>
      <c r="S3814" s="28229"/>
      <c r="T3814" s="28229"/>
      <c r="U3814" s="28265"/>
      <c r="V3814" s="28229">
        <v>0</v>
      </c>
    </row>
    <row s="28966" customFormat="1" customHeight="1" ht="15">
      <c r="A3815" s="28229"/>
      <c r="B3815" s="28924"/>
      <c r="C3815" s="28540"/>
      <c r="D3815" s="27339" t="str">
        <f>B3814&amp;".2"</f>
        <v>3.1260.2</v>
      </c>
      <c r="E3815" s="27340" t="s">
        <v>1066</v>
      </c>
      <c r="F3815" s="27341" t="s">
        <v>430</v>
      </c>
      <c r="G3815" s="27310" t="s">
        <v>22</v>
      </c>
      <c r="H3815" s="27343" t="s">
        <v>22</v>
      </c>
      <c r="I3815" s="27310" t="s">
        <v>3357</v>
      </c>
      <c r="J3815" s="27343" t="s">
        <v>22</v>
      </c>
      <c r="K3815" s="28195" t="s">
        <v>1067</v>
      </c>
      <c r="L3815" s="28229"/>
      <c r="M3815" s="28229"/>
      <c r="N3815" s="28229"/>
      <c r="O3815" s="28229"/>
      <c r="P3815" s="28229"/>
      <c r="Q3815" s="28229"/>
      <c r="R3815" s="28229"/>
      <c r="S3815" s="28229"/>
      <c r="T3815" s="28229"/>
      <c r="U3815" s="28265"/>
      <c r="V3815" s="28229">
        <v>0</v>
      </c>
    </row>
    <row s="28966" customFormat="1" customHeight="1" ht="15">
      <c r="A3816" s="28229"/>
      <c r="B3816" s="28924"/>
      <c r="C3816" s="28540"/>
      <c r="D3816" s="27339" t="str">
        <f>B3814&amp;".3"</f>
        <v>3.1260.3</v>
      </c>
      <c r="E3816" s="27340" t="s">
        <v>1068</v>
      </c>
      <c r="F3816" s="27341" t="s">
        <v>430</v>
      </c>
      <c r="G3816" s="27310" t="s">
        <v>22</v>
      </c>
      <c r="H3816" s="27343" t="s">
        <v>22</v>
      </c>
      <c r="I3816" s="27310" t="s">
        <v>3357</v>
      </c>
      <c r="J3816" s="27343" t="s">
        <v>22</v>
      </c>
      <c r="K3816" s="28195" t="s">
        <v>1069</v>
      </c>
      <c r="L3816" s="28229"/>
      <c r="M3816" s="28229"/>
      <c r="N3816" s="28229"/>
      <c r="O3816" s="28229"/>
      <c r="P3816" s="28229"/>
      <c r="Q3816" s="28229"/>
      <c r="R3816" s="28229"/>
      <c r="S3816" s="28229"/>
      <c r="T3816" s="28229"/>
      <c r="U3816" s="28265"/>
      <c r="V3816" s="28229">
        <v>0</v>
      </c>
    </row>
    <row s="28966" customFormat="1" customHeight="1" ht="22.5">
      <c r="A3817" s="28229"/>
      <c r="B3817" s="28924" t="s">
        <v>3391</v>
      </c>
      <c r="C3817" s="28540" t="s">
        <v>103</v>
      </c>
      <c r="D3817" s="27339" t="str">
        <f>B3817&amp;".1"</f>
        <v>3.1261.1</v>
      </c>
      <c r="E3817" s="27340" t="s">
        <v>1065</v>
      </c>
      <c r="F3817" s="27341" t="s">
        <v>430</v>
      </c>
      <c r="G3817" s="27545" t="s">
        <v>22</v>
      </c>
      <c r="H3817" s="27343" t="s">
        <v>22</v>
      </c>
      <c r="I3817" s="27545" t="s">
        <v>3392</v>
      </c>
      <c r="J3817" s="27343" t="s">
        <v>22</v>
      </c>
      <c r="K3817" s="28195"/>
      <c r="L3817" s="28229"/>
      <c r="M3817" s="28229"/>
      <c r="N3817" s="28229"/>
      <c r="O3817" s="28229"/>
      <c r="P3817" s="28229"/>
      <c r="Q3817" s="28229"/>
      <c r="R3817" s="28229"/>
      <c r="S3817" s="28229"/>
      <c r="T3817" s="28229"/>
      <c r="U3817" s="28265"/>
      <c r="V3817" s="28229">
        <v>0</v>
      </c>
    </row>
    <row s="28966" customFormat="1" customHeight="1" ht="15">
      <c r="A3818" s="28229"/>
      <c r="B3818" s="28924"/>
      <c r="C3818" s="28540"/>
      <c r="D3818" s="27339" t="str">
        <f>B3817&amp;".2"</f>
        <v>3.1261.2</v>
      </c>
      <c r="E3818" s="27340" t="s">
        <v>1066</v>
      </c>
      <c r="F3818" s="27341" t="s">
        <v>430</v>
      </c>
      <c r="G3818" s="27310" t="s">
        <v>22</v>
      </c>
      <c r="H3818" s="27343" t="s">
        <v>22</v>
      </c>
      <c r="I3818" s="27310" t="s">
        <v>3357</v>
      </c>
      <c r="J3818" s="27343" t="s">
        <v>22</v>
      </c>
      <c r="K3818" s="28195" t="s">
        <v>1067</v>
      </c>
      <c r="L3818" s="28229"/>
      <c r="M3818" s="28229"/>
      <c r="N3818" s="28229"/>
      <c r="O3818" s="28229"/>
      <c r="P3818" s="28229"/>
      <c r="Q3818" s="28229"/>
      <c r="R3818" s="28229"/>
      <c r="S3818" s="28229"/>
      <c r="T3818" s="28229"/>
      <c r="U3818" s="28265"/>
      <c r="V3818" s="28229">
        <v>0</v>
      </c>
    </row>
    <row s="28966" customFormat="1" customHeight="1" ht="15">
      <c r="A3819" s="28229"/>
      <c r="B3819" s="28924"/>
      <c r="C3819" s="28540"/>
      <c r="D3819" s="27339" t="str">
        <f>B3817&amp;".3"</f>
        <v>3.1261.3</v>
      </c>
      <c r="E3819" s="27340" t="s">
        <v>1068</v>
      </c>
      <c r="F3819" s="27341" t="s">
        <v>430</v>
      </c>
      <c r="G3819" s="27310" t="s">
        <v>22</v>
      </c>
      <c r="H3819" s="27343" t="s">
        <v>22</v>
      </c>
      <c r="I3819" s="27310" t="s">
        <v>3357</v>
      </c>
      <c r="J3819" s="27343" t="s">
        <v>22</v>
      </c>
      <c r="K3819" s="28195" t="s">
        <v>1069</v>
      </c>
      <c r="L3819" s="28229"/>
      <c r="M3819" s="28229"/>
      <c r="N3819" s="28229"/>
      <c r="O3819" s="28229"/>
      <c r="P3819" s="28229"/>
      <c r="Q3819" s="28229"/>
      <c r="R3819" s="28229"/>
      <c r="S3819" s="28229"/>
      <c r="T3819" s="28229"/>
      <c r="U3819" s="28265"/>
      <c r="V3819" s="28229">
        <v>0</v>
      </c>
    </row>
    <row s="28966" customFormat="1" customHeight="1" ht="22.5">
      <c r="A3820" s="28229"/>
      <c r="B3820" s="28924" t="s">
        <v>3393</v>
      </c>
      <c r="C3820" s="28540" t="s">
        <v>103</v>
      </c>
      <c r="D3820" s="27339" t="str">
        <f>B3820&amp;".1"</f>
        <v>3.1262.1</v>
      </c>
      <c r="E3820" s="27340" t="s">
        <v>1065</v>
      </c>
      <c r="F3820" s="27341" t="s">
        <v>430</v>
      </c>
      <c r="G3820" s="27545" t="s">
        <v>22</v>
      </c>
      <c r="H3820" s="27343" t="s">
        <v>22</v>
      </c>
      <c r="I3820" s="27545" t="s">
        <v>3394</v>
      </c>
      <c r="J3820" s="27343" t="s">
        <v>22</v>
      </c>
      <c r="K3820" s="28195"/>
      <c r="L3820" s="28229"/>
      <c r="M3820" s="28229"/>
      <c r="N3820" s="28229"/>
      <c r="O3820" s="28229"/>
      <c r="P3820" s="28229"/>
      <c r="Q3820" s="28229"/>
      <c r="R3820" s="28229"/>
      <c r="S3820" s="28229"/>
      <c r="T3820" s="28229"/>
      <c r="U3820" s="28265"/>
      <c r="V3820" s="28229">
        <v>0</v>
      </c>
    </row>
    <row s="28966" customFormat="1" customHeight="1" ht="15">
      <c r="A3821" s="28229"/>
      <c r="B3821" s="28924"/>
      <c r="C3821" s="28540"/>
      <c r="D3821" s="27339" t="str">
        <f>B3820&amp;".2"</f>
        <v>3.1262.2</v>
      </c>
      <c r="E3821" s="27340" t="s">
        <v>1066</v>
      </c>
      <c r="F3821" s="27341" t="s">
        <v>430</v>
      </c>
      <c r="G3821" s="27310" t="s">
        <v>22</v>
      </c>
      <c r="H3821" s="27343" t="s">
        <v>22</v>
      </c>
      <c r="I3821" s="27310" t="s">
        <v>3357</v>
      </c>
      <c r="J3821" s="27343" t="s">
        <v>22</v>
      </c>
      <c r="K3821" s="28195" t="s">
        <v>1067</v>
      </c>
      <c r="L3821" s="28229"/>
      <c r="M3821" s="28229"/>
      <c r="N3821" s="28229"/>
      <c r="O3821" s="28229"/>
      <c r="P3821" s="28229"/>
      <c r="Q3821" s="28229"/>
      <c r="R3821" s="28229"/>
      <c r="S3821" s="28229"/>
      <c r="T3821" s="28229"/>
      <c r="U3821" s="28265"/>
      <c r="V3821" s="28229">
        <v>0</v>
      </c>
    </row>
    <row s="28966" customFormat="1" customHeight="1" ht="15">
      <c r="A3822" s="28229"/>
      <c r="B3822" s="28924"/>
      <c r="C3822" s="28540"/>
      <c r="D3822" s="27339" t="str">
        <f>B3820&amp;".3"</f>
        <v>3.1262.3</v>
      </c>
      <c r="E3822" s="27340" t="s">
        <v>1068</v>
      </c>
      <c r="F3822" s="27341" t="s">
        <v>430</v>
      </c>
      <c r="G3822" s="27310" t="s">
        <v>22</v>
      </c>
      <c r="H3822" s="27343" t="s">
        <v>22</v>
      </c>
      <c r="I3822" s="27310" t="s">
        <v>3357</v>
      </c>
      <c r="J3822" s="27343" t="s">
        <v>22</v>
      </c>
      <c r="K3822" s="28195" t="s">
        <v>1069</v>
      </c>
      <c r="L3822" s="28229"/>
      <c r="M3822" s="28229"/>
      <c r="N3822" s="28229"/>
      <c r="O3822" s="28229"/>
      <c r="P3822" s="28229"/>
      <c r="Q3822" s="28229"/>
      <c r="R3822" s="28229"/>
      <c r="S3822" s="28229"/>
      <c r="T3822" s="28229"/>
      <c r="U3822" s="28265"/>
      <c r="V3822" s="28229">
        <v>0</v>
      </c>
    </row>
    <row s="28966" customFormat="1" customHeight="1" ht="22.5">
      <c r="A3823" s="28229"/>
      <c r="B3823" s="28924" t="s">
        <v>3395</v>
      </c>
      <c r="C3823" s="28540" t="s">
        <v>103</v>
      </c>
      <c r="D3823" s="27339" t="str">
        <f>B3823&amp;".1"</f>
        <v>3.1263.1</v>
      </c>
      <c r="E3823" s="27340" t="s">
        <v>1065</v>
      </c>
      <c r="F3823" s="27341" t="s">
        <v>430</v>
      </c>
      <c r="G3823" s="27545" t="s">
        <v>22</v>
      </c>
      <c r="H3823" s="27343" t="s">
        <v>22</v>
      </c>
      <c r="I3823" s="27545" t="s">
        <v>3394</v>
      </c>
      <c r="J3823" s="27343" t="s">
        <v>22</v>
      </c>
      <c r="K3823" s="28195"/>
      <c r="L3823" s="28229"/>
      <c r="M3823" s="28229"/>
      <c r="N3823" s="28229"/>
      <c r="O3823" s="28229"/>
      <c r="P3823" s="28229"/>
      <c r="Q3823" s="28229"/>
      <c r="R3823" s="28229"/>
      <c r="S3823" s="28229"/>
      <c r="T3823" s="28229"/>
      <c r="U3823" s="28265"/>
      <c r="V3823" s="28229">
        <v>0</v>
      </c>
    </row>
    <row s="28966" customFormat="1" customHeight="1" ht="15">
      <c r="A3824" s="28229"/>
      <c r="B3824" s="28924"/>
      <c r="C3824" s="28540"/>
      <c r="D3824" s="27339" t="str">
        <f>B3823&amp;".2"</f>
        <v>3.1263.2</v>
      </c>
      <c r="E3824" s="27340" t="s">
        <v>1066</v>
      </c>
      <c r="F3824" s="27341" t="s">
        <v>430</v>
      </c>
      <c r="G3824" s="27310" t="s">
        <v>22</v>
      </c>
      <c r="H3824" s="27343" t="s">
        <v>22</v>
      </c>
      <c r="I3824" s="27310" t="s">
        <v>3357</v>
      </c>
      <c r="J3824" s="27343" t="s">
        <v>22</v>
      </c>
      <c r="K3824" s="28195" t="s">
        <v>1067</v>
      </c>
      <c r="L3824" s="28229"/>
      <c r="M3824" s="28229"/>
      <c r="N3824" s="28229"/>
      <c r="O3824" s="28229"/>
      <c r="P3824" s="28229"/>
      <c r="Q3824" s="28229"/>
      <c r="R3824" s="28229"/>
      <c r="S3824" s="28229"/>
      <c r="T3824" s="28229"/>
      <c r="U3824" s="28265"/>
      <c r="V3824" s="28229">
        <v>0</v>
      </c>
    </row>
    <row s="28966" customFormat="1" customHeight="1" ht="15">
      <c r="A3825" s="28229"/>
      <c r="B3825" s="28924"/>
      <c r="C3825" s="28540"/>
      <c r="D3825" s="27339" t="str">
        <f>B3823&amp;".3"</f>
        <v>3.1263.3</v>
      </c>
      <c r="E3825" s="27340" t="s">
        <v>1068</v>
      </c>
      <c r="F3825" s="27341" t="s">
        <v>430</v>
      </c>
      <c r="G3825" s="27310" t="s">
        <v>22</v>
      </c>
      <c r="H3825" s="27343" t="s">
        <v>22</v>
      </c>
      <c r="I3825" s="27310" t="s">
        <v>3357</v>
      </c>
      <c r="J3825" s="27343" t="s">
        <v>22</v>
      </c>
      <c r="K3825" s="28195" t="s">
        <v>1069</v>
      </c>
      <c r="L3825" s="28229"/>
      <c r="M3825" s="28229"/>
      <c r="N3825" s="28229"/>
      <c r="O3825" s="28229"/>
      <c r="P3825" s="28229"/>
      <c r="Q3825" s="28229"/>
      <c r="R3825" s="28229"/>
      <c r="S3825" s="28229"/>
      <c r="T3825" s="28229"/>
      <c r="U3825" s="28265"/>
      <c r="V3825" s="28229">
        <v>0</v>
      </c>
    </row>
    <row s="28966" customFormat="1" customHeight="1" ht="22.5">
      <c r="A3826" s="28229"/>
      <c r="B3826" s="28924" t="s">
        <v>3396</v>
      </c>
      <c r="C3826" s="28540" t="s">
        <v>103</v>
      </c>
      <c r="D3826" s="27339" t="str">
        <f>B3826&amp;".1"</f>
        <v>3.1264.1</v>
      </c>
      <c r="E3826" s="27340" t="s">
        <v>1065</v>
      </c>
      <c r="F3826" s="27341" t="s">
        <v>430</v>
      </c>
      <c r="G3826" s="27545" t="s">
        <v>22</v>
      </c>
      <c r="H3826" s="27343" t="s">
        <v>22</v>
      </c>
      <c r="I3826" s="27545" t="s">
        <v>3397</v>
      </c>
      <c r="J3826" s="27343" t="s">
        <v>22</v>
      </c>
      <c r="K3826" s="28195"/>
      <c r="L3826" s="28229"/>
      <c r="M3826" s="28229"/>
      <c r="N3826" s="28229"/>
      <c r="O3826" s="28229"/>
      <c r="P3826" s="28229"/>
      <c r="Q3826" s="28229"/>
      <c r="R3826" s="28229"/>
      <c r="S3826" s="28229"/>
      <c r="T3826" s="28229"/>
      <c r="U3826" s="28265"/>
      <c r="V3826" s="28229">
        <v>0</v>
      </c>
    </row>
    <row s="28966" customFormat="1" customHeight="1" ht="15">
      <c r="A3827" s="28229"/>
      <c r="B3827" s="28924"/>
      <c r="C3827" s="28540"/>
      <c r="D3827" s="27339" t="str">
        <f>B3826&amp;".2"</f>
        <v>3.1264.2</v>
      </c>
      <c r="E3827" s="27340" t="s">
        <v>1066</v>
      </c>
      <c r="F3827" s="27341" t="s">
        <v>430</v>
      </c>
      <c r="G3827" s="27310" t="s">
        <v>22</v>
      </c>
      <c r="H3827" s="27343" t="s">
        <v>22</v>
      </c>
      <c r="I3827" s="27310" t="s">
        <v>3357</v>
      </c>
      <c r="J3827" s="27343" t="s">
        <v>22</v>
      </c>
      <c r="K3827" s="28195" t="s">
        <v>1067</v>
      </c>
      <c r="L3827" s="28229"/>
      <c r="M3827" s="28229"/>
      <c r="N3827" s="28229"/>
      <c r="O3827" s="28229"/>
      <c r="P3827" s="28229"/>
      <c r="Q3827" s="28229"/>
      <c r="R3827" s="28229"/>
      <c r="S3827" s="28229"/>
      <c r="T3827" s="28229"/>
      <c r="U3827" s="28265"/>
      <c r="V3827" s="28229">
        <v>0</v>
      </c>
    </row>
    <row s="28966" customFormat="1" customHeight="1" ht="15">
      <c r="A3828" s="28229"/>
      <c r="B3828" s="28924"/>
      <c r="C3828" s="28540"/>
      <c r="D3828" s="27339" t="str">
        <f>B3826&amp;".3"</f>
        <v>3.1264.3</v>
      </c>
      <c r="E3828" s="27340" t="s">
        <v>1068</v>
      </c>
      <c r="F3828" s="27341" t="s">
        <v>430</v>
      </c>
      <c r="G3828" s="27310" t="s">
        <v>22</v>
      </c>
      <c r="H3828" s="27343" t="s">
        <v>22</v>
      </c>
      <c r="I3828" s="27310" t="s">
        <v>3357</v>
      </c>
      <c r="J3828" s="27343" t="s">
        <v>22</v>
      </c>
      <c r="K3828" s="28195" t="s">
        <v>1069</v>
      </c>
      <c r="L3828" s="28229"/>
      <c r="M3828" s="28229"/>
      <c r="N3828" s="28229"/>
      <c r="O3828" s="28229"/>
      <c r="P3828" s="28229"/>
      <c r="Q3828" s="28229"/>
      <c r="R3828" s="28229"/>
      <c r="S3828" s="28229"/>
      <c r="T3828" s="28229"/>
      <c r="U3828" s="28265"/>
      <c r="V3828" s="28229">
        <v>0</v>
      </c>
    </row>
    <row s="28966" customFormat="1" customHeight="1" ht="22.5">
      <c r="A3829" s="28229"/>
      <c r="B3829" s="28924" t="s">
        <v>3398</v>
      </c>
      <c r="C3829" s="28540" t="s">
        <v>103</v>
      </c>
      <c r="D3829" s="27339" t="str">
        <f>B3829&amp;".1"</f>
        <v>3.1265.1</v>
      </c>
      <c r="E3829" s="27340" t="s">
        <v>1065</v>
      </c>
      <c r="F3829" s="27341" t="s">
        <v>430</v>
      </c>
      <c r="G3829" s="27545" t="s">
        <v>22</v>
      </c>
      <c r="H3829" s="27343" t="s">
        <v>22</v>
      </c>
      <c r="I3829" s="27545" t="s">
        <v>3241</v>
      </c>
      <c r="J3829" s="27343" t="s">
        <v>22</v>
      </c>
      <c r="K3829" s="28195"/>
      <c r="L3829" s="28229"/>
      <c r="M3829" s="28229"/>
      <c r="N3829" s="28229"/>
      <c r="O3829" s="28229"/>
      <c r="P3829" s="28229"/>
      <c r="Q3829" s="28229"/>
      <c r="R3829" s="28229"/>
      <c r="S3829" s="28229"/>
      <c r="T3829" s="28229"/>
      <c r="U3829" s="28265"/>
      <c r="V3829" s="28229">
        <v>0</v>
      </c>
    </row>
    <row s="28966" customFormat="1" customHeight="1" ht="15">
      <c r="A3830" s="28229"/>
      <c r="B3830" s="28924"/>
      <c r="C3830" s="28540"/>
      <c r="D3830" s="27339" t="str">
        <f>B3829&amp;".2"</f>
        <v>3.1265.2</v>
      </c>
      <c r="E3830" s="27340" t="s">
        <v>1066</v>
      </c>
      <c r="F3830" s="27341" t="s">
        <v>430</v>
      </c>
      <c r="G3830" s="27310" t="s">
        <v>22</v>
      </c>
      <c r="H3830" s="27343" t="s">
        <v>22</v>
      </c>
      <c r="I3830" s="27310" t="s">
        <v>3357</v>
      </c>
      <c r="J3830" s="27343" t="s">
        <v>22</v>
      </c>
      <c r="K3830" s="28195" t="s">
        <v>1067</v>
      </c>
      <c r="L3830" s="28229"/>
      <c r="M3830" s="28229"/>
      <c r="N3830" s="28229"/>
      <c r="O3830" s="28229"/>
      <c r="P3830" s="28229"/>
      <c r="Q3830" s="28229"/>
      <c r="R3830" s="28229"/>
      <c r="S3830" s="28229"/>
      <c r="T3830" s="28229"/>
      <c r="U3830" s="28265"/>
      <c r="V3830" s="28229">
        <v>0</v>
      </c>
    </row>
    <row s="28966" customFormat="1" customHeight="1" ht="15">
      <c r="A3831" s="28229"/>
      <c r="B3831" s="28924"/>
      <c r="C3831" s="28540"/>
      <c r="D3831" s="27339" t="str">
        <f>B3829&amp;".3"</f>
        <v>3.1265.3</v>
      </c>
      <c r="E3831" s="27340" t="s">
        <v>1068</v>
      </c>
      <c r="F3831" s="27341" t="s">
        <v>430</v>
      </c>
      <c r="G3831" s="27310" t="s">
        <v>22</v>
      </c>
      <c r="H3831" s="27343" t="s">
        <v>22</v>
      </c>
      <c r="I3831" s="27310" t="s">
        <v>3357</v>
      </c>
      <c r="J3831" s="27343" t="s">
        <v>22</v>
      </c>
      <c r="K3831" s="28195" t="s">
        <v>1069</v>
      </c>
      <c r="L3831" s="28229"/>
      <c r="M3831" s="28229"/>
      <c r="N3831" s="28229"/>
      <c r="O3831" s="28229"/>
      <c r="P3831" s="28229"/>
      <c r="Q3831" s="28229"/>
      <c r="R3831" s="28229"/>
      <c r="S3831" s="28229"/>
      <c r="T3831" s="28229"/>
      <c r="U3831" s="28265"/>
      <c r="V3831" s="28229">
        <v>0</v>
      </c>
    </row>
    <row s="28966" customFormat="1" customHeight="1" ht="22.5">
      <c r="A3832" s="28229"/>
      <c r="B3832" s="28924" t="s">
        <v>3399</v>
      </c>
      <c r="C3832" s="28540" t="s">
        <v>103</v>
      </c>
      <c r="D3832" s="27339" t="str">
        <f>B3832&amp;".1"</f>
        <v>3.1266.1</v>
      </c>
      <c r="E3832" s="27340" t="s">
        <v>1065</v>
      </c>
      <c r="F3832" s="27341" t="s">
        <v>430</v>
      </c>
      <c r="G3832" s="27545" t="s">
        <v>22</v>
      </c>
      <c r="H3832" s="27343" t="s">
        <v>22</v>
      </c>
      <c r="I3832" s="27545" t="s">
        <v>3400</v>
      </c>
      <c r="J3832" s="27343" t="s">
        <v>22</v>
      </c>
      <c r="K3832" s="28195"/>
      <c r="L3832" s="28229"/>
      <c r="M3832" s="28229"/>
      <c r="N3832" s="28229"/>
      <c r="O3832" s="28229"/>
      <c r="P3832" s="28229"/>
      <c r="Q3832" s="28229"/>
      <c r="R3832" s="28229"/>
      <c r="S3832" s="28229"/>
      <c r="T3832" s="28229"/>
      <c r="U3832" s="28265"/>
      <c r="V3832" s="28229">
        <v>0</v>
      </c>
    </row>
    <row s="28966" customFormat="1" customHeight="1" ht="15">
      <c r="A3833" s="28229"/>
      <c r="B3833" s="28924"/>
      <c r="C3833" s="28540"/>
      <c r="D3833" s="27339" t="str">
        <f>B3832&amp;".2"</f>
        <v>3.1266.2</v>
      </c>
      <c r="E3833" s="27340" t="s">
        <v>1066</v>
      </c>
      <c r="F3833" s="27341" t="s">
        <v>430</v>
      </c>
      <c r="G3833" s="27310" t="s">
        <v>22</v>
      </c>
      <c r="H3833" s="27343" t="s">
        <v>22</v>
      </c>
      <c r="I3833" s="27310" t="s">
        <v>3357</v>
      </c>
      <c r="J3833" s="27343" t="s">
        <v>22</v>
      </c>
      <c r="K3833" s="28195" t="s">
        <v>1067</v>
      </c>
      <c r="L3833" s="28229"/>
      <c r="M3833" s="28229"/>
      <c r="N3833" s="28229"/>
      <c r="O3833" s="28229"/>
      <c r="P3833" s="28229"/>
      <c r="Q3833" s="28229"/>
      <c r="R3833" s="28229"/>
      <c r="S3833" s="28229"/>
      <c r="T3833" s="28229"/>
      <c r="U3833" s="28265"/>
      <c r="V3833" s="28229">
        <v>0</v>
      </c>
    </row>
    <row s="28966" customFormat="1" customHeight="1" ht="15">
      <c r="A3834" s="28229"/>
      <c r="B3834" s="28924"/>
      <c r="C3834" s="28540"/>
      <c r="D3834" s="27339" t="str">
        <f>B3832&amp;".3"</f>
        <v>3.1266.3</v>
      </c>
      <c r="E3834" s="27340" t="s">
        <v>1068</v>
      </c>
      <c r="F3834" s="27341" t="s">
        <v>430</v>
      </c>
      <c r="G3834" s="27310" t="s">
        <v>22</v>
      </c>
      <c r="H3834" s="27343" t="s">
        <v>22</v>
      </c>
      <c r="I3834" s="27310" t="s">
        <v>3357</v>
      </c>
      <c r="J3834" s="27343" t="s">
        <v>22</v>
      </c>
      <c r="K3834" s="28195" t="s">
        <v>1069</v>
      </c>
      <c r="L3834" s="28229"/>
      <c r="M3834" s="28229"/>
      <c r="N3834" s="28229"/>
      <c r="O3834" s="28229"/>
      <c r="P3834" s="28229"/>
      <c r="Q3834" s="28229"/>
      <c r="R3834" s="28229"/>
      <c r="S3834" s="28229"/>
      <c r="T3834" s="28229"/>
      <c r="U3834" s="28265"/>
      <c r="V3834" s="28229">
        <v>0</v>
      </c>
    </row>
    <row s="28966" customFormat="1" customHeight="1" ht="22.5">
      <c r="A3835" s="28229"/>
      <c r="B3835" s="28924" t="s">
        <v>3401</v>
      </c>
      <c r="C3835" s="28540" t="s">
        <v>103</v>
      </c>
      <c r="D3835" s="27339" t="str">
        <f>B3835&amp;".1"</f>
        <v>3.1267.1</v>
      </c>
      <c r="E3835" s="27340" t="s">
        <v>1065</v>
      </c>
      <c r="F3835" s="27341" t="s">
        <v>430</v>
      </c>
      <c r="G3835" s="27545" t="s">
        <v>22</v>
      </c>
      <c r="H3835" s="27343" t="s">
        <v>22</v>
      </c>
      <c r="I3835" s="27545" t="s">
        <v>3241</v>
      </c>
      <c r="J3835" s="27343" t="s">
        <v>22</v>
      </c>
      <c r="K3835" s="28195"/>
      <c r="L3835" s="28229"/>
      <c r="M3835" s="28229"/>
      <c r="N3835" s="28229"/>
      <c r="O3835" s="28229"/>
      <c r="P3835" s="28229"/>
      <c r="Q3835" s="28229"/>
      <c r="R3835" s="28229"/>
      <c r="S3835" s="28229"/>
      <c r="T3835" s="28229"/>
      <c r="U3835" s="28265"/>
      <c r="V3835" s="28229">
        <v>0</v>
      </c>
    </row>
    <row s="28966" customFormat="1" customHeight="1" ht="15">
      <c r="A3836" s="28229"/>
      <c r="B3836" s="28924"/>
      <c r="C3836" s="28540"/>
      <c r="D3836" s="27339" t="str">
        <f>B3835&amp;".2"</f>
        <v>3.1267.2</v>
      </c>
      <c r="E3836" s="27340" t="s">
        <v>1066</v>
      </c>
      <c r="F3836" s="27341" t="s">
        <v>430</v>
      </c>
      <c r="G3836" s="27310" t="s">
        <v>22</v>
      </c>
      <c r="H3836" s="27343" t="s">
        <v>22</v>
      </c>
      <c r="I3836" s="27310" t="s">
        <v>3357</v>
      </c>
      <c r="J3836" s="27343" t="s">
        <v>22</v>
      </c>
      <c r="K3836" s="28195" t="s">
        <v>1067</v>
      </c>
      <c r="L3836" s="28229"/>
      <c r="M3836" s="28229"/>
      <c r="N3836" s="28229"/>
      <c r="O3836" s="28229"/>
      <c r="P3836" s="28229"/>
      <c r="Q3836" s="28229"/>
      <c r="R3836" s="28229"/>
      <c r="S3836" s="28229"/>
      <c r="T3836" s="28229"/>
      <c r="U3836" s="28265"/>
      <c r="V3836" s="28229">
        <v>0</v>
      </c>
    </row>
    <row s="28966" customFormat="1" customHeight="1" ht="15">
      <c r="A3837" s="28229"/>
      <c r="B3837" s="28924"/>
      <c r="C3837" s="28540"/>
      <c r="D3837" s="27339" t="str">
        <f>B3835&amp;".3"</f>
        <v>3.1267.3</v>
      </c>
      <c r="E3837" s="27340" t="s">
        <v>1068</v>
      </c>
      <c r="F3837" s="27341" t="s">
        <v>430</v>
      </c>
      <c r="G3837" s="27310" t="s">
        <v>22</v>
      </c>
      <c r="H3837" s="27343" t="s">
        <v>22</v>
      </c>
      <c r="I3837" s="27310" t="s">
        <v>3357</v>
      </c>
      <c r="J3837" s="27343" t="s">
        <v>22</v>
      </c>
      <c r="K3837" s="28195" t="s">
        <v>1069</v>
      </c>
      <c r="L3837" s="28229"/>
      <c r="M3837" s="28229"/>
      <c r="N3837" s="28229"/>
      <c r="O3837" s="28229"/>
      <c r="P3837" s="28229"/>
      <c r="Q3837" s="28229"/>
      <c r="R3837" s="28229"/>
      <c r="S3837" s="28229"/>
      <c r="T3837" s="28229"/>
      <c r="U3837" s="28265"/>
      <c r="V3837" s="28229">
        <v>0</v>
      </c>
    </row>
    <row s="28966" customFormat="1" customHeight="1" ht="22.5">
      <c r="A3838" s="28229"/>
      <c r="B3838" s="28924" t="s">
        <v>3402</v>
      </c>
      <c r="C3838" s="28540" t="s">
        <v>103</v>
      </c>
      <c r="D3838" s="27339" t="str">
        <f>B3838&amp;".1"</f>
        <v>3.1268.1</v>
      </c>
      <c r="E3838" s="27340" t="s">
        <v>1065</v>
      </c>
      <c r="F3838" s="27341" t="s">
        <v>430</v>
      </c>
      <c r="G3838" s="27545" t="s">
        <v>22</v>
      </c>
      <c r="H3838" s="27343" t="s">
        <v>22</v>
      </c>
      <c r="I3838" s="27545" t="s">
        <v>3241</v>
      </c>
      <c r="J3838" s="27343" t="s">
        <v>22</v>
      </c>
      <c r="K3838" s="28195"/>
      <c r="L3838" s="28229"/>
      <c r="M3838" s="28229"/>
      <c r="N3838" s="28229"/>
      <c r="O3838" s="28229"/>
      <c r="P3838" s="28229"/>
      <c r="Q3838" s="28229"/>
      <c r="R3838" s="28229"/>
      <c r="S3838" s="28229"/>
      <c r="T3838" s="28229"/>
      <c r="U3838" s="28265"/>
      <c r="V3838" s="28229">
        <v>0</v>
      </c>
    </row>
    <row s="28966" customFormat="1" customHeight="1" ht="15">
      <c r="A3839" s="28229"/>
      <c r="B3839" s="28924"/>
      <c r="C3839" s="28540"/>
      <c r="D3839" s="27339" t="str">
        <f>B3838&amp;".2"</f>
        <v>3.1268.2</v>
      </c>
      <c r="E3839" s="27340" t="s">
        <v>1066</v>
      </c>
      <c r="F3839" s="27341" t="s">
        <v>430</v>
      </c>
      <c r="G3839" s="27310" t="s">
        <v>22</v>
      </c>
      <c r="H3839" s="27343" t="s">
        <v>22</v>
      </c>
      <c r="I3839" s="27310" t="s">
        <v>3357</v>
      </c>
      <c r="J3839" s="27343" t="s">
        <v>22</v>
      </c>
      <c r="K3839" s="28195" t="s">
        <v>1067</v>
      </c>
      <c r="L3839" s="28229"/>
      <c r="M3839" s="28229"/>
      <c r="N3839" s="28229"/>
      <c r="O3839" s="28229"/>
      <c r="P3839" s="28229"/>
      <c r="Q3839" s="28229"/>
      <c r="R3839" s="28229"/>
      <c r="S3839" s="28229"/>
      <c r="T3839" s="28229"/>
      <c r="U3839" s="28265"/>
      <c r="V3839" s="28229">
        <v>0</v>
      </c>
    </row>
    <row s="28966" customFormat="1" customHeight="1" ht="15">
      <c r="A3840" s="28229"/>
      <c r="B3840" s="28924"/>
      <c r="C3840" s="28540"/>
      <c r="D3840" s="27339" t="str">
        <f>B3838&amp;".3"</f>
        <v>3.1268.3</v>
      </c>
      <c r="E3840" s="27340" t="s">
        <v>1068</v>
      </c>
      <c r="F3840" s="27341" t="s">
        <v>430</v>
      </c>
      <c r="G3840" s="27310" t="s">
        <v>22</v>
      </c>
      <c r="H3840" s="27343" t="s">
        <v>22</v>
      </c>
      <c r="I3840" s="27310" t="s">
        <v>3357</v>
      </c>
      <c r="J3840" s="27343" t="s">
        <v>22</v>
      </c>
      <c r="K3840" s="28195" t="s">
        <v>1069</v>
      </c>
      <c r="L3840" s="28229"/>
      <c r="M3840" s="28229"/>
      <c r="N3840" s="28229"/>
      <c r="O3840" s="28229"/>
      <c r="P3840" s="28229"/>
      <c r="Q3840" s="28229"/>
      <c r="R3840" s="28229"/>
      <c r="S3840" s="28229"/>
      <c r="T3840" s="28229"/>
      <c r="U3840" s="28265"/>
      <c r="V3840" s="28229">
        <v>0</v>
      </c>
    </row>
    <row s="28966" customFormat="1" customHeight="1" ht="22.5">
      <c r="A3841" s="28229"/>
      <c r="B3841" s="28924" t="s">
        <v>3403</v>
      </c>
      <c r="C3841" s="28540" t="s">
        <v>103</v>
      </c>
      <c r="D3841" s="27339" t="str">
        <f>B3841&amp;".1"</f>
        <v>3.1269.1</v>
      </c>
      <c r="E3841" s="27340" t="s">
        <v>1065</v>
      </c>
      <c r="F3841" s="27341" t="s">
        <v>430</v>
      </c>
      <c r="G3841" s="27545" t="s">
        <v>22</v>
      </c>
      <c r="H3841" s="27343" t="s">
        <v>22</v>
      </c>
      <c r="I3841" s="27545" t="s">
        <v>3404</v>
      </c>
      <c r="J3841" s="27343" t="s">
        <v>22</v>
      </c>
      <c r="K3841" s="28195"/>
      <c r="L3841" s="28229"/>
      <c r="M3841" s="28229"/>
      <c r="N3841" s="28229"/>
      <c r="O3841" s="28229"/>
      <c r="P3841" s="28229"/>
      <c r="Q3841" s="28229"/>
      <c r="R3841" s="28229"/>
      <c r="S3841" s="28229"/>
      <c r="T3841" s="28229"/>
      <c r="U3841" s="28265"/>
      <c r="V3841" s="28229">
        <v>0</v>
      </c>
    </row>
    <row s="28966" customFormat="1" customHeight="1" ht="15">
      <c r="A3842" s="28229"/>
      <c r="B3842" s="28924"/>
      <c r="C3842" s="28540"/>
      <c r="D3842" s="27339" t="str">
        <f>B3841&amp;".2"</f>
        <v>3.1269.2</v>
      </c>
      <c r="E3842" s="27340" t="s">
        <v>1066</v>
      </c>
      <c r="F3842" s="27341" t="s">
        <v>430</v>
      </c>
      <c r="G3842" s="27310" t="s">
        <v>22</v>
      </c>
      <c r="H3842" s="27343" t="s">
        <v>22</v>
      </c>
      <c r="I3842" s="27310" t="s">
        <v>3357</v>
      </c>
      <c r="J3842" s="27343" t="s">
        <v>22</v>
      </c>
      <c r="K3842" s="28195" t="s">
        <v>1067</v>
      </c>
      <c r="L3842" s="28229"/>
      <c r="M3842" s="28229"/>
      <c r="N3842" s="28229"/>
      <c r="O3842" s="28229"/>
      <c r="P3842" s="28229"/>
      <c r="Q3842" s="28229"/>
      <c r="R3842" s="28229"/>
      <c r="S3842" s="28229"/>
      <c r="T3842" s="28229"/>
      <c r="U3842" s="28265"/>
      <c r="V3842" s="28229">
        <v>0</v>
      </c>
    </row>
    <row s="28966" customFormat="1" customHeight="1" ht="15">
      <c r="A3843" s="28229"/>
      <c r="B3843" s="28924"/>
      <c r="C3843" s="28540"/>
      <c r="D3843" s="27339" t="str">
        <f>B3841&amp;".3"</f>
        <v>3.1269.3</v>
      </c>
      <c r="E3843" s="27340" t="s">
        <v>1068</v>
      </c>
      <c r="F3843" s="27341" t="s">
        <v>430</v>
      </c>
      <c r="G3843" s="27310" t="s">
        <v>22</v>
      </c>
      <c r="H3843" s="27343" t="s">
        <v>22</v>
      </c>
      <c r="I3843" s="27310" t="s">
        <v>3357</v>
      </c>
      <c r="J3843" s="27343" t="s">
        <v>22</v>
      </c>
      <c r="K3843" s="28195" t="s">
        <v>1069</v>
      </c>
      <c r="L3843" s="28229"/>
      <c r="M3843" s="28229"/>
      <c r="N3843" s="28229"/>
      <c r="O3843" s="28229"/>
      <c r="P3843" s="28229"/>
      <c r="Q3843" s="28229"/>
      <c r="R3843" s="28229"/>
      <c r="S3843" s="28229"/>
      <c r="T3843" s="28229"/>
      <c r="U3843" s="28265"/>
      <c r="V3843" s="28229">
        <v>0</v>
      </c>
    </row>
    <row s="28966" customFormat="1" customHeight="1" ht="22.5">
      <c r="A3844" s="28229"/>
      <c r="B3844" s="28924" t="s">
        <v>3405</v>
      </c>
      <c r="C3844" s="28540" t="s">
        <v>103</v>
      </c>
      <c r="D3844" s="27339" t="str">
        <f>B3844&amp;".1"</f>
        <v>3.1270.1</v>
      </c>
      <c r="E3844" s="27340" t="s">
        <v>1065</v>
      </c>
      <c r="F3844" s="27341" t="s">
        <v>430</v>
      </c>
      <c r="G3844" s="27545" t="s">
        <v>22</v>
      </c>
      <c r="H3844" s="27343" t="s">
        <v>22</v>
      </c>
      <c r="I3844" s="27545" t="s">
        <v>3406</v>
      </c>
      <c r="J3844" s="27343" t="s">
        <v>22</v>
      </c>
      <c r="K3844" s="28195"/>
      <c r="L3844" s="28229"/>
      <c r="M3844" s="28229"/>
      <c r="N3844" s="28229"/>
      <c r="O3844" s="28229"/>
      <c r="P3844" s="28229"/>
      <c r="Q3844" s="28229"/>
      <c r="R3844" s="28229"/>
      <c r="S3844" s="28229"/>
      <c r="T3844" s="28229"/>
      <c r="U3844" s="28265"/>
      <c r="V3844" s="28229">
        <v>0</v>
      </c>
    </row>
    <row s="28966" customFormat="1" customHeight="1" ht="15">
      <c r="A3845" s="28229"/>
      <c r="B3845" s="28924"/>
      <c r="C3845" s="28540"/>
      <c r="D3845" s="27339" t="str">
        <f>B3844&amp;".2"</f>
        <v>3.1270.2</v>
      </c>
      <c r="E3845" s="27340" t="s">
        <v>1066</v>
      </c>
      <c r="F3845" s="27341" t="s">
        <v>430</v>
      </c>
      <c r="G3845" s="27310" t="s">
        <v>22</v>
      </c>
      <c r="H3845" s="27343" t="s">
        <v>22</v>
      </c>
      <c r="I3845" s="27310" t="s">
        <v>3357</v>
      </c>
      <c r="J3845" s="27343" t="s">
        <v>22</v>
      </c>
      <c r="K3845" s="28195" t="s">
        <v>1067</v>
      </c>
      <c r="L3845" s="28229"/>
      <c r="M3845" s="28229"/>
      <c r="N3845" s="28229"/>
      <c r="O3845" s="28229"/>
      <c r="P3845" s="28229"/>
      <c r="Q3845" s="28229"/>
      <c r="R3845" s="28229"/>
      <c r="S3845" s="28229"/>
      <c r="T3845" s="28229"/>
      <c r="U3845" s="28265"/>
      <c r="V3845" s="28229">
        <v>0</v>
      </c>
    </row>
    <row s="28966" customFormat="1" customHeight="1" ht="15">
      <c r="A3846" s="28229"/>
      <c r="B3846" s="28924"/>
      <c r="C3846" s="28540"/>
      <c r="D3846" s="27339" t="str">
        <f>B3844&amp;".3"</f>
        <v>3.1270.3</v>
      </c>
      <c r="E3846" s="27340" t="s">
        <v>1068</v>
      </c>
      <c r="F3846" s="27341" t="s">
        <v>430</v>
      </c>
      <c r="G3846" s="27310" t="s">
        <v>22</v>
      </c>
      <c r="H3846" s="27343" t="s">
        <v>22</v>
      </c>
      <c r="I3846" s="27310" t="s">
        <v>3357</v>
      </c>
      <c r="J3846" s="27343" t="s">
        <v>22</v>
      </c>
      <c r="K3846" s="28195" t="s">
        <v>1069</v>
      </c>
      <c r="L3846" s="28229"/>
      <c r="M3846" s="28229"/>
      <c r="N3846" s="28229"/>
      <c r="O3846" s="28229"/>
      <c r="P3846" s="28229"/>
      <c r="Q3846" s="28229"/>
      <c r="R3846" s="28229"/>
      <c r="S3846" s="28229"/>
      <c r="T3846" s="28229"/>
      <c r="U3846" s="28265"/>
      <c r="V3846" s="28229">
        <v>0</v>
      </c>
    </row>
    <row s="28966" customFormat="1" customHeight="1" ht="22.5">
      <c r="A3847" s="28229"/>
      <c r="B3847" s="28924" t="s">
        <v>3407</v>
      </c>
      <c r="C3847" s="28540" t="s">
        <v>103</v>
      </c>
      <c r="D3847" s="27339" t="str">
        <f>B3847&amp;".1"</f>
        <v>3.1271.1</v>
      </c>
      <c r="E3847" s="27340" t="s">
        <v>1065</v>
      </c>
      <c r="F3847" s="27341" t="s">
        <v>430</v>
      </c>
      <c r="G3847" s="27545" t="s">
        <v>22</v>
      </c>
      <c r="H3847" s="27343" t="s">
        <v>22</v>
      </c>
      <c r="I3847" s="27545" t="s">
        <v>3291</v>
      </c>
      <c r="J3847" s="27343" t="s">
        <v>22</v>
      </c>
      <c r="K3847" s="28195"/>
      <c r="L3847" s="28229"/>
      <c r="M3847" s="28229"/>
      <c r="N3847" s="28229"/>
      <c r="O3847" s="28229"/>
      <c r="P3847" s="28229"/>
      <c r="Q3847" s="28229"/>
      <c r="R3847" s="28229"/>
      <c r="S3847" s="28229"/>
      <c r="T3847" s="28229"/>
      <c r="U3847" s="28265"/>
      <c r="V3847" s="28229">
        <v>0</v>
      </c>
    </row>
    <row s="28966" customFormat="1" customHeight="1" ht="15">
      <c r="A3848" s="28229"/>
      <c r="B3848" s="28924"/>
      <c r="C3848" s="28540"/>
      <c r="D3848" s="27339" t="str">
        <f>B3847&amp;".2"</f>
        <v>3.1271.2</v>
      </c>
      <c r="E3848" s="27340" t="s">
        <v>1066</v>
      </c>
      <c r="F3848" s="27341" t="s">
        <v>430</v>
      </c>
      <c r="G3848" s="27310" t="s">
        <v>22</v>
      </c>
      <c r="H3848" s="27343" t="s">
        <v>22</v>
      </c>
      <c r="I3848" s="27310" t="s">
        <v>3357</v>
      </c>
      <c r="J3848" s="27343" t="s">
        <v>22</v>
      </c>
      <c r="K3848" s="28195" t="s">
        <v>1067</v>
      </c>
      <c r="L3848" s="28229"/>
      <c r="M3848" s="28229"/>
      <c r="N3848" s="28229"/>
      <c r="O3848" s="28229"/>
      <c r="P3848" s="28229"/>
      <c r="Q3848" s="28229"/>
      <c r="R3848" s="28229"/>
      <c r="S3848" s="28229"/>
      <c r="T3848" s="28229"/>
      <c r="U3848" s="28265"/>
      <c r="V3848" s="28229">
        <v>0</v>
      </c>
    </row>
    <row s="28966" customFormat="1" customHeight="1" ht="15">
      <c r="A3849" s="28229"/>
      <c r="B3849" s="28924"/>
      <c r="C3849" s="28540"/>
      <c r="D3849" s="27339" t="str">
        <f>B3847&amp;".3"</f>
        <v>3.1271.3</v>
      </c>
      <c r="E3849" s="27340" t="s">
        <v>1068</v>
      </c>
      <c r="F3849" s="27341" t="s">
        <v>430</v>
      </c>
      <c r="G3849" s="27310" t="s">
        <v>22</v>
      </c>
      <c r="H3849" s="27343" t="s">
        <v>22</v>
      </c>
      <c r="I3849" s="27310" t="s">
        <v>3357</v>
      </c>
      <c r="J3849" s="27343" t="s">
        <v>22</v>
      </c>
      <c r="K3849" s="28195" t="s">
        <v>1069</v>
      </c>
      <c r="L3849" s="28229"/>
      <c r="M3849" s="28229"/>
      <c r="N3849" s="28229"/>
      <c r="O3849" s="28229"/>
      <c r="P3849" s="28229"/>
      <c r="Q3849" s="28229"/>
      <c r="R3849" s="28229"/>
      <c r="S3849" s="28229"/>
      <c r="T3849" s="28229"/>
      <c r="U3849" s="28265"/>
      <c r="V3849" s="28229">
        <v>0</v>
      </c>
    </row>
    <row s="28966" customFormat="1" customHeight="1" ht="22.5">
      <c r="A3850" s="28229"/>
      <c r="B3850" s="28924" t="s">
        <v>3408</v>
      </c>
      <c r="C3850" s="28540" t="s">
        <v>103</v>
      </c>
      <c r="D3850" s="27339" t="str">
        <f>B3850&amp;".1"</f>
        <v>3.1272.1</v>
      </c>
      <c r="E3850" s="27340" t="s">
        <v>1065</v>
      </c>
      <c r="F3850" s="27341" t="s">
        <v>430</v>
      </c>
      <c r="G3850" s="27545" t="s">
        <v>22</v>
      </c>
      <c r="H3850" s="27343" t="s">
        <v>22</v>
      </c>
      <c r="I3850" s="27545" t="s">
        <v>3409</v>
      </c>
      <c r="J3850" s="27343" t="s">
        <v>22</v>
      </c>
      <c r="K3850" s="28195"/>
      <c r="L3850" s="28229"/>
      <c r="M3850" s="28229"/>
      <c r="N3850" s="28229"/>
      <c r="O3850" s="28229"/>
      <c r="P3850" s="28229"/>
      <c r="Q3850" s="28229"/>
      <c r="R3850" s="28229"/>
      <c r="S3850" s="28229"/>
      <c r="T3850" s="28229"/>
      <c r="U3850" s="28265"/>
      <c r="V3850" s="28229">
        <v>0</v>
      </c>
    </row>
    <row s="28966" customFormat="1" customHeight="1" ht="15">
      <c r="A3851" s="28229"/>
      <c r="B3851" s="28924"/>
      <c r="C3851" s="28540"/>
      <c r="D3851" s="27339" t="str">
        <f>B3850&amp;".2"</f>
        <v>3.1272.2</v>
      </c>
      <c r="E3851" s="27340" t="s">
        <v>1066</v>
      </c>
      <c r="F3851" s="27341" t="s">
        <v>430</v>
      </c>
      <c r="G3851" s="27310" t="s">
        <v>22</v>
      </c>
      <c r="H3851" s="27343" t="s">
        <v>22</v>
      </c>
      <c r="I3851" s="27310" t="s">
        <v>3357</v>
      </c>
      <c r="J3851" s="27343" t="s">
        <v>22</v>
      </c>
      <c r="K3851" s="28195" t="s">
        <v>1067</v>
      </c>
      <c r="L3851" s="28229"/>
      <c r="M3851" s="28229"/>
      <c r="N3851" s="28229"/>
      <c r="O3851" s="28229"/>
      <c r="P3851" s="28229"/>
      <c r="Q3851" s="28229"/>
      <c r="R3851" s="28229"/>
      <c r="S3851" s="28229"/>
      <c r="T3851" s="28229"/>
      <c r="U3851" s="28265"/>
      <c r="V3851" s="28229">
        <v>0</v>
      </c>
    </row>
    <row s="28966" customFormat="1" customHeight="1" ht="15">
      <c r="A3852" s="28229"/>
      <c r="B3852" s="28924"/>
      <c r="C3852" s="28540"/>
      <c r="D3852" s="27339" t="str">
        <f>B3850&amp;".3"</f>
        <v>3.1272.3</v>
      </c>
      <c r="E3852" s="27340" t="s">
        <v>1068</v>
      </c>
      <c r="F3852" s="27341" t="s">
        <v>430</v>
      </c>
      <c r="G3852" s="27310" t="s">
        <v>22</v>
      </c>
      <c r="H3852" s="27343" t="s">
        <v>22</v>
      </c>
      <c r="I3852" s="27310" t="s">
        <v>3357</v>
      </c>
      <c r="J3852" s="27343" t="s">
        <v>22</v>
      </c>
      <c r="K3852" s="28195" t="s">
        <v>1069</v>
      </c>
      <c r="L3852" s="28229"/>
      <c r="M3852" s="28229"/>
      <c r="N3852" s="28229"/>
      <c r="O3852" s="28229"/>
      <c r="P3852" s="28229"/>
      <c r="Q3852" s="28229"/>
      <c r="R3852" s="28229"/>
      <c r="S3852" s="28229"/>
      <c r="T3852" s="28229"/>
      <c r="U3852" s="28265"/>
      <c r="V3852" s="28229">
        <v>0</v>
      </c>
    </row>
    <row s="28966" customFormat="1" customHeight="1" ht="22.5">
      <c r="A3853" s="28229"/>
      <c r="B3853" s="28924" t="s">
        <v>3410</v>
      </c>
      <c r="C3853" s="28540" t="s">
        <v>103</v>
      </c>
      <c r="D3853" s="27339" t="str">
        <f>B3853&amp;".1"</f>
        <v>3.1273.1</v>
      </c>
      <c r="E3853" s="27340" t="s">
        <v>1065</v>
      </c>
      <c r="F3853" s="27341" t="s">
        <v>430</v>
      </c>
      <c r="G3853" s="27545" t="s">
        <v>22</v>
      </c>
      <c r="H3853" s="27343" t="s">
        <v>22</v>
      </c>
      <c r="I3853" s="27545" t="s">
        <v>3409</v>
      </c>
      <c r="J3853" s="27343" t="s">
        <v>22</v>
      </c>
      <c r="K3853" s="28195"/>
      <c r="L3853" s="28229"/>
      <c r="M3853" s="28229"/>
      <c r="N3853" s="28229"/>
      <c r="O3853" s="28229"/>
      <c r="P3853" s="28229"/>
      <c r="Q3853" s="28229"/>
      <c r="R3853" s="28229"/>
      <c r="S3853" s="28229"/>
      <c r="T3853" s="28229"/>
      <c r="U3853" s="28265"/>
      <c r="V3853" s="28229">
        <v>0</v>
      </c>
    </row>
    <row s="28966" customFormat="1" customHeight="1" ht="15">
      <c r="A3854" s="28229"/>
      <c r="B3854" s="28924"/>
      <c r="C3854" s="28540"/>
      <c r="D3854" s="27339" t="str">
        <f>B3853&amp;".2"</f>
        <v>3.1273.2</v>
      </c>
      <c r="E3854" s="27340" t="s">
        <v>1066</v>
      </c>
      <c r="F3854" s="27341" t="s">
        <v>430</v>
      </c>
      <c r="G3854" s="27310" t="s">
        <v>22</v>
      </c>
      <c r="H3854" s="27343" t="s">
        <v>22</v>
      </c>
      <c r="I3854" s="27310" t="s">
        <v>3411</v>
      </c>
      <c r="J3854" s="27343" t="s">
        <v>22</v>
      </c>
      <c r="K3854" s="28195" t="s">
        <v>1067</v>
      </c>
      <c r="L3854" s="28229"/>
      <c r="M3854" s="28229"/>
      <c r="N3854" s="28229"/>
      <c r="O3854" s="28229"/>
      <c r="P3854" s="28229"/>
      <c r="Q3854" s="28229"/>
      <c r="R3854" s="28229"/>
      <c r="S3854" s="28229"/>
      <c r="T3854" s="28229"/>
      <c r="U3854" s="28265"/>
      <c r="V3854" s="28229">
        <v>0</v>
      </c>
    </row>
    <row s="28966" customFormat="1" customHeight="1" ht="15">
      <c r="A3855" s="28229"/>
      <c r="B3855" s="28924"/>
      <c r="C3855" s="28540"/>
      <c r="D3855" s="27339" t="str">
        <f>B3853&amp;".3"</f>
        <v>3.1273.3</v>
      </c>
      <c r="E3855" s="27340" t="s">
        <v>1068</v>
      </c>
      <c r="F3855" s="27341" t="s">
        <v>430</v>
      </c>
      <c r="G3855" s="27310" t="s">
        <v>22</v>
      </c>
      <c r="H3855" s="27343" t="s">
        <v>22</v>
      </c>
      <c r="I3855" s="27310" t="s">
        <v>3411</v>
      </c>
      <c r="J3855" s="27343" t="s">
        <v>22</v>
      </c>
      <c r="K3855" s="28195" t="s">
        <v>1069</v>
      </c>
      <c r="L3855" s="28229"/>
      <c r="M3855" s="28229"/>
      <c r="N3855" s="28229"/>
      <c r="O3855" s="28229"/>
      <c r="P3855" s="28229"/>
      <c r="Q3855" s="28229"/>
      <c r="R3855" s="28229"/>
      <c r="S3855" s="28229"/>
      <c r="T3855" s="28229"/>
      <c r="U3855" s="28265"/>
      <c r="V3855" s="28229">
        <v>0</v>
      </c>
    </row>
    <row s="28966" customFormat="1" customHeight="1" ht="22.5">
      <c r="A3856" s="28229"/>
      <c r="B3856" s="28924" t="s">
        <v>3412</v>
      </c>
      <c r="C3856" s="28540" t="s">
        <v>103</v>
      </c>
      <c r="D3856" s="27339" t="str">
        <f>B3856&amp;".1"</f>
        <v>3.1274.1</v>
      </c>
      <c r="E3856" s="27340" t="s">
        <v>1065</v>
      </c>
      <c r="F3856" s="27341" t="s">
        <v>430</v>
      </c>
      <c r="G3856" s="27545" t="s">
        <v>22</v>
      </c>
      <c r="H3856" s="27343" t="s">
        <v>22</v>
      </c>
      <c r="I3856" s="27545" t="s">
        <v>3409</v>
      </c>
      <c r="J3856" s="27343" t="s">
        <v>22</v>
      </c>
      <c r="K3856" s="28195"/>
      <c r="L3856" s="28229"/>
      <c r="M3856" s="28229"/>
      <c r="N3856" s="28229"/>
      <c r="O3856" s="28229"/>
      <c r="P3856" s="28229"/>
      <c r="Q3856" s="28229"/>
      <c r="R3856" s="28229"/>
      <c r="S3856" s="28229"/>
      <c r="T3856" s="28229"/>
      <c r="U3856" s="28265"/>
      <c r="V3856" s="28229">
        <v>0</v>
      </c>
    </row>
    <row s="28966" customFormat="1" customHeight="1" ht="15">
      <c r="A3857" s="28229"/>
      <c r="B3857" s="28924"/>
      <c r="C3857" s="28540"/>
      <c r="D3857" s="27339" t="str">
        <f>B3856&amp;".2"</f>
        <v>3.1274.2</v>
      </c>
      <c r="E3857" s="27340" t="s">
        <v>1066</v>
      </c>
      <c r="F3857" s="27341" t="s">
        <v>430</v>
      </c>
      <c r="G3857" s="27310" t="s">
        <v>22</v>
      </c>
      <c r="H3857" s="27343" t="s">
        <v>22</v>
      </c>
      <c r="I3857" s="27310" t="s">
        <v>3411</v>
      </c>
      <c r="J3857" s="27343" t="s">
        <v>22</v>
      </c>
      <c r="K3857" s="28195" t="s">
        <v>1067</v>
      </c>
      <c r="L3857" s="28229"/>
      <c r="M3857" s="28229"/>
      <c r="N3857" s="28229"/>
      <c r="O3857" s="28229"/>
      <c r="P3857" s="28229"/>
      <c r="Q3857" s="28229"/>
      <c r="R3857" s="28229"/>
      <c r="S3857" s="28229"/>
      <c r="T3857" s="28229"/>
      <c r="U3857" s="28265"/>
      <c r="V3857" s="28229">
        <v>0</v>
      </c>
    </row>
    <row s="28966" customFormat="1" customHeight="1" ht="15">
      <c r="A3858" s="28229"/>
      <c r="B3858" s="28924"/>
      <c r="C3858" s="28540"/>
      <c r="D3858" s="27339" t="str">
        <f>B3856&amp;".3"</f>
        <v>3.1274.3</v>
      </c>
      <c r="E3858" s="27340" t="s">
        <v>1068</v>
      </c>
      <c r="F3858" s="27341" t="s">
        <v>430</v>
      </c>
      <c r="G3858" s="27310" t="s">
        <v>22</v>
      </c>
      <c r="H3858" s="27343" t="s">
        <v>22</v>
      </c>
      <c r="I3858" s="27310" t="s">
        <v>3411</v>
      </c>
      <c r="J3858" s="27343" t="s">
        <v>22</v>
      </c>
      <c r="K3858" s="28195" t="s">
        <v>1069</v>
      </c>
      <c r="L3858" s="28229"/>
      <c r="M3858" s="28229"/>
      <c r="N3858" s="28229"/>
      <c r="O3858" s="28229"/>
      <c r="P3858" s="28229"/>
      <c r="Q3858" s="28229"/>
      <c r="R3858" s="28229"/>
      <c r="S3858" s="28229"/>
      <c r="T3858" s="28229"/>
      <c r="U3858" s="28265"/>
      <c r="V3858" s="28229">
        <v>0</v>
      </c>
    </row>
    <row s="28966" customFormat="1" customHeight="1" ht="22.5">
      <c r="A3859" s="28229"/>
      <c r="B3859" s="28924" t="s">
        <v>3413</v>
      </c>
      <c r="C3859" s="28540" t="s">
        <v>103</v>
      </c>
      <c r="D3859" s="27339" t="str">
        <f>B3859&amp;".1"</f>
        <v>3.1275.1</v>
      </c>
      <c r="E3859" s="27340" t="s">
        <v>1065</v>
      </c>
      <c r="F3859" s="27341" t="s">
        <v>430</v>
      </c>
      <c r="G3859" s="27545" t="s">
        <v>22</v>
      </c>
      <c r="H3859" s="27343" t="s">
        <v>22</v>
      </c>
      <c r="I3859" s="27545" t="s">
        <v>3414</v>
      </c>
      <c r="J3859" s="27343" t="s">
        <v>22</v>
      </c>
      <c r="K3859" s="28195"/>
      <c r="L3859" s="28229"/>
      <c r="M3859" s="28229"/>
      <c r="N3859" s="28229"/>
      <c r="O3859" s="28229"/>
      <c r="P3859" s="28229"/>
      <c r="Q3859" s="28229"/>
      <c r="R3859" s="28229"/>
      <c r="S3859" s="28229"/>
      <c r="T3859" s="28229"/>
      <c r="U3859" s="28265"/>
      <c r="V3859" s="28229">
        <v>0</v>
      </c>
    </row>
    <row s="28966" customFormat="1" customHeight="1" ht="15">
      <c r="A3860" s="28229"/>
      <c r="B3860" s="28924"/>
      <c r="C3860" s="28540"/>
      <c r="D3860" s="27339" t="str">
        <f>B3859&amp;".2"</f>
        <v>3.1275.2</v>
      </c>
      <c r="E3860" s="27340" t="s">
        <v>1066</v>
      </c>
      <c r="F3860" s="27341" t="s">
        <v>430</v>
      </c>
      <c r="G3860" s="27310" t="s">
        <v>22</v>
      </c>
      <c r="H3860" s="27343" t="s">
        <v>22</v>
      </c>
      <c r="I3860" s="27310" t="s">
        <v>3411</v>
      </c>
      <c r="J3860" s="27343" t="s">
        <v>22</v>
      </c>
      <c r="K3860" s="28195" t="s">
        <v>1067</v>
      </c>
      <c r="L3860" s="28229"/>
      <c r="M3860" s="28229"/>
      <c r="N3860" s="28229"/>
      <c r="O3860" s="28229"/>
      <c r="P3860" s="28229"/>
      <c r="Q3860" s="28229"/>
      <c r="R3860" s="28229"/>
      <c r="S3860" s="28229"/>
      <c r="T3860" s="28229"/>
      <c r="U3860" s="28265"/>
      <c r="V3860" s="28229">
        <v>0</v>
      </c>
    </row>
    <row s="28966" customFormat="1" customHeight="1" ht="15">
      <c r="A3861" s="28229"/>
      <c r="B3861" s="28924"/>
      <c r="C3861" s="28540"/>
      <c r="D3861" s="27339" t="str">
        <f>B3859&amp;".3"</f>
        <v>3.1275.3</v>
      </c>
      <c r="E3861" s="27340" t="s">
        <v>1068</v>
      </c>
      <c r="F3861" s="27341" t="s">
        <v>430</v>
      </c>
      <c r="G3861" s="27310" t="s">
        <v>22</v>
      </c>
      <c r="H3861" s="27343" t="s">
        <v>22</v>
      </c>
      <c r="I3861" s="27310" t="s">
        <v>3411</v>
      </c>
      <c r="J3861" s="27343" t="s">
        <v>22</v>
      </c>
      <c r="K3861" s="28195" t="s">
        <v>1069</v>
      </c>
      <c r="L3861" s="28229"/>
      <c r="M3861" s="28229"/>
      <c r="N3861" s="28229"/>
      <c r="O3861" s="28229"/>
      <c r="P3861" s="28229"/>
      <c r="Q3861" s="28229"/>
      <c r="R3861" s="28229"/>
      <c r="S3861" s="28229"/>
      <c r="T3861" s="28229"/>
      <c r="U3861" s="28265"/>
      <c r="V3861" s="28229">
        <v>0</v>
      </c>
    </row>
    <row s="28966" customFormat="1" customHeight="1" ht="22.5">
      <c r="A3862" s="28229"/>
      <c r="B3862" s="28924" t="s">
        <v>3415</v>
      </c>
      <c r="C3862" s="28540" t="s">
        <v>103</v>
      </c>
      <c r="D3862" s="27339" t="str">
        <f>B3862&amp;".1"</f>
        <v>3.1276.1</v>
      </c>
      <c r="E3862" s="27340" t="s">
        <v>1065</v>
      </c>
      <c r="F3862" s="27341" t="s">
        <v>430</v>
      </c>
      <c r="G3862" s="27545" t="s">
        <v>22</v>
      </c>
      <c r="H3862" s="27343" t="s">
        <v>22</v>
      </c>
      <c r="I3862" s="27545" t="s">
        <v>3416</v>
      </c>
      <c r="J3862" s="27343" t="s">
        <v>22</v>
      </c>
      <c r="K3862" s="28195"/>
      <c r="L3862" s="28229"/>
      <c r="M3862" s="28229"/>
      <c r="N3862" s="28229"/>
      <c r="O3862" s="28229"/>
      <c r="P3862" s="28229"/>
      <c r="Q3862" s="28229"/>
      <c r="R3862" s="28229"/>
      <c r="S3862" s="28229"/>
      <c r="T3862" s="28229"/>
      <c r="U3862" s="28265"/>
      <c r="V3862" s="28229">
        <v>0</v>
      </c>
    </row>
    <row s="28966" customFormat="1" customHeight="1" ht="15">
      <c r="A3863" s="28229"/>
      <c r="B3863" s="28924"/>
      <c r="C3863" s="28540"/>
      <c r="D3863" s="27339" t="str">
        <f>B3862&amp;".2"</f>
        <v>3.1276.2</v>
      </c>
      <c r="E3863" s="27340" t="s">
        <v>1066</v>
      </c>
      <c r="F3863" s="27341" t="s">
        <v>430</v>
      </c>
      <c r="G3863" s="27310" t="s">
        <v>22</v>
      </c>
      <c r="H3863" s="27343" t="s">
        <v>22</v>
      </c>
      <c r="I3863" s="27310" t="s">
        <v>3411</v>
      </c>
      <c r="J3863" s="27343" t="s">
        <v>22</v>
      </c>
      <c r="K3863" s="28195" t="s">
        <v>1067</v>
      </c>
      <c r="L3863" s="28229"/>
      <c r="M3863" s="28229"/>
      <c r="N3863" s="28229"/>
      <c r="O3863" s="28229"/>
      <c r="P3863" s="28229"/>
      <c r="Q3863" s="28229"/>
      <c r="R3863" s="28229"/>
      <c r="S3863" s="28229"/>
      <c r="T3863" s="28229"/>
      <c r="U3863" s="28265"/>
      <c r="V3863" s="28229">
        <v>0</v>
      </c>
    </row>
    <row s="28966" customFormat="1" customHeight="1" ht="15">
      <c r="A3864" s="28229"/>
      <c r="B3864" s="28924"/>
      <c r="C3864" s="28540"/>
      <c r="D3864" s="27339" t="str">
        <f>B3862&amp;".3"</f>
        <v>3.1276.3</v>
      </c>
      <c r="E3864" s="27340" t="s">
        <v>1068</v>
      </c>
      <c r="F3864" s="27341" t="s">
        <v>430</v>
      </c>
      <c r="G3864" s="27310" t="s">
        <v>22</v>
      </c>
      <c r="H3864" s="27343" t="s">
        <v>22</v>
      </c>
      <c r="I3864" s="27310" t="s">
        <v>3351</v>
      </c>
      <c r="J3864" s="27343" t="s">
        <v>22</v>
      </c>
      <c r="K3864" s="28195" t="s">
        <v>1069</v>
      </c>
      <c r="L3864" s="28229"/>
      <c r="M3864" s="28229"/>
      <c r="N3864" s="28229"/>
      <c r="O3864" s="28229"/>
      <c r="P3864" s="28229"/>
      <c r="Q3864" s="28229"/>
      <c r="R3864" s="28229"/>
      <c r="S3864" s="28229"/>
      <c r="T3864" s="28229"/>
      <c r="U3864" s="28265"/>
      <c r="V3864" s="28229">
        <v>0</v>
      </c>
    </row>
    <row s="28966" customFormat="1" customHeight="1" ht="22.5">
      <c r="A3865" s="28229"/>
      <c r="B3865" s="28924" t="s">
        <v>3417</v>
      </c>
      <c r="C3865" s="28540" t="s">
        <v>103</v>
      </c>
      <c r="D3865" s="27339" t="str">
        <f>B3865&amp;".1"</f>
        <v>3.1277.1</v>
      </c>
      <c r="E3865" s="27340" t="s">
        <v>1065</v>
      </c>
      <c r="F3865" s="27341" t="s">
        <v>430</v>
      </c>
      <c r="G3865" s="27545" t="s">
        <v>22</v>
      </c>
      <c r="H3865" s="27343" t="s">
        <v>22</v>
      </c>
      <c r="I3865" s="27545" t="s">
        <v>3418</v>
      </c>
      <c r="J3865" s="27343" t="s">
        <v>22</v>
      </c>
      <c r="K3865" s="28195"/>
      <c r="L3865" s="28229"/>
      <c r="M3865" s="28229"/>
      <c r="N3865" s="28229"/>
      <c r="O3865" s="28229"/>
      <c r="P3865" s="28229"/>
      <c r="Q3865" s="28229"/>
      <c r="R3865" s="28229"/>
      <c r="S3865" s="28229"/>
      <c r="T3865" s="28229"/>
      <c r="U3865" s="28265"/>
      <c r="V3865" s="28229">
        <v>0</v>
      </c>
    </row>
    <row s="28966" customFormat="1" customHeight="1" ht="15">
      <c r="A3866" s="28229"/>
      <c r="B3866" s="28924"/>
      <c r="C3866" s="28540"/>
      <c r="D3866" s="27339" t="str">
        <f>B3865&amp;".2"</f>
        <v>3.1277.2</v>
      </c>
      <c r="E3866" s="27340" t="s">
        <v>1066</v>
      </c>
      <c r="F3866" s="27341" t="s">
        <v>430</v>
      </c>
      <c r="G3866" s="27310" t="s">
        <v>22</v>
      </c>
      <c r="H3866" s="27343" t="s">
        <v>22</v>
      </c>
      <c r="I3866" s="27310" t="s">
        <v>3411</v>
      </c>
      <c r="J3866" s="27343" t="s">
        <v>22</v>
      </c>
      <c r="K3866" s="28195" t="s">
        <v>1067</v>
      </c>
      <c r="L3866" s="28229"/>
      <c r="M3866" s="28229"/>
      <c r="N3866" s="28229"/>
      <c r="O3866" s="28229"/>
      <c r="P3866" s="28229"/>
      <c r="Q3866" s="28229"/>
      <c r="R3866" s="28229"/>
      <c r="S3866" s="28229"/>
      <c r="T3866" s="28229"/>
      <c r="U3866" s="28265"/>
      <c r="V3866" s="28229">
        <v>0</v>
      </c>
    </row>
    <row s="28966" customFormat="1" customHeight="1" ht="15">
      <c r="A3867" s="28229"/>
      <c r="B3867" s="28924"/>
      <c r="C3867" s="28540"/>
      <c r="D3867" s="27339" t="str">
        <f>B3865&amp;".3"</f>
        <v>3.1277.3</v>
      </c>
      <c r="E3867" s="27340" t="s">
        <v>1068</v>
      </c>
      <c r="F3867" s="27341" t="s">
        <v>430</v>
      </c>
      <c r="G3867" s="27310" t="s">
        <v>22</v>
      </c>
      <c r="H3867" s="27343" t="s">
        <v>22</v>
      </c>
      <c r="I3867" s="27310" t="s">
        <v>3411</v>
      </c>
      <c r="J3867" s="27343" t="s">
        <v>22</v>
      </c>
      <c r="K3867" s="28195" t="s">
        <v>1069</v>
      </c>
      <c r="L3867" s="28229"/>
      <c r="M3867" s="28229"/>
      <c r="N3867" s="28229"/>
      <c r="O3867" s="28229"/>
      <c r="P3867" s="28229"/>
      <c r="Q3867" s="28229"/>
      <c r="R3867" s="28229"/>
      <c r="S3867" s="28229"/>
      <c r="T3867" s="28229"/>
      <c r="U3867" s="28265"/>
      <c r="V3867" s="28229">
        <v>0</v>
      </c>
    </row>
    <row s="28966" customFormat="1" customHeight="1" ht="22.5">
      <c r="A3868" s="28229"/>
      <c r="B3868" s="28924" t="s">
        <v>3419</v>
      </c>
      <c r="C3868" s="28540" t="s">
        <v>103</v>
      </c>
      <c r="D3868" s="27339" t="str">
        <f>B3868&amp;".1"</f>
        <v>3.1278.1</v>
      </c>
      <c r="E3868" s="27340" t="s">
        <v>1065</v>
      </c>
      <c r="F3868" s="27341" t="s">
        <v>430</v>
      </c>
      <c r="G3868" s="27545" t="s">
        <v>22</v>
      </c>
      <c r="H3868" s="27343" t="s">
        <v>22</v>
      </c>
      <c r="I3868" s="27545" t="s">
        <v>3420</v>
      </c>
      <c r="J3868" s="27343" t="s">
        <v>22</v>
      </c>
      <c r="K3868" s="28195"/>
      <c r="L3868" s="28229"/>
      <c r="M3868" s="28229"/>
      <c r="N3868" s="28229"/>
      <c r="O3868" s="28229"/>
      <c r="P3868" s="28229"/>
      <c r="Q3868" s="28229"/>
      <c r="R3868" s="28229"/>
      <c r="S3868" s="28229"/>
      <c r="T3868" s="28229"/>
      <c r="U3868" s="28265"/>
      <c r="V3868" s="28229">
        <v>0</v>
      </c>
    </row>
    <row s="28966" customFormat="1" customHeight="1" ht="15">
      <c r="A3869" s="28229"/>
      <c r="B3869" s="28924"/>
      <c r="C3869" s="28540"/>
      <c r="D3869" s="27339" t="str">
        <f>B3868&amp;".2"</f>
        <v>3.1278.2</v>
      </c>
      <c r="E3869" s="27340" t="s">
        <v>1066</v>
      </c>
      <c r="F3869" s="27341" t="s">
        <v>430</v>
      </c>
      <c r="G3869" s="27310" t="s">
        <v>22</v>
      </c>
      <c r="H3869" s="27343" t="s">
        <v>22</v>
      </c>
      <c r="I3869" s="27310" t="s">
        <v>3411</v>
      </c>
      <c r="J3869" s="27343" t="s">
        <v>22</v>
      </c>
      <c r="K3869" s="28195" t="s">
        <v>1067</v>
      </c>
      <c r="L3869" s="28229"/>
      <c r="M3869" s="28229"/>
      <c r="N3869" s="28229"/>
      <c r="O3869" s="28229"/>
      <c r="P3869" s="28229"/>
      <c r="Q3869" s="28229"/>
      <c r="R3869" s="28229"/>
      <c r="S3869" s="28229"/>
      <c r="T3869" s="28229"/>
      <c r="U3869" s="28265"/>
      <c r="V3869" s="28229">
        <v>0</v>
      </c>
    </row>
    <row s="28966" customFormat="1" customHeight="1" ht="15">
      <c r="A3870" s="28229"/>
      <c r="B3870" s="28924"/>
      <c r="C3870" s="28540"/>
      <c r="D3870" s="27339" t="str">
        <f>B3868&amp;".3"</f>
        <v>3.1278.3</v>
      </c>
      <c r="E3870" s="27340" t="s">
        <v>1068</v>
      </c>
      <c r="F3870" s="27341" t="s">
        <v>430</v>
      </c>
      <c r="G3870" s="27310" t="s">
        <v>22</v>
      </c>
      <c r="H3870" s="27343" t="s">
        <v>22</v>
      </c>
      <c r="I3870" s="27310" t="s">
        <v>3411</v>
      </c>
      <c r="J3870" s="27343" t="s">
        <v>22</v>
      </c>
      <c r="K3870" s="28195" t="s">
        <v>1069</v>
      </c>
      <c r="L3870" s="28229"/>
      <c r="M3870" s="28229"/>
      <c r="N3870" s="28229"/>
      <c r="O3870" s="28229"/>
      <c r="P3870" s="28229"/>
      <c r="Q3870" s="28229"/>
      <c r="R3870" s="28229"/>
      <c r="S3870" s="28229"/>
      <c r="T3870" s="28229"/>
      <c r="U3870" s="28265"/>
      <c r="V3870" s="28229">
        <v>0</v>
      </c>
    </row>
    <row s="28966" customFormat="1" customHeight="1" ht="22.5">
      <c r="A3871" s="28229"/>
      <c r="B3871" s="28924" t="s">
        <v>3421</v>
      </c>
      <c r="C3871" s="28540" t="s">
        <v>103</v>
      </c>
      <c r="D3871" s="27339" t="str">
        <f>B3871&amp;".1"</f>
        <v>3.1279.1</v>
      </c>
      <c r="E3871" s="27340" t="s">
        <v>1065</v>
      </c>
      <c r="F3871" s="27341" t="s">
        <v>430</v>
      </c>
      <c r="G3871" s="27545" t="s">
        <v>22</v>
      </c>
      <c r="H3871" s="27343" t="s">
        <v>22</v>
      </c>
      <c r="I3871" s="27545" t="s">
        <v>3422</v>
      </c>
      <c r="J3871" s="27343" t="s">
        <v>22</v>
      </c>
      <c r="K3871" s="28195"/>
      <c r="L3871" s="28229"/>
      <c r="M3871" s="28229"/>
      <c r="N3871" s="28229"/>
      <c r="O3871" s="28229"/>
      <c r="P3871" s="28229"/>
      <c r="Q3871" s="28229"/>
      <c r="R3871" s="28229"/>
      <c r="S3871" s="28229"/>
      <c r="T3871" s="28229"/>
      <c r="U3871" s="28265"/>
      <c r="V3871" s="28229">
        <v>0</v>
      </c>
    </row>
    <row s="28966" customFormat="1" customHeight="1" ht="15">
      <c r="A3872" s="28229"/>
      <c r="B3872" s="28924"/>
      <c r="C3872" s="28540"/>
      <c r="D3872" s="27339" t="str">
        <f>B3871&amp;".2"</f>
        <v>3.1279.2</v>
      </c>
      <c r="E3872" s="27340" t="s">
        <v>1066</v>
      </c>
      <c r="F3872" s="27341" t="s">
        <v>430</v>
      </c>
      <c r="G3872" s="27310" t="s">
        <v>22</v>
      </c>
      <c r="H3872" s="27343" t="s">
        <v>22</v>
      </c>
      <c r="I3872" s="27310" t="s">
        <v>3411</v>
      </c>
      <c r="J3872" s="27343" t="s">
        <v>22</v>
      </c>
      <c r="K3872" s="28195" t="s">
        <v>1067</v>
      </c>
      <c r="L3872" s="28229"/>
      <c r="M3872" s="28229"/>
      <c r="N3872" s="28229"/>
      <c r="O3872" s="28229"/>
      <c r="P3872" s="28229"/>
      <c r="Q3872" s="28229"/>
      <c r="R3872" s="28229"/>
      <c r="S3872" s="28229"/>
      <c r="T3872" s="28229"/>
      <c r="U3872" s="28265"/>
      <c r="V3872" s="28229">
        <v>0</v>
      </c>
    </row>
    <row s="28966" customFormat="1" customHeight="1" ht="15">
      <c r="A3873" s="28229"/>
      <c r="B3873" s="28924"/>
      <c r="C3873" s="28540"/>
      <c r="D3873" s="27339" t="str">
        <f>B3871&amp;".3"</f>
        <v>3.1279.3</v>
      </c>
      <c r="E3873" s="27340" t="s">
        <v>1068</v>
      </c>
      <c r="F3873" s="27341" t="s">
        <v>430</v>
      </c>
      <c r="G3873" s="27310" t="s">
        <v>22</v>
      </c>
      <c r="H3873" s="27343" t="s">
        <v>22</v>
      </c>
      <c r="I3873" s="27310" t="s">
        <v>3411</v>
      </c>
      <c r="J3873" s="27343" t="s">
        <v>22</v>
      </c>
      <c r="K3873" s="28195" t="s">
        <v>1069</v>
      </c>
      <c r="L3873" s="28229"/>
      <c r="M3873" s="28229"/>
      <c r="N3873" s="28229"/>
      <c r="O3873" s="28229"/>
      <c r="P3873" s="28229"/>
      <c r="Q3873" s="28229"/>
      <c r="R3873" s="28229"/>
      <c r="S3873" s="28229"/>
      <c r="T3873" s="28229"/>
      <c r="U3873" s="28265"/>
      <c r="V3873" s="28229">
        <v>0</v>
      </c>
    </row>
    <row s="28966" customFormat="1" customHeight="1" ht="22.5">
      <c r="A3874" s="28229"/>
      <c r="B3874" s="28924" t="s">
        <v>3423</v>
      </c>
      <c r="C3874" s="28540" t="s">
        <v>103</v>
      </c>
      <c r="D3874" s="27339" t="str">
        <f>B3874&amp;".1"</f>
        <v>3.1280.1</v>
      </c>
      <c r="E3874" s="27340" t="s">
        <v>1065</v>
      </c>
      <c r="F3874" s="27341" t="s">
        <v>430</v>
      </c>
      <c r="G3874" s="27545" t="s">
        <v>22</v>
      </c>
      <c r="H3874" s="27343" t="s">
        <v>22</v>
      </c>
      <c r="I3874" s="27545" t="s">
        <v>3424</v>
      </c>
      <c r="J3874" s="27343" t="s">
        <v>22</v>
      </c>
      <c r="K3874" s="28195"/>
      <c r="L3874" s="28229"/>
      <c r="M3874" s="28229"/>
      <c r="N3874" s="28229"/>
      <c r="O3874" s="28229"/>
      <c r="P3874" s="28229"/>
      <c r="Q3874" s="28229"/>
      <c r="R3874" s="28229"/>
      <c r="S3874" s="28229"/>
      <c r="T3874" s="28229"/>
      <c r="U3874" s="28265"/>
      <c r="V3874" s="28229">
        <v>0</v>
      </c>
    </row>
    <row s="28966" customFormat="1" customHeight="1" ht="15">
      <c r="A3875" s="28229"/>
      <c r="B3875" s="28924"/>
      <c r="C3875" s="28540"/>
      <c r="D3875" s="27339" t="str">
        <f>B3874&amp;".2"</f>
        <v>3.1280.2</v>
      </c>
      <c r="E3875" s="27340" t="s">
        <v>1066</v>
      </c>
      <c r="F3875" s="27341" t="s">
        <v>430</v>
      </c>
      <c r="G3875" s="27310" t="s">
        <v>22</v>
      </c>
      <c r="H3875" s="27343" t="s">
        <v>22</v>
      </c>
      <c r="I3875" s="27310" t="s">
        <v>3411</v>
      </c>
      <c r="J3875" s="27343" t="s">
        <v>22</v>
      </c>
      <c r="K3875" s="28195" t="s">
        <v>1067</v>
      </c>
      <c r="L3875" s="28229"/>
      <c r="M3875" s="28229"/>
      <c r="N3875" s="28229"/>
      <c r="O3875" s="28229"/>
      <c r="P3875" s="28229"/>
      <c r="Q3875" s="28229"/>
      <c r="R3875" s="28229"/>
      <c r="S3875" s="28229"/>
      <c r="T3875" s="28229"/>
      <c r="U3875" s="28265"/>
      <c r="V3875" s="28229">
        <v>0</v>
      </c>
    </row>
    <row s="28966" customFormat="1" customHeight="1" ht="15">
      <c r="A3876" s="28229"/>
      <c r="B3876" s="28924"/>
      <c r="C3876" s="28540"/>
      <c r="D3876" s="27339" t="str">
        <f>B3874&amp;".3"</f>
        <v>3.1280.3</v>
      </c>
      <c r="E3876" s="27340" t="s">
        <v>1068</v>
      </c>
      <c r="F3876" s="27341" t="s">
        <v>430</v>
      </c>
      <c r="G3876" s="27310" t="s">
        <v>22</v>
      </c>
      <c r="H3876" s="27343" t="s">
        <v>22</v>
      </c>
      <c r="I3876" s="27310" t="s">
        <v>3411</v>
      </c>
      <c r="J3876" s="27343" t="s">
        <v>22</v>
      </c>
      <c r="K3876" s="28195" t="s">
        <v>1069</v>
      </c>
      <c r="L3876" s="28229"/>
      <c r="M3876" s="28229"/>
      <c r="N3876" s="28229"/>
      <c r="O3876" s="28229"/>
      <c r="P3876" s="28229"/>
      <c r="Q3876" s="28229"/>
      <c r="R3876" s="28229"/>
      <c r="S3876" s="28229"/>
      <c r="T3876" s="28229"/>
      <c r="U3876" s="28265"/>
      <c r="V3876" s="28229">
        <v>0</v>
      </c>
    </row>
    <row s="28966" customFormat="1" customHeight="1" ht="22.5">
      <c r="A3877" s="28229"/>
      <c r="B3877" s="28924" t="s">
        <v>3425</v>
      </c>
      <c r="C3877" s="28540" t="s">
        <v>103</v>
      </c>
      <c r="D3877" s="27339" t="str">
        <f>B3877&amp;".1"</f>
        <v>3.1281.1</v>
      </c>
      <c r="E3877" s="27340" t="s">
        <v>1065</v>
      </c>
      <c r="F3877" s="27341" t="s">
        <v>430</v>
      </c>
      <c r="G3877" s="27545" t="s">
        <v>22</v>
      </c>
      <c r="H3877" s="27343" t="s">
        <v>22</v>
      </c>
      <c r="I3877" s="27545" t="s">
        <v>3426</v>
      </c>
      <c r="J3877" s="27343" t="s">
        <v>22</v>
      </c>
      <c r="K3877" s="28195"/>
      <c r="L3877" s="28229"/>
      <c r="M3877" s="28229"/>
      <c r="N3877" s="28229"/>
      <c r="O3877" s="28229"/>
      <c r="P3877" s="28229"/>
      <c r="Q3877" s="28229"/>
      <c r="R3877" s="28229"/>
      <c r="S3877" s="28229"/>
      <c r="T3877" s="28229"/>
      <c r="U3877" s="28265"/>
      <c r="V3877" s="28229">
        <v>0</v>
      </c>
    </row>
    <row s="28966" customFormat="1" customHeight="1" ht="15">
      <c r="A3878" s="28229"/>
      <c r="B3878" s="28924"/>
      <c r="C3878" s="28540"/>
      <c r="D3878" s="27339" t="str">
        <f>B3877&amp;".2"</f>
        <v>3.1281.2</v>
      </c>
      <c r="E3878" s="27340" t="s">
        <v>1066</v>
      </c>
      <c r="F3878" s="27341" t="s">
        <v>430</v>
      </c>
      <c r="G3878" s="27310" t="s">
        <v>22</v>
      </c>
      <c r="H3878" s="27343" t="s">
        <v>22</v>
      </c>
      <c r="I3878" s="27310" t="s">
        <v>3411</v>
      </c>
      <c r="J3878" s="27343" t="s">
        <v>22</v>
      </c>
      <c r="K3878" s="28195" t="s">
        <v>1067</v>
      </c>
      <c r="L3878" s="28229"/>
      <c r="M3878" s="28229"/>
      <c r="N3878" s="28229"/>
      <c r="O3878" s="28229"/>
      <c r="P3878" s="28229"/>
      <c r="Q3878" s="28229"/>
      <c r="R3878" s="28229"/>
      <c r="S3878" s="28229"/>
      <c r="T3878" s="28229"/>
      <c r="U3878" s="28265"/>
      <c r="V3878" s="28229">
        <v>0</v>
      </c>
    </row>
    <row s="28966" customFormat="1" customHeight="1" ht="15">
      <c r="A3879" s="28229"/>
      <c r="B3879" s="28924"/>
      <c r="C3879" s="28540"/>
      <c r="D3879" s="27339" t="str">
        <f>B3877&amp;".3"</f>
        <v>3.1281.3</v>
      </c>
      <c r="E3879" s="27340" t="s">
        <v>1068</v>
      </c>
      <c r="F3879" s="27341" t="s">
        <v>430</v>
      </c>
      <c r="G3879" s="27310" t="s">
        <v>22</v>
      </c>
      <c r="H3879" s="27343" t="s">
        <v>22</v>
      </c>
      <c r="I3879" s="27310" t="s">
        <v>3411</v>
      </c>
      <c r="J3879" s="27343" t="s">
        <v>22</v>
      </c>
      <c r="K3879" s="28195" t="s">
        <v>1069</v>
      </c>
      <c r="L3879" s="28229"/>
      <c r="M3879" s="28229"/>
      <c r="N3879" s="28229"/>
      <c r="O3879" s="28229"/>
      <c r="P3879" s="28229"/>
      <c r="Q3879" s="28229"/>
      <c r="R3879" s="28229"/>
      <c r="S3879" s="28229"/>
      <c r="T3879" s="28229"/>
      <c r="U3879" s="28265"/>
      <c r="V3879" s="28229">
        <v>0</v>
      </c>
    </row>
    <row s="28966" customFormat="1" customHeight="1" ht="22.5">
      <c r="A3880" s="28229"/>
      <c r="B3880" s="28924" t="s">
        <v>3427</v>
      </c>
      <c r="C3880" s="28540" t="s">
        <v>103</v>
      </c>
      <c r="D3880" s="27339" t="str">
        <f>B3880&amp;".1"</f>
        <v>3.1282.1</v>
      </c>
      <c r="E3880" s="27340" t="s">
        <v>1065</v>
      </c>
      <c r="F3880" s="27341" t="s">
        <v>430</v>
      </c>
      <c r="G3880" s="27545" t="s">
        <v>22</v>
      </c>
      <c r="H3880" s="27343" t="s">
        <v>22</v>
      </c>
      <c r="I3880" s="27545" t="s">
        <v>3428</v>
      </c>
      <c r="J3880" s="27343" t="s">
        <v>22</v>
      </c>
      <c r="K3880" s="28195"/>
      <c r="L3880" s="28229"/>
      <c r="M3880" s="28229"/>
      <c r="N3880" s="28229"/>
      <c r="O3880" s="28229"/>
      <c r="P3880" s="28229"/>
      <c r="Q3880" s="28229"/>
      <c r="R3880" s="28229"/>
      <c r="S3880" s="28229"/>
      <c r="T3880" s="28229"/>
      <c r="U3880" s="28265"/>
      <c r="V3880" s="28229">
        <v>0</v>
      </c>
    </row>
    <row s="28966" customFormat="1" customHeight="1" ht="15">
      <c r="A3881" s="28229"/>
      <c r="B3881" s="28924"/>
      <c r="C3881" s="28540"/>
      <c r="D3881" s="27339" t="str">
        <f>B3880&amp;".2"</f>
        <v>3.1282.2</v>
      </c>
      <c r="E3881" s="27340" t="s">
        <v>1066</v>
      </c>
      <c r="F3881" s="27341" t="s">
        <v>430</v>
      </c>
      <c r="G3881" s="27310" t="s">
        <v>22</v>
      </c>
      <c r="H3881" s="27343" t="s">
        <v>22</v>
      </c>
      <c r="I3881" s="27310" t="s">
        <v>3411</v>
      </c>
      <c r="J3881" s="27343" t="s">
        <v>22</v>
      </c>
      <c r="K3881" s="28195" t="s">
        <v>1067</v>
      </c>
      <c r="L3881" s="28229"/>
      <c r="M3881" s="28229"/>
      <c r="N3881" s="28229"/>
      <c r="O3881" s="28229"/>
      <c r="P3881" s="28229"/>
      <c r="Q3881" s="28229"/>
      <c r="R3881" s="28229"/>
      <c r="S3881" s="28229"/>
      <c r="T3881" s="28229"/>
      <c r="U3881" s="28265"/>
      <c r="V3881" s="28229">
        <v>0</v>
      </c>
    </row>
    <row s="28966" customFormat="1" customHeight="1" ht="15">
      <c r="A3882" s="28229"/>
      <c r="B3882" s="28924"/>
      <c r="C3882" s="28540"/>
      <c r="D3882" s="27339" t="str">
        <f>B3880&amp;".3"</f>
        <v>3.1282.3</v>
      </c>
      <c r="E3882" s="27340" t="s">
        <v>1068</v>
      </c>
      <c r="F3882" s="27341" t="s">
        <v>430</v>
      </c>
      <c r="G3882" s="27310" t="s">
        <v>22</v>
      </c>
      <c r="H3882" s="27343" t="s">
        <v>22</v>
      </c>
      <c r="I3882" s="27310" t="s">
        <v>3411</v>
      </c>
      <c r="J3882" s="27343" t="s">
        <v>22</v>
      </c>
      <c r="K3882" s="28195" t="s">
        <v>1069</v>
      </c>
      <c r="L3882" s="28229"/>
      <c r="M3882" s="28229"/>
      <c r="N3882" s="28229"/>
      <c r="O3882" s="28229"/>
      <c r="P3882" s="28229"/>
      <c r="Q3882" s="28229"/>
      <c r="R3882" s="28229"/>
      <c r="S3882" s="28229"/>
      <c r="T3882" s="28229"/>
      <c r="U3882" s="28265"/>
      <c r="V3882" s="28229">
        <v>0</v>
      </c>
    </row>
    <row s="28966" customFormat="1" customHeight="1" ht="22.5">
      <c r="A3883" s="28229"/>
      <c r="B3883" s="28924" t="s">
        <v>3429</v>
      </c>
      <c r="C3883" s="28540" t="s">
        <v>103</v>
      </c>
      <c r="D3883" s="27339" t="str">
        <f>B3883&amp;".1"</f>
        <v>3.1283.1</v>
      </c>
      <c r="E3883" s="27340" t="s">
        <v>1065</v>
      </c>
      <c r="F3883" s="27341" t="s">
        <v>430</v>
      </c>
      <c r="G3883" s="27545" t="s">
        <v>22</v>
      </c>
      <c r="H3883" s="27343" t="s">
        <v>22</v>
      </c>
      <c r="I3883" s="27545" t="s">
        <v>3430</v>
      </c>
      <c r="J3883" s="27343" t="s">
        <v>22</v>
      </c>
      <c r="K3883" s="28195"/>
      <c r="L3883" s="28229"/>
      <c r="M3883" s="28229"/>
      <c r="N3883" s="28229"/>
      <c r="O3883" s="28229"/>
      <c r="P3883" s="28229"/>
      <c r="Q3883" s="28229"/>
      <c r="R3883" s="28229"/>
      <c r="S3883" s="28229"/>
      <c r="T3883" s="28229"/>
      <c r="U3883" s="28265"/>
      <c r="V3883" s="28229">
        <v>0</v>
      </c>
    </row>
    <row s="28966" customFormat="1" customHeight="1" ht="15">
      <c r="A3884" s="28229"/>
      <c r="B3884" s="28924"/>
      <c r="C3884" s="28540"/>
      <c r="D3884" s="27339" t="str">
        <f>B3883&amp;".2"</f>
        <v>3.1283.2</v>
      </c>
      <c r="E3884" s="27340" t="s">
        <v>1066</v>
      </c>
      <c r="F3884" s="27341" t="s">
        <v>430</v>
      </c>
      <c r="G3884" s="27310" t="s">
        <v>22</v>
      </c>
      <c r="H3884" s="27343" t="s">
        <v>22</v>
      </c>
      <c r="I3884" s="27310" t="s">
        <v>3411</v>
      </c>
      <c r="J3884" s="27343" t="s">
        <v>22</v>
      </c>
      <c r="K3884" s="28195" t="s">
        <v>1067</v>
      </c>
      <c r="L3884" s="28229"/>
      <c r="M3884" s="28229"/>
      <c r="N3884" s="28229"/>
      <c r="O3884" s="28229"/>
      <c r="P3884" s="28229"/>
      <c r="Q3884" s="28229"/>
      <c r="R3884" s="28229"/>
      <c r="S3884" s="28229"/>
      <c r="T3884" s="28229"/>
      <c r="U3884" s="28265"/>
      <c r="V3884" s="28229">
        <v>0</v>
      </c>
    </row>
    <row s="28966" customFormat="1" customHeight="1" ht="15">
      <c r="A3885" s="28229"/>
      <c r="B3885" s="28924"/>
      <c r="C3885" s="28540"/>
      <c r="D3885" s="27339" t="str">
        <f>B3883&amp;".3"</f>
        <v>3.1283.3</v>
      </c>
      <c r="E3885" s="27340" t="s">
        <v>1068</v>
      </c>
      <c r="F3885" s="27341" t="s">
        <v>430</v>
      </c>
      <c r="G3885" s="27310" t="s">
        <v>22</v>
      </c>
      <c r="H3885" s="27343" t="s">
        <v>22</v>
      </c>
      <c r="I3885" s="27310" t="s">
        <v>3411</v>
      </c>
      <c r="J3885" s="27343" t="s">
        <v>22</v>
      </c>
      <c r="K3885" s="28195" t="s">
        <v>1069</v>
      </c>
      <c r="L3885" s="28229"/>
      <c r="M3885" s="28229"/>
      <c r="N3885" s="28229"/>
      <c r="O3885" s="28229"/>
      <c r="P3885" s="28229"/>
      <c r="Q3885" s="28229"/>
      <c r="R3885" s="28229"/>
      <c r="S3885" s="28229"/>
      <c r="T3885" s="28229"/>
      <c r="U3885" s="28265"/>
      <c r="V3885" s="28229">
        <v>0</v>
      </c>
    </row>
    <row s="28966" customFormat="1" customHeight="1" ht="22.5">
      <c r="A3886" s="28229"/>
      <c r="B3886" s="28924" t="s">
        <v>3431</v>
      </c>
      <c r="C3886" s="28540" t="s">
        <v>103</v>
      </c>
      <c r="D3886" s="27339" t="str">
        <f>B3886&amp;".1"</f>
        <v>3.1284.1</v>
      </c>
      <c r="E3886" s="27340" t="s">
        <v>1065</v>
      </c>
      <c r="F3886" s="27341" t="s">
        <v>430</v>
      </c>
      <c r="G3886" s="27545" t="s">
        <v>22</v>
      </c>
      <c r="H3886" s="27343" t="s">
        <v>22</v>
      </c>
      <c r="I3886" s="27545" t="s">
        <v>3432</v>
      </c>
      <c r="J3886" s="27343" t="s">
        <v>22</v>
      </c>
      <c r="K3886" s="28195"/>
      <c r="L3886" s="28229"/>
      <c r="M3886" s="28229"/>
      <c r="N3886" s="28229"/>
      <c r="O3886" s="28229"/>
      <c r="P3886" s="28229"/>
      <c r="Q3886" s="28229"/>
      <c r="R3886" s="28229"/>
      <c r="S3886" s="28229"/>
      <c r="T3886" s="28229"/>
      <c r="U3886" s="28265"/>
      <c r="V3886" s="28229">
        <v>0</v>
      </c>
    </row>
    <row s="28966" customFormat="1" customHeight="1" ht="15">
      <c r="A3887" s="28229"/>
      <c r="B3887" s="28924"/>
      <c r="C3887" s="28540"/>
      <c r="D3887" s="27339" t="str">
        <f>B3886&amp;".2"</f>
        <v>3.1284.2</v>
      </c>
      <c r="E3887" s="27340" t="s">
        <v>1066</v>
      </c>
      <c r="F3887" s="27341" t="s">
        <v>430</v>
      </c>
      <c r="G3887" s="27310" t="s">
        <v>22</v>
      </c>
      <c r="H3887" s="27343" t="s">
        <v>22</v>
      </c>
      <c r="I3887" s="27310" t="s">
        <v>3433</v>
      </c>
      <c r="J3887" s="27343" t="s">
        <v>22</v>
      </c>
      <c r="K3887" s="28195" t="s">
        <v>1067</v>
      </c>
      <c r="L3887" s="28229"/>
      <c r="M3887" s="28229"/>
      <c r="N3887" s="28229"/>
      <c r="O3887" s="28229"/>
      <c r="P3887" s="28229"/>
      <c r="Q3887" s="28229"/>
      <c r="R3887" s="28229"/>
      <c r="S3887" s="28229"/>
      <c r="T3887" s="28229"/>
      <c r="U3887" s="28265"/>
      <c r="V3887" s="28229">
        <v>0</v>
      </c>
    </row>
    <row s="28966" customFormat="1" customHeight="1" ht="15">
      <c r="A3888" s="28229"/>
      <c r="B3888" s="28924"/>
      <c r="C3888" s="28540"/>
      <c r="D3888" s="27339" t="str">
        <f>B3886&amp;".3"</f>
        <v>3.1284.3</v>
      </c>
      <c r="E3888" s="27340" t="s">
        <v>1068</v>
      </c>
      <c r="F3888" s="27341" t="s">
        <v>430</v>
      </c>
      <c r="G3888" s="27310" t="s">
        <v>22</v>
      </c>
      <c r="H3888" s="27343" t="s">
        <v>22</v>
      </c>
      <c r="I3888" s="27310" t="s">
        <v>3433</v>
      </c>
      <c r="J3888" s="27343" t="s">
        <v>22</v>
      </c>
      <c r="K3888" s="28195" t="s">
        <v>1069</v>
      </c>
      <c r="L3888" s="28229"/>
      <c r="M3888" s="28229"/>
      <c r="N3888" s="28229"/>
      <c r="O3888" s="28229"/>
      <c r="P3888" s="28229"/>
      <c r="Q3888" s="28229"/>
      <c r="R3888" s="28229"/>
      <c r="S3888" s="28229"/>
      <c r="T3888" s="28229"/>
      <c r="U3888" s="28265"/>
      <c r="V3888" s="28229">
        <v>0</v>
      </c>
    </row>
    <row s="28966" customFormat="1" customHeight="1" ht="22.5">
      <c r="A3889" s="28229"/>
      <c r="B3889" s="28924" t="s">
        <v>3434</v>
      </c>
      <c r="C3889" s="28540" t="s">
        <v>103</v>
      </c>
      <c r="D3889" s="27339" t="str">
        <f>B3889&amp;".1"</f>
        <v>3.1285.1</v>
      </c>
      <c r="E3889" s="27340" t="s">
        <v>1065</v>
      </c>
      <c r="F3889" s="27341" t="s">
        <v>430</v>
      </c>
      <c r="G3889" s="27545" t="s">
        <v>22</v>
      </c>
      <c r="H3889" s="27343" t="s">
        <v>22</v>
      </c>
      <c r="I3889" s="27545" t="s">
        <v>3432</v>
      </c>
      <c r="J3889" s="27343" t="s">
        <v>22</v>
      </c>
      <c r="K3889" s="28195"/>
      <c r="L3889" s="28229"/>
      <c r="M3889" s="28229"/>
      <c r="N3889" s="28229"/>
      <c r="O3889" s="28229"/>
      <c r="P3889" s="28229"/>
      <c r="Q3889" s="28229"/>
      <c r="R3889" s="28229"/>
      <c r="S3889" s="28229"/>
      <c r="T3889" s="28229"/>
      <c r="U3889" s="28265"/>
      <c r="V3889" s="28229">
        <v>0</v>
      </c>
    </row>
    <row s="28966" customFormat="1" customHeight="1" ht="15">
      <c r="A3890" s="28229"/>
      <c r="B3890" s="28924"/>
      <c r="C3890" s="28540"/>
      <c r="D3890" s="27339" t="str">
        <f>B3889&amp;".2"</f>
        <v>3.1285.2</v>
      </c>
      <c r="E3890" s="27340" t="s">
        <v>1066</v>
      </c>
      <c r="F3890" s="27341" t="s">
        <v>430</v>
      </c>
      <c r="G3890" s="27310" t="s">
        <v>22</v>
      </c>
      <c r="H3890" s="27343" t="s">
        <v>22</v>
      </c>
      <c r="I3890" s="27310" t="s">
        <v>3433</v>
      </c>
      <c r="J3890" s="27343" t="s">
        <v>22</v>
      </c>
      <c r="K3890" s="28195" t="s">
        <v>1067</v>
      </c>
      <c r="L3890" s="28229"/>
      <c r="M3890" s="28229"/>
      <c r="N3890" s="28229"/>
      <c r="O3890" s="28229"/>
      <c r="P3890" s="28229"/>
      <c r="Q3890" s="28229"/>
      <c r="R3890" s="28229"/>
      <c r="S3890" s="28229"/>
      <c r="T3890" s="28229"/>
      <c r="U3890" s="28265"/>
      <c r="V3890" s="28229">
        <v>0</v>
      </c>
    </row>
    <row s="28966" customFormat="1" customHeight="1" ht="15">
      <c r="A3891" s="28229"/>
      <c r="B3891" s="28924"/>
      <c r="C3891" s="28540"/>
      <c r="D3891" s="27339" t="str">
        <f>B3889&amp;".3"</f>
        <v>3.1285.3</v>
      </c>
      <c r="E3891" s="27340" t="s">
        <v>1068</v>
      </c>
      <c r="F3891" s="27341" t="s">
        <v>430</v>
      </c>
      <c r="G3891" s="27310" t="s">
        <v>22</v>
      </c>
      <c r="H3891" s="27343" t="s">
        <v>22</v>
      </c>
      <c r="I3891" s="27310" t="s">
        <v>3433</v>
      </c>
      <c r="J3891" s="27343" t="s">
        <v>22</v>
      </c>
      <c r="K3891" s="28195" t="s">
        <v>1069</v>
      </c>
      <c r="L3891" s="28229"/>
      <c r="M3891" s="28229"/>
      <c r="N3891" s="28229"/>
      <c r="O3891" s="28229"/>
      <c r="P3891" s="28229"/>
      <c r="Q3891" s="28229"/>
      <c r="R3891" s="28229"/>
      <c r="S3891" s="28229"/>
      <c r="T3891" s="28229"/>
      <c r="U3891" s="28265"/>
      <c r="V3891" s="28229">
        <v>0</v>
      </c>
    </row>
    <row s="28966" customFormat="1" customHeight="1" ht="22.5">
      <c r="A3892" s="28229"/>
      <c r="B3892" s="28924" t="s">
        <v>3435</v>
      </c>
      <c r="C3892" s="28540" t="s">
        <v>103</v>
      </c>
      <c r="D3892" s="27339" t="str">
        <f>B3892&amp;".1"</f>
        <v>3.1286.1</v>
      </c>
      <c r="E3892" s="27340" t="s">
        <v>1065</v>
      </c>
      <c r="F3892" s="27341" t="s">
        <v>430</v>
      </c>
      <c r="G3892" s="27545" t="s">
        <v>22</v>
      </c>
      <c r="H3892" s="27343" t="s">
        <v>22</v>
      </c>
      <c r="I3892" s="27545" t="s">
        <v>3436</v>
      </c>
      <c r="J3892" s="27343" t="s">
        <v>22</v>
      </c>
      <c r="K3892" s="28195"/>
      <c r="L3892" s="28229"/>
      <c r="M3892" s="28229"/>
      <c r="N3892" s="28229"/>
      <c r="O3892" s="28229"/>
      <c r="P3892" s="28229"/>
      <c r="Q3892" s="28229"/>
      <c r="R3892" s="28229"/>
      <c r="S3892" s="28229"/>
      <c r="T3892" s="28229"/>
      <c r="U3892" s="28265"/>
      <c r="V3892" s="28229">
        <v>0</v>
      </c>
    </row>
    <row s="28966" customFormat="1" customHeight="1" ht="15">
      <c r="A3893" s="28229"/>
      <c r="B3893" s="28924"/>
      <c r="C3893" s="28540"/>
      <c r="D3893" s="27339" t="str">
        <f>B3892&amp;".2"</f>
        <v>3.1286.2</v>
      </c>
      <c r="E3893" s="27340" t="s">
        <v>1066</v>
      </c>
      <c r="F3893" s="27341" t="s">
        <v>430</v>
      </c>
      <c r="G3893" s="27310" t="s">
        <v>22</v>
      </c>
      <c r="H3893" s="27343" t="s">
        <v>22</v>
      </c>
      <c r="I3893" s="27310" t="s">
        <v>3433</v>
      </c>
      <c r="J3893" s="27343" t="s">
        <v>22</v>
      </c>
      <c r="K3893" s="28195" t="s">
        <v>1067</v>
      </c>
      <c r="L3893" s="28229"/>
      <c r="M3893" s="28229"/>
      <c r="N3893" s="28229"/>
      <c r="O3893" s="28229"/>
      <c r="P3893" s="28229"/>
      <c r="Q3893" s="28229"/>
      <c r="R3893" s="28229"/>
      <c r="S3893" s="28229"/>
      <c r="T3893" s="28229"/>
      <c r="U3893" s="28265"/>
      <c r="V3893" s="28229">
        <v>0</v>
      </c>
    </row>
    <row s="28966" customFormat="1" customHeight="1" ht="15">
      <c r="A3894" s="28229"/>
      <c r="B3894" s="28924"/>
      <c r="C3894" s="28540"/>
      <c r="D3894" s="27339" t="str">
        <f>B3892&amp;".3"</f>
        <v>3.1286.3</v>
      </c>
      <c r="E3894" s="27340" t="s">
        <v>1068</v>
      </c>
      <c r="F3894" s="27341" t="s">
        <v>430</v>
      </c>
      <c r="G3894" s="27310" t="s">
        <v>22</v>
      </c>
      <c r="H3894" s="27343" t="s">
        <v>22</v>
      </c>
      <c r="I3894" s="27310" t="s">
        <v>3433</v>
      </c>
      <c r="J3894" s="27343" t="s">
        <v>22</v>
      </c>
      <c r="K3894" s="28195" t="s">
        <v>1069</v>
      </c>
      <c r="L3894" s="28229"/>
      <c r="M3894" s="28229"/>
      <c r="N3894" s="28229"/>
      <c r="O3894" s="28229"/>
      <c r="P3894" s="28229"/>
      <c r="Q3894" s="28229"/>
      <c r="R3894" s="28229"/>
      <c r="S3894" s="28229"/>
      <c r="T3894" s="28229"/>
      <c r="U3894" s="28265"/>
      <c r="V3894" s="28229">
        <v>0</v>
      </c>
    </row>
    <row s="28966" customFormat="1" customHeight="1" ht="22.5">
      <c r="A3895" s="28229"/>
      <c r="B3895" s="28924" t="s">
        <v>3437</v>
      </c>
      <c r="C3895" s="28540" t="s">
        <v>103</v>
      </c>
      <c r="D3895" s="27339" t="str">
        <f>B3895&amp;".1"</f>
        <v>3.1287.1</v>
      </c>
      <c r="E3895" s="27340" t="s">
        <v>1065</v>
      </c>
      <c r="F3895" s="27341" t="s">
        <v>430</v>
      </c>
      <c r="G3895" s="27545" t="s">
        <v>22</v>
      </c>
      <c r="H3895" s="27343" t="s">
        <v>22</v>
      </c>
      <c r="I3895" s="27545" t="s">
        <v>3438</v>
      </c>
      <c r="J3895" s="27343" t="s">
        <v>22</v>
      </c>
      <c r="K3895" s="28195"/>
      <c r="L3895" s="28229"/>
      <c r="M3895" s="28229"/>
      <c r="N3895" s="28229"/>
      <c r="O3895" s="28229"/>
      <c r="P3895" s="28229"/>
      <c r="Q3895" s="28229"/>
      <c r="R3895" s="28229"/>
      <c r="S3895" s="28229"/>
      <c r="T3895" s="28229"/>
      <c r="U3895" s="28265"/>
      <c r="V3895" s="28229">
        <v>0</v>
      </c>
    </row>
    <row s="28966" customFormat="1" customHeight="1" ht="15">
      <c r="A3896" s="28229"/>
      <c r="B3896" s="28924"/>
      <c r="C3896" s="28540"/>
      <c r="D3896" s="27339" t="str">
        <f>B3895&amp;".2"</f>
        <v>3.1287.2</v>
      </c>
      <c r="E3896" s="27340" t="s">
        <v>1066</v>
      </c>
      <c r="F3896" s="27341" t="s">
        <v>430</v>
      </c>
      <c r="G3896" s="27310" t="s">
        <v>22</v>
      </c>
      <c r="H3896" s="27343" t="s">
        <v>22</v>
      </c>
      <c r="I3896" s="27310" t="s">
        <v>3433</v>
      </c>
      <c r="J3896" s="27343" t="s">
        <v>22</v>
      </c>
      <c r="K3896" s="28195" t="s">
        <v>1067</v>
      </c>
      <c r="L3896" s="28229"/>
      <c r="M3896" s="28229"/>
      <c r="N3896" s="28229"/>
      <c r="O3896" s="28229"/>
      <c r="P3896" s="28229"/>
      <c r="Q3896" s="28229"/>
      <c r="R3896" s="28229"/>
      <c r="S3896" s="28229"/>
      <c r="T3896" s="28229"/>
      <c r="U3896" s="28265"/>
      <c r="V3896" s="28229">
        <v>0</v>
      </c>
    </row>
    <row s="28966" customFormat="1" customHeight="1" ht="15">
      <c r="A3897" s="28229"/>
      <c r="B3897" s="28924"/>
      <c r="C3897" s="28540"/>
      <c r="D3897" s="27339" t="str">
        <f>B3895&amp;".3"</f>
        <v>3.1287.3</v>
      </c>
      <c r="E3897" s="27340" t="s">
        <v>1068</v>
      </c>
      <c r="F3897" s="27341" t="s">
        <v>430</v>
      </c>
      <c r="G3897" s="27310" t="s">
        <v>22</v>
      </c>
      <c r="H3897" s="27343" t="s">
        <v>22</v>
      </c>
      <c r="I3897" s="27310" t="s">
        <v>3433</v>
      </c>
      <c r="J3897" s="27343" t="s">
        <v>22</v>
      </c>
      <c r="K3897" s="28195" t="s">
        <v>1069</v>
      </c>
      <c r="L3897" s="28229"/>
      <c r="M3897" s="28229"/>
      <c r="N3897" s="28229"/>
      <c r="O3897" s="28229"/>
      <c r="P3897" s="28229"/>
      <c r="Q3897" s="28229"/>
      <c r="R3897" s="28229"/>
      <c r="S3897" s="28229"/>
      <c r="T3897" s="28229"/>
      <c r="U3897" s="28265"/>
      <c r="V3897" s="28229">
        <v>0</v>
      </c>
    </row>
    <row s="28966" customFormat="1" customHeight="1" ht="22.5">
      <c r="A3898" s="28229"/>
      <c r="B3898" s="28924" t="s">
        <v>3439</v>
      </c>
      <c r="C3898" s="28540" t="s">
        <v>103</v>
      </c>
      <c r="D3898" s="27339" t="str">
        <f>B3898&amp;".1"</f>
        <v>3.1288.1</v>
      </c>
      <c r="E3898" s="27340" t="s">
        <v>1065</v>
      </c>
      <c r="F3898" s="27341" t="s">
        <v>430</v>
      </c>
      <c r="G3898" s="27545" t="s">
        <v>22</v>
      </c>
      <c r="H3898" s="27343" t="s">
        <v>22</v>
      </c>
      <c r="I3898" s="27545" t="s">
        <v>3440</v>
      </c>
      <c r="J3898" s="27343" t="s">
        <v>22</v>
      </c>
      <c r="K3898" s="28195"/>
      <c r="L3898" s="28229"/>
      <c r="M3898" s="28229"/>
      <c r="N3898" s="28229"/>
      <c r="O3898" s="28229"/>
      <c r="P3898" s="28229"/>
      <c r="Q3898" s="28229"/>
      <c r="R3898" s="28229"/>
      <c r="S3898" s="28229"/>
      <c r="T3898" s="28229"/>
      <c r="U3898" s="28265"/>
      <c r="V3898" s="28229">
        <v>0</v>
      </c>
    </row>
    <row s="28966" customFormat="1" customHeight="1" ht="15">
      <c r="A3899" s="28229"/>
      <c r="B3899" s="28924"/>
      <c r="C3899" s="28540"/>
      <c r="D3899" s="27339" t="str">
        <f>B3898&amp;".2"</f>
        <v>3.1288.2</v>
      </c>
      <c r="E3899" s="27340" t="s">
        <v>1066</v>
      </c>
      <c r="F3899" s="27341" t="s">
        <v>430</v>
      </c>
      <c r="G3899" s="27310" t="s">
        <v>22</v>
      </c>
      <c r="H3899" s="27343" t="s">
        <v>22</v>
      </c>
      <c r="I3899" s="27310" t="s">
        <v>3433</v>
      </c>
      <c r="J3899" s="27343" t="s">
        <v>22</v>
      </c>
      <c r="K3899" s="28195" t="s">
        <v>1067</v>
      </c>
      <c r="L3899" s="28229"/>
      <c r="M3899" s="28229"/>
      <c r="N3899" s="28229"/>
      <c r="O3899" s="28229"/>
      <c r="P3899" s="28229"/>
      <c r="Q3899" s="28229"/>
      <c r="R3899" s="28229"/>
      <c r="S3899" s="28229"/>
      <c r="T3899" s="28229"/>
      <c r="U3899" s="28265"/>
      <c r="V3899" s="28229">
        <v>0</v>
      </c>
    </row>
    <row s="28966" customFormat="1" customHeight="1" ht="15">
      <c r="A3900" s="28229"/>
      <c r="B3900" s="28924"/>
      <c r="C3900" s="28540"/>
      <c r="D3900" s="27339" t="str">
        <f>B3898&amp;".3"</f>
        <v>3.1288.3</v>
      </c>
      <c r="E3900" s="27340" t="s">
        <v>1068</v>
      </c>
      <c r="F3900" s="27341" t="s">
        <v>430</v>
      </c>
      <c r="G3900" s="27310" t="s">
        <v>22</v>
      </c>
      <c r="H3900" s="27343" t="s">
        <v>22</v>
      </c>
      <c r="I3900" s="27310" t="s">
        <v>3433</v>
      </c>
      <c r="J3900" s="27343" t="s">
        <v>22</v>
      </c>
      <c r="K3900" s="28195" t="s">
        <v>1069</v>
      </c>
      <c r="L3900" s="28229"/>
      <c r="M3900" s="28229"/>
      <c r="N3900" s="28229"/>
      <c r="O3900" s="28229"/>
      <c r="P3900" s="28229"/>
      <c r="Q3900" s="28229"/>
      <c r="R3900" s="28229"/>
      <c r="S3900" s="28229"/>
      <c r="T3900" s="28229"/>
      <c r="U3900" s="28265"/>
      <c r="V3900" s="28229">
        <v>0</v>
      </c>
    </row>
    <row s="28966" customFormat="1" customHeight="1" ht="22.5">
      <c r="A3901" s="28229"/>
      <c r="B3901" s="28924" t="s">
        <v>3441</v>
      </c>
      <c r="C3901" s="28540" t="s">
        <v>103</v>
      </c>
      <c r="D3901" s="27339" t="str">
        <f>B3901&amp;".1"</f>
        <v>3.1289.1</v>
      </c>
      <c r="E3901" s="27340" t="s">
        <v>1065</v>
      </c>
      <c r="F3901" s="27341" t="s">
        <v>430</v>
      </c>
      <c r="G3901" s="27545" t="s">
        <v>22</v>
      </c>
      <c r="H3901" s="27343" t="s">
        <v>22</v>
      </c>
      <c r="I3901" s="27545" t="s">
        <v>3440</v>
      </c>
      <c r="J3901" s="27343" t="s">
        <v>22</v>
      </c>
      <c r="K3901" s="28195"/>
      <c r="L3901" s="28229"/>
      <c r="M3901" s="28229"/>
      <c r="N3901" s="28229"/>
      <c r="O3901" s="28229"/>
      <c r="P3901" s="28229"/>
      <c r="Q3901" s="28229"/>
      <c r="R3901" s="28229"/>
      <c r="S3901" s="28229"/>
      <c r="T3901" s="28229"/>
      <c r="U3901" s="28265"/>
      <c r="V3901" s="28229">
        <v>0</v>
      </c>
    </row>
    <row s="28966" customFormat="1" customHeight="1" ht="15">
      <c r="A3902" s="28229"/>
      <c r="B3902" s="28924"/>
      <c r="C3902" s="28540"/>
      <c r="D3902" s="27339" t="str">
        <f>B3901&amp;".2"</f>
        <v>3.1289.2</v>
      </c>
      <c r="E3902" s="27340" t="s">
        <v>1066</v>
      </c>
      <c r="F3902" s="27341" t="s">
        <v>430</v>
      </c>
      <c r="G3902" s="27310" t="s">
        <v>22</v>
      </c>
      <c r="H3902" s="27343" t="s">
        <v>22</v>
      </c>
      <c r="I3902" s="27310" t="s">
        <v>3433</v>
      </c>
      <c r="J3902" s="27343" t="s">
        <v>22</v>
      </c>
      <c r="K3902" s="28195" t="s">
        <v>1067</v>
      </c>
      <c r="L3902" s="28229"/>
      <c r="M3902" s="28229"/>
      <c r="N3902" s="28229"/>
      <c r="O3902" s="28229"/>
      <c r="P3902" s="28229"/>
      <c r="Q3902" s="28229"/>
      <c r="R3902" s="28229"/>
      <c r="S3902" s="28229"/>
      <c r="T3902" s="28229"/>
      <c r="U3902" s="28265"/>
      <c r="V3902" s="28229">
        <v>0</v>
      </c>
    </row>
    <row s="28966" customFormat="1" customHeight="1" ht="15">
      <c r="A3903" s="28229"/>
      <c r="B3903" s="28924"/>
      <c r="C3903" s="28540"/>
      <c r="D3903" s="27339" t="str">
        <f>B3901&amp;".3"</f>
        <v>3.1289.3</v>
      </c>
      <c r="E3903" s="27340" t="s">
        <v>1068</v>
      </c>
      <c r="F3903" s="27341" t="s">
        <v>430</v>
      </c>
      <c r="G3903" s="27310" t="s">
        <v>22</v>
      </c>
      <c r="H3903" s="27343" t="s">
        <v>22</v>
      </c>
      <c r="I3903" s="27310" t="s">
        <v>3433</v>
      </c>
      <c r="J3903" s="27343" t="s">
        <v>22</v>
      </c>
      <c r="K3903" s="28195" t="s">
        <v>1069</v>
      </c>
      <c r="L3903" s="28229"/>
      <c r="M3903" s="28229"/>
      <c r="N3903" s="28229"/>
      <c r="O3903" s="28229"/>
      <c r="P3903" s="28229"/>
      <c r="Q3903" s="28229"/>
      <c r="R3903" s="28229"/>
      <c r="S3903" s="28229"/>
      <c r="T3903" s="28229"/>
      <c r="U3903" s="28265"/>
      <c r="V3903" s="28229">
        <v>0</v>
      </c>
    </row>
    <row s="28966" customFormat="1" customHeight="1" ht="22.5">
      <c r="A3904" s="28229"/>
      <c r="B3904" s="28924" t="s">
        <v>3442</v>
      </c>
      <c r="C3904" s="28540" t="s">
        <v>103</v>
      </c>
      <c r="D3904" s="27339" t="str">
        <f>B3904&amp;".1"</f>
        <v>3.1290.1</v>
      </c>
      <c r="E3904" s="27340" t="s">
        <v>1065</v>
      </c>
      <c r="F3904" s="27341" t="s">
        <v>430</v>
      </c>
      <c r="G3904" s="27545" t="s">
        <v>22</v>
      </c>
      <c r="H3904" s="27343" t="s">
        <v>22</v>
      </c>
      <c r="I3904" s="27545" t="s">
        <v>3438</v>
      </c>
      <c r="J3904" s="27343" t="s">
        <v>22</v>
      </c>
      <c r="K3904" s="28195"/>
      <c r="L3904" s="28229"/>
      <c r="M3904" s="28229"/>
      <c r="N3904" s="28229"/>
      <c r="O3904" s="28229"/>
      <c r="P3904" s="28229"/>
      <c r="Q3904" s="28229"/>
      <c r="R3904" s="28229"/>
      <c r="S3904" s="28229"/>
      <c r="T3904" s="28229"/>
      <c r="U3904" s="28265"/>
      <c r="V3904" s="28229">
        <v>0</v>
      </c>
    </row>
    <row s="28966" customFormat="1" customHeight="1" ht="15">
      <c r="A3905" s="28229"/>
      <c r="B3905" s="28924"/>
      <c r="C3905" s="28540"/>
      <c r="D3905" s="27339" t="str">
        <f>B3904&amp;".2"</f>
        <v>3.1290.2</v>
      </c>
      <c r="E3905" s="27340" t="s">
        <v>1066</v>
      </c>
      <c r="F3905" s="27341" t="s">
        <v>430</v>
      </c>
      <c r="G3905" s="27310" t="s">
        <v>22</v>
      </c>
      <c r="H3905" s="27343" t="s">
        <v>22</v>
      </c>
      <c r="I3905" s="27310" t="s">
        <v>3433</v>
      </c>
      <c r="J3905" s="27343" t="s">
        <v>22</v>
      </c>
      <c r="K3905" s="28195" t="s">
        <v>1067</v>
      </c>
      <c r="L3905" s="28229"/>
      <c r="M3905" s="28229"/>
      <c r="N3905" s="28229"/>
      <c r="O3905" s="28229"/>
      <c r="P3905" s="28229"/>
      <c r="Q3905" s="28229"/>
      <c r="R3905" s="28229"/>
      <c r="S3905" s="28229"/>
      <c r="T3905" s="28229"/>
      <c r="U3905" s="28265"/>
      <c r="V3905" s="28229">
        <v>0</v>
      </c>
    </row>
    <row s="28966" customFormat="1" customHeight="1" ht="15">
      <c r="A3906" s="28229"/>
      <c r="B3906" s="28924"/>
      <c r="C3906" s="28540"/>
      <c r="D3906" s="27339" t="str">
        <f>B3904&amp;".3"</f>
        <v>3.1290.3</v>
      </c>
      <c r="E3906" s="27340" t="s">
        <v>1068</v>
      </c>
      <c r="F3906" s="27341" t="s">
        <v>430</v>
      </c>
      <c r="G3906" s="27310" t="s">
        <v>22</v>
      </c>
      <c r="H3906" s="27343" t="s">
        <v>22</v>
      </c>
      <c r="I3906" s="27310" t="s">
        <v>3433</v>
      </c>
      <c r="J3906" s="27343" t="s">
        <v>22</v>
      </c>
      <c r="K3906" s="28195" t="s">
        <v>1069</v>
      </c>
      <c r="L3906" s="28229"/>
      <c r="M3906" s="28229"/>
      <c r="N3906" s="28229"/>
      <c r="O3906" s="28229"/>
      <c r="P3906" s="28229"/>
      <c r="Q3906" s="28229"/>
      <c r="R3906" s="28229"/>
      <c r="S3906" s="28229"/>
      <c r="T3906" s="28229"/>
      <c r="U3906" s="28265"/>
      <c r="V3906" s="28229">
        <v>0</v>
      </c>
    </row>
    <row s="28966" customFormat="1" customHeight="1" ht="22.5">
      <c r="A3907" s="28229"/>
      <c r="B3907" s="28924" t="s">
        <v>3443</v>
      </c>
      <c r="C3907" s="28540" t="s">
        <v>103</v>
      </c>
      <c r="D3907" s="27339" t="str">
        <f>B3907&amp;".1"</f>
        <v>3.1291.1</v>
      </c>
      <c r="E3907" s="27340" t="s">
        <v>1065</v>
      </c>
      <c r="F3907" s="27341" t="s">
        <v>430</v>
      </c>
      <c r="G3907" s="27545" t="s">
        <v>22</v>
      </c>
      <c r="H3907" s="27343" t="s">
        <v>22</v>
      </c>
      <c r="I3907" s="27545" t="s">
        <v>3444</v>
      </c>
      <c r="J3907" s="27343" t="s">
        <v>22</v>
      </c>
      <c r="K3907" s="28195"/>
      <c r="L3907" s="28229"/>
      <c r="M3907" s="28229"/>
      <c r="N3907" s="28229"/>
      <c r="O3907" s="28229"/>
      <c r="P3907" s="28229"/>
      <c r="Q3907" s="28229"/>
      <c r="R3907" s="28229"/>
      <c r="S3907" s="28229"/>
      <c r="T3907" s="28229"/>
      <c r="U3907" s="28265"/>
      <c r="V3907" s="28229">
        <v>0</v>
      </c>
    </row>
    <row s="28966" customFormat="1" customHeight="1" ht="15">
      <c r="A3908" s="28229"/>
      <c r="B3908" s="28924"/>
      <c r="C3908" s="28540"/>
      <c r="D3908" s="27339" t="str">
        <f>B3907&amp;".2"</f>
        <v>3.1291.2</v>
      </c>
      <c r="E3908" s="27340" t="s">
        <v>1066</v>
      </c>
      <c r="F3908" s="27341" t="s">
        <v>430</v>
      </c>
      <c r="G3908" s="27310" t="s">
        <v>22</v>
      </c>
      <c r="H3908" s="27343" t="s">
        <v>22</v>
      </c>
      <c r="I3908" s="27310" t="s">
        <v>3433</v>
      </c>
      <c r="J3908" s="27343" t="s">
        <v>22</v>
      </c>
      <c r="K3908" s="28195" t="s">
        <v>1067</v>
      </c>
      <c r="L3908" s="28229"/>
      <c r="M3908" s="28229"/>
      <c r="N3908" s="28229"/>
      <c r="O3908" s="28229"/>
      <c r="P3908" s="28229"/>
      <c r="Q3908" s="28229"/>
      <c r="R3908" s="28229"/>
      <c r="S3908" s="28229"/>
      <c r="T3908" s="28229"/>
      <c r="U3908" s="28265"/>
      <c r="V3908" s="28229">
        <v>0</v>
      </c>
    </row>
    <row s="28966" customFormat="1" customHeight="1" ht="15">
      <c r="A3909" s="28229"/>
      <c r="B3909" s="28924"/>
      <c r="C3909" s="28540"/>
      <c r="D3909" s="27339" t="str">
        <f>B3907&amp;".3"</f>
        <v>3.1291.3</v>
      </c>
      <c r="E3909" s="27340" t="s">
        <v>1068</v>
      </c>
      <c r="F3909" s="27341" t="s">
        <v>430</v>
      </c>
      <c r="G3909" s="27310" t="s">
        <v>22</v>
      </c>
      <c r="H3909" s="27343" t="s">
        <v>22</v>
      </c>
      <c r="I3909" s="27310" t="s">
        <v>3433</v>
      </c>
      <c r="J3909" s="27343" t="s">
        <v>22</v>
      </c>
      <c r="K3909" s="28195" t="s">
        <v>1069</v>
      </c>
      <c r="L3909" s="28229"/>
      <c r="M3909" s="28229"/>
      <c r="N3909" s="28229"/>
      <c r="O3909" s="28229"/>
      <c r="P3909" s="28229"/>
      <c r="Q3909" s="28229"/>
      <c r="R3909" s="28229"/>
      <c r="S3909" s="28229"/>
      <c r="T3909" s="28229"/>
      <c r="U3909" s="28265"/>
      <c r="V3909" s="28229">
        <v>0</v>
      </c>
    </row>
    <row s="28966" customFormat="1" customHeight="1" ht="22.5">
      <c r="A3910" s="28229"/>
      <c r="B3910" s="28924" t="s">
        <v>3445</v>
      </c>
      <c r="C3910" s="28540" t="s">
        <v>103</v>
      </c>
      <c r="D3910" s="27339" t="str">
        <f>B3910&amp;".1"</f>
        <v>3.1292.1</v>
      </c>
      <c r="E3910" s="27340" t="s">
        <v>1065</v>
      </c>
      <c r="F3910" s="27341" t="s">
        <v>430</v>
      </c>
      <c r="G3910" s="27545" t="s">
        <v>22</v>
      </c>
      <c r="H3910" s="27343" t="s">
        <v>22</v>
      </c>
      <c r="I3910" s="27545" t="s">
        <v>3446</v>
      </c>
      <c r="J3910" s="27343" t="s">
        <v>22</v>
      </c>
      <c r="K3910" s="28195"/>
      <c r="L3910" s="28229"/>
      <c r="M3910" s="28229"/>
      <c r="N3910" s="28229"/>
      <c r="O3910" s="28229"/>
      <c r="P3910" s="28229"/>
      <c r="Q3910" s="28229"/>
      <c r="R3910" s="28229"/>
      <c r="S3910" s="28229"/>
      <c r="T3910" s="28229"/>
      <c r="U3910" s="28265"/>
      <c r="V3910" s="28229">
        <v>0</v>
      </c>
    </row>
    <row s="28966" customFormat="1" customHeight="1" ht="15">
      <c r="A3911" s="28229"/>
      <c r="B3911" s="28924"/>
      <c r="C3911" s="28540"/>
      <c r="D3911" s="27339" t="str">
        <f>B3910&amp;".2"</f>
        <v>3.1292.2</v>
      </c>
      <c r="E3911" s="27340" t="s">
        <v>1066</v>
      </c>
      <c r="F3911" s="27341" t="s">
        <v>430</v>
      </c>
      <c r="G3911" s="27310" t="s">
        <v>22</v>
      </c>
      <c r="H3911" s="27343" t="s">
        <v>22</v>
      </c>
      <c r="I3911" s="27310" t="s">
        <v>3433</v>
      </c>
      <c r="J3911" s="27343" t="s">
        <v>22</v>
      </c>
      <c r="K3911" s="28195" t="s">
        <v>1067</v>
      </c>
      <c r="L3911" s="28229"/>
      <c r="M3911" s="28229"/>
      <c r="N3911" s="28229"/>
      <c r="O3911" s="28229"/>
      <c r="P3911" s="28229"/>
      <c r="Q3911" s="28229"/>
      <c r="R3911" s="28229"/>
      <c r="S3911" s="28229"/>
      <c r="T3911" s="28229"/>
      <c r="U3911" s="28265"/>
      <c r="V3911" s="28229">
        <v>0</v>
      </c>
    </row>
    <row s="28966" customFormat="1" customHeight="1" ht="15">
      <c r="A3912" s="28229"/>
      <c r="B3912" s="28924"/>
      <c r="C3912" s="28540"/>
      <c r="D3912" s="27339" t="str">
        <f>B3910&amp;".3"</f>
        <v>3.1292.3</v>
      </c>
      <c r="E3912" s="27340" t="s">
        <v>1068</v>
      </c>
      <c r="F3912" s="27341" t="s">
        <v>430</v>
      </c>
      <c r="G3912" s="27310" t="s">
        <v>22</v>
      </c>
      <c r="H3912" s="27343" t="s">
        <v>22</v>
      </c>
      <c r="I3912" s="27310" t="s">
        <v>3433</v>
      </c>
      <c r="J3912" s="27343" t="s">
        <v>22</v>
      </c>
      <c r="K3912" s="28195" t="s">
        <v>1069</v>
      </c>
      <c r="L3912" s="28229"/>
      <c r="M3912" s="28229"/>
      <c r="N3912" s="28229"/>
      <c r="O3912" s="28229"/>
      <c r="P3912" s="28229"/>
      <c r="Q3912" s="28229"/>
      <c r="R3912" s="28229"/>
      <c r="S3912" s="28229"/>
      <c r="T3912" s="28229"/>
      <c r="U3912" s="28265"/>
      <c r="V3912" s="28229">
        <v>0</v>
      </c>
    </row>
    <row s="28966" customFormat="1" customHeight="1" ht="22.5">
      <c r="A3913" s="28229"/>
      <c r="B3913" s="28924" t="s">
        <v>3447</v>
      </c>
      <c r="C3913" s="28540" t="s">
        <v>103</v>
      </c>
      <c r="D3913" s="27339" t="str">
        <f>B3913&amp;".1"</f>
        <v>3.1293.1</v>
      </c>
      <c r="E3913" s="27340" t="s">
        <v>1065</v>
      </c>
      <c r="F3913" s="27341" t="s">
        <v>430</v>
      </c>
      <c r="G3913" s="27545" t="s">
        <v>22</v>
      </c>
      <c r="H3913" s="27343" t="s">
        <v>22</v>
      </c>
      <c r="I3913" s="27545" t="s">
        <v>3440</v>
      </c>
      <c r="J3913" s="27343" t="s">
        <v>22</v>
      </c>
      <c r="K3913" s="28195"/>
      <c r="L3913" s="28229"/>
      <c r="M3913" s="28229"/>
      <c r="N3913" s="28229"/>
      <c r="O3913" s="28229"/>
      <c r="P3913" s="28229"/>
      <c r="Q3913" s="28229"/>
      <c r="R3913" s="28229"/>
      <c r="S3913" s="28229"/>
      <c r="T3913" s="28229"/>
      <c r="U3913" s="28265"/>
      <c r="V3913" s="28229">
        <v>0</v>
      </c>
    </row>
    <row s="28966" customFormat="1" customHeight="1" ht="15">
      <c r="A3914" s="28229"/>
      <c r="B3914" s="28924"/>
      <c r="C3914" s="28540"/>
      <c r="D3914" s="27339" t="str">
        <f>B3913&amp;".2"</f>
        <v>3.1293.2</v>
      </c>
      <c r="E3914" s="27340" t="s">
        <v>1066</v>
      </c>
      <c r="F3914" s="27341" t="s">
        <v>430</v>
      </c>
      <c r="G3914" s="27310" t="s">
        <v>22</v>
      </c>
      <c r="H3914" s="27343" t="s">
        <v>22</v>
      </c>
      <c r="I3914" s="27310" t="s">
        <v>3433</v>
      </c>
      <c r="J3914" s="27343" t="s">
        <v>22</v>
      </c>
      <c r="K3914" s="28195" t="s">
        <v>1067</v>
      </c>
      <c r="L3914" s="28229"/>
      <c r="M3914" s="28229"/>
      <c r="N3914" s="28229"/>
      <c r="O3914" s="28229"/>
      <c r="P3914" s="28229"/>
      <c r="Q3914" s="28229"/>
      <c r="R3914" s="28229"/>
      <c r="S3914" s="28229"/>
      <c r="T3914" s="28229"/>
      <c r="U3914" s="28265"/>
      <c r="V3914" s="28229">
        <v>0</v>
      </c>
    </row>
    <row s="28966" customFormat="1" customHeight="1" ht="15">
      <c r="A3915" s="28229"/>
      <c r="B3915" s="28924"/>
      <c r="C3915" s="28540"/>
      <c r="D3915" s="27339" t="str">
        <f>B3913&amp;".3"</f>
        <v>3.1293.3</v>
      </c>
      <c r="E3915" s="27340" t="s">
        <v>1068</v>
      </c>
      <c r="F3915" s="27341" t="s">
        <v>430</v>
      </c>
      <c r="G3915" s="27310" t="s">
        <v>22</v>
      </c>
      <c r="H3915" s="27343" t="s">
        <v>22</v>
      </c>
      <c r="I3915" s="27310" t="s">
        <v>3433</v>
      </c>
      <c r="J3915" s="27343" t="s">
        <v>22</v>
      </c>
      <c r="K3915" s="28195" t="s">
        <v>1069</v>
      </c>
      <c r="L3915" s="28229"/>
      <c r="M3915" s="28229"/>
      <c r="N3915" s="28229"/>
      <c r="O3915" s="28229"/>
      <c r="P3915" s="28229"/>
      <c r="Q3915" s="28229"/>
      <c r="R3915" s="28229"/>
      <c r="S3915" s="28229"/>
      <c r="T3915" s="28229"/>
      <c r="U3915" s="28265"/>
      <c r="V3915" s="28229">
        <v>0</v>
      </c>
    </row>
    <row s="28966" customFormat="1" customHeight="1" ht="22.5">
      <c r="A3916" s="28229"/>
      <c r="B3916" s="28924" t="s">
        <v>3448</v>
      </c>
      <c r="C3916" s="28540" t="s">
        <v>103</v>
      </c>
      <c r="D3916" s="27339" t="str">
        <f>B3916&amp;".1"</f>
        <v>3.1294.1</v>
      </c>
      <c r="E3916" s="27340" t="s">
        <v>1065</v>
      </c>
      <c r="F3916" s="27341" t="s">
        <v>430</v>
      </c>
      <c r="G3916" s="27545" t="s">
        <v>22</v>
      </c>
      <c r="H3916" s="27343" t="s">
        <v>22</v>
      </c>
      <c r="I3916" s="27545" t="s">
        <v>3440</v>
      </c>
      <c r="J3916" s="27343" t="s">
        <v>22</v>
      </c>
      <c r="K3916" s="28195"/>
      <c r="L3916" s="28229"/>
      <c r="M3916" s="28229"/>
      <c r="N3916" s="28229"/>
      <c r="O3916" s="28229"/>
      <c r="P3916" s="28229"/>
      <c r="Q3916" s="28229"/>
      <c r="R3916" s="28229"/>
      <c r="S3916" s="28229"/>
      <c r="T3916" s="28229"/>
      <c r="U3916" s="28265"/>
      <c r="V3916" s="28229">
        <v>0</v>
      </c>
    </row>
    <row s="28966" customFormat="1" customHeight="1" ht="15">
      <c r="A3917" s="28229"/>
      <c r="B3917" s="28924"/>
      <c r="C3917" s="28540"/>
      <c r="D3917" s="27339" t="str">
        <f>B3916&amp;".2"</f>
        <v>3.1294.2</v>
      </c>
      <c r="E3917" s="27340" t="s">
        <v>1066</v>
      </c>
      <c r="F3917" s="27341" t="s">
        <v>430</v>
      </c>
      <c r="G3917" s="27310" t="s">
        <v>22</v>
      </c>
      <c r="H3917" s="27343" t="s">
        <v>22</v>
      </c>
      <c r="I3917" s="27310" t="s">
        <v>3433</v>
      </c>
      <c r="J3917" s="27343" t="s">
        <v>22</v>
      </c>
      <c r="K3917" s="28195" t="s">
        <v>1067</v>
      </c>
      <c r="L3917" s="28229"/>
      <c r="M3917" s="28229"/>
      <c r="N3917" s="28229"/>
      <c r="O3917" s="28229"/>
      <c r="P3917" s="28229"/>
      <c r="Q3917" s="28229"/>
      <c r="R3917" s="28229"/>
      <c r="S3917" s="28229"/>
      <c r="T3917" s="28229"/>
      <c r="U3917" s="28265"/>
      <c r="V3917" s="28229">
        <v>0</v>
      </c>
    </row>
    <row s="28966" customFormat="1" customHeight="1" ht="15">
      <c r="A3918" s="28229"/>
      <c r="B3918" s="28924"/>
      <c r="C3918" s="28540"/>
      <c r="D3918" s="27339" t="str">
        <f>B3916&amp;".3"</f>
        <v>3.1294.3</v>
      </c>
      <c r="E3918" s="27340" t="s">
        <v>1068</v>
      </c>
      <c r="F3918" s="27341" t="s">
        <v>430</v>
      </c>
      <c r="G3918" s="27310" t="s">
        <v>22</v>
      </c>
      <c r="H3918" s="27343" t="s">
        <v>22</v>
      </c>
      <c r="I3918" s="27310" t="s">
        <v>3433</v>
      </c>
      <c r="J3918" s="27343" t="s">
        <v>22</v>
      </c>
      <c r="K3918" s="28195" t="s">
        <v>1069</v>
      </c>
      <c r="L3918" s="28229"/>
      <c r="M3918" s="28229"/>
      <c r="N3918" s="28229"/>
      <c r="O3918" s="28229"/>
      <c r="P3918" s="28229"/>
      <c r="Q3918" s="28229"/>
      <c r="R3918" s="28229"/>
      <c r="S3918" s="28229"/>
      <c r="T3918" s="28229"/>
      <c r="U3918" s="28265"/>
      <c r="V3918" s="28229">
        <v>0</v>
      </c>
    </row>
    <row s="28966" customFormat="1" customHeight="1" ht="22.5">
      <c r="A3919" s="28229"/>
      <c r="B3919" s="28924" t="s">
        <v>3449</v>
      </c>
      <c r="C3919" s="28540" t="s">
        <v>103</v>
      </c>
      <c r="D3919" s="27339" t="str">
        <f>B3919&amp;".1"</f>
        <v>3.1295.1</v>
      </c>
      <c r="E3919" s="27340" t="s">
        <v>1065</v>
      </c>
      <c r="F3919" s="27341" t="s">
        <v>430</v>
      </c>
      <c r="G3919" s="27545" t="s">
        <v>22</v>
      </c>
      <c r="H3919" s="27343" t="s">
        <v>22</v>
      </c>
      <c r="I3919" s="27545" t="s">
        <v>3450</v>
      </c>
      <c r="J3919" s="27343" t="s">
        <v>22</v>
      </c>
      <c r="K3919" s="28195"/>
      <c r="L3919" s="28229"/>
      <c r="M3919" s="28229"/>
      <c r="N3919" s="28229"/>
      <c r="O3919" s="28229"/>
      <c r="P3919" s="28229"/>
      <c r="Q3919" s="28229"/>
      <c r="R3919" s="28229"/>
      <c r="S3919" s="28229"/>
      <c r="T3919" s="28229"/>
      <c r="U3919" s="28265"/>
      <c r="V3919" s="28229">
        <v>0</v>
      </c>
    </row>
    <row s="28966" customFormat="1" customHeight="1" ht="15">
      <c r="A3920" s="28229"/>
      <c r="B3920" s="28924"/>
      <c r="C3920" s="28540"/>
      <c r="D3920" s="27339" t="str">
        <f>B3919&amp;".2"</f>
        <v>3.1295.2</v>
      </c>
      <c r="E3920" s="27340" t="s">
        <v>1066</v>
      </c>
      <c r="F3920" s="27341" t="s">
        <v>430</v>
      </c>
      <c r="G3920" s="27310" t="s">
        <v>22</v>
      </c>
      <c r="H3920" s="27343" t="s">
        <v>22</v>
      </c>
      <c r="I3920" s="27310" t="s">
        <v>3433</v>
      </c>
      <c r="J3920" s="27343" t="s">
        <v>22</v>
      </c>
      <c r="K3920" s="28195" t="s">
        <v>1067</v>
      </c>
      <c r="L3920" s="28229"/>
      <c r="M3920" s="28229"/>
      <c r="N3920" s="28229"/>
      <c r="O3920" s="28229"/>
      <c r="P3920" s="28229"/>
      <c r="Q3920" s="28229"/>
      <c r="R3920" s="28229"/>
      <c r="S3920" s="28229"/>
      <c r="T3920" s="28229"/>
      <c r="U3920" s="28265"/>
      <c r="V3920" s="28229">
        <v>0</v>
      </c>
    </row>
    <row s="28966" customFormat="1" customHeight="1" ht="15">
      <c r="A3921" s="28229"/>
      <c r="B3921" s="28924"/>
      <c r="C3921" s="28540"/>
      <c r="D3921" s="27339" t="str">
        <f>B3919&amp;".3"</f>
        <v>3.1295.3</v>
      </c>
      <c r="E3921" s="27340" t="s">
        <v>1068</v>
      </c>
      <c r="F3921" s="27341" t="s">
        <v>430</v>
      </c>
      <c r="G3921" s="27310" t="s">
        <v>22</v>
      </c>
      <c r="H3921" s="27343" t="s">
        <v>22</v>
      </c>
      <c r="I3921" s="27310" t="s">
        <v>3433</v>
      </c>
      <c r="J3921" s="27343" t="s">
        <v>22</v>
      </c>
      <c r="K3921" s="28195" t="s">
        <v>1069</v>
      </c>
      <c r="L3921" s="28229"/>
      <c r="M3921" s="28229"/>
      <c r="N3921" s="28229"/>
      <c r="O3921" s="28229"/>
      <c r="P3921" s="28229"/>
      <c r="Q3921" s="28229"/>
      <c r="R3921" s="28229"/>
      <c r="S3921" s="28229"/>
      <c r="T3921" s="28229"/>
      <c r="U3921" s="28265"/>
      <c r="V3921" s="28229">
        <v>0</v>
      </c>
    </row>
    <row s="28966" customFormat="1" customHeight="1" ht="22.5">
      <c r="A3922" s="28229"/>
      <c r="B3922" s="28924" t="s">
        <v>3451</v>
      </c>
      <c r="C3922" s="28540" t="s">
        <v>103</v>
      </c>
      <c r="D3922" s="27339" t="str">
        <f>B3922&amp;".1"</f>
        <v>3.1296.1</v>
      </c>
      <c r="E3922" s="27340" t="s">
        <v>1065</v>
      </c>
      <c r="F3922" s="27341" t="s">
        <v>430</v>
      </c>
      <c r="G3922" s="27545" t="s">
        <v>22</v>
      </c>
      <c r="H3922" s="27343" t="s">
        <v>22</v>
      </c>
      <c r="I3922" s="27545" t="s">
        <v>3452</v>
      </c>
      <c r="J3922" s="27343" t="s">
        <v>22</v>
      </c>
      <c r="K3922" s="28195"/>
      <c r="L3922" s="28229"/>
      <c r="M3922" s="28229"/>
      <c r="N3922" s="28229"/>
      <c r="O3922" s="28229"/>
      <c r="P3922" s="28229"/>
      <c r="Q3922" s="28229"/>
      <c r="R3922" s="28229"/>
      <c r="S3922" s="28229"/>
      <c r="T3922" s="28229"/>
      <c r="U3922" s="28265"/>
      <c r="V3922" s="28229">
        <v>0</v>
      </c>
    </row>
    <row s="28966" customFormat="1" customHeight="1" ht="15">
      <c r="A3923" s="28229"/>
      <c r="B3923" s="28924"/>
      <c r="C3923" s="28540"/>
      <c r="D3923" s="27339" t="str">
        <f>B3922&amp;".2"</f>
        <v>3.1296.2</v>
      </c>
      <c r="E3923" s="27340" t="s">
        <v>1066</v>
      </c>
      <c r="F3923" s="27341" t="s">
        <v>430</v>
      </c>
      <c r="G3923" s="27310" t="s">
        <v>22</v>
      </c>
      <c r="H3923" s="27343" t="s">
        <v>22</v>
      </c>
      <c r="I3923" s="27310" t="s">
        <v>3433</v>
      </c>
      <c r="J3923" s="27343" t="s">
        <v>22</v>
      </c>
      <c r="K3923" s="28195" t="s">
        <v>1067</v>
      </c>
      <c r="L3923" s="28229"/>
      <c r="M3923" s="28229"/>
      <c r="N3923" s="28229"/>
      <c r="O3923" s="28229"/>
      <c r="P3923" s="28229"/>
      <c r="Q3923" s="28229"/>
      <c r="R3923" s="28229"/>
      <c r="S3923" s="28229"/>
      <c r="T3923" s="28229"/>
      <c r="U3923" s="28265"/>
      <c r="V3923" s="28229">
        <v>0</v>
      </c>
    </row>
    <row s="28966" customFormat="1" customHeight="1" ht="15">
      <c r="A3924" s="28229"/>
      <c r="B3924" s="28924"/>
      <c r="C3924" s="28540"/>
      <c r="D3924" s="27339" t="str">
        <f>B3922&amp;".3"</f>
        <v>3.1296.3</v>
      </c>
      <c r="E3924" s="27340" t="s">
        <v>1068</v>
      </c>
      <c r="F3924" s="27341" t="s">
        <v>430</v>
      </c>
      <c r="G3924" s="27310" t="s">
        <v>22</v>
      </c>
      <c r="H3924" s="27343" t="s">
        <v>22</v>
      </c>
      <c r="I3924" s="27310" t="s">
        <v>3433</v>
      </c>
      <c r="J3924" s="27343" t="s">
        <v>22</v>
      </c>
      <c r="K3924" s="28195" t="s">
        <v>1069</v>
      </c>
      <c r="L3924" s="28229"/>
      <c r="M3924" s="28229"/>
      <c r="N3924" s="28229"/>
      <c r="O3924" s="28229"/>
      <c r="P3924" s="28229"/>
      <c r="Q3924" s="28229"/>
      <c r="R3924" s="28229"/>
      <c r="S3924" s="28229"/>
      <c r="T3924" s="28229"/>
      <c r="U3924" s="28265"/>
      <c r="V3924" s="28229">
        <v>0</v>
      </c>
    </row>
    <row s="28966" customFormat="1" customHeight="1" ht="22.5">
      <c r="A3925" s="28229"/>
      <c r="B3925" s="28924" t="s">
        <v>3453</v>
      </c>
      <c r="C3925" s="28540" t="s">
        <v>103</v>
      </c>
      <c r="D3925" s="27339" t="str">
        <f>B3925&amp;".1"</f>
        <v>3.1297.1</v>
      </c>
      <c r="E3925" s="27340" t="s">
        <v>1065</v>
      </c>
      <c r="F3925" s="27341" t="s">
        <v>430</v>
      </c>
      <c r="G3925" s="27545" t="s">
        <v>22</v>
      </c>
      <c r="H3925" s="27343" t="s">
        <v>22</v>
      </c>
      <c r="I3925" s="27545" t="s">
        <v>3454</v>
      </c>
      <c r="J3925" s="27343" t="s">
        <v>22</v>
      </c>
      <c r="K3925" s="28195"/>
      <c r="L3925" s="28229"/>
      <c r="M3925" s="28229"/>
      <c r="N3925" s="28229"/>
      <c r="O3925" s="28229"/>
      <c r="P3925" s="28229"/>
      <c r="Q3925" s="28229"/>
      <c r="R3925" s="28229"/>
      <c r="S3925" s="28229"/>
      <c r="T3925" s="28229"/>
      <c r="U3925" s="28265"/>
      <c r="V3925" s="28229">
        <v>0</v>
      </c>
    </row>
    <row s="28966" customFormat="1" customHeight="1" ht="15">
      <c r="A3926" s="28229"/>
      <c r="B3926" s="28924"/>
      <c r="C3926" s="28540"/>
      <c r="D3926" s="27339" t="str">
        <f>B3925&amp;".2"</f>
        <v>3.1297.2</v>
      </c>
      <c r="E3926" s="27340" t="s">
        <v>1066</v>
      </c>
      <c r="F3926" s="27341" t="s">
        <v>430</v>
      </c>
      <c r="G3926" s="27310" t="s">
        <v>22</v>
      </c>
      <c r="H3926" s="27343" t="s">
        <v>22</v>
      </c>
      <c r="I3926" s="27310" t="s">
        <v>3433</v>
      </c>
      <c r="J3926" s="27343" t="s">
        <v>22</v>
      </c>
      <c r="K3926" s="28195" t="s">
        <v>1067</v>
      </c>
      <c r="L3926" s="28229"/>
      <c r="M3926" s="28229"/>
      <c r="N3926" s="28229"/>
      <c r="O3926" s="28229"/>
      <c r="P3926" s="28229"/>
      <c r="Q3926" s="28229"/>
      <c r="R3926" s="28229"/>
      <c r="S3926" s="28229"/>
      <c r="T3926" s="28229"/>
      <c r="U3926" s="28265"/>
      <c r="V3926" s="28229">
        <v>0</v>
      </c>
    </row>
    <row s="28966" customFormat="1" customHeight="1" ht="15">
      <c r="A3927" s="28229"/>
      <c r="B3927" s="28924"/>
      <c r="C3927" s="28540"/>
      <c r="D3927" s="27339" t="str">
        <f>B3925&amp;".3"</f>
        <v>3.1297.3</v>
      </c>
      <c r="E3927" s="27340" t="s">
        <v>1068</v>
      </c>
      <c r="F3927" s="27341" t="s">
        <v>430</v>
      </c>
      <c r="G3927" s="27310" t="s">
        <v>22</v>
      </c>
      <c r="H3927" s="27343" t="s">
        <v>22</v>
      </c>
      <c r="I3927" s="27310" t="s">
        <v>3433</v>
      </c>
      <c r="J3927" s="27343" t="s">
        <v>22</v>
      </c>
      <c r="K3927" s="28195" t="s">
        <v>1069</v>
      </c>
      <c r="L3927" s="28229"/>
      <c r="M3927" s="28229"/>
      <c r="N3927" s="28229"/>
      <c r="O3927" s="28229"/>
      <c r="P3927" s="28229"/>
      <c r="Q3927" s="28229"/>
      <c r="R3927" s="28229"/>
      <c r="S3927" s="28229"/>
      <c r="T3927" s="28229"/>
      <c r="U3927" s="28265"/>
      <c r="V3927" s="28229">
        <v>0</v>
      </c>
    </row>
    <row s="28966" customFormat="1" customHeight="1" ht="22.5">
      <c r="A3928" s="28229"/>
      <c r="B3928" s="28924" t="s">
        <v>3455</v>
      </c>
      <c r="C3928" s="28540" t="s">
        <v>103</v>
      </c>
      <c r="D3928" s="27339" t="str">
        <f>B3928&amp;".1"</f>
        <v>3.1298.1</v>
      </c>
      <c r="E3928" s="27340" t="s">
        <v>1065</v>
      </c>
      <c r="F3928" s="27341" t="s">
        <v>430</v>
      </c>
      <c r="G3928" s="27545" t="s">
        <v>22</v>
      </c>
      <c r="H3928" s="27343" t="s">
        <v>22</v>
      </c>
      <c r="I3928" s="27545" t="s">
        <v>3456</v>
      </c>
      <c r="J3928" s="27343" t="s">
        <v>22</v>
      </c>
      <c r="K3928" s="28195"/>
      <c r="L3928" s="28229"/>
      <c r="M3928" s="28229"/>
      <c r="N3928" s="28229"/>
      <c r="O3928" s="28229"/>
      <c r="P3928" s="28229"/>
      <c r="Q3928" s="28229"/>
      <c r="R3928" s="28229"/>
      <c r="S3928" s="28229"/>
      <c r="T3928" s="28229"/>
      <c r="U3928" s="28265"/>
      <c r="V3928" s="28229">
        <v>0</v>
      </c>
    </row>
    <row s="28966" customFormat="1" customHeight="1" ht="15">
      <c r="A3929" s="28229"/>
      <c r="B3929" s="28924"/>
      <c r="C3929" s="28540"/>
      <c r="D3929" s="27339" t="str">
        <f>B3928&amp;".2"</f>
        <v>3.1298.2</v>
      </c>
      <c r="E3929" s="27340" t="s">
        <v>1066</v>
      </c>
      <c r="F3929" s="27341" t="s">
        <v>430</v>
      </c>
      <c r="G3929" s="27310" t="s">
        <v>22</v>
      </c>
      <c r="H3929" s="27343" t="s">
        <v>22</v>
      </c>
      <c r="I3929" s="27310" t="s">
        <v>3433</v>
      </c>
      <c r="J3929" s="27343" t="s">
        <v>22</v>
      </c>
      <c r="K3929" s="28195" t="s">
        <v>1067</v>
      </c>
      <c r="L3929" s="28229"/>
      <c r="M3929" s="28229"/>
      <c r="N3929" s="28229"/>
      <c r="O3929" s="28229"/>
      <c r="P3929" s="28229"/>
      <c r="Q3929" s="28229"/>
      <c r="R3929" s="28229"/>
      <c r="S3929" s="28229"/>
      <c r="T3929" s="28229"/>
      <c r="U3929" s="28265"/>
      <c r="V3929" s="28229">
        <v>0</v>
      </c>
    </row>
    <row s="28966" customFormat="1" customHeight="1" ht="15">
      <c r="A3930" s="28229"/>
      <c r="B3930" s="28924"/>
      <c r="C3930" s="28540"/>
      <c r="D3930" s="27339" t="str">
        <f>B3928&amp;".3"</f>
        <v>3.1298.3</v>
      </c>
      <c r="E3930" s="27340" t="s">
        <v>1068</v>
      </c>
      <c r="F3930" s="27341" t="s">
        <v>430</v>
      </c>
      <c r="G3930" s="27310" t="s">
        <v>22</v>
      </c>
      <c r="H3930" s="27343" t="s">
        <v>22</v>
      </c>
      <c r="I3930" s="27310" t="s">
        <v>3433</v>
      </c>
      <c r="J3930" s="27343" t="s">
        <v>22</v>
      </c>
      <c r="K3930" s="28195" t="s">
        <v>1069</v>
      </c>
      <c r="L3930" s="28229"/>
      <c r="M3930" s="28229"/>
      <c r="N3930" s="28229"/>
      <c r="O3930" s="28229"/>
      <c r="P3930" s="28229"/>
      <c r="Q3930" s="28229"/>
      <c r="R3930" s="28229"/>
      <c r="S3930" s="28229"/>
      <c r="T3930" s="28229"/>
      <c r="U3930" s="28265"/>
      <c r="V3930" s="28229">
        <v>0</v>
      </c>
    </row>
    <row s="28966" customFormat="1" customHeight="1" ht="22.5">
      <c r="A3931" s="28229"/>
      <c r="B3931" s="28924" t="s">
        <v>3457</v>
      </c>
      <c r="C3931" s="28540" t="s">
        <v>103</v>
      </c>
      <c r="D3931" s="27339" t="str">
        <f>B3931&amp;".1"</f>
        <v>3.1299.1</v>
      </c>
      <c r="E3931" s="27340" t="s">
        <v>1065</v>
      </c>
      <c r="F3931" s="27341" t="s">
        <v>430</v>
      </c>
      <c r="G3931" s="27545" t="s">
        <v>22</v>
      </c>
      <c r="H3931" s="27343" t="s">
        <v>22</v>
      </c>
      <c r="I3931" s="27545" t="s">
        <v>1297</v>
      </c>
      <c r="J3931" s="27343" t="s">
        <v>22</v>
      </c>
      <c r="K3931" s="28195"/>
      <c r="L3931" s="28229"/>
      <c r="M3931" s="28229"/>
      <c r="N3931" s="28229"/>
      <c r="O3931" s="28229"/>
      <c r="P3931" s="28229"/>
      <c r="Q3931" s="28229"/>
      <c r="R3931" s="28229"/>
      <c r="S3931" s="28229"/>
      <c r="T3931" s="28229"/>
      <c r="U3931" s="28265"/>
      <c r="V3931" s="28229">
        <v>0</v>
      </c>
    </row>
    <row s="28966" customFormat="1" customHeight="1" ht="15">
      <c r="A3932" s="28229"/>
      <c r="B3932" s="28924"/>
      <c r="C3932" s="28540"/>
      <c r="D3932" s="27339" t="str">
        <f>B3931&amp;".2"</f>
        <v>3.1299.2</v>
      </c>
      <c r="E3932" s="27340" t="s">
        <v>1066</v>
      </c>
      <c r="F3932" s="27341" t="s">
        <v>430</v>
      </c>
      <c r="G3932" s="27310" t="s">
        <v>22</v>
      </c>
      <c r="H3932" s="27343" t="s">
        <v>22</v>
      </c>
      <c r="I3932" s="27310" t="s">
        <v>3433</v>
      </c>
      <c r="J3932" s="27343" t="s">
        <v>22</v>
      </c>
      <c r="K3932" s="28195" t="s">
        <v>1067</v>
      </c>
      <c r="L3932" s="28229"/>
      <c r="M3932" s="28229"/>
      <c r="N3932" s="28229"/>
      <c r="O3932" s="28229"/>
      <c r="P3932" s="28229"/>
      <c r="Q3932" s="28229"/>
      <c r="R3932" s="28229"/>
      <c r="S3932" s="28229"/>
      <c r="T3932" s="28229"/>
      <c r="U3932" s="28265"/>
      <c r="V3932" s="28229">
        <v>0</v>
      </c>
    </row>
    <row s="28966" customFormat="1" customHeight="1" ht="15">
      <c r="A3933" s="28229"/>
      <c r="B3933" s="28924"/>
      <c r="C3933" s="28540"/>
      <c r="D3933" s="27339" t="str">
        <f>B3931&amp;".3"</f>
        <v>3.1299.3</v>
      </c>
      <c r="E3933" s="27340" t="s">
        <v>1068</v>
      </c>
      <c r="F3933" s="27341" t="s">
        <v>430</v>
      </c>
      <c r="G3933" s="27310" t="s">
        <v>22</v>
      </c>
      <c r="H3933" s="27343" t="s">
        <v>22</v>
      </c>
      <c r="I3933" s="27310" t="s">
        <v>3433</v>
      </c>
      <c r="J3933" s="27343" t="s">
        <v>22</v>
      </c>
      <c r="K3933" s="28195" t="s">
        <v>1069</v>
      </c>
      <c r="L3933" s="28229"/>
      <c r="M3933" s="28229"/>
      <c r="N3933" s="28229"/>
      <c r="O3933" s="28229"/>
      <c r="P3933" s="28229"/>
      <c r="Q3933" s="28229"/>
      <c r="R3933" s="28229"/>
      <c r="S3933" s="28229"/>
      <c r="T3933" s="28229"/>
      <c r="U3933" s="28265"/>
      <c r="V3933" s="28229">
        <v>0</v>
      </c>
    </row>
    <row s="28966" customFormat="1" customHeight="1" ht="22.5">
      <c r="A3934" s="28229"/>
      <c r="B3934" s="28924" t="s">
        <v>3458</v>
      </c>
      <c r="C3934" s="28540" t="s">
        <v>103</v>
      </c>
      <c r="D3934" s="27339" t="str">
        <f>B3934&amp;".1"</f>
        <v>3.1300.1</v>
      </c>
      <c r="E3934" s="27340" t="s">
        <v>1065</v>
      </c>
      <c r="F3934" s="27341" t="s">
        <v>430</v>
      </c>
      <c r="G3934" s="27545" t="s">
        <v>22</v>
      </c>
      <c r="H3934" s="27343" t="s">
        <v>22</v>
      </c>
      <c r="I3934" s="27545" t="s">
        <v>3459</v>
      </c>
      <c r="J3934" s="27343" t="s">
        <v>22</v>
      </c>
      <c r="K3934" s="28195"/>
      <c r="L3934" s="28229"/>
      <c r="M3934" s="28229"/>
      <c r="N3934" s="28229"/>
      <c r="O3934" s="28229"/>
      <c r="P3934" s="28229"/>
      <c r="Q3934" s="28229"/>
      <c r="R3934" s="28229"/>
      <c r="S3934" s="28229"/>
      <c r="T3934" s="28229"/>
      <c r="U3934" s="28265"/>
      <c r="V3934" s="28229">
        <v>0</v>
      </c>
    </row>
    <row s="28966" customFormat="1" customHeight="1" ht="15">
      <c r="A3935" s="28229"/>
      <c r="B3935" s="28924"/>
      <c r="C3935" s="28540"/>
      <c r="D3935" s="27339" t="str">
        <f>B3934&amp;".2"</f>
        <v>3.1300.2</v>
      </c>
      <c r="E3935" s="27340" t="s">
        <v>1066</v>
      </c>
      <c r="F3935" s="27341" t="s">
        <v>430</v>
      </c>
      <c r="G3935" s="27310" t="s">
        <v>22</v>
      </c>
      <c r="H3935" s="27343" t="s">
        <v>22</v>
      </c>
      <c r="I3935" s="27310" t="s">
        <v>3433</v>
      </c>
      <c r="J3935" s="27343" t="s">
        <v>22</v>
      </c>
      <c r="K3935" s="28195" t="s">
        <v>1067</v>
      </c>
      <c r="L3935" s="28229"/>
      <c r="M3935" s="28229"/>
      <c r="N3935" s="28229"/>
      <c r="O3935" s="28229"/>
      <c r="P3935" s="28229"/>
      <c r="Q3935" s="28229"/>
      <c r="R3935" s="28229"/>
      <c r="S3935" s="28229"/>
      <c r="T3935" s="28229"/>
      <c r="U3935" s="28265"/>
      <c r="V3935" s="28229">
        <v>0</v>
      </c>
    </row>
    <row s="28966" customFormat="1" customHeight="1" ht="15">
      <c r="A3936" s="28229"/>
      <c r="B3936" s="28924"/>
      <c r="C3936" s="28540"/>
      <c r="D3936" s="27339" t="str">
        <f>B3934&amp;".3"</f>
        <v>3.1300.3</v>
      </c>
      <c r="E3936" s="27340" t="s">
        <v>1068</v>
      </c>
      <c r="F3936" s="27341" t="s">
        <v>430</v>
      </c>
      <c r="G3936" s="27310" t="s">
        <v>22</v>
      </c>
      <c r="H3936" s="27343" t="s">
        <v>22</v>
      </c>
      <c r="I3936" s="27310" t="s">
        <v>3433</v>
      </c>
      <c r="J3936" s="27343" t="s">
        <v>22</v>
      </c>
      <c r="K3936" s="28195" t="s">
        <v>1069</v>
      </c>
      <c r="L3936" s="28229"/>
      <c r="M3936" s="28229"/>
      <c r="N3936" s="28229"/>
      <c r="O3936" s="28229"/>
      <c r="P3936" s="28229"/>
      <c r="Q3936" s="28229"/>
      <c r="R3936" s="28229"/>
      <c r="S3936" s="28229"/>
      <c r="T3936" s="28229"/>
      <c r="U3936" s="28265"/>
      <c r="V3936" s="28229">
        <v>0</v>
      </c>
    </row>
    <row s="28966" customFormat="1" customHeight="1" ht="22.5">
      <c r="A3937" s="28229"/>
      <c r="B3937" s="28924" t="s">
        <v>3460</v>
      </c>
      <c r="C3937" s="28540" t="s">
        <v>103</v>
      </c>
      <c r="D3937" s="27339" t="str">
        <f>B3937&amp;".1"</f>
        <v>3.1301.1</v>
      </c>
      <c r="E3937" s="27340" t="s">
        <v>1065</v>
      </c>
      <c r="F3937" s="27341" t="s">
        <v>430</v>
      </c>
      <c r="G3937" s="27545" t="s">
        <v>22</v>
      </c>
      <c r="H3937" s="27343" t="s">
        <v>22</v>
      </c>
      <c r="I3937" s="27545" t="s">
        <v>3461</v>
      </c>
      <c r="J3937" s="27343" t="s">
        <v>22</v>
      </c>
      <c r="K3937" s="28195"/>
      <c r="L3937" s="28229"/>
      <c r="M3937" s="28229"/>
      <c r="N3937" s="28229"/>
      <c r="O3937" s="28229"/>
      <c r="P3937" s="28229"/>
      <c r="Q3937" s="28229"/>
      <c r="R3937" s="28229"/>
      <c r="S3937" s="28229"/>
      <c r="T3937" s="28229"/>
      <c r="U3937" s="28265"/>
      <c r="V3937" s="28229">
        <v>0</v>
      </c>
    </row>
    <row s="28966" customFormat="1" customHeight="1" ht="15">
      <c r="A3938" s="28229"/>
      <c r="B3938" s="28924"/>
      <c r="C3938" s="28540"/>
      <c r="D3938" s="27339" t="str">
        <f>B3937&amp;".2"</f>
        <v>3.1301.2</v>
      </c>
      <c r="E3938" s="27340" t="s">
        <v>1066</v>
      </c>
      <c r="F3938" s="27341" t="s">
        <v>430</v>
      </c>
      <c r="G3938" s="27310" t="s">
        <v>22</v>
      </c>
      <c r="H3938" s="27343" t="s">
        <v>22</v>
      </c>
      <c r="I3938" s="27310" t="s">
        <v>3462</v>
      </c>
      <c r="J3938" s="27343" t="s">
        <v>22</v>
      </c>
      <c r="K3938" s="28195" t="s">
        <v>1067</v>
      </c>
      <c r="L3938" s="28229"/>
      <c r="M3938" s="28229"/>
      <c r="N3938" s="28229"/>
      <c r="O3938" s="28229"/>
      <c r="P3938" s="28229"/>
      <c r="Q3938" s="28229"/>
      <c r="R3938" s="28229"/>
      <c r="S3938" s="28229"/>
      <c r="T3938" s="28229"/>
      <c r="U3938" s="28265"/>
      <c r="V3938" s="28229">
        <v>0</v>
      </c>
    </row>
    <row s="28966" customFormat="1" customHeight="1" ht="15">
      <c r="A3939" s="28229"/>
      <c r="B3939" s="28924"/>
      <c r="C3939" s="28540"/>
      <c r="D3939" s="27339" t="str">
        <f>B3937&amp;".3"</f>
        <v>3.1301.3</v>
      </c>
      <c r="E3939" s="27340" t="s">
        <v>1068</v>
      </c>
      <c r="F3939" s="27341" t="s">
        <v>430</v>
      </c>
      <c r="G3939" s="27310" t="s">
        <v>22</v>
      </c>
      <c r="H3939" s="27343" t="s">
        <v>22</v>
      </c>
      <c r="I3939" s="27310" t="s">
        <v>3462</v>
      </c>
      <c r="J3939" s="27343" t="s">
        <v>22</v>
      </c>
      <c r="K3939" s="28195" t="s">
        <v>1069</v>
      </c>
      <c r="L3939" s="28229"/>
      <c r="M3939" s="28229"/>
      <c r="N3939" s="28229"/>
      <c r="O3939" s="28229"/>
      <c r="P3939" s="28229"/>
      <c r="Q3939" s="28229"/>
      <c r="R3939" s="28229"/>
      <c r="S3939" s="28229"/>
      <c r="T3939" s="28229"/>
      <c r="U3939" s="28265"/>
      <c r="V3939" s="28229">
        <v>0</v>
      </c>
    </row>
    <row s="28966" customFormat="1" customHeight="1" ht="22.5">
      <c r="A3940" s="28229"/>
      <c r="B3940" s="28924" t="s">
        <v>3463</v>
      </c>
      <c r="C3940" s="28540" t="s">
        <v>103</v>
      </c>
      <c r="D3940" s="27339" t="str">
        <f>B3940&amp;".1"</f>
        <v>3.1302.1</v>
      </c>
      <c r="E3940" s="27340" t="s">
        <v>1065</v>
      </c>
      <c r="F3940" s="27341" t="s">
        <v>430</v>
      </c>
      <c r="G3940" s="27545" t="s">
        <v>22</v>
      </c>
      <c r="H3940" s="27343" t="s">
        <v>22</v>
      </c>
      <c r="I3940" s="27545" t="s">
        <v>3464</v>
      </c>
      <c r="J3940" s="27343" t="s">
        <v>22</v>
      </c>
      <c r="K3940" s="28195"/>
      <c r="L3940" s="28229"/>
      <c r="M3940" s="28229"/>
      <c r="N3940" s="28229"/>
      <c r="O3940" s="28229"/>
      <c r="P3940" s="28229"/>
      <c r="Q3940" s="28229"/>
      <c r="R3940" s="28229"/>
      <c r="S3940" s="28229"/>
      <c r="T3940" s="28229"/>
      <c r="U3940" s="28265"/>
      <c r="V3940" s="28229">
        <v>0</v>
      </c>
    </row>
    <row s="28966" customFormat="1" customHeight="1" ht="15">
      <c r="A3941" s="28229"/>
      <c r="B3941" s="28924"/>
      <c r="C3941" s="28540"/>
      <c r="D3941" s="27339" t="str">
        <f>B3940&amp;".2"</f>
        <v>3.1302.2</v>
      </c>
      <c r="E3941" s="27340" t="s">
        <v>1066</v>
      </c>
      <c r="F3941" s="27341" t="s">
        <v>430</v>
      </c>
      <c r="G3941" s="27310" t="s">
        <v>22</v>
      </c>
      <c r="H3941" s="27343" t="s">
        <v>22</v>
      </c>
      <c r="I3941" s="27310" t="s">
        <v>3462</v>
      </c>
      <c r="J3941" s="27343" t="s">
        <v>22</v>
      </c>
      <c r="K3941" s="28195" t="s">
        <v>1067</v>
      </c>
      <c r="L3941" s="28229"/>
      <c r="M3941" s="28229"/>
      <c r="N3941" s="28229"/>
      <c r="O3941" s="28229"/>
      <c r="P3941" s="28229"/>
      <c r="Q3941" s="28229"/>
      <c r="R3941" s="28229"/>
      <c r="S3941" s="28229"/>
      <c r="T3941" s="28229"/>
      <c r="U3941" s="28265"/>
      <c r="V3941" s="28229">
        <v>0</v>
      </c>
    </row>
    <row s="28966" customFormat="1" customHeight="1" ht="15">
      <c r="A3942" s="28229"/>
      <c r="B3942" s="28924"/>
      <c r="C3942" s="28540"/>
      <c r="D3942" s="27339" t="str">
        <f>B3940&amp;".3"</f>
        <v>3.1302.3</v>
      </c>
      <c r="E3942" s="27340" t="s">
        <v>1068</v>
      </c>
      <c r="F3942" s="27341" t="s">
        <v>430</v>
      </c>
      <c r="G3942" s="27310" t="s">
        <v>22</v>
      </c>
      <c r="H3942" s="27343" t="s">
        <v>22</v>
      </c>
      <c r="I3942" s="27310" t="s">
        <v>3462</v>
      </c>
      <c r="J3942" s="27343" t="s">
        <v>22</v>
      </c>
      <c r="K3942" s="28195" t="s">
        <v>1069</v>
      </c>
      <c r="L3942" s="28229"/>
      <c r="M3942" s="28229"/>
      <c r="N3942" s="28229"/>
      <c r="O3942" s="28229"/>
      <c r="P3942" s="28229"/>
      <c r="Q3942" s="28229"/>
      <c r="R3942" s="28229"/>
      <c r="S3942" s="28229"/>
      <c r="T3942" s="28229"/>
      <c r="U3942" s="28265"/>
      <c r="V3942" s="28229">
        <v>0</v>
      </c>
    </row>
    <row s="28966" customFormat="1" customHeight="1" ht="22.5">
      <c r="A3943" s="28229"/>
      <c r="B3943" s="28924" t="s">
        <v>3465</v>
      </c>
      <c r="C3943" s="28540" t="s">
        <v>103</v>
      </c>
      <c r="D3943" s="27339" t="str">
        <f>B3943&amp;".1"</f>
        <v>3.1303.1</v>
      </c>
      <c r="E3943" s="27340" t="s">
        <v>1065</v>
      </c>
      <c r="F3943" s="27341" t="s">
        <v>430</v>
      </c>
      <c r="G3943" s="27545" t="s">
        <v>22</v>
      </c>
      <c r="H3943" s="27343" t="s">
        <v>22</v>
      </c>
      <c r="I3943" s="27545" t="s">
        <v>3464</v>
      </c>
      <c r="J3943" s="27343" t="s">
        <v>22</v>
      </c>
      <c r="K3943" s="28195"/>
      <c r="L3943" s="28229"/>
      <c r="M3943" s="28229"/>
      <c r="N3943" s="28229"/>
      <c r="O3943" s="28229"/>
      <c r="P3943" s="28229"/>
      <c r="Q3943" s="28229"/>
      <c r="R3943" s="28229"/>
      <c r="S3943" s="28229"/>
      <c r="T3943" s="28229"/>
      <c r="U3943" s="28265"/>
      <c r="V3943" s="28229">
        <v>0</v>
      </c>
    </row>
    <row s="28966" customFormat="1" customHeight="1" ht="15">
      <c r="A3944" s="28229"/>
      <c r="B3944" s="28924"/>
      <c r="C3944" s="28540"/>
      <c r="D3944" s="27339" t="str">
        <f>B3943&amp;".2"</f>
        <v>3.1303.2</v>
      </c>
      <c r="E3944" s="27340" t="s">
        <v>1066</v>
      </c>
      <c r="F3944" s="27341" t="s">
        <v>430</v>
      </c>
      <c r="G3944" s="27310" t="s">
        <v>22</v>
      </c>
      <c r="H3944" s="27343" t="s">
        <v>22</v>
      </c>
      <c r="I3944" s="27310" t="s">
        <v>3462</v>
      </c>
      <c r="J3944" s="27343" t="s">
        <v>22</v>
      </c>
      <c r="K3944" s="28195" t="s">
        <v>1067</v>
      </c>
      <c r="L3944" s="28229"/>
      <c r="M3944" s="28229"/>
      <c r="N3944" s="28229"/>
      <c r="O3944" s="28229"/>
      <c r="P3944" s="28229"/>
      <c r="Q3944" s="28229"/>
      <c r="R3944" s="28229"/>
      <c r="S3944" s="28229"/>
      <c r="T3944" s="28229"/>
      <c r="U3944" s="28265"/>
      <c r="V3944" s="28229">
        <v>0</v>
      </c>
    </row>
    <row s="28966" customFormat="1" customHeight="1" ht="15">
      <c r="A3945" s="28229"/>
      <c r="B3945" s="28924"/>
      <c r="C3945" s="28540"/>
      <c r="D3945" s="27339" t="str">
        <f>B3943&amp;".3"</f>
        <v>3.1303.3</v>
      </c>
      <c r="E3945" s="27340" t="s">
        <v>1068</v>
      </c>
      <c r="F3945" s="27341" t="s">
        <v>430</v>
      </c>
      <c r="G3945" s="27310" t="s">
        <v>22</v>
      </c>
      <c r="H3945" s="27343" t="s">
        <v>22</v>
      </c>
      <c r="I3945" s="27310" t="s">
        <v>3462</v>
      </c>
      <c r="J3945" s="27343" t="s">
        <v>22</v>
      </c>
      <c r="K3945" s="28195" t="s">
        <v>1069</v>
      </c>
      <c r="L3945" s="28229"/>
      <c r="M3945" s="28229"/>
      <c r="N3945" s="28229"/>
      <c r="O3945" s="28229"/>
      <c r="P3945" s="28229"/>
      <c r="Q3945" s="28229"/>
      <c r="R3945" s="28229"/>
      <c r="S3945" s="28229"/>
      <c r="T3945" s="28229"/>
      <c r="U3945" s="28265"/>
      <c r="V3945" s="28229">
        <v>0</v>
      </c>
    </row>
    <row s="28966" customFormat="1" customHeight="1" ht="22.5">
      <c r="A3946" s="28229"/>
      <c r="B3946" s="28924" t="s">
        <v>3466</v>
      </c>
      <c r="C3946" s="28540" t="s">
        <v>103</v>
      </c>
      <c r="D3946" s="27339" t="str">
        <f>B3946&amp;".1"</f>
        <v>3.1304.1</v>
      </c>
      <c r="E3946" s="27340" t="s">
        <v>1065</v>
      </c>
      <c r="F3946" s="27341" t="s">
        <v>430</v>
      </c>
      <c r="G3946" s="27545" t="s">
        <v>22</v>
      </c>
      <c r="H3946" s="27343" t="s">
        <v>22</v>
      </c>
      <c r="I3946" s="27545" t="s">
        <v>3464</v>
      </c>
      <c r="J3946" s="27343" t="s">
        <v>22</v>
      </c>
      <c r="K3946" s="28195"/>
      <c r="L3946" s="28229"/>
      <c r="M3946" s="28229"/>
      <c r="N3946" s="28229"/>
      <c r="O3946" s="28229"/>
      <c r="P3946" s="28229"/>
      <c r="Q3946" s="28229"/>
      <c r="R3946" s="28229"/>
      <c r="S3946" s="28229"/>
      <c r="T3946" s="28229"/>
      <c r="U3946" s="28265"/>
      <c r="V3946" s="28229">
        <v>0</v>
      </c>
    </row>
    <row s="28966" customFormat="1" customHeight="1" ht="15">
      <c r="A3947" s="28229"/>
      <c r="B3947" s="28924"/>
      <c r="C3947" s="28540"/>
      <c r="D3947" s="27339" t="str">
        <f>B3946&amp;".2"</f>
        <v>3.1304.2</v>
      </c>
      <c r="E3947" s="27340" t="s">
        <v>1066</v>
      </c>
      <c r="F3947" s="27341" t="s">
        <v>430</v>
      </c>
      <c r="G3947" s="27310" t="s">
        <v>22</v>
      </c>
      <c r="H3947" s="27343" t="s">
        <v>22</v>
      </c>
      <c r="I3947" s="27310" t="s">
        <v>3462</v>
      </c>
      <c r="J3947" s="27343" t="s">
        <v>22</v>
      </c>
      <c r="K3947" s="28195" t="s">
        <v>1067</v>
      </c>
      <c r="L3947" s="28229"/>
      <c r="M3947" s="28229"/>
      <c r="N3947" s="28229"/>
      <c r="O3947" s="28229"/>
      <c r="P3947" s="28229"/>
      <c r="Q3947" s="28229"/>
      <c r="R3947" s="28229"/>
      <c r="S3947" s="28229"/>
      <c r="T3947" s="28229"/>
      <c r="U3947" s="28265"/>
      <c r="V3947" s="28229">
        <v>0</v>
      </c>
    </row>
    <row s="28966" customFormat="1" customHeight="1" ht="15">
      <c r="A3948" s="28229"/>
      <c r="B3948" s="28924"/>
      <c r="C3948" s="28540"/>
      <c r="D3948" s="27339" t="str">
        <f>B3946&amp;".3"</f>
        <v>3.1304.3</v>
      </c>
      <c r="E3948" s="27340" t="s">
        <v>1068</v>
      </c>
      <c r="F3948" s="27341" t="s">
        <v>430</v>
      </c>
      <c r="G3948" s="27310" t="s">
        <v>22</v>
      </c>
      <c r="H3948" s="27343" t="s">
        <v>22</v>
      </c>
      <c r="I3948" s="27310" t="s">
        <v>3462</v>
      </c>
      <c r="J3948" s="27343" t="s">
        <v>22</v>
      </c>
      <c r="K3948" s="28195" t="s">
        <v>1069</v>
      </c>
      <c r="L3948" s="28229"/>
      <c r="M3948" s="28229"/>
      <c r="N3948" s="28229"/>
      <c r="O3948" s="28229"/>
      <c r="P3948" s="28229"/>
      <c r="Q3948" s="28229"/>
      <c r="R3948" s="28229"/>
      <c r="S3948" s="28229"/>
      <c r="T3948" s="28229"/>
      <c r="U3948" s="28265"/>
      <c r="V3948" s="28229">
        <v>0</v>
      </c>
    </row>
    <row s="28966" customFormat="1" customHeight="1" ht="22.5">
      <c r="A3949" s="28229"/>
      <c r="B3949" s="28924" t="s">
        <v>3467</v>
      </c>
      <c r="C3949" s="28540" t="s">
        <v>103</v>
      </c>
      <c r="D3949" s="27339" t="str">
        <f>B3949&amp;".1"</f>
        <v>3.1305.1</v>
      </c>
      <c r="E3949" s="27340" t="s">
        <v>1065</v>
      </c>
      <c r="F3949" s="27341" t="s">
        <v>430</v>
      </c>
      <c r="G3949" s="27545" t="s">
        <v>22</v>
      </c>
      <c r="H3949" s="27343" t="s">
        <v>22</v>
      </c>
      <c r="I3949" s="27545" t="s">
        <v>3464</v>
      </c>
      <c r="J3949" s="27343" t="s">
        <v>22</v>
      </c>
      <c r="K3949" s="28195"/>
      <c r="L3949" s="28229"/>
      <c r="M3949" s="28229"/>
      <c r="N3949" s="28229"/>
      <c r="O3949" s="28229"/>
      <c r="P3949" s="28229"/>
      <c r="Q3949" s="28229"/>
      <c r="R3949" s="28229"/>
      <c r="S3949" s="28229"/>
      <c r="T3949" s="28229"/>
      <c r="U3949" s="28265"/>
      <c r="V3949" s="28229">
        <v>0</v>
      </c>
    </row>
    <row s="28966" customFormat="1" customHeight="1" ht="15">
      <c r="A3950" s="28229"/>
      <c r="B3950" s="28924"/>
      <c r="C3950" s="28540"/>
      <c r="D3950" s="27339" t="str">
        <f>B3949&amp;".2"</f>
        <v>3.1305.2</v>
      </c>
      <c r="E3950" s="27340" t="s">
        <v>1066</v>
      </c>
      <c r="F3950" s="27341" t="s">
        <v>430</v>
      </c>
      <c r="G3950" s="27310" t="s">
        <v>22</v>
      </c>
      <c r="H3950" s="27343" t="s">
        <v>22</v>
      </c>
      <c r="I3950" s="27310" t="s">
        <v>3462</v>
      </c>
      <c r="J3950" s="27343" t="s">
        <v>22</v>
      </c>
      <c r="K3950" s="28195" t="s">
        <v>1067</v>
      </c>
      <c r="L3950" s="28229"/>
      <c r="M3950" s="28229"/>
      <c r="N3950" s="28229"/>
      <c r="O3950" s="28229"/>
      <c r="P3950" s="28229"/>
      <c r="Q3950" s="28229"/>
      <c r="R3950" s="28229"/>
      <c r="S3950" s="28229"/>
      <c r="T3950" s="28229"/>
      <c r="U3950" s="28265"/>
      <c r="V3950" s="28229">
        <v>0</v>
      </c>
    </row>
    <row s="28966" customFormat="1" customHeight="1" ht="15">
      <c r="A3951" s="28229"/>
      <c r="B3951" s="28924"/>
      <c r="C3951" s="28540"/>
      <c r="D3951" s="27339" t="str">
        <f>B3949&amp;".3"</f>
        <v>3.1305.3</v>
      </c>
      <c r="E3951" s="27340" t="s">
        <v>1068</v>
      </c>
      <c r="F3951" s="27341" t="s">
        <v>430</v>
      </c>
      <c r="G3951" s="27310" t="s">
        <v>22</v>
      </c>
      <c r="H3951" s="27343" t="s">
        <v>22</v>
      </c>
      <c r="I3951" s="27310" t="s">
        <v>3462</v>
      </c>
      <c r="J3951" s="27343" t="s">
        <v>22</v>
      </c>
      <c r="K3951" s="28195" t="s">
        <v>1069</v>
      </c>
      <c r="L3951" s="28229"/>
      <c r="M3951" s="28229"/>
      <c r="N3951" s="28229"/>
      <c r="O3951" s="28229"/>
      <c r="P3951" s="28229"/>
      <c r="Q3951" s="28229"/>
      <c r="R3951" s="28229"/>
      <c r="S3951" s="28229"/>
      <c r="T3951" s="28229"/>
      <c r="U3951" s="28265"/>
      <c r="V3951" s="28229">
        <v>0</v>
      </c>
    </row>
    <row s="28966" customFormat="1" customHeight="1" ht="22.5">
      <c r="A3952" s="28229"/>
      <c r="B3952" s="28924" t="s">
        <v>3468</v>
      </c>
      <c r="C3952" s="28540" t="s">
        <v>103</v>
      </c>
      <c r="D3952" s="27339" t="str">
        <f>B3952&amp;".1"</f>
        <v>3.1306.1</v>
      </c>
      <c r="E3952" s="27340" t="s">
        <v>1065</v>
      </c>
      <c r="F3952" s="27341" t="s">
        <v>430</v>
      </c>
      <c r="G3952" s="27545" t="s">
        <v>22</v>
      </c>
      <c r="H3952" s="27343" t="s">
        <v>22</v>
      </c>
      <c r="I3952" s="27545" t="s">
        <v>3464</v>
      </c>
      <c r="J3952" s="27343" t="s">
        <v>22</v>
      </c>
      <c r="K3952" s="28195"/>
      <c r="L3952" s="28229"/>
      <c r="M3952" s="28229"/>
      <c r="N3952" s="28229"/>
      <c r="O3952" s="28229"/>
      <c r="P3952" s="28229"/>
      <c r="Q3952" s="28229"/>
      <c r="R3952" s="28229"/>
      <c r="S3952" s="28229"/>
      <c r="T3952" s="28229"/>
      <c r="U3952" s="28265"/>
      <c r="V3952" s="28229">
        <v>0</v>
      </c>
    </row>
    <row s="28966" customFormat="1" customHeight="1" ht="15">
      <c r="A3953" s="28229"/>
      <c r="B3953" s="28924"/>
      <c r="C3953" s="28540"/>
      <c r="D3953" s="27339" t="str">
        <f>B3952&amp;".2"</f>
        <v>3.1306.2</v>
      </c>
      <c r="E3953" s="27340" t="s">
        <v>1066</v>
      </c>
      <c r="F3953" s="27341" t="s">
        <v>430</v>
      </c>
      <c r="G3953" s="27310" t="s">
        <v>22</v>
      </c>
      <c r="H3953" s="27343" t="s">
        <v>22</v>
      </c>
      <c r="I3953" s="27310" t="s">
        <v>3462</v>
      </c>
      <c r="J3953" s="27343" t="s">
        <v>22</v>
      </c>
      <c r="K3953" s="28195" t="s">
        <v>1067</v>
      </c>
      <c r="L3953" s="28229"/>
      <c r="M3953" s="28229"/>
      <c r="N3953" s="28229"/>
      <c r="O3953" s="28229"/>
      <c r="P3953" s="28229"/>
      <c r="Q3953" s="28229"/>
      <c r="R3953" s="28229"/>
      <c r="S3953" s="28229"/>
      <c r="T3953" s="28229"/>
      <c r="U3953" s="28265"/>
      <c r="V3953" s="28229">
        <v>0</v>
      </c>
    </row>
    <row s="28966" customFormat="1" customHeight="1" ht="15">
      <c r="A3954" s="28229"/>
      <c r="B3954" s="28924"/>
      <c r="C3954" s="28540"/>
      <c r="D3954" s="27339" t="str">
        <f>B3952&amp;".3"</f>
        <v>3.1306.3</v>
      </c>
      <c r="E3954" s="27340" t="s">
        <v>1068</v>
      </c>
      <c r="F3954" s="27341" t="s">
        <v>430</v>
      </c>
      <c r="G3954" s="27310" t="s">
        <v>22</v>
      </c>
      <c r="H3954" s="27343" t="s">
        <v>22</v>
      </c>
      <c r="I3954" s="27310" t="s">
        <v>3462</v>
      </c>
      <c r="J3954" s="27343" t="s">
        <v>22</v>
      </c>
      <c r="K3954" s="28195" t="s">
        <v>1069</v>
      </c>
      <c r="L3954" s="28229"/>
      <c r="M3954" s="28229"/>
      <c r="N3954" s="28229"/>
      <c r="O3954" s="28229"/>
      <c r="P3954" s="28229"/>
      <c r="Q3954" s="28229"/>
      <c r="R3954" s="28229"/>
      <c r="S3954" s="28229"/>
      <c r="T3954" s="28229"/>
      <c r="U3954" s="28265"/>
      <c r="V3954" s="28229">
        <v>0</v>
      </c>
    </row>
    <row s="28966" customFormat="1" customHeight="1" ht="22.5">
      <c r="A3955" s="28229"/>
      <c r="B3955" s="28924" t="s">
        <v>3469</v>
      </c>
      <c r="C3955" s="28540" t="s">
        <v>103</v>
      </c>
      <c r="D3955" s="27339" t="str">
        <f>B3955&amp;".1"</f>
        <v>3.1307.1</v>
      </c>
      <c r="E3955" s="27340" t="s">
        <v>1065</v>
      </c>
      <c r="F3955" s="27341" t="s">
        <v>430</v>
      </c>
      <c r="G3955" s="27545" t="s">
        <v>22</v>
      </c>
      <c r="H3955" s="27343" t="s">
        <v>22</v>
      </c>
      <c r="I3955" s="27545" t="s">
        <v>3470</v>
      </c>
      <c r="J3955" s="27343" t="s">
        <v>22</v>
      </c>
      <c r="K3955" s="28195"/>
      <c r="L3955" s="28229"/>
      <c r="M3955" s="28229"/>
      <c r="N3955" s="28229"/>
      <c r="O3955" s="28229"/>
      <c r="P3955" s="28229"/>
      <c r="Q3955" s="28229"/>
      <c r="R3955" s="28229"/>
      <c r="S3955" s="28229"/>
      <c r="T3955" s="28229"/>
      <c r="U3955" s="28265"/>
      <c r="V3955" s="28229">
        <v>0</v>
      </c>
    </row>
    <row s="28966" customFormat="1" customHeight="1" ht="15">
      <c r="A3956" s="28229"/>
      <c r="B3956" s="28924"/>
      <c r="C3956" s="28540"/>
      <c r="D3956" s="27339" t="str">
        <f>B3955&amp;".2"</f>
        <v>3.1307.2</v>
      </c>
      <c r="E3956" s="27340" t="s">
        <v>1066</v>
      </c>
      <c r="F3956" s="27341" t="s">
        <v>430</v>
      </c>
      <c r="G3956" s="27310" t="s">
        <v>22</v>
      </c>
      <c r="H3956" s="27343" t="s">
        <v>22</v>
      </c>
      <c r="I3956" s="27310" t="s">
        <v>3462</v>
      </c>
      <c r="J3956" s="27343" t="s">
        <v>22</v>
      </c>
      <c r="K3956" s="28195" t="s">
        <v>1067</v>
      </c>
      <c r="L3956" s="28229"/>
      <c r="M3956" s="28229"/>
      <c r="N3956" s="28229"/>
      <c r="O3956" s="28229"/>
      <c r="P3956" s="28229"/>
      <c r="Q3956" s="28229"/>
      <c r="R3956" s="28229"/>
      <c r="S3956" s="28229"/>
      <c r="T3956" s="28229"/>
      <c r="U3956" s="28265"/>
      <c r="V3956" s="28229">
        <v>0</v>
      </c>
    </row>
    <row s="28966" customFormat="1" customHeight="1" ht="15">
      <c r="A3957" s="28229"/>
      <c r="B3957" s="28924"/>
      <c r="C3957" s="28540"/>
      <c r="D3957" s="27339" t="str">
        <f>B3955&amp;".3"</f>
        <v>3.1307.3</v>
      </c>
      <c r="E3957" s="27340" t="s">
        <v>1068</v>
      </c>
      <c r="F3957" s="27341" t="s">
        <v>430</v>
      </c>
      <c r="G3957" s="27310" t="s">
        <v>22</v>
      </c>
      <c r="H3957" s="27343" t="s">
        <v>22</v>
      </c>
      <c r="I3957" s="27310" t="s">
        <v>3462</v>
      </c>
      <c r="J3957" s="27343" t="s">
        <v>22</v>
      </c>
      <c r="K3957" s="28195" t="s">
        <v>1069</v>
      </c>
      <c r="L3957" s="28229"/>
      <c r="M3957" s="28229"/>
      <c r="N3957" s="28229"/>
      <c r="O3957" s="28229"/>
      <c r="P3957" s="28229"/>
      <c r="Q3957" s="28229"/>
      <c r="R3957" s="28229"/>
      <c r="S3957" s="28229"/>
      <c r="T3957" s="28229"/>
      <c r="U3957" s="28265"/>
      <c r="V3957" s="28229">
        <v>0</v>
      </c>
    </row>
    <row s="28966" customFormat="1" customHeight="1" ht="22.5">
      <c r="A3958" s="28229"/>
      <c r="B3958" s="28924" t="s">
        <v>3471</v>
      </c>
      <c r="C3958" s="28540" t="s">
        <v>103</v>
      </c>
      <c r="D3958" s="27339" t="str">
        <f>B3958&amp;".1"</f>
        <v>3.1308.1</v>
      </c>
      <c r="E3958" s="27340" t="s">
        <v>1065</v>
      </c>
      <c r="F3958" s="27341" t="s">
        <v>430</v>
      </c>
      <c r="G3958" s="27545" t="s">
        <v>22</v>
      </c>
      <c r="H3958" s="27343" t="s">
        <v>22</v>
      </c>
      <c r="I3958" s="27545" t="s">
        <v>3472</v>
      </c>
      <c r="J3958" s="27343" t="s">
        <v>22</v>
      </c>
      <c r="K3958" s="28195"/>
      <c r="L3958" s="28229"/>
      <c r="M3958" s="28229"/>
      <c r="N3958" s="28229"/>
      <c r="O3958" s="28229"/>
      <c r="P3958" s="28229"/>
      <c r="Q3958" s="28229"/>
      <c r="R3958" s="28229"/>
      <c r="S3958" s="28229"/>
      <c r="T3958" s="28229"/>
      <c r="U3958" s="28265"/>
      <c r="V3958" s="28229">
        <v>0</v>
      </c>
    </row>
    <row s="28966" customFormat="1" customHeight="1" ht="15">
      <c r="A3959" s="28229"/>
      <c r="B3959" s="28924"/>
      <c r="C3959" s="28540"/>
      <c r="D3959" s="27339" t="str">
        <f>B3958&amp;".2"</f>
        <v>3.1308.2</v>
      </c>
      <c r="E3959" s="27340" t="s">
        <v>1066</v>
      </c>
      <c r="F3959" s="27341" t="s">
        <v>430</v>
      </c>
      <c r="G3959" s="27310" t="s">
        <v>22</v>
      </c>
      <c r="H3959" s="27343" t="s">
        <v>22</v>
      </c>
      <c r="I3959" s="27310" t="s">
        <v>3462</v>
      </c>
      <c r="J3959" s="27343" t="s">
        <v>22</v>
      </c>
      <c r="K3959" s="28195" t="s">
        <v>1067</v>
      </c>
      <c r="L3959" s="28229"/>
      <c r="M3959" s="28229"/>
      <c r="N3959" s="28229"/>
      <c r="O3959" s="28229"/>
      <c r="P3959" s="28229"/>
      <c r="Q3959" s="28229"/>
      <c r="R3959" s="28229"/>
      <c r="S3959" s="28229"/>
      <c r="T3959" s="28229"/>
      <c r="U3959" s="28265"/>
      <c r="V3959" s="28229">
        <v>0</v>
      </c>
    </row>
    <row s="28966" customFormat="1" customHeight="1" ht="15">
      <c r="A3960" s="28229"/>
      <c r="B3960" s="28924"/>
      <c r="C3960" s="28540"/>
      <c r="D3960" s="27339" t="str">
        <f>B3958&amp;".3"</f>
        <v>3.1308.3</v>
      </c>
      <c r="E3960" s="27340" t="s">
        <v>1068</v>
      </c>
      <c r="F3960" s="27341" t="s">
        <v>430</v>
      </c>
      <c r="G3960" s="27310" t="s">
        <v>22</v>
      </c>
      <c r="H3960" s="27343" t="s">
        <v>22</v>
      </c>
      <c r="I3960" s="27310" t="s">
        <v>3462</v>
      </c>
      <c r="J3960" s="27343" t="s">
        <v>22</v>
      </c>
      <c r="K3960" s="28195" t="s">
        <v>1069</v>
      </c>
      <c r="L3960" s="28229"/>
      <c r="M3960" s="28229"/>
      <c r="N3960" s="28229"/>
      <c r="O3960" s="28229"/>
      <c r="P3960" s="28229"/>
      <c r="Q3960" s="28229"/>
      <c r="R3960" s="28229"/>
      <c r="S3960" s="28229"/>
      <c r="T3960" s="28229"/>
      <c r="U3960" s="28265"/>
      <c r="V3960" s="28229">
        <v>0</v>
      </c>
    </row>
    <row s="28966" customFormat="1" customHeight="1" ht="22.5">
      <c r="A3961" s="28229"/>
      <c r="B3961" s="28924" t="s">
        <v>3473</v>
      </c>
      <c r="C3961" s="28540" t="s">
        <v>103</v>
      </c>
      <c r="D3961" s="27339" t="str">
        <f>B3961&amp;".1"</f>
        <v>3.1309.1</v>
      </c>
      <c r="E3961" s="27340" t="s">
        <v>1065</v>
      </c>
      <c r="F3961" s="27341" t="s">
        <v>430</v>
      </c>
      <c r="G3961" s="27545" t="s">
        <v>22</v>
      </c>
      <c r="H3961" s="27343" t="s">
        <v>22</v>
      </c>
      <c r="I3961" s="27545" t="s">
        <v>3474</v>
      </c>
      <c r="J3961" s="27343" t="s">
        <v>22</v>
      </c>
      <c r="K3961" s="28195"/>
      <c r="L3961" s="28229"/>
      <c r="M3961" s="28229"/>
      <c r="N3961" s="28229"/>
      <c r="O3961" s="28229"/>
      <c r="P3961" s="28229"/>
      <c r="Q3961" s="28229"/>
      <c r="R3961" s="28229"/>
      <c r="S3961" s="28229"/>
      <c r="T3961" s="28229"/>
      <c r="U3961" s="28265"/>
      <c r="V3961" s="28229">
        <v>0</v>
      </c>
    </row>
    <row s="28966" customFormat="1" customHeight="1" ht="15">
      <c r="A3962" s="28229"/>
      <c r="B3962" s="28924"/>
      <c r="C3962" s="28540"/>
      <c r="D3962" s="27339" t="str">
        <f>B3961&amp;".2"</f>
        <v>3.1309.2</v>
      </c>
      <c r="E3962" s="27340" t="s">
        <v>1066</v>
      </c>
      <c r="F3962" s="27341" t="s">
        <v>430</v>
      </c>
      <c r="G3962" s="27310" t="s">
        <v>22</v>
      </c>
      <c r="H3962" s="27343" t="s">
        <v>22</v>
      </c>
      <c r="I3962" s="27310" t="s">
        <v>3462</v>
      </c>
      <c r="J3962" s="27343" t="s">
        <v>22</v>
      </c>
      <c r="K3962" s="28195" t="s">
        <v>1067</v>
      </c>
      <c r="L3962" s="28229"/>
      <c r="M3962" s="28229"/>
      <c r="N3962" s="28229"/>
      <c r="O3962" s="28229"/>
      <c r="P3962" s="28229"/>
      <c r="Q3962" s="28229"/>
      <c r="R3962" s="28229"/>
      <c r="S3962" s="28229"/>
      <c r="T3962" s="28229"/>
      <c r="U3962" s="28265"/>
      <c r="V3962" s="28229">
        <v>0</v>
      </c>
    </row>
    <row s="28966" customFormat="1" customHeight="1" ht="15">
      <c r="A3963" s="28229"/>
      <c r="B3963" s="28924"/>
      <c r="C3963" s="28540"/>
      <c r="D3963" s="27339" t="str">
        <f>B3961&amp;".3"</f>
        <v>3.1309.3</v>
      </c>
      <c r="E3963" s="27340" t="s">
        <v>1068</v>
      </c>
      <c r="F3963" s="27341" t="s">
        <v>430</v>
      </c>
      <c r="G3963" s="27310" t="s">
        <v>22</v>
      </c>
      <c r="H3963" s="27343" t="s">
        <v>22</v>
      </c>
      <c r="I3963" s="27310" t="s">
        <v>3333</v>
      </c>
      <c r="J3963" s="27343" t="s">
        <v>22</v>
      </c>
      <c r="K3963" s="28195" t="s">
        <v>1069</v>
      </c>
      <c r="L3963" s="28229"/>
      <c r="M3963" s="28229"/>
      <c r="N3963" s="28229"/>
      <c r="O3963" s="28229"/>
      <c r="P3963" s="28229"/>
      <c r="Q3963" s="28229"/>
      <c r="R3963" s="28229"/>
      <c r="S3963" s="28229"/>
      <c r="T3963" s="28229"/>
      <c r="U3963" s="28265"/>
      <c r="V3963" s="28229">
        <v>0</v>
      </c>
    </row>
    <row s="28966" customFormat="1" customHeight="1" ht="22.5">
      <c r="A3964" s="28229"/>
      <c r="B3964" s="28924" t="s">
        <v>3475</v>
      </c>
      <c r="C3964" s="28540" t="s">
        <v>103</v>
      </c>
      <c r="D3964" s="27339" t="str">
        <f>B3964&amp;".1"</f>
        <v>3.1310.1</v>
      </c>
      <c r="E3964" s="27340" t="s">
        <v>1065</v>
      </c>
      <c r="F3964" s="27341" t="s">
        <v>430</v>
      </c>
      <c r="G3964" s="27545" t="s">
        <v>22</v>
      </c>
      <c r="H3964" s="27343" t="s">
        <v>22</v>
      </c>
      <c r="I3964" s="27545" t="s">
        <v>2458</v>
      </c>
      <c r="J3964" s="27343" t="s">
        <v>22</v>
      </c>
      <c r="K3964" s="28195"/>
      <c r="L3964" s="28229"/>
      <c r="M3964" s="28229"/>
      <c r="N3964" s="28229"/>
      <c r="O3964" s="28229"/>
      <c r="P3964" s="28229"/>
      <c r="Q3964" s="28229"/>
      <c r="R3964" s="28229"/>
      <c r="S3964" s="28229"/>
      <c r="T3964" s="28229"/>
      <c r="U3964" s="28265"/>
      <c r="V3964" s="28229">
        <v>0</v>
      </c>
    </row>
    <row s="28966" customFormat="1" customHeight="1" ht="15">
      <c r="A3965" s="28229"/>
      <c r="B3965" s="28924"/>
      <c r="C3965" s="28540"/>
      <c r="D3965" s="27339" t="str">
        <f>B3964&amp;".2"</f>
        <v>3.1310.2</v>
      </c>
      <c r="E3965" s="27340" t="s">
        <v>1066</v>
      </c>
      <c r="F3965" s="27341" t="s">
        <v>430</v>
      </c>
      <c r="G3965" s="27310" t="s">
        <v>22</v>
      </c>
      <c r="H3965" s="27343" t="s">
        <v>22</v>
      </c>
      <c r="I3965" s="27310" t="s">
        <v>3462</v>
      </c>
      <c r="J3965" s="27343" t="s">
        <v>22</v>
      </c>
      <c r="K3965" s="28195" t="s">
        <v>1067</v>
      </c>
      <c r="L3965" s="28229"/>
      <c r="M3965" s="28229"/>
      <c r="N3965" s="28229"/>
      <c r="O3965" s="28229"/>
      <c r="P3965" s="28229"/>
      <c r="Q3965" s="28229"/>
      <c r="R3965" s="28229"/>
      <c r="S3965" s="28229"/>
      <c r="T3965" s="28229"/>
      <c r="U3965" s="28265"/>
      <c r="V3965" s="28229">
        <v>0</v>
      </c>
    </row>
    <row s="28966" customFormat="1" customHeight="1" ht="15">
      <c r="A3966" s="28229"/>
      <c r="B3966" s="28924"/>
      <c r="C3966" s="28540"/>
      <c r="D3966" s="27339" t="str">
        <f>B3964&amp;".3"</f>
        <v>3.1310.3</v>
      </c>
      <c r="E3966" s="27340" t="s">
        <v>1068</v>
      </c>
      <c r="F3966" s="27341" t="s">
        <v>430</v>
      </c>
      <c r="G3966" s="27310" t="s">
        <v>22</v>
      </c>
      <c r="H3966" s="27343" t="s">
        <v>22</v>
      </c>
      <c r="I3966" s="27310" t="s">
        <v>3462</v>
      </c>
      <c r="J3966" s="27343" t="s">
        <v>22</v>
      </c>
      <c r="K3966" s="28195" t="s">
        <v>1069</v>
      </c>
      <c r="L3966" s="28229"/>
      <c r="M3966" s="28229"/>
      <c r="N3966" s="28229"/>
      <c r="O3966" s="28229"/>
      <c r="P3966" s="28229"/>
      <c r="Q3966" s="28229"/>
      <c r="R3966" s="28229"/>
      <c r="S3966" s="28229"/>
      <c r="T3966" s="28229"/>
      <c r="U3966" s="28265"/>
      <c r="V3966" s="28229">
        <v>0</v>
      </c>
    </row>
    <row s="28966" customFormat="1" customHeight="1" ht="22.5">
      <c r="A3967" s="28229"/>
      <c r="B3967" s="28924" t="s">
        <v>3476</v>
      </c>
      <c r="C3967" s="28540" t="s">
        <v>103</v>
      </c>
      <c r="D3967" s="27339" t="str">
        <f>B3967&amp;".1"</f>
        <v>3.1311.1</v>
      </c>
      <c r="E3967" s="27340" t="s">
        <v>1065</v>
      </c>
      <c r="F3967" s="27341" t="s">
        <v>430</v>
      </c>
      <c r="G3967" s="27545" t="s">
        <v>22</v>
      </c>
      <c r="H3967" s="27343" t="s">
        <v>22</v>
      </c>
      <c r="I3967" s="27545" t="s">
        <v>3477</v>
      </c>
      <c r="J3967" s="27343" t="s">
        <v>22</v>
      </c>
      <c r="K3967" s="28195"/>
      <c r="L3967" s="28229"/>
      <c r="M3967" s="28229"/>
      <c r="N3967" s="28229"/>
      <c r="O3967" s="28229"/>
      <c r="P3967" s="28229"/>
      <c r="Q3967" s="28229"/>
      <c r="R3967" s="28229"/>
      <c r="S3967" s="28229"/>
      <c r="T3967" s="28229"/>
      <c r="U3967" s="28265"/>
      <c r="V3967" s="28229">
        <v>0</v>
      </c>
    </row>
    <row s="28966" customFormat="1" customHeight="1" ht="15">
      <c r="A3968" s="28229"/>
      <c r="B3968" s="28924"/>
      <c r="C3968" s="28540"/>
      <c r="D3968" s="27339" t="str">
        <f>B3967&amp;".2"</f>
        <v>3.1311.2</v>
      </c>
      <c r="E3968" s="27340" t="s">
        <v>1066</v>
      </c>
      <c r="F3968" s="27341" t="s">
        <v>430</v>
      </c>
      <c r="G3968" s="27310" t="s">
        <v>22</v>
      </c>
      <c r="H3968" s="27343" t="s">
        <v>22</v>
      </c>
      <c r="I3968" s="27310" t="s">
        <v>3462</v>
      </c>
      <c r="J3968" s="27343" t="s">
        <v>22</v>
      </c>
      <c r="K3968" s="28195" t="s">
        <v>1067</v>
      </c>
      <c r="L3968" s="28229"/>
      <c r="M3968" s="28229"/>
      <c r="N3968" s="28229"/>
      <c r="O3968" s="28229"/>
      <c r="P3968" s="28229"/>
      <c r="Q3968" s="28229"/>
      <c r="R3968" s="28229"/>
      <c r="S3968" s="28229"/>
      <c r="T3968" s="28229"/>
      <c r="U3968" s="28265"/>
      <c r="V3968" s="28229">
        <v>0</v>
      </c>
    </row>
    <row s="28966" customFormat="1" customHeight="1" ht="15">
      <c r="A3969" s="28229"/>
      <c r="B3969" s="28924"/>
      <c r="C3969" s="28540"/>
      <c r="D3969" s="27339" t="str">
        <f>B3967&amp;".3"</f>
        <v>3.1311.3</v>
      </c>
      <c r="E3969" s="27340" t="s">
        <v>1068</v>
      </c>
      <c r="F3969" s="27341" t="s">
        <v>430</v>
      </c>
      <c r="G3969" s="27310" t="s">
        <v>22</v>
      </c>
      <c r="H3969" s="27343" t="s">
        <v>22</v>
      </c>
      <c r="I3969" s="27310" t="s">
        <v>3333</v>
      </c>
      <c r="J3969" s="27343" t="s">
        <v>22</v>
      </c>
      <c r="K3969" s="28195" t="s">
        <v>1069</v>
      </c>
      <c r="L3969" s="28229"/>
      <c r="M3969" s="28229"/>
      <c r="N3969" s="28229"/>
      <c r="O3969" s="28229"/>
      <c r="P3969" s="28229"/>
      <c r="Q3969" s="28229"/>
      <c r="R3969" s="28229"/>
      <c r="S3969" s="28229"/>
      <c r="T3969" s="28229"/>
      <c r="U3969" s="28265"/>
      <c r="V3969" s="28229">
        <v>0</v>
      </c>
    </row>
    <row s="28966" customFormat="1" customHeight="1" ht="22.5">
      <c r="A3970" s="28229"/>
      <c r="B3970" s="28924" t="s">
        <v>3478</v>
      </c>
      <c r="C3970" s="28540" t="s">
        <v>103</v>
      </c>
      <c r="D3970" s="27339" t="str">
        <f>B3970&amp;".1"</f>
        <v>3.1312.1</v>
      </c>
      <c r="E3970" s="27340" t="s">
        <v>1065</v>
      </c>
      <c r="F3970" s="27341" t="s">
        <v>430</v>
      </c>
      <c r="G3970" s="27545" t="s">
        <v>22</v>
      </c>
      <c r="H3970" s="27343" t="s">
        <v>22</v>
      </c>
      <c r="I3970" s="27545" t="s">
        <v>3479</v>
      </c>
      <c r="J3970" s="27343" t="s">
        <v>22</v>
      </c>
      <c r="K3970" s="28195"/>
      <c r="L3970" s="28229"/>
      <c r="M3970" s="28229"/>
      <c r="N3970" s="28229"/>
      <c r="O3970" s="28229"/>
      <c r="P3970" s="28229"/>
      <c r="Q3970" s="28229"/>
      <c r="R3970" s="28229"/>
      <c r="S3970" s="28229"/>
      <c r="T3970" s="28229"/>
      <c r="U3970" s="28265"/>
      <c r="V3970" s="28229">
        <v>0</v>
      </c>
    </row>
    <row s="28966" customFormat="1" customHeight="1" ht="15">
      <c r="A3971" s="28229"/>
      <c r="B3971" s="28924"/>
      <c r="C3971" s="28540"/>
      <c r="D3971" s="27339" t="str">
        <f>B3970&amp;".2"</f>
        <v>3.1312.2</v>
      </c>
      <c r="E3971" s="27340" t="s">
        <v>1066</v>
      </c>
      <c r="F3971" s="27341" t="s">
        <v>430</v>
      </c>
      <c r="G3971" s="27310" t="s">
        <v>22</v>
      </c>
      <c r="H3971" s="27343" t="s">
        <v>22</v>
      </c>
      <c r="I3971" s="27310" t="s">
        <v>3480</v>
      </c>
      <c r="J3971" s="27343" t="s">
        <v>22</v>
      </c>
      <c r="K3971" s="28195" t="s">
        <v>1067</v>
      </c>
      <c r="L3971" s="28229"/>
      <c r="M3971" s="28229"/>
      <c r="N3971" s="28229"/>
      <c r="O3971" s="28229"/>
      <c r="P3971" s="28229"/>
      <c r="Q3971" s="28229"/>
      <c r="R3971" s="28229"/>
      <c r="S3971" s="28229"/>
      <c r="T3971" s="28229"/>
      <c r="U3971" s="28265"/>
      <c r="V3971" s="28229">
        <v>0</v>
      </c>
    </row>
    <row s="28966" customFormat="1" customHeight="1" ht="15">
      <c r="A3972" s="28229"/>
      <c r="B3972" s="28924"/>
      <c r="C3972" s="28540"/>
      <c r="D3972" s="27339" t="str">
        <f>B3970&amp;".3"</f>
        <v>3.1312.3</v>
      </c>
      <c r="E3972" s="27340" t="s">
        <v>1068</v>
      </c>
      <c r="F3972" s="27341" t="s">
        <v>430</v>
      </c>
      <c r="G3972" s="27310" t="s">
        <v>22</v>
      </c>
      <c r="H3972" s="27343" t="s">
        <v>22</v>
      </c>
      <c r="I3972" s="27310" t="s">
        <v>3462</v>
      </c>
      <c r="J3972" s="27343" t="s">
        <v>22</v>
      </c>
      <c r="K3972" s="28195" t="s">
        <v>1069</v>
      </c>
      <c r="L3972" s="28229"/>
      <c r="M3972" s="28229"/>
      <c r="N3972" s="28229"/>
      <c r="O3972" s="28229"/>
      <c r="P3972" s="28229"/>
      <c r="Q3972" s="28229"/>
      <c r="R3972" s="28229"/>
      <c r="S3972" s="28229"/>
      <c r="T3972" s="28229"/>
      <c r="U3972" s="28265"/>
      <c r="V3972" s="28229">
        <v>0</v>
      </c>
    </row>
    <row s="28966" customFormat="1" customHeight="1" ht="22.5">
      <c r="A3973" s="28229"/>
      <c r="B3973" s="28924" t="s">
        <v>3481</v>
      </c>
      <c r="C3973" s="28540" t="s">
        <v>103</v>
      </c>
      <c r="D3973" s="27339" t="str">
        <f>B3973&amp;".1"</f>
        <v>3.1313.1</v>
      </c>
      <c r="E3973" s="27340" t="s">
        <v>1065</v>
      </c>
      <c r="F3973" s="27341" t="s">
        <v>430</v>
      </c>
      <c r="G3973" s="27545" t="s">
        <v>22</v>
      </c>
      <c r="H3973" s="27343" t="s">
        <v>22</v>
      </c>
      <c r="I3973" s="27545" t="s">
        <v>3482</v>
      </c>
      <c r="J3973" s="27343" t="s">
        <v>22</v>
      </c>
      <c r="K3973" s="28195"/>
      <c r="L3973" s="28229"/>
      <c r="M3973" s="28229"/>
      <c r="N3973" s="28229"/>
      <c r="O3973" s="28229"/>
      <c r="P3973" s="28229"/>
      <c r="Q3973" s="28229"/>
      <c r="R3973" s="28229"/>
      <c r="S3973" s="28229"/>
      <c r="T3973" s="28229"/>
      <c r="U3973" s="28265"/>
      <c r="V3973" s="28229">
        <v>0</v>
      </c>
    </row>
    <row s="28966" customFormat="1" customHeight="1" ht="15">
      <c r="A3974" s="28229"/>
      <c r="B3974" s="28924"/>
      <c r="C3974" s="28540"/>
      <c r="D3974" s="27339" t="str">
        <f>B3973&amp;".2"</f>
        <v>3.1313.2</v>
      </c>
      <c r="E3974" s="27340" t="s">
        <v>1066</v>
      </c>
      <c r="F3974" s="27341" t="s">
        <v>430</v>
      </c>
      <c r="G3974" s="27310" t="s">
        <v>22</v>
      </c>
      <c r="H3974" s="27343" t="s">
        <v>22</v>
      </c>
      <c r="I3974" s="27310" t="s">
        <v>3480</v>
      </c>
      <c r="J3974" s="27343" t="s">
        <v>22</v>
      </c>
      <c r="K3974" s="28195" t="s">
        <v>1067</v>
      </c>
      <c r="L3974" s="28229"/>
      <c r="M3974" s="28229"/>
      <c r="N3974" s="28229"/>
      <c r="O3974" s="28229"/>
      <c r="P3974" s="28229"/>
      <c r="Q3974" s="28229"/>
      <c r="R3974" s="28229"/>
      <c r="S3974" s="28229"/>
      <c r="T3974" s="28229"/>
      <c r="U3974" s="28265"/>
      <c r="V3974" s="28229">
        <v>0</v>
      </c>
    </row>
    <row s="28966" customFormat="1" customHeight="1" ht="15">
      <c r="A3975" s="28229"/>
      <c r="B3975" s="28924"/>
      <c r="C3975" s="28540"/>
      <c r="D3975" s="27339" t="str">
        <f>B3973&amp;".3"</f>
        <v>3.1313.3</v>
      </c>
      <c r="E3975" s="27340" t="s">
        <v>1068</v>
      </c>
      <c r="F3975" s="27341" t="s">
        <v>430</v>
      </c>
      <c r="G3975" s="27310" t="s">
        <v>22</v>
      </c>
      <c r="H3975" s="27343" t="s">
        <v>22</v>
      </c>
      <c r="I3975" s="27310" t="s">
        <v>3433</v>
      </c>
      <c r="J3975" s="27343" t="s">
        <v>22</v>
      </c>
      <c r="K3975" s="28195" t="s">
        <v>1069</v>
      </c>
      <c r="L3975" s="28229"/>
      <c r="M3975" s="28229"/>
      <c r="N3975" s="28229"/>
      <c r="O3975" s="28229"/>
      <c r="P3975" s="28229"/>
      <c r="Q3975" s="28229"/>
      <c r="R3975" s="28229"/>
      <c r="S3975" s="28229"/>
      <c r="T3975" s="28229"/>
      <c r="U3975" s="28265"/>
      <c r="V3975" s="28229">
        <v>0</v>
      </c>
    </row>
    <row s="28966" customFormat="1" customHeight="1" ht="22.5">
      <c r="A3976" s="28229"/>
      <c r="B3976" s="28924" t="s">
        <v>3483</v>
      </c>
      <c r="C3976" s="28540" t="s">
        <v>103</v>
      </c>
      <c r="D3976" s="27339" t="str">
        <f>B3976&amp;".1"</f>
        <v>3.1314.1</v>
      </c>
      <c r="E3976" s="27340" t="s">
        <v>1065</v>
      </c>
      <c r="F3976" s="27341" t="s">
        <v>430</v>
      </c>
      <c r="G3976" s="27545" t="s">
        <v>22</v>
      </c>
      <c r="H3976" s="27343" t="s">
        <v>22</v>
      </c>
      <c r="I3976" s="27545" t="s">
        <v>3484</v>
      </c>
      <c r="J3976" s="27343" t="s">
        <v>22</v>
      </c>
      <c r="K3976" s="28195"/>
      <c r="L3976" s="28229"/>
      <c r="M3976" s="28229"/>
      <c r="N3976" s="28229"/>
      <c r="O3976" s="28229"/>
      <c r="P3976" s="28229"/>
      <c r="Q3976" s="28229"/>
      <c r="R3976" s="28229"/>
      <c r="S3976" s="28229"/>
      <c r="T3976" s="28229"/>
      <c r="U3976" s="28265"/>
      <c r="V3976" s="28229">
        <v>0</v>
      </c>
    </row>
    <row s="28966" customFormat="1" customHeight="1" ht="15">
      <c r="A3977" s="28229"/>
      <c r="B3977" s="28924"/>
      <c r="C3977" s="28540"/>
      <c r="D3977" s="27339" t="str">
        <f>B3976&amp;".2"</f>
        <v>3.1314.2</v>
      </c>
      <c r="E3977" s="27340" t="s">
        <v>1066</v>
      </c>
      <c r="F3977" s="27341" t="s">
        <v>430</v>
      </c>
      <c r="G3977" s="27310" t="s">
        <v>22</v>
      </c>
      <c r="H3977" s="27343" t="s">
        <v>22</v>
      </c>
      <c r="I3977" s="27310" t="s">
        <v>3480</v>
      </c>
      <c r="J3977" s="27343" t="s">
        <v>22</v>
      </c>
      <c r="K3977" s="28195" t="s">
        <v>1067</v>
      </c>
      <c r="L3977" s="28229"/>
      <c r="M3977" s="28229"/>
      <c r="N3977" s="28229"/>
      <c r="O3977" s="28229"/>
      <c r="P3977" s="28229"/>
      <c r="Q3977" s="28229"/>
      <c r="R3977" s="28229"/>
      <c r="S3977" s="28229"/>
      <c r="T3977" s="28229"/>
      <c r="U3977" s="28265"/>
      <c r="V3977" s="28229">
        <v>0</v>
      </c>
    </row>
    <row s="28966" customFormat="1" customHeight="1" ht="15">
      <c r="A3978" s="28229"/>
      <c r="B3978" s="28924"/>
      <c r="C3978" s="28540"/>
      <c r="D3978" s="27339" t="str">
        <f>B3976&amp;".3"</f>
        <v>3.1314.3</v>
      </c>
      <c r="E3978" s="27340" t="s">
        <v>1068</v>
      </c>
      <c r="F3978" s="27341" t="s">
        <v>430</v>
      </c>
      <c r="G3978" s="27310" t="s">
        <v>22</v>
      </c>
      <c r="H3978" s="27343" t="s">
        <v>22</v>
      </c>
      <c r="I3978" s="27310" t="s">
        <v>3462</v>
      </c>
      <c r="J3978" s="27343" t="s">
        <v>22</v>
      </c>
      <c r="K3978" s="28195" t="s">
        <v>1069</v>
      </c>
      <c r="L3978" s="28229"/>
      <c r="M3978" s="28229"/>
      <c r="N3978" s="28229"/>
      <c r="O3978" s="28229"/>
      <c r="P3978" s="28229"/>
      <c r="Q3978" s="28229"/>
      <c r="R3978" s="28229"/>
      <c r="S3978" s="28229"/>
      <c r="T3978" s="28229"/>
      <c r="U3978" s="28265"/>
      <c r="V3978" s="28229">
        <v>0</v>
      </c>
    </row>
    <row s="28966" customFormat="1" customHeight="1" ht="22.5">
      <c r="A3979" s="28229"/>
      <c r="B3979" s="28924" t="s">
        <v>3485</v>
      </c>
      <c r="C3979" s="28540" t="s">
        <v>103</v>
      </c>
      <c r="D3979" s="27339" t="str">
        <f>B3979&amp;".1"</f>
        <v>3.1315.1</v>
      </c>
      <c r="E3979" s="27340" t="s">
        <v>1065</v>
      </c>
      <c r="F3979" s="27341" t="s">
        <v>430</v>
      </c>
      <c r="G3979" s="27545" t="s">
        <v>22</v>
      </c>
      <c r="H3979" s="27343" t="s">
        <v>22</v>
      </c>
      <c r="I3979" s="27545" t="s">
        <v>3486</v>
      </c>
      <c r="J3979" s="27343" t="s">
        <v>22</v>
      </c>
      <c r="K3979" s="28195"/>
      <c r="L3979" s="28229"/>
      <c r="M3979" s="28229"/>
      <c r="N3979" s="28229"/>
      <c r="O3979" s="28229"/>
      <c r="P3979" s="28229"/>
      <c r="Q3979" s="28229"/>
      <c r="R3979" s="28229"/>
      <c r="S3979" s="28229"/>
      <c r="T3979" s="28229"/>
      <c r="U3979" s="28265"/>
      <c r="V3979" s="28229">
        <v>0</v>
      </c>
    </row>
    <row s="28966" customFormat="1" customHeight="1" ht="15">
      <c r="A3980" s="28229"/>
      <c r="B3980" s="28924"/>
      <c r="C3980" s="28540"/>
      <c r="D3980" s="27339" t="str">
        <f>B3979&amp;".2"</f>
        <v>3.1315.2</v>
      </c>
      <c r="E3980" s="27340" t="s">
        <v>1066</v>
      </c>
      <c r="F3980" s="27341" t="s">
        <v>430</v>
      </c>
      <c r="G3980" s="27310" t="s">
        <v>22</v>
      </c>
      <c r="H3980" s="27343" t="s">
        <v>22</v>
      </c>
      <c r="I3980" s="27310" t="s">
        <v>3480</v>
      </c>
      <c r="J3980" s="27343" t="s">
        <v>22</v>
      </c>
      <c r="K3980" s="28195" t="s">
        <v>1067</v>
      </c>
      <c r="L3980" s="28229"/>
      <c r="M3980" s="28229"/>
      <c r="N3980" s="28229"/>
      <c r="O3980" s="28229"/>
      <c r="P3980" s="28229"/>
      <c r="Q3980" s="28229"/>
      <c r="R3980" s="28229"/>
      <c r="S3980" s="28229"/>
      <c r="T3980" s="28229"/>
      <c r="U3980" s="28265"/>
      <c r="V3980" s="28229">
        <v>0</v>
      </c>
    </row>
    <row s="28966" customFormat="1" customHeight="1" ht="15">
      <c r="A3981" s="28229"/>
      <c r="B3981" s="28924"/>
      <c r="C3981" s="28540"/>
      <c r="D3981" s="27339" t="str">
        <f>B3979&amp;".3"</f>
        <v>3.1315.3</v>
      </c>
      <c r="E3981" s="27340" t="s">
        <v>1068</v>
      </c>
      <c r="F3981" s="27341" t="s">
        <v>430</v>
      </c>
      <c r="G3981" s="27310" t="s">
        <v>22</v>
      </c>
      <c r="H3981" s="27343" t="s">
        <v>22</v>
      </c>
      <c r="I3981" s="27310" t="s">
        <v>3480</v>
      </c>
      <c r="J3981" s="27343" t="s">
        <v>22</v>
      </c>
      <c r="K3981" s="28195" t="s">
        <v>1069</v>
      </c>
      <c r="L3981" s="28229"/>
      <c r="M3981" s="28229"/>
      <c r="N3981" s="28229"/>
      <c r="O3981" s="28229"/>
      <c r="P3981" s="28229"/>
      <c r="Q3981" s="28229"/>
      <c r="R3981" s="28229"/>
      <c r="S3981" s="28229"/>
      <c r="T3981" s="28229"/>
      <c r="U3981" s="28265"/>
      <c r="V3981" s="28229">
        <v>0</v>
      </c>
    </row>
    <row s="28966" customFormat="1" customHeight="1" ht="22.5">
      <c r="A3982" s="28229"/>
      <c r="B3982" s="28924" t="s">
        <v>3487</v>
      </c>
      <c r="C3982" s="28540" t="s">
        <v>103</v>
      </c>
      <c r="D3982" s="27339" t="str">
        <f>B3982&amp;".1"</f>
        <v>3.1316.1</v>
      </c>
      <c r="E3982" s="27340" t="s">
        <v>1065</v>
      </c>
      <c r="F3982" s="27341" t="s">
        <v>430</v>
      </c>
      <c r="G3982" s="27545" t="s">
        <v>22</v>
      </c>
      <c r="H3982" s="27343" t="s">
        <v>22</v>
      </c>
      <c r="I3982" s="27545" t="s">
        <v>3488</v>
      </c>
      <c r="J3982" s="27343" t="s">
        <v>22</v>
      </c>
      <c r="K3982" s="28195"/>
      <c r="L3982" s="28229"/>
      <c r="M3982" s="28229"/>
      <c r="N3982" s="28229"/>
      <c r="O3982" s="28229"/>
      <c r="P3982" s="28229"/>
      <c r="Q3982" s="28229"/>
      <c r="R3982" s="28229"/>
      <c r="S3982" s="28229"/>
      <c r="T3982" s="28229"/>
      <c r="U3982" s="28265"/>
      <c r="V3982" s="28229">
        <v>0</v>
      </c>
    </row>
    <row s="28966" customFormat="1" customHeight="1" ht="15">
      <c r="A3983" s="28229"/>
      <c r="B3983" s="28924"/>
      <c r="C3983" s="28540"/>
      <c r="D3983" s="27339" t="str">
        <f>B3982&amp;".2"</f>
        <v>3.1316.2</v>
      </c>
      <c r="E3983" s="27340" t="s">
        <v>1066</v>
      </c>
      <c r="F3983" s="27341" t="s">
        <v>430</v>
      </c>
      <c r="G3983" s="27310" t="s">
        <v>22</v>
      </c>
      <c r="H3983" s="27343" t="s">
        <v>22</v>
      </c>
      <c r="I3983" s="27310" t="s">
        <v>3480</v>
      </c>
      <c r="J3983" s="27343" t="s">
        <v>22</v>
      </c>
      <c r="K3983" s="28195" t="s">
        <v>1067</v>
      </c>
      <c r="L3983" s="28229"/>
      <c r="M3983" s="28229"/>
      <c r="N3983" s="28229"/>
      <c r="O3983" s="28229"/>
      <c r="P3983" s="28229"/>
      <c r="Q3983" s="28229"/>
      <c r="R3983" s="28229"/>
      <c r="S3983" s="28229"/>
      <c r="T3983" s="28229"/>
      <c r="U3983" s="28265"/>
      <c r="V3983" s="28229">
        <v>0</v>
      </c>
    </row>
    <row s="28966" customFormat="1" customHeight="1" ht="15">
      <c r="A3984" s="28229"/>
      <c r="B3984" s="28924"/>
      <c r="C3984" s="28540"/>
      <c r="D3984" s="27339" t="str">
        <f>B3982&amp;".3"</f>
        <v>3.1316.3</v>
      </c>
      <c r="E3984" s="27340" t="s">
        <v>1068</v>
      </c>
      <c r="F3984" s="27341" t="s">
        <v>430</v>
      </c>
      <c r="G3984" s="27310" t="s">
        <v>22</v>
      </c>
      <c r="H3984" s="27343" t="s">
        <v>22</v>
      </c>
      <c r="I3984" s="27310" t="s">
        <v>3480</v>
      </c>
      <c r="J3984" s="27343" t="s">
        <v>22</v>
      </c>
      <c r="K3984" s="28195" t="s">
        <v>1069</v>
      </c>
      <c r="L3984" s="28229"/>
      <c r="M3984" s="28229"/>
      <c r="N3984" s="28229"/>
      <c r="O3984" s="28229"/>
      <c r="P3984" s="28229"/>
      <c r="Q3984" s="28229"/>
      <c r="R3984" s="28229"/>
      <c r="S3984" s="28229"/>
      <c r="T3984" s="28229"/>
      <c r="U3984" s="28265"/>
      <c r="V3984" s="28229">
        <v>0</v>
      </c>
    </row>
    <row s="28966" customFormat="1" customHeight="1" ht="22.5">
      <c r="A3985" s="28229"/>
      <c r="B3985" s="28924" t="s">
        <v>3489</v>
      </c>
      <c r="C3985" s="28540" t="s">
        <v>103</v>
      </c>
      <c r="D3985" s="27339" t="str">
        <f>B3985&amp;".1"</f>
        <v>3.1317.1</v>
      </c>
      <c r="E3985" s="27340" t="s">
        <v>1065</v>
      </c>
      <c r="F3985" s="27341" t="s">
        <v>430</v>
      </c>
      <c r="G3985" s="27545" t="s">
        <v>22</v>
      </c>
      <c r="H3985" s="27343" t="s">
        <v>22</v>
      </c>
      <c r="I3985" s="27545" t="s">
        <v>3490</v>
      </c>
      <c r="J3985" s="27343" t="s">
        <v>22</v>
      </c>
      <c r="K3985" s="28195"/>
      <c r="L3985" s="28229"/>
      <c r="M3985" s="28229"/>
      <c r="N3985" s="28229"/>
      <c r="O3985" s="28229"/>
      <c r="P3985" s="28229"/>
      <c r="Q3985" s="28229"/>
      <c r="R3985" s="28229"/>
      <c r="S3985" s="28229"/>
      <c r="T3985" s="28229"/>
      <c r="U3985" s="28265"/>
      <c r="V3985" s="28229">
        <v>0</v>
      </c>
    </row>
    <row s="28966" customFormat="1" customHeight="1" ht="15">
      <c r="A3986" s="28229"/>
      <c r="B3986" s="28924"/>
      <c r="C3986" s="28540"/>
      <c r="D3986" s="27339" t="str">
        <f>B3985&amp;".2"</f>
        <v>3.1317.2</v>
      </c>
      <c r="E3986" s="27340" t="s">
        <v>1066</v>
      </c>
      <c r="F3986" s="27341" t="s">
        <v>430</v>
      </c>
      <c r="G3986" s="27310" t="s">
        <v>22</v>
      </c>
      <c r="H3986" s="27343" t="s">
        <v>22</v>
      </c>
      <c r="I3986" s="27310" t="s">
        <v>3480</v>
      </c>
      <c r="J3986" s="27343" t="s">
        <v>22</v>
      </c>
      <c r="K3986" s="28195" t="s">
        <v>1067</v>
      </c>
      <c r="L3986" s="28229"/>
      <c r="M3986" s="28229"/>
      <c r="N3986" s="28229"/>
      <c r="O3986" s="28229"/>
      <c r="P3986" s="28229"/>
      <c r="Q3986" s="28229"/>
      <c r="R3986" s="28229"/>
      <c r="S3986" s="28229"/>
      <c r="T3986" s="28229"/>
      <c r="U3986" s="28265"/>
      <c r="V3986" s="28229">
        <v>0</v>
      </c>
    </row>
    <row s="28966" customFormat="1" customHeight="1" ht="15">
      <c r="A3987" s="28229"/>
      <c r="B3987" s="28924"/>
      <c r="C3987" s="28540"/>
      <c r="D3987" s="27339" t="str">
        <f>B3985&amp;".3"</f>
        <v>3.1317.3</v>
      </c>
      <c r="E3987" s="27340" t="s">
        <v>1068</v>
      </c>
      <c r="F3987" s="27341" t="s">
        <v>430</v>
      </c>
      <c r="G3987" s="27310" t="s">
        <v>22</v>
      </c>
      <c r="H3987" s="27343" t="s">
        <v>22</v>
      </c>
      <c r="I3987" s="27310" t="s">
        <v>3480</v>
      </c>
      <c r="J3987" s="27343" t="s">
        <v>22</v>
      </c>
      <c r="K3987" s="28195" t="s">
        <v>1069</v>
      </c>
      <c r="L3987" s="28229"/>
      <c r="M3987" s="28229"/>
      <c r="N3987" s="28229"/>
      <c r="O3987" s="28229"/>
      <c r="P3987" s="28229"/>
      <c r="Q3987" s="28229"/>
      <c r="R3987" s="28229"/>
      <c r="S3987" s="28229"/>
      <c r="T3987" s="28229"/>
      <c r="U3987" s="28265"/>
      <c r="V3987" s="28229">
        <v>0</v>
      </c>
    </row>
    <row s="28966" customFormat="1" customHeight="1" ht="22.5">
      <c r="A3988" s="28229"/>
      <c r="B3988" s="28924" t="s">
        <v>3491</v>
      </c>
      <c r="C3988" s="28540" t="s">
        <v>103</v>
      </c>
      <c r="D3988" s="27339" t="str">
        <f>B3988&amp;".1"</f>
        <v>3.1318.1</v>
      </c>
      <c r="E3988" s="27340" t="s">
        <v>1065</v>
      </c>
      <c r="F3988" s="27341" t="s">
        <v>430</v>
      </c>
      <c r="G3988" s="27545" t="s">
        <v>22</v>
      </c>
      <c r="H3988" s="27343" t="s">
        <v>22</v>
      </c>
      <c r="I3988" s="27545" t="s">
        <v>1992</v>
      </c>
      <c r="J3988" s="27343" t="s">
        <v>22</v>
      </c>
      <c r="K3988" s="28195"/>
      <c r="L3988" s="28229"/>
      <c r="M3988" s="28229"/>
      <c r="N3988" s="28229"/>
      <c r="O3988" s="28229"/>
      <c r="P3988" s="28229"/>
      <c r="Q3988" s="28229"/>
      <c r="R3988" s="28229"/>
      <c r="S3988" s="28229"/>
      <c r="T3988" s="28229"/>
      <c r="U3988" s="28265"/>
      <c r="V3988" s="28229">
        <v>0</v>
      </c>
    </row>
    <row s="28966" customFormat="1" customHeight="1" ht="15">
      <c r="A3989" s="28229"/>
      <c r="B3989" s="28924"/>
      <c r="C3989" s="28540"/>
      <c r="D3989" s="27339" t="str">
        <f>B3988&amp;".2"</f>
        <v>3.1318.2</v>
      </c>
      <c r="E3989" s="27340" t="s">
        <v>1066</v>
      </c>
      <c r="F3989" s="27341" t="s">
        <v>430</v>
      </c>
      <c r="G3989" s="27310" t="s">
        <v>22</v>
      </c>
      <c r="H3989" s="27343" t="s">
        <v>22</v>
      </c>
      <c r="I3989" s="27310" t="s">
        <v>3480</v>
      </c>
      <c r="J3989" s="27343" t="s">
        <v>22</v>
      </c>
      <c r="K3989" s="28195" t="s">
        <v>1067</v>
      </c>
      <c r="L3989" s="28229"/>
      <c r="M3989" s="28229"/>
      <c r="N3989" s="28229"/>
      <c r="O3989" s="28229"/>
      <c r="P3989" s="28229"/>
      <c r="Q3989" s="28229"/>
      <c r="R3989" s="28229"/>
      <c r="S3989" s="28229"/>
      <c r="T3989" s="28229"/>
      <c r="U3989" s="28265"/>
      <c r="V3989" s="28229">
        <v>0</v>
      </c>
    </row>
    <row s="28966" customFormat="1" customHeight="1" ht="15">
      <c r="A3990" s="28229"/>
      <c r="B3990" s="28924"/>
      <c r="C3990" s="28540"/>
      <c r="D3990" s="27339" t="str">
        <f>B3988&amp;".3"</f>
        <v>3.1318.3</v>
      </c>
      <c r="E3990" s="27340" t="s">
        <v>1068</v>
      </c>
      <c r="F3990" s="27341" t="s">
        <v>430</v>
      </c>
      <c r="G3990" s="27310" t="s">
        <v>22</v>
      </c>
      <c r="H3990" s="27343" t="s">
        <v>22</v>
      </c>
      <c r="I3990" s="27310" t="s">
        <v>3480</v>
      </c>
      <c r="J3990" s="27343" t="s">
        <v>22</v>
      </c>
      <c r="K3990" s="28195" t="s">
        <v>1069</v>
      </c>
      <c r="L3990" s="28229"/>
      <c r="M3990" s="28229"/>
      <c r="N3990" s="28229"/>
      <c r="O3990" s="28229"/>
      <c r="P3990" s="28229"/>
      <c r="Q3990" s="28229"/>
      <c r="R3990" s="28229"/>
      <c r="S3990" s="28229"/>
      <c r="T3990" s="28229"/>
      <c r="U3990" s="28265"/>
      <c r="V3990" s="28229">
        <v>0</v>
      </c>
    </row>
    <row s="28966" customFormat="1" customHeight="1" ht="22.5">
      <c r="A3991" s="28229"/>
      <c r="B3991" s="28924" t="s">
        <v>3492</v>
      </c>
      <c r="C3991" s="28540" t="s">
        <v>103</v>
      </c>
      <c r="D3991" s="27339" t="str">
        <f>B3991&amp;".1"</f>
        <v>3.1319.1</v>
      </c>
      <c r="E3991" s="27340" t="s">
        <v>1065</v>
      </c>
      <c r="F3991" s="27341" t="s">
        <v>430</v>
      </c>
      <c r="G3991" s="27545" t="s">
        <v>22</v>
      </c>
      <c r="H3991" s="27343" t="s">
        <v>22</v>
      </c>
      <c r="I3991" s="27545" t="s">
        <v>1992</v>
      </c>
      <c r="J3991" s="27343" t="s">
        <v>22</v>
      </c>
      <c r="K3991" s="28195"/>
      <c r="L3991" s="28229"/>
      <c r="M3991" s="28229"/>
      <c r="N3991" s="28229"/>
      <c r="O3991" s="28229"/>
      <c r="P3991" s="28229"/>
      <c r="Q3991" s="28229"/>
      <c r="R3991" s="28229"/>
      <c r="S3991" s="28229"/>
      <c r="T3991" s="28229"/>
      <c r="U3991" s="28265"/>
      <c r="V3991" s="28229">
        <v>0</v>
      </c>
    </row>
    <row s="28966" customFormat="1" customHeight="1" ht="15">
      <c r="A3992" s="28229"/>
      <c r="B3992" s="28924"/>
      <c r="C3992" s="28540"/>
      <c r="D3992" s="27339" t="str">
        <f>B3991&amp;".2"</f>
        <v>3.1319.2</v>
      </c>
      <c r="E3992" s="27340" t="s">
        <v>1066</v>
      </c>
      <c r="F3992" s="27341" t="s">
        <v>430</v>
      </c>
      <c r="G3992" s="27310" t="s">
        <v>22</v>
      </c>
      <c r="H3992" s="27343" t="s">
        <v>22</v>
      </c>
      <c r="I3992" s="27310" t="s">
        <v>3480</v>
      </c>
      <c r="J3992" s="27343" t="s">
        <v>22</v>
      </c>
      <c r="K3992" s="28195" t="s">
        <v>1067</v>
      </c>
      <c r="L3992" s="28229"/>
      <c r="M3992" s="28229"/>
      <c r="N3992" s="28229"/>
      <c r="O3992" s="28229"/>
      <c r="P3992" s="28229"/>
      <c r="Q3992" s="28229"/>
      <c r="R3992" s="28229"/>
      <c r="S3992" s="28229"/>
      <c r="T3992" s="28229"/>
      <c r="U3992" s="28265"/>
      <c r="V3992" s="28229">
        <v>0</v>
      </c>
    </row>
    <row s="28966" customFormat="1" customHeight="1" ht="15">
      <c r="A3993" s="28229"/>
      <c r="B3993" s="28924"/>
      <c r="C3993" s="28540"/>
      <c r="D3993" s="27339" t="str">
        <f>B3991&amp;".3"</f>
        <v>3.1319.3</v>
      </c>
      <c r="E3993" s="27340" t="s">
        <v>1068</v>
      </c>
      <c r="F3993" s="27341" t="s">
        <v>430</v>
      </c>
      <c r="G3993" s="27310" t="s">
        <v>22</v>
      </c>
      <c r="H3993" s="27343" t="s">
        <v>22</v>
      </c>
      <c r="I3993" s="27310" t="s">
        <v>3480</v>
      </c>
      <c r="J3993" s="27343" t="s">
        <v>22</v>
      </c>
      <c r="K3993" s="28195" t="s">
        <v>1069</v>
      </c>
      <c r="L3993" s="28229"/>
      <c r="M3993" s="28229"/>
      <c r="N3993" s="28229"/>
      <c r="O3993" s="28229"/>
      <c r="P3993" s="28229"/>
      <c r="Q3993" s="28229"/>
      <c r="R3993" s="28229"/>
      <c r="S3993" s="28229"/>
      <c r="T3993" s="28229"/>
      <c r="U3993" s="28265"/>
      <c r="V3993" s="28229">
        <v>0</v>
      </c>
    </row>
    <row s="28966" customFormat="1" customHeight="1" ht="22.5">
      <c r="A3994" s="28229"/>
      <c r="B3994" s="28924" t="s">
        <v>3493</v>
      </c>
      <c r="C3994" s="28540" t="s">
        <v>103</v>
      </c>
      <c r="D3994" s="27339" t="str">
        <f>B3994&amp;".1"</f>
        <v>3.1320.1</v>
      </c>
      <c r="E3994" s="27340" t="s">
        <v>1065</v>
      </c>
      <c r="F3994" s="27341" t="s">
        <v>430</v>
      </c>
      <c r="G3994" s="27545" t="s">
        <v>22</v>
      </c>
      <c r="H3994" s="27343" t="s">
        <v>22</v>
      </c>
      <c r="I3994" s="27545" t="s">
        <v>3494</v>
      </c>
      <c r="J3994" s="27343" t="s">
        <v>22</v>
      </c>
      <c r="K3994" s="28195"/>
      <c r="L3994" s="28229"/>
      <c r="M3994" s="28229"/>
      <c r="N3994" s="28229"/>
      <c r="O3994" s="28229"/>
      <c r="P3994" s="28229"/>
      <c r="Q3994" s="28229"/>
      <c r="R3994" s="28229"/>
      <c r="S3994" s="28229"/>
      <c r="T3994" s="28229"/>
      <c r="U3994" s="28265"/>
      <c r="V3994" s="28229">
        <v>0</v>
      </c>
    </row>
    <row s="28966" customFormat="1" customHeight="1" ht="15">
      <c r="A3995" s="28229"/>
      <c r="B3995" s="28924"/>
      <c r="C3995" s="28540"/>
      <c r="D3995" s="27339" t="str">
        <f>B3994&amp;".2"</f>
        <v>3.1320.2</v>
      </c>
      <c r="E3995" s="27340" t="s">
        <v>1066</v>
      </c>
      <c r="F3995" s="27341" t="s">
        <v>430</v>
      </c>
      <c r="G3995" s="27310" t="s">
        <v>22</v>
      </c>
      <c r="H3995" s="27343" t="s">
        <v>22</v>
      </c>
      <c r="I3995" s="27310" t="s">
        <v>3480</v>
      </c>
      <c r="J3995" s="27343" t="s">
        <v>22</v>
      </c>
      <c r="K3995" s="28195" t="s">
        <v>1067</v>
      </c>
      <c r="L3995" s="28229"/>
      <c r="M3995" s="28229"/>
      <c r="N3995" s="28229"/>
      <c r="O3995" s="28229"/>
      <c r="P3995" s="28229"/>
      <c r="Q3995" s="28229"/>
      <c r="R3995" s="28229"/>
      <c r="S3995" s="28229"/>
      <c r="T3995" s="28229"/>
      <c r="U3995" s="28265"/>
      <c r="V3995" s="28229">
        <v>0</v>
      </c>
    </row>
    <row s="28966" customFormat="1" customHeight="1" ht="15">
      <c r="A3996" s="28229"/>
      <c r="B3996" s="28924"/>
      <c r="C3996" s="28540"/>
      <c r="D3996" s="27339" t="str">
        <f>B3994&amp;".3"</f>
        <v>3.1320.3</v>
      </c>
      <c r="E3996" s="27340" t="s">
        <v>1068</v>
      </c>
      <c r="F3996" s="27341" t="s">
        <v>430</v>
      </c>
      <c r="G3996" s="27310" t="s">
        <v>22</v>
      </c>
      <c r="H3996" s="27343" t="s">
        <v>22</v>
      </c>
      <c r="I3996" s="27310" t="s">
        <v>3480</v>
      </c>
      <c r="J3996" s="27343" t="s">
        <v>22</v>
      </c>
      <c r="K3996" s="28195" t="s">
        <v>1069</v>
      </c>
      <c r="L3996" s="28229"/>
      <c r="M3996" s="28229"/>
      <c r="N3996" s="28229"/>
      <c r="O3996" s="28229"/>
      <c r="P3996" s="28229"/>
      <c r="Q3996" s="28229"/>
      <c r="R3996" s="28229"/>
      <c r="S3996" s="28229"/>
      <c r="T3996" s="28229"/>
      <c r="U3996" s="28265"/>
      <c r="V3996" s="28229">
        <v>0</v>
      </c>
    </row>
    <row s="28966" customFormat="1" customHeight="1" ht="22.5">
      <c r="A3997" s="28229"/>
      <c r="B3997" s="28924" t="s">
        <v>3495</v>
      </c>
      <c r="C3997" s="28540" t="s">
        <v>103</v>
      </c>
      <c r="D3997" s="27339" t="str">
        <f>B3997&amp;".1"</f>
        <v>3.1321.1</v>
      </c>
      <c r="E3997" s="27340" t="s">
        <v>1065</v>
      </c>
      <c r="F3997" s="27341" t="s">
        <v>430</v>
      </c>
      <c r="G3997" s="27545" t="s">
        <v>22</v>
      </c>
      <c r="H3997" s="27343" t="s">
        <v>22</v>
      </c>
      <c r="I3997" s="27545" t="s">
        <v>3496</v>
      </c>
      <c r="J3997" s="27343" t="s">
        <v>22</v>
      </c>
      <c r="K3997" s="28195"/>
      <c r="L3997" s="28229"/>
      <c r="M3997" s="28229"/>
      <c r="N3997" s="28229"/>
      <c r="O3997" s="28229"/>
      <c r="P3997" s="28229"/>
      <c r="Q3997" s="28229"/>
      <c r="R3997" s="28229"/>
      <c r="S3997" s="28229"/>
      <c r="T3997" s="28229"/>
      <c r="U3997" s="28265"/>
      <c r="V3997" s="28229">
        <v>0</v>
      </c>
    </row>
    <row s="28966" customFormat="1" customHeight="1" ht="15">
      <c r="A3998" s="28229"/>
      <c r="B3998" s="28924"/>
      <c r="C3998" s="28540"/>
      <c r="D3998" s="27339" t="str">
        <f>B3997&amp;".2"</f>
        <v>3.1321.2</v>
      </c>
      <c r="E3998" s="27340" t="s">
        <v>1066</v>
      </c>
      <c r="F3998" s="27341" t="s">
        <v>430</v>
      </c>
      <c r="G3998" s="27310" t="s">
        <v>22</v>
      </c>
      <c r="H3998" s="27343" t="s">
        <v>22</v>
      </c>
      <c r="I3998" s="27310" t="s">
        <v>3480</v>
      </c>
      <c r="J3998" s="27343" t="s">
        <v>22</v>
      </c>
      <c r="K3998" s="28195" t="s">
        <v>1067</v>
      </c>
      <c r="L3998" s="28229"/>
      <c r="M3998" s="28229"/>
      <c r="N3998" s="28229"/>
      <c r="O3998" s="28229"/>
      <c r="P3998" s="28229"/>
      <c r="Q3998" s="28229"/>
      <c r="R3998" s="28229"/>
      <c r="S3998" s="28229"/>
      <c r="T3998" s="28229"/>
      <c r="U3998" s="28265"/>
      <c r="V3998" s="28229">
        <v>0</v>
      </c>
    </row>
    <row s="28966" customFormat="1" customHeight="1" ht="15">
      <c r="A3999" s="28229"/>
      <c r="B3999" s="28924"/>
      <c r="C3999" s="28540"/>
      <c r="D3999" s="27339" t="str">
        <f>B3997&amp;".3"</f>
        <v>3.1321.3</v>
      </c>
      <c r="E3999" s="27340" t="s">
        <v>1068</v>
      </c>
      <c r="F3999" s="27341" t="s">
        <v>430</v>
      </c>
      <c r="G3999" s="27310" t="s">
        <v>22</v>
      </c>
      <c r="H3999" s="27343" t="s">
        <v>22</v>
      </c>
      <c r="I3999" s="27310" t="s">
        <v>3480</v>
      </c>
      <c r="J3999" s="27343" t="s">
        <v>22</v>
      </c>
      <c r="K3999" s="28195" t="s">
        <v>1069</v>
      </c>
      <c r="L3999" s="28229"/>
      <c r="M3999" s="28229"/>
      <c r="N3999" s="28229"/>
      <c r="O3999" s="28229"/>
      <c r="P3999" s="28229"/>
      <c r="Q3999" s="28229"/>
      <c r="R3999" s="28229"/>
      <c r="S3999" s="28229"/>
      <c r="T3999" s="28229"/>
      <c r="U3999" s="28265"/>
      <c r="V3999" s="28229">
        <v>0</v>
      </c>
    </row>
    <row s="28966" customFormat="1" customHeight="1" ht="22.5">
      <c r="A4000" s="28229"/>
      <c r="B4000" s="28924" t="s">
        <v>3497</v>
      </c>
      <c r="C4000" s="28540" t="s">
        <v>103</v>
      </c>
      <c r="D4000" s="27339" t="str">
        <f>B4000&amp;".1"</f>
        <v>3.1322.1</v>
      </c>
      <c r="E4000" s="27340" t="s">
        <v>1065</v>
      </c>
      <c r="F4000" s="27341" t="s">
        <v>430</v>
      </c>
      <c r="G4000" s="27545" t="s">
        <v>22</v>
      </c>
      <c r="H4000" s="27343" t="s">
        <v>22</v>
      </c>
      <c r="I4000" s="27545" t="s">
        <v>3498</v>
      </c>
      <c r="J4000" s="27343" t="s">
        <v>22</v>
      </c>
      <c r="K4000" s="28195"/>
      <c r="L4000" s="28229"/>
      <c r="M4000" s="28229"/>
      <c r="N4000" s="28229"/>
      <c r="O4000" s="28229"/>
      <c r="P4000" s="28229"/>
      <c r="Q4000" s="28229"/>
      <c r="R4000" s="28229"/>
      <c r="S4000" s="28229"/>
      <c r="T4000" s="28229"/>
      <c r="U4000" s="28265"/>
      <c r="V4000" s="28229">
        <v>0</v>
      </c>
    </row>
    <row s="28966" customFormat="1" customHeight="1" ht="15">
      <c r="A4001" s="28229"/>
      <c r="B4001" s="28924"/>
      <c r="C4001" s="28540"/>
      <c r="D4001" s="27339" t="str">
        <f>B4000&amp;".2"</f>
        <v>3.1322.2</v>
      </c>
      <c r="E4001" s="27340" t="s">
        <v>1066</v>
      </c>
      <c r="F4001" s="27341" t="s">
        <v>430</v>
      </c>
      <c r="G4001" s="27310" t="s">
        <v>22</v>
      </c>
      <c r="H4001" s="27343" t="s">
        <v>22</v>
      </c>
      <c r="I4001" s="27310" t="s">
        <v>3480</v>
      </c>
      <c r="J4001" s="27343" t="s">
        <v>22</v>
      </c>
      <c r="K4001" s="28195" t="s">
        <v>1067</v>
      </c>
      <c r="L4001" s="28229"/>
      <c r="M4001" s="28229"/>
      <c r="N4001" s="28229"/>
      <c r="O4001" s="28229"/>
      <c r="P4001" s="28229"/>
      <c r="Q4001" s="28229"/>
      <c r="R4001" s="28229"/>
      <c r="S4001" s="28229"/>
      <c r="T4001" s="28229"/>
      <c r="U4001" s="28265"/>
      <c r="V4001" s="28229">
        <v>0</v>
      </c>
    </row>
    <row s="28966" customFormat="1" customHeight="1" ht="15">
      <c r="A4002" s="28229"/>
      <c r="B4002" s="28924"/>
      <c r="C4002" s="28540"/>
      <c r="D4002" s="27339" t="str">
        <f>B4000&amp;".3"</f>
        <v>3.1322.3</v>
      </c>
      <c r="E4002" s="27340" t="s">
        <v>1068</v>
      </c>
      <c r="F4002" s="27341" t="s">
        <v>430</v>
      </c>
      <c r="G4002" s="27310" t="s">
        <v>22</v>
      </c>
      <c r="H4002" s="27343" t="s">
        <v>22</v>
      </c>
      <c r="I4002" s="27310" t="s">
        <v>3480</v>
      </c>
      <c r="J4002" s="27343" t="s">
        <v>22</v>
      </c>
      <c r="K4002" s="28195" t="s">
        <v>1069</v>
      </c>
      <c r="L4002" s="28229"/>
      <c r="M4002" s="28229"/>
      <c r="N4002" s="28229"/>
      <c r="O4002" s="28229"/>
      <c r="P4002" s="28229"/>
      <c r="Q4002" s="28229"/>
      <c r="R4002" s="28229"/>
      <c r="S4002" s="28229"/>
      <c r="T4002" s="28229"/>
      <c r="U4002" s="28265"/>
      <c r="V4002" s="28229">
        <v>0</v>
      </c>
    </row>
    <row s="28966" customFormat="1" customHeight="1" ht="22.5">
      <c r="A4003" s="28229"/>
      <c r="B4003" s="28924" t="s">
        <v>3499</v>
      </c>
      <c r="C4003" s="28540" t="s">
        <v>103</v>
      </c>
      <c r="D4003" s="27339" t="str">
        <f>B4003&amp;".1"</f>
        <v>3.1323.1</v>
      </c>
      <c r="E4003" s="27340" t="s">
        <v>1065</v>
      </c>
      <c r="F4003" s="27341" t="s">
        <v>430</v>
      </c>
      <c r="G4003" s="27545" t="s">
        <v>22</v>
      </c>
      <c r="H4003" s="27343" t="s">
        <v>22</v>
      </c>
      <c r="I4003" s="27545" t="s">
        <v>3500</v>
      </c>
      <c r="J4003" s="27343" t="s">
        <v>22</v>
      </c>
      <c r="K4003" s="28195"/>
      <c r="L4003" s="28229"/>
      <c r="M4003" s="28229"/>
      <c r="N4003" s="28229"/>
      <c r="O4003" s="28229"/>
      <c r="P4003" s="28229"/>
      <c r="Q4003" s="28229"/>
      <c r="R4003" s="28229"/>
      <c r="S4003" s="28229"/>
      <c r="T4003" s="28229"/>
      <c r="U4003" s="28265"/>
      <c r="V4003" s="28229">
        <v>0</v>
      </c>
    </row>
    <row s="28966" customFormat="1" customHeight="1" ht="15">
      <c r="A4004" s="28229"/>
      <c r="B4004" s="28924"/>
      <c r="C4004" s="28540"/>
      <c r="D4004" s="27339" t="str">
        <f>B4003&amp;".2"</f>
        <v>3.1323.2</v>
      </c>
      <c r="E4004" s="27340" t="s">
        <v>1066</v>
      </c>
      <c r="F4004" s="27341" t="s">
        <v>430</v>
      </c>
      <c r="G4004" s="27310" t="s">
        <v>22</v>
      </c>
      <c r="H4004" s="27343" t="s">
        <v>22</v>
      </c>
      <c r="I4004" s="27310" t="s">
        <v>3480</v>
      </c>
      <c r="J4004" s="27343" t="s">
        <v>22</v>
      </c>
      <c r="K4004" s="28195" t="s">
        <v>1067</v>
      </c>
      <c r="L4004" s="28229"/>
      <c r="M4004" s="28229"/>
      <c r="N4004" s="28229"/>
      <c r="O4004" s="28229"/>
      <c r="P4004" s="28229"/>
      <c r="Q4004" s="28229"/>
      <c r="R4004" s="28229"/>
      <c r="S4004" s="28229"/>
      <c r="T4004" s="28229"/>
      <c r="U4004" s="28265"/>
      <c r="V4004" s="28229">
        <v>0</v>
      </c>
    </row>
    <row s="28966" customFormat="1" customHeight="1" ht="15">
      <c r="A4005" s="28229"/>
      <c r="B4005" s="28924"/>
      <c r="C4005" s="28540"/>
      <c r="D4005" s="27339" t="str">
        <f>B4003&amp;".3"</f>
        <v>3.1323.3</v>
      </c>
      <c r="E4005" s="27340" t="s">
        <v>1068</v>
      </c>
      <c r="F4005" s="27341" t="s">
        <v>430</v>
      </c>
      <c r="G4005" s="27310" t="s">
        <v>22</v>
      </c>
      <c r="H4005" s="27343" t="s">
        <v>22</v>
      </c>
      <c r="I4005" s="27310" t="s">
        <v>3480</v>
      </c>
      <c r="J4005" s="27343" t="s">
        <v>22</v>
      </c>
      <c r="K4005" s="28195" t="s">
        <v>1069</v>
      </c>
      <c r="L4005" s="28229"/>
      <c r="M4005" s="28229"/>
      <c r="N4005" s="28229"/>
      <c r="O4005" s="28229"/>
      <c r="P4005" s="28229"/>
      <c r="Q4005" s="28229"/>
      <c r="R4005" s="28229"/>
      <c r="S4005" s="28229"/>
      <c r="T4005" s="28229"/>
      <c r="U4005" s="28265"/>
      <c r="V4005" s="28229">
        <v>0</v>
      </c>
    </row>
    <row s="28966" customFormat="1" customHeight="1" ht="22.5">
      <c r="A4006" s="28229"/>
      <c r="B4006" s="28924" t="s">
        <v>3501</v>
      </c>
      <c r="C4006" s="28540" t="s">
        <v>103</v>
      </c>
      <c r="D4006" s="27339" t="str">
        <f>B4006&amp;".1"</f>
        <v>3.1324.1</v>
      </c>
      <c r="E4006" s="27340" t="s">
        <v>1065</v>
      </c>
      <c r="F4006" s="27341" t="s">
        <v>430</v>
      </c>
      <c r="G4006" s="27545" t="s">
        <v>22</v>
      </c>
      <c r="H4006" s="27343" t="s">
        <v>22</v>
      </c>
      <c r="I4006" s="27545" t="s">
        <v>3502</v>
      </c>
      <c r="J4006" s="27343" t="s">
        <v>22</v>
      </c>
      <c r="K4006" s="28195"/>
      <c r="L4006" s="28229"/>
      <c r="M4006" s="28229"/>
      <c r="N4006" s="28229"/>
      <c r="O4006" s="28229"/>
      <c r="P4006" s="28229"/>
      <c r="Q4006" s="28229"/>
      <c r="R4006" s="28229"/>
      <c r="S4006" s="28229"/>
      <c r="T4006" s="28229"/>
      <c r="U4006" s="28265"/>
      <c r="V4006" s="28229">
        <v>0</v>
      </c>
    </row>
    <row s="28966" customFormat="1" customHeight="1" ht="15">
      <c r="A4007" s="28229"/>
      <c r="B4007" s="28924"/>
      <c r="C4007" s="28540"/>
      <c r="D4007" s="27339" t="str">
        <f>B4006&amp;".2"</f>
        <v>3.1324.2</v>
      </c>
      <c r="E4007" s="27340" t="s">
        <v>1066</v>
      </c>
      <c r="F4007" s="27341" t="s">
        <v>430</v>
      </c>
      <c r="G4007" s="27310" t="s">
        <v>22</v>
      </c>
      <c r="H4007" s="27343" t="s">
        <v>22</v>
      </c>
      <c r="I4007" s="27310" t="s">
        <v>3503</v>
      </c>
      <c r="J4007" s="27343" t="s">
        <v>22</v>
      </c>
      <c r="K4007" s="28195" t="s">
        <v>1067</v>
      </c>
      <c r="L4007" s="28229"/>
      <c r="M4007" s="28229"/>
      <c r="N4007" s="28229"/>
      <c r="O4007" s="28229"/>
      <c r="P4007" s="28229"/>
      <c r="Q4007" s="28229"/>
      <c r="R4007" s="28229"/>
      <c r="S4007" s="28229"/>
      <c r="T4007" s="28229"/>
      <c r="U4007" s="28265"/>
      <c r="V4007" s="28229">
        <v>0</v>
      </c>
    </row>
    <row s="28966" customFormat="1" customHeight="1" ht="15">
      <c r="A4008" s="28229"/>
      <c r="B4008" s="28924"/>
      <c r="C4008" s="28540"/>
      <c r="D4008" s="27339" t="str">
        <f>B4006&amp;".3"</f>
        <v>3.1324.3</v>
      </c>
      <c r="E4008" s="27340" t="s">
        <v>1068</v>
      </c>
      <c r="F4008" s="27341" t="s">
        <v>430</v>
      </c>
      <c r="G4008" s="27310" t="s">
        <v>22</v>
      </c>
      <c r="H4008" s="27343" t="s">
        <v>22</v>
      </c>
      <c r="I4008" s="27310" t="s">
        <v>3503</v>
      </c>
      <c r="J4008" s="27343" t="s">
        <v>22</v>
      </c>
      <c r="K4008" s="28195" t="s">
        <v>1069</v>
      </c>
      <c r="L4008" s="28229"/>
      <c r="M4008" s="28229"/>
      <c r="N4008" s="28229"/>
      <c r="O4008" s="28229"/>
      <c r="P4008" s="28229"/>
      <c r="Q4008" s="28229"/>
      <c r="R4008" s="28229"/>
      <c r="S4008" s="28229"/>
      <c r="T4008" s="28229"/>
      <c r="U4008" s="28265"/>
      <c r="V4008" s="28229">
        <v>0</v>
      </c>
    </row>
    <row s="28966" customFormat="1" customHeight="1" ht="22.5">
      <c r="A4009" s="28229"/>
      <c r="B4009" s="28924" t="s">
        <v>3504</v>
      </c>
      <c r="C4009" s="28540" t="s">
        <v>103</v>
      </c>
      <c r="D4009" s="27339" t="str">
        <f>B4009&amp;".1"</f>
        <v>3.1325.1</v>
      </c>
      <c r="E4009" s="27340" t="s">
        <v>1065</v>
      </c>
      <c r="F4009" s="27341" t="s">
        <v>430</v>
      </c>
      <c r="G4009" s="27545" t="s">
        <v>22</v>
      </c>
      <c r="H4009" s="27343" t="s">
        <v>22</v>
      </c>
      <c r="I4009" s="27545" t="s">
        <v>3505</v>
      </c>
      <c r="J4009" s="27343" t="s">
        <v>22</v>
      </c>
      <c r="K4009" s="28195"/>
      <c r="L4009" s="28229"/>
      <c r="M4009" s="28229"/>
      <c r="N4009" s="28229"/>
      <c r="O4009" s="28229"/>
      <c r="P4009" s="28229"/>
      <c r="Q4009" s="28229"/>
      <c r="R4009" s="28229"/>
      <c r="S4009" s="28229"/>
      <c r="T4009" s="28229"/>
      <c r="U4009" s="28265"/>
      <c r="V4009" s="28229">
        <v>0</v>
      </c>
    </row>
    <row s="28966" customFormat="1" customHeight="1" ht="15">
      <c r="A4010" s="28229"/>
      <c r="B4010" s="28924"/>
      <c r="C4010" s="28540"/>
      <c r="D4010" s="27339" t="str">
        <f>B4009&amp;".2"</f>
        <v>3.1325.2</v>
      </c>
      <c r="E4010" s="27340" t="s">
        <v>1066</v>
      </c>
      <c r="F4010" s="27341" t="s">
        <v>430</v>
      </c>
      <c r="G4010" s="27310" t="s">
        <v>22</v>
      </c>
      <c r="H4010" s="27343" t="s">
        <v>22</v>
      </c>
      <c r="I4010" s="27310" t="s">
        <v>3503</v>
      </c>
      <c r="J4010" s="27343" t="s">
        <v>22</v>
      </c>
      <c r="K4010" s="28195" t="s">
        <v>1067</v>
      </c>
      <c r="L4010" s="28229"/>
      <c r="M4010" s="28229"/>
      <c r="N4010" s="28229"/>
      <c r="O4010" s="28229"/>
      <c r="P4010" s="28229"/>
      <c r="Q4010" s="28229"/>
      <c r="R4010" s="28229"/>
      <c r="S4010" s="28229"/>
      <c r="T4010" s="28229"/>
      <c r="U4010" s="28265"/>
      <c r="V4010" s="28229">
        <v>0</v>
      </c>
    </row>
    <row s="28966" customFormat="1" customHeight="1" ht="15">
      <c r="A4011" s="28229"/>
      <c r="B4011" s="28924"/>
      <c r="C4011" s="28540"/>
      <c r="D4011" s="27339" t="str">
        <f>B4009&amp;".3"</f>
        <v>3.1325.3</v>
      </c>
      <c r="E4011" s="27340" t="s">
        <v>1068</v>
      </c>
      <c r="F4011" s="27341" t="s">
        <v>430</v>
      </c>
      <c r="G4011" s="27310" t="s">
        <v>22</v>
      </c>
      <c r="H4011" s="27343" t="s">
        <v>22</v>
      </c>
      <c r="I4011" s="27310" t="s">
        <v>3503</v>
      </c>
      <c r="J4011" s="27343" t="s">
        <v>22</v>
      </c>
      <c r="K4011" s="28195" t="s">
        <v>1069</v>
      </c>
      <c r="L4011" s="28229"/>
      <c r="M4011" s="28229"/>
      <c r="N4011" s="28229"/>
      <c r="O4011" s="28229"/>
      <c r="P4011" s="28229"/>
      <c r="Q4011" s="28229"/>
      <c r="R4011" s="28229"/>
      <c r="S4011" s="28229"/>
      <c r="T4011" s="28229"/>
      <c r="U4011" s="28265"/>
      <c r="V4011" s="28229">
        <v>0</v>
      </c>
    </row>
    <row s="28966" customFormat="1" customHeight="1" ht="22.5">
      <c r="A4012" s="28229"/>
      <c r="B4012" s="28924" t="s">
        <v>3506</v>
      </c>
      <c r="C4012" s="28540" t="s">
        <v>103</v>
      </c>
      <c r="D4012" s="27339" t="str">
        <f>B4012&amp;".1"</f>
        <v>3.1326.1</v>
      </c>
      <c r="E4012" s="27340" t="s">
        <v>1065</v>
      </c>
      <c r="F4012" s="27341" t="s">
        <v>430</v>
      </c>
      <c r="G4012" s="27545" t="s">
        <v>22</v>
      </c>
      <c r="H4012" s="27343" t="s">
        <v>22</v>
      </c>
      <c r="I4012" s="27545" t="s">
        <v>3507</v>
      </c>
      <c r="J4012" s="27343" t="s">
        <v>22</v>
      </c>
      <c r="K4012" s="28195"/>
      <c r="L4012" s="28229"/>
      <c r="M4012" s="28229"/>
      <c r="N4012" s="28229"/>
      <c r="O4012" s="28229"/>
      <c r="P4012" s="28229"/>
      <c r="Q4012" s="28229"/>
      <c r="R4012" s="28229"/>
      <c r="S4012" s="28229"/>
      <c r="T4012" s="28229"/>
      <c r="U4012" s="28265"/>
      <c r="V4012" s="28229">
        <v>0</v>
      </c>
    </row>
    <row s="28966" customFormat="1" customHeight="1" ht="15">
      <c r="A4013" s="28229"/>
      <c r="B4013" s="28924"/>
      <c r="C4013" s="28540"/>
      <c r="D4013" s="27339" t="str">
        <f>B4012&amp;".2"</f>
        <v>3.1326.2</v>
      </c>
      <c r="E4013" s="27340" t="s">
        <v>1066</v>
      </c>
      <c r="F4013" s="27341" t="s">
        <v>430</v>
      </c>
      <c r="G4013" s="27310" t="s">
        <v>22</v>
      </c>
      <c r="H4013" s="27343" t="s">
        <v>22</v>
      </c>
      <c r="I4013" s="27310" t="s">
        <v>3503</v>
      </c>
      <c r="J4013" s="27343" t="s">
        <v>22</v>
      </c>
      <c r="K4013" s="28195" t="s">
        <v>1067</v>
      </c>
      <c r="L4013" s="28229"/>
      <c r="M4013" s="28229"/>
      <c r="N4013" s="28229"/>
      <c r="O4013" s="28229"/>
      <c r="P4013" s="28229"/>
      <c r="Q4013" s="28229"/>
      <c r="R4013" s="28229"/>
      <c r="S4013" s="28229"/>
      <c r="T4013" s="28229"/>
      <c r="U4013" s="28265"/>
      <c r="V4013" s="28229">
        <v>0</v>
      </c>
    </row>
    <row s="28966" customFormat="1" customHeight="1" ht="15">
      <c r="A4014" s="28229"/>
      <c r="B4014" s="28924"/>
      <c r="C4014" s="28540"/>
      <c r="D4014" s="27339" t="str">
        <f>B4012&amp;".3"</f>
        <v>3.1326.3</v>
      </c>
      <c r="E4014" s="27340" t="s">
        <v>1068</v>
      </c>
      <c r="F4014" s="27341" t="s">
        <v>430</v>
      </c>
      <c r="G4014" s="27310" t="s">
        <v>22</v>
      </c>
      <c r="H4014" s="27343" t="s">
        <v>22</v>
      </c>
      <c r="I4014" s="27310" t="s">
        <v>3503</v>
      </c>
      <c r="J4014" s="27343" t="s">
        <v>22</v>
      </c>
      <c r="K4014" s="28195" t="s">
        <v>1069</v>
      </c>
      <c r="L4014" s="28229"/>
      <c r="M4014" s="28229"/>
      <c r="N4014" s="28229"/>
      <c r="O4014" s="28229"/>
      <c r="P4014" s="28229"/>
      <c r="Q4014" s="28229"/>
      <c r="R4014" s="28229"/>
      <c r="S4014" s="28229"/>
      <c r="T4014" s="28229"/>
      <c r="U4014" s="28265"/>
      <c r="V4014" s="28229">
        <v>0</v>
      </c>
    </row>
    <row s="28966" customFormat="1" customHeight="1" ht="22.5">
      <c r="A4015" s="28229"/>
      <c r="B4015" s="28924" t="s">
        <v>3508</v>
      </c>
      <c r="C4015" s="28540" t="s">
        <v>103</v>
      </c>
      <c r="D4015" s="27339" t="str">
        <f>B4015&amp;".1"</f>
        <v>3.1327.1</v>
      </c>
      <c r="E4015" s="27340" t="s">
        <v>1065</v>
      </c>
      <c r="F4015" s="27341" t="s">
        <v>430</v>
      </c>
      <c r="G4015" s="27545" t="s">
        <v>22</v>
      </c>
      <c r="H4015" s="27343" t="s">
        <v>22</v>
      </c>
      <c r="I4015" s="27545" t="s">
        <v>3509</v>
      </c>
      <c r="J4015" s="27343" t="s">
        <v>22</v>
      </c>
      <c r="K4015" s="28195"/>
      <c r="L4015" s="28229"/>
      <c r="M4015" s="28229"/>
      <c r="N4015" s="28229"/>
      <c r="O4015" s="28229"/>
      <c r="P4015" s="28229"/>
      <c r="Q4015" s="28229"/>
      <c r="R4015" s="28229"/>
      <c r="S4015" s="28229"/>
      <c r="T4015" s="28229"/>
      <c r="U4015" s="28265"/>
      <c r="V4015" s="28229">
        <v>0</v>
      </c>
    </row>
    <row s="28966" customFormat="1" customHeight="1" ht="15">
      <c r="A4016" s="28229"/>
      <c r="B4016" s="28924"/>
      <c r="C4016" s="28540"/>
      <c r="D4016" s="27339" t="str">
        <f>B4015&amp;".2"</f>
        <v>3.1327.2</v>
      </c>
      <c r="E4016" s="27340" t="s">
        <v>1066</v>
      </c>
      <c r="F4016" s="27341" t="s">
        <v>430</v>
      </c>
      <c r="G4016" s="27310" t="s">
        <v>22</v>
      </c>
      <c r="H4016" s="27343" t="s">
        <v>22</v>
      </c>
      <c r="I4016" s="27310" t="s">
        <v>3503</v>
      </c>
      <c r="J4016" s="27343" t="s">
        <v>22</v>
      </c>
      <c r="K4016" s="28195" t="s">
        <v>1067</v>
      </c>
      <c r="L4016" s="28229"/>
      <c r="M4016" s="28229"/>
      <c r="N4016" s="28229"/>
      <c r="O4016" s="28229"/>
      <c r="P4016" s="28229"/>
      <c r="Q4016" s="28229"/>
      <c r="R4016" s="28229"/>
      <c r="S4016" s="28229"/>
      <c r="T4016" s="28229"/>
      <c r="U4016" s="28265"/>
      <c r="V4016" s="28229">
        <v>0</v>
      </c>
    </row>
    <row s="28966" customFormat="1" customHeight="1" ht="15">
      <c r="A4017" s="28229"/>
      <c r="B4017" s="28924"/>
      <c r="C4017" s="28540"/>
      <c r="D4017" s="27339" t="str">
        <f>B4015&amp;".3"</f>
        <v>3.1327.3</v>
      </c>
      <c r="E4017" s="27340" t="s">
        <v>1068</v>
      </c>
      <c r="F4017" s="27341" t="s">
        <v>430</v>
      </c>
      <c r="G4017" s="27310" t="s">
        <v>22</v>
      </c>
      <c r="H4017" s="27343" t="s">
        <v>22</v>
      </c>
      <c r="I4017" s="27310" t="s">
        <v>3503</v>
      </c>
      <c r="J4017" s="27343" t="s">
        <v>22</v>
      </c>
      <c r="K4017" s="28195" t="s">
        <v>1069</v>
      </c>
      <c r="L4017" s="28229"/>
      <c r="M4017" s="28229"/>
      <c r="N4017" s="28229"/>
      <c r="O4017" s="28229"/>
      <c r="P4017" s="28229"/>
      <c r="Q4017" s="28229"/>
      <c r="R4017" s="28229"/>
      <c r="S4017" s="28229"/>
      <c r="T4017" s="28229"/>
      <c r="U4017" s="28265"/>
      <c r="V4017" s="28229">
        <v>0</v>
      </c>
    </row>
    <row s="28966" customFormat="1" customHeight="1" ht="22.5">
      <c r="A4018" s="28229"/>
      <c r="B4018" s="28924" t="s">
        <v>3510</v>
      </c>
      <c r="C4018" s="28540" t="s">
        <v>103</v>
      </c>
      <c r="D4018" s="27339" t="str">
        <f>B4018&amp;".1"</f>
        <v>3.1328.1</v>
      </c>
      <c r="E4018" s="27340" t="s">
        <v>1065</v>
      </c>
      <c r="F4018" s="27341" t="s">
        <v>430</v>
      </c>
      <c r="G4018" s="27545" t="s">
        <v>22</v>
      </c>
      <c r="H4018" s="27343" t="s">
        <v>22</v>
      </c>
      <c r="I4018" s="27545" t="s">
        <v>3511</v>
      </c>
      <c r="J4018" s="27343" t="s">
        <v>22</v>
      </c>
      <c r="K4018" s="28195"/>
      <c r="L4018" s="28229"/>
      <c r="M4018" s="28229"/>
      <c r="N4018" s="28229"/>
      <c r="O4018" s="28229"/>
      <c r="P4018" s="28229"/>
      <c r="Q4018" s="28229"/>
      <c r="R4018" s="28229"/>
      <c r="S4018" s="28229"/>
      <c r="T4018" s="28229"/>
      <c r="U4018" s="28265"/>
      <c r="V4018" s="28229">
        <v>0</v>
      </c>
    </row>
    <row s="28966" customFormat="1" customHeight="1" ht="15">
      <c r="A4019" s="28229"/>
      <c r="B4019" s="28924"/>
      <c r="C4019" s="28540"/>
      <c r="D4019" s="27339" t="str">
        <f>B4018&amp;".2"</f>
        <v>3.1328.2</v>
      </c>
      <c r="E4019" s="27340" t="s">
        <v>1066</v>
      </c>
      <c r="F4019" s="27341" t="s">
        <v>430</v>
      </c>
      <c r="G4019" s="27310" t="s">
        <v>22</v>
      </c>
      <c r="H4019" s="27343" t="s">
        <v>22</v>
      </c>
      <c r="I4019" s="27310" t="s">
        <v>3503</v>
      </c>
      <c r="J4019" s="27343" t="s">
        <v>22</v>
      </c>
      <c r="K4019" s="28195" t="s">
        <v>1067</v>
      </c>
      <c r="L4019" s="28229"/>
      <c r="M4019" s="28229"/>
      <c r="N4019" s="28229"/>
      <c r="O4019" s="28229"/>
      <c r="P4019" s="28229"/>
      <c r="Q4019" s="28229"/>
      <c r="R4019" s="28229"/>
      <c r="S4019" s="28229"/>
      <c r="T4019" s="28229"/>
      <c r="U4019" s="28265"/>
      <c r="V4019" s="28229">
        <v>0</v>
      </c>
    </row>
    <row s="28966" customFormat="1" customHeight="1" ht="15">
      <c r="A4020" s="28229"/>
      <c r="B4020" s="28924"/>
      <c r="C4020" s="28540"/>
      <c r="D4020" s="27339" t="str">
        <f>B4018&amp;".3"</f>
        <v>3.1328.3</v>
      </c>
      <c r="E4020" s="27340" t="s">
        <v>1068</v>
      </c>
      <c r="F4020" s="27341" t="s">
        <v>430</v>
      </c>
      <c r="G4020" s="27310" t="s">
        <v>22</v>
      </c>
      <c r="H4020" s="27343" t="s">
        <v>22</v>
      </c>
      <c r="I4020" s="27310" t="s">
        <v>3503</v>
      </c>
      <c r="J4020" s="27343" t="s">
        <v>22</v>
      </c>
      <c r="K4020" s="28195" t="s">
        <v>1069</v>
      </c>
      <c r="L4020" s="28229"/>
      <c r="M4020" s="28229"/>
      <c r="N4020" s="28229"/>
      <c r="O4020" s="28229"/>
      <c r="P4020" s="28229"/>
      <c r="Q4020" s="28229"/>
      <c r="R4020" s="28229"/>
      <c r="S4020" s="28229"/>
      <c r="T4020" s="28229"/>
      <c r="U4020" s="28265"/>
      <c r="V4020" s="28229">
        <v>0</v>
      </c>
    </row>
    <row s="28966" customFormat="1" customHeight="1" ht="22.5">
      <c r="A4021" s="28229"/>
      <c r="B4021" s="28924" t="s">
        <v>3512</v>
      </c>
      <c r="C4021" s="28540" t="s">
        <v>103</v>
      </c>
      <c r="D4021" s="27339" t="str">
        <f>B4021&amp;".1"</f>
        <v>3.1329.1</v>
      </c>
      <c r="E4021" s="27340" t="s">
        <v>1065</v>
      </c>
      <c r="F4021" s="27341" t="s">
        <v>430</v>
      </c>
      <c r="G4021" s="27545" t="s">
        <v>22</v>
      </c>
      <c r="H4021" s="27343" t="s">
        <v>22</v>
      </c>
      <c r="I4021" s="27545" t="s">
        <v>3513</v>
      </c>
      <c r="J4021" s="27343" t="s">
        <v>22</v>
      </c>
      <c r="K4021" s="28195"/>
      <c r="L4021" s="28229"/>
      <c r="M4021" s="28229"/>
      <c r="N4021" s="28229"/>
      <c r="O4021" s="28229"/>
      <c r="P4021" s="28229"/>
      <c r="Q4021" s="28229"/>
      <c r="R4021" s="28229"/>
      <c r="S4021" s="28229"/>
      <c r="T4021" s="28229"/>
      <c r="U4021" s="28265"/>
      <c r="V4021" s="28229">
        <v>0</v>
      </c>
    </row>
    <row s="28966" customFormat="1" customHeight="1" ht="15">
      <c r="A4022" s="28229"/>
      <c r="B4022" s="28924"/>
      <c r="C4022" s="28540"/>
      <c r="D4022" s="27339" t="str">
        <f>B4021&amp;".2"</f>
        <v>3.1329.2</v>
      </c>
      <c r="E4022" s="27340" t="s">
        <v>1066</v>
      </c>
      <c r="F4022" s="27341" t="s">
        <v>430</v>
      </c>
      <c r="G4022" s="27310" t="s">
        <v>22</v>
      </c>
      <c r="H4022" s="27343" t="s">
        <v>22</v>
      </c>
      <c r="I4022" s="27310" t="s">
        <v>3503</v>
      </c>
      <c r="J4022" s="27343" t="s">
        <v>22</v>
      </c>
      <c r="K4022" s="28195" t="s">
        <v>1067</v>
      </c>
      <c r="L4022" s="28229"/>
      <c r="M4022" s="28229"/>
      <c r="N4022" s="28229"/>
      <c r="O4022" s="28229"/>
      <c r="P4022" s="28229"/>
      <c r="Q4022" s="28229"/>
      <c r="R4022" s="28229"/>
      <c r="S4022" s="28229"/>
      <c r="T4022" s="28229"/>
      <c r="U4022" s="28265"/>
      <c r="V4022" s="28229">
        <v>0</v>
      </c>
    </row>
    <row s="28966" customFormat="1" customHeight="1" ht="15">
      <c r="A4023" s="28229"/>
      <c r="B4023" s="28924"/>
      <c r="C4023" s="28540"/>
      <c r="D4023" s="27339" t="str">
        <f>B4021&amp;".3"</f>
        <v>3.1329.3</v>
      </c>
      <c r="E4023" s="27340" t="s">
        <v>1068</v>
      </c>
      <c r="F4023" s="27341" t="s">
        <v>430</v>
      </c>
      <c r="G4023" s="27310" t="s">
        <v>22</v>
      </c>
      <c r="H4023" s="27343" t="s">
        <v>22</v>
      </c>
      <c r="I4023" s="27310" t="s">
        <v>3503</v>
      </c>
      <c r="J4023" s="27343" t="s">
        <v>22</v>
      </c>
      <c r="K4023" s="28195" t="s">
        <v>1069</v>
      </c>
      <c r="L4023" s="28229"/>
      <c r="M4023" s="28229"/>
      <c r="N4023" s="28229"/>
      <c r="O4023" s="28229"/>
      <c r="P4023" s="28229"/>
      <c r="Q4023" s="28229"/>
      <c r="R4023" s="28229"/>
      <c r="S4023" s="28229"/>
      <c r="T4023" s="28229"/>
      <c r="U4023" s="28265"/>
      <c r="V4023" s="28229">
        <v>0</v>
      </c>
    </row>
    <row s="28966" customFormat="1" customHeight="1" ht="22.5">
      <c r="A4024" s="28229"/>
      <c r="B4024" s="28924" t="s">
        <v>3514</v>
      </c>
      <c r="C4024" s="28540" t="s">
        <v>103</v>
      </c>
      <c r="D4024" s="27339" t="str">
        <f>B4024&amp;".1"</f>
        <v>3.1330.1</v>
      </c>
      <c r="E4024" s="27340" t="s">
        <v>1065</v>
      </c>
      <c r="F4024" s="27341" t="s">
        <v>430</v>
      </c>
      <c r="G4024" s="27545" t="s">
        <v>22</v>
      </c>
      <c r="H4024" s="27343" t="s">
        <v>22</v>
      </c>
      <c r="I4024" s="27545" t="s">
        <v>1270</v>
      </c>
      <c r="J4024" s="27343" t="s">
        <v>22</v>
      </c>
      <c r="K4024" s="28195"/>
      <c r="L4024" s="28229"/>
      <c r="M4024" s="28229"/>
      <c r="N4024" s="28229"/>
      <c r="O4024" s="28229"/>
      <c r="P4024" s="28229"/>
      <c r="Q4024" s="28229"/>
      <c r="R4024" s="28229"/>
      <c r="S4024" s="28229"/>
      <c r="T4024" s="28229"/>
      <c r="U4024" s="28265"/>
      <c r="V4024" s="28229">
        <v>0</v>
      </c>
    </row>
    <row s="28966" customFormat="1" customHeight="1" ht="15">
      <c r="A4025" s="28229"/>
      <c r="B4025" s="28924"/>
      <c r="C4025" s="28540"/>
      <c r="D4025" s="27339" t="str">
        <f>B4024&amp;".2"</f>
        <v>3.1330.2</v>
      </c>
      <c r="E4025" s="27340" t="s">
        <v>1066</v>
      </c>
      <c r="F4025" s="27341" t="s">
        <v>430</v>
      </c>
      <c r="G4025" s="27310" t="s">
        <v>22</v>
      </c>
      <c r="H4025" s="27343" t="s">
        <v>22</v>
      </c>
      <c r="I4025" s="27310" t="s">
        <v>3515</v>
      </c>
      <c r="J4025" s="27343" t="s">
        <v>22</v>
      </c>
      <c r="K4025" s="28195" t="s">
        <v>1067</v>
      </c>
      <c r="L4025" s="28229"/>
      <c r="M4025" s="28229"/>
      <c r="N4025" s="28229"/>
      <c r="O4025" s="28229"/>
      <c r="P4025" s="28229"/>
      <c r="Q4025" s="28229"/>
      <c r="R4025" s="28229"/>
      <c r="S4025" s="28229"/>
      <c r="T4025" s="28229"/>
      <c r="U4025" s="28265"/>
      <c r="V4025" s="28229">
        <v>0</v>
      </c>
    </row>
    <row s="28966" customFormat="1" customHeight="1" ht="15">
      <c r="A4026" s="28229"/>
      <c r="B4026" s="28924"/>
      <c r="C4026" s="28540"/>
      <c r="D4026" s="27339" t="str">
        <f>B4024&amp;".3"</f>
        <v>3.1330.3</v>
      </c>
      <c r="E4026" s="27340" t="s">
        <v>1068</v>
      </c>
      <c r="F4026" s="27341" t="s">
        <v>430</v>
      </c>
      <c r="G4026" s="27310" t="s">
        <v>22</v>
      </c>
      <c r="H4026" s="27343" t="s">
        <v>22</v>
      </c>
      <c r="I4026" s="27310" t="s">
        <v>3515</v>
      </c>
      <c r="J4026" s="27343" t="s">
        <v>22</v>
      </c>
      <c r="K4026" s="28195" t="s">
        <v>1069</v>
      </c>
      <c r="L4026" s="28229"/>
      <c r="M4026" s="28229"/>
      <c r="N4026" s="28229"/>
      <c r="O4026" s="28229"/>
      <c r="P4026" s="28229"/>
      <c r="Q4026" s="28229"/>
      <c r="R4026" s="28229"/>
      <c r="S4026" s="28229"/>
      <c r="T4026" s="28229"/>
      <c r="U4026" s="28265"/>
      <c r="V4026" s="28229">
        <v>0</v>
      </c>
    </row>
    <row s="28966" customFormat="1" customHeight="1" ht="22.5">
      <c r="A4027" s="28229"/>
      <c r="B4027" s="28924" t="s">
        <v>3516</v>
      </c>
      <c r="C4027" s="28540" t="s">
        <v>103</v>
      </c>
      <c r="D4027" s="27339" t="str">
        <f>B4027&amp;".1"</f>
        <v>3.1331.1</v>
      </c>
      <c r="E4027" s="27340" t="s">
        <v>1065</v>
      </c>
      <c r="F4027" s="27341" t="s">
        <v>430</v>
      </c>
      <c r="G4027" s="27545" t="s">
        <v>22</v>
      </c>
      <c r="H4027" s="27343" t="s">
        <v>22</v>
      </c>
      <c r="I4027" s="27545" t="s">
        <v>1270</v>
      </c>
      <c r="J4027" s="27343" t="s">
        <v>22</v>
      </c>
      <c r="K4027" s="28195"/>
      <c r="L4027" s="28229"/>
      <c r="M4027" s="28229"/>
      <c r="N4027" s="28229"/>
      <c r="O4027" s="28229"/>
      <c r="P4027" s="28229"/>
      <c r="Q4027" s="28229"/>
      <c r="R4027" s="28229"/>
      <c r="S4027" s="28229"/>
      <c r="T4027" s="28229"/>
      <c r="U4027" s="28265"/>
      <c r="V4027" s="28229">
        <v>0</v>
      </c>
    </row>
    <row s="28966" customFormat="1" customHeight="1" ht="15">
      <c r="A4028" s="28229"/>
      <c r="B4028" s="28924"/>
      <c r="C4028" s="28540"/>
      <c r="D4028" s="27339" t="str">
        <f>B4027&amp;".2"</f>
        <v>3.1331.2</v>
      </c>
      <c r="E4028" s="27340" t="s">
        <v>1066</v>
      </c>
      <c r="F4028" s="27341" t="s">
        <v>430</v>
      </c>
      <c r="G4028" s="27310" t="s">
        <v>22</v>
      </c>
      <c r="H4028" s="27343" t="s">
        <v>22</v>
      </c>
      <c r="I4028" s="27310" t="s">
        <v>3515</v>
      </c>
      <c r="J4028" s="27343" t="s">
        <v>22</v>
      </c>
      <c r="K4028" s="28195" t="s">
        <v>1067</v>
      </c>
      <c r="L4028" s="28229"/>
      <c r="M4028" s="28229"/>
      <c r="N4028" s="28229"/>
      <c r="O4028" s="28229"/>
      <c r="P4028" s="28229"/>
      <c r="Q4028" s="28229"/>
      <c r="R4028" s="28229"/>
      <c r="S4028" s="28229"/>
      <c r="T4028" s="28229"/>
      <c r="U4028" s="28265"/>
      <c r="V4028" s="28229">
        <v>0</v>
      </c>
    </row>
    <row s="28966" customFormat="1" customHeight="1" ht="15">
      <c r="A4029" s="28229"/>
      <c r="B4029" s="28924"/>
      <c r="C4029" s="28540"/>
      <c r="D4029" s="27339" t="str">
        <f>B4027&amp;".3"</f>
        <v>3.1331.3</v>
      </c>
      <c r="E4029" s="27340" t="s">
        <v>1068</v>
      </c>
      <c r="F4029" s="27341" t="s">
        <v>430</v>
      </c>
      <c r="G4029" s="27310" t="s">
        <v>22</v>
      </c>
      <c r="H4029" s="27343" t="s">
        <v>22</v>
      </c>
      <c r="I4029" s="27310" t="s">
        <v>3515</v>
      </c>
      <c r="J4029" s="27343" t="s">
        <v>22</v>
      </c>
      <c r="K4029" s="28195" t="s">
        <v>1069</v>
      </c>
      <c r="L4029" s="28229"/>
      <c r="M4029" s="28229"/>
      <c r="N4029" s="28229"/>
      <c r="O4029" s="28229"/>
      <c r="P4029" s="28229"/>
      <c r="Q4029" s="28229"/>
      <c r="R4029" s="28229"/>
      <c r="S4029" s="28229"/>
      <c r="T4029" s="28229"/>
      <c r="U4029" s="28265"/>
      <c r="V4029" s="28229">
        <v>0</v>
      </c>
    </row>
    <row s="28966" customFormat="1" customHeight="1" ht="22.5">
      <c r="A4030" s="28229"/>
      <c r="B4030" s="28924" t="s">
        <v>3517</v>
      </c>
      <c r="C4030" s="28540" t="s">
        <v>103</v>
      </c>
      <c r="D4030" s="27339" t="str">
        <f>B4030&amp;".1"</f>
        <v>3.1332.1</v>
      </c>
      <c r="E4030" s="27340" t="s">
        <v>1065</v>
      </c>
      <c r="F4030" s="27341" t="s">
        <v>430</v>
      </c>
      <c r="G4030" s="27545" t="s">
        <v>22</v>
      </c>
      <c r="H4030" s="27343" t="s">
        <v>22</v>
      </c>
      <c r="I4030" s="27545" t="s">
        <v>3518</v>
      </c>
      <c r="J4030" s="27343" t="s">
        <v>22</v>
      </c>
      <c r="K4030" s="28195"/>
      <c r="L4030" s="28229"/>
      <c r="M4030" s="28229"/>
      <c r="N4030" s="28229"/>
      <c r="O4030" s="28229"/>
      <c r="P4030" s="28229"/>
      <c r="Q4030" s="28229"/>
      <c r="R4030" s="28229"/>
      <c r="S4030" s="28229"/>
      <c r="T4030" s="28229"/>
      <c r="U4030" s="28265"/>
      <c r="V4030" s="28229">
        <v>0</v>
      </c>
    </row>
    <row s="28966" customFormat="1" customHeight="1" ht="15">
      <c r="A4031" s="28229"/>
      <c r="B4031" s="28924"/>
      <c r="C4031" s="28540"/>
      <c r="D4031" s="27339" t="str">
        <f>B4030&amp;".2"</f>
        <v>3.1332.2</v>
      </c>
      <c r="E4031" s="27340" t="s">
        <v>1066</v>
      </c>
      <c r="F4031" s="27341" t="s">
        <v>430</v>
      </c>
      <c r="G4031" s="27310" t="s">
        <v>22</v>
      </c>
      <c r="H4031" s="27343" t="s">
        <v>22</v>
      </c>
      <c r="I4031" s="27310" t="s">
        <v>3515</v>
      </c>
      <c r="J4031" s="27343" t="s">
        <v>22</v>
      </c>
      <c r="K4031" s="28195" t="s">
        <v>1067</v>
      </c>
      <c r="L4031" s="28229"/>
      <c r="M4031" s="28229"/>
      <c r="N4031" s="28229"/>
      <c r="O4031" s="28229"/>
      <c r="P4031" s="28229"/>
      <c r="Q4031" s="28229"/>
      <c r="R4031" s="28229"/>
      <c r="S4031" s="28229"/>
      <c r="T4031" s="28229"/>
      <c r="U4031" s="28265"/>
      <c r="V4031" s="28229">
        <v>0</v>
      </c>
    </row>
    <row s="28966" customFormat="1" customHeight="1" ht="15">
      <c r="A4032" s="28229"/>
      <c r="B4032" s="28924"/>
      <c r="C4032" s="28540"/>
      <c r="D4032" s="27339" t="str">
        <f>B4030&amp;".3"</f>
        <v>3.1332.3</v>
      </c>
      <c r="E4032" s="27340" t="s">
        <v>1068</v>
      </c>
      <c r="F4032" s="27341" t="s">
        <v>430</v>
      </c>
      <c r="G4032" s="27310" t="s">
        <v>22</v>
      </c>
      <c r="H4032" s="27343" t="s">
        <v>22</v>
      </c>
      <c r="I4032" s="27310" t="s">
        <v>3515</v>
      </c>
      <c r="J4032" s="27343" t="s">
        <v>22</v>
      </c>
      <c r="K4032" s="28195" t="s">
        <v>1069</v>
      </c>
      <c r="L4032" s="28229"/>
      <c r="M4032" s="28229"/>
      <c r="N4032" s="28229"/>
      <c r="O4032" s="28229"/>
      <c r="P4032" s="28229"/>
      <c r="Q4032" s="28229"/>
      <c r="R4032" s="28229"/>
      <c r="S4032" s="28229"/>
      <c r="T4032" s="28229"/>
      <c r="U4032" s="28265"/>
      <c r="V4032" s="28229">
        <v>0</v>
      </c>
    </row>
    <row s="28966" customFormat="1" customHeight="1" ht="22.5">
      <c r="A4033" s="28229"/>
      <c r="B4033" s="28924" t="s">
        <v>3519</v>
      </c>
      <c r="C4033" s="28540" t="s">
        <v>103</v>
      </c>
      <c r="D4033" s="27339" t="str">
        <f>B4033&amp;".1"</f>
        <v>3.1333.1</v>
      </c>
      <c r="E4033" s="27340" t="s">
        <v>1065</v>
      </c>
      <c r="F4033" s="27341" t="s">
        <v>430</v>
      </c>
      <c r="G4033" s="27545" t="s">
        <v>22</v>
      </c>
      <c r="H4033" s="27343" t="s">
        <v>22</v>
      </c>
      <c r="I4033" s="27545" t="s">
        <v>2922</v>
      </c>
      <c r="J4033" s="27343" t="s">
        <v>22</v>
      </c>
      <c r="K4033" s="28195"/>
      <c r="L4033" s="28229"/>
      <c r="M4033" s="28229"/>
      <c r="N4033" s="28229"/>
      <c r="O4033" s="28229"/>
      <c r="P4033" s="28229"/>
      <c r="Q4033" s="28229"/>
      <c r="R4033" s="28229"/>
      <c r="S4033" s="28229"/>
      <c r="T4033" s="28229"/>
      <c r="U4033" s="28265"/>
      <c r="V4033" s="28229">
        <v>0</v>
      </c>
    </row>
    <row s="28966" customFormat="1" customHeight="1" ht="15">
      <c r="A4034" s="28229"/>
      <c r="B4034" s="28924"/>
      <c r="C4034" s="28540"/>
      <c r="D4034" s="27339" t="str">
        <f>B4033&amp;".2"</f>
        <v>3.1333.2</v>
      </c>
      <c r="E4034" s="27340" t="s">
        <v>1066</v>
      </c>
      <c r="F4034" s="27341" t="s">
        <v>430</v>
      </c>
      <c r="G4034" s="27310" t="s">
        <v>22</v>
      </c>
      <c r="H4034" s="27343" t="s">
        <v>22</v>
      </c>
      <c r="I4034" s="27310" t="s">
        <v>3515</v>
      </c>
      <c r="J4034" s="27343" t="s">
        <v>22</v>
      </c>
      <c r="K4034" s="28195" t="s">
        <v>1067</v>
      </c>
      <c r="L4034" s="28229"/>
      <c r="M4034" s="28229"/>
      <c r="N4034" s="28229"/>
      <c r="O4034" s="28229"/>
      <c r="P4034" s="28229"/>
      <c r="Q4034" s="28229"/>
      <c r="R4034" s="28229"/>
      <c r="S4034" s="28229"/>
      <c r="T4034" s="28229"/>
      <c r="U4034" s="28265"/>
      <c r="V4034" s="28229">
        <v>0</v>
      </c>
    </row>
    <row s="28966" customFormat="1" customHeight="1" ht="15">
      <c r="A4035" s="28229"/>
      <c r="B4035" s="28924"/>
      <c r="C4035" s="28540"/>
      <c r="D4035" s="27339" t="str">
        <f>B4033&amp;".3"</f>
        <v>3.1333.3</v>
      </c>
      <c r="E4035" s="27340" t="s">
        <v>1068</v>
      </c>
      <c r="F4035" s="27341" t="s">
        <v>430</v>
      </c>
      <c r="G4035" s="27310" t="s">
        <v>22</v>
      </c>
      <c r="H4035" s="27343" t="s">
        <v>22</v>
      </c>
      <c r="I4035" s="27310" t="s">
        <v>3515</v>
      </c>
      <c r="J4035" s="27343" t="s">
        <v>22</v>
      </c>
      <c r="K4035" s="28195" t="s">
        <v>1069</v>
      </c>
      <c r="L4035" s="28229"/>
      <c r="M4035" s="28229"/>
      <c r="N4035" s="28229"/>
      <c r="O4035" s="28229"/>
      <c r="P4035" s="28229"/>
      <c r="Q4035" s="28229"/>
      <c r="R4035" s="28229"/>
      <c r="S4035" s="28229"/>
      <c r="T4035" s="28229"/>
      <c r="U4035" s="28265"/>
      <c r="V4035" s="28229">
        <v>0</v>
      </c>
    </row>
    <row s="28966" customFormat="1" customHeight="1" ht="22.5">
      <c r="A4036" s="28229"/>
      <c r="B4036" s="28924" t="s">
        <v>3520</v>
      </c>
      <c r="C4036" s="28540" t="s">
        <v>103</v>
      </c>
      <c r="D4036" s="27339" t="str">
        <f>B4036&amp;".1"</f>
        <v>3.1334.1</v>
      </c>
      <c r="E4036" s="27340" t="s">
        <v>1065</v>
      </c>
      <c r="F4036" s="27341" t="s">
        <v>430</v>
      </c>
      <c r="G4036" s="27545" t="s">
        <v>22</v>
      </c>
      <c r="H4036" s="27343" t="s">
        <v>22</v>
      </c>
      <c r="I4036" s="27545" t="s">
        <v>3521</v>
      </c>
      <c r="J4036" s="27343" t="s">
        <v>22</v>
      </c>
      <c r="K4036" s="28195"/>
      <c r="L4036" s="28229"/>
      <c r="M4036" s="28229"/>
      <c r="N4036" s="28229"/>
      <c r="O4036" s="28229"/>
      <c r="P4036" s="28229"/>
      <c r="Q4036" s="28229"/>
      <c r="R4036" s="28229"/>
      <c r="S4036" s="28229"/>
      <c r="T4036" s="28229"/>
      <c r="U4036" s="28265"/>
      <c r="V4036" s="28229">
        <v>0</v>
      </c>
    </row>
    <row s="28966" customFormat="1" customHeight="1" ht="15">
      <c r="A4037" s="28229"/>
      <c r="B4037" s="28924"/>
      <c r="C4037" s="28540"/>
      <c r="D4037" s="27339" t="str">
        <f>B4036&amp;".2"</f>
        <v>3.1334.2</v>
      </c>
      <c r="E4037" s="27340" t="s">
        <v>1066</v>
      </c>
      <c r="F4037" s="27341" t="s">
        <v>430</v>
      </c>
      <c r="G4037" s="27310" t="s">
        <v>22</v>
      </c>
      <c r="H4037" s="27343" t="s">
        <v>22</v>
      </c>
      <c r="I4037" s="27310" t="s">
        <v>3522</v>
      </c>
      <c r="J4037" s="27343" t="s">
        <v>22</v>
      </c>
      <c r="K4037" s="28195" t="s">
        <v>1067</v>
      </c>
      <c r="L4037" s="28229"/>
      <c r="M4037" s="28229"/>
      <c r="N4037" s="28229"/>
      <c r="O4037" s="28229"/>
      <c r="P4037" s="28229"/>
      <c r="Q4037" s="28229"/>
      <c r="R4037" s="28229"/>
      <c r="S4037" s="28229"/>
      <c r="T4037" s="28229"/>
      <c r="U4037" s="28265"/>
      <c r="V4037" s="28229">
        <v>0</v>
      </c>
    </row>
    <row s="28966" customFormat="1" customHeight="1" ht="15">
      <c r="A4038" s="28229"/>
      <c r="B4038" s="28924"/>
      <c r="C4038" s="28540"/>
      <c r="D4038" s="27339" t="str">
        <f>B4036&amp;".3"</f>
        <v>3.1334.3</v>
      </c>
      <c r="E4038" s="27340" t="s">
        <v>1068</v>
      </c>
      <c r="F4038" s="27341" t="s">
        <v>430</v>
      </c>
      <c r="G4038" s="27310" t="s">
        <v>22</v>
      </c>
      <c r="H4038" s="27343" t="s">
        <v>22</v>
      </c>
      <c r="I4038" s="27310" t="s">
        <v>3522</v>
      </c>
      <c r="J4038" s="27343" t="s">
        <v>22</v>
      </c>
      <c r="K4038" s="28195" t="s">
        <v>1069</v>
      </c>
      <c r="L4038" s="28229"/>
      <c r="M4038" s="28229"/>
      <c r="N4038" s="28229"/>
      <c r="O4038" s="28229"/>
      <c r="P4038" s="28229"/>
      <c r="Q4038" s="28229"/>
      <c r="R4038" s="28229"/>
      <c r="S4038" s="28229"/>
      <c r="T4038" s="28229"/>
      <c r="U4038" s="28265"/>
      <c r="V4038" s="28229">
        <v>0</v>
      </c>
    </row>
    <row s="28966" customFormat="1" customHeight="1" ht="22.5">
      <c r="A4039" s="28229"/>
      <c r="B4039" s="28924" t="s">
        <v>3523</v>
      </c>
      <c r="C4039" s="28540" t="s">
        <v>103</v>
      </c>
      <c r="D4039" s="27339" t="str">
        <f>B4039&amp;".1"</f>
        <v>3.1335.1</v>
      </c>
      <c r="E4039" s="27340" t="s">
        <v>1065</v>
      </c>
      <c r="F4039" s="27341" t="s">
        <v>430</v>
      </c>
      <c r="G4039" s="27545" t="s">
        <v>22</v>
      </c>
      <c r="H4039" s="27343" t="s">
        <v>22</v>
      </c>
      <c r="I4039" s="27545" t="s">
        <v>3524</v>
      </c>
      <c r="J4039" s="27343" t="s">
        <v>22</v>
      </c>
      <c r="K4039" s="28195"/>
      <c r="L4039" s="28229"/>
      <c r="M4039" s="28229"/>
      <c r="N4039" s="28229"/>
      <c r="O4039" s="28229"/>
      <c r="P4039" s="28229"/>
      <c r="Q4039" s="28229"/>
      <c r="R4039" s="28229"/>
      <c r="S4039" s="28229"/>
      <c r="T4039" s="28229"/>
      <c r="U4039" s="28265"/>
      <c r="V4039" s="28229">
        <v>0</v>
      </c>
    </row>
    <row s="28966" customFormat="1" customHeight="1" ht="15">
      <c r="A4040" s="28229"/>
      <c r="B4040" s="28924"/>
      <c r="C4040" s="28540"/>
      <c r="D4040" s="27339" t="str">
        <f>B4039&amp;".2"</f>
        <v>3.1335.2</v>
      </c>
      <c r="E4040" s="27340" t="s">
        <v>1066</v>
      </c>
      <c r="F4040" s="27341" t="s">
        <v>430</v>
      </c>
      <c r="G4040" s="27310" t="s">
        <v>22</v>
      </c>
      <c r="H4040" s="27343" t="s">
        <v>22</v>
      </c>
      <c r="I4040" s="27310" t="s">
        <v>3522</v>
      </c>
      <c r="J4040" s="27343" t="s">
        <v>22</v>
      </c>
      <c r="K4040" s="28195" t="s">
        <v>1067</v>
      </c>
      <c r="L4040" s="28229"/>
      <c r="M4040" s="28229"/>
      <c r="N4040" s="28229"/>
      <c r="O4040" s="28229"/>
      <c r="P4040" s="28229"/>
      <c r="Q4040" s="28229"/>
      <c r="R4040" s="28229"/>
      <c r="S4040" s="28229"/>
      <c r="T4040" s="28229"/>
      <c r="U4040" s="28265"/>
      <c r="V4040" s="28229">
        <v>0</v>
      </c>
    </row>
    <row s="28966" customFormat="1" customHeight="1" ht="15">
      <c r="A4041" s="28229"/>
      <c r="B4041" s="28924"/>
      <c r="C4041" s="28540"/>
      <c r="D4041" s="27339" t="str">
        <f>B4039&amp;".3"</f>
        <v>3.1335.3</v>
      </c>
      <c r="E4041" s="27340" t="s">
        <v>1068</v>
      </c>
      <c r="F4041" s="27341" t="s">
        <v>430</v>
      </c>
      <c r="G4041" s="27310" t="s">
        <v>22</v>
      </c>
      <c r="H4041" s="27343" t="s">
        <v>22</v>
      </c>
      <c r="I4041" s="27310" t="s">
        <v>3522</v>
      </c>
      <c r="J4041" s="27343" t="s">
        <v>22</v>
      </c>
      <c r="K4041" s="28195" t="s">
        <v>1069</v>
      </c>
      <c r="L4041" s="28229"/>
      <c r="M4041" s="28229"/>
      <c r="N4041" s="28229"/>
      <c r="O4041" s="28229"/>
      <c r="P4041" s="28229"/>
      <c r="Q4041" s="28229"/>
      <c r="R4041" s="28229"/>
      <c r="S4041" s="28229"/>
      <c r="T4041" s="28229"/>
      <c r="U4041" s="28265"/>
      <c r="V4041" s="28229">
        <v>0</v>
      </c>
    </row>
    <row s="28966" customFormat="1" customHeight="1" ht="22.5">
      <c r="A4042" s="28229"/>
      <c r="B4042" s="28924" t="s">
        <v>3525</v>
      </c>
      <c r="C4042" s="28540" t="s">
        <v>103</v>
      </c>
      <c r="D4042" s="27339" t="str">
        <f>B4042&amp;".1"</f>
        <v>3.1336.1</v>
      </c>
      <c r="E4042" s="27340" t="s">
        <v>1065</v>
      </c>
      <c r="F4042" s="27341" t="s">
        <v>430</v>
      </c>
      <c r="G4042" s="27545" t="s">
        <v>22</v>
      </c>
      <c r="H4042" s="27343" t="s">
        <v>22</v>
      </c>
      <c r="I4042" s="27545" t="s">
        <v>3526</v>
      </c>
      <c r="J4042" s="27343" t="s">
        <v>22</v>
      </c>
      <c r="K4042" s="28195"/>
      <c r="L4042" s="28229"/>
      <c r="M4042" s="28229"/>
      <c r="N4042" s="28229"/>
      <c r="O4042" s="28229"/>
      <c r="P4042" s="28229"/>
      <c r="Q4042" s="28229"/>
      <c r="R4042" s="28229"/>
      <c r="S4042" s="28229"/>
      <c r="T4042" s="28229"/>
      <c r="U4042" s="28265"/>
      <c r="V4042" s="28229">
        <v>0</v>
      </c>
    </row>
    <row s="28966" customFormat="1" customHeight="1" ht="15">
      <c r="A4043" s="28229"/>
      <c r="B4043" s="28924"/>
      <c r="C4043" s="28540"/>
      <c r="D4043" s="27339" t="str">
        <f>B4042&amp;".2"</f>
        <v>3.1336.2</v>
      </c>
      <c r="E4043" s="27340" t="s">
        <v>1066</v>
      </c>
      <c r="F4043" s="27341" t="s">
        <v>430</v>
      </c>
      <c r="G4043" s="27310" t="s">
        <v>22</v>
      </c>
      <c r="H4043" s="27343" t="s">
        <v>22</v>
      </c>
      <c r="I4043" s="27310" t="s">
        <v>3522</v>
      </c>
      <c r="J4043" s="27343" t="s">
        <v>22</v>
      </c>
      <c r="K4043" s="28195" t="s">
        <v>1067</v>
      </c>
      <c r="L4043" s="28229"/>
      <c r="M4043" s="28229"/>
      <c r="N4043" s="28229"/>
      <c r="O4043" s="28229"/>
      <c r="P4043" s="28229"/>
      <c r="Q4043" s="28229"/>
      <c r="R4043" s="28229"/>
      <c r="S4043" s="28229"/>
      <c r="T4043" s="28229"/>
      <c r="U4043" s="28265"/>
      <c r="V4043" s="28229">
        <v>0</v>
      </c>
    </row>
    <row s="28966" customFormat="1" customHeight="1" ht="15">
      <c r="A4044" s="28229"/>
      <c r="B4044" s="28924"/>
      <c r="C4044" s="28540"/>
      <c r="D4044" s="27339" t="str">
        <f>B4042&amp;".3"</f>
        <v>3.1336.3</v>
      </c>
      <c r="E4044" s="27340" t="s">
        <v>1068</v>
      </c>
      <c r="F4044" s="27341" t="s">
        <v>430</v>
      </c>
      <c r="G4044" s="27310" t="s">
        <v>22</v>
      </c>
      <c r="H4044" s="27343" t="s">
        <v>22</v>
      </c>
      <c r="I4044" s="27310" t="s">
        <v>3522</v>
      </c>
      <c r="J4044" s="27343" t="s">
        <v>22</v>
      </c>
      <c r="K4044" s="28195" t="s">
        <v>1069</v>
      </c>
      <c r="L4044" s="28229"/>
      <c r="M4044" s="28229"/>
      <c r="N4044" s="28229"/>
      <c r="O4044" s="28229"/>
      <c r="P4044" s="28229"/>
      <c r="Q4044" s="28229"/>
      <c r="R4044" s="28229"/>
      <c r="S4044" s="28229"/>
      <c r="T4044" s="28229"/>
      <c r="U4044" s="28265"/>
      <c r="V4044" s="28229">
        <v>0</v>
      </c>
    </row>
    <row s="28966" customFormat="1" customHeight="1" ht="22.5">
      <c r="A4045" s="28229"/>
      <c r="B4045" s="28924" t="s">
        <v>3527</v>
      </c>
      <c r="C4045" s="28540" t="s">
        <v>103</v>
      </c>
      <c r="D4045" s="27339" t="str">
        <f>B4045&amp;".1"</f>
        <v>3.1337.1</v>
      </c>
      <c r="E4045" s="27340" t="s">
        <v>1065</v>
      </c>
      <c r="F4045" s="27341" t="s">
        <v>430</v>
      </c>
      <c r="G4045" s="27545" t="s">
        <v>22</v>
      </c>
      <c r="H4045" s="27343" t="s">
        <v>22</v>
      </c>
      <c r="I4045" s="27545" t="s">
        <v>3528</v>
      </c>
      <c r="J4045" s="27343" t="s">
        <v>22</v>
      </c>
      <c r="K4045" s="28195"/>
      <c r="L4045" s="28229"/>
      <c r="M4045" s="28229"/>
      <c r="N4045" s="28229"/>
      <c r="O4045" s="28229"/>
      <c r="P4045" s="28229"/>
      <c r="Q4045" s="28229"/>
      <c r="R4045" s="28229"/>
      <c r="S4045" s="28229"/>
      <c r="T4045" s="28229"/>
      <c r="U4045" s="28265"/>
      <c r="V4045" s="28229">
        <v>0</v>
      </c>
    </row>
    <row s="28966" customFormat="1" customHeight="1" ht="15">
      <c r="A4046" s="28229"/>
      <c r="B4046" s="28924"/>
      <c r="C4046" s="28540"/>
      <c r="D4046" s="27339" t="str">
        <f>B4045&amp;".2"</f>
        <v>3.1337.2</v>
      </c>
      <c r="E4046" s="27340" t="s">
        <v>1066</v>
      </c>
      <c r="F4046" s="27341" t="s">
        <v>430</v>
      </c>
      <c r="G4046" s="27310" t="s">
        <v>22</v>
      </c>
      <c r="H4046" s="27343" t="s">
        <v>22</v>
      </c>
      <c r="I4046" s="27310" t="s">
        <v>3522</v>
      </c>
      <c r="J4046" s="27343" t="s">
        <v>22</v>
      </c>
      <c r="K4046" s="28195" t="s">
        <v>1067</v>
      </c>
      <c r="L4046" s="28229"/>
      <c r="M4046" s="28229"/>
      <c r="N4046" s="28229"/>
      <c r="O4046" s="28229"/>
      <c r="P4046" s="28229"/>
      <c r="Q4046" s="28229"/>
      <c r="R4046" s="28229"/>
      <c r="S4046" s="28229"/>
      <c r="T4046" s="28229"/>
      <c r="U4046" s="28265"/>
      <c r="V4046" s="28229">
        <v>0</v>
      </c>
    </row>
    <row s="28966" customFormat="1" customHeight="1" ht="15">
      <c r="A4047" s="28229"/>
      <c r="B4047" s="28924"/>
      <c r="C4047" s="28540"/>
      <c r="D4047" s="27339" t="str">
        <f>B4045&amp;".3"</f>
        <v>3.1337.3</v>
      </c>
      <c r="E4047" s="27340" t="s">
        <v>1068</v>
      </c>
      <c r="F4047" s="27341" t="s">
        <v>430</v>
      </c>
      <c r="G4047" s="27310" t="s">
        <v>22</v>
      </c>
      <c r="H4047" s="27343" t="s">
        <v>22</v>
      </c>
      <c r="I4047" s="27310" t="s">
        <v>3522</v>
      </c>
      <c r="J4047" s="27343" t="s">
        <v>22</v>
      </c>
      <c r="K4047" s="28195" t="s">
        <v>1069</v>
      </c>
      <c r="L4047" s="28229"/>
      <c r="M4047" s="28229"/>
      <c r="N4047" s="28229"/>
      <c r="O4047" s="28229"/>
      <c r="P4047" s="28229"/>
      <c r="Q4047" s="28229"/>
      <c r="R4047" s="28229"/>
      <c r="S4047" s="28229"/>
      <c r="T4047" s="28229"/>
      <c r="U4047" s="28265"/>
      <c r="V4047" s="28229">
        <v>0</v>
      </c>
    </row>
    <row s="28966" customFormat="1" customHeight="1" ht="22.5">
      <c r="A4048" s="28229"/>
      <c r="B4048" s="28924" t="s">
        <v>3529</v>
      </c>
      <c r="C4048" s="28540" t="s">
        <v>103</v>
      </c>
      <c r="D4048" s="27339" t="str">
        <f>B4048&amp;".1"</f>
        <v>3.1338.1</v>
      </c>
      <c r="E4048" s="27340" t="s">
        <v>1065</v>
      </c>
      <c r="F4048" s="27341" t="s">
        <v>430</v>
      </c>
      <c r="G4048" s="27545" t="s">
        <v>22</v>
      </c>
      <c r="H4048" s="27343" t="s">
        <v>22</v>
      </c>
      <c r="I4048" s="27545" t="s">
        <v>3526</v>
      </c>
      <c r="J4048" s="27343" t="s">
        <v>22</v>
      </c>
      <c r="K4048" s="28195"/>
      <c r="L4048" s="28229"/>
      <c r="M4048" s="28229"/>
      <c r="N4048" s="28229"/>
      <c r="O4048" s="28229"/>
      <c r="P4048" s="28229"/>
      <c r="Q4048" s="28229"/>
      <c r="R4048" s="28229"/>
      <c r="S4048" s="28229"/>
      <c r="T4048" s="28229"/>
      <c r="U4048" s="28265"/>
      <c r="V4048" s="28229">
        <v>0</v>
      </c>
    </row>
    <row s="28966" customFormat="1" customHeight="1" ht="15">
      <c r="A4049" s="28229"/>
      <c r="B4049" s="28924"/>
      <c r="C4049" s="28540"/>
      <c r="D4049" s="27339" t="str">
        <f>B4048&amp;".2"</f>
        <v>3.1338.2</v>
      </c>
      <c r="E4049" s="27340" t="s">
        <v>1066</v>
      </c>
      <c r="F4049" s="27341" t="s">
        <v>430</v>
      </c>
      <c r="G4049" s="27310" t="s">
        <v>22</v>
      </c>
      <c r="H4049" s="27343" t="s">
        <v>22</v>
      </c>
      <c r="I4049" s="27310" t="s">
        <v>3522</v>
      </c>
      <c r="J4049" s="27343" t="s">
        <v>22</v>
      </c>
      <c r="K4049" s="28195" t="s">
        <v>1067</v>
      </c>
      <c r="L4049" s="28229"/>
      <c r="M4049" s="28229"/>
      <c r="N4049" s="28229"/>
      <c r="O4049" s="28229"/>
      <c r="P4049" s="28229"/>
      <c r="Q4049" s="28229"/>
      <c r="R4049" s="28229"/>
      <c r="S4049" s="28229"/>
      <c r="T4049" s="28229"/>
      <c r="U4049" s="28265"/>
      <c r="V4049" s="28229">
        <v>0</v>
      </c>
    </row>
    <row s="28966" customFormat="1" customHeight="1" ht="15">
      <c r="A4050" s="28229"/>
      <c r="B4050" s="28924"/>
      <c r="C4050" s="28540"/>
      <c r="D4050" s="27339" t="str">
        <f>B4048&amp;".3"</f>
        <v>3.1338.3</v>
      </c>
      <c r="E4050" s="27340" t="s">
        <v>1068</v>
      </c>
      <c r="F4050" s="27341" t="s">
        <v>430</v>
      </c>
      <c r="G4050" s="27310" t="s">
        <v>22</v>
      </c>
      <c r="H4050" s="27343" t="s">
        <v>22</v>
      </c>
      <c r="I4050" s="27310" t="s">
        <v>3522</v>
      </c>
      <c r="J4050" s="27343" t="s">
        <v>22</v>
      </c>
      <c r="K4050" s="28195" t="s">
        <v>1069</v>
      </c>
      <c r="L4050" s="28229"/>
      <c r="M4050" s="28229"/>
      <c r="N4050" s="28229"/>
      <c r="O4050" s="28229"/>
      <c r="P4050" s="28229"/>
      <c r="Q4050" s="28229"/>
      <c r="R4050" s="28229"/>
      <c r="S4050" s="28229"/>
      <c r="T4050" s="28229"/>
      <c r="U4050" s="28265"/>
      <c r="V4050" s="28229">
        <v>0</v>
      </c>
    </row>
    <row s="28966" customFormat="1" customHeight="1" ht="22.5">
      <c r="A4051" s="28229"/>
      <c r="B4051" s="28924" t="s">
        <v>3530</v>
      </c>
      <c r="C4051" s="28540" t="s">
        <v>103</v>
      </c>
      <c r="D4051" s="27339" t="str">
        <f>B4051&amp;".1"</f>
        <v>3.1339.1</v>
      </c>
      <c r="E4051" s="27340" t="s">
        <v>1065</v>
      </c>
      <c r="F4051" s="27341" t="s">
        <v>430</v>
      </c>
      <c r="G4051" s="27545" t="s">
        <v>22</v>
      </c>
      <c r="H4051" s="27343" t="s">
        <v>22</v>
      </c>
      <c r="I4051" s="27545" t="s">
        <v>3531</v>
      </c>
      <c r="J4051" s="27343" t="s">
        <v>22</v>
      </c>
      <c r="K4051" s="28195"/>
      <c r="L4051" s="28229"/>
      <c r="M4051" s="28229"/>
      <c r="N4051" s="28229"/>
      <c r="O4051" s="28229"/>
      <c r="P4051" s="28229"/>
      <c r="Q4051" s="28229"/>
      <c r="R4051" s="28229"/>
      <c r="S4051" s="28229"/>
      <c r="T4051" s="28229"/>
      <c r="U4051" s="28265"/>
      <c r="V4051" s="28229">
        <v>0</v>
      </c>
    </row>
    <row s="28966" customFormat="1" customHeight="1" ht="15">
      <c r="A4052" s="28229"/>
      <c r="B4052" s="28924"/>
      <c r="C4052" s="28540"/>
      <c r="D4052" s="27339" t="str">
        <f>B4051&amp;".2"</f>
        <v>3.1339.2</v>
      </c>
      <c r="E4052" s="27340" t="s">
        <v>1066</v>
      </c>
      <c r="F4052" s="27341" t="s">
        <v>430</v>
      </c>
      <c r="G4052" s="27310" t="s">
        <v>22</v>
      </c>
      <c r="H4052" s="27343" t="s">
        <v>22</v>
      </c>
      <c r="I4052" s="27310" t="s">
        <v>3522</v>
      </c>
      <c r="J4052" s="27343" t="s">
        <v>22</v>
      </c>
      <c r="K4052" s="28195" t="s">
        <v>1067</v>
      </c>
      <c r="L4052" s="28229"/>
      <c r="M4052" s="28229"/>
      <c r="N4052" s="28229"/>
      <c r="O4052" s="28229"/>
      <c r="P4052" s="28229"/>
      <c r="Q4052" s="28229"/>
      <c r="R4052" s="28229"/>
      <c r="S4052" s="28229"/>
      <c r="T4052" s="28229"/>
      <c r="U4052" s="28265"/>
      <c r="V4052" s="28229">
        <v>0</v>
      </c>
    </row>
    <row s="28966" customFormat="1" customHeight="1" ht="15">
      <c r="A4053" s="28229"/>
      <c r="B4053" s="28924"/>
      <c r="C4053" s="28540"/>
      <c r="D4053" s="27339" t="str">
        <f>B4051&amp;".3"</f>
        <v>3.1339.3</v>
      </c>
      <c r="E4053" s="27340" t="s">
        <v>1068</v>
      </c>
      <c r="F4053" s="27341" t="s">
        <v>430</v>
      </c>
      <c r="G4053" s="27310" t="s">
        <v>22</v>
      </c>
      <c r="H4053" s="27343" t="s">
        <v>22</v>
      </c>
      <c r="I4053" s="27310" t="s">
        <v>3522</v>
      </c>
      <c r="J4053" s="27343" t="s">
        <v>22</v>
      </c>
      <c r="K4053" s="28195" t="s">
        <v>1069</v>
      </c>
      <c r="L4053" s="28229"/>
      <c r="M4053" s="28229"/>
      <c r="N4053" s="28229"/>
      <c r="O4053" s="28229"/>
      <c r="P4053" s="28229"/>
      <c r="Q4053" s="28229"/>
      <c r="R4053" s="28229"/>
      <c r="S4053" s="28229"/>
      <c r="T4053" s="28229"/>
      <c r="U4053" s="28265"/>
      <c r="V4053" s="28229">
        <v>0</v>
      </c>
    </row>
    <row s="28966" customFormat="1" customHeight="1" ht="22.5">
      <c r="A4054" s="28229"/>
      <c r="B4054" s="28924" t="s">
        <v>3532</v>
      </c>
      <c r="C4054" s="28540" t="s">
        <v>103</v>
      </c>
      <c r="D4054" s="27339" t="str">
        <f>B4054&amp;".1"</f>
        <v>3.1340.1</v>
      </c>
      <c r="E4054" s="27340" t="s">
        <v>1065</v>
      </c>
      <c r="F4054" s="27341" t="s">
        <v>430</v>
      </c>
      <c r="G4054" s="27545" t="s">
        <v>22</v>
      </c>
      <c r="H4054" s="27343" t="s">
        <v>22</v>
      </c>
      <c r="I4054" s="27545" t="s">
        <v>3526</v>
      </c>
      <c r="J4054" s="27343" t="s">
        <v>22</v>
      </c>
      <c r="K4054" s="28195"/>
      <c r="L4054" s="28229"/>
      <c r="M4054" s="28229"/>
      <c r="N4054" s="28229"/>
      <c r="O4054" s="28229"/>
      <c r="P4054" s="28229"/>
      <c r="Q4054" s="28229"/>
      <c r="R4054" s="28229"/>
      <c r="S4054" s="28229"/>
      <c r="T4054" s="28229"/>
      <c r="U4054" s="28265"/>
      <c r="V4054" s="28229">
        <v>0</v>
      </c>
    </row>
    <row s="28966" customFormat="1" customHeight="1" ht="15">
      <c r="A4055" s="28229"/>
      <c r="B4055" s="28924"/>
      <c r="C4055" s="28540"/>
      <c r="D4055" s="27339" t="str">
        <f>B4054&amp;".2"</f>
        <v>3.1340.2</v>
      </c>
      <c r="E4055" s="27340" t="s">
        <v>1066</v>
      </c>
      <c r="F4055" s="27341" t="s">
        <v>430</v>
      </c>
      <c r="G4055" s="27310" t="s">
        <v>22</v>
      </c>
      <c r="H4055" s="27343" t="s">
        <v>22</v>
      </c>
      <c r="I4055" s="27310" t="s">
        <v>3522</v>
      </c>
      <c r="J4055" s="27343" t="s">
        <v>22</v>
      </c>
      <c r="K4055" s="28195" t="s">
        <v>1067</v>
      </c>
      <c r="L4055" s="28229"/>
      <c r="M4055" s="28229"/>
      <c r="N4055" s="28229"/>
      <c r="O4055" s="28229"/>
      <c r="P4055" s="28229"/>
      <c r="Q4055" s="28229"/>
      <c r="R4055" s="28229"/>
      <c r="S4055" s="28229"/>
      <c r="T4055" s="28229"/>
      <c r="U4055" s="28265"/>
      <c r="V4055" s="28229">
        <v>0</v>
      </c>
    </row>
    <row s="28966" customFormat="1" customHeight="1" ht="15">
      <c r="A4056" s="28229"/>
      <c r="B4056" s="28924"/>
      <c r="C4056" s="28540"/>
      <c r="D4056" s="27339" t="str">
        <f>B4054&amp;".3"</f>
        <v>3.1340.3</v>
      </c>
      <c r="E4056" s="27340" t="s">
        <v>1068</v>
      </c>
      <c r="F4056" s="27341" t="s">
        <v>430</v>
      </c>
      <c r="G4056" s="27310" t="s">
        <v>22</v>
      </c>
      <c r="H4056" s="27343" t="s">
        <v>22</v>
      </c>
      <c r="I4056" s="27310" t="s">
        <v>3522</v>
      </c>
      <c r="J4056" s="27343" t="s">
        <v>22</v>
      </c>
      <c r="K4056" s="28195" t="s">
        <v>1069</v>
      </c>
      <c r="L4056" s="28229"/>
      <c r="M4056" s="28229"/>
      <c r="N4056" s="28229"/>
      <c r="O4056" s="28229"/>
      <c r="P4056" s="28229"/>
      <c r="Q4056" s="28229"/>
      <c r="R4056" s="28229"/>
      <c r="S4056" s="28229"/>
      <c r="T4056" s="28229"/>
      <c r="U4056" s="28265"/>
      <c r="V4056" s="28229">
        <v>0</v>
      </c>
    </row>
    <row s="28966" customFormat="1" customHeight="1" ht="22.5">
      <c r="A4057" s="28229"/>
      <c r="B4057" s="28924" t="s">
        <v>3533</v>
      </c>
      <c r="C4057" s="28540" t="s">
        <v>103</v>
      </c>
      <c r="D4057" s="27339" t="str">
        <f>B4057&amp;".1"</f>
        <v>3.1341.1</v>
      </c>
      <c r="E4057" s="27340" t="s">
        <v>1065</v>
      </c>
      <c r="F4057" s="27341" t="s">
        <v>430</v>
      </c>
      <c r="G4057" s="27545" t="s">
        <v>22</v>
      </c>
      <c r="H4057" s="27343" t="s">
        <v>22</v>
      </c>
      <c r="I4057" s="27545" t="s">
        <v>3534</v>
      </c>
      <c r="J4057" s="27343" t="s">
        <v>22</v>
      </c>
      <c r="K4057" s="28195"/>
      <c r="L4057" s="28229"/>
      <c r="M4057" s="28229"/>
      <c r="N4057" s="28229"/>
      <c r="O4057" s="28229"/>
      <c r="P4057" s="28229"/>
      <c r="Q4057" s="28229"/>
      <c r="R4057" s="28229"/>
      <c r="S4057" s="28229"/>
      <c r="T4057" s="28229"/>
      <c r="U4057" s="28265"/>
      <c r="V4057" s="28229">
        <v>0</v>
      </c>
    </row>
    <row s="28966" customFormat="1" customHeight="1" ht="15">
      <c r="A4058" s="28229"/>
      <c r="B4058" s="28924"/>
      <c r="C4058" s="28540"/>
      <c r="D4058" s="27339" t="str">
        <f>B4057&amp;".2"</f>
        <v>3.1341.2</v>
      </c>
      <c r="E4058" s="27340" t="s">
        <v>1066</v>
      </c>
      <c r="F4058" s="27341" t="s">
        <v>430</v>
      </c>
      <c r="G4058" s="27310" t="s">
        <v>22</v>
      </c>
      <c r="H4058" s="27343" t="s">
        <v>22</v>
      </c>
      <c r="I4058" s="27310" t="s">
        <v>3522</v>
      </c>
      <c r="J4058" s="27343" t="s">
        <v>22</v>
      </c>
      <c r="K4058" s="28195" t="s">
        <v>1067</v>
      </c>
      <c r="L4058" s="28229"/>
      <c r="M4058" s="28229"/>
      <c r="N4058" s="28229"/>
      <c r="O4058" s="28229"/>
      <c r="P4058" s="28229"/>
      <c r="Q4058" s="28229"/>
      <c r="R4058" s="28229"/>
      <c r="S4058" s="28229"/>
      <c r="T4058" s="28229"/>
      <c r="U4058" s="28265"/>
      <c r="V4058" s="28229">
        <v>0</v>
      </c>
    </row>
    <row s="28966" customFormat="1" customHeight="1" ht="15">
      <c r="A4059" s="28229"/>
      <c r="B4059" s="28924"/>
      <c r="C4059" s="28540"/>
      <c r="D4059" s="27339" t="str">
        <f>B4057&amp;".3"</f>
        <v>3.1341.3</v>
      </c>
      <c r="E4059" s="27340" t="s">
        <v>1068</v>
      </c>
      <c r="F4059" s="27341" t="s">
        <v>430</v>
      </c>
      <c r="G4059" s="27310" t="s">
        <v>22</v>
      </c>
      <c r="H4059" s="27343" t="s">
        <v>22</v>
      </c>
      <c r="I4059" s="27310" t="s">
        <v>3522</v>
      </c>
      <c r="J4059" s="27343" t="s">
        <v>22</v>
      </c>
      <c r="K4059" s="28195" t="s">
        <v>1069</v>
      </c>
      <c r="L4059" s="28229"/>
      <c r="M4059" s="28229"/>
      <c r="N4059" s="28229"/>
      <c r="O4059" s="28229"/>
      <c r="P4059" s="28229"/>
      <c r="Q4059" s="28229"/>
      <c r="R4059" s="28229"/>
      <c r="S4059" s="28229"/>
      <c r="T4059" s="28229"/>
      <c r="U4059" s="28265"/>
      <c r="V4059" s="28229">
        <v>0</v>
      </c>
    </row>
    <row s="28966" customFormat="1" customHeight="1" ht="22.5">
      <c r="A4060" s="28229"/>
      <c r="B4060" s="28924" t="s">
        <v>3535</v>
      </c>
      <c r="C4060" s="28540" t="s">
        <v>103</v>
      </c>
      <c r="D4060" s="27339" t="str">
        <f>B4060&amp;".1"</f>
        <v>3.1342.1</v>
      </c>
      <c r="E4060" s="27340" t="s">
        <v>1065</v>
      </c>
      <c r="F4060" s="27341" t="s">
        <v>430</v>
      </c>
      <c r="G4060" s="27545" t="s">
        <v>22</v>
      </c>
      <c r="H4060" s="27343" t="s">
        <v>22</v>
      </c>
      <c r="I4060" s="27545" t="s">
        <v>3536</v>
      </c>
      <c r="J4060" s="27343" t="s">
        <v>22</v>
      </c>
      <c r="K4060" s="28195"/>
      <c r="L4060" s="28229"/>
      <c r="M4060" s="28229"/>
      <c r="N4060" s="28229"/>
      <c r="O4060" s="28229"/>
      <c r="P4060" s="28229"/>
      <c r="Q4060" s="28229"/>
      <c r="R4060" s="28229"/>
      <c r="S4060" s="28229"/>
      <c r="T4060" s="28229"/>
      <c r="U4060" s="28265"/>
      <c r="V4060" s="28229">
        <v>0</v>
      </c>
    </row>
    <row s="28966" customFormat="1" customHeight="1" ht="15">
      <c r="A4061" s="28229"/>
      <c r="B4061" s="28924"/>
      <c r="C4061" s="28540"/>
      <c r="D4061" s="27339" t="str">
        <f>B4060&amp;".2"</f>
        <v>3.1342.2</v>
      </c>
      <c r="E4061" s="27340" t="s">
        <v>1066</v>
      </c>
      <c r="F4061" s="27341" t="s">
        <v>430</v>
      </c>
      <c r="G4061" s="27310" t="s">
        <v>22</v>
      </c>
      <c r="H4061" s="27343" t="s">
        <v>22</v>
      </c>
      <c r="I4061" s="27310" t="s">
        <v>3522</v>
      </c>
      <c r="J4061" s="27343" t="s">
        <v>22</v>
      </c>
      <c r="K4061" s="28195" t="s">
        <v>1067</v>
      </c>
      <c r="L4061" s="28229"/>
      <c r="M4061" s="28229"/>
      <c r="N4061" s="28229"/>
      <c r="O4061" s="28229"/>
      <c r="P4061" s="28229"/>
      <c r="Q4061" s="28229"/>
      <c r="R4061" s="28229"/>
      <c r="S4061" s="28229"/>
      <c r="T4061" s="28229"/>
      <c r="U4061" s="28265"/>
      <c r="V4061" s="28229">
        <v>0</v>
      </c>
    </row>
    <row s="28966" customFormat="1" customHeight="1" ht="15">
      <c r="A4062" s="28229"/>
      <c r="B4062" s="28924"/>
      <c r="C4062" s="28540"/>
      <c r="D4062" s="27339" t="str">
        <f>B4060&amp;".3"</f>
        <v>3.1342.3</v>
      </c>
      <c r="E4062" s="27340" t="s">
        <v>1068</v>
      </c>
      <c r="F4062" s="27341" t="s">
        <v>430</v>
      </c>
      <c r="G4062" s="27310" t="s">
        <v>22</v>
      </c>
      <c r="H4062" s="27343" t="s">
        <v>22</v>
      </c>
      <c r="I4062" s="27310" t="s">
        <v>3522</v>
      </c>
      <c r="J4062" s="27343" t="s">
        <v>22</v>
      </c>
      <c r="K4062" s="28195" t="s">
        <v>1069</v>
      </c>
      <c r="L4062" s="28229"/>
      <c r="M4062" s="28229"/>
      <c r="N4062" s="28229"/>
      <c r="O4062" s="28229"/>
      <c r="P4062" s="28229"/>
      <c r="Q4062" s="28229"/>
      <c r="R4062" s="28229"/>
      <c r="S4062" s="28229"/>
      <c r="T4062" s="28229"/>
      <c r="U4062" s="28265"/>
      <c r="V4062" s="28229">
        <v>0</v>
      </c>
    </row>
    <row s="28966" customFormat="1" customHeight="1" ht="22.5">
      <c r="A4063" s="28229"/>
      <c r="B4063" s="28924" t="s">
        <v>3537</v>
      </c>
      <c r="C4063" s="28540" t="s">
        <v>103</v>
      </c>
      <c r="D4063" s="27339" t="str">
        <f>B4063&amp;".1"</f>
        <v>3.1343.1</v>
      </c>
      <c r="E4063" s="27340" t="s">
        <v>1065</v>
      </c>
      <c r="F4063" s="27341" t="s">
        <v>430</v>
      </c>
      <c r="G4063" s="27545" t="s">
        <v>22</v>
      </c>
      <c r="H4063" s="27343" t="s">
        <v>22</v>
      </c>
      <c r="I4063" s="27545" t="s">
        <v>3538</v>
      </c>
      <c r="J4063" s="27343" t="s">
        <v>22</v>
      </c>
      <c r="K4063" s="28195"/>
      <c r="L4063" s="28229"/>
      <c r="M4063" s="28229"/>
      <c r="N4063" s="28229"/>
      <c r="O4063" s="28229"/>
      <c r="P4063" s="28229"/>
      <c r="Q4063" s="28229"/>
      <c r="R4063" s="28229"/>
      <c r="S4063" s="28229"/>
      <c r="T4063" s="28229"/>
      <c r="U4063" s="28265"/>
      <c r="V4063" s="28229">
        <v>0</v>
      </c>
    </row>
    <row s="28966" customFormat="1" customHeight="1" ht="15">
      <c r="A4064" s="28229"/>
      <c r="B4064" s="28924"/>
      <c r="C4064" s="28540"/>
      <c r="D4064" s="27339" t="str">
        <f>B4063&amp;".2"</f>
        <v>3.1343.2</v>
      </c>
      <c r="E4064" s="27340" t="s">
        <v>1066</v>
      </c>
      <c r="F4064" s="27341" t="s">
        <v>430</v>
      </c>
      <c r="G4064" s="27310" t="s">
        <v>22</v>
      </c>
      <c r="H4064" s="27343" t="s">
        <v>22</v>
      </c>
      <c r="I4064" s="27310" t="s">
        <v>3539</v>
      </c>
      <c r="J4064" s="27343" t="s">
        <v>22</v>
      </c>
      <c r="K4064" s="28195" t="s">
        <v>1067</v>
      </c>
      <c r="L4064" s="28229"/>
      <c r="M4064" s="28229"/>
      <c r="N4064" s="28229"/>
      <c r="O4064" s="28229"/>
      <c r="P4064" s="28229"/>
      <c r="Q4064" s="28229"/>
      <c r="R4064" s="28229"/>
      <c r="S4064" s="28229"/>
      <c r="T4064" s="28229"/>
      <c r="U4064" s="28265"/>
      <c r="V4064" s="28229">
        <v>0</v>
      </c>
    </row>
    <row s="28966" customFormat="1" customHeight="1" ht="15">
      <c r="A4065" s="28229"/>
      <c r="B4065" s="28924"/>
      <c r="C4065" s="28540"/>
      <c r="D4065" s="27339" t="str">
        <f>B4063&amp;".3"</f>
        <v>3.1343.3</v>
      </c>
      <c r="E4065" s="27340" t="s">
        <v>1068</v>
      </c>
      <c r="F4065" s="27341" t="s">
        <v>430</v>
      </c>
      <c r="G4065" s="27310" t="s">
        <v>22</v>
      </c>
      <c r="H4065" s="27343" t="s">
        <v>22</v>
      </c>
      <c r="I4065" s="27310" t="s">
        <v>3539</v>
      </c>
      <c r="J4065" s="27343" t="s">
        <v>22</v>
      </c>
      <c r="K4065" s="28195" t="s">
        <v>1069</v>
      </c>
      <c r="L4065" s="28229"/>
      <c r="M4065" s="28229"/>
      <c r="N4065" s="28229"/>
      <c r="O4065" s="28229"/>
      <c r="P4065" s="28229"/>
      <c r="Q4065" s="28229"/>
      <c r="R4065" s="28229"/>
      <c r="S4065" s="28229"/>
      <c r="T4065" s="28229"/>
      <c r="U4065" s="28265"/>
      <c r="V4065" s="28229">
        <v>0</v>
      </c>
    </row>
    <row s="28966" customFormat="1" customHeight="1" ht="22.5">
      <c r="A4066" s="28229"/>
      <c r="B4066" s="28924" t="s">
        <v>3540</v>
      </c>
      <c r="C4066" s="28540" t="s">
        <v>103</v>
      </c>
      <c r="D4066" s="27339" t="str">
        <f>B4066&amp;".1"</f>
        <v>3.1344.1</v>
      </c>
      <c r="E4066" s="27340" t="s">
        <v>1065</v>
      </c>
      <c r="F4066" s="27341" t="s">
        <v>430</v>
      </c>
      <c r="G4066" s="27545" t="s">
        <v>22</v>
      </c>
      <c r="H4066" s="27343" t="s">
        <v>22</v>
      </c>
      <c r="I4066" s="27545" t="s">
        <v>3541</v>
      </c>
      <c r="J4066" s="27343" t="s">
        <v>22</v>
      </c>
      <c r="K4066" s="28195"/>
      <c r="L4066" s="28229"/>
      <c r="M4066" s="28229"/>
      <c r="N4066" s="28229"/>
      <c r="O4066" s="28229"/>
      <c r="P4066" s="28229"/>
      <c r="Q4066" s="28229"/>
      <c r="R4066" s="28229"/>
      <c r="S4066" s="28229"/>
      <c r="T4066" s="28229"/>
      <c r="U4066" s="28265"/>
      <c r="V4066" s="28229">
        <v>0</v>
      </c>
    </row>
    <row s="28966" customFormat="1" customHeight="1" ht="15">
      <c r="A4067" s="28229"/>
      <c r="B4067" s="28924"/>
      <c r="C4067" s="28540"/>
      <c r="D4067" s="27339" t="str">
        <f>B4066&amp;".2"</f>
        <v>3.1344.2</v>
      </c>
      <c r="E4067" s="27340" t="s">
        <v>1066</v>
      </c>
      <c r="F4067" s="27341" t="s">
        <v>430</v>
      </c>
      <c r="G4067" s="27310" t="s">
        <v>22</v>
      </c>
      <c r="H4067" s="27343" t="s">
        <v>22</v>
      </c>
      <c r="I4067" s="27310" t="s">
        <v>3539</v>
      </c>
      <c r="J4067" s="27343" t="s">
        <v>22</v>
      </c>
      <c r="K4067" s="28195" t="s">
        <v>1067</v>
      </c>
      <c r="L4067" s="28229"/>
      <c r="M4067" s="28229"/>
      <c r="N4067" s="28229"/>
      <c r="O4067" s="28229"/>
      <c r="P4067" s="28229"/>
      <c r="Q4067" s="28229"/>
      <c r="R4067" s="28229"/>
      <c r="S4067" s="28229"/>
      <c r="T4067" s="28229"/>
      <c r="U4067" s="28265"/>
      <c r="V4067" s="28229">
        <v>0</v>
      </c>
    </row>
    <row s="28966" customFormat="1" customHeight="1" ht="15">
      <c r="A4068" s="28229"/>
      <c r="B4068" s="28924"/>
      <c r="C4068" s="28540"/>
      <c r="D4068" s="27339" t="str">
        <f>B4066&amp;".3"</f>
        <v>3.1344.3</v>
      </c>
      <c r="E4068" s="27340" t="s">
        <v>1068</v>
      </c>
      <c r="F4068" s="27341" t="s">
        <v>430</v>
      </c>
      <c r="G4068" s="27310" t="s">
        <v>22</v>
      </c>
      <c r="H4068" s="27343" t="s">
        <v>22</v>
      </c>
      <c r="I4068" s="27310" t="s">
        <v>3539</v>
      </c>
      <c r="J4068" s="27343" t="s">
        <v>22</v>
      </c>
      <c r="K4068" s="28195" t="s">
        <v>1069</v>
      </c>
      <c r="L4068" s="28229"/>
      <c r="M4068" s="28229"/>
      <c r="N4068" s="28229"/>
      <c r="O4068" s="28229"/>
      <c r="P4068" s="28229"/>
      <c r="Q4068" s="28229"/>
      <c r="R4068" s="28229"/>
      <c r="S4068" s="28229"/>
      <c r="T4068" s="28229"/>
      <c r="U4068" s="28265"/>
      <c r="V4068" s="28229">
        <v>0</v>
      </c>
    </row>
    <row s="28966" customFormat="1" customHeight="1" ht="22.5">
      <c r="A4069" s="28229"/>
      <c r="B4069" s="28924" t="s">
        <v>3542</v>
      </c>
      <c r="C4069" s="28540" t="s">
        <v>103</v>
      </c>
      <c r="D4069" s="27339" t="str">
        <f>B4069&amp;".1"</f>
        <v>3.1345.1</v>
      </c>
      <c r="E4069" s="27340" t="s">
        <v>1065</v>
      </c>
      <c r="F4069" s="27341" t="s">
        <v>430</v>
      </c>
      <c r="G4069" s="27545" t="s">
        <v>22</v>
      </c>
      <c r="H4069" s="27343" t="s">
        <v>22</v>
      </c>
      <c r="I4069" s="27545" t="s">
        <v>3543</v>
      </c>
      <c r="J4069" s="27343" t="s">
        <v>22</v>
      </c>
      <c r="K4069" s="28195"/>
      <c r="L4069" s="28229"/>
      <c r="M4069" s="28229"/>
      <c r="N4069" s="28229"/>
      <c r="O4069" s="28229"/>
      <c r="P4069" s="28229"/>
      <c r="Q4069" s="28229"/>
      <c r="R4069" s="28229"/>
      <c r="S4069" s="28229"/>
      <c r="T4069" s="28229"/>
      <c r="U4069" s="28265"/>
      <c r="V4069" s="28229">
        <v>0</v>
      </c>
    </row>
    <row s="28966" customFormat="1" customHeight="1" ht="15">
      <c r="A4070" s="28229"/>
      <c r="B4070" s="28924"/>
      <c r="C4070" s="28540"/>
      <c r="D4070" s="27339" t="str">
        <f>B4069&amp;".2"</f>
        <v>3.1345.2</v>
      </c>
      <c r="E4070" s="27340" t="s">
        <v>1066</v>
      </c>
      <c r="F4070" s="27341" t="s">
        <v>430</v>
      </c>
      <c r="G4070" s="27310" t="s">
        <v>22</v>
      </c>
      <c r="H4070" s="27343" t="s">
        <v>22</v>
      </c>
      <c r="I4070" s="27310" t="s">
        <v>3539</v>
      </c>
      <c r="J4070" s="27343" t="s">
        <v>22</v>
      </c>
      <c r="K4070" s="28195" t="s">
        <v>1067</v>
      </c>
      <c r="L4070" s="28229"/>
      <c r="M4070" s="28229"/>
      <c r="N4070" s="28229"/>
      <c r="O4070" s="28229"/>
      <c r="P4070" s="28229"/>
      <c r="Q4070" s="28229"/>
      <c r="R4070" s="28229"/>
      <c r="S4070" s="28229"/>
      <c r="T4070" s="28229"/>
      <c r="U4070" s="28265"/>
      <c r="V4070" s="28229">
        <v>0</v>
      </c>
    </row>
    <row s="28966" customFormat="1" customHeight="1" ht="15">
      <c r="A4071" s="28229"/>
      <c r="B4071" s="28924"/>
      <c r="C4071" s="28540"/>
      <c r="D4071" s="27339" t="str">
        <f>B4069&amp;".3"</f>
        <v>3.1345.3</v>
      </c>
      <c r="E4071" s="27340" t="s">
        <v>1068</v>
      </c>
      <c r="F4071" s="27341" t="s">
        <v>430</v>
      </c>
      <c r="G4071" s="27310" t="s">
        <v>22</v>
      </c>
      <c r="H4071" s="27343" t="s">
        <v>22</v>
      </c>
      <c r="I4071" s="27310" t="s">
        <v>3539</v>
      </c>
      <c r="J4071" s="27343" t="s">
        <v>22</v>
      </c>
      <c r="K4071" s="28195" t="s">
        <v>1069</v>
      </c>
      <c r="L4071" s="28229"/>
      <c r="M4071" s="28229"/>
      <c r="N4071" s="28229"/>
      <c r="O4071" s="28229"/>
      <c r="P4071" s="28229"/>
      <c r="Q4071" s="28229"/>
      <c r="R4071" s="28229"/>
      <c r="S4071" s="28229"/>
      <c r="T4071" s="28229"/>
      <c r="U4071" s="28265"/>
      <c r="V4071" s="28229">
        <v>0</v>
      </c>
    </row>
    <row s="28966" customFormat="1" customHeight="1" ht="22.5">
      <c r="A4072" s="28229"/>
      <c r="B4072" s="28924" t="s">
        <v>3544</v>
      </c>
      <c r="C4072" s="28540" t="s">
        <v>103</v>
      </c>
      <c r="D4072" s="27339" t="str">
        <f>B4072&amp;".1"</f>
        <v>3.1346.1</v>
      </c>
      <c r="E4072" s="27340" t="s">
        <v>1065</v>
      </c>
      <c r="F4072" s="27341" t="s">
        <v>430</v>
      </c>
      <c r="G4072" s="27545" t="s">
        <v>22</v>
      </c>
      <c r="H4072" s="27343" t="s">
        <v>22</v>
      </c>
      <c r="I4072" s="27545" t="s">
        <v>3545</v>
      </c>
      <c r="J4072" s="27343" t="s">
        <v>22</v>
      </c>
      <c r="K4072" s="28195"/>
      <c r="L4072" s="28229"/>
      <c r="M4072" s="28229"/>
      <c r="N4072" s="28229"/>
      <c r="O4072" s="28229"/>
      <c r="P4072" s="28229"/>
      <c r="Q4072" s="28229"/>
      <c r="R4072" s="28229"/>
      <c r="S4072" s="28229"/>
      <c r="T4072" s="28229"/>
      <c r="U4072" s="28265"/>
      <c r="V4072" s="28229">
        <v>0</v>
      </c>
    </row>
    <row s="28966" customFormat="1" customHeight="1" ht="15">
      <c r="A4073" s="28229"/>
      <c r="B4073" s="28924"/>
      <c r="C4073" s="28540"/>
      <c r="D4073" s="27339" t="str">
        <f>B4072&amp;".2"</f>
        <v>3.1346.2</v>
      </c>
      <c r="E4073" s="27340" t="s">
        <v>1066</v>
      </c>
      <c r="F4073" s="27341" t="s">
        <v>430</v>
      </c>
      <c r="G4073" s="27310" t="s">
        <v>22</v>
      </c>
      <c r="H4073" s="27343" t="s">
        <v>22</v>
      </c>
      <c r="I4073" s="27310" t="s">
        <v>3539</v>
      </c>
      <c r="J4073" s="27343" t="s">
        <v>22</v>
      </c>
      <c r="K4073" s="28195" t="s">
        <v>1067</v>
      </c>
      <c r="L4073" s="28229"/>
      <c r="M4073" s="28229"/>
      <c r="N4073" s="28229"/>
      <c r="O4073" s="28229"/>
      <c r="P4073" s="28229"/>
      <c r="Q4073" s="28229"/>
      <c r="R4073" s="28229"/>
      <c r="S4073" s="28229"/>
      <c r="T4073" s="28229"/>
      <c r="U4073" s="28265"/>
      <c r="V4073" s="28229">
        <v>0</v>
      </c>
    </row>
    <row s="28966" customFormat="1" customHeight="1" ht="15">
      <c r="A4074" s="28229"/>
      <c r="B4074" s="28924"/>
      <c r="C4074" s="28540"/>
      <c r="D4074" s="27339" t="str">
        <f>B4072&amp;".3"</f>
        <v>3.1346.3</v>
      </c>
      <c r="E4074" s="27340" t="s">
        <v>1068</v>
      </c>
      <c r="F4074" s="27341" t="s">
        <v>430</v>
      </c>
      <c r="G4074" s="27310" t="s">
        <v>22</v>
      </c>
      <c r="H4074" s="27343" t="s">
        <v>22</v>
      </c>
      <c r="I4074" s="27310" t="s">
        <v>3539</v>
      </c>
      <c r="J4074" s="27343" t="s">
        <v>22</v>
      </c>
      <c r="K4074" s="28195" t="s">
        <v>1069</v>
      </c>
      <c r="L4074" s="28229"/>
      <c r="M4074" s="28229"/>
      <c r="N4074" s="28229"/>
      <c r="O4074" s="28229"/>
      <c r="P4074" s="28229"/>
      <c r="Q4074" s="28229"/>
      <c r="R4074" s="28229"/>
      <c r="S4074" s="28229"/>
      <c r="T4074" s="28229"/>
      <c r="U4074" s="28265"/>
      <c r="V4074" s="28229">
        <v>0</v>
      </c>
    </row>
    <row s="28966" customFormat="1" customHeight="1" ht="22.5">
      <c r="A4075" s="28229"/>
      <c r="B4075" s="28924" t="s">
        <v>3546</v>
      </c>
      <c r="C4075" s="28540" t="s">
        <v>103</v>
      </c>
      <c r="D4075" s="27339" t="str">
        <f>B4075&amp;".1"</f>
        <v>3.1347.1</v>
      </c>
      <c r="E4075" s="27340" t="s">
        <v>1065</v>
      </c>
      <c r="F4075" s="27341" t="s">
        <v>430</v>
      </c>
      <c r="G4075" s="27545" t="s">
        <v>22</v>
      </c>
      <c r="H4075" s="27343" t="s">
        <v>22</v>
      </c>
      <c r="I4075" s="27545" t="s">
        <v>3547</v>
      </c>
      <c r="J4075" s="27343" t="s">
        <v>22</v>
      </c>
      <c r="K4075" s="28195"/>
      <c r="L4075" s="28229"/>
      <c r="M4075" s="28229"/>
      <c r="N4075" s="28229"/>
      <c r="O4075" s="28229"/>
      <c r="P4075" s="28229"/>
      <c r="Q4075" s="28229"/>
      <c r="R4075" s="28229"/>
      <c r="S4075" s="28229"/>
      <c r="T4075" s="28229"/>
      <c r="U4075" s="28265"/>
      <c r="V4075" s="28229">
        <v>0</v>
      </c>
    </row>
    <row s="28966" customFormat="1" customHeight="1" ht="15">
      <c r="A4076" s="28229"/>
      <c r="B4076" s="28924"/>
      <c r="C4076" s="28540"/>
      <c r="D4076" s="27339" t="str">
        <f>B4075&amp;".2"</f>
        <v>3.1347.2</v>
      </c>
      <c r="E4076" s="27340" t="s">
        <v>1066</v>
      </c>
      <c r="F4076" s="27341" t="s">
        <v>430</v>
      </c>
      <c r="G4076" s="27310" t="s">
        <v>22</v>
      </c>
      <c r="H4076" s="27343" t="s">
        <v>22</v>
      </c>
      <c r="I4076" s="27310" t="s">
        <v>3539</v>
      </c>
      <c r="J4076" s="27343" t="s">
        <v>22</v>
      </c>
      <c r="K4076" s="28195" t="s">
        <v>1067</v>
      </c>
      <c r="L4076" s="28229"/>
      <c r="M4076" s="28229"/>
      <c r="N4076" s="28229"/>
      <c r="O4076" s="28229"/>
      <c r="P4076" s="28229"/>
      <c r="Q4076" s="28229"/>
      <c r="R4076" s="28229"/>
      <c r="S4076" s="28229"/>
      <c r="T4076" s="28229"/>
      <c r="U4076" s="28265"/>
      <c r="V4076" s="28229">
        <v>0</v>
      </c>
    </row>
    <row s="28966" customFormat="1" customHeight="1" ht="15">
      <c r="A4077" s="28229"/>
      <c r="B4077" s="28924"/>
      <c r="C4077" s="28540"/>
      <c r="D4077" s="27339" t="str">
        <f>B4075&amp;".3"</f>
        <v>3.1347.3</v>
      </c>
      <c r="E4077" s="27340" t="s">
        <v>1068</v>
      </c>
      <c r="F4077" s="27341" t="s">
        <v>430</v>
      </c>
      <c r="G4077" s="27310" t="s">
        <v>22</v>
      </c>
      <c r="H4077" s="27343" t="s">
        <v>22</v>
      </c>
      <c r="I4077" s="27310" t="s">
        <v>3539</v>
      </c>
      <c r="J4077" s="27343" t="s">
        <v>22</v>
      </c>
      <c r="K4077" s="28195" t="s">
        <v>1069</v>
      </c>
      <c r="L4077" s="28229"/>
      <c r="M4077" s="28229"/>
      <c r="N4077" s="28229"/>
      <c r="O4077" s="28229"/>
      <c r="P4077" s="28229"/>
      <c r="Q4077" s="28229"/>
      <c r="R4077" s="28229"/>
      <c r="S4077" s="28229"/>
      <c r="T4077" s="28229"/>
      <c r="U4077" s="28265"/>
      <c r="V4077" s="28229">
        <v>0</v>
      </c>
    </row>
    <row s="28966" customFormat="1" customHeight="1" ht="22.5">
      <c r="A4078" s="28229"/>
      <c r="B4078" s="28924" t="s">
        <v>3548</v>
      </c>
      <c r="C4078" s="28540" t="s">
        <v>103</v>
      </c>
      <c r="D4078" s="27339" t="str">
        <f>B4078&amp;".1"</f>
        <v>3.1348.1</v>
      </c>
      <c r="E4078" s="27340" t="s">
        <v>1065</v>
      </c>
      <c r="F4078" s="27341" t="s">
        <v>430</v>
      </c>
      <c r="G4078" s="27545" t="s">
        <v>22</v>
      </c>
      <c r="H4078" s="27343" t="s">
        <v>22</v>
      </c>
      <c r="I4078" s="27545" t="s">
        <v>3549</v>
      </c>
      <c r="J4078" s="27343" t="s">
        <v>22</v>
      </c>
      <c r="K4078" s="28195"/>
      <c r="L4078" s="28229"/>
      <c r="M4078" s="28229"/>
      <c r="N4078" s="28229"/>
      <c r="O4078" s="28229"/>
      <c r="P4078" s="28229"/>
      <c r="Q4078" s="28229"/>
      <c r="R4078" s="28229"/>
      <c r="S4078" s="28229"/>
      <c r="T4078" s="28229"/>
      <c r="U4078" s="28265"/>
      <c r="V4078" s="28229">
        <v>0</v>
      </c>
    </row>
    <row s="28966" customFormat="1" customHeight="1" ht="15">
      <c r="A4079" s="28229"/>
      <c r="B4079" s="28924"/>
      <c r="C4079" s="28540"/>
      <c r="D4079" s="27339" t="str">
        <f>B4078&amp;".2"</f>
        <v>3.1348.2</v>
      </c>
      <c r="E4079" s="27340" t="s">
        <v>1066</v>
      </c>
      <c r="F4079" s="27341" t="s">
        <v>430</v>
      </c>
      <c r="G4079" s="27310" t="s">
        <v>22</v>
      </c>
      <c r="H4079" s="27343" t="s">
        <v>22</v>
      </c>
      <c r="I4079" s="27310" t="s">
        <v>3539</v>
      </c>
      <c r="J4079" s="27343" t="s">
        <v>22</v>
      </c>
      <c r="K4079" s="28195" t="s">
        <v>1067</v>
      </c>
      <c r="L4079" s="28229"/>
      <c r="M4079" s="28229"/>
      <c r="N4079" s="28229"/>
      <c r="O4079" s="28229"/>
      <c r="P4079" s="28229"/>
      <c r="Q4079" s="28229"/>
      <c r="R4079" s="28229"/>
      <c r="S4079" s="28229"/>
      <c r="T4079" s="28229"/>
      <c r="U4079" s="28265"/>
      <c r="V4079" s="28229">
        <v>0</v>
      </c>
    </row>
    <row s="28966" customFormat="1" customHeight="1" ht="15">
      <c r="A4080" s="28229"/>
      <c r="B4080" s="28924"/>
      <c r="C4080" s="28540"/>
      <c r="D4080" s="27339" t="str">
        <f>B4078&amp;".3"</f>
        <v>3.1348.3</v>
      </c>
      <c r="E4080" s="27340" t="s">
        <v>1068</v>
      </c>
      <c r="F4080" s="27341" t="s">
        <v>430</v>
      </c>
      <c r="G4080" s="27310" t="s">
        <v>22</v>
      </c>
      <c r="H4080" s="27343" t="s">
        <v>22</v>
      </c>
      <c r="I4080" s="27310" t="s">
        <v>3539</v>
      </c>
      <c r="J4080" s="27343" t="s">
        <v>22</v>
      </c>
      <c r="K4080" s="28195" t="s">
        <v>1069</v>
      </c>
      <c r="L4080" s="28229"/>
      <c r="M4080" s="28229"/>
      <c r="N4080" s="28229"/>
      <c r="O4080" s="28229"/>
      <c r="P4080" s="28229"/>
      <c r="Q4080" s="28229"/>
      <c r="R4080" s="28229"/>
      <c r="S4080" s="28229"/>
      <c r="T4080" s="28229"/>
      <c r="U4080" s="28265"/>
      <c r="V4080" s="28229">
        <v>0</v>
      </c>
    </row>
    <row s="28966" customFormat="1" customHeight="1" ht="22.5">
      <c r="A4081" s="28229"/>
      <c r="B4081" s="28924" t="s">
        <v>3550</v>
      </c>
      <c r="C4081" s="28540" t="s">
        <v>103</v>
      </c>
      <c r="D4081" s="27339" t="str">
        <f>B4081&amp;".1"</f>
        <v>3.1349.1</v>
      </c>
      <c r="E4081" s="27340" t="s">
        <v>1065</v>
      </c>
      <c r="F4081" s="27341" t="s">
        <v>430</v>
      </c>
      <c r="G4081" s="27545" t="s">
        <v>22</v>
      </c>
      <c r="H4081" s="27343" t="s">
        <v>22</v>
      </c>
      <c r="I4081" s="27545" t="s">
        <v>3551</v>
      </c>
      <c r="J4081" s="27343" t="s">
        <v>22</v>
      </c>
      <c r="K4081" s="28195"/>
      <c r="L4081" s="28229"/>
      <c r="M4081" s="28229"/>
      <c r="N4081" s="28229"/>
      <c r="O4081" s="28229"/>
      <c r="P4081" s="28229"/>
      <c r="Q4081" s="28229"/>
      <c r="R4081" s="28229"/>
      <c r="S4081" s="28229"/>
      <c r="T4081" s="28229"/>
      <c r="U4081" s="28265"/>
      <c r="V4081" s="28229">
        <v>0</v>
      </c>
    </row>
    <row s="28966" customFormat="1" customHeight="1" ht="15">
      <c r="A4082" s="28229"/>
      <c r="B4082" s="28924"/>
      <c r="C4082" s="28540"/>
      <c r="D4082" s="27339" t="str">
        <f>B4081&amp;".2"</f>
        <v>3.1349.2</v>
      </c>
      <c r="E4082" s="27340" t="s">
        <v>1066</v>
      </c>
      <c r="F4082" s="27341" t="s">
        <v>430</v>
      </c>
      <c r="G4082" s="27310" t="s">
        <v>22</v>
      </c>
      <c r="H4082" s="27343" t="s">
        <v>22</v>
      </c>
      <c r="I4082" s="27310" t="s">
        <v>3539</v>
      </c>
      <c r="J4082" s="27343" t="s">
        <v>22</v>
      </c>
      <c r="K4082" s="28195" t="s">
        <v>1067</v>
      </c>
      <c r="L4082" s="28229"/>
      <c r="M4082" s="28229"/>
      <c r="N4082" s="28229"/>
      <c r="O4082" s="28229"/>
      <c r="P4082" s="28229"/>
      <c r="Q4082" s="28229"/>
      <c r="R4082" s="28229"/>
      <c r="S4082" s="28229"/>
      <c r="T4082" s="28229"/>
      <c r="U4082" s="28265"/>
      <c r="V4082" s="28229">
        <v>0</v>
      </c>
    </row>
    <row s="28966" customFormat="1" customHeight="1" ht="15">
      <c r="A4083" s="28229"/>
      <c r="B4083" s="28924"/>
      <c r="C4083" s="28540"/>
      <c r="D4083" s="27339" t="str">
        <f>B4081&amp;".3"</f>
        <v>3.1349.3</v>
      </c>
      <c r="E4083" s="27340" t="s">
        <v>1068</v>
      </c>
      <c r="F4083" s="27341" t="s">
        <v>430</v>
      </c>
      <c r="G4083" s="27310" t="s">
        <v>22</v>
      </c>
      <c r="H4083" s="27343" t="s">
        <v>22</v>
      </c>
      <c r="I4083" s="27310" t="s">
        <v>3539</v>
      </c>
      <c r="J4083" s="27343" t="s">
        <v>22</v>
      </c>
      <c r="K4083" s="28195" t="s">
        <v>1069</v>
      </c>
      <c r="L4083" s="28229"/>
      <c r="M4083" s="28229"/>
      <c r="N4083" s="28229"/>
      <c r="O4083" s="28229"/>
      <c r="P4083" s="28229"/>
      <c r="Q4083" s="28229"/>
      <c r="R4083" s="28229"/>
      <c r="S4083" s="28229"/>
      <c r="T4083" s="28229"/>
      <c r="U4083" s="28265"/>
      <c r="V4083" s="28229">
        <v>0</v>
      </c>
    </row>
    <row s="28966" customFormat="1" customHeight="1" ht="22.5">
      <c r="A4084" s="28229"/>
      <c r="B4084" s="28924" t="s">
        <v>3552</v>
      </c>
      <c r="C4084" s="28540" t="s">
        <v>103</v>
      </c>
      <c r="D4084" s="27339" t="str">
        <f>B4084&amp;".1"</f>
        <v>3.1350.1</v>
      </c>
      <c r="E4084" s="27340" t="s">
        <v>1065</v>
      </c>
      <c r="F4084" s="27341" t="s">
        <v>430</v>
      </c>
      <c r="G4084" s="27545" t="s">
        <v>22</v>
      </c>
      <c r="H4084" s="27343" t="s">
        <v>22</v>
      </c>
      <c r="I4084" s="27545" t="s">
        <v>3553</v>
      </c>
      <c r="J4084" s="27343" t="s">
        <v>22</v>
      </c>
      <c r="K4084" s="28195"/>
      <c r="L4084" s="28229"/>
      <c r="M4084" s="28229"/>
      <c r="N4084" s="28229"/>
      <c r="O4084" s="28229"/>
      <c r="P4084" s="28229"/>
      <c r="Q4084" s="28229"/>
      <c r="R4084" s="28229"/>
      <c r="S4084" s="28229"/>
      <c r="T4084" s="28229"/>
      <c r="U4084" s="28265"/>
      <c r="V4084" s="28229">
        <v>0</v>
      </c>
    </row>
    <row s="28966" customFormat="1" customHeight="1" ht="15">
      <c r="A4085" s="28229"/>
      <c r="B4085" s="28924"/>
      <c r="C4085" s="28540"/>
      <c r="D4085" s="27339" t="str">
        <f>B4084&amp;".2"</f>
        <v>3.1350.2</v>
      </c>
      <c r="E4085" s="27340" t="s">
        <v>1066</v>
      </c>
      <c r="F4085" s="27341" t="s">
        <v>430</v>
      </c>
      <c r="G4085" s="27310" t="s">
        <v>22</v>
      </c>
      <c r="H4085" s="27343" t="s">
        <v>22</v>
      </c>
      <c r="I4085" s="27310" t="s">
        <v>3539</v>
      </c>
      <c r="J4085" s="27343" t="s">
        <v>22</v>
      </c>
      <c r="K4085" s="28195" t="s">
        <v>1067</v>
      </c>
      <c r="L4085" s="28229"/>
      <c r="M4085" s="28229"/>
      <c r="N4085" s="28229"/>
      <c r="O4085" s="28229"/>
      <c r="P4085" s="28229"/>
      <c r="Q4085" s="28229"/>
      <c r="R4085" s="28229"/>
      <c r="S4085" s="28229"/>
      <c r="T4085" s="28229"/>
      <c r="U4085" s="28265"/>
      <c r="V4085" s="28229">
        <v>0</v>
      </c>
    </row>
    <row s="28966" customFormat="1" customHeight="1" ht="15">
      <c r="A4086" s="28229"/>
      <c r="B4086" s="28924"/>
      <c r="C4086" s="28540"/>
      <c r="D4086" s="27339" t="str">
        <f>B4084&amp;".3"</f>
        <v>3.1350.3</v>
      </c>
      <c r="E4086" s="27340" t="s">
        <v>1068</v>
      </c>
      <c r="F4086" s="27341" t="s">
        <v>430</v>
      </c>
      <c r="G4086" s="27310" t="s">
        <v>22</v>
      </c>
      <c r="H4086" s="27343" t="s">
        <v>22</v>
      </c>
      <c r="I4086" s="27310" t="s">
        <v>3539</v>
      </c>
      <c r="J4086" s="27343" t="s">
        <v>22</v>
      </c>
      <c r="K4086" s="28195" t="s">
        <v>1069</v>
      </c>
      <c r="L4086" s="28229"/>
      <c r="M4086" s="28229"/>
      <c r="N4086" s="28229"/>
      <c r="O4086" s="28229"/>
      <c r="P4086" s="28229"/>
      <c r="Q4086" s="28229"/>
      <c r="R4086" s="28229"/>
      <c r="S4086" s="28229"/>
      <c r="T4086" s="28229"/>
      <c r="U4086" s="28265"/>
      <c r="V4086" s="28229">
        <v>0</v>
      </c>
    </row>
    <row s="28966" customFormat="1" customHeight="1" ht="22.5">
      <c r="A4087" s="28229"/>
      <c r="B4087" s="28924" t="s">
        <v>3554</v>
      </c>
      <c r="C4087" s="28540" t="s">
        <v>103</v>
      </c>
      <c r="D4087" s="27339" t="str">
        <f>B4087&amp;".1"</f>
        <v>3.1351.1</v>
      </c>
      <c r="E4087" s="27340" t="s">
        <v>1065</v>
      </c>
      <c r="F4087" s="27341" t="s">
        <v>430</v>
      </c>
      <c r="G4087" s="27545" t="s">
        <v>22</v>
      </c>
      <c r="H4087" s="27343" t="s">
        <v>22</v>
      </c>
      <c r="I4087" s="27545" t="s">
        <v>3555</v>
      </c>
      <c r="J4087" s="27343" t="s">
        <v>22</v>
      </c>
      <c r="K4087" s="28195"/>
      <c r="L4087" s="28229"/>
      <c r="M4087" s="28229"/>
      <c r="N4087" s="28229"/>
      <c r="O4087" s="28229"/>
      <c r="P4087" s="28229"/>
      <c r="Q4087" s="28229"/>
      <c r="R4087" s="28229"/>
      <c r="S4087" s="28229"/>
      <c r="T4087" s="28229"/>
      <c r="U4087" s="28265"/>
      <c r="V4087" s="28229">
        <v>0</v>
      </c>
    </row>
    <row s="28966" customFormat="1" customHeight="1" ht="15">
      <c r="A4088" s="28229"/>
      <c r="B4088" s="28924"/>
      <c r="C4088" s="28540"/>
      <c r="D4088" s="27339" t="str">
        <f>B4087&amp;".2"</f>
        <v>3.1351.2</v>
      </c>
      <c r="E4088" s="27340" t="s">
        <v>1066</v>
      </c>
      <c r="F4088" s="27341" t="s">
        <v>430</v>
      </c>
      <c r="G4088" s="27310" t="s">
        <v>22</v>
      </c>
      <c r="H4088" s="27343" t="s">
        <v>22</v>
      </c>
      <c r="I4088" s="27310" t="s">
        <v>3556</v>
      </c>
      <c r="J4088" s="27343" t="s">
        <v>22</v>
      </c>
      <c r="K4088" s="28195" t="s">
        <v>1067</v>
      </c>
      <c r="L4088" s="28229"/>
      <c r="M4088" s="28229"/>
      <c r="N4088" s="28229"/>
      <c r="O4088" s="28229"/>
      <c r="P4088" s="28229"/>
      <c r="Q4088" s="28229"/>
      <c r="R4088" s="28229"/>
      <c r="S4088" s="28229"/>
      <c r="T4088" s="28229"/>
      <c r="U4088" s="28265"/>
      <c r="V4088" s="28229">
        <v>0</v>
      </c>
    </row>
    <row s="28966" customFormat="1" customHeight="1" ht="15">
      <c r="A4089" s="28229"/>
      <c r="B4089" s="28924"/>
      <c r="C4089" s="28540"/>
      <c r="D4089" s="27339" t="str">
        <f>B4087&amp;".3"</f>
        <v>3.1351.3</v>
      </c>
      <c r="E4089" s="27340" t="s">
        <v>1068</v>
      </c>
      <c r="F4089" s="27341" t="s">
        <v>430</v>
      </c>
      <c r="G4089" s="27310" t="s">
        <v>22</v>
      </c>
      <c r="H4089" s="27343" t="s">
        <v>22</v>
      </c>
      <c r="I4089" s="27310" t="s">
        <v>3556</v>
      </c>
      <c r="J4089" s="27343" t="s">
        <v>22</v>
      </c>
      <c r="K4089" s="28195" t="s">
        <v>1069</v>
      </c>
      <c r="L4089" s="28229"/>
      <c r="M4089" s="28229"/>
      <c r="N4089" s="28229"/>
      <c r="O4089" s="28229"/>
      <c r="P4089" s="28229"/>
      <c r="Q4089" s="28229"/>
      <c r="R4089" s="28229"/>
      <c r="S4089" s="28229"/>
      <c r="T4089" s="28229"/>
      <c r="U4089" s="28265"/>
      <c r="V4089" s="28229">
        <v>0</v>
      </c>
    </row>
    <row s="28966" customFormat="1" customHeight="1" ht="22.5">
      <c r="A4090" s="28229"/>
      <c r="B4090" s="28924" t="s">
        <v>3557</v>
      </c>
      <c r="C4090" s="28540" t="s">
        <v>103</v>
      </c>
      <c r="D4090" s="27339" t="str">
        <f>B4090&amp;".1"</f>
        <v>3.1352.1</v>
      </c>
      <c r="E4090" s="27340" t="s">
        <v>1065</v>
      </c>
      <c r="F4090" s="27341" t="s">
        <v>430</v>
      </c>
      <c r="G4090" s="27545" t="s">
        <v>22</v>
      </c>
      <c r="H4090" s="27343" t="s">
        <v>22</v>
      </c>
      <c r="I4090" s="27545" t="s">
        <v>3558</v>
      </c>
      <c r="J4090" s="27343" t="s">
        <v>22</v>
      </c>
      <c r="K4090" s="28195"/>
      <c r="L4090" s="28229"/>
      <c r="M4090" s="28229"/>
      <c r="N4090" s="28229"/>
      <c r="O4090" s="28229"/>
      <c r="P4090" s="28229"/>
      <c r="Q4090" s="28229"/>
      <c r="R4090" s="28229"/>
      <c r="S4090" s="28229"/>
      <c r="T4090" s="28229"/>
      <c r="U4090" s="28265"/>
      <c r="V4090" s="28229">
        <v>0</v>
      </c>
    </row>
    <row s="28966" customFormat="1" customHeight="1" ht="15">
      <c r="A4091" s="28229"/>
      <c r="B4091" s="28924"/>
      <c r="C4091" s="28540"/>
      <c r="D4091" s="27339" t="str">
        <f>B4090&amp;".2"</f>
        <v>3.1352.2</v>
      </c>
      <c r="E4091" s="27340" t="s">
        <v>1066</v>
      </c>
      <c r="F4091" s="27341" t="s">
        <v>430</v>
      </c>
      <c r="G4091" s="27310" t="s">
        <v>22</v>
      </c>
      <c r="H4091" s="27343" t="s">
        <v>22</v>
      </c>
      <c r="I4091" s="27310" t="s">
        <v>3556</v>
      </c>
      <c r="J4091" s="27343" t="s">
        <v>22</v>
      </c>
      <c r="K4091" s="28195" t="s">
        <v>1067</v>
      </c>
      <c r="L4091" s="28229"/>
      <c r="M4091" s="28229"/>
      <c r="N4091" s="28229"/>
      <c r="O4091" s="28229"/>
      <c r="P4091" s="28229"/>
      <c r="Q4091" s="28229"/>
      <c r="R4091" s="28229"/>
      <c r="S4091" s="28229"/>
      <c r="T4091" s="28229"/>
      <c r="U4091" s="28265"/>
      <c r="V4091" s="28229">
        <v>0</v>
      </c>
    </row>
    <row s="28966" customFormat="1" customHeight="1" ht="15">
      <c r="A4092" s="28229"/>
      <c r="B4092" s="28924"/>
      <c r="C4092" s="28540"/>
      <c r="D4092" s="27339" t="str">
        <f>B4090&amp;".3"</f>
        <v>3.1352.3</v>
      </c>
      <c r="E4092" s="27340" t="s">
        <v>1068</v>
      </c>
      <c r="F4092" s="27341" t="s">
        <v>430</v>
      </c>
      <c r="G4092" s="27310" t="s">
        <v>22</v>
      </c>
      <c r="H4092" s="27343" t="s">
        <v>22</v>
      </c>
      <c r="I4092" s="27310" t="s">
        <v>3556</v>
      </c>
      <c r="J4092" s="27343" t="s">
        <v>22</v>
      </c>
      <c r="K4092" s="28195" t="s">
        <v>1069</v>
      </c>
      <c r="L4092" s="28229"/>
      <c r="M4092" s="28229"/>
      <c r="N4092" s="28229"/>
      <c r="O4092" s="28229"/>
      <c r="P4092" s="28229"/>
      <c r="Q4092" s="28229"/>
      <c r="R4092" s="28229"/>
      <c r="S4092" s="28229"/>
      <c r="T4092" s="28229"/>
      <c r="U4092" s="28265"/>
      <c r="V4092" s="28229">
        <v>0</v>
      </c>
    </row>
    <row s="28966" customFormat="1" customHeight="1" ht="22.5">
      <c r="A4093" s="28229"/>
      <c r="B4093" s="28924" t="s">
        <v>3559</v>
      </c>
      <c r="C4093" s="28540" t="s">
        <v>103</v>
      </c>
      <c r="D4093" s="27339" t="str">
        <f>B4093&amp;".1"</f>
        <v>3.1353.1</v>
      </c>
      <c r="E4093" s="27340" t="s">
        <v>1065</v>
      </c>
      <c r="F4093" s="27341" t="s">
        <v>430</v>
      </c>
      <c r="G4093" s="27545" t="s">
        <v>22</v>
      </c>
      <c r="H4093" s="27343" t="s">
        <v>22</v>
      </c>
      <c r="I4093" s="27545" t="s">
        <v>3560</v>
      </c>
      <c r="J4093" s="27343" t="s">
        <v>22</v>
      </c>
      <c r="K4093" s="28195"/>
      <c r="L4093" s="28229"/>
      <c r="M4093" s="28229"/>
      <c r="N4093" s="28229"/>
      <c r="O4093" s="28229"/>
      <c r="P4093" s="28229"/>
      <c r="Q4093" s="28229"/>
      <c r="R4093" s="28229"/>
      <c r="S4093" s="28229"/>
      <c r="T4093" s="28229"/>
      <c r="U4093" s="28265"/>
      <c r="V4093" s="28229">
        <v>0</v>
      </c>
    </row>
    <row s="28966" customFormat="1" customHeight="1" ht="15">
      <c r="A4094" s="28229"/>
      <c r="B4094" s="28924"/>
      <c r="C4094" s="28540"/>
      <c r="D4094" s="27339" t="str">
        <f>B4093&amp;".2"</f>
        <v>3.1353.2</v>
      </c>
      <c r="E4094" s="27340" t="s">
        <v>1066</v>
      </c>
      <c r="F4094" s="27341" t="s">
        <v>430</v>
      </c>
      <c r="G4094" s="27310" t="s">
        <v>22</v>
      </c>
      <c r="H4094" s="27343" t="s">
        <v>22</v>
      </c>
      <c r="I4094" s="27310" t="s">
        <v>3556</v>
      </c>
      <c r="J4094" s="27343" t="s">
        <v>22</v>
      </c>
      <c r="K4094" s="28195" t="s">
        <v>1067</v>
      </c>
      <c r="L4094" s="28229"/>
      <c r="M4094" s="28229"/>
      <c r="N4094" s="28229"/>
      <c r="O4094" s="28229"/>
      <c r="P4094" s="28229"/>
      <c r="Q4094" s="28229"/>
      <c r="R4094" s="28229"/>
      <c r="S4094" s="28229"/>
      <c r="T4094" s="28229"/>
      <c r="U4094" s="28265"/>
      <c r="V4094" s="28229">
        <v>0</v>
      </c>
    </row>
    <row s="28966" customFormat="1" customHeight="1" ht="15">
      <c r="A4095" s="28229"/>
      <c r="B4095" s="28924"/>
      <c r="C4095" s="28540"/>
      <c r="D4095" s="27339" t="str">
        <f>B4093&amp;".3"</f>
        <v>3.1353.3</v>
      </c>
      <c r="E4095" s="27340" t="s">
        <v>1068</v>
      </c>
      <c r="F4095" s="27341" t="s">
        <v>430</v>
      </c>
      <c r="G4095" s="27310" t="s">
        <v>22</v>
      </c>
      <c r="H4095" s="27343" t="s">
        <v>22</v>
      </c>
      <c r="I4095" s="27310" t="s">
        <v>3556</v>
      </c>
      <c r="J4095" s="27343" t="s">
        <v>22</v>
      </c>
      <c r="K4095" s="28195" t="s">
        <v>1069</v>
      </c>
      <c r="L4095" s="28229"/>
      <c r="M4095" s="28229"/>
      <c r="N4095" s="28229"/>
      <c r="O4095" s="28229"/>
      <c r="P4095" s="28229"/>
      <c r="Q4095" s="28229"/>
      <c r="R4095" s="28229"/>
      <c r="S4095" s="28229"/>
      <c r="T4095" s="28229"/>
      <c r="U4095" s="28265"/>
      <c r="V4095" s="28229">
        <v>0</v>
      </c>
    </row>
    <row s="28966" customFormat="1" customHeight="1" ht="22.5">
      <c r="A4096" s="28229"/>
      <c r="B4096" s="28924" t="s">
        <v>3561</v>
      </c>
      <c r="C4096" s="28540" t="s">
        <v>103</v>
      </c>
      <c r="D4096" s="27339" t="str">
        <f>B4096&amp;".1"</f>
        <v>3.1354.1</v>
      </c>
      <c r="E4096" s="27340" t="s">
        <v>1065</v>
      </c>
      <c r="F4096" s="27341" t="s">
        <v>430</v>
      </c>
      <c r="G4096" s="27545" t="s">
        <v>22</v>
      </c>
      <c r="H4096" s="27343" t="s">
        <v>22</v>
      </c>
      <c r="I4096" s="27545" t="s">
        <v>3562</v>
      </c>
      <c r="J4096" s="27343" t="s">
        <v>22</v>
      </c>
      <c r="K4096" s="28195"/>
      <c r="L4096" s="28229"/>
      <c r="M4096" s="28229"/>
      <c r="N4096" s="28229"/>
      <c r="O4096" s="28229"/>
      <c r="P4096" s="28229"/>
      <c r="Q4096" s="28229"/>
      <c r="R4096" s="28229"/>
      <c r="S4096" s="28229"/>
      <c r="T4096" s="28229"/>
      <c r="U4096" s="28265"/>
      <c r="V4096" s="28229">
        <v>0</v>
      </c>
    </row>
    <row s="28966" customFormat="1" customHeight="1" ht="15">
      <c r="A4097" s="28229"/>
      <c r="B4097" s="28924"/>
      <c r="C4097" s="28540"/>
      <c r="D4097" s="27339" t="str">
        <f>B4096&amp;".2"</f>
        <v>3.1354.2</v>
      </c>
      <c r="E4097" s="27340" t="s">
        <v>1066</v>
      </c>
      <c r="F4097" s="27341" t="s">
        <v>430</v>
      </c>
      <c r="G4097" s="27310" t="s">
        <v>22</v>
      </c>
      <c r="H4097" s="27343" t="s">
        <v>22</v>
      </c>
      <c r="I4097" s="27310" t="s">
        <v>3556</v>
      </c>
      <c r="J4097" s="27343" t="s">
        <v>22</v>
      </c>
      <c r="K4097" s="28195" t="s">
        <v>1067</v>
      </c>
      <c r="L4097" s="28229"/>
      <c r="M4097" s="28229"/>
      <c r="N4097" s="28229"/>
      <c r="O4097" s="28229"/>
      <c r="P4097" s="28229"/>
      <c r="Q4097" s="28229"/>
      <c r="R4097" s="28229"/>
      <c r="S4097" s="28229"/>
      <c r="T4097" s="28229"/>
      <c r="U4097" s="28265"/>
      <c r="V4097" s="28229">
        <v>0</v>
      </c>
    </row>
    <row s="28966" customFormat="1" customHeight="1" ht="15">
      <c r="A4098" s="28229"/>
      <c r="B4098" s="28924"/>
      <c r="C4098" s="28540"/>
      <c r="D4098" s="27339" t="str">
        <f>B4096&amp;".3"</f>
        <v>3.1354.3</v>
      </c>
      <c r="E4098" s="27340" t="s">
        <v>1068</v>
      </c>
      <c r="F4098" s="27341" t="s">
        <v>430</v>
      </c>
      <c r="G4098" s="27310" t="s">
        <v>22</v>
      </c>
      <c r="H4098" s="27343" t="s">
        <v>22</v>
      </c>
      <c r="I4098" s="27310" t="s">
        <v>3556</v>
      </c>
      <c r="J4098" s="27343" t="s">
        <v>22</v>
      </c>
      <c r="K4098" s="28195" t="s">
        <v>1069</v>
      </c>
      <c r="L4098" s="28229"/>
      <c r="M4098" s="28229"/>
      <c r="N4098" s="28229"/>
      <c r="O4098" s="28229"/>
      <c r="P4098" s="28229"/>
      <c r="Q4098" s="28229"/>
      <c r="R4098" s="28229"/>
      <c r="S4098" s="28229"/>
      <c r="T4098" s="28229"/>
      <c r="U4098" s="28265"/>
      <c r="V4098" s="28229">
        <v>0</v>
      </c>
    </row>
    <row s="28966" customFormat="1" customHeight="1" ht="22.5">
      <c r="A4099" s="28229"/>
      <c r="B4099" s="28924" t="s">
        <v>3563</v>
      </c>
      <c r="C4099" s="28540" t="s">
        <v>103</v>
      </c>
      <c r="D4099" s="27339" t="str">
        <f>B4099&amp;".1"</f>
        <v>3.1355.1</v>
      </c>
      <c r="E4099" s="27340" t="s">
        <v>1065</v>
      </c>
      <c r="F4099" s="27341" t="s">
        <v>430</v>
      </c>
      <c r="G4099" s="27545" t="s">
        <v>22</v>
      </c>
      <c r="H4099" s="27343" t="s">
        <v>22</v>
      </c>
      <c r="I4099" s="27545" t="s">
        <v>3564</v>
      </c>
      <c r="J4099" s="27343" t="s">
        <v>22</v>
      </c>
      <c r="K4099" s="28195"/>
      <c r="L4099" s="28229"/>
      <c r="M4099" s="28229"/>
      <c r="N4099" s="28229"/>
      <c r="O4099" s="28229"/>
      <c r="P4099" s="28229"/>
      <c r="Q4099" s="28229"/>
      <c r="R4099" s="28229"/>
      <c r="S4099" s="28229"/>
      <c r="T4099" s="28229"/>
      <c r="U4099" s="28265"/>
      <c r="V4099" s="28229">
        <v>0</v>
      </c>
    </row>
    <row s="28966" customFormat="1" customHeight="1" ht="15">
      <c r="A4100" s="28229"/>
      <c r="B4100" s="28924"/>
      <c r="C4100" s="28540"/>
      <c r="D4100" s="27339" t="str">
        <f>B4099&amp;".2"</f>
        <v>3.1355.2</v>
      </c>
      <c r="E4100" s="27340" t="s">
        <v>1066</v>
      </c>
      <c r="F4100" s="27341" t="s">
        <v>430</v>
      </c>
      <c r="G4100" s="27310" t="s">
        <v>22</v>
      </c>
      <c r="H4100" s="27343" t="s">
        <v>22</v>
      </c>
      <c r="I4100" s="27310" t="s">
        <v>3556</v>
      </c>
      <c r="J4100" s="27343" t="s">
        <v>22</v>
      </c>
      <c r="K4100" s="28195" t="s">
        <v>1067</v>
      </c>
      <c r="L4100" s="28229"/>
      <c r="M4100" s="28229"/>
      <c r="N4100" s="28229"/>
      <c r="O4100" s="28229"/>
      <c r="P4100" s="28229"/>
      <c r="Q4100" s="28229"/>
      <c r="R4100" s="28229"/>
      <c r="S4100" s="28229"/>
      <c r="T4100" s="28229"/>
      <c r="U4100" s="28265"/>
      <c r="V4100" s="28229">
        <v>0</v>
      </c>
    </row>
    <row s="28966" customFormat="1" customHeight="1" ht="15">
      <c r="A4101" s="28229"/>
      <c r="B4101" s="28924"/>
      <c r="C4101" s="28540"/>
      <c r="D4101" s="27339" t="str">
        <f>B4099&amp;".3"</f>
        <v>3.1355.3</v>
      </c>
      <c r="E4101" s="27340" t="s">
        <v>1068</v>
      </c>
      <c r="F4101" s="27341" t="s">
        <v>430</v>
      </c>
      <c r="G4101" s="27310" t="s">
        <v>22</v>
      </c>
      <c r="H4101" s="27343" t="s">
        <v>22</v>
      </c>
      <c r="I4101" s="27310" t="s">
        <v>3539</v>
      </c>
      <c r="J4101" s="27343" t="s">
        <v>22</v>
      </c>
      <c r="K4101" s="28195" t="s">
        <v>1069</v>
      </c>
      <c r="L4101" s="28229"/>
      <c r="M4101" s="28229"/>
      <c r="N4101" s="28229"/>
      <c r="O4101" s="28229"/>
      <c r="P4101" s="28229"/>
      <c r="Q4101" s="28229"/>
      <c r="R4101" s="28229"/>
      <c r="S4101" s="28229"/>
      <c r="T4101" s="28229"/>
      <c r="U4101" s="28265"/>
      <c r="V4101" s="28229">
        <v>0</v>
      </c>
    </row>
    <row s="28966" customFormat="1" customHeight="1" ht="22.5">
      <c r="A4102" s="28229"/>
      <c r="B4102" s="28924" t="s">
        <v>3565</v>
      </c>
      <c r="C4102" s="28540" t="s">
        <v>103</v>
      </c>
      <c r="D4102" s="27339" t="str">
        <f>B4102&amp;".1"</f>
        <v>3.1356.1</v>
      </c>
      <c r="E4102" s="27340" t="s">
        <v>1065</v>
      </c>
      <c r="F4102" s="27341" t="s">
        <v>430</v>
      </c>
      <c r="G4102" s="27545" t="s">
        <v>22</v>
      </c>
      <c r="H4102" s="27343" t="s">
        <v>22</v>
      </c>
      <c r="I4102" s="27545" t="s">
        <v>3566</v>
      </c>
      <c r="J4102" s="27343" t="s">
        <v>22</v>
      </c>
      <c r="K4102" s="28195"/>
      <c r="L4102" s="28229"/>
      <c r="M4102" s="28229"/>
      <c r="N4102" s="28229"/>
      <c r="O4102" s="28229"/>
      <c r="P4102" s="28229"/>
      <c r="Q4102" s="28229"/>
      <c r="R4102" s="28229"/>
      <c r="S4102" s="28229"/>
      <c r="T4102" s="28229"/>
      <c r="U4102" s="28265"/>
      <c r="V4102" s="28229">
        <v>0</v>
      </c>
    </row>
    <row s="28966" customFormat="1" customHeight="1" ht="15">
      <c r="A4103" s="28229"/>
      <c r="B4103" s="28924"/>
      <c r="C4103" s="28540"/>
      <c r="D4103" s="27339" t="str">
        <f>B4102&amp;".2"</f>
        <v>3.1356.2</v>
      </c>
      <c r="E4103" s="27340" t="s">
        <v>1066</v>
      </c>
      <c r="F4103" s="27341" t="s">
        <v>430</v>
      </c>
      <c r="G4103" s="27310" t="s">
        <v>22</v>
      </c>
      <c r="H4103" s="27343" t="s">
        <v>22</v>
      </c>
      <c r="I4103" s="27310" t="s">
        <v>3556</v>
      </c>
      <c r="J4103" s="27343" t="s">
        <v>22</v>
      </c>
      <c r="K4103" s="28195" t="s">
        <v>1067</v>
      </c>
      <c r="L4103" s="28229"/>
      <c r="M4103" s="28229"/>
      <c r="N4103" s="28229"/>
      <c r="O4103" s="28229"/>
      <c r="P4103" s="28229"/>
      <c r="Q4103" s="28229"/>
      <c r="R4103" s="28229"/>
      <c r="S4103" s="28229"/>
      <c r="T4103" s="28229"/>
      <c r="U4103" s="28265"/>
      <c r="V4103" s="28229">
        <v>0</v>
      </c>
    </row>
    <row s="28966" customFormat="1" customHeight="1" ht="15">
      <c r="A4104" s="28229"/>
      <c r="B4104" s="28924"/>
      <c r="C4104" s="28540"/>
      <c r="D4104" s="27339" t="str">
        <f>B4102&amp;".3"</f>
        <v>3.1356.3</v>
      </c>
      <c r="E4104" s="27340" t="s">
        <v>1068</v>
      </c>
      <c r="F4104" s="27341" t="s">
        <v>430</v>
      </c>
      <c r="G4104" s="27310" t="s">
        <v>22</v>
      </c>
      <c r="H4104" s="27343" t="s">
        <v>22</v>
      </c>
      <c r="I4104" s="27310" t="s">
        <v>3556</v>
      </c>
      <c r="J4104" s="27343" t="s">
        <v>22</v>
      </c>
      <c r="K4104" s="28195" t="s">
        <v>1069</v>
      </c>
      <c r="L4104" s="28229"/>
      <c r="M4104" s="28229"/>
      <c r="N4104" s="28229"/>
      <c r="O4104" s="28229"/>
      <c r="P4104" s="28229"/>
      <c r="Q4104" s="28229"/>
      <c r="R4104" s="28229"/>
      <c r="S4104" s="28229"/>
      <c r="T4104" s="28229"/>
      <c r="U4104" s="28265"/>
      <c r="V4104" s="28229">
        <v>0</v>
      </c>
    </row>
    <row s="28966" customFormat="1" customHeight="1" ht="22.5">
      <c r="A4105" s="28229"/>
      <c r="B4105" s="28924" t="s">
        <v>3567</v>
      </c>
      <c r="C4105" s="28540" t="s">
        <v>103</v>
      </c>
      <c r="D4105" s="27339" t="str">
        <f>B4105&amp;".1"</f>
        <v>3.1357.1</v>
      </c>
      <c r="E4105" s="27340" t="s">
        <v>1065</v>
      </c>
      <c r="F4105" s="27341" t="s">
        <v>430</v>
      </c>
      <c r="G4105" s="27545" t="s">
        <v>22</v>
      </c>
      <c r="H4105" s="27343" t="s">
        <v>22</v>
      </c>
      <c r="I4105" s="27545" t="s">
        <v>3568</v>
      </c>
      <c r="J4105" s="27343" t="s">
        <v>22</v>
      </c>
      <c r="K4105" s="28195"/>
      <c r="L4105" s="28229"/>
      <c r="M4105" s="28229"/>
      <c r="N4105" s="28229"/>
      <c r="O4105" s="28229"/>
      <c r="P4105" s="28229"/>
      <c r="Q4105" s="28229"/>
      <c r="R4105" s="28229"/>
      <c r="S4105" s="28229"/>
      <c r="T4105" s="28229"/>
      <c r="U4105" s="28265"/>
      <c r="V4105" s="28229">
        <v>0</v>
      </c>
    </row>
    <row s="28966" customFormat="1" customHeight="1" ht="15">
      <c r="A4106" s="28229"/>
      <c r="B4106" s="28924"/>
      <c r="C4106" s="28540"/>
      <c r="D4106" s="27339" t="str">
        <f>B4105&amp;".2"</f>
        <v>3.1357.2</v>
      </c>
      <c r="E4106" s="27340" t="s">
        <v>1066</v>
      </c>
      <c r="F4106" s="27341" t="s">
        <v>430</v>
      </c>
      <c r="G4106" s="27310" t="s">
        <v>22</v>
      </c>
      <c r="H4106" s="27343" t="s">
        <v>22</v>
      </c>
      <c r="I4106" s="27310" t="s">
        <v>3556</v>
      </c>
      <c r="J4106" s="27343" t="s">
        <v>22</v>
      </c>
      <c r="K4106" s="28195" t="s">
        <v>1067</v>
      </c>
      <c r="L4106" s="28229"/>
      <c r="M4106" s="28229"/>
      <c r="N4106" s="28229"/>
      <c r="O4106" s="28229"/>
      <c r="P4106" s="28229"/>
      <c r="Q4106" s="28229"/>
      <c r="R4106" s="28229"/>
      <c r="S4106" s="28229"/>
      <c r="T4106" s="28229"/>
      <c r="U4106" s="28265"/>
      <c r="V4106" s="28229">
        <v>0</v>
      </c>
    </row>
    <row s="28966" customFormat="1" customHeight="1" ht="15">
      <c r="A4107" s="28229"/>
      <c r="B4107" s="28924"/>
      <c r="C4107" s="28540"/>
      <c r="D4107" s="27339" t="str">
        <f>B4105&amp;".3"</f>
        <v>3.1357.3</v>
      </c>
      <c r="E4107" s="27340" t="s">
        <v>1068</v>
      </c>
      <c r="F4107" s="27341" t="s">
        <v>430</v>
      </c>
      <c r="G4107" s="27310" t="s">
        <v>22</v>
      </c>
      <c r="H4107" s="27343" t="s">
        <v>22</v>
      </c>
      <c r="I4107" s="27310" t="s">
        <v>3556</v>
      </c>
      <c r="J4107" s="27343" t="s">
        <v>22</v>
      </c>
      <c r="K4107" s="28195" t="s">
        <v>1069</v>
      </c>
      <c r="L4107" s="28229"/>
      <c r="M4107" s="28229"/>
      <c r="N4107" s="28229"/>
      <c r="O4107" s="28229"/>
      <c r="P4107" s="28229"/>
      <c r="Q4107" s="28229"/>
      <c r="R4107" s="28229"/>
      <c r="S4107" s="28229"/>
      <c r="T4107" s="28229"/>
      <c r="U4107" s="28265"/>
      <c r="V4107" s="28229">
        <v>0</v>
      </c>
    </row>
    <row s="28966" customFormat="1" customHeight="1" ht="22.5">
      <c r="A4108" s="28229"/>
      <c r="B4108" s="28924" t="s">
        <v>3569</v>
      </c>
      <c r="C4108" s="28540" t="s">
        <v>103</v>
      </c>
      <c r="D4108" s="27339" t="str">
        <f>B4108&amp;".1"</f>
        <v>3.1358.1</v>
      </c>
      <c r="E4108" s="27340" t="s">
        <v>1065</v>
      </c>
      <c r="F4108" s="27341" t="s">
        <v>430</v>
      </c>
      <c r="G4108" s="27545" t="s">
        <v>22</v>
      </c>
      <c r="H4108" s="27343" t="s">
        <v>22</v>
      </c>
      <c r="I4108" s="27545" t="s">
        <v>3570</v>
      </c>
      <c r="J4108" s="27343" t="s">
        <v>22</v>
      </c>
      <c r="K4108" s="28195"/>
      <c r="L4108" s="28229"/>
      <c r="M4108" s="28229"/>
      <c r="N4108" s="28229"/>
      <c r="O4108" s="28229"/>
      <c r="P4108" s="28229"/>
      <c r="Q4108" s="28229"/>
      <c r="R4108" s="28229"/>
      <c r="S4108" s="28229"/>
      <c r="T4108" s="28229"/>
      <c r="U4108" s="28265"/>
      <c r="V4108" s="28229">
        <v>0</v>
      </c>
    </row>
    <row s="28966" customFormat="1" customHeight="1" ht="15">
      <c r="A4109" s="28229"/>
      <c r="B4109" s="28924"/>
      <c r="C4109" s="28540"/>
      <c r="D4109" s="27339" t="str">
        <f>B4108&amp;".2"</f>
        <v>3.1358.2</v>
      </c>
      <c r="E4109" s="27340" t="s">
        <v>1066</v>
      </c>
      <c r="F4109" s="27341" t="s">
        <v>430</v>
      </c>
      <c r="G4109" s="27310" t="s">
        <v>22</v>
      </c>
      <c r="H4109" s="27343" t="s">
        <v>22</v>
      </c>
      <c r="I4109" s="27310" t="s">
        <v>3556</v>
      </c>
      <c r="J4109" s="27343" t="s">
        <v>22</v>
      </c>
      <c r="K4109" s="28195" t="s">
        <v>1067</v>
      </c>
      <c r="L4109" s="28229"/>
      <c r="M4109" s="28229"/>
      <c r="N4109" s="28229"/>
      <c r="O4109" s="28229"/>
      <c r="P4109" s="28229"/>
      <c r="Q4109" s="28229"/>
      <c r="R4109" s="28229"/>
      <c r="S4109" s="28229"/>
      <c r="T4109" s="28229"/>
      <c r="U4109" s="28265"/>
      <c r="V4109" s="28229">
        <v>0</v>
      </c>
    </row>
    <row s="28966" customFormat="1" customHeight="1" ht="15">
      <c r="A4110" s="28229"/>
      <c r="B4110" s="28924"/>
      <c r="C4110" s="28540"/>
      <c r="D4110" s="27339" t="str">
        <f>B4108&amp;".3"</f>
        <v>3.1358.3</v>
      </c>
      <c r="E4110" s="27340" t="s">
        <v>1068</v>
      </c>
      <c r="F4110" s="27341" t="s">
        <v>430</v>
      </c>
      <c r="G4110" s="27310" t="s">
        <v>22</v>
      </c>
      <c r="H4110" s="27343" t="s">
        <v>22</v>
      </c>
      <c r="I4110" s="27310" t="s">
        <v>3556</v>
      </c>
      <c r="J4110" s="27343" t="s">
        <v>22</v>
      </c>
      <c r="K4110" s="28195" t="s">
        <v>1069</v>
      </c>
      <c r="L4110" s="28229"/>
      <c r="M4110" s="28229"/>
      <c r="N4110" s="28229"/>
      <c r="O4110" s="28229"/>
      <c r="P4110" s="28229"/>
      <c r="Q4110" s="28229"/>
      <c r="R4110" s="28229"/>
      <c r="S4110" s="28229"/>
      <c r="T4110" s="28229"/>
      <c r="U4110" s="28265"/>
      <c r="V4110" s="28229">
        <v>0</v>
      </c>
    </row>
    <row s="28966" customFormat="1" customHeight="1" ht="22.5">
      <c r="A4111" s="28229"/>
      <c r="B4111" s="28924" t="s">
        <v>3571</v>
      </c>
      <c r="C4111" s="28540" t="s">
        <v>103</v>
      </c>
      <c r="D4111" s="27339" t="str">
        <f>B4111&amp;".1"</f>
        <v>3.1359.1</v>
      </c>
      <c r="E4111" s="27340" t="s">
        <v>1065</v>
      </c>
      <c r="F4111" s="27341" t="s">
        <v>430</v>
      </c>
      <c r="G4111" s="27545" t="s">
        <v>22</v>
      </c>
      <c r="H4111" s="27343" t="s">
        <v>22</v>
      </c>
      <c r="I4111" s="27545" t="s">
        <v>3572</v>
      </c>
      <c r="J4111" s="27343" t="s">
        <v>22</v>
      </c>
      <c r="K4111" s="28195"/>
      <c r="L4111" s="28229"/>
      <c r="M4111" s="28229"/>
      <c r="N4111" s="28229"/>
      <c r="O4111" s="28229"/>
      <c r="P4111" s="28229"/>
      <c r="Q4111" s="28229"/>
      <c r="R4111" s="28229"/>
      <c r="S4111" s="28229"/>
      <c r="T4111" s="28229"/>
      <c r="U4111" s="28265"/>
      <c r="V4111" s="28229">
        <v>0</v>
      </c>
    </row>
    <row s="28966" customFormat="1" customHeight="1" ht="15">
      <c r="A4112" s="28229"/>
      <c r="B4112" s="28924"/>
      <c r="C4112" s="28540"/>
      <c r="D4112" s="27339" t="str">
        <f>B4111&amp;".2"</f>
        <v>3.1359.2</v>
      </c>
      <c r="E4112" s="27340" t="s">
        <v>1066</v>
      </c>
      <c r="F4112" s="27341" t="s">
        <v>430</v>
      </c>
      <c r="G4112" s="27310" t="s">
        <v>22</v>
      </c>
      <c r="H4112" s="27343" t="s">
        <v>22</v>
      </c>
      <c r="I4112" s="27310" t="s">
        <v>3556</v>
      </c>
      <c r="J4112" s="27343" t="s">
        <v>22</v>
      </c>
      <c r="K4112" s="28195" t="s">
        <v>1067</v>
      </c>
      <c r="L4112" s="28229"/>
      <c r="M4112" s="28229"/>
      <c r="N4112" s="28229"/>
      <c r="O4112" s="28229"/>
      <c r="P4112" s="28229"/>
      <c r="Q4112" s="28229"/>
      <c r="R4112" s="28229"/>
      <c r="S4112" s="28229"/>
      <c r="T4112" s="28229"/>
      <c r="U4112" s="28265"/>
      <c r="V4112" s="28229">
        <v>0</v>
      </c>
    </row>
    <row s="28966" customFormat="1" customHeight="1" ht="15">
      <c r="A4113" s="28229"/>
      <c r="B4113" s="28924"/>
      <c r="C4113" s="28540"/>
      <c r="D4113" s="27339" t="str">
        <f>B4111&amp;".3"</f>
        <v>3.1359.3</v>
      </c>
      <c r="E4113" s="27340" t="s">
        <v>1068</v>
      </c>
      <c r="F4113" s="27341" t="s">
        <v>430</v>
      </c>
      <c r="G4113" s="27310" t="s">
        <v>22</v>
      </c>
      <c r="H4113" s="27343" t="s">
        <v>22</v>
      </c>
      <c r="I4113" s="27310" t="s">
        <v>3556</v>
      </c>
      <c r="J4113" s="27343" t="s">
        <v>22</v>
      </c>
      <c r="K4113" s="28195" t="s">
        <v>1069</v>
      </c>
      <c r="L4113" s="28229"/>
      <c r="M4113" s="28229"/>
      <c r="N4113" s="28229"/>
      <c r="O4113" s="28229"/>
      <c r="P4113" s="28229"/>
      <c r="Q4113" s="28229"/>
      <c r="R4113" s="28229"/>
      <c r="S4113" s="28229"/>
      <c r="T4113" s="28229"/>
      <c r="U4113" s="28265"/>
      <c r="V4113" s="28229">
        <v>0</v>
      </c>
    </row>
    <row s="28966" customFormat="1" customHeight="1" ht="22.5">
      <c r="A4114" s="28229"/>
      <c r="B4114" s="28924" t="s">
        <v>3573</v>
      </c>
      <c r="C4114" s="28540" t="s">
        <v>103</v>
      </c>
      <c r="D4114" s="27339" t="str">
        <f>B4114&amp;".1"</f>
        <v>3.1360.1</v>
      </c>
      <c r="E4114" s="27340" t="s">
        <v>1065</v>
      </c>
      <c r="F4114" s="27341" t="s">
        <v>430</v>
      </c>
      <c r="G4114" s="27545" t="s">
        <v>22</v>
      </c>
      <c r="H4114" s="27343" t="s">
        <v>22</v>
      </c>
      <c r="I4114" s="27545" t="s">
        <v>3574</v>
      </c>
      <c r="J4114" s="27343" t="s">
        <v>22</v>
      </c>
      <c r="K4114" s="28195"/>
      <c r="L4114" s="28229"/>
      <c r="M4114" s="28229"/>
      <c r="N4114" s="28229"/>
      <c r="O4114" s="28229"/>
      <c r="P4114" s="28229"/>
      <c r="Q4114" s="28229"/>
      <c r="R4114" s="28229"/>
      <c r="S4114" s="28229"/>
      <c r="T4114" s="28229"/>
      <c r="U4114" s="28265"/>
      <c r="V4114" s="28229">
        <v>0</v>
      </c>
    </row>
    <row s="28966" customFormat="1" customHeight="1" ht="15">
      <c r="A4115" s="28229"/>
      <c r="B4115" s="28924"/>
      <c r="C4115" s="28540"/>
      <c r="D4115" s="27339" t="str">
        <f>B4114&amp;".2"</f>
        <v>3.1360.2</v>
      </c>
      <c r="E4115" s="27340" t="s">
        <v>1066</v>
      </c>
      <c r="F4115" s="27341" t="s">
        <v>430</v>
      </c>
      <c r="G4115" s="27310" t="s">
        <v>22</v>
      </c>
      <c r="H4115" s="27343" t="s">
        <v>22</v>
      </c>
      <c r="I4115" s="27310" t="s">
        <v>3556</v>
      </c>
      <c r="J4115" s="27343" t="s">
        <v>22</v>
      </c>
      <c r="K4115" s="28195" t="s">
        <v>1067</v>
      </c>
      <c r="L4115" s="28229"/>
      <c r="M4115" s="28229"/>
      <c r="N4115" s="28229"/>
      <c r="O4115" s="28229"/>
      <c r="P4115" s="28229"/>
      <c r="Q4115" s="28229"/>
      <c r="R4115" s="28229"/>
      <c r="S4115" s="28229"/>
      <c r="T4115" s="28229"/>
      <c r="U4115" s="28265"/>
      <c r="V4115" s="28229">
        <v>0</v>
      </c>
    </row>
    <row s="28966" customFormat="1" customHeight="1" ht="15">
      <c r="A4116" s="28229"/>
      <c r="B4116" s="28924"/>
      <c r="C4116" s="28540"/>
      <c r="D4116" s="27339" t="str">
        <f>B4114&amp;".3"</f>
        <v>3.1360.3</v>
      </c>
      <c r="E4116" s="27340" t="s">
        <v>1068</v>
      </c>
      <c r="F4116" s="27341" t="s">
        <v>430</v>
      </c>
      <c r="G4116" s="27310" t="s">
        <v>22</v>
      </c>
      <c r="H4116" s="27343" t="s">
        <v>22</v>
      </c>
      <c r="I4116" s="27310" t="s">
        <v>3556</v>
      </c>
      <c r="J4116" s="27343" t="s">
        <v>22</v>
      </c>
      <c r="K4116" s="28195" t="s">
        <v>1069</v>
      </c>
      <c r="L4116" s="28229"/>
      <c r="M4116" s="28229"/>
      <c r="N4116" s="28229"/>
      <c r="O4116" s="28229"/>
      <c r="P4116" s="28229"/>
      <c r="Q4116" s="28229"/>
      <c r="R4116" s="28229"/>
      <c r="S4116" s="28229"/>
      <c r="T4116" s="28229"/>
      <c r="U4116" s="28265"/>
      <c r="V4116" s="28229">
        <v>0</v>
      </c>
    </row>
    <row s="28966" customFormat="1" customHeight="1" ht="22.5">
      <c r="A4117" s="28229"/>
      <c r="B4117" s="28924" t="s">
        <v>3575</v>
      </c>
      <c r="C4117" s="28540" t="s">
        <v>103</v>
      </c>
      <c r="D4117" s="27339" t="str">
        <f>B4117&amp;".1"</f>
        <v>3.1361.1</v>
      </c>
      <c r="E4117" s="27340" t="s">
        <v>1065</v>
      </c>
      <c r="F4117" s="27341" t="s">
        <v>430</v>
      </c>
      <c r="G4117" s="27545" t="s">
        <v>22</v>
      </c>
      <c r="H4117" s="27343" t="s">
        <v>22</v>
      </c>
      <c r="I4117" s="27545" t="s">
        <v>3576</v>
      </c>
      <c r="J4117" s="27343" t="s">
        <v>22</v>
      </c>
      <c r="K4117" s="28195"/>
      <c r="L4117" s="28229"/>
      <c r="M4117" s="28229"/>
      <c r="N4117" s="28229"/>
      <c r="O4117" s="28229"/>
      <c r="P4117" s="28229"/>
      <c r="Q4117" s="28229"/>
      <c r="R4117" s="28229"/>
      <c r="S4117" s="28229"/>
      <c r="T4117" s="28229"/>
      <c r="U4117" s="28265"/>
      <c r="V4117" s="28229">
        <v>0</v>
      </c>
    </row>
    <row s="28966" customFormat="1" customHeight="1" ht="15">
      <c r="A4118" s="28229"/>
      <c r="B4118" s="28924"/>
      <c r="C4118" s="28540"/>
      <c r="D4118" s="27339" t="str">
        <f>B4117&amp;".2"</f>
        <v>3.1361.2</v>
      </c>
      <c r="E4118" s="27340" t="s">
        <v>1066</v>
      </c>
      <c r="F4118" s="27341" t="s">
        <v>430</v>
      </c>
      <c r="G4118" s="27310" t="s">
        <v>22</v>
      </c>
      <c r="H4118" s="27343" t="s">
        <v>22</v>
      </c>
      <c r="I4118" s="27310" t="s">
        <v>3556</v>
      </c>
      <c r="J4118" s="27343" t="s">
        <v>22</v>
      </c>
      <c r="K4118" s="28195" t="s">
        <v>1067</v>
      </c>
      <c r="L4118" s="28229"/>
      <c r="M4118" s="28229"/>
      <c r="N4118" s="28229"/>
      <c r="O4118" s="28229"/>
      <c r="P4118" s="28229"/>
      <c r="Q4118" s="28229"/>
      <c r="R4118" s="28229"/>
      <c r="S4118" s="28229"/>
      <c r="T4118" s="28229"/>
      <c r="U4118" s="28265"/>
      <c r="V4118" s="28229">
        <v>0</v>
      </c>
    </row>
    <row s="28966" customFormat="1" customHeight="1" ht="15">
      <c r="A4119" s="28229"/>
      <c r="B4119" s="28924"/>
      <c r="C4119" s="28540"/>
      <c r="D4119" s="27339" t="str">
        <f>B4117&amp;".3"</f>
        <v>3.1361.3</v>
      </c>
      <c r="E4119" s="27340" t="s">
        <v>1068</v>
      </c>
      <c r="F4119" s="27341" t="s">
        <v>430</v>
      </c>
      <c r="G4119" s="27310" t="s">
        <v>22</v>
      </c>
      <c r="H4119" s="27343" t="s">
        <v>22</v>
      </c>
      <c r="I4119" s="27310" t="s">
        <v>3556</v>
      </c>
      <c r="J4119" s="27343" t="s">
        <v>22</v>
      </c>
      <c r="K4119" s="28195" t="s">
        <v>1069</v>
      </c>
      <c r="L4119" s="28229"/>
      <c r="M4119" s="28229"/>
      <c r="N4119" s="28229"/>
      <c r="O4119" s="28229"/>
      <c r="P4119" s="28229"/>
      <c r="Q4119" s="28229"/>
      <c r="R4119" s="28229"/>
      <c r="S4119" s="28229"/>
      <c r="T4119" s="28229"/>
      <c r="U4119" s="28265"/>
      <c r="V4119" s="28229">
        <v>0</v>
      </c>
    </row>
    <row s="28966" customFormat="1" customHeight="1" ht="22.5">
      <c r="A4120" s="28229"/>
      <c r="B4120" s="28924" t="s">
        <v>3577</v>
      </c>
      <c r="C4120" s="28540" t="s">
        <v>103</v>
      </c>
      <c r="D4120" s="27339" t="str">
        <f>B4120&amp;".1"</f>
        <v>3.1362.1</v>
      </c>
      <c r="E4120" s="27340" t="s">
        <v>1065</v>
      </c>
      <c r="F4120" s="27341" t="s">
        <v>430</v>
      </c>
      <c r="G4120" s="27545" t="s">
        <v>22</v>
      </c>
      <c r="H4120" s="27343" t="s">
        <v>22</v>
      </c>
      <c r="I4120" s="27545" t="s">
        <v>3578</v>
      </c>
      <c r="J4120" s="27343" t="s">
        <v>22</v>
      </c>
      <c r="K4120" s="28195"/>
      <c r="L4120" s="28229"/>
      <c r="M4120" s="28229"/>
      <c r="N4120" s="28229"/>
      <c r="O4120" s="28229"/>
      <c r="P4120" s="28229"/>
      <c r="Q4120" s="28229"/>
      <c r="R4120" s="28229"/>
      <c r="S4120" s="28229"/>
      <c r="T4120" s="28229"/>
      <c r="U4120" s="28265"/>
      <c r="V4120" s="28229">
        <v>0</v>
      </c>
    </row>
    <row s="28966" customFormat="1" customHeight="1" ht="15">
      <c r="A4121" s="28229"/>
      <c r="B4121" s="28924"/>
      <c r="C4121" s="28540"/>
      <c r="D4121" s="27339" t="str">
        <f>B4120&amp;".2"</f>
        <v>3.1362.2</v>
      </c>
      <c r="E4121" s="27340" t="s">
        <v>1066</v>
      </c>
      <c r="F4121" s="27341" t="s">
        <v>430</v>
      </c>
      <c r="G4121" s="27310" t="s">
        <v>22</v>
      </c>
      <c r="H4121" s="27343" t="s">
        <v>22</v>
      </c>
      <c r="I4121" s="27310" t="s">
        <v>3556</v>
      </c>
      <c r="J4121" s="27343" t="s">
        <v>22</v>
      </c>
      <c r="K4121" s="28195" t="s">
        <v>1067</v>
      </c>
      <c r="L4121" s="28229"/>
      <c r="M4121" s="28229"/>
      <c r="N4121" s="28229"/>
      <c r="O4121" s="28229"/>
      <c r="P4121" s="28229"/>
      <c r="Q4121" s="28229"/>
      <c r="R4121" s="28229"/>
      <c r="S4121" s="28229"/>
      <c r="T4121" s="28229"/>
      <c r="U4121" s="28265"/>
      <c r="V4121" s="28229">
        <v>0</v>
      </c>
    </row>
    <row s="28966" customFormat="1" customHeight="1" ht="15">
      <c r="A4122" s="28229"/>
      <c r="B4122" s="28924"/>
      <c r="C4122" s="28540"/>
      <c r="D4122" s="27339" t="str">
        <f>B4120&amp;".3"</f>
        <v>3.1362.3</v>
      </c>
      <c r="E4122" s="27340" t="s">
        <v>1068</v>
      </c>
      <c r="F4122" s="27341" t="s">
        <v>430</v>
      </c>
      <c r="G4122" s="27310" t="s">
        <v>22</v>
      </c>
      <c r="H4122" s="27343" t="s">
        <v>22</v>
      </c>
      <c r="I4122" s="27310" t="s">
        <v>3556</v>
      </c>
      <c r="J4122" s="27343" t="s">
        <v>22</v>
      </c>
      <c r="K4122" s="28195" t="s">
        <v>1069</v>
      </c>
      <c r="L4122" s="28229"/>
      <c r="M4122" s="28229"/>
      <c r="N4122" s="28229"/>
      <c r="O4122" s="28229"/>
      <c r="P4122" s="28229"/>
      <c r="Q4122" s="28229"/>
      <c r="R4122" s="28229"/>
      <c r="S4122" s="28229"/>
      <c r="T4122" s="28229"/>
      <c r="U4122" s="28265"/>
      <c r="V4122" s="28229">
        <v>0</v>
      </c>
    </row>
    <row s="28966" customFormat="1" customHeight="1" ht="22.5">
      <c r="A4123" s="28229"/>
      <c r="B4123" s="28924" t="s">
        <v>3579</v>
      </c>
      <c r="C4123" s="28540" t="s">
        <v>103</v>
      </c>
      <c r="D4123" s="27339" t="str">
        <f>B4123&amp;".1"</f>
        <v>3.1363.1</v>
      </c>
      <c r="E4123" s="27340" t="s">
        <v>1065</v>
      </c>
      <c r="F4123" s="27341" t="s">
        <v>430</v>
      </c>
      <c r="G4123" s="27545" t="s">
        <v>22</v>
      </c>
      <c r="H4123" s="27343" t="s">
        <v>22</v>
      </c>
      <c r="I4123" s="27545" t="s">
        <v>3580</v>
      </c>
      <c r="J4123" s="27343" t="s">
        <v>22</v>
      </c>
      <c r="K4123" s="28195"/>
      <c r="L4123" s="28229"/>
      <c r="M4123" s="28229"/>
      <c r="N4123" s="28229"/>
      <c r="O4123" s="28229"/>
      <c r="P4123" s="28229"/>
      <c r="Q4123" s="28229"/>
      <c r="R4123" s="28229"/>
      <c r="S4123" s="28229"/>
      <c r="T4123" s="28229"/>
      <c r="U4123" s="28265"/>
      <c r="V4123" s="28229">
        <v>0</v>
      </c>
    </row>
    <row s="28966" customFormat="1" customHeight="1" ht="15">
      <c r="A4124" s="28229"/>
      <c r="B4124" s="28924"/>
      <c r="C4124" s="28540"/>
      <c r="D4124" s="27339" t="str">
        <f>B4123&amp;".2"</f>
        <v>3.1363.2</v>
      </c>
      <c r="E4124" s="27340" t="s">
        <v>1066</v>
      </c>
      <c r="F4124" s="27341" t="s">
        <v>430</v>
      </c>
      <c r="G4124" s="27310" t="s">
        <v>22</v>
      </c>
      <c r="H4124" s="27343" t="s">
        <v>22</v>
      </c>
      <c r="I4124" s="27310" t="s">
        <v>3556</v>
      </c>
      <c r="J4124" s="27343" t="s">
        <v>22</v>
      </c>
      <c r="K4124" s="28195" t="s">
        <v>1067</v>
      </c>
      <c r="L4124" s="28229"/>
      <c r="M4124" s="28229"/>
      <c r="N4124" s="28229"/>
      <c r="O4124" s="28229"/>
      <c r="P4124" s="28229"/>
      <c r="Q4124" s="28229"/>
      <c r="R4124" s="28229"/>
      <c r="S4124" s="28229"/>
      <c r="T4124" s="28229"/>
      <c r="U4124" s="28265"/>
      <c r="V4124" s="28229">
        <v>0</v>
      </c>
    </row>
    <row s="28966" customFormat="1" customHeight="1" ht="15">
      <c r="A4125" s="28229"/>
      <c r="B4125" s="28924"/>
      <c r="C4125" s="28540"/>
      <c r="D4125" s="27339" t="str">
        <f>B4123&amp;".3"</f>
        <v>3.1363.3</v>
      </c>
      <c r="E4125" s="27340" t="s">
        <v>1068</v>
      </c>
      <c r="F4125" s="27341" t="s">
        <v>430</v>
      </c>
      <c r="G4125" s="27310" t="s">
        <v>22</v>
      </c>
      <c r="H4125" s="27343" t="s">
        <v>22</v>
      </c>
      <c r="I4125" s="27310" t="s">
        <v>3556</v>
      </c>
      <c r="J4125" s="27343" t="s">
        <v>22</v>
      </c>
      <c r="K4125" s="28195" t="s">
        <v>1069</v>
      </c>
      <c r="L4125" s="28229"/>
      <c r="M4125" s="28229"/>
      <c r="N4125" s="28229"/>
      <c r="O4125" s="28229"/>
      <c r="P4125" s="28229"/>
      <c r="Q4125" s="28229"/>
      <c r="R4125" s="28229"/>
      <c r="S4125" s="28229"/>
      <c r="T4125" s="28229"/>
      <c r="U4125" s="28265"/>
      <c r="V4125" s="28229">
        <v>0</v>
      </c>
    </row>
    <row s="28966" customFormat="1" customHeight="1" ht="22.5">
      <c r="A4126" s="28229"/>
      <c r="B4126" s="28924" t="s">
        <v>3581</v>
      </c>
      <c r="C4126" s="28540" t="s">
        <v>103</v>
      </c>
      <c r="D4126" s="27339" t="str">
        <f>B4126&amp;".1"</f>
        <v>3.1364.1</v>
      </c>
      <c r="E4126" s="27340" t="s">
        <v>1065</v>
      </c>
      <c r="F4126" s="27341" t="s">
        <v>430</v>
      </c>
      <c r="G4126" s="27545" t="s">
        <v>22</v>
      </c>
      <c r="H4126" s="27343" t="s">
        <v>22</v>
      </c>
      <c r="I4126" s="27545" t="s">
        <v>2646</v>
      </c>
      <c r="J4126" s="27343" t="s">
        <v>22</v>
      </c>
      <c r="K4126" s="28195"/>
      <c r="L4126" s="28229"/>
      <c r="M4126" s="28229"/>
      <c r="N4126" s="28229"/>
      <c r="O4126" s="28229"/>
      <c r="P4126" s="28229"/>
      <c r="Q4126" s="28229"/>
      <c r="R4126" s="28229"/>
      <c r="S4126" s="28229"/>
      <c r="T4126" s="28229"/>
      <c r="U4126" s="28265"/>
      <c r="V4126" s="28229">
        <v>0</v>
      </c>
    </row>
    <row s="28966" customFormat="1" customHeight="1" ht="15">
      <c r="A4127" s="28229"/>
      <c r="B4127" s="28924"/>
      <c r="C4127" s="28540"/>
      <c r="D4127" s="27339" t="str">
        <f>B4126&amp;".2"</f>
        <v>3.1364.2</v>
      </c>
      <c r="E4127" s="27340" t="s">
        <v>1066</v>
      </c>
      <c r="F4127" s="27341" t="s">
        <v>430</v>
      </c>
      <c r="G4127" s="27310" t="s">
        <v>22</v>
      </c>
      <c r="H4127" s="27343" t="s">
        <v>22</v>
      </c>
      <c r="I4127" s="27310" t="s">
        <v>3556</v>
      </c>
      <c r="J4127" s="27343" t="s">
        <v>22</v>
      </c>
      <c r="K4127" s="28195" t="s">
        <v>1067</v>
      </c>
      <c r="L4127" s="28229"/>
      <c r="M4127" s="28229"/>
      <c r="N4127" s="28229"/>
      <c r="O4127" s="28229"/>
      <c r="P4127" s="28229"/>
      <c r="Q4127" s="28229"/>
      <c r="R4127" s="28229"/>
      <c r="S4127" s="28229"/>
      <c r="T4127" s="28229"/>
      <c r="U4127" s="28265"/>
      <c r="V4127" s="28229">
        <v>0</v>
      </c>
    </row>
    <row s="28966" customFormat="1" customHeight="1" ht="15">
      <c r="A4128" s="28229"/>
      <c r="B4128" s="28924"/>
      <c r="C4128" s="28540"/>
      <c r="D4128" s="27339" t="str">
        <f>B4126&amp;".3"</f>
        <v>3.1364.3</v>
      </c>
      <c r="E4128" s="27340" t="s">
        <v>1068</v>
      </c>
      <c r="F4128" s="27341" t="s">
        <v>430</v>
      </c>
      <c r="G4128" s="27310" t="s">
        <v>22</v>
      </c>
      <c r="H4128" s="27343" t="s">
        <v>22</v>
      </c>
      <c r="I4128" s="27310" t="s">
        <v>3556</v>
      </c>
      <c r="J4128" s="27343" t="s">
        <v>22</v>
      </c>
      <c r="K4128" s="28195" t="s">
        <v>1069</v>
      </c>
      <c r="L4128" s="28229"/>
      <c r="M4128" s="28229"/>
      <c r="N4128" s="28229"/>
      <c r="O4128" s="28229"/>
      <c r="P4128" s="28229"/>
      <c r="Q4128" s="28229"/>
      <c r="R4128" s="28229"/>
      <c r="S4128" s="28229"/>
      <c r="T4128" s="28229"/>
      <c r="U4128" s="28265"/>
      <c r="V4128" s="28229">
        <v>0</v>
      </c>
    </row>
    <row s="28966" customFormat="1" customHeight="1" ht="22.5">
      <c r="A4129" s="28229"/>
      <c r="B4129" s="28924" t="s">
        <v>3582</v>
      </c>
      <c r="C4129" s="28540" t="s">
        <v>103</v>
      </c>
      <c r="D4129" s="27339" t="str">
        <f>B4129&amp;".1"</f>
        <v>3.1365.1</v>
      </c>
      <c r="E4129" s="27340" t="s">
        <v>1065</v>
      </c>
      <c r="F4129" s="27341" t="s">
        <v>430</v>
      </c>
      <c r="G4129" s="27545" t="s">
        <v>22</v>
      </c>
      <c r="H4129" s="27343" t="s">
        <v>22</v>
      </c>
      <c r="I4129" s="27545" t="s">
        <v>3583</v>
      </c>
      <c r="J4129" s="27343" t="s">
        <v>22</v>
      </c>
      <c r="K4129" s="28195"/>
      <c r="L4129" s="28229"/>
      <c r="M4129" s="28229"/>
      <c r="N4129" s="28229"/>
      <c r="O4129" s="28229"/>
      <c r="P4129" s="28229"/>
      <c r="Q4129" s="28229"/>
      <c r="R4129" s="28229"/>
      <c r="S4129" s="28229"/>
      <c r="T4129" s="28229"/>
      <c r="U4129" s="28265"/>
      <c r="V4129" s="28229">
        <v>0</v>
      </c>
    </row>
    <row s="28966" customFormat="1" customHeight="1" ht="15">
      <c r="A4130" s="28229"/>
      <c r="B4130" s="28924"/>
      <c r="C4130" s="28540"/>
      <c r="D4130" s="27339" t="str">
        <f>B4129&amp;".2"</f>
        <v>3.1365.2</v>
      </c>
      <c r="E4130" s="27340" t="s">
        <v>1066</v>
      </c>
      <c r="F4130" s="27341" t="s">
        <v>430</v>
      </c>
      <c r="G4130" s="27310" t="s">
        <v>22</v>
      </c>
      <c r="H4130" s="27343" t="s">
        <v>22</v>
      </c>
      <c r="I4130" s="27310" t="s">
        <v>3556</v>
      </c>
      <c r="J4130" s="27343" t="s">
        <v>22</v>
      </c>
      <c r="K4130" s="28195" t="s">
        <v>1067</v>
      </c>
      <c r="L4130" s="28229"/>
      <c r="M4130" s="28229"/>
      <c r="N4130" s="28229"/>
      <c r="O4130" s="28229"/>
      <c r="P4130" s="28229"/>
      <c r="Q4130" s="28229"/>
      <c r="R4130" s="28229"/>
      <c r="S4130" s="28229"/>
      <c r="T4130" s="28229"/>
      <c r="U4130" s="28265"/>
      <c r="V4130" s="28229">
        <v>0</v>
      </c>
    </row>
    <row s="28966" customFormat="1" customHeight="1" ht="15">
      <c r="A4131" s="28229"/>
      <c r="B4131" s="28924"/>
      <c r="C4131" s="28540"/>
      <c r="D4131" s="27339" t="str">
        <f>B4129&amp;".3"</f>
        <v>3.1365.3</v>
      </c>
      <c r="E4131" s="27340" t="s">
        <v>1068</v>
      </c>
      <c r="F4131" s="27341" t="s">
        <v>430</v>
      </c>
      <c r="G4131" s="27310" t="s">
        <v>22</v>
      </c>
      <c r="H4131" s="27343" t="s">
        <v>22</v>
      </c>
      <c r="I4131" s="27310" t="s">
        <v>3556</v>
      </c>
      <c r="J4131" s="27343" t="s">
        <v>22</v>
      </c>
      <c r="K4131" s="28195" t="s">
        <v>1069</v>
      </c>
      <c r="L4131" s="28229"/>
      <c r="M4131" s="28229"/>
      <c r="N4131" s="28229"/>
      <c r="O4131" s="28229"/>
      <c r="P4131" s="28229"/>
      <c r="Q4131" s="28229"/>
      <c r="R4131" s="28229"/>
      <c r="S4131" s="28229"/>
      <c r="T4131" s="28229"/>
      <c r="U4131" s="28265"/>
      <c r="V4131" s="28229">
        <v>0</v>
      </c>
    </row>
    <row s="28966" customFormat="1" customHeight="1" ht="22.5">
      <c r="A4132" s="28229"/>
      <c r="B4132" s="28924" t="s">
        <v>3584</v>
      </c>
      <c r="C4132" s="28540" t="s">
        <v>103</v>
      </c>
      <c r="D4132" s="27339" t="str">
        <f>B4132&amp;".1"</f>
        <v>3.1366.1</v>
      </c>
      <c r="E4132" s="27340" t="s">
        <v>1065</v>
      </c>
      <c r="F4132" s="27341" t="s">
        <v>430</v>
      </c>
      <c r="G4132" s="27545" t="s">
        <v>22</v>
      </c>
      <c r="H4132" s="27343" t="s">
        <v>22</v>
      </c>
      <c r="I4132" s="27545" t="s">
        <v>3585</v>
      </c>
      <c r="J4132" s="27343" t="s">
        <v>22</v>
      </c>
      <c r="K4132" s="28195"/>
      <c r="L4132" s="28229"/>
      <c r="M4132" s="28229"/>
      <c r="N4132" s="28229"/>
      <c r="O4132" s="28229"/>
      <c r="P4132" s="28229"/>
      <c r="Q4132" s="28229"/>
      <c r="R4132" s="28229"/>
      <c r="S4132" s="28229"/>
      <c r="T4132" s="28229"/>
      <c r="U4132" s="28265"/>
      <c r="V4132" s="28229">
        <v>0</v>
      </c>
    </row>
    <row s="28966" customFormat="1" customHeight="1" ht="15">
      <c r="A4133" s="28229"/>
      <c r="B4133" s="28924"/>
      <c r="C4133" s="28540"/>
      <c r="D4133" s="27339" t="str">
        <f>B4132&amp;".2"</f>
        <v>3.1366.2</v>
      </c>
      <c r="E4133" s="27340" t="s">
        <v>1066</v>
      </c>
      <c r="F4133" s="27341" t="s">
        <v>430</v>
      </c>
      <c r="G4133" s="27310" t="s">
        <v>22</v>
      </c>
      <c r="H4133" s="27343" t="s">
        <v>22</v>
      </c>
      <c r="I4133" s="27310" t="s">
        <v>3556</v>
      </c>
      <c r="J4133" s="27343" t="s">
        <v>22</v>
      </c>
      <c r="K4133" s="28195" t="s">
        <v>1067</v>
      </c>
      <c r="L4133" s="28229"/>
      <c r="M4133" s="28229"/>
      <c r="N4133" s="28229"/>
      <c r="O4133" s="28229"/>
      <c r="P4133" s="28229"/>
      <c r="Q4133" s="28229"/>
      <c r="R4133" s="28229"/>
      <c r="S4133" s="28229"/>
      <c r="T4133" s="28229"/>
      <c r="U4133" s="28265"/>
      <c r="V4133" s="28229">
        <v>0</v>
      </c>
    </row>
    <row s="28966" customFormat="1" customHeight="1" ht="15">
      <c r="A4134" s="28229"/>
      <c r="B4134" s="28924"/>
      <c r="C4134" s="28540"/>
      <c r="D4134" s="27339" t="str">
        <f>B4132&amp;".3"</f>
        <v>3.1366.3</v>
      </c>
      <c r="E4134" s="27340" t="s">
        <v>1068</v>
      </c>
      <c r="F4134" s="27341" t="s">
        <v>430</v>
      </c>
      <c r="G4134" s="27310" t="s">
        <v>22</v>
      </c>
      <c r="H4134" s="27343" t="s">
        <v>22</v>
      </c>
      <c r="I4134" s="27310" t="s">
        <v>3556</v>
      </c>
      <c r="J4134" s="27343" t="s">
        <v>22</v>
      </c>
      <c r="K4134" s="28195" t="s">
        <v>1069</v>
      </c>
      <c r="L4134" s="28229"/>
      <c r="M4134" s="28229"/>
      <c r="N4134" s="28229"/>
      <c r="O4134" s="28229"/>
      <c r="P4134" s="28229"/>
      <c r="Q4134" s="28229"/>
      <c r="R4134" s="28229"/>
      <c r="S4134" s="28229"/>
      <c r="T4134" s="28229"/>
      <c r="U4134" s="28265"/>
      <c r="V4134" s="28229">
        <v>0</v>
      </c>
    </row>
    <row s="28966" customFormat="1" customHeight="1" ht="22.5">
      <c r="A4135" s="28229"/>
      <c r="B4135" s="28924" t="s">
        <v>3586</v>
      </c>
      <c r="C4135" s="28540" t="s">
        <v>103</v>
      </c>
      <c r="D4135" s="27339" t="str">
        <f>B4135&amp;".1"</f>
        <v>3.1367.1</v>
      </c>
      <c r="E4135" s="27340" t="s">
        <v>1065</v>
      </c>
      <c r="F4135" s="27341" t="s">
        <v>430</v>
      </c>
      <c r="G4135" s="27545" t="s">
        <v>22</v>
      </c>
      <c r="H4135" s="27343" t="s">
        <v>22</v>
      </c>
      <c r="I4135" s="27545" t="s">
        <v>3587</v>
      </c>
      <c r="J4135" s="27343" t="s">
        <v>22</v>
      </c>
      <c r="K4135" s="28195"/>
      <c r="L4135" s="28229"/>
      <c r="M4135" s="28229"/>
      <c r="N4135" s="28229"/>
      <c r="O4135" s="28229"/>
      <c r="P4135" s="28229"/>
      <c r="Q4135" s="28229"/>
      <c r="R4135" s="28229"/>
      <c r="S4135" s="28229"/>
      <c r="T4135" s="28229"/>
      <c r="U4135" s="28265"/>
      <c r="V4135" s="28229">
        <v>0</v>
      </c>
    </row>
    <row s="28966" customFormat="1" customHeight="1" ht="15">
      <c r="A4136" s="28229"/>
      <c r="B4136" s="28924"/>
      <c r="C4136" s="28540"/>
      <c r="D4136" s="27339" t="str">
        <f>B4135&amp;".2"</f>
        <v>3.1367.2</v>
      </c>
      <c r="E4136" s="27340" t="s">
        <v>1066</v>
      </c>
      <c r="F4136" s="27341" t="s">
        <v>430</v>
      </c>
      <c r="G4136" s="27310" t="s">
        <v>22</v>
      </c>
      <c r="H4136" s="27343" t="s">
        <v>22</v>
      </c>
      <c r="I4136" s="27310" t="s">
        <v>3556</v>
      </c>
      <c r="J4136" s="27343" t="s">
        <v>22</v>
      </c>
      <c r="K4136" s="28195" t="s">
        <v>1067</v>
      </c>
      <c r="L4136" s="28229"/>
      <c r="M4136" s="28229"/>
      <c r="N4136" s="28229"/>
      <c r="O4136" s="28229"/>
      <c r="P4136" s="28229"/>
      <c r="Q4136" s="28229"/>
      <c r="R4136" s="28229"/>
      <c r="S4136" s="28229"/>
      <c r="T4136" s="28229"/>
      <c r="U4136" s="28265"/>
      <c r="V4136" s="28229">
        <v>0</v>
      </c>
    </row>
    <row s="28966" customFormat="1" customHeight="1" ht="15">
      <c r="A4137" s="28229"/>
      <c r="B4137" s="28924"/>
      <c r="C4137" s="28540"/>
      <c r="D4137" s="27339" t="str">
        <f>B4135&amp;".3"</f>
        <v>3.1367.3</v>
      </c>
      <c r="E4137" s="27340" t="s">
        <v>1068</v>
      </c>
      <c r="F4137" s="27341" t="s">
        <v>430</v>
      </c>
      <c r="G4137" s="27310" t="s">
        <v>22</v>
      </c>
      <c r="H4137" s="27343" t="s">
        <v>22</v>
      </c>
      <c r="I4137" s="27310" t="s">
        <v>3556</v>
      </c>
      <c r="J4137" s="27343" t="s">
        <v>22</v>
      </c>
      <c r="K4137" s="28195" t="s">
        <v>1069</v>
      </c>
      <c r="L4137" s="28229"/>
      <c r="M4137" s="28229"/>
      <c r="N4137" s="28229"/>
      <c r="O4137" s="28229"/>
      <c r="P4137" s="28229"/>
      <c r="Q4137" s="28229"/>
      <c r="R4137" s="28229"/>
      <c r="S4137" s="28229"/>
      <c r="T4137" s="28229"/>
      <c r="U4137" s="28265"/>
      <c r="V4137" s="28229">
        <v>0</v>
      </c>
    </row>
    <row s="28966" customFormat="1" customHeight="1" ht="22.5">
      <c r="A4138" s="28229"/>
      <c r="B4138" s="28924" t="s">
        <v>3588</v>
      </c>
      <c r="C4138" s="28540" t="s">
        <v>103</v>
      </c>
      <c r="D4138" s="27339" t="str">
        <f>B4138&amp;".1"</f>
        <v>3.1368.1</v>
      </c>
      <c r="E4138" s="27340" t="s">
        <v>1065</v>
      </c>
      <c r="F4138" s="27341" t="s">
        <v>430</v>
      </c>
      <c r="G4138" s="27545" t="s">
        <v>22</v>
      </c>
      <c r="H4138" s="27343" t="s">
        <v>22</v>
      </c>
      <c r="I4138" s="27545" t="s">
        <v>3589</v>
      </c>
      <c r="J4138" s="27343" t="s">
        <v>22</v>
      </c>
      <c r="K4138" s="28195"/>
      <c r="L4138" s="28229"/>
      <c r="M4138" s="28229"/>
      <c r="N4138" s="28229"/>
      <c r="O4138" s="28229"/>
      <c r="P4138" s="28229"/>
      <c r="Q4138" s="28229"/>
      <c r="R4138" s="28229"/>
      <c r="S4138" s="28229"/>
      <c r="T4138" s="28229"/>
      <c r="U4138" s="28265"/>
      <c r="V4138" s="28229">
        <v>0</v>
      </c>
    </row>
    <row s="28966" customFormat="1" customHeight="1" ht="15">
      <c r="A4139" s="28229"/>
      <c r="B4139" s="28924"/>
      <c r="C4139" s="28540"/>
      <c r="D4139" s="27339" t="str">
        <f>B4138&amp;".2"</f>
        <v>3.1368.2</v>
      </c>
      <c r="E4139" s="27340" t="s">
        <v>1066</v>
      </c>
      <c r="F4139" s="27341" t="s">
        <v>430</v>
      </c>
      <c r="G4139" s="27310" t="s">
        <v>22</v>
      </c>
      <c r="H4139" s="27343" t="s">
        <v>22</v>
      </c>
      <c r="I4139" s="27310" t="s">
        <v>3556</v>
      </c>
      <c r="J4139" s="27343" t="s">
        <v>22</v>
      </c>
      <c r="K4139" s="28195" t="s">
        <v>1067</v>
      </c>
      <c r="L4139" s="28229"/>
      <c r="M4139" s="28229"/>
      <c r="N4139" s="28229"/>
      <c r="O4139" s="28229"/>
      <c r="P4139" s="28229"/>
      <c r="Q4139" s="28229"/>
      <c r="R4139" s="28229"/>
      <c r="S4139" s="28229"/>
      <c r="T4139" s="28229"/>
      <c r="U4139" s="28265"/>
      <c r="V4139" s="28229">
        <v>0</v>
      </c>
    </row>
    <row s="28966" customFormat="1" customHeight="1" ht="15">
      <c r="A4140" s="28229"/>
      <c r="B4140" s="28924"/>
      <c r="C4140" s="28540"/>
      <c r="D4140" s="27339" t="str">
        <f>B4138&amp;".3"</f>
        <v>3.1368.3</v>
      </c>
      <c r="E4140" s="27340" t="s">
        <v>1068</v>
      </c>
      <c r="F4140" s="27341" t="s">
        <v>430</v>
      </c>
      <c r="G4140" s="27310" t="s">
        <v>22</v>
      </c>
      <c r="H4140" s="27343" t="s">
        <v>22</v>
      </c>
      <c r="I4140" s="27310" t="s">
        <v>3539</v>
      </c>
      <c r="J4140" s="27343" t="s">
        <v>22</v>
      </c>
      <c r="K4140" s="28195" t="s">
        <v>1069</v>
      </c>
      <c r="L4140" s="28229"/>
      <c r="M4140" s="28229"/>
      <c r="N4140" s="28229"/>
      <c r="O4140" s="28229"/>
      <c r="P4140" s="28229"/>
      <c r="Q4140" s="28229"/>
      <c r="R4140" s="28229"/>
      <c r="S4140" s="28229"/>
      <c r="T4140" s="28229"/>
      <c r="U4140" s="28265"/>
      <c r="V4140" s="28229">
        <v>0</v>
      </c>
    </row>
    <row s="28966" customFormat="1" customHeight="1" ht="22.5">
      <c r="A4141" s="28229"/>
      <c r="B4141" s="28924" t="s">
        <v>3590</v>
      </c>
      <c r="C4141" s="28540" t="s">
        <v>103</v>
      </c>
      <c r="D4141" s="27339" t="str">
        <f>B4141&amp;".1"</f>
        <v>3.1369.1</v>
      </c>
      <c r="E4141" s="27340" t="s">
        <v>1065</v>
      </c>
      <c r="F4141" s="27341" t="s">
        <v>430</v>
      </c>
      <c r="G4141" s="27545" t="s">
        <v>22</v>
      </c>
      <c r="H4141" s="27343" t="s">
        <v>22</v>
      </c>
      <c r="I4141" s="27545" t="s">
        <v>3591</v>
      </c>
      <c r="J4141" s="27343" t="s">
        <v>22</v>
      </c>
      <c r="K4141" s="28195"/>
      <c r="L4141" s="28229"/>
      <c r="M4141" s="28229"/>
      <c r="N4141" s="28229"/>
      <c r="O4141" s="28229"/>
      <c r="P4141" s="28229"/>
      <c r="Q4141" s="28229"/>
      <c r="R4141" s="28229"/>
      <c r="S4141" s="28229"/>
      <c r="T4141" s="28229"/>
      <c r="U4141" s="28265"/>
      <c r="V4141" s="28229">
        <v>0</v>
      </c>
    </row>
    <row s="28966" customFormat="1" customHeight="1" ht="15">
      <c r="A4142" s="28229"/>
      <c r="B4142" s="28924"/>
      <c r="C4142" s="28540"/>
      <c r="D4142" s="27339" t="str">
        <f>B4141&amp;".2"</f>
        <v>3.1369.2</v>
      </c>
      <c r="E4142" s="27340" t="s">
        <v>1066</v>
      </c>
      <c r="F4142" s="27341" t="s">
        <v>430</v>
      </c>
      <c r="G4142" s="27310" t="s">
        <v>22</v>
      </c>
      <c r="H4142" s="27343" t="s">
        <v>22</v>
      </c>
      <c r="I4142" s="27310" t="s">
        <v>3556</v>
      </c>
      <c r="J4142" s="27343" t="s">
        <v>22</v>
      </c>
      <c r="K4142" s="28195" t="s">
        <v>1067</v>
      </c>
      <c r="L4142" s="28229"/>
      <c r="M4142" s="28229"/>
      <c r="N4142" s="28229"/>
      <c r="O4142" s="28229"/>
      <c r="P4142" s="28229"/>
      <c r="Q4142" s="28229"/>
      <c r="R4142" s="28229"/>
      <c r="S4142" s="28229"/>
      <c r="T4142" s="28229"/>
      <c r="U4142" s="28265"/>
      <c r="V4142" s="28229">
        <v>0</v>
      </c>
    </row>
    <row s="28966" customFormat="1" customHeight="1" ht="15">
      <c r="A4143" s="28229"/>
      <c r="B4143" s="28924"/>
      <c r="C4143" s="28540"/>
      <c r="D4143" s="27339" t="str">
        <f>B4141&amp;".3"</f>
        <v>3.1369.3</v>
      </c>
      <c r="E4143" s="27340" t="s">
        <v>1068</v>
      </c>
      <c r="F4143" s="27341" t="s">
        <v>430</v>
      </c>
      <c r="G4143" s="27310" t="s">
        <v>22</v>
      </c>
      <c r="H4143" s="27343" t="s">
        <v>22</v>
      </c>
      <c r="I4143" s="27310" t="s">
        <v>3556</v>
      </c>
      <c r="J4143" s="27343" t="s">
        <v>22</v>
      </c>
      <c r="K4143" s="28195" t="s">
        <v>1069</v>
      </c>
      <c r="L4143" s="28229"/>
      <c r="M4143" s="28229"/>
      <c r="N4143" s="28229"/>
      <c r="O4143" s="28229"/>
      <c r="P4143" s="28229"/>
      <c r="Q4143" s="28229"/>
      <c r="R4143" s="28229"/>
      <c r="S4143" s="28229"/>
      <c r="T4143" s="28229"/>
      <c r="U4143" s="28265"/>
      <c r="V4143" s="28229">
        <v>0</v>
      </c>
    </row>
    <row s="28966" customFormat="1" customHeight="1" ht="22.5">
      <c r="A4144" s="28229"/>
      <c r="B4144" s="28924" t="s">
        <v>3592</v>
      </c>
      <c r="C4144" s="28540" t="s">
        <v>103</v>
      </c>
      <c r="D4144" s="27339" t="str">
        <f>B4144&amp;".1"</f>
        <v>3.1370.1</v>
      </c>
      <c r="E4144" s="27340" t="s">
        <v>1065</v>
      </c>
      <c r="F4144" s="27341" t="s">
        <v>430</v>
      </c>
      <c r="G4144" s="27545" t="s">
        <v>22</v>
      </c>
      <c r="H4144" s="27343" t="s">
        <v>22</v>
      </c>
      <c r="I4144" s="27545" t="s">
        <v>3593</v>
      </c>
      <c r="J4144" s="27343" t="s">
        <v>22</v>
      </c>
      <c r="K4144" s="28195"/>
      <c r="L4144" s="28229"/>
      <c r="M4144" s="28229"/>
      <c r="N4144" s="28229"/>
      <c r="O4144" s="28229"/>
      <c r="P4144" s="28229"/>
      <c r="Q4144" s="28229"/>
      <c r="R4144" s="28229"/>
      <c r="S4144" s="28229"/>
      <c r="T4144" s="28229"/>
      <c r="U4144" s="28265"/>
      <c r="V4144" s="28229">
        <v>0</v>
      </c>
    </row>
    <row s="28966" customFormat="1" customHeight="1" ht="15">
      <c r="A4145" s="28229"/>
      <c r="B4145" s="28924"/>
      <c r="C4145" s="28540"/>
      <c r="D4145" s="27339" t="str">
        <f>B4144&amp;".2"</f>
        <v>3.1370.2</v>
      </c>
      <c r="E4145" s="27340" t="s">
        <v>1066</v>
      </c>
      <c r="F4145" s="27341" t="s">
        <v>430</v>
      </c>
      <c r="G4145" s="27310" t="s">
        <v>22</v>
      </c>
      <c r="H4145" s="27343" t="s">
        <v>22</v>
      </c>
      <c r="I4145" s="27310" t="s">
        <v>3556</v>
      </c>
      <c r="J4145" s="27343" t="s">
        <v>22</v>
      </c>
      <c r="K4145" s="28195" t="s">
        <v>1067</v>
      </c>
      <c r="L4145" s="28229"/>
      <c r="M4145" s="28229"/>
      <c r="N4145" s="28229"/>
      <c r="O4145" s="28229"/>
      <c r="P4145" s="28229"/>
      <c r="Q4145" s="28229"/>
      <c r="R4145" s="28229"/>
      <c r="S4145" s="28229"/>
      <c r="T4145" s="28229"/>
      <c r="U4145" s="28265"/>
      <c r="V4145" s="28229">
        <v>0</v>
      </c>
    </row>
    <row s="28966" customFormat="1" customHeight="1" ht="15">
      <c r="A4146" s="28229"/>
      <c r="B4146" s="28924"/>
      <c r="C4146" s="28540"/>
      <c r="D4146" s="27339" t="str">
        <f>B4144&amp;".3"</f>
        <v>3.1370.3</v>
      </c>
      <c r="E4146" s="27340" t="s">
        <v>1068</v>
      </c>
      <c r="F4146" s="27341" t="s">
        <v>430</v>
      </c>
      <c r="G4146" s="27310" t="s">
        <v>22</v>
      </c>
      <c r="H4146" s="27343" t="s">
        <v>22</v>
      </c>
      <c r="I4146" s="27310" t="s">
        <v>3556</v>
      </c>
      <c r="J4146" s="27343" t="s">
        <v>22</v>
      </c>
      <c r="K4146" s="28195" t="s">
        <v>1069</v>
      </c>
      <c r="L4146" s="28229"/>
      <c r="M4146" s="28229"/>
      <c r="N4146" s="28229"/>
      <c r="O4146" s="28229"/>
      <c r="P4146" s="28229"/>
      <c r="Q4146" s="28229"/>
      <c r="R4146" s="28229"/>
      <c r="S4146" s="28229"/>
      <c r="T4146" s="28229"/>
      <c r="U4146" s="28265"/>
      <c r="V4146" s="28229">
        <v>0</v>
      </c>
    </row>
    <row s="28966" customFormat="1" customHeight="1" ht="22.5">
      <c r="A4147" s="28229"/>
      <c r="B4147" s="28924" t="s">
        <v>3594</v>
      </c>
      <c r="C4147" s="28540" t="s">
        <v>103</v>
      </c>
      <c r="D4147" s="27339" t="str">
        <f>B4147&amp;".1"</f>
        <v>3.1371.1</v>
      </c>
      <c r="E4147" s="27340" t="s">
        <v>1065</v>
      </c>
      <c r="F4147" s="27341" t="s">
        <v>430</v>
      </c>
      <c r="G4147" s="27545" t="s">
        <v>22</v>
      </c>
      <c r="H4147" s="27343" t="s">
        <v>22</v>
      </c>
      <c r="I4147" s="27545" t="s">
        <v>3595</v>
      </c>
      <c r="J4147" s="27343" t="s">
        <v>22</v>
      </c>
      <c r="K4147" s="28195"/>
      <c r="L4147" s="28229"/>
      <c r="M4147" s="28229"/>
      <c r="N4147" s="28229"/>
      <c r="O4147" s="28229"/>
      <c r="P4147" s="28229"/>
      <c r="Q4147" s="28229"/>
      <c r="R4147" s="28229"/>
      <c r="S4147" s="28229"/>
      <c r="T4147" s="28229"/>
      <c r="U4147" s="28265"/>
      <c r="V4147" s="28229">
        <v>0</v>
      </c>
    </row>
    <row s="28966" customFormat="1" customHeight="1" ht="15">
      <c r="A4148" s="28229"/>
      <c r="B4148" s="28924"/>
      <c r="C4148" s="28540"/>
      <c r="D4148" s="27339" t="str">
        <f>B4147&amp;".2"</f>
        <v>3.1371.2</v>
      </c>
      <c r="E4148" s="27340" t="s">
        <v>1066</v>
      </c>
      <c r="F4148" s="27341" t="s">
        <v>430</v>
      </c>
      <c r="G4148" s="27310" t="s">
        <v>22</v>
      </c>
      <c r="H4148" s="27343" t="s">
        <v>22</v>
      </c>
      <c r="I4148" s="27310" t="s">
        <v>3596</v>
      </c>
      <c r="J4148" s="27343" t="s">
        <v>22</v>
      </c>
      <c r="K4148" s="28195" t="s">
        <v>1067</v>
      </c>
      <c r="L4148" s="28229"/>
      <c r="M4148" s="28229"/>
      <c r="N4148" s="28229"/>
      <c r="O4148" s="28229"/>
      <c r="P4148" s="28229"/>
      <c r="Q4148" s="28229"/>
      <c r="R4148" s="28229"/>
      <c r="S4148" s="28229"/>
      <c r="T4148" s="28229"/>
      <c r="U4148" s="28265"/>
      <c r="V4148" s="28229">
        <v>0</v>
      </c>
    </row>
    <row s="28966" customFormat="1" customHeight="1" ht="15">
      <c r="A4149" s="28229"/>
      <c r="B4149" s="28924"/>
      <c r="C4149" s="28540"/>
      <c r="D4149" s="27339" t="str">
        <f>B4147&amp;".3"</f>
        <v>3.1371.3</v>
      </c>
      <c r="E4149" s="27340" t="s">
        <v>1068</v>
      </c>
      <c r="F4149" s="27341" t="s">
        <v>430</v>
      </c>
      <c r="G4149" s="27310" t="s">
        <v>22</v>
      </c>
      <c r="H4149" s="27343" t="s">
        <v>22</v>
      </c>
      <c r="I4149" s="27310" t="s">
        <v>3596</v>
      </c>
      <c r="J4149" s="27343" t="s">
        <v>22</v>
      </c>
      <c r="K4149" s="28195" t="s">
        <v>1069</v>
      </c>
      <c r="L4149" s="28229"/>
      <c r="M4149" s="28229"/>
      <c r="N4149" s="28229"/>
      <c r="O4149" s="28229"/>
      <c r="P4149" s="28229"/>
      <c r="Q4149" s="28229"/>
      <c r="R4149" s="28229"/>
      <c r="S4149" s="28229"/>
      <c r="T4149" s="28229"/>
      <c r="U4149" s="28265"/>
      <c r="V4149" s="28229">
        <v>0</v>
      </c>
    </row>
    <row s="28966" customFormat="1" customHeight="1" ht="22.5">
      <c r="A4150" s="28229"/>
      <c r="B4150" s="28924" t="s">
        <v>3597</v>
      </c>
      <c r="C4150" s="28540" t="s">
        <v>103</v>
      </c>
      <c r="D4150" s="27339" t="str">
        <f>B4150&amp;".1"</f>
        <v>3.1372.1</v>
      </c>
      <c r="E4150" s="27340" t="s">
        <v>1065</v>
      </c>
      <c r="F4150" s="27341" t="s">
        <v>430</v>
      </c>
      <c r="G4150" s="27545" t="s">
        <v>22</v>
      </c>
      <c r="H4150" s="27343" t="s">
        <v>22</v>
      </c>
      <c r="I4150" s="27545" t="s">
        <v>3598</v>
      </c>
      <c r="J4150" s="27343" t="s">
        <v>22</v>
      </c>
      <c r="K4150" s="28195"/>
      <c r="L4150" s="28229"/>
      <c r="M4150" s="28229"/>
      <c r="N4150" s="28229"/>
      <c r="O4150" s="28229"/>
      <c r="P4150" s="28229"/>
      <c r="Q4150" s="28229"/>
      <c r="R4150" s="28229"/>
      <c r="S4150" s="28229"/>
      <c r="T4150" s="28229"/>
      <c r="U4150" s="28265"/>
      <c r="V4150" s="28229">
        <v>0</v>
      </c>
    </row>
    <row s="28966" customFormat="1" customHeight="1" ht="15">
      <c r="A4151" s="28229"/>
      <c r="B4151" s="28924"/>
      <c r="C4151" s="28540"/>
      <c r="D4151" s="27339" t="str">
        <f>B4150&amp;".2"</f>
        <v>3.1372.2</v>
      </c>
      <c r="E4151" s="27340" t="s">
        <v>1066</v>
      </c>
      <c r="F4151" s="27341" t="s">
        <v>430</v>
      </c>
      <c r="G4151" s="27310" t="s">
        <v>22</v>
      </c>
      <c r="H4151" s="27343" t="s">
        <v>22</v>
      </c>
      <c r="I4151" s="27310" t="s">
        <v>3596</v>
      </c>
      <c r="J4151" s="27343" t="s">
        <v>22</v>
      </c>
      <c r="K4151" s="28195" t="s">
        <v>1067</v>
      </c>
      <c r="L4151" s="28229"/>
      <c r="M4151" s="28229"/>
      <c r="N4151" s="28229"/>
      <c r="O4151" s="28229"/>
      <c r="P4151" s="28229"/>
      <c r="Q4151" s="28229"/>
      <c r="R4151" s="28229"/>
      <c r="S4151" s="28229"/>
      <c r="T4151" s="28229"/>
      <c r="U4151" s="28265"/>
      <c r="V4151" s="28229">
        <v>0</v>
      </c>
    </row>
    <row s="28966" customFormat="1" customHeight="1" ht="15">
      <c r="A4152" s="28229"/>
      <c r="B4152" s="28924"/>
      <c r="C4152" s="28540"/>
      <c r="D4152" s="27339" t="str">
        <f>B4150&amp;".3"</f>
        <v>3.1372.3</v>
      </c>
      <c r="E4152" s="27340" t="s">
        <v>1068</v>
      </c>
      <c r="F4152" s="27341" t="s">
        <v>430</v>
      </c>
      <c r="G4152" s="27310" t="s">
        <v>22</v>
      </c>
      <c r="H4152" s="27343" t="s">
        <v>22</v>
      </c>
      <c r="I4152" s="27310" t="s">
        <v>3596</v>
      </c>
      <c r="J4152" s="27343" t="s">
        <v>22</v>
      </c>
      <c r="K4152" s="28195" t="s">
        <v>1069</v>
      </c>
      <c r="L4152" s="28229"/>
      <c r="M4152" s="28229"/>
      <c r="N4152" s="28229"/>
      <c r="O4152" s="28229"/>
      <c r="P4152" s="28229"/>
      <c r="Q4152" s="28229"/>
      <c r="R4152" s="28229"/>
      <c r="S4152" s="28229"/>
      <c r="T4152" s="28229"/>
      <c r="U4152" s="28265"/>
      <c r="V4152" s="28229">
        <v>0</v>
      </c>
    </row>
    <row s="28966" customFormat="1" customHeight="1" ht="22.5">
      <c r="A4153" s="28229"/>
      <c r="B4153" s="28924" t="s">
        <v>3599</v>
      </c>
      <c r="C4153" s="28540" t="s">
        <v>103</v>
      </c>
      <c r="D4153" s="27339" t="str">
        <f>B4153&amp;".1"</f>
        <v>3.1373.1</v>
      </c>
      <c r="E4153" s="27340" t="s">
        <v>1065</v>
      </c>
      <c r="F4153" s="27341" t="s">
        <v>430</v>
      </c>
      <c r="G4153" s="27545" t="s">
        <v>22</v>
      </c>
      <c r="H4153" s="27343" t="s">
        <v>22</v>
      </c>
      <c r="I4153" s="27545" t="s">
        <v>2206</v>
      </c>
      <c r="J4153" s="27343" t="s">
        <v>22</v>
      </c>
      <c r="K4153" s="28195"/>
      <c r="L4153" s="28229"/>
      <c r="M4153" s="28229"/>
      <c r="N4153" s="28229"/>
      <c r="O4153" s="28229"/>
      <c r="P4153" s="28229"/>
      <c r="Q4153" s="28229"/>
      <c r="R4153" s="28229"/>
      <c r="S4153" s="28229"/>
      <c r="T4153" s="28229"/>
      <c r="U4153" s="28265"/>
      <c r="V4153" s="28229">
        <v>0</v>
      </c>
    </row>
    <row s="28966" customFormat="1" customHeight="1" ht="15">
      <c r="A4154" s="28229"/>
      <c r="B4154" s="28924"/>
      <c r="C4154" s="28540"/>
      <c r="D4154" s="27339" t="str">
        <f>B4153&amp;".2"</f>
        <v>3.1373.2</v>
      </c>
      <c r="E4154" s="27340" t="s">
        <v>1066</v>
      </c>
      <c r="F4154" s="27341" t="s">
        <v>430</v>
      </c>
      <c r="G4154" s="27310" t="s">
        <v>22</v>
      </c>
      <c r="H4154" s="27343" t="s">
        <v>22</v>
      </c>
      <c r="I4154" s="27310" t="s">
        <v>3596</v>
      </c>
      <c r="J4154" s="27343" t="s">
        <v>22</v>
      </c>
      <c r="K4154" s="28195" t="s">
        <v>1067</v>
      </c>
      <c r="L4154" s="28229"/>
      <c r="M4154" s="28229"/>
      <c r="N4154" s="28229"/>
      <c r="O4154" s="28229"/>
      <c r="P4154" s="28229"/>
      <c r="Q4154" s="28229"/>
      <c r="R4154" s="28229"/>
      <c r="S4154" s="28229"/>
      <c r="T4154" s="28229"/>
      <c r="U4154" s="28265"/>
      <c r="V4154" s="28229">
        <v>0</v>
      </c>
    </row>
    <row s="28966" customFormat="1" customHeight="1" ht="15">
      <c r="A4155" s="28229"/>
      <c r="B4155" s="28924"/>
      <c r="C4155" s="28540"/>
      <c r="D4155" s="27339" t="str">
        <f>B4153&amp;".3"</f>
        <v>3.1373.3</v>
      </c>
      <c r="E4155" s="27340" t="s">
        <v>1068</v>
      </c>
      <c r="F4155" s="27341" t="s">
        <v>430</v>
      </c>
      <c r="G4155" s="27310" t="s">
        <v>22</v>
      </c>
      <c r="H4155" s="27343" t="s">
        <v>22</v>
      </c>
      <c r="I4155" s="27310" t="s">
        <v>3596</v>
      </c>
      <c r="J4155" s="27343" t="s">
        <v>22</v>
      </c>
      <c r="K4155" s="28195" t="s">
        <v>1069</v>
      </c>
      <c r="L4155" s="28229"/>
      <c r="M4155" s="28229"/>
      <c r="N4155" s="28229"/>
      <c r="O4155" s="28229"/>
      <c r="P4155" s="28229"/>
      <c r="Q4155" s="28229"/>
      <c r="R4155" s="28229"/>
      <c r="S4155" s="28229"/>
      <c r="T4155" s="28229"/>
      <c r="U4155" s="28265"/>
      <c r="V4155" s="28229">
        <v>0</v>
      </c>
    </row>
    <row s="28966" customFormat="1" customHeight="1" ht="22.5">
      <c r="A4156" s="28229"/>
      <c r="B4156" s="28924" t="s">
        <v>3600</v>
      </c>
      <c r="C4156" s="28540" t="s">
        <v>103</v>
      </c>
      <c r="D4156" s="27339" t="str">
        <f>B4156&amp;".1"</f>
        <v>3.1374.1</v>
      </c>
      <c r="E4156" s="27340" t="s">
        <v>1065</v>
      </c>
      <c r="F4156" s="27341" t="s">
        <v>430</v>
      </c>
      <c r="G4156" s="27545" t="s">
        <v>22</v>
      </c>
      <c r="H4156" s="27343" t="s">
        <v>22</v>
      </c>
      <c r="I4156" s="27545" t="s">
        <v>3100</v>
      </c>
      <c r="J4156" s="27343" t="s">
        <v>22</v>
      </c>
      <c r="K4156" s="28195"/>
      <c r="L4156" s="28229"/>
      <c r="M4156" s="28229"/>
      <c r="N4156" s="28229"/>
      <c r="O4156" s="28229"/>
      <c r="P4156" s="28229"/>
      <c r="Q4156" s="28229"/>
      <c r="R4156" s="28229"/>
      <c r="S4156" s="28229"/>
      <c r="T4156" s="28229"/>
      <c r="U4156" s="28265"/>
      <c r="V4156" s="28229">
        <v>0</v>
      </c>
    </row>
    <row s="28966" customFormat="1" customHeight="1" ht="15">
      <c r="A4157" s="28229"/>
      <c r="B4157" s="28924"/>
      <c r="C4157" s="28540"/>
      <c r="D4157" s="27339" t="str">
        <f>B4156&amp;".2"</f>
        <v>3.1374.2</v>
      </c>
      <c r="E4157" s="27340" t="s">
        <v>1066</v>
      </c>
      <c r="F4157" s="27341" t="s">
        <v>430</v>
      </c>
      <c r="G4157" s="27310" t="s">
        <v>22</v>
      </c>
      <c r="H4157" s="27343" t="s">
        <v>22</v>
      </c>
      <c r="I4157" s="27310" t="s">
        <v>3596</v>
      </c>
      <c r="J4157" s="27343" t="s">
        <v>22</v>
      </c>
      <c r="K4157" s="28195" t="s">
        <v>1067</v>
      </c>
      <c r="L4157" s="28229"/>
      <c r="M4157" s="28229"/>
      <c r="N4157" s="28229"/>
      <c r="O4157" s="28229"/>
      <c r="P4157" s="28229"/>
      <c r="Q4157" s="28229"/>
      <c r="R4157" s="28229"/>
      <c r="S4157" s="28229"/>
      <c r="T4157" s="28229"/>
      <c r="U4157" s="28265"/>
      <c r="V4157" s="28229">
        <v>0</v>
      </c>
    </row>
    <row s="28966" customFormat="1" customHeight="1" ht="15">
      <c r="A4158" s="28229"/>
      <c r="B4158" s="28924"/>
      <c r="C4158" s="28540"/>
      <c r="D4158" s="27339" t="str">
        <f>B4156&amp;".3"</f>
        <v>3.1374.3</v>
      </c>
      <c r="E4158" s="27340" t="s">
        <v>1068</v>
      </c>
      <c r="F4158" s="27341" t="s">
        <v>430</v>
      </c>
      <c r="G4158" s="27310" t="s">
        <v>22</v>
      </c>
      <c r="H4158" s="27343" t="s">
        <v>22</v>
      </c>
      <c r="I4158" s="27310" t="s">
        <v>3596</v>
      </c>
      <c r="J4158" s="27343" t="s">
        <v>22</v>
      </c>
      <c r="K4158" s="28195" t="s">
        <v>1069</v>
      </c>
      <c r="L4158" s="28229"/>
      <c r="M4158" s="28229"/>
      <c r="N4158" s="28229"/>
      <c r="O4158" s="28229"/>
      <c r="P4158" s="28229"/>
      <c r="Q4158" s="28229"/>
      <c r="R4158" s="28229"/>
      <c r="S4158" s="28229"/>
      <c r="T4158" s="28229"/>
      <c r="U4158" s="28265"/>
      <c r="V4158" s="28229">
        <v>0</v>
      </c>
    </row>
    <row s="28966" customFormat="1" customHeight="1" ht="22.5">
      <c r="A4159" s="28229"/>
      <c r="B4159" s="28924" t="s">
        <v>3601</v>
      </c>
      <c r="C4159" s="28540" t="s">
        <v>103</v>
      </c>
      <c r="D4159" s="27339" t="str">
        <f>B4159&amp;".1"</f>
        <v>3.1375.1</v>
      </c>
      <c r="E4159" s="27340" t="s">
        <v>1065</v>
      </c>
      <c r="F4159" s="27341" t="s">
        <v>430</v>
      </c>
      <c r="G4159" s="27545" t="s">
        <v>22</v>
      </c>
      <c r="H4159" s="27343" t="s">
        <v>22</v>
      </c>
      <c r="I4159" s="27545" t="s">
        <v>3602</v>
      </c>
      <c r="J4159" s="27343" t="s">
        <v>22</v>
      </c>
      <c r="K4159" s="28195"/>
      <c r="L4159" s="28229"/>
      <c r="M4159" s="28229"/>
      <c r="N4159" s="28229"/>
      <c r="O4159" s="28229"/>
      <c r="P4159" s="28229"/>
      <c r="Q4159" s="28229"/>
      <c r="R4159" s="28229"/>
      <c r="S4159" s="28229"/>
      <c r="T4159" s="28229"/>
      <c r="U4159" s="28265"/>
      <c r="V4159" s="28229">
        <v>0</v>
      </c>
    </row>
    <row s="28966" customFormat="1" customHeight="1" ht="15">
      <c r="A4160" s="28229"/>
      <c r="B4160" s="28924"/>
      <c r="C4160" s="28540"/>
      <c r="D4160" s="27339" t="str">
        <f>B4159&amp;".2"</f>
        <v>3.1375.2</v>
      </c>
      <c r="E4160" s="27340" t="s">
        <v>1066</v>
      </c>
      <c r="F4160" s="27341" t="s">
        <v>430</v>
      </c>
      <c r="G4160" s="27310" t="s">
        <v>22</v>
      </c>
      <c r="H4160" s="27343" t="s">
        <v>22</v>
      </c>
      <c r="I4160" s="27310" t="s">
        <v>3596</v>
      </c>
      <c r="J4160" s="27343" t="s">
        <v>22</v>
      </c>
      <c r="K4160" s="28195" t="s">
        <v>1067</v>
      </c>
      <c r="L4160" s="28229"/>
      <c r="M4160" s="28229"/>
      <c r="N4160" s="28229"/>
      <c r="O4160" s="28229"/>
      <c r="P4160" s="28229"/>
      <c r="Q4160" s="28229"/>
      <c r="R4160" s="28229"/>
      <c r="S4160" s="28229"/>
      <c r="T4160" s="28229"/>
      <c r="U4160" s="28265"/>
      <c r="V4160" s="28229">
        <v>0</v>
      </c>
    </row>
    <row s="28966" customFormat="1" customHeight="1" ht="15">
      <c r="A4161" s="28229"/>
      <c r="B4161" s="28924"/>
      <c r="C4161" s="28540"/>
      <c r="D4161" s="27339" t="str">
        <f>B4159&amp;".3"</f>
        <v>3.1375.3</v>
      </c>
      <c r="E4161" s="27340" t="s">
        <v>1068</v>
      </c>
      <c r="F4161" s="27341" t="s">
        <v>430</v>
      </c>
      <c r="G4161" s="27310" t="s">
        <v>22</v>
      </c>
      <c r="H4161" s="27343" t="s">
        <v>22</v>
      </c>
      <c r="I4161" s="27310" t="s">
        <v>3596</v>
      </c>
      <c r="J4161" s="27343" t="s">
        <v>22</v>
      </c>
      <c r="K4161" s="28195" t="s">
        <v>1069</v>
      </c>
      <c r="L4161" s="28229"/>
      <c r="M4161" s="28229"/>
      <c r="N4161" s="28229"/>
      <c r="O4161" s="28229"/>
      <c r="P4161" s="28229"/>
      <c r="Q4161" s="28229"/>
      <c r="R4161" s="28229"/>
      <c r="S4161" s="28229"/>
      <c r="T4161" s="28229"/>
      <c r="U4161" s="28265"/>
      <c r="V4161" s="28229">
        <v>0</v>
      </c>
    </row>
    <row s="28966" customFormat="1" customHeight="1" ht="22.5">
      <c r="A4162" s="28229"/>
      <c r="B4162" s="28924" t="s">
        <v>3603</v>
      </c>
      <c r="C4162" s="28540" t="s">
        <v>103</v>
      </c>
      <c r="D4162" s="27339" t="str">
        <f>B4162&amp;".1"</f>
        <v>3.1376.1</v>
      </c>
      <c r="E4162" s="27340" t="s">
        <v>1065</v>
      </c>
      <c r="F4162" s="27341" t="s">
        <v>430</v>
      </c>
      <c r="G4162" s="27545" t="s">
        <v>22</v>
      </c>
      <c r="H4162" s="27343" t="s">
        <v>22</v>
      </c>
      <c r="I4162" s="27545" t="s">
        <v>3604</v>
      </c>
      <c r="J4162" s="27343" t="s">
        <v>22</v>
      </c>
      <c r="K4162" s="28195"/>
      <c r="L4162" s="28229"/>
      <c r="M4162" s="28229"/>
      <c r="N4162" s="28229"/>
      <c r="O4162" s="28229"/>
      <c r="P4162" s="28229"/>
      <c r="Q4162" s="28229"/>
      <c r="R4162" s="28229"/>
      <c r="S4162" s="28229"/>
      <c r="T4162" s="28229"/>
      <c r="U4162" s="28265"/>
      <c r="V4162" s="28229">
        <v>0</v>
      </c>
    </row>
    <row s="28966" customFormat="1" customHeight="1" ht="15">
      <c r="A4163" s="28229"/>
      <c r="B4163" s="28924"/>
      <c r="C4163" s="28540"/>
      <c r="D4163" s="27339" t="str">
        <f>B4162&amp;".2"</f>
        <v>3.1376.2</v>
      </c>
      <c r="E4163" s="27340" t="s">
        <v>1066</v>
      </c>
      <c r="F4163" s="27341" t="s">
        <v>430</v>
      </c>
      <c r="G4163" s="27310" t="s">
        <v>22</v>
      </c>
      <c r="H4163" s="27343" t="s">
        <v>22</v>
      </c>
      <c r="I4163" s="27310" t="s">
        <v>3596</v>
      </c>
      <c r="J4163" s="27343" t="s">
        <v>22</v>
      </c>
      <c r="K4163" s="28195" t="s">
        <v>1067</v>
      </c>
      <c r="L4163" s="28229"/>
      <c r="M4163" s="28229"/>
      <c r="N4163" s="28229"/>
      <c r="O4163" s="28229"/>
      <c r="P4163" s="28229"/>
      <c r="Q4163" s="28229"/>
      <c r="R4163" s="28229"/>
      <c r="S4163" s="28229"/>
      <c r="T4163" s="28229"/>
      <c r="U4163" s="28265"/>
      <c r="V4163" s="28229">
        <v>0</v>
      </c>
    </row>
    <row s="28966" customFormat="1" customHeight="1" ht="15">
      <c r="A4164" s="28229"/>
      <c r="B4164" s="28924"/>
      <c r="C4164" s="28540"/>
      <c r="D4164" s="27339" t="str">
        <f>B4162&amp;".3"</f>
        <v>3.1376.3</v>
      </c>
      <c r="E4164" s="27340" t="s">
        <v>1068</v>
      </c>
      <c r="F4164" s="27341" t="s">
        <v>430</v>
      </c>
      <c r="G4164" s="27310" t="s">
        <v>22</v>
      </c>
      <c r="H4164" s="27343" t="s">
        <v>22</v>
      </c>
      <c r="I4164" s="27310" t="s">
        <v>3596</v>
      </c>
      <c r="J4164" s="27343" t="s">
        <v>22</v>
      </c>
      <c r="K4164" s="28195" t="s">
        <v>1069</v>
      </c>
      <c r="L4164" s="28229"/>
      <c r="M4164" s="28229"/>
      <c r="N4164" s="28229"/>
      <c r="O4164" s="28229"/>
      <c r="P4164" s="28229"/>
      <c r="Q4164" s="28229"/>
      <c r="R4164" s="28229"/>
      <c r="S4164" s="28229"/>
      <c r="T4164" s="28229"/>
      <c r="U4164" s="28265"/>
      <c r="V4164" s="28229">
        <v>0</v>
      </c>
    </row>
    <row s="28966" customFormat="1" customHeight="1" ht="22.5">
      <c r="A4165" s="28229"/>
      <c r="B4165" s="28924" t="s">
        <v>3605</v>
      </c>
      <c r="C4165" s="28540" t="s">
        <v>103</v>
      </c>
      <c r="D4165" s="27339" t="str">
        <f>B4165&amp;".1"</f>
        <v>3.1377.1</v>
      </c>
      <c r="E4165" s="27340" t="s">
        <v>1065</v>
      </c>
      <c r="F4165" s="27341" t="s">
        <v>430</v>
      </c>
      <c r="G4165" s="27545" t="s">
        <v>22</v>
      </c>
      <c r="H4165" s="27343" t="s">
        <v>22</v>
      </c>
      <c r="I4165" s="27545" t="s">
        <v>3606</v>
      </c>
      <c r="J4165" s="27343" t="s">
        <v>22</v>
      </c>
      <c r="K4165" s="28195"/>
      <c r="L4165" s="28229"/>
      <c r="M4165" s="28229"/>
      <c r="N4165" s="28229"/>
      <c r="O4165" s="28229"/>
      <c r="P4165" s="28229"/>
      <c r="Q4165" s="28229"/>
      <c r="R4165" s="28229"/>
      <c r="S4165" s="28229"/>
      <c r="T4165" s="28229"/>
      <c r="U4165" s="28265"/>
      <c r="V4165" s="28229">
        <v>0</v>
      </c>
    </row>
    <row s="28966" customFormat="1" customHeight="1" ht="15">
      <c r="A4166" s="28229"/>
      <c r="B4166" s="28924"/>
      <c r="C4166" s="28540"/>
      <c r="D4166" s="27339" t="str">
        <f>B4165&amp;".2"</f>
        <v>3.1377.2</v>
      </c>
      <c r="E4166" s="27340" t="s">
        <v>1066</v>
      </c>
      <c r="F4166" s="27341" t="s">
        <v>430</v>
      </c>
      <c r="G4166" s="27310" t="s">
        <v>22</v>
      </c>
      <c r="H4166" s="27343" t="s">
        <v>22</v>
      </c>
      <c r="I4166" s="27310" t="s">
        <v>3596</v>
      </c>
      <c r="J4166" s="27343" t="s">
        <v>22</v>
      </c>
      <c r="K4166" s="28195" t="s">
        <v>1067</v>
      </c>
      <c r="L4166" s="28229"/>
      <c r="M4166" s="28229"/>
      <c r="N4166" s="28229"/>
      <c r="O4166" s="28229"/>
      <c r="P4166" s="28229"/>
      <c r="Q4166" s="28229"/>
      <c r="R4166" s="28229"/>
      <c r="S4166" s="28229"/>
      <c r="T4166" s="28229"/>
      <c r="U4166" s="28265"/>
      <c r="V4166" s="28229">
        <v>0</v>
      </c>
    </row>
    <row s="28966" customFormat="1" customHeight="1" ht="15">
      <c r="A4167" s="28229"/>
      <c r="B4167" s="28924"/>
      <c r="C4167" s="28540"/>
      <c r="D4167" s="27339" t="str">
        <f>B4165&amp;".3"</f>
        <v>3.1377.3</v>
      </c>
      <c r="E4167" s="27340" t="s">
        <v>1068</v>
      </c>
      <c r="F4167" s="27341" t="s">
        <v>430</v>
      </c>
      <c r="G4167" s="27310" t="s">
        <v>22</v>
      </c>
      <c r="H4167" s="27343" t="s">
        <v>22</v>
      </c>
      <c r="I4167" s="27310" t="s">
        <v>3596</v>
      </c>
      <c r="J4167" s="27343" t="s">
        <v>22</v>
      </c>
      <c r="K4167" s="28195" t="s">
        <v>1069</v>
      </c>
      <c r="L4167" s="28229"/>
      <c r="M4167" s="28229"/>
      <c r="N4167" s="28229"/>
      <c r="O4167" s="28229"/>
      <c r="P4167" s="28229"/>
      <c r="Q4167" s="28229"/>
      <c r="R4167" s="28229"/>
      <c r="S4167" s="28229"/>
      <c r="T4167" s="28229"/>
      <c r="U4167" s="28265"/>
      <c r="V4167" s="28229">
        <v>0</v>
      </c>
    </row>
    <row s="28966" customFormat="1" customHeight="1" ht="22.5">
      <c r="A4168" s="28229"/>
      <c r="B4168" s="28924" t="s">
        <v>3607</v>
      </c>
      <c r="C4168" s="28540" t="s">
        <v>103</v>
      </c>
      <c r="D4168" s="27339" t="str">
        <f>B4168&amp;".1"</f>
        <v>3.1378.1</v>
      </c>
      <c r="E4168" s="27340" t="s">
        <v>1065</v>
      </c>
      <c r="F4168" s="27341" t="s">
        <v>430</v>
      </c>
      <c r="G4168" s="27545" t="s">
        <v>22</v>
      </c>
      <c r="H4168" s="27343" t="s">
        <v>22</v>
      </c>
      <c r="I4168" s="27545" t="s">
        <v>3608</v>
      </c>
      <c r="J4168" s="27343" t="s">
        <v>22</v>
      </c>
      <c r="K4168" s="28195"/>
      <c r="L4168" s="28229"/>
      <c r="M4168" s="28229"/>
      <c r="N4168" s="28229"/>
      <c r="O4168" s="28229"/>
      <c r="P4168" s="28229"/>
      <c r="Q4168" s="28229"/>
      <c r="R4168" s="28229"/>
      <c r="S4168" s="28229"/>
      <c r="T4168" s="28229"/>
      <c r="U4168" s="28265"/>
      <c r="V4168" s="28229">
        <v>0</v>
      </c>
    </row>
    <row s="28966" customFormat="1" customHeight="1" ht="15">
      <c r="A4169" s="28229"/>
      <c r="B4169" s="28924"/>
      <c r="C4169" s="28540"/>
      <c r="D4169" s="27339" t="str">
        <f>B4168&amp;".2"</f>
        <v>3.1378.2</v>
      </c>
      <c r="E4169" s="27340" t="s">
        <v>1066</v>
      </c>
      <c r="F4169" s="27341" t="s">
        <v>430</v>
      </c>
      <c r="G4169" s="27310" t="s">
        <v>22</v>
      </c>
      <c r="H4169" s="27343" t="s">
        <v>22</v>
      </c>
      <c r="I4169" s="27310" t="s">
        <v>3596</v>
      </c>
      <c r="J4169" s="27343" t="s">
        <v>22</v>
      </c>
      <c r="K4169" s="28195" t="s">
        <v>1067</v>
      </c>
      <c r="L4169" s="28229"/>
      <c r="M4169" s="28229"/>
      <c r="N4169" s="28229"/>
      <c r="O4169" s="28229"/>
      <c r="P4169" s="28229"/>
      <c r="Q4169" s="28229"/>
      <c r="R4169" s="28229"/>
      <c r="S4169" s="28229"/>
      <c r="T4169" s="28229"/>
      <c r="U4169" s="28265"/>
      <c r="V4169" s="28229">
        <v>0</v>
      </c>
    </row>
    <row s="28966" customFormat="1" customHeight="1" ht="15">
      <c r="A4170" s="28229"/>
      <c r="B4170" s="28924"/>
      <c r="C4170" s="28540"/>
      <c r="D4170" s="27339" t="str">
        <f>B4168&amp;".3"</f>
        <v>3.1378.3</v>
      </c>
      <c r="E4170" s="27340" t="s">
        <v>1068</v>
      </c>
      <c r="F4170" s="27341" t="s">
        <v>430</v>
      </c>
      <c r="G4170" s="27310" t="s">
        <v>22</v>
      </c>
      <c r="H4170" s="27343" t="s">
        <v>22</v>
      </c>
      <c r="I4170" s="27310" t="s">
        <v>3596</v>
      </c>
      <c r="J4170" s="27343" t="s">
        <v>22</v>
      </c>
      <c r="K4170" s="28195" t="s">
        <v>1069</v>
      </c>
      <c r="L4170" s="28229"/>
      <c r="M4170" s="28229"/>
      <c r="N4170" s="28229"/>
      <c r="O4170" s="28229"/>
      <c r="P4170" s="28229"/>
      <c r="Q4170" s="28229"/>
      <c r="R4170" s="28229"/>
      <c r="S4170" s="28229"/>
      <c r="T4170" s="28229"/>
      <c r="U4170" s="28265"/>
      <c r="V4170" s="28229">
        <v>0</v>
      </c>
    </row>
    <row s="28966" customFormat="1" customHeight="1" ht="22.5">
      <c r="A4171" s="28229"/>
      <c r="B4171" s="28924" t="s">
        <v>3609</v>
      </c>
      <c r="C4171" s="28540" t="s">
        <v>103</v>
      </c>
      <c r="D4171" s="27339" t="str">
        <f>B4171&amp;".1"</f>
        <v>3.1379.1</v>
      </c>
      <c r="E4171" s="27340" t="s">
        <v>1065</v>
      </c>
      <c r="F4171" s="27341" t="s">
        <v>430</v>
      </c>
      <c r="G4171" s="27545" t="s">
        <v>22</v>
      </c>
      <c r="H4171" s="27343" t="s">
        <v>22</v>
      </c>
      <c r="I4171" s="27545" t="s">
        <v>3610</v>
      </c>
      <c r="J4171" s="27343" t="s">
        <v>22</v>
      </c>
      <c r="K4171" s="28195"/>
      <c r="L4171" s="28229"/>
      <c r="M4171" s="28229"/>
      <c r="N4171" s="28229"/>
      <c r="O4171" s="28229"/>
      <c r="P4171" s="28229"/>
      <c r="Q4171" s="28229"/>
      <c r="R4171" s="28229"/>
      <c r="S4171" s="28229"/>
      <c r="T4171" s="28229"/>
      <c r="U4171" s="28265"/>
      <c r="V4171" s="28229">
        <v>0</v>
      </c>
    </row>
    <row s="28966" customFormat="1" customHeight="1" ht="15">
      <c r="A4172" s="28229"/>
      <c r="B4172" s="28924"/>
      <c r="C4172" s="28540"/>
      <c r="D4172" s="27339" t="str">
        <f>B4171&amp;".2"</f>
        <v>3.1379.2</v>
      </c>
      <c r="E4172" s="27340" t="s">
        <v>1066</v>
      </c>
      <c r="F4172" s="27341" t="s">
        <v>430</v>
      </c>
      <c r="G4172" s="27310" t="s">
        <v>22</v>
      </c>
      <c r="H4172" s="27343" t="s">
        <v>22</v>
      </c>
      <c r="I4172" s="27310" t="s">
        <v>3596</v>
      </c>
      <c r="J4172" s="27343" t="s">
        <v>22</v>
      </c>
      <c r="K4172" s="28195" t="s">
        <v>1067</v>
      </c>
      <c r="L4172" s="28229"/>
      <c r="M4172" s="28229"/>
      <c r="N4172" s="28229"/>
      <c r="O4172" s="28229"/>
      <c r="P4172" s="28229"/>
      <c r="Q4172" s="28229"/>
      <c r="R4172" s="28229"/>
      <c r="S4172" s="28229"/>
      <c r="T4172" s="28229"/>
      <c r="U4172" s="28265"/>
      <c r="V4172" s="28229">
        <v>0</v>
      </c>
    </row>
    <row s="28966" customFormat="1" customHeight="1" ht="15">
      <c r="A4173" s="28229"/>
      <c r="B4173" s="28924"/>
      <c r="C4173" s="28540"/>
      <c r="D4173" s="27339" t="str">
        <f>B4171&amp;".3"</f>
        <v>3.1379.3</v>
      </c>
      <c r="E4173" s="27340" t="s">
        <v>1068</v>
      </c>
      <c r="F4173" s="27341" t="s">
        <v>430</v>
      </c>
      <c r="G4173" s="27310" t="s">
        <v>22</v>
      </c>
      <c r="H4173" s="27343" t="s">
        <v>22</v>
      </c>
      <c r="I4173" s="27310" t="s">
        <v>3596</v>
      </c>
      <c r="J4173" s="27343" t="s">
        <v>22</v>
      </c>
      <c r="K4173" s="28195" t="s">
        <v>1069</v>
      </c>
      <c r="L4173" s="28229"/>
      <c r="M4173" s="28229"/>
      <c r="N4173" s="28229"/>
      <c r="O4173" s="28229"/>
      <c r="P4173" s="28229"/>
      <c r="Q4173" s="28229"/>
      <c r="R4173" s="28229"/>
      <c r="S4173" s="28229"/>
      <c r="T4173" s="28229"/>
      <c r="U4173" s="28265"/>
      <c r="V4173" s="28229">
        <v>0</v>
      </c>
    </row>
    <row s="28966" customFormat="1" customHeight="1" ht="22.5">
      <c r="A4174" s="28229"/>
      <c r="B4174" s="28924" t="s">
        <v>3611</v>
      </c>
      <c r="C4174" s="28540" t="s">
        <v>103</v>
      </c>
      <c r="D4174" s="27339" t="str">
        <f>B4174&amp;".1"</f>
        <v>3.1380.1</v>
      </c>
      <c r="E4174" s="27340" t="s">
        <v>1065</v>
      </c>
      <c r="F4174" s="27341" t="s">
        <v>430</v>
      </c>
      <c r="G4174" s="27545" t="s">
        <v>22</v>
      </c>
      <c r="H4174" s="27343" t="s">
        <v>22</v>
      </c>
      <c r="I4174" s="27545" t="s">
        <v>3612</v>
      </c>
      <c r="J4174" s="27343" t="s">
        <v>22</v>
      </c>
      <c r="K4174" s="28195"/>
      <c r="L4174" s="28229"/>
      <c r="M4174" s="28229"/>
      <c r="N4174" s="28229"/>
      <c r="O4174" s="28229"/>
      <c r="P4174" s="28229"/>
      <c r="Q4174" s="28229"/>
      <c r="R4174" s="28229"/>
      <c r="S4174" s="28229"/>
      <c r="T4174" s="28229"/>
      <c r="U4174" s="28265"/>
      <c r="V4174" s="28229">
        <v>0</v>
      </c>
    </row>
    <row s="28966" customFormat="1" customHeight="1" ht="15">
      <c r="A4175" s="28229"/>
      <c r="B4175" s="28924"/>
      <c r="C4175" s="28540"/>
      <c r="D4175" s="27339" t="str">
        <f>B4174&amp;".2"</f>
        <v>3.1380.2</v>
      </c>
      <c r="E4175" s="27340" t="s">
        <v>1066</v>
      </c>
      <c r="F4175" s="27341" t="s">
        <v>430</v>
      </c>
      <c r="G4175" s="27310" t="s">
        <v>22</v>
      </c>
      <c r="H4175" s="27343" t="s">
        <v>22</v>
      </c>
      <c r="I4175" s="27310" t="s">
        <v>3613</v>
      </c>
      <c r="J4175" s="27343" t="s">
        <v>22</v>
      </c>
      <c r="K4175" s="28195" t="s">
        <v>1067</v>
      </c>
      <c r="L4175" s="28229"/>
      <c r="M4175" s="28229"/>
      <c r="N4175" s="28229"/>
      <c r="O4175" s="28229"/>
      <c r="P4175" s="28229"/>
      <c r="Q4175" s="28229"/>
      <c r="R4175" s="28229"/>
      <c r="S4175" s="28229"/>
      <c r="T4175" s="28229"/>
      <c r="U4175" s="28265"/>
      <c r="V4175" s="28229">
        <v>0</v>
      </c>
    </row>
    <row s="28966" customFormat="1" customHeight="1" ht="15">
      <c r="A4176" s="28229"/>
      <c r="B4176" s="28924"/>
      <c r="C4176" s="28540"/>
      <c r="D4176" s="27339" t="str">
        <f>B4174&amp;".3"</f>
        <v>3.1380.3</v>
      </c>
      <c r="E4176" s="27340" t="s">
        <v>1068</v>
      </c>
      <c r="F4176" s="27341" t="s">
        <v>430</v>
      </c>
      <c r="G4176" s="27310" t="s">
        <v>22</v>
      </c>
      <c r="H4176" s="27343" t="s">
        <v>22</v>
      </c>
      <c r="I4176" s="27310" t="s">
        <v>3539</v>
      </c>
      <c r="J4176" s="27343" t="s">
        <v>22</v>
      </c>
      <c r="K4176" s="28195" t="s">
        <v>1069</v>
      </c>
      <c r="L4176" s="28229"/>
      <c r="M4176" s="28229"/>
      <c r="N4176" s="28229"/>
      <c r="O4176" s="28229"/>
      <c r="P4176" s="28229"/>
      <c r="Q4176" s="28229"/>
      <c r="R4176" s="28229"/>
      <c r="S4176" s="28229"/>
      <c r="T4176" s="28229"/>
      <c r="U4176" s="28265"/>
      <c r="V4176" s="28229">
        <v>0</v>
      </c>
    </row>
    <row s="28966" customFormat="1" customHeight="1" ht="22.5">
      <c r="A4177" s="28229"/>
      <c r="B4177" s="28924" t="s">
        <v>3614</v>
      </c>
      <c r="C4177" s="28540" t="s">
        <v>103</v>
      </c>
      <c r="D4177" s="27339" t="str">
        <f>B4177&amp;".1"</f>
        <v>3.1381.1</v>
      </c>
      <c r="E4177" s="27340" t="s">
        <v>1065</v>
      </c>
      <c r="F4177" s="27341" t="s">
        <v>430</v>
      </c>
      <c r="G4177" s="27545" t="s">
        <v>22</v>
      </c>
      <c r="H4177" s="27343" t="s">
        <v>22</v>
      </c>
      <c r="I4177" s="27545" t="s">
        <v>3615</v>
      </c>
      <c r="J4177" s="27343" t="s">
        <v>22</v>
      </c>
      <c r="K4177" s="28195"/>
      <c r="L4177" s="28229"/>
      <c r="M4177" s="28229"/>
      <c r="N4177" s="28229"/>
      <c r="O4177" s="28229"/>
      <c r="P4177" s="28229"/>
      <c r="Q4177" s="28229"/>
      <c r="R4177" s="28229"/>
      <c r="S4177" s="28229"/>
      <c r="T4177" s="28229"/>
      <c r="U4177" s="28265"/>
      <c r="V4177" s="28229">
        <v>0</v>
      </c>
    </row>
    <row s="28966" customFormat="1" customHeight="1" ht="15">
      <c r="A4178" s="28229"/>
      <c r="B4178" s="28924"/>
      <c r="C4178" s="28540"/>
      <c r="D4178" s="27339" t="str">
        <f>B4177&amp;".2"</f>
        <v>3.1381.2</v>
      </c>
      <c r="E4178" s="27340" t="s">
        <v>1066</v>
      </c>
      <c r="F4178" s="27341" t="s">
        <v>430</v>
      </c>
      <c r="G4178" s="27310" t="s">
        <v>22</v>
      </c>
      <c r="H4178" s="27343" t="s">
        <v>22</v>
      </c>
      <c r="I4178" s="27310" t="s">
        <v>3613</v>
      </c>
      <c r="J4178" s="27343" t="s">
        <v>22</v>
      </c>
      <c r="K4178" s="28195" t="s">
        <v>1067</v>
      </c>
      <c r="L4178" s="28229"/>
      <c r="M4178" s="28229"/>
      <c r="N4178" s="28229"/>
      <c r="O4178" s="28229"/>
      <c r="P4178" s="28229"/>
      <c r="Q4178" s="28229"/>
      <c r="R4178" s="28229"/>
      <c r="S4178" s="28229"/>
      <c r="T4178" s="28229"/>
      <c r="U4178" s="28265"/>
      <c r="V4178" s="28229">
        <v>0</v>
      </c>
    </row>
    <row s="28966" customFormat="1" customHeight="1" ht="15">
      <c r="A4179" s="28229"/>
      <c r="B4179" s="28924"/>
      <c r="C4179" s="28540"/>
      <c r="D4179" s="27339" t="str">
        <f>B4177&amp;".3"</f>
        <v>3.1381.3</v>
      </c>
      <c r="E4179" s="27340" t="s">
        <v>1068</v>
      </c>
      <c r="F4179" s="27341" t="s">
        <v>430</v>
      </c>
      <c r="G4179" s="27310" t="s">
        <v>22</v>
      </c>
      <c r="H4179" s="27343" t="s">
        <v>22</v>
      </c>
      <c r="I4179" s="27310" t="s">
        <v>3613</v>
      </c>
      <c r="J4179" s="27343" t="s">
        <v>22</v>
      </c>
      <c r="K4179" s="28195" t="s">
        <v>1069</v>
      </c>
      <c r="L4179" s="28229"/>
      <c r="M4179" s="28229"/>
      <c r="N4179" s="28229"/>
      <c r="O4179" s="28229"/>
      <c r="P4179" s="28229"/>
      <c r="Q4179" s="28229"/>
      <c r="R4179" s="28229"/>
      <c r="S4179" s="28229"/>
      <c r="T4179" s="28229"/>
      <c r="U4179" s="28265"/>
      <c r="V4179" s="28229">
        <v>0</v>
      </c>
    </row>
    <row s="28966" customFormat="1" customHeight="1" ht="22.5">
      <c r="A4180" s="28229"/>
      <c r="B4180" s="28924" t="s">
        <v>3616</v>
      </c>
      <c r="C4180" s="28540" t="s">
        <v>103</v>
      </c>
      <c r="D4180" s="27339" t="str">
        <f>B4180&amp;".1"</f>
        <v>3.1382.1</v>
      </c>
      <c r="E4180" s="27340" t="s">
        <v>1065</v>
      </c>
      <c r="F4180" s="27341" t="s">
        <v>430</v>
      </c>
      <c r="G4180" s="27545" t="s">
        <v>22</v>
      </c>
      <c r="H4180" s="27343" t="s">
        <v>22</v>
      </c>
      <c r="I4180" s="27545" t="s">
        <v>3617</v>
      </c>
      <c r="J4180" s="27343" t="s">
        <v>22</v>
      </c>
      <c r="K4180" s="28195"/>
      <c r="L4180" s="28229"/>
      <c r="M4180" s="28229"/>
      <c r="N4180" s="28229"/>
      <c r="O4180" s="28229"/>
      <c r="P4180" s="28229"/>
      <c r="Q4180" s="28229"/>
      <c r="R4180" s="28229"/>
      <c r="S4180" s="28229"/>
      <c r="T4180" s="28229"/>
      <c r="U4180" s="28265"/>
      <c r="V4180" s="28229">
        <v>0</v>
      </c>
    </row>
    <row s="28966" customFormat="1" customHeight="1" ht="15">
      <c r="A4181" s="28229"/>
      <c r="B4181" s="28924"/>
      <c r="C4181" s="28540"/>
      <c r="D4181" s="27339" t="str">
        <f>B4180&amp;".2"</f>
        <v>3.1382.2</v>
      </c>
      <c r="E4181" s="27340" t="s">
        <v>1066</v>
      </c>
      <c r="F4181" s="27341" t="s">
        <v>430</v>
      </c>
      <c r="G4181" s="27310" t="s">
        <v>22</v>
      </c>
      <c r="H4181" s="27343" t="s">
        <v>22</v>
      </c>
      <c r="I4181" s="27310" t="s">
        <v>3613</v>
      </c>
      <c r="J4181" s="27343" t="s">
        <v>22</v>
      </c>
      <c r="K4181" s="28195" t="s">
        <v>1067</v>
      </c>
      <c r="L4181" s="28229"/>
      <c r="M4181" s="28229"/>
      <c r="N4181" s="28229"/>
      <c r="O4181" s="28229"/>
      <c r="P4181" s="28229"/>
      <c r="Q4181" s="28229"/>
      <c r="R4181" s="28229"/>
      <c r="S4181" s="28229"/>
      <c r="T4181" s="28229"/>
      <c r="U4181" s="28265"/>
      <c r="V4181" s="28229">
        <v>0</v>
      </c>
    </row>
    <row s="28966" customFormat="1" customHeight="1" ht="15">
      <c r="A4182" s="28229"/>
      <c r="B4182" s="28924"/>
      <c r="C4182" s="28540"/>
      <c r="D4182" s="27339" t="str">
        <f>B4180&amp;".3"</f>
        <v>3.1382.3</v>
      </c>
      <c r="E4182" s="27340" t="s">
        <v>1068</v>
      </c>
      <c r="F4182" s="27341" t="s">
        <v>430</v>
      </c>
      <c r="G4182" s="27310" t="s">
        <v>22</v>
      </c>
      <c r="H4182" s="27343" t="s">
        <v>22</v>
      </c>
      <c r="I4182" s="27310" t="s">
        <v>3613</v>
      </c>
      <c r="J4182" s="27343" t="s">
        <v>22</v>
      </c>
      <c r="K4182" s="28195" t="s">
        <v>1069</v>
      </c>
      <c r="L4182" s="28229"/>
      <c r="M4182" s="28229"/>
      <c r="N4182" s="28229"/>
      <c r="O4182" s="28229"/>
      <c r="P4182" s="28229"/>
      <c r="Q4182" s="28229"/>
      <c r="R4182" s="28229"/>
      <c r="S4182" s="28229"/>
      <c r="T4182" s="28229"/>
      <c r="U4182" s="28265"/>
      <c r="V4182" s="28229">
        <v>0</v>
      </c>
    </row>
    <row s="28966" customFormat="1" customHeight="1" ht="22.5">
      <c r="A4183" s="28229"/>
      <c r="B4183" s="28924" t="s">
        <v>3618</v>
      </c>
      <c r="C4183" s="28540" t="s">
        <v>103</v>
      </c>
      <c r="D4183" s="27339" t="str">
        <f>B4183&amp;".1"</f>
        <v>3.1383.1</v>
      </c>
      <c r="E4183" s="27340" t="s">
        <v>1065</v>
      </c>
      <c r="F4183" s="27341" t="s">
        <v>430</v>
      </c>
      <c r="G4183" s="27545" t="s">
        <v>22</v>
      </c>
      <c r="H4183" s="27343" t="s">
        <v>22</v>
      </c>
      <c r="I4183" s="27545" t="s">
        <v>3619</v>
      </c>
      <c r="J4183" s="27343" t="s">
        <v>22</v>
      </c>
      <c r="K4183" s="28195"/>
      <c r="L4183" s="28229"/>
      <c r="M4183" s="28229"/>
      <c r="N4183" s="28229"/>
      <c r="O4183" s="28229"/>
      <c r="P4183" s="28229"/>
      <c r="Q4183" s="28229"/>
      <c r="R4183" s="28229"/>
      <c r="S4183" s="28229"/>
      <c r="T4183" s="28229"/>
      <c r="U4183" s="28265"/>
      <c r="V4183" s="28229">
        <v>0</v>
      </c>
    </row>
    <row s="28966" customFormat="1" customHeight="1" ht="15">
      <c r="A4184" s="28229"/>
      <c r="B4184" s="28924"/>
      <c r="C4184" s="28540"/>
      <c r="D4184" s="27339" t="str">
        <f>B4183&amp;".2"</f>
        <v>3.1383.2</v>
      </c>
      <c r="E4184" s="27340" t="s">
        <v>1066</v>
      </c>
      <c r="F4184" s="27341" t="s">
        <v>430</v>
      </c>
      <c r="G4184" s="27310" t="s">
        <v>22</v>
      </c>
      <c r="H4184" s="27343" t="s">
        <v>22</v>
      </c>
      <c r="I4184" s="27310" t="s">
        <v>3613</v>
      </c>
      <c r="J4184" s="27343" t="s">
        <v>22</v>
      </c>
      <c r="K4184" s="28195" t="s">
        <v>1067</v>
      </c>
      <c r="L4184" s="28229"/>
      <c r="M4184" s="28229"/>
      <c r="N4184" s="28229"/>
      <c r="O4184" s="28229"/>
      <c r="P4184" s="28229"/>
      <c r="Q4184" s="28229"/>
      <c r="R4184" s="28229"/>
      <c r="S4184" s="28229"/>
      <c r="T4184" s="28229"/>
      <c r="U4184" s="28265"/>
      <c r="V4184" s="28229">
        <v>0</v>
      </c>
    </row>
    <row s="28966" customFormat="1" customHeight="1" ht="15">
      <c r="A4185" s="28229"/>
      <c r="B4185" s="28924"/>
      <c r="C4185" s="28540"/>
      <c r="D4185" s="27339" t="str">
        <f>B4183&amp;".3"</f>
        <v>3.1383.3</v>
      </c>
      <c r="E4185" s="27340" t="s">
        <v>1068</v>
      </c>
      <c r="F4185" s="27341" t="s">
        <v>430</v>
      </c>
      <c r="G4185" s="27310" t="s">
        <v>22</v>
      </c>
      <c r="H4185" s="27343" t="s">
        <v>22</v>
      </c>
      <c r="I4185" s="27310" t="s">
        <v>3613</v>
      </c>
      <c r="J4185" s="27343" t="s">
        <v>22</v>
      </c>
      <c r="K4185" s="28195" t="s">
        <v>1069</v>
      </c>
      <c r="L4185" s="28229"/>
      <c r="M4185" s="28229"/>
      <c r="N4185" s="28229"/>
      <c r="O4185" s="28229"/>
      <c r="P4185" s="28229"/>
      <c r="Q4185" s="28229"/>
      <c r="R4185" s="28229"/>
      <c r="S4185" s="28229"/>
      <c r="T4185" s="28229"/>
      <c r="U4185" s="28265"/>
      <c r="V4185" s="28229">
        <v>0</v>
      </c>
    </row>
    <row s="28966" customFormat="1" customHeight="1" ht="22.5">
      <c r="A4186" s="28229"/>
      <c r="B4186" s="28924" t="s">
        <v>3620</v>
      </c>
      <c r="C4186" s="28540" t="s">
        <v>103</v>
      </c>
      <c r="D4186" s="27339" t="str">
        <f>B4186&amp;".1"</f>
        <v>3.1384.1</v>
      </c>
      <c r="E4186" s="27340" t="s">
        <v>1065</v>
      </c>
      <c r="F4186" s="27341" t="s">
        <v>430</v>
      </c>
      <c r="G4186" s="27545" t="s">
        <v>22</v>
      </c>
      <c r="H4186" s="27343" t="s">
        <v>22</v>
      </c>
      <c r="I4186" s="27545" t="s">
        <v>3621</v>
      </c>
      <c r="J4186" s="27343" t="s">
        <v>22</v>
      </c>
      <c r="K4186" s="28195"/>
      <c r="L4186" s="28229"/>
      <c r="M4186" s="28229"/>
      <c r="N4186" s="28229"/>
      <c r="O4186" s="28229"/>
      <c r="P4186" s="28229"/>
      <c r="Q4186" s="28229"/>
      <c r="R4186" s="28229"/>
      <c r="S4186" s="28229"/>
      <c r="T4186" s="28229"/>
      <c r="U4186" s="28265"/>
      <c r="V4186" s="28229">
        <v>0</v>
      </c>
    </row>
    <row s="28966" customFormat="1" customHeight="1" ht="15">
      <c r="A4187" s="28229"/>
      <c r="B4187" s="28924"/>
      <c r="C4187" s="28540"/>
      <c r="D4187" s="27339" t="str">
        <f>B4186&amp;".2"</f>
        <v>3.1384.2</v>
      </c>
      <c r="E4187" s="27340" t="s">
        <v>1066</v>
      </c>
      <c r="F4187" s="27341" t="s">
        <v>430</v>
      </c>
      <c r="G4187" s="27310" t="s">
        <v>22</v>
      </c>
      <c r="H4187" s="27343" t="s">
        <v>22</v>
      </c>
      <c r="I4187" s="27310" t="s">
        <v>3613</v>
      </c>
      <c r="J4187" s="27343" t="s">
        <v>22</v>
      </c>
      <c r="K4187" s="28195" t="s">
        <v>1067</v>
      </c>
      <c r="L4187" s="28229"/>
      <c r="M4187" s="28229"/>
      <c r="N4187" s="28229"/>
      <c r="O4187" s="28229"/>
      <c r="P4187" s="28229"/>
      <c r="Q4187" s="28229"/>
      <c r="R4187" s="28229"/>
      <c r="S4187" s="28229"/>
      <c r="T4187" s="28229"/>
      <c r="U4187" s="28265"/>
      <c r="V4187" s="28229">
        <v>0</v>
      </c>
    </row>
    <row s="28966" customFormat="1" customHeight="1" ht="15">
      <c r="A4188" s="28229"/>
      <c r="B4188" s="28924"/>
      <c r="C4188" s="28540"/>
      <c r="D4188" s="27339" t="str">
        <f>B4186&amp;".3"</f>
        <v>3.1384.3</v>
      </c>
      <c r="E4188" s="27340" t="s">
        <v>1068</v>
      </c>
      <c r="F4188" s="27341" t="s">
        <v>430</v>
      </c>
      <c r="G4188" s="27310" t="s">
        <v>22</v>
      </c>
      <c r="H4188" s="27343" t="s">
        <v>22</v>
      </c>
      <c r="I4188" s="27310" t="s">
        <v>3613</v>
      </c>
      <c r="J4188" s="27343" t="s">
        <v>22</v>
      </c>
      <c r="K4188" s="28195" t="s">
        <v>1069</v>
      </c>
      <c r="L4188" s="28229"/>
      <c r="M4188" s="28229"/>
      <c r="N4188" s="28229"/>
      <c r="O4188" s="28229"/>
      <c r="P4188" s="28229"/>
      <c r="Q4188" s="28229"/>
      <c r="R4188" s="28229"/>
      <c r="S4188" s="28229"/>
      <c r="T4188" s="28229"/>
      <c r="U4188" s="28265"/>
      <c r="V4188" s="28229">
        <v>0</v>
      </c>
    </row>
    <row s="28966" customFormat="1" customHeight="1" ht="22.5">
      <c r="A4189" s="28229"/>
      <c r="B4189" s="28924" t="s">
        <v>3622</v>
      </c>
      <c r="C4189" s="28540" t="s">
        <v>103</v>
      </c>
      <c r="D4189" s="27339" t="str">
        <f>B4189&amp;".1"</f>
        <v>3.1385.1</v>
      </c>
      <c r="E4189" s="27340" t="s">
        <v>1065</v>
      </c>
      <c r="F4189" s="27341" t="s">
        <v>430</v>
      </c>
      <c r="G4189" s="27545" t="s">
        <v>22</v>
      </c>
      <c r="H4189" s="27343" t="s">
        <v>22</v>
      </c>
      <c r="I4189" s="27545" t="s">
        <v>3623</v>
      </c>
      <c r="J4189" s="27343" t="s">
        <v>22</v>
      </c>
      <c r="K4189" s="28195"/>
      <c r="L4189" s="28229"/>
      <c r="M4189" s="28229"/>
      <c r="N4189" s="28229"/>
      <c r="O4189" s="28229"/>
      <c r="P4189" s="28229"/>
      <c r="Q4189" s="28229"/>
      <c r="R4189" s="28229"/>
      <c r="S4189" s="28229"/>
      <c r="T4189" s="28229"/>
      <c r="U4189" s="28265"/>
      <c r="V4189" s="28229">
        <v>0</v>
      </c>
    </row>
    <row s="28966" customFormat="1" customHeight="1" ht="15">
      <c r="A4190" s="28229"/>
      <c r="B4190" s="28924"/>
      <c r="C4190" s="28540"/>
      <c r="D4190" s="27339" t="str">
        <f>B4189&amp;".2"</f>
        <v>3.1385.2</v>
      </c>
      <c r="E4190" s="27340" t="s">
        <v>1066</v>
      </c>
      <c r="F4190" s="27341" t="s">
        <v>430</v>
      </c>
      <c r="G4190" s="27310" t="s">
        <v>22</v>
      </c>
      <c r="H4190" s="27343" t="s">
        <v>22</v>
      </c>
      <c r="I4190" s="27310" t="s">
        <v>3624</v>
      </c>
      <c r="J4190" s="27343" t="s">
        <v>22</v>
      </c>
      <c r="K4190" s="28195" t="s">
        <v>1067</v>
      </c>
      <c r="L4190" s="28229"/>
      <c r="M4190" s="28229"/>
      <c r="N4190" s="28229"/>
      <c r="O4190" s="28229"/>
      <c r="P4190" s="28229"/>
      <c r="Q4190" s="28229"/>
      <c r="R4190" s="28229"/>
      <c r="S4190" s="28229"/>
      <c r="T4190" s="28229"/>
      <c r="U4190" s="28265"/>
      <c r="V4190" s="28229">
        <v>0</v>
      </c>
    </row>
    <row s="28966" customFormat="1" customHeight="1" ht="15">
      <c r="A4191" s="28229"/>
      <c r="B4191" s="28924"/>
      <c r="C4191" s="28540"/>
      <c r="D4191" s="27339" t="str">
        <f>B4189&amp;".3"</f>
        <v>3.1385.3</v>
      </c>
      <c r="E4191" s="27340" t="s">
        <v>1068</v>
      </c>
      <c r="F4191" s="27341" t="s">
        <v>430</v>
      </c>
      <c r="G4191" s="27310" t="s">
        <v>22</v>
      </c>
      <c r="H4191" s="27343" t="s">
        <v>22</v>
      </c>
      <c r="I4191" s="27310" t="s">
        <v>3596</v>
      </c>
      <c r="J4191" s="27343" t="s">
        <v>22</v>
      </c>
      <c r="K4191" s="28195" t="s">
        <v>1069</v>
      </c>
      <c r="L4191" s="28229"/>
      <c r="M4191" s="28229"/>
      <c r="N4191" s="28229"/>
      <c r="O4191" s="28229"/>
      <c r="P4191" s="28229"/>
      <c r="Q4191" s="28229"/>
      <c r="R4191" s="28229"/>
      <c r="S4191" s="28229"/>
      <c r="T4191" s="28229"/>
      <c r="U4191" s="28265"/>
      <c r="V4191" s="28229">
        <v>0</v>
      </c>
    </row>
    <row s="28966" customFormat="1" customHeight="1" ht="22.5">
      <c r="A4192" s="28229"/>
      <c r="B4192" s="28924" t="s">
        <v>3625</v>
      </c>
      <c r="C4192" s="28540" t="s">
        <v>103</v>
      </c>
      <c r="D4192" s="27339" t="str">
        <f>B4192&amp;".1"</f>
        <v>3.1386.1</v>
      </c>
      <c r="E4192" s="27340" t="s">
        <v>1065</v>
      </c>
      <c r="F4192" s="27341" t="s">
        <v>430</v>
      </c>
      <c r="G4192" s="27545" t="s">
        <v>22</v>
      </c>
      <c r="H4192" s="27343" t="s">
        <v>22</v>
      </c>
      <c r="I4192" s="27545" t="s">
        <v>3626</v>
      </c>
      <c r="J4192" s="27343" t="s">
        <v>22</v>
      </c>
      <c r="K4192" s="28195"/>
      <c r="L4192" s="28229"/>
      <c r="M4192" s="28229"/>
      <c r="N4192" s="28229"/>
      <c r="O4192" s="28229"/>
      <c r="P4192" s="28229"/>
      <c r="Q4192" s="28229"/>
      <c r="R4192" s="28229"/>
      <c r="S4192" s="28229"/>
      <c r="T4192" s="28229"/>
      <c r="U4192" s="28265"/>
      <c r="V4192" s="28229">
        <v>0</v>
      </c>
    </row>
    <row s="28966" customFormat="1" customHeight="1" ht="15">
      <c r="A4193" s="28229"/>
      <c r="B4193" s="28924"/>
      <c r="C4193" s="28540"/>
      <c r="D4193" s="27339" t="str">
        <f>B4192&amp;".2"</f>
        <v>3.1386.2</v>
      </c>
      <c r="E4193" s="27340" t="s">
        <v>1066</v>
      </c>
      <c r="F4193" s="27341" t="s">
        <v>430</v>
      </c>
      <c r="G4193" s="27310" t="s">
        <v>22</v>
      </c>
      <c r="H4193" s="27343" t="s">
        <v>22</v>
      </c>
      <c r="I4193" s="27310" t="s">
        <v>3624</v>
      </c>
      <c r="J4193" s="27343" t="s">
        <v>22</v>
      </c>
      <c r="K4193" s="28195" t="s">
        <v>1067</v>
      </c>
      <c r="L4193" s="28229"/>
      <c r="M4193" s="28229"/>
      <c r="N4193" s="28229"/>
      <c r="O4193" s="28229"/>
      <c r="P4193" s="28229"/>
      <c r="Q4193" s="28229"/>
      <c r="R4193" s="28229"/>
      <c r="S4193" s="28229"/>
      <c r="T4193" s="28229"/>
      <c r="U4193" s="28265"/>
      <c r="V4193" s="28229">
        <v>0</v>
      </c>
    </row>
    <row s="28966" customFormat="1" customHeight="1" ht="15">
      <c r="A4194" s="28229"/>
      <c r="B4194" s="28924"/>
      <c r="C4194" s="28540"/>
      <c r="D4194" s="27339" t="str">
        <f>B4192&amp;".3"</f>
        <v>3.1386.3</v>
      </c>
      <c r="E4194" s="27340" t="s">
        <v>1068</v>
      </c>
      <c r="F4194" s="27341" t="s">
        <v>430</v>
      </c>
      <c r="G4194" s="27310" t="s">
        <v>22</v>
      </c>
      <c r="H4194" s="27343" t="s">
        <v>22</v>
      </c>
      <c r="I4194" s="27310" t="s">
        <v>3613</v>
      </c>
      <c r="J4194" s="27343" t="s">
        <v>22</v>
      </c>
      <c r="K4194" s="28195" t="s">
        <v>1069</v>
      </c>
      <c r="L4194" s="28229"/>
      <c r="M4194" s="28229"/>
      <c r="N4194" s="28229"/>
      <c r="O4194" s="28229"/>
      <c r="P4194" s="28229"/>
      <c r="Q4194" s="28229"/>
      <c r="R4194" s="28229"/>
      <c r="S4194" s="28229"/>
      <c r="T4194" s="28229"/>
      <c r="U4194" s="28265"/>
      <c r="V4194" s="28229">
        <v>0</v>
      </c>
    </row>
    <row s="28966" customFormat="1" customHeight="1" ht="22.5">
      <c r="A4195" s="28229"/>
      <c r="B4195" s="28924" t="s">
        <v>3627</v>
      </c>
      <c r="C4195" s="28540" t="s">
        <v>103</v>
      </c>
      <c r="D4195" s="27339" t="str">
        <f>B4195&amp;".1"</f>
        <v>3.1387.1</v>
      </c>
      <c r="E4195" s="27340" t="s">
        <v>1065</v>
      </c>
      <c r="F4195" s="27341" t="s">
        <v>430</v>
      </c>
      <c r="G4195" s="27545" t="s">
        <v>22</v>
      </c>
      <c r="H4195" s="27343" t="s">
        <v>22</v>
      </c>
      <c r="I4195" s="27545" t="s">
        <v>3628</v>
      </c>
      <c r="J4195" s="27343" t="s">
        <v>22</v>
      </c>
      <c r="K4195" s="28195"/>
      <c r="L4195" s="28229"/>
      <c r="M4195" s="28229"/>
      <c r="N4195" s="28229"/>
      <c r="O4195" s="28229"/>
      <c r="P4195" s="28229"/>
      <c r="Q4195" s="28229"/>
      <c r="R4195" s="28229"/>
      <c r="S4195" s="28229"/>
      <c r="T4195" s="28229"/>
      <c r="U4195" s="28265"/>
      <c r="V4195" s="28229">
        <v>0</v>
      </c>
    </row>
    <row s="28966" customFormat="1" customHeight="1" ht="15">
      <c r="A4196" s="28229"/>
      <c r="B4196" s="28924"/>
      <c r="C4196" s="28540"/>
      <c r="D4196" s="27339" t="str">
        <f>B4195&amp;".2"</f>
        <v>3.1387.2</v>
      </c>
      <c r="E4196" s="27340" t="s">
        <v>1066</v>
      </c>
      <c r="F4196" s="27341" t="s">
        <v>430</v>
      </c>
      <c r="G4196" s="27310" t="s">
        <v>22</v>
      </c>
      <c r="H4196" s="27343" t="s">
        <v>22</v>
      </c>
      <c r="I4196" s="27310" t="s">
        <v>3624</v>
      </c>
      <c r="J4196" s="27343" t="s">
        <v>22</v>
      </c>
      <c r="K4196" s="28195" t="s">
        <v>1067</v>
      </c>
      <c r="L4196" s="28229"/>
      <c r="M4196" s="28229"/>
      <c r="N4196" s="28229"/>
      <c r="O4196" s="28229"/>
      <c r="P4196" s="28229"/>
      <c r="Q4196" s="28229"/>
      <c r="R4196" s="28229"/>
      <c r="S4196" s="28229"/>
      <c r="T4196" s="28229"/>
      <c r="U4196" s="28265"/>
      <c r="V4196" s="28229">
        <v>0</v>
      </c>
    </row>
    <row s="28966" customFormat="1" customHeight="1" ht="15">
      <c r="A4197" s="28229"/>
      <c r="B4197" s="28924"/>
      <c r="C4197" s="28540"/>
      <c r="D4197" s="27339" t="str">
        <f>B4195&amp;".3"</f>
        <v>3.1387.3</v>
      </c>
      <c r="E4197" s="27340" t="s">
        <v>1068</v>
      </c>
      <c r="F4197" s="27341" t="s">
        <v>430</v>
      </c>
      <c r="G4197" s="27310" t="s">
        <v>22</v>
      </c>
      <c r="H4197" s="27343" t="s">
        <v>22</v>
      </c>
      <c r="I4197" s="27310" t="s">
        <v>3624</v>
      </c>
      <c r="J4197" s="27343" t="s">
        <v>22</v>
      </c>
      <c r="K4197" s="28195" t="s">
        <v>1069</v>
      </c>
      <c r="L4197" s="28229"/>
      <c r="M4197" s="28229"/>
      <c r="N4197" s="28229"/>
      <c r="O4197" s="28229"/>
      <c r="P4197" s="28229"/>
      <c r="Q4197" s="28229"/>
      <c r="R4197" s="28229"/>
      <c r="S4197" s="28229"/>
      <c r="T4197" s="28229"/>
      <c r="U4197" s="28265"/>
      <c r="V4197" s="28229">
        <v>0</v>
      </c>
    </row>
    <row s="28966" customFormat="1" customHeight="1" ht="22.5">
      <c r="A4198" s="28229"/>
      <c r="B4198" s="28924" t="s">
        <v>3629</v>
      </c>
      <c r="C4198" s="28540" t="s">
        <v>103</v>
      </c>
      <c r="D4198" s="27339" t="str">
        <f>B4198&amp;".1"</f>
        <v>3.1388.1</v>
      </c>
      <c r="E4198" s="27340" t="s">
        <v>1065</v>
      </c>
      <c r="F4198" s="27341" t="s">
        <v>430</v>
      </c>
      <c r="G4198" s="27545" t="s">
        <v>22</v>
      </c>
      <c r="H4198" s="27343" t="s">
        <v>22</v>
      </c>
      <c r="I4198" s="27545" t="s">
        <v>3630</v>
      </c>
      <c r="J4198" s="27343" t="s">
        <v>22</v>
      </c>
      <c r="K4198" s="28195"/>
      <c r="L4198" s="28229"/>
      <c r="M4198" s="28229"/>
      <c r="N4198" s="28229"/>
      <c r="O4198" s="28229"/>
      <c r="P4198" s="28229"/>
      <c r="Q4198" s="28229"/>
      <c r="R4198" s="28229"/>
      <c r="S4198" s="28229"/>
      <c r="T4198" s="28229"/>
      <c r="U4198" s="28265"/>
      <c r="V4198" s="28229">
        <v>0</v>
      </c>
    </row>
    <row s="28966" customFormat="1" customHeight="1" ht="15">
      <c r="A4199" s="28229"/>
      <c r="B4199" s="28924"/>
      <c r="C4199" s="28540"/>
      <c r="D4199" s="27339" t="str">
        <f>B4198&amp;".2"</f>
        <v>3.1388.2</v>
      </c>
      <c r="E4199" s="27340" t="s">
        <v>1066</v>
      </c>
      <c r="F4199" s="27341" t="s">
        <v>430</v>
      </c>
      <c r="G4199" s="27310" t="s">
        <v>22</v>
      </c>
      <c r="H4199" s="27343" t="s">
        <v>22</v>
      </c>
      <c r="I4199" s="27310" t="s">
        <v>3631</v>
      </c>
      <c r="J4199" s="27343" t="s">
        <v>22</v>
      </c>
      <c r="K4199" s="28195" t="s">
        <v>1067</v>
      </c>
      <c r="L4199" s="28229"/>
      <c r="M4199" s="28229"/>
      <c r="N4199" s="28229"/>
      <c r="O4199" s="28229"/>
      <c r="P4199" s="28229"/>
      <c r="Q4199" s="28229"/>
      <c r="R4199" s="28229"/>
      <c r="S4199" s="28229"/>
      <c r="T4199" s="28229"/>
      <c r="U4199" s="28265"/>
      <c r="V4199" s="28229">
        <v>0</v>
      </c>
    </row>
    <row s="28966" customFormat="1" customHeight="1" ht="15">
      <c r="A4200" s="28229"/>
      <c r="B4200" s="28924"/>
      <c r="C4200" s="28540"/>
      <c r="D4200" s="27339" t="str">
        <f>B4198&amp;".3"</f>
        <v>3.1388.3</v>
      </c>
      <c r="E4200" s="27340" t="s">
        <v>1068</v>
      </c>
      <c r="F4200" s="27341" t="s">
        <v>430</v>
      </c>
      <c r="G4200" s="27310" t="s">
        <v>22</v>
      </c>
      <c r="H4200" s="27343" t="s">
        <v>22</v>
      </c>
      <c r="I4200" s="27310" t="s">
        <v>3624</v>
      </c>
      <c r="J4200" s="27343" t="s">
        <v>22</v>
      </c>
      <c r="K4200" s="28195" t="s">
        <v>1069</v>
      </c>
      <c r="L4200" s="28229"/>
      <c r="M4200" s="28229"/>
      <c r="N4200" s="28229"/>
      <c r="O4200" s="28229"/>
      <c r="P4200" s="28229"/>
      <c r="Q4200" s="28229"/>
      <c r="R4200" s="28229"/>
      <c r="S4200" s="28229"/>
      <c r="T4200" s="28229"/>
      <c r="U4200" s="28265"/>
      <c r="V4200" s="28229">
        <v>0</v>
      </c>
    </row>
    <row s="28966" customFormat="1" customHeight="1" ht="22.5">
      <c r="A4201" s="28229"/>
      <c r="B4201" s="28924" t="s">
        <v>3632</v>
      </c>
      <c r="C4201" s="28540" t="s">
        <v>103</v>
      </c>
      <c r="D4201" s="27339" t="str">
        <f>B4201&amp;".1"</f>
        <v>3.1389.1</v>
      </c>
      <c r="E4201" s="27340" t="s">
        <v>1065</v>
      </c>
      <c r="F4201" s="27341" t="s">
        <v>430</v>
      </c>
      <c r="G4201" s="27545" t="s">
        <v>22</v>
      </c>
      <c r="H4201" s="27343" t="s">
        <v>22</v>
      </c>
      <c r="I4201" s="27545" t="s">
        <v>3633</v>
      </c>
      <c r="J4201" s="27343" t="s">
        <v>22</v>
      </c>
      <c r="K4201" s="28195"/>
      <c r="L4201" s="28229"/>
      <c r="M4201" s="28229"/>
      <c r="N4201" s="28229"/>
      <c r="O4201" s="28229"/>
      <c r="P4201" s="28229"/>
      <c r="Q4201" s="28229"/>
      <c r="R4201" s="28229"/>
      <c r="S4201" s="28229"/>
      <c r="T4201" s="28229"/>
      <c r="U4201" s="28265"/>
      <c r="V4201" s="28229">
        <v>0</v>
      </c>
    </row>
    <row s="28966" customFormat="1" customHeight="1" ht="15">
      <c r="A4202" s="28229"/>
      <c r="B4202" s="28924"/>
      <c r="C4202" s="28540"/>
      <c r="D4202" s="27339" t="str">
        <f>B4201&amp;".2"</f>
        <v>3.1389.2</v>
      </c>
      <c r="E4202" s="27340" t="s">
        <v>1066</v>
      </c>
      <c r="F4202" s="27341" t="s">
        <v>430</v>
      </c>
      <c r="G4202" s="27310" t="s">
        <v>22</v>
      </c>
      <c r="H4202" s="27343" t="s">
        <v>22</v>
      </c>
      <c r="I4202" s="27310" t="s">
        <v>3634</v>
      </c>
      <c r="J4202" s="27343" t="s">
        <v>22</v>
      </c>
      <c r="K4202" s="28195" t="s">
        <v>1067</v>
      </c>
      <c r="L4202" s="28229"/>
      <c r="M4202" s="28229"/>
      <c r="N4202" s="28229"/>
      <c r="O4202" s="28229"/>
      <c r="P4202" s="28229"/>
      <c r="Q4202" s="28229"/>
      <c r="R4202" s="28229"/>
      <c r="S4202" s="28229"/>
      <c r="T4202" s="28229"/>
      <c r="U4202" s="28265"/>
      <c r="V4202" s="28229">
        <v>0</v>
      </c>
    </row>
    <row s="28966" customFormat="1" customHeight="1" ht="15">
      <c r="A4203" s="28229"/>
      <c r="B4203" s="28924"/>
      <c r="C4203" s="28540"/>
      <c r="D4203" s="27339" t="str">
        <f>B4201&amp;".3"</f>
        <v>3.1389.3</v>
      </c>
      <c r="E4203" s="27340" t="s">
        <v>1068</v>
      </c>
      <c r="F4203" s="27341" t="s">
        <v>430</v>
      </c>
      <c r="G4203" s="27310" t="s">
        <v>22</v>
      </c>
      <c r="H4203" s="27343" t="s">
        <v>22</v>
      </c>
      <c r="I4203" s="27310" t="s">
        <v>3634</v>
      </c>
      <c r="J4203" s="27343" t="s">
        <v>22</v>
      </c>
      <c r="K4203" s="28195" t="s">
        <v>1069</v>
      </c>
      <c r="L4203" s="28229"/>
      <c r="M4203" s="28229"/>
      <c r="N4203" s="28229"/>
      <c r="O4203" s="28229"/>
      <c r="P4203" s="28229"/>
      <c r="Q4203" s="28229"/>
      <c r="R4203" s="28229"/>
      <c r="S4203" s="28229"/>
      <c r="T4203" s="28229"/>
      <c r="U4203" s="28265"/>
      <c r="V4203" s="28229">
        <v>0</v>
      </c>
    </row>
    <row s="28966" customFormat="1" customHeight="1" ht="22.5">
      <c r="A4204" s="28229"/>
      <c r="B4204" s="28924" t="s">
        <v>3635</v>
      </c>
      <c r="C4204" s="28540" t="s">
        <v>103</v>
      </c>
      <c r="D4204" s="27339" t="str">
        <f>B4204&amp;".1"</f>
        <v>3.1390.1</v>
      </c>
      <c r="E4204" s="27340" t="s">
        <v>1065</v>
      </c>
      <c r="F4204" s="27341" t="s">
        <v>430</v>
      </c>
      <c r="G4204" s="27545" t="s">
        <v>22</v>
      </c>
      <c r="H4204" s="27343" t="s">
        <v>22</v>
      </c>
      <c r="I4204" s="27545" t="s">
        <v>3636</v>
      </c>
      <c r="J4204" s="27343" t="s">
        <v>22</v>
      </c>
      <c r="K4204" s="28195"/>
      <c r="L4204" s="28229"/>
      <c r="M4204" s="28229"/>
      <c r="N4204" s="28229"/>
      <c r="O4204" s="28229"/>
      <c r="P4204" s="28229"/>
      <c r="Q4204" s="28229"/>
      <c r="R4204" s="28229"/>
      <c r="S4204" s="28229"/>
      <c r="T4204" s="28229"/>
      <c r="U4204" s="28265"/>
      <c r="V4204" s="28229">
        <v>0</v>
      </c>
    </row>
    <row s="28966" customFormat="1" customHeight="1" ht="15">
      <c r="A4205" s="28229"/>
      <c r="B4205" s="28924"/>
      <c r="C4205" s="28540"/>
      <c r="D4205" s="27339" t="str">
        <f>B4204&amp;".2"</f>
        <v>3.1390.2</v>
      </c>
      <c r="E4205" s="27340" t="s">
        <v>1066</v>
      </c>
      <c r="F4205" s="27341" t="s">
        <v>430</v>
      </c>
      <c r="G4205" s="27310" t="s">
        <v>22</v>
      </c>
      <c r="H4205" s="27343" t="s">
        <v>22</v>
      </c>
      <c r="I4205" s="27310" t="s">
        <v>3634</v>
      </c>
      <c r="J4205" s="27343" t="s">
        <v>22</v>
      </c>
      <c r="K4205" s="28195" t="s">
        <v>1067</v>
      </c>
      <c r="L4205" s="28229"/>
      <c r="M4205" s="28229"/>
      <c r="N4205" s="28229"/>
      <c r="O4205" s="28229"/>
      <c r="P4205" s="28229"/>
      <c r="Q4205" s="28229"/>
      <c r="R4205" s="28229"/>
      <c r="S4205" s="28229"/>
      <c r="T4205" s="28229"/>
      <c r="U4205" s="28265"/>
      <c r="V4205" s="28229">
        <v>0</v>
      </c>
    </row>
    <row s="28966" customFormat="1" customHeight="1" ht="15">
      <c r="A4206" s="28229"/>
      <c r="B4206" s="28924"/>
      <c r="C4206" s="28540"/>
      <c r="D4206" s="27339" t="str">
        <f>B4204&amp;".3"</f>
        <v>3.1390.3</v>
      </c>
      <c r="E4206" s="27340" t="s">
        <v>1068</v>
      </c>
      <c r="F4206" s="27341" t="s">
        <v>430</v>
      </c>
      <c r="G4206" s="27310" t="s">
        <v>22</v>
      </c>
      <c r="H4206" s="27343" t="s">
        <v>22</v>
      </c>
      <c r="I4206" s="27310" t="s">
        <v>3634</v>
      </c>
      <c r="J4206" s="27343" t="s">
        <v>22</v>
      </c>
      <c r="K4206" s="28195" t="s">
        <v>1069</v>
      </c>
      <c r="L4206" s="28229"/>
      <c r="M4206" s="28229"/>
      <c r="N4206" s="28229"/>
      <c r="O4206" s="28229"/>
      <c r="P4206" s="28229"/>
      <c r="Q4206" s="28229"/>
      <c r="R4206" s="28229"/>
      <c r="S4206" s="28229"/>
      <c r="T4206" s="28229"/>
      <c r="U4206" s="28265"/>
      <c r="V4206" s="28229">
        <v>0</v>
      </c>
    </row>
    <row s="28966" customFormat="1" customHeight="1" ht="22.5">
      <c r="A4207" s="28229"/>
      <c r="B4207" s="28924" t="s">
        <v>3637</v>
      </c>
      <c r="C4207" s="28540" t="s">
        <v>103</v>
      </c>
      <c r="D4207" s="27339" t="str">
        <f>B4207&amp;".1"</f>
        <v>3.1391.1</v>
      </c>
      <c r="E4207" s="27340" t="s">
        <v>1065</v>
      </c>
      <c r="F4207" s="27341" t="s">
        <v>430</v>
      </c>
      <c r="G4207" s="27545" t="s">
        <v>22</v>
      </c>
      <c r="H4207" s="27343" t="s">
        <v>22</v>
      </c>
      <c r="I4207" s="27545" t="s">
        <v>3638</v>
      </c>
      <c r="J4207" s="27343" t="s">
        <v>22</v>
      </c>
      <c r="K4207" s="28195"/>
      <c r="L4207" s="28229"/>
      <c r="M4207" s="28229"/>
      <c r="N4207" s="28229"/>
      <c r="O4207" s="28229"/>
      <c r="P4207" s="28229"/>
      <c r="Q4207" s="28229"/>
      <c r="R4207" s="28229"/>
      <c r="S4207" s="28229"/>
      <c r="T4207" s="28229"/>
      <c r="U4207" s="28265"/>
      <c r="V4207" s="28229">
        <v>0</v>
      </c>
    </row>
    <row s="28966" customFormat="1" customHeight="1" ht="15">
      <c r="A4208" s="28229"/>
      <c r="B4208" s="28924"/>
      <c r="C4208" s="28540"/>
      <c r="D4208" s="27339" t="str">
        <f>B4207&amp;".2"</f>
        <v>3.1391.2</v>
      </c>
      <c r="E4208" s="27340" t="s">
        <v>1066</v>
      </c>
      <c r="F4208" s="27341" t="s">
        <v>430</v>
      </c>
      <c r="G4208" s="27310" t="s">
        <v>22</v>
      </c>
      <c r="H4208" s="27343" t="s">
        <v>22</v>
      </c>
      <c r="I4208" s="27310" t="s">
        <v>3634</v>
      </c>
      <c r="J4208" s="27343" t="s">
        <v>22</v>
      </c>
      <c r="K4208" s="28195" t="s">
        <v>1067</v>
      </c>
      <c r="L4208" s="28229"/>
      <c r="M4208" s="28229"/>
      <c r="N4208" s="28229"/>
      <c r="O4208" s="28229"/>
      <c r="P4208" s="28229"/>
      <c r="Q4208" s="28229"/>
      <c r="R4208" s="28229"/>
      <c r="S4208" s="28229"/>
      <c r="T4208" s="28229"/>
      <c r="U4208" s="28265"/>
      <c r="V4208" s="28229">
        <v>0</v>
      </c>
    </row>
    <row s="28966" customFormat="1" customHeight="1" ht="15">
      <c r="A4209" s="28229"/>
      <c r="B4209" s="28924"/>
      <c r="C4209" s="28540"/>
      <c r="D4209" s="27339" t="str">
        <f>B4207&amp;".3"</f>
        <v>3.1391.3</v>
      </c>
      <c r="E4209" s="27340" t="s">
        <v>1068</v>
      </c>
      <c r="F4209" s="27341" t="s">
        <v>430</v>
      </c>
      <c r="G4209" s="27310" t="s">
        <v>22</v>
      </c>
      <c r="H4209" s="27343" t="s">
        <v>22</v>
      </c>
      <c r="I4209" s="27310" t="s">
        <v>3634</v>
      </c>
      <c r="J4209" s="27343" t="s">
        <v>22</v>
      </c>
      <c r="K4209" s="28195" t="s">
        <v>1069</v>
      </c>
      <c r="L4209" s="28229"/>
      <c r="M4209" s="28229"/>
      <c r="N4209" s="28229"/>
      <c r="O4209" s="28229"/>
      <c r="P4209" s="28229"/>
      <c r="Q4209" s="28229"/>
      <c r="R4209" s="28229"/>
      <c r="S4209" s="28229"/>
      <c r="T4209" s="28229"/>
      <c r="U4209" s="28265"/>
      <c r="V4209" s="28229">
        <v>0</v>
      </c>
    </row>
    <row s="28966" customFormat="1" customHeight="1" ht="22.5">
      <c r="A4210" s="28229"/>
      <c r="B4210" s="28924" t="s">
        <v>3639</v>
      </c>
      <c r="C4210" s="28540" t="s">
        <v>103</v>
      </c>
      <c r="D4210" s="27339" t="str">
        <f>B4210&amp;".1"</f>
        <v>3.1392.1</v>
      </c>
      <c r="E4210" s="27340" t="s">
        <v>1065</v>
      </c>
      <c r="F4210" s="27341" t="s">
        <v>430</v>
      </c>
      <c r="G4210" s="27545" t="s">
        <v>22</v>
      </c>
      <c r="H4210" s="27343" t="s">
        <v>22</v>
      </c>
      <c r="I4210" s="27545" t="s">
        <v>3640</v>
      </c>
      <c r="J4210" s="27343" t="s">
        <v>22</v>
      </c>
      <c r="K4210" s="28195"/>
      <c r="L4210" s="28229"/>
      <c r="M4210" s="28229"/>
      <c r="N4210" s="28229"/>
      <c r="O4210" s="28229"/>
      <c r="P4210" s="28229"/>
      <c r="Q4210" s="28229"/>
      <c r="R4210" s="28229"/>
      <c r="S4210" s="28229"/>
      <c r="T4210" s="28229"/>
      <c r="U4210" s="28265"/>
      <c r="V4210" s="28229">
        <v>0</v>
      </c>
    </row>
    <row s="28966" customFormat="1" customHeight="1" ht="15">
      <c r="A4211" s="28229"/>
      <c r="B4211" s="28924"/>
      <c r="C4211" s="28540"/>
      <c r="D4211" s="27339" t="str">
        <f>B4210&amp;".2"</f>
        <v>3.1392.2</v>
      </c>
      <c r="E4211" s="27340" t="s">
        <v>1066</v>
      </c>
      <c r="F4211" s="27341" t="s">
        <v>430</v>
      </c>
      <c r="G4211" s="27310" t="s">
        <v>22</v>
      </c>
      <c r="H4211" s="27343" t="s">
        <v>22</v>
      </c>
      <c r="I4211" s="27310" t="s">
        <v>3634</v>
      </c>
      <c r="J4211" s="27343" t="s">
        <v>22</v>
      </c>
      <c r="K4211" s="28195" t="s">
        <v>1067</v>
      </c>
      <c r="L4211" s="28229"/>
      <c r="M4211" s="28229"/>
      <c r="N4211" s="28229"/>
      <c r="O4211" s="28229"/>
      <c r="P4211" s="28229"/>
      <c r="Q4211" s="28229"/>
      <c r="R4211" s="28229"/>
      <c r="S4211" s="28229"/>
      <c r="T4211" s="28229"/>
      <c r="U4211" s="28265"/>
      <c r="V4211" s="28229">
        <v>0</v>
      </c>
    </row>
    <row s="28966" customFormat="1" customHeight="1" ht="15">
      <c r="A4212" s="28229"/>
      <c r="B4212" s="28924"/>
      <c r="C4212" s="28540"/>
      <c r="D4212" s="27339" t="str">
        <f>B4210&amp;".3"</f>
        <v>3.1392.3</v>
      </c>
      <c r="E4212" s="27340" t="s">
        <v>1068</v>
      </c>
      <c r="F4212" s="27341" t="s">
        <v>430</v>
      </c>
      <c r="G4212" s="27310" t="s">
        <v>22</v>
      </c>
      <c r="H4212" s="27343" t="s">
        <v>22</v>
      </c>
      <c r="I4212" s="27310" t="s">
        <v>3634</v>
      </c>
      <c r="J4212" s="27343" t="s">
        <v>22</v>
      </c>
      <c r="K4212" s="28195" t="s">
        <v>1069</v>
      </c>
      <c r="L4212" s="28229"/>
      <c r="M4212" s="28229"/>
      <c r="N4212" s="28229"/>
      <c r="O4212" s="28229"/>
      <c r="P4212" s="28229"/>
      <c r="Q4212" s="28229"/>
      <c r="R4212" s="28229"/>
      <c r="S4212" s="28229"/>
      <c r="T4212" s="28229"/>
      <c r="U4212" s="28265"/>
      <c r="V4212" s="28229">
        <v>0</v>
      </c>
    </row>
    <row s="28966" customFormat="1" customHeight="1" ht="22.5">
      <c r="A4213" s="28229"/>
      <c r="B4213" s="28924" t="s">
        <v>3641</v>
      </c>
      <c r="C4213" s="28540" t="s">
        <v>103</v>
      </c>
      <c r="D4213" s="27339" t="str">
        <f>B4213&amp;".1"</f>
        <v>3.1393.1</v>
      </c>
      <c r="E4213" s="27340" t="s">
        <v>1065</v>
      </c>
      <c r="F4213" s="27341" t="s">
        <v>430</v>
      </c>
      <c r="G4213" s="27545" t="s">
        <v>22</v>
      </c>
      <c r="H4213" s="27343" t="s">
        <v>22</v>
      </c>
      <c r="I4213" s="27545" t="s">
        <v>3642</v>
      </c>
      <c r="J4213" s="27343" t="s">
        <v>22</v>
      </c>
      <c r="K4213" s="28195"/>
      <c r="L4213" s="28229"/>
      <c r="M4213" s="28229"/>
      <c r="N4213" s="28229"/>
      <c r="O4213" s="28229"/>
      <c r="P4213" s="28229"/>
      <c r="Q4213" s="28229"/>
      <c r="R4213" s="28229"/>
      <c r="S4213" s="28229"/>
      <c r="T4213" s="28229"/>
      <c r="U4213" s="28265"/>
      <c r="V4213" s="28229">
        <v>0</v>
      </c>
    </row>
    <row s="28966" customFormat="1" customHeight="1" ht="15">
      <c r="A4214" s="28229"/>
      <c r="B4214" s="28924"/>
      <c r="C4214" s="28540"/>
      <c r="D4214" s="27339" t="str">
        <f>B4213&amp;".2"</f>
        <v>3.1393.2</v>
      </c>
      <c r="E4214" s="27340" t="s">
        <v>1066</v>
      </c>
      <c r="F4214" s="27341" t="s">
        <v>430</v>
      </c>
      <c r="G4214" s="27310" t="s">
        <v>22</v>
      </c>
      <c r="H4214" s="27343" t="s">
        <v>22</v>
      </c>
      <c r="I4214" s="27310" t="s">
        <v>3643</v>
      </c>
      <c r="J4214" s="27343" t="s">
        <v>22</v>
      </c>
      <c r="K4214" s="28195" t="s">
        <v>1067</v>
      </c>
      <c r="L4214" s="28229"/>
      <c r="M4214" s="28229"/>
      <c r="N4214" s="28229"/>
      <c r="O4214" s="28229"/>
      <c r="P4214" s="28229"/>
      <c r="Q4214" s="28229"/>
      <c r="R4214" s="28229"/>
      <c r="S4214" s="28229"/>
      <c r="T4214" s="28229"/>
      <c r="U4214" s="28265"/>
      <c r="V4214" s="28229">
        <v>0</v>
      </c>
    </row>
    <row s="28966" customFormat="1" customHeight="1" ht="15">
      <c r="A4215" s="28229"/>
      <c r="B4215" s="28924"/>
      <c r="C4215" s="28540"/>
      <c r="D4215" s="27339" t="str">
        <f>B4213&amp;".3"</f>
        <v>3.1393.3</v>
      </c>
      <c r="E4215" s="27340" t="s">
        <v>1068</v>
      </c>
      <c r="F4215" s="27341" t="s">
        <v>430</v>
      </c>
      <c r="G4215" s="27310" t="s">
        <v>22</v>
      </c>
      <c r="H4215" s="27343" t="s">
        <v>22</v>
      </c>
      <c r="I4215" s="27310" t="s">
        <v>3643</v>
      </c>
      <c r="J4215" s="27343" t="s">
        <v>22</v>
      </c>
      <c r="K4215" s="28195" t="s">
        <v>1069</v>
      </c>
      <c r="L4215" s="28229"/>
      <c r="M4215" s="28229"/>
      <c r="N4215" s="28229"/>
      <c r="O4215" s="28229"/>
      <c r="P4215" s="28229"/>
      <c r="Q4215" s="28229"/>
      <c r="R4215" s="28229"/>
      <c r="S4215" s="28229"/>
      <c r="T4215" s="28229"/>
      <c r="U4215" s="28265"/>
      <c r="V4215" s="28229">
        <v>0</v>
      </c>
    </row>
    <row s="28966" customFormat="1" customHeight="1" ht="22.5">
      <c r="A4216" s="28229"/>
      <c r="B4216" s="28924" t="s">
        <v>3644</v>
      </c>
      <c r="C4216" s="28540" t="s">
        <v>103</v>
      </c>
      <c r="D4216" s="27339" t="str">
        <f>B4216&amp;".1"</f>
        <v>3.1394.1</v>
      </c>
      <c r="E4216" s="27340" t="s">
        <v>1065</v>
      </c>
      <c r="F4216" s="27341" t="s">
        <v>430</v>
      </c>
      <c r="G4216" s="27545" t="s">
        <v>22</v>
      </c>
      <c r="H4216" s="27343" t="s">
        <v>22</v>
      </c>
      <c r="I4216" s="27545" t="s">
        <v>3645</v>
      </c>
      <c r="J4216" s="27343" t="s">
        <v>22</v>
      </c>
      <c r="K4216" s="28195"/>
      <c r="L4216" s="28229"/>
      <c r="M4216" s="28229"/>
      <c r="N4216" s="28229"/>
      <c r="O4216" s="28229"/>
      <c r="P4216" s="28229"/>
      <c r="Q4216" s="28229"/>
      <c r="R4216" s="28229"/>
      <c r="S4216" s="28229"/>
      <c r="T4216" s="28229"/>
      <c r="U4216" s="28265"/>
      <c r="V4216" s="28229">
        <v>0</v>
      </c>
    </row>
    <row s="28966" customFormat="1" customHeight="1" ht="15">
      <c r="A4217" s="28229"/>
      <c r="B4217" s="28924"/>
      <c r="C4217" s="28540"/>
      <c r="D4217" s="27339" t="str">
        <f>B4216&amp;".2"</f>
        <v>3.1394.2</v>
      </c>
      <c r="E4217" s="27340" t="s">
        <v>1066</v>
      </c>
      <c r="F4217" s="27341" t="s">
        <v>430</v>
      </c>
      <c r="G4217" s="27310" t="s">
        <v>22</v>
      </c>
      <c r="H4217" s="27343" t="s">
        <v>22</v>
      </c>
      <c r="I4217" s="27310" t="s">
        <v>3643</v>
      </c>
      <c r="J4217" s="27343" t="s">
        <v>22</v>
      </c>
      <c r="K4217" s="28195" t="s">
        <v>1067</v>
      </c>
      <c r="L4217" s="28229"/>
      <c r="M4217" s="28229"/>
      <c r="N4217" s="28229"/>
      <c r="O4217" s="28229"/>
      <c r="P4217" s="28229"/>
      <c r="Q4217" s="28229"/>
      <c r="R4217" s="28229"/>
      <c r="S4217" s="28229"/>
      <c r="T4217" s="28229"/>
      <c r="U4217" s="28265"/>
      <c r="V4217" s="28229">
        <v>0</v>
      </c>
    </row>
    <row s="28966" customFormat="1" customHeight="1" ht="15">
      <c r="A4218" s="28229"/>
      <c r="B4218" s="28924"/>
      <c r="C4218" s="28540"/>
      <c r="D4218" s="27339" t="str">
        <f>B4216&amp;".3"</f>
        <v>3.1394.3</v>
      </c>
      <c r="E4218" s="27340" t="s">
        <v>1068</v>
      </c>
      <c r="F4218" s="27341" t="s">
        <v>430</v>
      </c>
      <c r="G4218" s="27310" t="s">
        <v>22</v>
      </c>
      <c r="H4218" s="27343" t="s">
        <v>22</v>
      </c>
      <c r="I4218" s="27310" t="s">
        <v>3643</v>
      </c>
      <c r="J4218" s="27343" t="s">
        <v>22</v>
      </c>
      <c r="K4218" s="28195" t="s">
        <v>1069</v>
      </c>
      <c r="L4218" s="28229"/>
      <c r="M4218" s="28229"/>
      <c r="N4218" s="28229"/>
      <c r="O4218" s="28229"/>
      <c r="P4218" s="28229"/>
      <c r="Q4218" s="28229"/>
      <c r="R4218" s="28229"/>
      <c r="S4218" s="28229"/>
      <c r="T4218" s="28229"/>
      <c r="U4218" s="28265"/>
      <c r="V4218" s="28229">
        <v>0</v>
      </c>
    </row>
    <row s="28966" customFormat="1" customHeight="1" ht="22.5">
      <c r="A4219" s="28229"/>
      <c r="B4219" s="28924" t="s">
        <v>3646</v>
      </c>
      <c r="C4219" s="28540" t="s">
        <v>103</v>
      </c>
      <c r="D4219" s="27339" t="str">
        <f>B4219&amp;".1"</f>
        <v>3.1395.1</v>
      </c>
      <c r="E4219" s="27340" t="s">
        <v>1065</v>
      </c>
      <c r="F4219" s="27341" t="s">
        <v>430</v>
      </c>
      <c r="G4219" s="27545" t="s">
        <v>22</v>
      </c>
      <c r="H4219" s="27343" t="s">
        <v>22</v>
      </c>
      <c r="I4219" s="27545" t="s">
        <v>3647</v>
      </c>
      <c r="J4219" s="27343" t="s">
        <v>22</v>
      </c>
      <c r="K4219" s="28195"/>
      <c r="L4219" s="28229"/>
      <c r="M4219" s="28229"/>
      <c r="N4219" s="28229"/>
      <c r="O4219" s="28229"/>
      <c r="P4219" s="28229"/>
      <c r="Q4219" s="28229"/>
      <c r="R4219" s="28229"/>
      <c r="S4219" s="28229"/>
      <c r="T4219" s="28229"/>
      <c r="U4219" s="28265"/>
      <c r="V4219" s="28229">
        <v>0</v>
      </c>
    </row>
    <row s="28966" customFormat="1" customHeight="1" ht="15">
      <c r="A4220" s="28229"/>
      <c r="B4220" s="28924"/>
      <c r="C4220" s="28540"/>
      <c r="D4220" s="27339" t="str">
        <f>B4219&amp;".2"</f>
        <v>3.1395.2</v>
      </c>
      <c r="E4220" s="27340" t="s">
        <v>1066</v>
      </c>
      <c r="F4220" s="27341" t="s">
        <v>430</v>
      </c>
      <c r="G4220" s="27310" t="s">
        <v>22</v>
      </c>
      <c r="H4220" s="27343" t="s">
        <v>22</v>
      </c>
      <c r="I4220" s="27310" t="s">
        <v>3648</v>
      </c>
      <c r="J4220" s="27343" t="s">
        <v>22</v>
      </c>
      <c r="K4220" s="28195" t="s">
        <v>1067</v>
      </c>
      <c r="L4220" s="28229"/>
      <c r="M4220" s="28229"/>
      <c r="N4220" s="28229"/>
      <c r="O4220" s="28229"/>
      <c r="P4220" s="28229"/>
      <c r="Q4220" s="28229"/>
      <c r="R4220" s="28229"/>
      <c r="S4220" s="28229"/>
      <c r="T4220" s="28229"/>
      <c r="U4220" s="28265"/>
      <c r="V4220" s="28229">
        <v>0</v>
      </c>
    </row>
    <row s="28966" customFormat="1" customHeight="1" ht="15">
      <c r="A4221" s="28229"/>
      <c r="B4221" s="28924"/>
      <c r="C4221" s="28540"/>
      <c r="D4221" s="27339" t="str">
        <f>B4219&amp;".3"</f>
        <v>3.1395.3</v>
      </c>
      <c r="E4221" s="27340" t="s">
        <v>1068</v>
      </c>
      <c r="F4221" s="27341" t="s">
        <v>430</v>
      </c>
      <c r="G4221" s="27310" t="s">
        <v>22</v>
      </c>
      <c r="H4221" s="27343" t="s">
        <v>22</v>
      </c>
      <c r="I4221" s="27310" t="s">
        <v>3648</v>
      </c>
      <c r="J4221" s="27343" t="s">
        <v>22</v>
      </c>
      <c r="K4221" s="28195" t="s">
        <v>1069</v>
      </c>
      <c r="L4221" s="28229"/>
      <c r="M4221" s="28229"/>
      <c r="N4221" s="28229"/>
      <c r="O4221" s="28229"/>
      <c r="P4221" s="28229"/>
      <c r="Q4221" s="28229"/>
      <c r="R4221" s="28229"/>
      <c r="S4221" s="28229"/>
      <c r="T4221" s="28229"/>
      <c r="U4221" s="28265"/>
      <c r="V4221" s="28229">
        <v>0</v>
      </c>
    </row>
    <row s="28966" customFormat="1" customHeight="1" ht="22.5">
      <c r="A4222" s="28229"/>
      <c r="B4222" s="28924" t="s">
        <v>3649</v>
      </c>
      <c r="C4222" s="28540" t="s">
        <v>103</v>
      </c>
      <c r="D4222" s="27339" t="str">
        <f>B4222&amp;".1"</f>
        <v>3.1396.1</v>
      </c>
      <c r="E4222" s="27340" t="s">
        <v>1065</v>
      </c>
      <c r="F4222" s="27341" t="s">
        <v>430</v>
      </c>
      <c r="G4222" s="27545" t="s">
        <v>22</v>
      </c>
      <c r="H4222" s="27343" t="s">
        <v>22</v>
      </c>
      <c r="I4222" s="27545" t="s">
        <v>3650</v>
      </c>
      <c r="J4222" s="27343" t="s">
        <v>22</v>
      </c>
      <c r="K4222" s="28195"/>
      <c r="L4222" s="28229"/>
      <c r="M4222" s="28229"/>
      <c r="N4222" s="28229"/>
      <c r="O4222" s="28229"/>
      <c r="P4222" s="28229"/>
      <c r="Q4222" s="28229"/>
      <c r="R4222" s="28229"/>
      <c r="S4222" s="28229"/>
      <c r="T4222" s="28229"/>
      <c r="U4222" s="28265"/>
      <c r="V4222" s="28229">
        <v>0</v>
      </c>
    </row>
    <row s="28966" customFormat="1" customHeight="1" ht="15">
      <c r="A4223" s="28229"/>
      <c r="B4223" s="28924"/>
      <c r="C4223" s="28540"/>
      <c r="D4223" s="27339" t="str">
        <f>B4222&amp;".2"</f>
        <v>3.1396.2</v>
      </c>
      <c r="E4223" s="27340" t="s">
        <v>1066</v>
      </c>
      <c r="F4223" s="27341" t="s">
        <v>430</v>
      </c>
      <c r="G4223" s="27310" t="s">
        <v>22</v>
      </c>
      <c r="H4223" s="27343" t="s">
        <v>22</v>
      </c>
      <c r="I4223" s="27310" t="s">
        <v>3648</v>
      </c>
      <c r="J4223" s="27343" t="s">
        <v>22</v>
      </c>
      <c r="K4223" s="28195" t="s">
        <v>1067</v>
      </c>
      <c r="L4223" s="28229"/>
      <c r="M4223" s="28229"/>
      <c r="N4223" s="28229"/>
      <c r="O4223" s="28229"/>
      <c r="P4223" s="28229"/>
      <c r="Q4223" s="28229"/>
      <c r="R4223" s="28229"/>
      <c r="S4223" s="28229"/>
      <c r="T4223" s="28229"/>
      <c r="U4223" s="28265"/>
      <c r="V4223" s="28229">
        <v>0</v>
      </c>
    </row>
    <row s="28966" customFormat="1" customHeight="1" ht="15">
      <c r="A4224" s="28229"/>
      <c r="B4224" s="28924"/>
      <c r="C4224" s="28540"/>
      <c r="D4224" s="27339" t="str">
        <f>B4222&amp;".3"</f>
        <v>3.1396.3</v>
      </c>
      <c r="E4224" s="27340" t="s">
        <v>1068</v>
      </c>
      <c r="F4224" s="27341" t="s">
        <v>430</v>
      </c>
      <c r="G4224" s="27310" t="s">
        <v>22</v>
      </c>
      <c r="H4224" s="27343" t="s">
        <v>22</v>
      </c>
      <c r="I4224" s="27310" t="s">
        <v>3648</v>
      </c>
      <c r="J4224" s="27343" t="s">
        <v>22</v>
      </c>
      <c r="K4224" s="28195" t="s">
        <v>1069</v>
      </c>
      <c r="L4224" s="28229"/>
      <c r="M4224" s="28229"/>
      <c r="N4224" s="28229"/>
      <c r="O4224" s="28229"/>
      <c r="P4224" s="28229"/>
      <c r="Q4224" s="28229"/>
      <c r="R4224" s="28229"/>
      <c r="S4224" s="28229"/>
      <c r="T4224" s="28229"/>
      <c r="U4224" s="28265"/>
      <c r="V4224" s="28229">
        <v>0</v>
      </c>
    </row>
    <row s="28966" customFormat="1" customHeight="1" ht="22.5">
      <c r="A4225" s="28229"/>
      <c r="B4225" s="28924" t="s">
        <v>3651</v>
      </c>
      <c r="C4225" s="28540" t="s">
        <v>103</v>
      </c>
      <c r="D4225" s="27339" t="str">
        <f>B4225&amp;".1"</f>
        <v>3.1397.1</v>
      </c>
      <c r="E4225" s="27340" t="s">
        <v>1065</v>
      </c>
      <c r="F4225" s="27341" t="s">
        <v>430</v>
      </c>
      <c r="G4225" s="27545" t="s">
        <v>22</v>
      </c>
      <c r="H4225" s="27343" t="s">
        <v>22</v>
      </c>
      <c r="I4225" s="27545" t="s">
        <v>3652</v>
      </c>
      <c r="J4225" s="27343" t="s">
        <v>22</v>
      </c>
      <c r="K4225" s="28195"/>
      <c r="L4225" s="28229"/>
      <c r="M4225" s="28229"/>
      <c r="N4225" s="28229"/>
      <c r="O4225" s="28229"/>
      <c r="P4225" s="28229"/>
      <c r="Q4225" s="28229"/>
      <c r="R4225" s="28229"/>
      <c r="S4225" s="28229"/>
      <c r="T4225" s="28229"/>
      <c r="U4225" s="28265"/>
      <c r="V4225" s="28229">
        <v>0</v>
      </c>
    </row>
    <row s="28966" customFormat="1" customHeight="1" ht="15">
      <c r="A4226" s="28229"/>
      <c r="B4226" s="28924"/>
      <c r="C4226" s="28540"/>
      <c r="D4226" s="27339" t="str">
        <f>B4225&amp;".2"</f>
        <v>3.1397.2</v>
      </c>
      <c r="E4226" s="27340" t="s">
        <v>1066</v>
      </c>
      <c r="F4226" s="27341" t="s">
        <v>430</v>
      </c>
      <c r="G4226" s="27310" t="s">
        <v>22</v>
      </c>
      <c r="H4226" s="27343" t="s">
        <v>22</v>
      </c>
      <c r="I4226" s="27310" t="s">
        <v>3648</v>
      </c>
      <c r="J4226" s="27343" t="s">
        <v>22</v>
      </c>
      <c r="K4226" s="28195" t="s">
        <v>1067</v>
      </c>
      <c r="L4226" s="28229"/>
      <c r="M4226" s="28229"/>
      <c r="N4226" s="28229"/>
      <c r="O4226" s="28229"/>
      <c r="P4226" s="28229"/>
      <c r="Q4226" s="28229"/>
      <c r="R4226" s="28229"/>
      <c r="S4226" s="28229"/>
      <c r="T4226" s="28229"/>
      <c r="U4226" s="28265"/>
      <c r="V4226" s="28229">
        <v>0</v>
      </c>
    </row>
    <row s="28966" customFormat="1" customHeight="1" ht="15">
      <c r="A4227" s="28229"/>
      <c r="B4227" s="28924"/>
      <c r="C4227" s="28540"/>
      <c r="D4227" s="27339" t="str">
        <f>B4225&amp;".3"</f>
        <v>3.1397.3</v>
      </c>
      <c r="E4227" s="27340" t="s">
        <v>1068</v>
      </c>
      <c r="F4227" s="27341" t="s">
        <v>430</v>
      </c>
      <c r="G4227" s="27310" t="s">
        <v>22</v>
      </c>
      <c r="H4227" s="27343" t="s">
        <v>22</v>
      </c>
      <c r="I4227" s="27310" t="s">
        <v>3648</v>
      </c>
      <c r="J4227" s="27343" t="s">
        <v>22</v>
      </c>
      <c r="K4227" s="28195" t="s">
        <v>1069</v>
      </c>
      <c r="L4227" s="28229"/>
      <c r="M4227" s="28229"/>
      <c r="N4227" s="28229"/>
      <c r="O4227" s="28229"/>
      <c r="P4227" s="28229"/>
      <c r="Q4227" s="28229"/>
      <c r="R4227" s="28229"/>
      <c r="S4227" s="28229"/>
      <c r="T4227" s="28229"/>
      <c r="U4227" s="28265"/>
      <c r="V4227" s="28229">
        <v>0</v>
      </c>
    </row>
    <row s="28966" customFormat="1" customHeight="1" ht="22.5">
      <c r="A4228" s="28229"/>
      <c r="B4228" s="28924" t="s">
        <v>3653</v>
      </c>
      <c r="C4228" s="28540" t="s">
        <v>103</v>
      </c>
      <c r="D4228" s="27339" t="str">
        <f>B4228&amp;".1"</f>
        <v>3.1398.1</v>
      </c>
      <c r="E4228" s="27340" t="s">
        <v>1065</v>
      </c>
      <c r="F4228" s="27341" t="s">
        <v>430</v>
      </c>
      <c r="G4228" s="27545" t="s">
        <v>22</v>
      </c>
      <c r="H4228" s="27343" t="s">
        <v>22</v>
      </c>
      <c r="I4228" s="27545" t="s">
        <v>3654</v>
      </c>
      <c r="J4228" s="27343" t="s">
        <v>22</v>
      </c>
      <c r="K4228" s="28195"/>
      <c r="L4228" s="28229"/>
      <c r="M4228" s="28229"/>
      <c r="N4228" s="28229"/>
      <c r="O4228" s="28229"/>
      <c r="P4228" s="28229"/>
      <c r="Q4228" s="28229"/>
      <c r="R4228" s="28229"/>
      <c r="S4228" s="28229"/>
      <c r="T4228" s="28229"/>
      <c r="U4228" s="28265"/>
      <c r="V4228" s="28229">
        <v>0</v>
      </c>
    </row>
    <row s="28966" customFormat="1" customHeight="1" ht="15">
      <c r="A4229" s="28229"/>
      <c r="B4229" s="28924"/>
      <c r="C4229" s="28540"/>
      <c r="D4229" s="27339" t="str">
        <f>B4228&amp;".2"</f>
        <v>3.1398.2</v>
      </c>
      <c r="E4229" s="27340" t="s">
        <v>1066</v>
      </c>
      <c r="F4229" s="27341" t="s">
        <v>430</v>
      </c>
      <c r="G4229" s="27310" t="s">
        <v>22</v>
      </c>
      <c r="H4229" s="27343" t="s">
        <v>22</v>
      </c>
      <c r="I4229" s="27310" t="s">
        <v>3655</v>
      </c>
      <c r="J4229" s="27343" t="s">
        <v>22</v>
      </c>
      <c r="K4229" s="28195" t="s">
        <v>1067</v>
      </c>
      <c r="L4229" s="28229"/>
      <c r="M4229" s="28229"/>
      <c r="N4229" s="28229"/>
      <c r="O4229" s="28229"/>
      <c r="P4229" s="28229"/>
      <c r="Q4229" s="28229"/>
      <c r="R4229" s="28229"/>
      <c r="S4229" s="28229"/>
      <c r="T4229" s="28229"/>
      <c r="U4229" s="28265"/>
      <c r="V4229" s="28229">
        <v>0</v>
      </c>
    </row>
    <row s="28966" customFormat="1" customHeight="1" ht="15">
      <c r="A4230" s="28229"/>
      <c r="B4230" s="28924"/>
      <c r="C4230" s="28540"/>
      <c r="D4230" s="27339" t="str">
        <f>B4228&amp;".3"</f>
        <v>3.1398.3</v>
      </c>
      <c r="E4230" s="27340" t="s">
        <v>1068</v>
      </c>
      <c r="F4230" s="27341" t="s">
        <v>430</v>
      </c>
      <c r="G4230" s="27310" t="s">
        <v>22</v>
      </c>
      <c r="H4230" s="27343" t="s">
        <v>22</v>
      </c>
      <c r="I4230" s="27310" t="s">
        <v>3655</v>
      </c>
      <c r="J4230" s="27343" t="s">
        <v>22</v>
      </c>
      <c r="K4230" s="28195" t="s">
        <v>1069</v>
      </c>
      <c r="L4230" s="28229"/>
      <c r="M4230" s="28229"/>
      <c r="N4230" s="28229"/>
      <c r="O4230" s="28229"/>
      <c r="P4230" s="28229"/>
      <c r="Q4230" s="28229"/>
      <c r="R4230" s="28229"/>
      <c r="S4230" s="28229"/>
      <c r="T4230" s="28229"/>
      <c r="U4230" s="28265"/>
      <c r="V4230" s="28229">
        <v>0</v>
      </c>
    </row>
    <row s="28966" customFormat="1" customHeight="1" ht="22.5">
      <c r="A4231" s="28229"/>
      <c r="B4231" s="28924" t="s">
        <v>3656</v>
      </c>
      <c r="C4231" s="28540" t="s">
        <v>103</v>
      </c>
      <c r="D4231" s="27339" t="str">
        <f>B4231&amp;".1"</f>
        <v>3.1399.1</v>
      </c>
      <c r="E4231" s="27340" t="s">
        <v>1065</v>
      </c>
      <c r="F4231" s="27341" t="s">
        <v>430</v>
      </c>
      <c r="G4231" s="27545" t="s">
        <v>22</v>
      </c>
      <c r="H4231" s="27343" t="s">
        <v>22</v>
      </c>
      <c r="I4231" s="27545" t="s">
        <v>3657</v>
      </c>
      <c r="J4231" s="27343" t="s">
        <v>22</v>
      </c>
      <c r="K4231" s="28195"/>
      <c r="L4231" s="28229"/>
      <c r="M4231" s="28229"/>
      <c r="N4231" s="28229"/>
      <c r="O4231" s="28229"/>
      <c r="P4231" s="28229"/>
      <c r="Q4231" s="28229"/>
      <c r="R4231" s="28229"/>
      <c r="S4231" s="28229"/>
      <c r="T4231" s="28229"/>
      <c r="U4231" s="28265"/>
      <c r="V4231" s="28229">
        <v>0</v>
      </c>
    </row>
    <row s="28966" customFormat="1" customHeight="1" ht="15">
      <c r="A4232" s="28229"/>
      <c r="B4232" s="28924"/>
      <c r="C4232" s="28540"/>
      <c r="D4232" s="27339" t="str">
        <f>B4231&amp;".2"</f>
        <v>3.1399.2</v>
      </c>
      <c r="E4232" s="27340" t="s">
        <v>1066</v>
      </c>
      <c r="F4232" s="27341" t="s">
        <v>430</v>
      </c>
      <c r="G4232" s="27310" t="s">
        <v>22</v>
      </c>
      <c r="H4232" s="27343" t="s">
        <v>22</v>
      </c>
      <c r="I4232" s="27310" t="s">
        <v>3655</v>
      </c>
      <c r="J4232" s="27343" t="s">
        <v>22</v>
      </c>
      <c r="K4232" s="28195" t="s">
        <v>1067</v>
      </c>
      <c r="L4232" s="28229"/>
      <c r="M4232" s="28229"/>
      <c r="N4232" s="28229"/>
      <c r="O4232" s="28229"/>
      <c r="P4232" s="28229"/>
      <c r="Q4232" s="28229"/>
      <c r="R4232" s="28229"/>
      <c r="S4232" s="28229"/>
      <c r="T4232" s="28229"/>
      <c r="U4232" s="28265"/>
      <c r="V4232" s="28229">
        <v>0</v>
      </c>
    </row>
    <row s="28966" customFormat="1" customHeight="1" ht="15">
      <c r="A4233" s="28229"/>
      <c r="B4233" s="28924"/>
      <c r="C4233" s="28540"/>
      <c r="D4233" s="27339" t="str">
        <f>B4231&amp;".3"</f>
        <v>3.1399.3</v>
      </c>
      <c r="E4233" s="27340" t="s">
        <v>1068</v>
      </c>
      <c r="F4233" s="27341" t="s">
        <v>430</v>
      </c>
      <c r="G4233" s="27310" t="s">
        <v>22</v>
      </c>
      <c r="H4233" s="27343" t="s">
        <v>22</v>
      </c>
      <c r="I4233" s="27310" t="s">
        <v>3655</v>
      </c>
      <c r="J4233" s="27343" t="s">
        <v>22</v>
      </c>
      <c r="K4233" s="28195" t="s">
        <v>1069</v>
      </c>
      <c r="L4233" s="28229"/>
      <c r="M4233" s="28229"/>
      <c r="N4233" s="28229"/>
      <c r="O4233" s="28229"/>
      <c r="P4233" s="28229"/>
      <c r="Q4233" s="28229"/>
      <c r="R4233" s="28229"/>
      <c r="S4233" s="28229"/>
      <c r="T4233" s="28229"/>
      <c r="U4233" s="28265"/>
      <c r="V4233" s="28229">
        <v>0</v>
      </c>
    </row>
    <row s="28966" customFormat="1" customHeight="1" ht="22.5">
      <c r="A4234" s="28229"/>
      <c r="B4234" s="28924" t="s">
        <v>3658</v>
      </c>
      <c r="C4234" s="28540" t="s">
        <v>103</v>
      </c>
      <c r="D4234" s="27339" t="str">
        <f>B4234&amp;".1"</f>
        <v>3.1400.1</v>
      </c>
      <c r="E4234" s="27340" t="s">
        <v>1065</v>
      </c>
      <c r="F4234" s="27341" t="s">
        <v>430</v>
      </c>
      <c r="G4234" s="27545" t="s">
        <v>22</v>
      </c>
      <c r="H4234" s="27343" t="s">
        <v>22</v>
      </c>
      <c r="I4234" s="27545" t="s">
        <v>3659</v>
      </c>
      <c r="J4234" s="27343" t="s">
        <v>22</v>
      </c>
      <c r="K4234" s="28195"/>
      <c r="L4234" s="28229"/>
      <c r="M4234" s="28229"/>
      <c r="N4234" s="28229"/>
      <c r="O4234" s="28229"/>
      <c r="P4234" s="28229"/>
      <c r="Q4234" s="28229"/>
      <c r="R4234" s="28229"/>
      <c r="S4234" s="28229"/>
      <c r="T4234" s="28229"/>
      <c r="U4234" s="28265"/>
      <c r="V4234" s="28229">
        <v>0</v>
      </c>
    </row>
    <row s="28966" customFormat="1" customHeight="1" ht="15">
      <c r="A4235" s="28229"/>
      <c r="B4235" s="28924"/>
      <c r="C4235" s="28540"/>
      <c r="D4235" s="27339" t="str">
        <f>B4234&amp;".2"</f>
        <v>3.1400.2</v>
      </c>
      <c r="E4235" s="27340" t="s">
        <v>1066</v>
      </c>
      <c r="F4235" s="27341" t="s">
        <v>430</v>
      </c>
      <c r="G4235" s="27310" t="s">
        <v>22</v>
      </c>
      <c r="H4235" s="27343" t="s">
        <v>22</v>
      </c>
      <c r="I4235" s="27310" t="s">
        <v>3655</v>
      </c>
      <c r="J4235" s="27343" t="s">
        <v>22</v>
      </c>
      <c r="K4235" s="28195" t="s">
        <v>1067</v>
      </c>
      <c r="L4235" s="28229"/>
      <c r="M4235" s="28229"/>
      <c r="N4235" s="28229"/>
      <c r="O4235" s="28229"/>
      <c r="P4235" s="28229"/>
      <c r="Q4235" s="28229"/>
      <c r="R4235" s="28229"/>
      <c r="S4235" s="28229"/>
      <c r="T4235" s="28229"/>
      <c r="U4235" s="28265"/>
      <c r="V4235" s="28229">
        <v>0</v>
      </c>
    </row>
    <row s="28966" customFormat="1" customHeight="1" ht="15">
      <c r="A4236" s="28229"/>
      <c r="B4236" s="28924"/>
      <c r="C4236" s="28540"/>
      <c r="D4236" s="27339" t="str">
        <f>B4234&amp;".3"</f>
        <v>3.1400.3</v>
      </c>
      <c r="E4236" s="27340" t="s">
        <v>1068</v>
      </c>
      <c r="F4236" s="27341" t="s">
        <v>430</v>
      </c>
      <c r="G4236" s="27310" t="s">
        <v>22</v>
      </c>
      <c r="H4236" s="27343" t="s">
        <v>22</v>
      </c>
      <c r="I4236" s="27310" t="s">
        <v>3655</v>
      </c>
      <c r="J4236" s="27343" t="s">
        <v>22</v>
      </c>
      <c r="K4236" s="28195" t="s">
        <v>1069</v>
      </c>
      <c r="L4236" s="28229"/>
      <c r="M4236" s="28229"/>
      <c r="N4236" s="28229"/>
      <c r="O4236" s="28229"/>
      <c r="P4236" s="28229"/>
      <c r="Q4236" s="28229"/>
      <c r="R4236" s="28229"/>
      <c r="S4236" s="28229"/>
      <c r="T4236" s="28229"/>
      <c r="U4236" s="28265"/>
      <c r="V4236" s="28229">
        <v>0</v>
      </c>
    </row>
    <row s="28966" customFormat="1" customHeight="1" ht="22.5">
      <c r="A4237" s="28229"/>
      <c r="B4237" s="28924" t="s">
        <v>3660</v>
      </c>
      <c r="C4237" s="28540" t="s">
        <v>103</v>
      </c>
      <c r="D4237" s="27339" t="str">
        <f>B4237&amp;".1"</f>
        <v>3.1401.1</v>
      </c>
      <c r="E4237" s="27340" t="s">
        <v>1065</v>
      </c>
      <c r="F4237" s="27341" t="s">
        <v>430</v>
      </c>
      <c r="G4237" s="27545" t="s">
        <v>22</v>
      </c>
      <c r="H4237" s="27343" t="s">
        <v>22</v>
      </c>
      <c r="I4237" s="27545" t="s">
        <v>3661</v>
      </c>
      <c r="J4237" s="27343" t="s">
        <v>22</v>
      </c>
      <c r="K4237" s="28195"/>
      <c r="L4237" s="28229"/>
      <c r="M4237" s="28229"/>
      <c r="N4237" s="28229"/>
      <c r="O4237" s="28229"/>
      <c r="P4237" s="28229"/>
      <c r="Q4237" s="28229"/>
      <c r="R4237" s="28229"/>
      <c r="S4237" s="28229"/>
      <c r="T4237" s="28229"/>
      <c r="U4237" s="28265"/>
      <c r="V4237" s="28229">
        <v>0</v>
      </c>
    </row>
    <row s="28966" customFormat="1" customHeight="1" ht="15">
      <c r="A4238" s="28229"/>
      <c r="B4238" s="28924"/>
      <c r="C4238" s="28540"/>
      <c r="D4238" s="27339" t="str">
        <f>B4237&amp;".2"</f>
        <v>3.1401.2</v>
      </c>
      <c r="E4238" s="27340" t="s">
        <v>1066</v>
      </c>
      <c r="F4238" s="27341" t="s">
        <v>430</v>
      </c>
      <c r="G4238" s="27310" t="s">
        <v>22</v>
      </c>
      <c r="H4238" s="27343" t="s">
        <v>22</v>
      </c>
      <c r="I4238" s="27310" t="s">
        <v>3662</v>
      </c>
      <c r="J4238" s="27343" t="s">
        <v>22</v>
      </c>
      <c r="K4238" s="28195" t="s">
        <v>1067</v>
      </c>
      <c r="L4238" s="28229"/>
      <c r="M4238" s="28229"/>
      <c r="N4238" s="28229"/>
      <c r="O4238" s="28229"/>
      <c r="P4238" s="28229"/>
      <c r="Q4238" s="28229"/>
      <c r="R4238" s="28229"/>
      <c r="S4238" s="28229"/>
      <c r="T4238" s="28229"/>
      <c r="U4238" s="28265"/>
      <c r="V4238" s="28229">
        <v>0</v>
      </c>
    </row>
    <row s="28966" customFormat="1" customHeight="1" ht="15">
      <c r="A4239" s="28229"/>
      <c r="B4239" s="28924"/>
      <c r="C4239" s="28540"/>
      <c r="D4239" s="27339" t="str">
        <f>B4237&amp;".3"</f>
        <v>3.1401.3</v>
      </c>
      <c r="E4239" s="27340" t="s">
        <v>1068</v>
      </c>
      <c r="F4239" s="27341" t="s">
        <v>430</v>
      </c>
      <c r="G4239" s="27310" t="s">
        <v>22</v>
      </c>
      <c r="H4239" s="27343" t="s">
        <v>22</v>
      </c>
      <c r="I4239" s="27310" t="s">
        <v>3662</v>
      </c>
      <c r="J4239" s="27343" t="s">
        <v>22</v>
      </c>
      <c r="K4239" s="28195" t="s">
        <v>1069</v>
      </c>
      <c r="L4239" s="28229"/>
      <c r="M4239" s="28229"/>
      <c r="N4239" s="28229"/>
      <c r="O4239" s="28229"/>
      <c r="P4239" s="28229"/>
      <c r="Q4239" s="28229"/>
      <c r="R4239" s="28229"/>
      <c r="S4239" s="28229"/>
      <c r="T4239" s="28229"/>
      <c r="U4239" s="28265"/>
      <c r="V4239" s="28229">
        <v>0</v>
      </c>
    </row>
    <row customHeight="1" ht="11.549999999999999">
      <c r="A4240" s="968"/>
      <c r="C4240" s="968"/>
      <c r="D4240" s="810"/>
      <c r="E4240" s="1043" t="s">
        <v>3663</v>
      </c>
      <c r="F4240" s="1035"/>
      <c r="G4240" s="1157"/>
      <c r="H4240" s="1157"/>
      <c r="I4240" s="1157"/>
      <c r="J4240" s="1157"/>
      <c r="K4240" s="1036"/>
      <c r="U4240" s="968"/>
      <c r="V4240" s="968">
        <v>11</v>
      </c>
    </row>
    <row customHeight="1" ht="71.25">
      <c r="A4241" s="968"/>
      <c r="B4241" s="968" t="s">
        <v>3664</v>
      </c>
      <c r="C4241" s="989"/>
      <c r="D4241" s="1155">
        <v>4</v>
      </c>
      <c r="E4241" s="1156" t="s">
        <v>3665</v>
      </c>
      <c r="F4241" s="1158" t="s">
        <v>430</v>
      </c>
      <c r="G4241" s="1277" t="s">
        <v>1080</v>
      </c>
      <c r="H4241" s="1278" t="s">
        <v>430</v>
      </c>
      <c r="I4241" s="987" t="s">
        <v>3666</v>
      </c>
      <c r="J4241" s="984" t="s">
        <v>430</v>
      </c>
      <c r="K4241" s="1142" t="s">
        <v>3667</v>
      </c>
      <c r="V4241" s="968">
        <v>68</v>
      </c>
    </row>
    <row customHeight="1" ht="11.549999999999999">
      <c r="A4242" s="968"/>
      <c r="C4242" s="968"/>
      <c r="D4242" s="810"/>
      <c r="E4242" s="1043" t="s">
        <v>3668</v>
      </c>
      <c r="F4242" s="1035"/>
      <c r="G4242" s="1035"/>
      <c r="H4242" s="1159"/>
      <c r="I4242" s="1035"/>
      <c r="J4242" s="1159"/>
      <c r="K4242" s="1036"/>
      <c r="U4242" s="968"/>
      <c r="V4242" s="968">
        <v>11</v>
      </c>
    </row>
    <row customHeight="1" ht="22.5" hidden="1">
      <c r="A4243" s="912" t="s">
        <v>82</v>
      </c>
      <c r="B4243" s="968">
        <v>0</v>
      </c>
      <c r="C4243" s="1146">
        <v>4</v>
      </c>
      <c r="D4243" s="968">
        <v>6</v>
      </c>
      <c r="E4243" s="968">
        <v>36</v>
      </c>
      <c r="F4243" s="968">
        <v>9</v>
      </c>
      <c r="G4243" s="1221">
        <v>0</v>
      </c>
      <c r="H4243" s="1221">
        <v>0</v>
      </c>
      <c r="I4243" s="968">
        <v>25</v>
      </c>
      <c r="J4243" s="968">
        <v>33</v>
      </c>
      <c r="K4243" s="880">
        <v>93</v>
      </c>
      <c r="L4243" s="968">
        <v>10</v>
      </c>
      <c r="M4243" s="968">
        <v>10</v>
      </c>
      <c r="N4243" s="968">
        <v>10</v>
      </c>
      <c r="O4243" s="968">
        <v>10</v>
      </c>
      <c r="P4243" s="968">
        <v>10</v>
      </c>
      <c r="Q4243" s="968">
        <v>10</v>
      </c>
      <c r="R4243" s="968">
        <v>10</v>
      </c>
      <c r="S4243" s="968">
        <v>10</v>
      </c>
      <c r="T4243" s="968">
        <v>10</v>
      </c>
      <c r="U4243" s="1138">
        <v>10</v>
      </c>
      <c r="V4243" s="968">
        <v>23</v>
      </c>
    </row>
  </sheetData>
  <sheetProtection formatColumns="0" formatRows="0" autoFilter="0" sort="0" insertRows="0" insertColumns="1" deleteRows="0" deleteColumns="0"/>
  <mergeCells count="2823">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 ref="B37:B39"/>
    <mergeCell ref="C37:C39"/>
    <mergeCell ref="B40:B42"/>
    <mergeCell ref="C40:C42"/>
    <mergeCell ref="B43:B45"/>
    <mergeCell ref="C43:C45"/>
    <mergeCell ref="B46:B48"/>
    <mergeCell ref="C46:C48"/>
    <mergeCell ref="B49:B51"/>
    <mergeCell ref="C49:C51"/>
    <mergeCell ref="B52:B54"/>
    <mergeCell ref="C52:C54"/>
    <mergeCell ref="B55:B57"/>
    <mergeCell ref="C55:C57"/>
    <mergeCell ref="B58:B60"/>
    <mergeCell ref="C58:C60"/>
    <mergeCell ref="B61:B63"/>
    <mergeCell ref="C61:C63"/>
    <mergeCell ref="B64:B66"/>
    <mergeCell ref="C64:C66"/>
    <mergeCell ref="B67:B69"/>
    <mergeCell ref="C67:C69"/>
    <mergeCell ref="B70:B72"/>
    <mergeCell ref="C70:C72"/>
    <mergeCell ref="B73:B75"/>
    <mergeCell ref="C73:C75"/>
    <mergeCell ref="B76:B78"/>
    <mergeCell ref="C76:C78"/>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 ref="B121:B123"/>
    <mergeCell ref="C121:C123"/>
    <mergeCell ref="B124:B126"/>
    <mergeCell ref="C124:C126"/>
    <mergeCell ref="B127:B129"/>
    <mergeCell ref="C127:C129"/>
    <mergeCell ref="B130:B132"/>
    <mergeCell ref="C130:C132"/>
    <mergeCell ref="B133:B135"/>
    <mergeCell ref="C133:C135"/>
    <mergeCell ref="B136:B138"/>
    <mergeCell ref="C136:C138"/>
    <mergeCell ref="B139:B141"/>
    <mergeCell ref="C139:C141"/>
    <mergeCell ref="B142:B144"/>
    <mergeCell ref="C142:C144"/>
    <mergeCell ref="B145:B147"/>
    <mergeCell ref="C145:C147"/>
    <mergeCell ref="B148:B150"/>
    <mergeCell ref="C148:C150"/>
    <mergeCell ref="B151:B153"/>
    <mergeCell ref="C151:C153"/>
    <mergeCell ref="B154:B156"/>
    <mergeCell ref="C154:C156"/>
    <mergeCell ref="B157:B159"/>
    <mergeCell ref="C157:C159"/>
    <mergeCell ref="B160:B162"/>
    <mergeCell ref="C160:C162"/>
    <mergeCell ref="B163:B165"/>
    <mergeCell ref="C163:C165"/>
    <mergeCell ref="B166:B168"/>
    <mergeCell ref="C166:C168"/>
    <mergeCell ref="B169:B171"/>
    <mergeCell ref="C169:C171"/>
    <mergeCell ref="B172:B174"/>
    <mergeCell ref="C172:C174"/>
    <mergeCell ref="B175:B177"/>
    <mergeCell ref="C175:C177"/>
    <mergeCell ref="B178:B180"/>
    <mergeCell ref="C178:C180"/>
    <mergeCell ref="B181:B183"/>
    <mergeCell ref="C181:C183"/>
    <mergeCell ref="B184:B186"/>
    <mergeCell ref="C184:C186"/>
    <mergeCell ref="B187:B189"/>
    <mergeCell ref="C187:C189"/>
    <mergeCell ref="B190:B192"/>
    <mergeCell ref="C190:C192"/>
    <mergeCell ref="B193:B195"/>
    <mergeCell ref="C193:C195"/>
    <mergeCell ref="B196:B198"/>
    <mergeCell ref="C196:C198"/>
    <mergeCell ref="B199:B201"/>
    <mergeCell ref="C199:C201"/>
    <mergeCell ref="B202:B204"/>
    <mergeCell ref="C202:C204"/>
    <mergeCell ref="B205:B207"/>
    <mergeCell ref="C205:C207"/>
    <mergeCell ref="B208:B210"/>
    <mergeCell ref="C208:C210"/>
    <mergeCell ref="B211:B213"/>
    <mergeCell ref="C211:C213"/>
    <mergeCell ref="B214:B216"/>
    <mergeCell ref="C214:C216"/>
    <mergeCell ref="B217:B219"/>
    <mergeCell ref="C217:C219"/>
    <mergeCell ref="B220:B222"/>
    <mergeCell ref="C220:C222"/>
    <mergeCell ref="B223:B225"/>
    <mergeCell ref="C223:C225"/>
    <mergeCell ref="B226:B228"/>
    <mergeCell ref="C226:C228"/>
    <mergeCell ref="B229:B231"/>
    <mergeCell ref="C229:C231"/>
    <mergeCell ref="B232:B234"/>
    <mergeCell ref="C232:C234"/>
    <mergeCell ref="B235:B237"/>
    <mergeCell ref="C235:C237"/>
    <mergeCell ref="B238:B240"/>
    <mergeCell ref="C238:C240"/>
    <mergeCell ref="B241:B243"/>
    <mergeCell ref="C241:C243"/>
    <mergeCell ref="B244:B246"/>
    <mergeCell ref="C244:C246"/>
    <mergeCell ref="B247:B249"/>
    <mergeCell ref="C247:C249"/>
    <mergeCell ref="B250:B252"/>
    <mergeCell ref="C250:C252"/>
    <mergeCell ref="B253:B255"/>
    <mergeCell ref="C253:C255"/>
    <mergeCell ref="B256:B258"/>
    <mergeCell ref="C256:C258"/>
    <mergeCell ref="B259:B261"/>
    <mergeCell ref="C259:C261"/>
    <mergeCell ref="B262:B264"/>
    <mergeCell ref="C262:C264"/>
    <mergeCell ref="B265:B267"/>
    <mergeCell ref="C265:C267"/>
    <mergeCell ref="B268:B270"/>
    <mergeCell ref="C268:C270"/>
    <mergeCell ref="B271:B273"/>
    <mergeCell ref="C271:C273"/>
    <mergeCell ref="B274:B276"/>
    <mergeCell ref="C274:C276"/>
    <mergeCell ref="B277:B279"/>
    <mergeCell ref="C277:C279"/>
    <mergeCell ref="B280:B282"/>
    <mergeCell ref="C280:C282"/>
    <mergeCell ref="B283:B285"/>
    <mergeCell ref="C283:C285"/>
    <mergeCell ref="B286:B288"/>
    <mergeCell ref="C286:C288"/>
    <mergeCell ref="B289:B291"/>
    <mergeCell ref="C289:C291"/>
    <mergeCell ref="B292:B294"/>
    <mergeCell ref="C292:C294"/>
    <mergeCell ref="B295:B297"/>
    <mergeCell ref="C295:C297"/>
    <mergeCell ref="B298:B300"/>
    <mergeCell ref="C298:C300"/>
    <mergeCell ref="B301:B303"/>
    <mergeCell ref="C301:C303"/>
    <mergeCell ref="B304:B306"/>
    <mergeCell ref="C304:C306"/>
    <mergeCell ref="B307:B309"/>
    <mergeCell ref="C307:C309"/>
    <mergeCell ref="B310:B312"/>
    <mergeCell ref="C310:C312"/>
    <mergeCell ref="B313:B315"/>
    <mergeCell ref="C313:C315"/>
    <mergeCell ref="B316:B318"/>
    <mergeCell ref="C316:C318"/>
    <mergeCell ref="B319:B321"/>
    <mergeCell ref="C319:C321"/>
    <mergeCell ref="B322:B324"/>
    <mergeCell ref="C322:C324"/>
    <mergeCell ref="B325:B327"/>
    <mergeCell ref="C325:C327"/>
    <mergeCell ref="B328:B330"/>
    <mergeCell ref="C328:C330"/>
    <mergeCell ref="B331:B333"/>
    <mergeCell ref="C331:C333"/>
    <mergeCell ref="B334:B336"/>
    <mergeCell ref="C334:C336"/>
    <mergeCell ref="B337:B339"/>
    <mergeCell ref="C337:C339"/>
    <mergeCell ref="B340:B342"/>
    <mergeCell ref="C340:C342"/>
    <mergeCell ref="B343:B345"/>
    <mergeCell ref="C343:C345"/>
    <mergeCell ref="B346:B348"/>
    <mergeCell ref="C346:C348"/>
    <mergeCell ref="B349:B351"/>
    <mergeCell ref="C349:C351"/>
    <mergeCell ref="B352:B354"/>
    <mergeCell ref="C352:C354"/>
    <mergeCell ref="B355:B357"/>
    <mergeCell ref="C355:C357"/>
    <mergeCell ref="B358:B360"/>
    <mergeCell ref="C358:C360"/>
    <mergeCell ref="B361:B363"/>
    <mergeCell ref="C361:C363"/>
    <mergeCell ref="B364:B366"/>
    <mergeCell ref="C364:C366"/>
    <mergeCell ref="B367:B369"/>
    <mergeCell ref="C367:C369"/>
    <mergeCell ref="B370:B372"/>
    <mergeCell ref="C370:C372"/>
    <mergeCell ref="B373:B375"/>
    <mergeCell ref="C373:C375"/>
    <mergeCell ref="B376:B378"/>
    <mergeCell ref="C376:C378"/>
    <mergeCell ref="B379:B381"/>
    <mergeCell ref="C379:C381"/>
    <mergeCell ref="B382:B384"/>
    <mergeCell ref="C382:C384"/>
    <mergeCell ref="B385:B387"/>
    <mergeCell ref="C385:C387"/>
    <mergeCell ref="B388:B390"/>
    <mergeCell ref="C388:C390"/>
    <mergeCell ref="B391:B393"/>
    <mergeCell ref="C391:C393"/>
    <mergeCell ref="B394:B396"/>
    <mergeCell ref="C394:C396"/>
    <mergeCell ref="B397:B399"/>
    <mergeCell ref="C397:C399"/>
    <mergeCell ref="B400:B402"/>
    <mergeCell ref="C400:C402"/>
    <mergeCell ref="B403:B405"/>
    <mergeCell ref="C403:C405"/>
    <mergeCell ref="B406:B408"/>
    <mergeCell ref="C406:C408"/>
    <mergeCell ref="B409:B411"/>
    <mergeCell ref="C409:C411"/>
    <mergeCell ref="B412:B414"/>
    <mergeCell ref="C412:C414"/>
    <mergeCell ref="B415:B417"/>
    <mergeCell ref="C415:C417"/>
    <mergeCell ref="B418:B420"/>
    <mergeCell ref="C418:C420"/>
    <mergeCell ref="B421:B423"/>
    <mergeCell ref="C421:C423"/>
    <mergeCell ref="B424:B426"/>
    <mergeCell ref="C424:C426"/>
    <mergeCell ref="B427:B429"/>
    <mergeCell ref="C427:C429"/>
    <mergeCell ref="B430:B432"/>
    <mergeCell ref="C430:C432"/>
    <mergeCell ref="B433:B435"/>
    <mergeCell ref="C433:C435"/>
    <mergeCell ref="B436:B438"/>
    <mergeCell ref="C436:C438"/>
    <mergeCell ref="B439:B441"/>
    <mergeCell ref="C439:C441"/>
    <mergeCell ref="B442:B444"/>
    <mergeCell ref="C442:C444"/>
    <mergeCell ref="B445:B447"/>
    <mergeCell ref="C445:C447"/>
    <mergeCell ref="B448:B450"/>
    <mergeCell ref="C448:C450"/>
    <mergeCell ref="B451:B453"/>
    <mergeCell ref="C451:C453"/>
    <mergeCell ref="B454:B456"/>
    <mergeCell ref="C454:C456"/>
    <mergeCell ref="B457:B459"/>
    <mergeCell ref="C457:C459"/>
    <mergeCell ref="B460:B462"/>
    <mergeCell ref="C460:C462"/>
    <mergeCell ref="B463:B465"/>
    <mergeCell ref="C463:C465"/>
    <mergeCell ref="B466:B468"/>
    <mergeCell ref="C466:C468"/>
    <mergeCell ref="B469:B471"/>
    <mergeCell ref="C469:C471"/>
    <mergeCell ref="B472:B474"/>
    <mergeCell ref="C472:C474"/>
    <mergeCell ref="B475:B477"/>
    <mergeCell ref="C475:C477"/>
    <mergeCell ref="B478:B480"/>
    <mergeCell ref="C478:C480"/>
    <mergeCell ref="B481:B483"/>
    <mergeCell ref="C481:C483"/>
    <mergeCell ref="B484:B486"/>
    <mergeCell ref="C484:C486"/>
    <mergeCell ref="B487:B489"/>
    <mergeCell ref="C487:C489"/>
    <mergeCell ref="B490:B492"/>
    <mergeCell ref="C490:C492"/>
    <mergeCell ref="B493:B495"/>
    <mergeCell ref="C493:C495"/>
    <mergeCell ref="B496:B498"/>
    <mergeCell ref="C496:C498"/>
    <mergeCell ref="B499:B501"/>
    <mergeCell ref="C499:C501"/>
    <mergeCell ref="B502:B504"/>
    <mergeCell ref="C502:C504"/>
    <mergeCell ref="B505:B507"/>
    <mergeCell ref="C505:C507"/>
    <mergeCell ref="B508:B510"/>
    <mergeCell ref="C508:C510"/>
    <mergeCell ref="B511:B513"/>
    <mergeCell ref="C511:C513"/>
    <mergeCell ref="B514:B516"/>
    <mergeCell ref="C514:C516"/>
    <mergeCell ref="B517:B519"/>
    <mergeCell ref="C517:C519"/>
    <mergeCell ref="B520:B522"/>
    <mergeCell ref="C520:C522"/>
    <mergeCell ref="B523:B525"/>
    <mergeCell ref="C523:C525"/>
    <mergeCell ref="B526:B528"/>
    <mergeCell ref="C526:C528"/>
    <mergeCell ref="B529:B531"/>
    <mergeCell ref="C529:C531"/>
    <mergeCell ref="B532:B534"/>
    <mergeCell ref="C532:C534"/>
    <mergeCell ref="B535:B537"/>
    <mergeCell ref="C535:C537"/>
    <mergeCell ref="B538:B540"/>
    <mergeCell ref="C538:C540"/>
    <mergeCell ref="B541:B543"/>
    <mergeCell ref="C541:C543"/>
    <mergeCell ref="B544:B546"/>
    <mergeCell ref="C544:C546"/>
    <mergeCell ref="B547:B549"/>
    <mergeCell ref="C547:C549"/>
    <mergeCell ref="B550:B552"/>
    <mergeCell ref="C550:C552"/>
    <mergeCell ref="B553:B555"/>
    <mergeCell ref="C553:C555"/>
    <mergeCell ref="B556:B558"/>
    <mergeCell ref="C556:C558"/>
    <mergeCell ref="B559:B561"/>
    <mergeCell ref="C559:C561"/>
    <mergeCell ref="B562:B564"/>
    <mergeCell ref="C562:C564"/>
    <mergeCell ref="B565:B567"/>
    <mergeCell ref="C565:C567"/>
    <mergeCell ref="B568:B570"/>
    <mergeCell ref="C568:C570"/>
    <mergeCell ref="B571:B573"/>
    <mergeCell ref="C571:C573"/>
    <mergeCell ref="B574:B576"/>
    <mergeCell ref="C574:C576"/>
    <mergeCell ref="B577:B579"/>
    <mergeCell ref="C577:C579"/>
    <mergeCell ref="B580:B582"/>
    <mergeCell ref="C580:C582"/>
    <mergeCell ref="B583:B585"/>
    <mergeCell ref="C583:C585"/>
    <mergeCell ref="B586:B588"/>
    <mergeCell ref="C586:C588"/>
    <mergeCell ref="B589:B591"/>
    <mergeCell ref="C589:C591"/>
    <mergeCell ref="B592:B594"/>
    <mergeCell ref="C592:C594"/>
    <mergeCell ref="B595:B597"/>
    <mergeCell ref="C595:C597"/>
    <mergeCell ref="B598:B600"/>
    <mergeCell ref="C598:C600"/>
    <mergeCell ref="B601:B603"/>
    <mergeCell ref="C601:C603"/>
    <mergeCell ref="B604:B606"/>
    <mergeCell ref="C604:C606"/>
    <mergeCell ref="B607:B609"/>
    <mergeCell ref="C607:C609"/>
    <mergeCell ref="B610:B612"/>
    <mergeCell ref="C610:C612"/>
    <mergeCell ref="B613:B615"/>
    <mergeCell ref="C613:C615"/>
    <mergeCell ref="B616:B618"/>
    <mergeCell ref="C616:C618"/>
    <mergeCell ref="B619:B621"/>
    <mergeCell ref="C619:C621"/>
    <mergeCell ref="B622:B624"/>
    <mergeCell ref="C622:C624"/>
    <mergeCell ref="B625:B627"/>
    <mergeCell ref="C625:C627"/>
    <mergeCell ref="B628:B630"/>
    <mergeCell ref="C628:C630"/>
    <mergeCell ref="B631:B633"/>
    <mergeCell ref="C631:C633"/>
    <mergeCell ref="B634:B636"/>
    <mergeCell ref="C634:C636"/>
    <mergeCell ref="B637:B639"/>
    <mergeCell ref="C637:C639"/>
    <mergeCell ref="B640:B642"/>
    <mergeCell ref="C640:C642"/>
    <mergeCell ref="B643:B645"/>
    <mergeCell ref="C643:C645"/>
    <mergeCell ref="B646:B648"/>
    <mergeCell ref="C646:C648"/>
    <mergeCell ref="B649:B651"/>
    <mergeCell ref="C649:C651"/>
    <mergeCell ref="B652:B654"/>
    <mergeCell ref="C652:C654"/>
    <mergeCell ref="B655:B657"/>
    <mergeCell ref="C655:C657"/>
    <mergeCell ref="B658:B660"/>
    <mergeCell ref="C658:C660"/>
    <mergeCell ref="B661:B663"/>
    <mergeCell ref="C661:C663"/>
    <mergeCell ref="B664:B666"/>
    <mergeCell ref="C664:C666"/>
    <mergeCell ref="B667:B669"/>
    <mergeCell ref="C667:C669"/>
    <mergeCell ref="B670:B672"/>
    <mergeCell ref="C670:C672"/>
    <mergeCell ref="B673:B675"/>
    <mergeCell ref="C673:C675"/>
    <mergeCell ref="B676:B678"/>
    <mergeCell ref="C676:C678"/>
    <mergeCell ref="B679:B681"/>
    <mergeCell ref="C679:C681"/>
    <mergeCell ref="B682:B684"/>
    <mergeCell ref="C682:C684"/>
    <mergeCell ref="B685:B687"/>
    <mergeCell ref="C685:C687"/>
    <mergeCell ref="B688:B690"/>
    <mergeCell ref="C688:C690"/>
    <mergeCell ref="B691:B693"/>
    <mergeCell ref="C691:C693"/>
    <mergeCell ref="B694:B696"/>
    <mergeCell ref="C694:C696"/>
    <mergeCell ref="B697:B699"/>
    <mergeCell ref="C697:C699"/>
    <mergeCell ref="B700:B702"/>
    <mergeCell ref="C700:C702"/>
    <mergeCell ref="B703:B705"/>
    <mergeCell ref="C703:C705"/>
    <mergeCell ref="B706:B708"/>
    <mergeCell ref="C706:C708"/>
    <mergeCell ref="B709:B711"/>
    <mergeCell ref="C709:C711"/>
    <mergeCell ref="B712:B714"/>
    <mergeCell ref="C712:C714"/>
    <mergeCell ref="B715:B717"/>
    <mergeCell ref="C715:C717"/>
    <mergeCell ref="B718:B720"/>
    <mergeCell ref="C718:C720"/>
    <mergeCell ref="B721:B723"/>
    <mergeCell ref="C721:C723"/>
    <mergeCell ref="B724:B726"/>
    <mergeCell ref="C724:C726"/>
    <mergeCell ref="B727:B729"/>
    <mergeCell ref="C727:C729"/>
    <mergeCell ref="B730:B732"/>
    <mergeCell ref="C730:C732"/>
    <mergeCell ref="B733:B735"/>
    <mergeCell ref="C733:C735"/>
    <mergeCell ref="B736:B738"/>
    <mergeCell ref="C736:C738"/>
    <mergeCell ref="B739:B741"/>
    <mergeCell ref="C739:C741"/>
    <mergeCell ref="B742:B744"/>
    <mergeCell ref="C742:C744"/>
    <mergeCell ref="B745:B747"/>
    <mergeCell ref="C745:C747"/>
    <mergeCell ref="B748:B750"/>
    <mergeCell ref="C748:C750"/>
    <mergeCell ref="B751:B753"/>
    <mergeCell ref="C751:C753"/>
    <mergeCell ref="B754:B756"/>
    <mergeCell ref="C754:C756"/>
    <mergeCell ref="B757:B759"/>
    <mergeCell ref="C757:C759"/>
    <mergeCell ref="B760:B762"/>
    <mergeCell ref="C760:C762"/>
    <mergeCell ref="B763:B765"/>
    <mergeCell ref="C763:C765"/>
    <mergeCell ref="B766:B768"/>
    <mergeCell ref="C766:C768"/>
    <mergeCell ref="B769:B771"/>
    <mergeCell ref="C769:C771"/>
    <mergeCell ref="B772:B774"/>
    <mergeCell ref="C772:C774"/>
    <mergeCell ref="B775:B777"/>
    <mergeCell ref="C775:C777"/>
    <mergeCell ref="B778:B780"/>
    <mergeCell ref="C778:C780"/>
    <mergeCell ref="B781:B783"/>
    <mergeCell ref="C781:C783"/>
    <mergeCell ref="B784:B786"/>
    <mergeCell ref="C784:C786"/>
    <mergeCell ref="B787:B789"/>
    <mergeCell ref="C787:C789"/>
    <mergeCell ref="B790:B792"/>
    <mergeCell ref="C790:C792"/>
    <mergeCell ref="B793:B795"/>
    <mergeCell ref="C793:C795"/>
    <mergeCell ref="B796:B798"/>
    <mergeCell ref="C796:C798"/>
    <mergeCell ref="B799:B801"/>
    <mergeCell ref="C799:C801"/>
    <mergeCell ref="B802:B804"/>
    <mergeCell ref="C802:C804"/>
    <mergeCell ref="B805:B807"/>
    <mergeCell ref="C805:C807"/>
    <mergeCell ref="B808:B810"/>
    <mergeCell ref="C808:C810"/>
    <mergeCell ref="B811:B813"/>
    <mergeCell ref="C811:C813"/>
    <mergeCell ref="B814:B816"/>
    <mergeCell ref="C814:C816"/>
    <mergeCell ref="B817:B819"/>
    <mergeCell ref="C817:C819"/>
    <mergeCell ref="B820:B822"/>
    <mergeCell ref="C820:C822"/>
    <mergeCell ref="B823:B825"/>
    <mergeCell ref="C823:C825"/>
    <mergeCell ref="B826:B828"/>
    <mergeCell ref="C826:C828"/>
    <mergeCell ref="B829:B831"/>
    <mergeCell ref="C829:C831"/>
    <mergeCell ref="B832:B834"/>
    <mergeCell ref="C832:C834"/>
    <mergeCell ref="B835:B837"/>
    <mergeCell ref="C835:C837"/>
    <mergeCell ref="B838:B840"/>
    <mergeCell ref="C838:C840"/>
    <mergeCell ref="B841:B843"/>
    <mergeCell ref="C841:C843"/>
    <mergeCell ref="B844:B846"/>
    <mergeCell ref="C844:C846"/>
    <mergeCell ref="B847:B849"/>
    <mergeCell ref="C847:C849"/>
    <mergeCell ref="B850:B852"/>
    <mergeCell ref="C850:C852"/>
    <mergeCell ref="B853:B855"/>
    <mergeCell ref="C853:C855"/>
    <mergeCell ref="B856:B858"/>
    <mergeCell ref="C856:C858"/>
    <mergeCell ref="B859:B861"/>
    <mergeCell ref="C859:C861"/>
    <mergeCell ref="B862:B864"/>
    <mergeCell ref="C862:C864"/>
    <mergeCell ref="B865:B867"/>
    <mergeCell ref="C865:C867"/>
    <mergeCell ref="B868:B870"/>
    <mergeCell ref="C868:C870"/>
    <mergeCell ref="B871:B873"/>
    <mergeCell ref="C871:C873"/>
    <mergeCell ref="B874:B876"/>
    <mergeCell ref="C874:C876"/>
    <mergeCell ref="B877:B879"/>
    <mergeCell ref="C877:C879"/>
    <mergeCell ref="B880:B882"/>
    <mergeCell ref="C880:C882"/>
    <mergeCell ref="B883:B885"/>
    <mergeCell ref="C883:C885"/>
    <mergeCell ref="B886:B888"/>
    <mergeCell ref="C886:C888"/>
    <mergeCell ref="B889:B891"/>
    <mergeCell ref="C889:C891"/>
    <mergeCell ref="B892:B894"/>
    <mergeCell ref="C892:C894"/>
    <mergeCell ref="B895:B897"/>
    <mergeCell ref="C895:C897"/>
    <mergeCell ref="B898:B900"/>
    <mergeCell ref="C898:C900"/>
    <mergeCell ref="B901:B903"/>
    <mergeCell ref="C901:C903"/>
    <mergeCell ref="B904:B906"/>
    <mergeCell ref="C904:C906"/>
    <mergeCell ref="B907:B909"/>
    <mergeCell ref="C907:C909"/>
    <mergeCell ref="B910:B912"/>
    <mergeCell ref="C910:C912"/>
    <mergeCell ref="B913:B915"/>
    <mergeCell ref="C913:C915"/>
    <mergeCell ref="B916:B918"/>
    <mergeCell ref="C916:C918"/>
    <mergeCell ref="B919:B921"/>
    <mergeCell ref="C919:C921"/>
    <mergeCell ref="B922:B924"/>
    <mergeCell ref="C922:C924"/>
    <mergeCell ref="B925:B927"/>
    <mergeCell ref="C925:C927"/>
    <mergeCell ref="B928:B930"/>
    <mergeCell ref="C928:C930"/>
    <mergeCell ref="B931:B933"/>
    <mergeCell ref="C931:C933"/>
    <mergeCell ref="B934:B936"/>
    <mergeCell ref="C934:C936"/>
    <mergeCell ref="B937:B939"/>
    <mergeCell ref="C937:C939"/>
    <mergeCell ref="B940:B942"/>
    <mergeCell ref="C940:C942"/>
    <mergeCell ref="B943:B945"/>
    <mergeCell ref="C943:C945"/>
    <mergeCell ref="B946:B948"/>
    <mergeCell ref="C946:C948"/>
    <mergeCell ref="B949:B951"/>
    <mergeCell ref="C949:C951"/>
    <mergeCell ref="B952:B954"/>
    <mergeCell ref="C952:C954"/>
    <mergeCell ref="B955:B957"/>
    <mergeCell ref="C955:C957"/>
    <mergeCell ref="B958:B960"/>
    <mergeCell ref="C958:C960"/>
    <mergeCell ref="B961:B963"/>
    <mergeCell ref="C961:C963"/>
    <mergeCell ref="B964:B966"/>
    <mergeCell ref="C964:C966"/>
    <mergeCell ref="B967:B969"/>
    <mergeCell ref="C967:C969"/>
    <mergeCell ref="B970:B972"/>
    <mergeCell ref="C970:C972"/>
    <mergeCell ref="B973:B975"/>
    <mergeCell ref="C973:C975"/>
    <mergeCell ref="B976:B978"/>
    <mergeCell ref="C976:C978"/>
    <mergeCell ref="B979:B981"/>
    <mergeCell ref="C979:C981"/>
    <mergeCell ref="B982:B984"/>
    <mergeCell ref="C982:C984"/>
    <mergeCell ref="B985:B987"/>
    <mergeCell ref="C985:C987"/>
    <mergeCell ref="B988:B990"/>
    <mergeCell ref="C988:C990"/>
    <mergeCell ref="B991:B993"/>
    <mergeCell ref="C991:C993"/>
    <mergeCell ref="B994:B996"/>
    <mergeCell ref="C994:C996"/>
    <mergeCell ref="B997:B999"/>
    <mergeCell ref="C997:C999"/>
    <mergeCell ref="B1000:B1002"/>
    <mergeCell ref="C1000:C1002"/>
    <mergeCell ref="B1003:B1005"/>
    <mergeCell ref="C1003:C1005"/>
    <mergeCell ref="B1006:B1008"/>
    <mergeCell ref="C1006:C1008"/>
    <mergeCell ref="B1009:B1011"/>
    <mergeCell ref="C1009:C1011"/>
    <mergeCell ref="B1012:B1014"/>
    <mergeCell ref="C1012:C1014"/>
    <mergeCell ref="B1015:B1017"/>
    <mergeCell ref="C1015:C1017"/>
    <mergeCell ref="B1018:B1020"/>
    <mergeCell ref="C1018:C1020"/>
    <mergeCell ref="B1021:B1023"/>
    <mergeCell ref="C1021:C1023"/>
    <mergeCell ref="B1024:B1026"/>
    <mergeCell ref="C1024:C1026"/>
    <mergeCell ref="B1027:B1029"/>
    <mergeCell ref="C1027:C1029"/>
    <mergeCell ref="B1030:B1032"/>
    <mergeCell ref="C1030:C1032"/>
    <mergeCell ref="B1033:B1035"/>
    <mergeCell ref="C1033:C1035"/>
    <mergeCell ref="B1036:B1038"/>
    <mergeCell ref="C1036:C1038"/>
    <mergeCell ref="B1039:B1041"/>
    <mergeCell ref="C1039:C1041"/>
    <mergeCell ref="B1042:B1044"/>
    <mergeCell ref="C1042:C1044"/>
    <mergeCell ref="B1045:B1047"/>
    <mergeCell ref="C1045:C1047"/>
    <mergeCell ref="B1048:B1050"/>
    <mergeCell ref="C1048:C1050"/>
    <mergeCell ref="B1051:B1053"/>
    <mergeCell ref="C1051:C1053"/>
    <mergeCell ref="B1054:B1056"/>
    <mergeCell ref="C1054:C1056"/>
    <mergeCell ref="B1057:B1059"/>
    <mergeCell ref="C1057:C1059"/>
    <mergeCell ref="B1060:B1062"/>
    <mergeCell ref="C1060:C1062"/>
    <mergeCell ref="B1063:B1065"/>
    <mergeCell ref="C1063:C1065"/>
    <mergeCell ref="B1066:B1068"/>
    <mergeCell ref="C1066:C1068"/>
    <mergeCell ref="B1069:B1071"/>
    <mergeCell ref="C1069:C1071"/>
    <mergeCell ref="B1072:B1074"/>
    <mergeCell ref="C1072:C1074"/>
    <mergeCell ref="B1075:B1077"/>
    <mergeCell ref="C1075:C1077"/>
    <mergeCell ref="B1078:B1080"/>
    <mergeCell ref="C1078:C1080"/>
    <mergeCell ref="B1081:B1083"/>
    <mergeCell ref="C1081:C1083"/>
    <mergeCell ref="B1084:B1086"/>
    <mergeCell ref="C1084:C1086"/>
    <mergeCell ref="B1087:B1089"/>
    <mergeCell ref="C1087:C1089"/>
    <mergeCell ref="B1090:B1092"/>
    <mergeCell ref="C1090:C1092"/>
    <mergeCell ref="B1093:B1095"/>
    <mergeCell ref="C1093:C1095"/>
    <mergeCell ref="B1096:B1098"/>
    <mergeCell ref="C1096:C1098"/>
    <mergeCell ref="B1099:B1101"/>
    <mergeCell ref="C1099:C1101"/>
    <mergeCell ref="B1102:B1104"/>
    <mergeCell ref="C1102:C1104"/>
    <mergeCell ref="B1105:B1107"/>
    <mergeCell ref="C1105:C1107"/>
    <mergeCell ref="B1108:B1110"/>
    <mergeCell ref="C1108:C1110"/>
    <mergeCell ref="B1111:B1113"/>
    <mergeCell ref="C1111:C1113"/>
    <mergeCell ref="B1114:B1116"/>
    <mergeCell ref="C1114:C1116"/>
    <mergeCell ref="B1117:B1119"/>
    <mergeCell ref="C1117:C1119"/>
    <mergeCell ref="B1120:B1122"/>
    <mergeCell ref="C1120:C1122"/>
    <mergeCell ref="B1123:B1125"/>
    <mergeCell ref="C1123:C1125"/>
    <mergeCell ref="B1126:B1128"/>
    <mergeCell ref="C1126:C1128"/>
    <mergeCell ref="B1129:B1131"/>
    <mergeCell ref="C1129:C1131"/>
    <mergeCell ref="B1132:B1134"/>
    <mergeCell ref="C1132:C1134"/>
    <mergeCell ref="B1135:B1137"/>
    <mergeCell ref="C1135:C1137"/>
    <mergeCell ref="B1138:B1140"/>
    <mergeCell ref="C1138:C1140"/>
    <mergeCell ref="B1141:B1143"/>
    <mergeCell ref="C1141:C1143"/>
    <mergeCell ref="B1144:B1146"/>
    <mergeCell ref="C1144:C1146"/>
    <mergeCell ref="B1147:B1149"/>
    <mergeCell ref="C1147:C1149"/>
    <mergeCell ref="B1150:B1152"/>
    <mergeCell ref="C1150:C1152"/>
    <mergeCell ref="B1153:B1155"/>
    <mergeCell ref="C1153:C1155"/>
    <mergeCell ref="B1156:B1158"/>
    <mergeCell ref="C1156:C1158"/>
    <mergeCell ref="B1159:B1161"/>
    <mergeCell ref="C1159:C1161"/>
    <mergeCell ref="B1162:B1164"/>
    <mergeCell ref="C1162:C1164"/>
    <mergeCell ref="B1165:B1167"/>
    <mergeCell ref="C1165:C1167"/>
    <mergeCell ref="B1168:B1170"/>
    <mergeCell ref="C1168:C1170"/>
    <mergeCell ref="B1171:B1173"/>
    <mergeCell ref="C1171:C1173"/>
    <mergeCell ref="B1174:B1176"/>
    <mergeCell ref="C1174:C1176"/>
    <mergeCell ref="B1177:B1179"/>
    <mergeCell ref="C1177:C1179"/>
    <mergeCell ref="B1180:B1182"/>
    <mergeCell ref="C1180:C1182"/>
    <mergeCell ref="B1183:B1185"/>
    <mergeCell ref="C1183:C1185"/>
    <mergeCell ref="B1186:B1188"/>
    <mergeCell ref="C1186:C1188"/>
    <mergeCell ref="B1189:B1191"/>
    <mergeCell ref="C1189:C1191"/>
    <mergeCell ref="B1192:B1194"/>
    <mergeCell ref="C1192:C1194"/>
    <mergeCell ref="B1195:B1197"/>
    <mergeCell ref="C1195:C1197"/>
    <mergeCell ref="B1198:B1200"/>
    <mergeCell ref="C1198:C1200"/>
    <mergeCell ref="B1201:B1203"/>
    <mergeCell ref="C1201:C1203"/>
    <mergeCell ref="B1204:B1206"/>
    <mergeCell ref="C1204:C1206"/>
    <mergeCell ref="B1207:B1209"/>
    <mergeCell ref="C1207:C1209"/>
    <mergeCell ref="B1210:B1212"/>
    <mergeCell ref="C1210:C1212"/>
    <mergeCell ref="B1213:B1215"/>
    <mergeCell ref="C1213:C1215"/>
    <mergeCell ref="B1216:B1218"/>
    <mergeCell ref="C1216:C1218"/>
    <mergeCell ref="B1219:B1221"/>
    <mergeCell ref="C1219:C1221"/>
    <mergeCell ref="B1222:B1224"/>
    <mergeCell ref="C1222:C1224"/>
    <mergeCell ref="B1225:B1227"/>
    <mergeCell ref="C1225:C1227"/>
    <mergeCell ref="B1228:B1230"/>
    <mergeCell ref="C1228:C1230"/>
    <mergeCell ref="B1231:B1233"/>
    <mergeCell ref="C1231:C1233"/>
    <mergeCell ref="B1234:B1236"/>
    <mergeCell ref="C1234:C1236"/>
    <mergeCell ref="B1237:B1239"/>
    <mergeCell ref="C1237:C1239"/>
    <mergeCell ref="B1240:B1242"/>
    <mergeCell ref="C1240:C1242"/>
    <mergeCell ref="B1243:B1245"/>
    <mergeCell ref="C1243:C1245"/>
    <mergeCell ref="B1246:B1248"/>
    <mergeCell ref="C1246:C1248"/>
    <mergeCell ref="B1249:B1251"/>
    <mergeCell ref="C1249:C1251"/>
    <mergeCell ref="B1252:B1254"/>
    <mergeCell ref="C1252:C1254"/>
    <mergeCell ref="B1255:B1257"/>
    <mergeCell ref="C1255:C1257"/>
    <mergeCell ref="B1258:B1260"/>
    <mergeCell ref="C1258:C1260"/>
    <mergeCell ref="B1261:B1263"/>
    <mergeCell ref="C1261:C1263"/>
    <mergeCell ref="B1264:B1266"/>
    <mergeCell ref="C1264:C1266"/>
    <mergeCell ref="B1267:B1269"/>
    <mergeCell ref="C1267:C1269"/>
    <mergeCell ref="B1270:B1272"/>
    <mergeCell ref="C1270:C1272"/>
    <mergeCell ref="B1273:B1275"/>
    <mergeCell ref="C1273:C1275"/>
    <mergeCell ref="B1276:B1278"/>
    <mergeCell ref="C1276:C1278"/>
    <mergeCell ref="B1279:B1281"/>
    <mergeCell ref="C1279:C1281"/>
    <mergeCell ref="B1282:B1284"/>
    <mergeCell ref="C1282:C1284"/>
    <mergeCell ref="B1285:B1287"/>
    <mergeCell ref="C1285:C1287"/>
    <mergeCell ref="B1288:B1290"/>
    <mergeCell ref="C1288:C1290"/>
    <mergeCell ref="B1291:B1293"/>
    <mergeCell ref="C1291:C1293"/>
    <mergeCell ref="B1294:B1296"/>
    <mergeCell ref="C1294:C1296"/>
    <mergeCell ref="B1297:B1299"/>
    <mergeCell ref="C1297:C1299"/>
    <mergeCell ref="B1300:B1302"/>
    <mergeCell ref="C1300:C1302"/>
    <mergeCell ref="B1303:B1305"/>
    <mergeCell ref="C1303:C1305"/>
    <mergeCell ref="B1306:B1308"/>
    <mergeCell ref="C1306:C1308"/>
    <mergeCell ref="B1309:B1311"/>
    <mergeCell ref="C1309:C1311"/>
    <mergeCell ref="B1312:B1314"/>
    <mergeCell ref="C1312:C1314"/>
    <mergeCell ref="B1315:B1317"/>
    <mergeCell ref="C1315:C1317"/>
    <mergeCell ref="B1318:B1320"/>
    <mergeCell ref="C1318:C1320"/>
    <mergeCell ref="B1321:B1323"/>
    <mergeCell ref="C1321:C1323"/>
    <mergeCell ref="B1324:B1326"/>
    <mergeCell ref="C1324:C1326"/>
    <mergeCell ref="B1327:B1329"/>
    <mergeCell ref="C1327:C1329"/>
    <mergeCell ref="B1330:B1332"/>
    <mergeCell ref="C1330:C1332"/>
    <mergeCell ref="B1333:B1335"/>
    <mergeCell ref="C1333:C1335"/>
    <mergeCell ref="B1336:B1338"/>
    <mergeCell ref="C1336:C1338"/>
    <mergeCell ref="B1339:B1341"/>
    <mergeCell ref="C1339:C1341"/>
    <mergeCell ref="B1342:B1344"/>
    <mergeCell ref="C1342:C1344"/>
    <mergeCell ref="B1345:B1347"/>
    <mergeCell ref="C1345:C1347"/>
    <mergeCell ref="B1348:B1350"/>
    <mergeCell ref="C1348:C1350"/>
    <mergeCell ref="B1351:B1353"/>
    <mergeCell ref="C1351:C1353"/>
    <mergeCell ref="B1354:B1356"/>
    <mergeCell ref="C1354:C1356"/>
    <mergeCell ref="B1357:B1359"/>
    <mergeCell ref="C1357:C1359"/>
    <mergeCell ref="B1360:B1362"/>
    <mergeCell ref="C1360:C1362"/>
    <mergeCell ref="B1363:B1365"/>
    <mergeCell ref="C1363:C1365"/>
    <mergeCell ref="B1366:B1368"/>
    <mergeCell ref="C1366:C1368"/>
    <mergeCell ref="B1369:B1371"/>
    <mergeCell ref="C1369:C1371"/>
    <mergeCell ref="B1372:B1374"/>
    <mergeCell ref="C1372:C1374"/>
    <mergeCell ref="B1375:B1377"/>
    <mergeCell ref="C1375:C1377"/>
    <mergeCell ref="B1378:B1380"/>
    <mergeCell ref="C1378:C1380"/>
    <mergeCell ref="B1381:B1383"/>
    <mergeCell ref="C1381:C1383"/>
    <mergeCell ref="B1384:B1386"/>
    <mergeCell ref="C1384:C1386"/>
    <mergeCell ref="B1387:B1389"/>
    <mergeCell ref="C1387:C1389"/>
    <mergeCell ref="B1390:B1392"/>
    <mergeCell ref="C1390:C1392"/>
    <mergeCell ref="B1393:B1395"/>
    <mergeCell ref="C1393:C1395"/>
    <mergeCell ref="B1396:B1398"/>
    <mergeCell ref="C1396:C1398"/>
    <mergeCell ref="B1399:B1401"/>
    <mergeCell ref="C1399:C1401"/>
    <mergeCell ref="B1402:B1404"/>
    <mergeCell ref="C1402:C1404"/>
    <mergeCell ref="B1405:B1407"/>
    <mergeCell ref="C1405:C1407"/>
    <mergeCell ref="B1408:B1410"/>
    <mergeCell ref="C1408:C1410"/>
    <mergeCell ref="B1411:B1413"/>
    <mergeCell ref="C1411:C1413"/>
    <mergeCell ref="B1414:B1416"/>
    <mergeCell ref="C1414:C1416"/>
    <mergeCell ref="B1417:B1419"/>
    <mergeCell ref="C1417:C1419"/>
    <mergeCell ref="B1420:B1422"/>
    <mergeCell ref="C1420:C1422"/>
    <mergeCell ref="B1423:B1425"/>
    <mergeCell ref="C1423:C1425"/>
    <mergeCell ref="B1426:B1428"/>
    <mergeCell ref="C1426:C1428"/>
    <mergeCell ref="B1429:B1431"/>
    <mergeCell ref="C1429:C1431"/>
    <mergeCell ref="B1432:B1434"/>
    <mergeCell ref="C1432:C1434"/>
    <mergeCell ref="B1435:B1437"/>
    <mergeCell ref="C1435:C1437"/>
    <mergeCell ref="B1438:B1440"/>
    <mergeCell ref="C1438:C1440"/>
    <mergeCell ref="B1441:B1443"/>
    <mergeCell ref="C1441:C1443"/>
    <mergeCell ref="B1444:B1446"/>
    <mergeCell ref="C1444:C1446"/>
    <mergeCell ref="B1447:B1449"/>
    <mergeCell ref="C1447:C1449"/>
    <mergeCell ref="B1450:B1452"/>
    <mergeCell ref="C1450:C1452"/>
    <mergeCell ref="B1453:B1455"/>
    <mergeCell ref="C1453:C1455"/>
    <mergeCell ref="B1456:B1458"/>
    <mergeCell ref="C1456:C1458"/>
    <mergeCell ref="B1459:B1461"/>
    <mergeCell ref="C1459:C1461"/>
    <mergeCell ref="B1462:B1464"/>
    <mergeCell ref="C1462:C1464"/>
    <mergeCell ref="B1465:B1467"/>
    <mergeCell ref="C1465:C1467"/>
    <mergeCell ref="B1468:B1470"/>
    <mergeCell ref="C1468:C1470"/>
    <mergeCell ref="B1471:B1473"/>
    <mergeCell ref="C1471:C1473"/>
    <mergeCell ref="B1474:B1476"/>
    <mergeCell ref="C1474:C1476"/>
    <mergeCell ref="B1477:B1479"/>
    <mergeCell ref="C1477:C1479"/>
    <mergeCell ref="B1480:B1482"/>
    <mergeCell ref="C1480:C1482"/>
    <mergeCell ref="B1483:B1485"/>
    <mergeCell ref="C1483:C1485"/>
    <mergeCell ref="B1486:B1488"/>
    <mergeCell ref="C1486:C1488"/>
    <mergeCell ref="B1489:B1491"/>
    <mergeCell ref="C1489:C1491"/>
    <mergeCell ref="B1492:B1494"/>
    <mergeCell ref="C1492:C1494"/>
    <mergeCell ref="B1495:B1497"/>
    <mergeCell ref="C1495:C1497"/>
    <mergeCell ref="B1498:B1500"/>
    <mergeCell ref="C1498:C1500"/>
    <mergeCell ref="B1501:B1503"/>
    <mergeCell ref="C1501:C1503"/>
    <mergeCell ref="B1504:B1506"/>
    <mergeCell ref="C1504:C1506"/>
    <mergeCell ref="B1507:B1509"/>
    <mergeCell ref="C1507:C1509"/>
    <mergeCell ref="B1510:B1512"/>
    <mergeCell ref="C1510:C1512"/>
    <mergeCell ref="B1513:B1515"/>
    <mergeCell ref="C1513:C1515"/>
    <mergeCell ref="B1516:B1518"/>
    <mergeCell ref="C1516:C1518"/>
    <mergeCell ref="B1519:B1521"/>
    <mergeCell ref="C1519:C1521"/>
    <mergeCell ref="B1522:B1524"/>
    <mergeCell ref="C1522:C1524"/>
    <mergeCell ref="B1525:B1527"/>
    <mergeCell ref="C1525:C1527"/>
    <mergeCell ref="B1528:B1530"/>
    <mergeCell ref="C1528:C1530"/>
    <mergeCell ref="B1531:B1533"/>
    <mergeCell ref="C1531:C1533"/>
    <mergeCell ref="B1534:B1536"/>
    <mergeCell ref="C1534:C1536"/>
    <mergeCell ref="B1537:B1539"/>
    <mergeCell ref="C1537:C1539"/>
    <mergeCell ref="B1540:B1542"/>
    <mergeCell ref="C1540:C1542"/>
    <mergeCell ref="B1543:B1545"/>
    <mergeCell ref="C1543:C1545"/>
    <mergeCell ref="B1546:B1548"/>
    <mergeCell ref="C1546:C1548"/>
    <mergeCell ref="B1549:B1551"/>
    <mergeCell ref="C1549:C1551"/>
    <mergeCell ref="B1552:B1554"/>
    <mergeCell ref="C1552:C1554"/>
    <mergeCell ref="B1555:B1557"/>
    <mergeCell ref="C1555:C1557"/>
    <mergeCell ref="B1558:B1560"/>
    <mergeCell ref="C1558:C1560"/>
    <mergeCell ref="B1561:B1563"/>
    <mergeCell ref="C1561:C1563"/>
    <mergeCell ref="B1564:B1566"/>
    <mergeCell ref="C1564:C1566"/>
    <mergeCell ref="B1567:B1569"/>
    <mergeCell ref="C1567:C1569"/>
    <mergeCell ref="B1570:B1572"/>
    <mergeCell ref="C1570:C1572"/>
    <mergeCell ref="B1573:B1575"/>
    <mergeCell ref="C1573:C1575"/>
    <mergeCell ref="B1576:B1578"/>
    <mergeCell ref="C1576:C1578"/>
    <mergeCell ref="B1579:B1581"/>
    <mergeCell ref="C1579:C1581"/>
    <mergeCell ref="B1582:B1584"/>
    <mergeCell ref="C1582:C1584"/>
    <mergeCell ref="B1585:B1587"/>
    <mergeCell ref="C1585:C1587"/>
    <mergeCell ref="B1588:B1590"/>
    <mergeCell ref="C1588:C1590"/>
    <mergeCell ref="B1591:B1593"/>
    <mergeCell ref="C1591:C1593"/>
    <mergeCell ref="B1594:B1596"/>
    <mergeCell ref="C1594:C1596"/>
    <mergeCell ref="B1597:B1599"/>
    <mergeCell ref="C1597:C1599"/>
    <mergeCell ref="B1600:B1602"/>
    <mergeCell ref="C1600:C1602"/>
    <mergeCell ref="B1603:B1605"/>
    <mergeCell ref="C1603:C1605"/>
    <mergeCell ref="B1606:B1608"/>
    <mergeCell ref="C1606:C1608"/>
    <mergeCell ref="B1609:B1611"/>
    <mergeCell ref="C1609:C1611"/>
    <mergeCell ref="B1612:B1614"/>
    <mergeCell ref="C1612:C1614"/>
    <mergeCell ref="B1615:B1617"/>
    <mergeCell ref="C1615:C1617"/>
    <mergeCell ref="B1618:B1620"/>
    <mergeCell ref="C1618:C1620"/>
    <mergeCell ref="B1621:B1623"/>
    <mergeCell ref="C1621:C1623"/>
    <mergeCell ref="B1624:B1626"/>
    <mergeCell ref="C1624:C1626"/>
    <mergeCell ref="B1627:B1629"/>
    <mergeCell ref="C1627:C1629"/>
    <mergeCell ref="B1630:B1632"/>
    <mergeCell ref="C1630:C1632"/>
    <mergeCell ref="B1633:B1635"/>
    <mergeCell ref="C1633:C1635"/>
    <mergeCell ref="B1636:B1638"/>
    <mergeCell ref="C1636:C1638"/>
    <mergeCell ref="B1639:B1641"/>
    <mergeCell ref="C1639:C1641"/>
    <mergeCell ref="B1642:B1644"/>
    <mergeCell ref="C1642:C1644"/>
    <mergeCell ref="B1645:B1647"/>
    <mergeCell ref="C1645:C1647"/>
    <mergeCell ref="B1648:B1650"/>
    <mergeCell ref="C1648:C1650"/>
    <mergeCell ref="B1651:B1653"/>
    <mergeCell ref="C1651:C1653"/>
    <mergeCell ref="B1654:B1656"/>
    <mergeCell ref="C1654:C1656"/>
    <mergeCell ref="B1657:B1659"/>
    <mergeCell ref="C1657:C1659"/>
    <mergeCell ref="B1660:B1662"/>
    <mergeCell ref="C1660:C1662"/>
    <mergeCell ref="B1663:B1665"/>
    <mergeCell ref="C1663:C1665"/>
    <mergeCell ref="B1666:B1668"/>
    <mergeCell ref="C1666:C1668"/>
    <mergeCell ref="B1669:B1671"/>
    <mergeCell ref="C1669:C1671"/>
    <mergeCell ref="B1672:B1674"/>
    <mergeCell ref="C1672:C1674"/>
    <mergeCell ref="B1675:B1677"/>
    <mergeCell ref="C1675:C1677"/>
    <mergeCell ref="B1678:B1680"/>
    <mergeCell ref="C1678:C1680"/>
    <mergeCell ref="B1681:B1683"/>
    <mergeCell ref="C1681:C1683"/>
    <mergeCell ref="B1684:B1686"/>
    <mergeCell ref="C1684:C1686"/>
    <mergeCell ref="B1687:B1689"/>
    <mergeCell ref="C1687:C1689"/>
    <mergeCell ref="B1690:B1692"/>
    <mergeCell ref="C1690:C1692"/>
    <mergeCell ref="B1693:B1695"/>
    <mergeCell ref="C1693:C1695"/>
    <mergeCell ref="B1696:B1698"/>
    <mergeCell ref="C1696:C1698"/>
    <mergeCell ref="B1699:B1701"/>
    <mergeCell ref="C1699:C1701"/>
    <mergeCell ref="B1702:B1704"/>
    <mergeCell ref="C1702:C1704"/>
    <mergeCell ref="B1705:B1707"/>
    <mergeCell ref="C1705:C1707"/>
    <mergeCell ref="B1708:B1710"/>
    <mergeCell ref="C1708:C1710"/>
    <mergeCell ref="B1711:B1713"/>
    <mergeCell ref="C1711:C1713"/>
    <mergeCell ref="B1714:B1716"/>
    <mergeCell ref="C1714:C1716"/>
    <mergeCell ref="B1717:B1719"/>
    <mergeCell ref="C1717:C1719"/>
    <mergeCell ref="B1720:B1722"/>
    <mergeCell ref="C1720:C1722"/>
    <mergeCell ref="B1723:B1725"/>
    <mergeCell ref="C1723:C1725"/>
    <mergeCell ref="B1726:B1728"/>
    <mergeCell ref="C1726:C1728"/>
    <mergeCell ref="B1729:B1731"/>
    <mergeCell ref="C1729:C1731"/>
    <mergeCell ref="B1732:B1734"/>
    <mergeCell ref="C1732:C1734"/>
    <mergeCell ref="B1735:B1737"/>
    <mergeCell ref="C1735:C1737"/>
    <mergeCell ref="B1738:B1740"/>
    <mergeCell ref="C1738:C1740"/>
    <mergeCell ref="B1741:B1743"/>
    <mergeCell ref="C1741:C1743"/>
    <mergeCell ref="B1744:B1746"/>
    <mergeCell ref="C1744:C1746"/>
    <mergeCell ref="B1747:B1749"/>
    <mergeCell ref="C1747:C1749"/>
    <mergeCell ref="B1750:B1752"/>
    <mergeCell ref="C1750:C1752"/>
    <mergeCell ref="B1753:B1755"/>
    <mergeCell ref="C1753:C1755"/>
    <mergeCell ref="B1756:B1758"/>
    <mergeCell ref="C1756:C1758"/>
    <mergeCell ref="B1759:B1761"/>
    <mergeCell ref="C1759:C1761"/>
    <mergeCell ref="B1762:B1764"/>
    <mergeCell ref="C1762:C1764"/>
    <mergeCell ref="B1765:B1767"/>
    <mergeCell ref="C1765:C1767"/>
    <mergeCell ref="B1768:B1770"/>
    <mergeCell ref="C1768:C1770"/>
    <mergeCell ref="B1771:B1773"/>
    <mergeCell ref="C1771:C1773"/>
    <mergeCell ref="B1774:B1776"/>
    <mergeCell ref="C1774:C1776"/>
    <mergeCell ref="B1777:B1779"/>
    <mergeCell ref="C1777:C1779"/>
    <mergeCell ref="B1780:B1782"/>
    <mergeCell ref="C1780:C1782"/>
    <mergeCell ref="B1783:B1785"/>
    <mergeCell ref="C1783:C1785"/>
    <mergeCell ref="B1786:B1788"/>
    <mergeCell ref="C1786:C1788"/>
    <mergeCell ref="B1789:B1791"/>
    <mergeCell ref="C1789:C1791"/>
    <mergeCell ref="B1792:B1794"/>
    <mergeCell ref="C1792:C1794"/>
    <mergeCell ref="B1795:B1797"/>
    <mergeCell ref="C1795:C1797"/>
    <mergeCell ref="B1798:B1800"/>
    <mergeCell ref="C1798:C1800"/>
    <mergeCell ref="B1801:B1803"/>
    <mergeCell ref="C1801:C1803"/>
    <mergeCell ref="B1804:B1806"/>
    <mergeCell ref="C1804:C1806"/>
    <mergeCell ref="B1807:B1809"/>
    <mergeCell ref="C1807:C1809"/>
    <mergeCell ref="B1810:B1812"/>
    <mergeCell ref="C1810:C1812"/>
    <mergeCell ref="B1813:B1815"/>
    <mergeCell ref="C1813:C1815"/>
    <mergeCell ref="B1816:B1818"/>
    <mergeCell ref="C1816:C1818"/>
    <mergeCell ref="B1819:B1821"/>
    <mergeCell ref="C1819:C1821"/>
    <mergeCell ref="B1822:B1824"/>
    <mergeCell ref="C1822:C1824"/>
    <mergeCell ref="B1825:B1827"/>
    <mergeCell ref="C1825:C1827"/>
    <mergeCell ref="B1828:B1830"/>
    <mergeCell ref="C1828:C1830"/>
    <mergeCell ref="B1831:B1833"/>
    <mergeCell ref="C1831:C1833"/>
    <mergeCell ref="B1834:B1836"/>
    <mergeCell ref="C1834:C1836"/>
    <mergeCell ref="B1837:B1839"/>
    <mergeCell ref="C1837:C1839"/>
    <mergeCell ref="B1840:B1842"/>
    <mergeCell ref="C1840:C1842"/>
    <mergeCell ref="B1843:B1845"/>
    <mergeCell ref="C1843:C1845"/>
    <mergeCell ref="B1846:B1848"/>
    <mergeCell ref="C1846:C1848"/>
    <mergeCell ref="B1849:B1851"/>
    <mergeCell ref="C1849:C1851"/>
    <mergeCell ref="B1852:B1854"/>
    <mergeCell ref="C1852:C1854"/>
    <mergeCell ref="B1855:B1857"/>
    <mergeCell ref="C1855:C1857"/>
    <mergeCell ref="B1858:B1860"/>
    <mergeCell ref="C1858:C1860"/>
    <mergeCell ref="B1861:B1863"/>
    <mergeCell ref="C1861:C1863"/>
    <mergeCell ref="B1864:B1866"/>
    <mergeCell ref="C1864:C1866"/>
    <mergeCell ref="B1867:B1869"/>
    <mergeCell ref="C1867:C1869"/>
    <mergeCell ref="B1870:B1872"/>
    <mergeCell ref="C1870:C1872"/>
    <mergeCell ref="B1873:B1875"/>
    <mergeCell ref="C1873:C1875"/>
    <mergeCell ref="B1876:B1878"/>
    <mergeCell ref="C1876:C1878"/>
    <mergeCell ref="B1879:B1881"/>
    <mergeCell ref="C1879:C1881"/>
    <mergeCell ref="B1882:B1884"/>
    <mergeCell ref="C1882:C1884"/>
    <mergeCell ref="B1885:B1887"/>
    <mergeCell ref="C1885:C1887"/>
    <mergeCell ref="B1888:B1890"/>
    <mergeCell ref="C1888:C1890"/>
    <mergeCell ref="B1891:B1893"/>
    <mergeCell ref="C1891:C1893"/>
    <mergeCell ref="B1894:B1896"/>
    <mergeCell ref="C1894:C1896"/>
    <mergeCell ref="B1897:B1899"/>
    <mergeCell ref="C1897:C1899"/>
    <mergeCell ref="B1900:B1902"/>
    <mergeCell ref="C1900:C1902"/>
    <mergeCell ref="B1903:B1905"/>
    <mergeCell ref="C1903:C1905"/>
    <mergeCell ref="B1906:B1908"/>
    <mergeCell ref="C1906:C1908"/>
    <mergeCell ref="B1909:B1911"/>
    <mergeCell ref="C1909:C1911"/>
    <mergeCell ref="B1912:B1914"/>
    <mergeCell ref="C1912:C1914"/>
    <mergeCell ref="B1915:B1917"/>
    <mergeCell ref="C1915:C1917"/>
    <mergeCell ref="B1918:B1920"/>
    <mergeCell ref="C1918:C1920"/>
    <mergeCell ref="B1921:B1923"/>
    <mergeCell ref="C1921:C1923"/>
    <mergeCell ref="B1924:B1926"/>
    <mergeCell ref="C1924:C1926"/>
    <mergeCell ref="B1927:B1929"/>
    <mergeCell ref="C1927:C1929"/>
    <mergeCell ref="B1930:B1932"/>
    <mergeCell ref="C1930:C1932"/>
    <mergeCell ref="B1933:B1935"/>
    <mergeCell ref="C1933:C1935"/>
    <mergeCell ref="B1936:B1938"/>
    <mergeCell ref="C1936:C1938"/>
    <mergeCell ref="B1939:B1941"/>
    <mergeCell ref="C1939:C1941"/>
    <mergeCell ref="B1942:B1944"/>
    <mergeCell ref="C1942:C1944"/>
    <mergeCell ref="B1945:B1947"/>
    <mergeCell ref="C1945:C1947"/>
    <mergeCell ref="B1948:B1950"/>
    <mergeCell ref="C1948:C1950"/>
    <mergeCell ref="B1951:B1953"/>
    <mergeCell ref="C1951:C1953"/>
    <mergeCell ref="B1954:B1956"/>
    <mergeCell ref="C1954:C1956"/>
    <mergeCell ref="B1957:B1959"/>
    <mergeCell ref="C1957:C1959"/>
    <mergeCell ref="B1960:B1962"/>
    <mergeCell ref="C1960:C1962"/>
    <mergeCell ref="B1963:B1965"/>
    <mergeCell ref="C1963:C1965"/>
    <mergeCell ref="B1966:B1968"/>
    <mergeCell ref="C1966:C1968"/>
    <mergeCell ref="B1969:B1971"/>
    <mergeCell ref="C1969:C1971"/>
    <mergeCell ref="B1972:B1974"/>
    <mergeCell ref="C1972:C1974"/>
    <mergeCell ref="B1975:B1977"/>
    <mergeCell ref="C1975:C1977"/>
    <mergeCell ref="B1978:B1980"/>
    <mergeCell ref="C1978:C1980"/>
    <mergeCell ref="B1981:B1983"/>
    <mergeCell ref="C1981:C1983"/>
    <mergeCell ref="B1984:B1986"/>
    <mergeCell ref="C1984:C1986"/>
    <mergeCell ref="B1987:B1989"/>
    <mergeCell ref="C1987:C1989"/>
    <mergeCell ref="B1990:B1992"/>
    <mergeCell ref="C1990:C1992"/>
    <mergeCell ref="B1993:B1995"/>
    <mergeCell ref="C1993:C1995"/>
    <mergeCell ref="B1996:B1998"/>
    <mergeCell ref="C1996:C1998"/>
    <mergeCell ref="B1999:B2001"/>
    <mergeCell ref="C1999:C2001"/>
    <mergeCell ref="B2002:B2004"/>
    <mergeCell ref="C2002:C2004"/>
    <mergeCell ref="B2005:B2007"/>
    <mergeCell ref="C2005:C2007"/>
    <mergeCell ref="B2008:B2010"/>
    <mergeCell ref="C2008:C2010"/>
    <mergeCell ref="B2011:B2013"/>
    <mergeCell ref="C2011:C2013"/>
    <mergeCell ref="B2014:B2016"/>
    <mergeCell ref="C2014:C2016"/>
    <mergeCell ref="B2017:B2019"/>
    <mergeCell ref="C2017:C2019"/>
    <mergeCell ref="B2020:B2022"/>
    <mergeCell ref="C2020:C2022"/>
    <mergeCell ref="B2023:B2025"/>
    <mergeCell ref="C2023:C2025"/>
    <mergeCell ref="B2026:B2028"/>
    <mergeCell ref="C2026:C2028"/>
    <mergeCell ref="B2029:B2031"/>
    <mergeCell ref="C2029:C2031"/>
    <mergeCell ref="B2032:B2034"/>
    <mergeCell ref="C2032:C2034"/>
    <mergeCell ref="B2035:B2037"/>
    <mergeCell ref="C2035:C2037"/>
    <mergeCell ref="B2038:B2040"/>
    <mergeCell ref="C2038:C2040"/>
    <mergeCell ref="B2041:B2043"/>
    <mergeCell ref="C2041:C2043"/>
    <mergeCell ref="B2044:B2046"/>
    <mergeCell ref="C2044:C2046"/>
    <mergeCell ref="B2047:B2049"/>
    <mergeCell ref="C2047:C2049"/>
    <mergeCell ref="B2050:B2052"/>
    <mergeCell ref="C2050:C2052"/>
    <mergeCell ref="B2053:B2055"/>
    <mergeCell ref="C2053:C2055"/>
    <mergeCell ref="B2056:B2058"/>
    <mergeCell ref="C2056:C2058"/>
    <mergeCell ref="B2059:B2061"/>
    <mergeCell ref="C2059:C2061"/>
    <mergeCell ref="B2062:B2064"/>
    <mergeCell ref="C2062:C2064"/>
    <mergeCell ref="B2065:B2067"/>
    <mergeCell ref="C2065:C2067"/>
    <mergeCell ref="B2068:B2070"/>
    <mergeCell ref="C2068:C2070"/>
    <mergeCell ref="B2071:B2073"/>
    <mergeCell ref="C2071:C2073"/>
    <mergeCell ref="B2074:B2076"/>
    <mergeCell ref="C2074:C2076"/>
    <mergeCell ref="B2077:B2079"/>
    <mergeCell ref="C2077:C2079"/>
    <mergeCell ref="B2080:B2082"/>
    <mergeCell ref="C2080:C2082"/>
    <mergeCell ref="B2083:B2085"/>
    <mergeCell ref="C2083:C2085"/>
    <mergeCell ref="B2086:B2088"/>
    <mergeCell ref="C2086:C2088"/>
    <mergeCell ref="B2089:B2091"/>
    <mergeCell ref="C2089:C2091"/>
    <mergeCell ref="B2092:B2094"/>
    <mergeCell ref="C2092:C2094"/>
    <mergeCell ref="B2095:B2097"/>
    <mergeCell ref="C2095:C2097"/>
    <mergeCell ref="B2098:B2100"/>
    <mergeCell ref="C2098:C2100"/>
    <mergeCell ref="B2101:B2103"/>
    <mergeCell ref="C2101:C2103"/>
    <mergeCell ref="B2104:B2106"/>
    <mergeCell ref="C2104:C2106"/>
    <mergeCell ref="B2107:B2109"/>
    <mergeCell ref="C2107:C2109"/>
    <mergeCell ref="B2110:B2112"/>
    <mergeCell ref="C2110:C2112"/>
    <mergeCell ref="B2113:B2115"/>
    <mergeCell ref="C2113:C2115"/>
    <mergeCell ref="B2116:B2118"/>
    <mergeCell ref="C2116:C2118"/>
    <mergeCell ref="B2119:B2121"/>
    <mergeCell ref="C2119:C2121"/>
    <mergeCell ref="B2122:B2124"/>
    <mergeCell ref="C2122:C2124"/>
    <mergeCell ref="B2125:B2127"/>
    <mergeCell ref="C2125:C2127"/>
    <mergeCell ref="B2128:B2130"/>
    <mergeCell ref="C2128:C2130"/>
    <mergeCell ref="B2131:B2133"/>
    <mergeCell ref="C2131:C2133"/>
    <mergeCell ref="B2134:B2136"/>
    <mergeCell ref="C2134:C2136"/>
    <mergeCell ref="B2137:B2139"/>
    <mergeCell ref="C2137:C2139"/>
    <mergeCell ref="B2140:B2142"/>
    <mergeCell ref="C2140:C2142"/>
    <mergeCell ref="B2143:B2145"/>
    <mergeCell ref="C2143:C2145"/>
    <mergeCell ref="B2146:B2148"/>
    <mergeCell ref="C2146:C2148"/>
    <mergeCell ref="B2149:B2151"/>
    <mergeCell ref="C2149:C2151"/>
    <mergeCell ref="B2152:B2154"/>
    <mergeCell ref="C2152:C2154"/>
    <mergeCell ref="B2155:B2157"/>
    <mergeCell ref="C2155:C2157"/>
    <mergeCell ref="B2158:B2160"/>
    <mergeCell ref="C2158:C2160"/>
    <mergeCell ref="B2161:B2163"/>
    <mergeCell ref="C2161:C2163"/>
    <mergeCell ref="B2164:B2166"/>
    <mergeCell ref="C2164:C2166"/>
    <mergeCell ref="B2167:B2169"/>
    <mergeCell ref="C2167:C2169"/>
    <mergeCell ref="B2170:B2172"/>
    <mergeCell ref="C2170:C2172"/>
    <mergeCell ref="B2173:B2175"/>
    <mergeCell ref="C2173:C2175"/>
    <mergeCell ref="B2176:B2178"/>
    <mergeCell ref="C2176:C2178"/>
    <mergeCell ref="B2179:B2181"/>
    <mergeCell ref="C2179:C2181"/>
    <mergeCell ref="B2182:B2184"/>
    <mergeCell ref="C2182:C2184"/>
    <mergeCell ref="B2185:B2187"/>
    <mergeCell ref="C2185:C2187"/>
    <mergeCell ref="B2188:B2190"/>
    <mergeCell ref="C2188:C2190"/>
    <mergeCell ref="B2191:B2193"/>
    <mergeCell ref="C2191:C2193"/>
    <mergeCell ref="B2194:B2196"/>
    <mergeCell ref="C2194:C2196"/>
    <mergeCell ref="B2197:B2199"/>
    <mergeCell ref="C2197:C2199"/>
    <mergeCell ref="B2200:B2202"/>
    <mergeCell ref="C2200:C2202"/>
    <mergeCell ref="B2203:B2205"/>
    <mergeCell ref="C2203:C2205"/>
    <mergeCell ref="B2206:B2208"/>
    <mergeCell ref="C2206:C2208"/>
    <mergeCell ref="B2209:B2211"/>
    <mergeCell ref="C2209:C2211"/>
    <mergeCell ref="B2212:B2214"/>
    <mergeCell ref="C2212:C2214"/>
    <mergeCell ref="B2215:B2217"/>
    <mergeCell ref="C2215:C2217"/>
    <mergeCell ref="B2218:B2220"/>
    <mergeCell ref="C2218:C2220"/>
    <mergeCell ref="B2221:B2223"/>
    <mergeCell ref="C2221:C2223"/>
    <mergeCell ref="B2224:B2226"/>
    <mergeCell ref="C2224:C2226"/>
    <mergeCell ref="B2227:B2229"/>
    <mergeCell ref="C2227:C2229"/>
    <mergeCell ref="B2230:B2232"/>
    <mergeCell ref="C2230:C2232"/>
    <mergeCell ref="B2233:B2235"/>
    <mergeCell ref="C2233:C2235"/>
    <mergeCell ref="B2236:B2238"/>
    <mergeCell ref="C2236:C2238"/>
    <mergeCell ref="B2239:B2241"/>
    <mergeCell ref="C2239:C2241"/>
    <mergeCell ref="B2242:B2244"/>
    <mergeCell ref="C2242:C2244"/>
    <mergeCell ref="B2245:B2247"/>
    <mergeCell ref="C2245:C2247"/>
    <mergeCell ref="B2248:B2250"/>
    <mergeCell ref="C2248:C2250"/>
    <mergeCell ref="B2251:B2253"/>
    <mergeCell ref="C2251:C2253"/>
    <mergeCell ref="B2254:B2256"/>
    <mergeCell ref="C2254:C2256"/>
    <mergeCell ref="B2257:B2259"/>
    <mergeCell ref="C2257:C2259"/>
    <mergeCell ref="B2260:B2262"/>
    <mergeCell ref="C2260:C2262"/>
    <mergeCell ref="B2263:B2265"/>
    <mergeCell ref="C2263:C2265"/>
    <mergeCell ref="B2266:B2268"/>
    <mergeCell ref="C2266:C2268"/>
    <mergeCell ref="B2269:B2271"/>
    <mergeCell ref="C2269:C2271"/>
    <mergeCell ref="B2272:B2274"/>
    <mergeCell ref="C2272:C2274"/>
    <mergeCell ref="B2275:B2277"/>
    <mergeCell ref="C2275:C2277"/>
    <mergeCell ref="B2278:B2280"/>
    <mergeCell ref="C2278:C2280"/>
    <mergeCell ref="B2281:B2283"/>
    <mergeCell ref="C2281:C2283"/>
    <mergeCell ref="B2284:B2286"/>
    <mergeCell ref="C2284:C2286"/>
    <mergeCell ref="B2287:B2289"/>
    <mergeCell ref="C2287:C2289"/>
    <mergeCell ref="B2290:B2292"/>
    <mergeCell ref="C2290:C2292"/>
    <mergeCell ref="B2293:B2295"/>
    <mergeCell ref="C2293:C2295"/>
    <mergeCell ref="B2296:B2298"/>
    <mergeCell ref="C2296:C2298"/>
    <mergeCell ref="B2299:B2301"/>
    <mergeCell ref="C2299:C2301"/>
    <mergeCell ref="B2302:B2304"/>
    <mergeCell ref="C2302:C2304"/>
    <mergeCell ref="B2305:B2307"/>
    <mergeCell ref="C2305:C2307"/>
    <mergeCell ref="B2308:B2310"/>
    <mergeCell ref="C2308:C2310"/>
    <mergeCell ref="B2311:B2313"/>
    <mergeCell ref="C2311:C2313"/>
    <mergeCell ref="B2314:B2316"/>
    <mergeCell ref="C2314:C2316"/>
    <mergeCell ref="B2317:B2319"/>
    <mergeCell ref="C2317:C2319"/>
    <mergeCell ref="B2320:B2322"/>
    <mergeCell ref="C2320:C2322"/>
    <mergeCell ref="B2323:B2325"/>
    <mergeCell ref="C2323:C2325"/>
    <mergeCell ref="B2326:B2328"/>
    <mergeCell ref="C2326:C2328"/>
    <mergeCell ref="B2329:B2331"/>
    <mergeCell ref="C2329:C2331"/>
    <mergeCell ref="B2332:B2334"/>
    <mergeCell ref="C2332:C2334"/>
    <mergeCell ref="B2335:B2337"/>
    <mergeCell ref="C2335:C2337"/>
    <mergeCell ref="B2338:B2340"/>
    <mergeCell ref="C2338:C2340"/>
    <mergeCell ref="B2341:B2343"/>
    <mergeCell ref="C2341:C2343"/>
    <mergeCell ref="B2344:B2346"/>
    <mergeCell ref="C2344:C2346"/>
    <mergeCell ref="B2347:B2349"/>
    <mergeCell ref="C2347:C2349"/>
    <mergeCell ref="B2350:B2352"/>
    <mergeCell ref="C2350:C2352"/>
    <mergeCell ref="B2353:B2355"/>
    <mergeCell ref="C2353:C2355"/>
    <mergeCell ref="B2356:B2358"/>
    <mergeCell ref="C2356:C2358"/>
    <mergeCell ref="B2359:B2361"/>
    <mergeCell ref="C2359:C2361"/>
    <mergeCell ref="B2362:B2364"/>
    <mergeCell ref="C2362:C2364"/>
    <mergeCell ref="B2365:B2367"/>
    <mergeCell ref="C2365:C2367"/>
    <mergeCell ref="B2368:B2370"/>
    <mergeCell ref="C2368:C2370"/>
    <mergeCell ref="B2371:B2373"/>
    <mergeCell ref="C2371:C2373"/>
    <mergeCell ref="B2374:B2376"/>
    <mergeCell ref="C2374:C2376"/>
    <mergeCell ref="B2377:B2379"/>
    <mergeCell ref="C2377:C2379"/>
    <mergeCell ref="B2380:B2382"/>
    <mergeCell ref="C2380:C2382"/>
    <mergeCell ref="B2383:B2385"/>
    <mergeCell ref="C2383:C2385"/>
    <mergeCell ref="B2386:B2388"/>
    <mergeCell ref="C2386:C2388"/>
    <mergeCell ref="B2389:B2391"/>
    <mergeCell ref="C2389:C2391"/>
    <mergeCell ref="B2392:B2394"/>
    <mergeCell ref="C2392:C2394"/>
    <mergeCell ref="B2395:B2397"/>
    <mergeCell ref="C2395:C2397"/>
    <mergeCell ref="B2398:B2400"/>
    <mergeCell ref="C2398:C2400"/>
    <mergeCell ref="B2401:B2403"/>
    <mergeCell ref="C2401:C2403"/>
    <mergeCell ref="B2404:B2406"/>
    <mergeCell ref="C2404:C2406"/>
    <mergeCell ref="B2407:B2409"/>
    <mergeCell ref="C2407:C2409"/>
    <mergeCell ref="B2410:B2412"/>
    <mergeCell ref="C2410:C2412"/>
    <mergeCell ref="B2413:B2415"/>
    <mergeCell ref="C2413:C2415"/>
    <mergeCell ref="B2416:B2418"/>
    <mergeCell ref="C2416:C2418"/>
    <mergeCell ref="B2419:B2421"/>
    <mergeCell ref="C2419:C2421"/>
    <mergeCell ref="B2422:B2424"/>
    <mergeCell ref="C2422:C2424"/>
    <mergeCell ref="B2425:B2427"/>
    <mergeCell ref="C2425:C2427"/>
    <mergeCell ref="B2428:B2430"/>
    <mergeCell ref="C2428:C2430"/>
    <mergeCell ref="B2431:B2433"/>
    <mergeCell ref="C2431:C2433"/>
    <mergeCell ref="B2434:B2436"/>
    <mergeCell ref="C2434:C2436"/>
    <mergeCell ref="B2437:B2439"/>
    <mergeCell ref="C2437:C2439"/>
    <mergeCell ref="B2440:B2442"/>
    <mergeCell ref="C2440:C2442"/>
    <mergeCell ref="B2443:B2445"/>
    <mergeCell ref="C2443:C2445"/>
    <mergeCell ref="B2446:B2448"/>
    <mergeCell ref="C2446:C2448"/>
    <mergeCell ref="B2449:B2451"/>
    <mergeCell ref="C2449:C2451"/>
    <mergeCell ref="B2452:B2454"/>
    <mergeCell ref="C2452:C2454"/>
    <mergeCell ref="B2455:B2457"/>
    <mergeCell ref="C2455:C2457"/>
    <mergeCell ref="B2458:B2460"/>
    <mergeCell ref="C2458:C2460"/>
    <mergeCell ref="B2461:B2463"/>
    <mergeCell ref="C2461:C2463"/>
    <mergeCell ref="B2464:B2466"/>
    <mergeCell ref="C2464:C2466"/>
    <mergeCell ref="B2467:B2469"/>
    <mergeCell ref="C2467:C2469"/>
    <mergeCell ref="B2470:B2472"/>
    <mergeCell ref="C2470:C2472"/>
    <mergeCell ref="B2473:B2475"/>
    <mergeCell ref="C2473:C2475"/>
    <mergeCell ref="B2476:B2478"/>
    <mergeCell ref="C2476:C2478"/>
    <mergeCell ref="B2479:B2481"/>
    <mergeCell ref="C2479:C2481"/>
    <mergeCell ref="B2482:B2484"/>
    <mergeCell ref="C2482:C2484"/>
    <mergeCell ref="B2485:B2487"/>
    <mergeCell ref="C2485:C2487"/>
    <mergeCell ref="B2488:B2490"/>
    <mergeCell ref="C2488:C2490"/>
    <mergeCell ref="B2491:B2493"/>
    <mergeCell ref="C2491:C2493"/>
    <mergeCell ref="B2494:B2496"/>
    <mergeCell ref="C2494:C2496"/>
    <mergeCell ref="B2497:B2499"/>
    <mergeCell ref="C2497:C2499"/>
    <mergeCell ref="B2500:B2502"/>
    <mergeCell ref="C2500:C2502"/>
    <mergeCell ref="B2503:B2505"/>
    <mergeCell ref="C2503:C2505"/>
    <mergeCell ref="B2506:B2508"/>
    <mergeCell ref="C2506:C2508"/>
    <mergeCell ref="B2509:B2511"/>
    <mergeCell ref="C2509:C2511"/>
    <mergeCell ref="B2512:B2514"/>
    <mergeCell ref="C2512:C2514"/>
    <mergeCell ref="B2515:B2517"/>
    <mergeCell ref="C2515:C2517"/>
    <mergeCell ref="B2518:B2520"/>
    <mergeCell ref="C2518:C2520"/>
    <mergeCell ref="B2521:B2523"/>
    <mergeCell ref="C2521:C2523"/>
    <mergeCell ref="B2524:B2526"/>
    <mergeCell ref="C2524:C2526"/>
    <mergeCell ref="B2527:B2529"/>
    <mergeCell ref="C2527:C2529"/>
    <mergeCell ref="B2530:B2532"/>
    <mergeCell ref="C2530:C2532"/>
    <mergeCell ref="B2533:B2535"/>
    <mergeCell ref="C2533:C2535"/>
    <mergeCell ref="B2536:B2538"/>
    <mergeCell ref="C2536:C2538"/>
    <mergeCell ref="B2539:B2541"/>
    <mergeCell ref="C2539:C2541"/>
    <mergeCell ref="B2542:B2544"/>
    <mergeCell ref="C2542:C2544"/>
    <mergeCell ref="B2545:B2547"/>
    <mergeCell ref="C2545:C2547"/>
    <mergeCell ref="B2548:B2550"/>
    <mergeCell ref="C2548:C2550"/>
    <mergeCell ref="B2551:B2553"/>
    <mergeCell ref="C2551:C2553"/>
    <mergeCell ref="B2554:B2556"/>
    <mergeCell ref="C2554:C2556"/>
    <mergeCell ref="B2557:B2559"/>
    <mergeCell ref="C2557:C2559"/>
    <mergeCell ref="B2560:B2562"/>
    <mergeCell ref="C2560:C2562"/>
    <mergeCell ref="B2563:B2565"/>
    <mergeCell ref="C2563:C2565"/>
    <mergeCell ref="B2566:B2568"/>
    <mergeCell ref="C2566:C2568"/>
    <mergeCell ref="B2569:B2571"/>
    <mergeCell ref="C2569:C2571"/>
    <mergeCell ref="B2572:B2574"/>
    <mergeCell ref="C2572:C2574"/>
    <mergeCell ref="B2575:B2577"/>
    <mergeCell ref="C2575:C2577"/>
    <mergeCell ref="B2578:B2580"/>
    <mergeCell ref="C2578:C2580"/>
    <mergeCell ref="B2581:B2583"/>
    <mergeCell ref="C2581:C2583"/>
    <mergeCell ref="B2584:B2586"/>
    <mergeCell ref="C2584:C2586"/>
    <mergeCell ref="B2587:B2589"/>
    <mergeCell ref="C2587:C2589"/>
    <mergeCell ref="B2590:B2592"/>
    <mergeCell ref="C2590:C2592"/>
    <mergeCell ref="B2593:B2595"/>
    <mergeCell ref="C2593:C2595"/>
    <mergeCell ref="B2596:B2598"/>
    <mergeCell ref="C2596:C2598"/>
    <mergeCell ref="B2599:B2601"/>
    <mergeCell ref="C2599:C2601"/>
    <mergeCell ref="B2602:B2604"/>
    <mergeCell ref="C2602:C2604"/>
    <mergeCell ref="B2605:B2607"/>
    <mergeCell ref="C2605:C2607"/>
    <mergeCell ref="B2608:B2610"/>
    <mergeCell ref="C2608:C2610"/>
    <mergeCell ref="B2611:B2613"/>
    <mergeCell ref="C2611:C2613"/>
    <mergeCell ref="B2614:B2616"/>
    <mergeCell ref="C2614:C2616"/>
    <mergeCell ref="B2617:B2619"/>
    <mergeCell ref="C2617:C2619"/>
    <mergeCell ref="B2620:B2622"/>
    <mergeCell ref="C2620:C2622"/>
    <mergeCell ref="B2623:B2625"/>
    <mergeCell ref="C2623:C2625"/>
    <mergeCell ref="B2626:B2628"/>
    <mergeCell ref="C2626:C2628"/>
    <mergeCell ref="B2629:B2631"/>
    <mergeCell ref="C2629:C2631"/>
    <mergeCell ref="B2632:B2634"/>
    <mergeCell ref="C2632:C2634"/>
    <mergeCell ref="B2635:B2637"/>
    <mergeCell ref="C2635:C2637"/>
    <mergeCell ref="B2638:B2640"/>
    <mergeCell ref="C2638:C2640"/>
    <mergeCell ref="B2641:B2643"/>
    <mergeCell ref="C2641:C2643"/>
    <mergeCell ref="B2644:B2646"/>
    <mergeCell ref="C2644:C2646"/>
    <mergeCell ref="B2647:B2649"/>
    <mergeCell ref="C2647:C2649"/>
    <mergeCell ref="B2650:B2652"/>
    <mergeCell ref="C2650:C2652"/>
    <mergeCell ref="B2653:B2655"/>
    <mergeCell ref="C2653:C2655"/>
    <mergeCell ref="B2656:B2658"/>
    <mergeCell ref="C2656:C2658"/>
    <mergeCell ref="B2659:B2661"/>
    <mergeCell ref="C2659:C2661"/>
    <mergeCell ref="B2662:B2664"/>
    <mergeCell ref="C2662:C2664"/>
    <mergeCell ref="B2665:B2667"/>
    <mergeCell ref="C2665:C2667"/>
    <mergeCell ref="B2668:B2670"/>
    <mergeCell ref="C2668:C2670"/>
    <mergeCell ref="B2671:B2673"/>
    <mergeCell ref="C2671:C2673"/>
    <mergeCell ref="B2674:B2676"/>
    <mergeCell ref="C2674:C2676"/>
    <mergeCell ref="B2677:B2679"/>
    <mergeCell ref="C2677:C2679"/>
    <mergeCell ref="B2680:B2682"/>
    <mergeCell ref="C2680:C2682"/>
    <mergeCell ref="B2683:B2685"/>
    <mergeCell ref="C2683:C2685"/>
    <mergeCell ref="B2686:B2688"/>
    <mergeCell ref="C2686:C2688"/>
    <mergeCell ref="B2689:B2691"/>
    <mergeCell ref="C2689:C2691"/>
    <mergeCell ref="B2692:B2694"/>
    <mergeCell ref="C2692:C2694"/>
    <mergeCell ref="B2695:B2697"/>
    <mergeCell ref="C2695:C2697"/>
    <mergeCell ref="B2698:B2700"/>
    <mergeCell ref="C2698:C2700"/>
    <mergeCell ref="B2701:B2703"/>
    <mergeCell ref="C2701:C2703"/>
    <mergeCell ref="B2704:B2706"/>
    <mergeCell ref="C2704:C2706"/>
    <mergeCell ref="B2707:B2709"/>
    <mergeCell ref="C2707:C2709"/>
    <mergeCell ref="B2710:B2712"/>
    <mergeCell ref="C2710:C2712"/>
    <mergeCell ref="B2713:B2715"/>
    <mergeCell ref="C2713:C2715"/>
    <mergeCell ref="B2716:B2718"/>
    <mergeCell ref="C2716:C2718"/>
    <mergeCell ref="B2719:B2721"/>
    <mergeCell ref="C2719:C2721"/>
    <mergeCell ref="B2722:B2724"/>
    <mergeCell ref="C2722:C2724"/>
    <mergeCell ref="B2725:B2727"/>
    <mergeCell ref="C2725:C2727"/>
    <mergeCell ref="B2728:B2730"/>
    <mergeCell ref="C2728:C2730"/>
    <mergeCell ref="B2731:B2733"/>
    <mergeCell ref="C2731:C2733"/>
    <mergeCell ref="B2734:B2736"/>
    <mergeCell ref="C2734:C2736"/>
    <mergeCell ref="B2737:B2739"/>
    <mergeCell ref="C2737:C2739"/>
    <mergeCell ref="B2740:B2742"/>
    <mergeCell ref="C2740:C2742"/>
    <mergeCell ref="B2743:B2745"/>
    <mergeCell ref="C2743:C2745"/>
    <mergeCell ref="B2746:B2748"/>
    <mergeCell ref="C2746:C2748"/>
    <mergeCell ref="B2749:B2751"/>
    <mergeCell ref="C2749:C2751"/>
    <mergeCell ref="B2752:B2754"/>
    <mergeCell ref="C2752:C2754"/>
    <mergeCell ref="B2755:B2757"/>
    <mergeCell ref="C2755:C2757"/>
    <mergeCell ref="B2758:B2760"/>
    <mergeCell ref="C2758:C2760"/>
    <mergeCell ref="B2761:B2763"/>
    <mergeCell ref="C2761:C2763"/>
    <mergeCell ref="B2764:B2766"/>
    <mergeCell ref="C2764:C2766"/>
    <mergeCell ref="B2767:B2769"/>
    <mergeCell ref="C2767:C2769"/>
    <mergeCell ref="B2770:B2772"/>
    <mergeCell ref="C2770:C2772"/>
    <mergeCell ref="B2773:B2775"/>
    <mergeCell ref="C2773:C2775"/>
    <mergeCell ref="B2776:B2778"/>
    <mergeCell ref="C2776:C2778"/>
    <mergeCell ref="B2779:B2781"/>
    <mergeCell ref="C2779:C2781"/>
    <mergeCell ref="B2782:B2784"/>
    <mergeCell ref="C2782:C2784"/>
    <mergeCell ref="B2785:B2787"/>
    <mergeCell ref="C2785:C2787"/>
    <mergeCell ref="B2788:B2790"/>
    <mergeCell ref="C2788:C2790"/>
    <mergeCell ref="B2791:B2793"/>
    <mergeCell ref="C2791:C2793"/>
    <mergeCell ref="B2794:B2796"/>
    <mergeCell ref="C2794:C2796"/>
    <mergeCell ref="B2797:B2799"/>
    <mergeCell ref="C2797:C2799"/>
    <mergeCell ref="B2800:B2802"/>
    <mergeCell ref="C2800:C2802"/>
    <mergeCell ref="B2803:B2805"/>
    <mergeCell ref="C2803:C2805"/>
    <mergeCell ref="B2806:B2808"/>
    <mergeCell ref="C2806:C2808"/>
    <mergeCell ref="B2809:B2811"/>
    <mergeCell ref="C2809:C2811"/>
    <mergeCell ref="B2812:B2814"/>
    <mergeCell ref="C2812:C2814"/>
    <mergeCell ref="B2815:B2817"/>
    <mergeCell ref="C2815:C2817"/>
    <mergeCell ref="B2818:B2820"/>
    <mergeCell ref="C2818:C2820"/>
    <mergeCell ref="B2821:B2823"/>
    <mergeCell ref="C2821:C2823"/>
    <mergeCell ref="B2824:B2826"/>
    <mergeCell ref="C2824:C2826"/>
    <mergeCell ref="B2827:B2829"/>
    <mergeCell ref="C2827:C2829"/>
    <mergeCell ref="B2830:B2832"/>
    <mergeCell ref="C2830:C2832"/>
    <mergeCell ref="B2833:B2835"/>
    <mergeCell ref="C2833:C2835"/>
    <mergeCell ref="B2836:B2838"/>
    <mergeCell ref="C2836:C2838"/>
    <mergeCell ref="B2839:B2841"/>
    <mergeCell ref="C2839:C2841"/>
    <mergeCell ref="B2842:B2844"/>
    <mergeCell ref="C2842:C2844"/>
    <mergeCell ref="B2845:B2847"/>
    <mergeCell ref="C2845:C2847"/>
    <mergeCell ref="B2848:B2850"/>
    <mergeCell ref="C2848:C2850"/>
    <mergeCell ref="B2851:B2853"/>
    <mergeCell ref="C2851:C2853"/>
    <mergeCell ref="B2854:B2856"/>
    <mergeCell ref="C2854:C2856"/>
    <mergeCell ref="B2857:B2859"/>
    <mergeCell ref="C2857:C2859"/>
    <mergeCell ref="B2860:B2862"/>
    <mergeCell ref="C2860:C2862"/>
    <mergeCell ref="B2863:B2865"/>
    <mergeCell ref="C2863:C2865"/>
    <mergeCell ref="B2866:B2868"/>
    <mergeCell ref="C2866:C2868"/>
    <mergeCell ref="B2869:B2871"/>
    <mergeCell ref="C2869:C2871"/>
    <mergeCell ref="B2872:B2874"/>
    <mergeCell ref="C2872:C2874"/>
    <mergeCell ref="B2875:B2877"/>
    <mergeCell ref="C2875:C2877"/>
    <mergeCell ref="B2878:B2880"/>
    <mergeCell ref="C2878:C2880"/>
    <mergeCell ref="B2881:B2883"/>
    <mergeCell ref="C2881:C2883"/>
    <mergeCell ref="B2884:B2886"/>
    <mergeCell ref="C2884:C2886"/>
    <mergeCell ref="B2887:B2889"/>
    <mergeCell ref="C2887:C2889"/>
    <mergeCell ref="B2890:B2892"/>
    <mergeCell ref="C2890:C2892"/>
    <mergeCell ref="B2893:B2895"/>
    <mergeCell ref="C2893:C2895"/>
    <mergeCell ref="B2896:B2898"/>
    <mergeCell ref="C2896:C2898"/>
    <mergeCell ref="B2899:B2901"/>
    <mergeCell ref="C2899:C2901"/>
    <mergeCell ref="B2902:B2904"/>
    <mergeCell ref="C2902:C2904"/>
    <mergeCell ref="B2905:B2907"/>
    <mergeCell ref="C2905:C2907"/>
    <mergeCell ref="B2908:B2910"/>
    <mergeCell ref="C2908:C2910"/>
    <mergeCell ref="B2911:B2913"/>
    <mergeCell ref="C2911:C2913"/>
    <mergeCell ref="B2914:B2916"/>
    <mergeCell ref="C2914:C2916"/>
    <mergeCell ref="B2917:B2919"/>
    <mergeCell ref="C2917:C2919"/>
    <mergeCell ref="B2920:B2922"/>
    <mergeCell ref="C2920:C2922"/>
    <mergeCell ref="B2923:B2925"/>
    <mergeCell ref="C2923:C2925"/>
    <mergeCell ref="B2926:B2928"/>
    <mergeCell ref="C2926:C2928"/>
    <mergeCell ref="B2929:B2931"/>
    <mergeCell ref="C2929:C2931"/>
    <mergeCell ref="B2932:B2934"/>
    <mergeCell ref="C2932:C2934"/>
    <mergeCell ref="B2935:B2937"/>
    <mergeCell ref="C2935:C2937"/>
    <mergeCell ref="B2938:B2940"/>
    <mergeCell ref="C2938:C2940"/>
    <mergeCell ref="B2941:B2943"/>
    <mergeCell ref="C2941:C2943"/>
    <mergeCell ref="B2944:B2946"/>
    <mergeCell ref="C2944:C2946"/>
    <mergeCell ref="B2947:B2949"/>
    <mergeCell ref="C2947:C2949"/>
    <mergeCell ref="B2950:B2952"/>
    <mergeCell ref="C2950:C2952"/>
    <mergeCell ref="B2953:B2955"/>
    <mergeCell ref="C2953:C2955"/>
    <mergeCell ref="B2956:B2958"/>
    <mergeCell ref="C2956:C2958"/>
    <mergeCell ref="B2959:B2961"/>
    <mergeCell ref="C2959:C2961"/>
    <mergeCell ref="B2962:B2964"/>
    <mergeCell ref="C2962:C2964"/>
    <mergeCell ref="B2965:B2967"/>
    <mergeCell ref="C2965:C2967"/>
    <mergeCell ref="B2968:B2970"/>
    <mergeCell ref="C2968:C2970"/>
    <mergeCell ref="B2971:B2973"/>
    <mergeCell ref="C2971:C2973"/>
    <mergeCell ref="B2974:B2976"/>
    <mergeCell ref="C2974:C2976"/>
    <mergeCell ref="B2977:B2979"/>
    <mergeCell ref="C2977:C2979"/>
    <mergeCell ref="B2980:B2982"/>
    <mergeCell ref="C2980:C2982"/>
    <mergeCell ref="B2983:B2985"/>
    <mergeCell ref="C2983:C2985"/>
    <mergeCell ref="B2986:B2988"/>
    <mergeCell ref="C2986:C2988"/>
    <mergeCell ref="B2989:B2991"/>
    <mergeCell ref="C2989:C2991"/>
    <mergeCell ref="B2992:B2994"/>
    <mergeCell ref="C2992:C2994"/>
    <mergeCell ref="B2995:B2997"/>
    <mergeCell ref="C2995:C2997"/>
    <mergeCell ref="B2998:B3000"/>
    <mergeCell ref="C2998:C3000"/>
    <mergeCell ref="B3001:B3003"/>
    <mergeCell ref="C3001:C3003"/>
    <mergeCell ref="B3004:B3006"/>
    <mergeCell ref="C3004:C3006"/>
    <mergeCell ref="B3007:B3009"/>
    <mergeCell ref="C3007:C3009"/>
    <mergeCell ref="B3010:B3012"/>
    <mergeCell ref="C3010:C3012"/>
    <mergeCell ref="B3013:B3015"/>
    <mergeCell ref="C3013:C3015"/>
    <mergeCell ref="B3016:B3018"/>
    <mergeCell ref="C3016:C3018"/>
    <mergeCell ref="B3019:B3021"/>
    <mergeCell ref="C3019:C3021"/>
    <mergeCell ref="B3022:B3024"/>
    <mergeCell ref="C3022:C3024"/>
    <mergeCell ref="B3025:B3027"/>
    <mergeCell ref="C3025:C3027"/>
    <mergeCell ref="B3028:B3030"/>
    <mergeCell ref="C3028:C3030"/>
    <mergeCell ref="B3031:B3033"/>
    <mergeCell ref="C3031:C3033"/>
    <mergeCell ref="B3034:B3036"/>
    <mergeCell ref="C3034:C3036"/>
    <mergeCell ref="B3037:B3039"/>
    <mergeCell ref="C3037:C3039"/>
    <mergeCell ref="B3040:B3042"/>
    <mergeCell ref="C3040:C3042"/>
    <mergeCell ref="B3043:B3045"/>
    <mergeCell ref="C3043:C3045"/>
    <mergeCell ref="B3046:B3048"/>
    <mergeCell ref="C3046:C3048"/>
    <mergeCell ref="B3049:B3051"/>
    <mergeCell ref="C3049:C3051"/>
    <mergeCell ref="B3052:B3054"/>
    <mergeCell ref="C3052:C3054"/>
    <mergeCell ref="B3055:B3057"/>
    <mergeCell ref="C3055:C3057"/>
    <mergeCell ref="B3058:B3060"/>
    <mergeCell ref="C3058:C3060"/>
    <mergeCell ref="B3061:B3063"/>
    <mergeCell ref="C3061:C3063"/>
    <mergeCell ref="B3064:B3066"/>
    <mergeCell ref="C3064:C3066"/>
    <mergeCell ref="B3067:B3069"/>
    <mergeCell ref="C3067:C3069"/>
    <mergeCell ref="B3070:B3072"/>
    <mergeCell ref="C3070:C3072"/>
    <mergeCell ref="B3073:B3075"/>
    <mergeCell ref="C3073:C3075"/>
    <mergeCell ref="B3076:B3078"/>
    <mergeCell ref="C3076:C3078"/>
    <mergeCell ref="B3079:B3081"/>
    <mergeCell ref="C3079:C3081"/>
    <mergeCell ref="B3082:B3084"/>
    <mergeCell ref="C3082:C3084"/>
    <mergeCell ref="B3085:B3087"/>
    <mergeCell ref="C3085:C3087"/>
    <mergeCell ref="B3088:B3090"/>
    <mergeCell ref="C3088:C3090"/>
    <mergeCell ref="B3091:B3093"/>
    <mergeCell ref="C3091:C3093"/>
    <mergeCell ref="B3094:B3096"/>
    <mergeCell ref="C3094:C3096"/>
    <mergeCell ref="B3097:B3099"/>
    <mergeCell ref="C3097:C3099"/>
    <mergeCell ref="B3100:B3102"/>
    <mergeCell ref="C3100:C3102"/>
    <mergeCell ref="B3103:B3105"/>
    <mergeCell ref="C3103:C3105"/>
    <mergeCell ref="B3106:B3108"/>
    <mergeCell ref="C3106:C3108"/>
    <mergeCell ref="B3109:B3111"/>
    <mergeCell ref="C3109:C3111"/>
    <mergeCell ref="B3112:B3114"/>
    <mergeCell ref="C3112:C3114"/>
    <mergeCell ref="B3115:B3117"/>
    <mergeCell ref="C3115:C3117"/>
    <mergeCell ref="B3118:B3120"/>
    <mergeCell ref="C3118:C3120"/>
    <mergeCell ref="B3121:B3123"/>
    <mergeCell ref="C3121:C3123"/>
    <mergeCell ref="B3124:B3126"/>
    <mergeCell ref="C3124:C3126"/>
    <mergeCell ref="B3127:B3129"/>
    <mergeCell ref="C3127:C3129"/>
    <mergeCell ref="B3130:B3132"/>
    <mergeCell ref="C3130:C3132"/>
    <mergeCell ref="B3133:B3135"/>
    <mergeCell ref="C3133:C3135"/>
    <mergeCell ref="B3136:B3138"/>
    <mergeCell ref="C3136:C3138"/>
    <mergeCell ref="B3139:B3141"/>
    <mergeCell ref="C3139:C3141"/>
    <mergeCell ref="B3142:B3144"/>
    <mergeCell ref="C3142:C3144"/>
    <mergeCell ref="B3145:B3147"/>
    <mergeCell ref="C3145:C3147"/>
    <mergeCell ref="B3148:B3150"/>
    <mergeCell ref="C3148:C3150"/>
    <mergeCell ref="B3151:B3153"/>
    <mergeCell ref="C3151:C3153"/>
    <mergeCell ref="B3154:B3156"/>
    <mergeCell ref="C3154:C3156"/>
    <mergeCell ref="B3157:B3159"/>
    <mergeCell ref="C3157:C3159"/>
    <mergeCell ref="B3160:B3162"/>
    <mergeCell ref="C3160:C3162"/>
    <mergeCell ref="B3163:B3165"/>
    <mergeCell ref="C3163:C3165"/>
    <mergeCell ref="B3166:B3168"/>
    <mergeCell ref="C3166:C3168"/>
    <mergeCell ref="B3169:B3171"/>
    <mergeCell ref="C3169:C3171"/>
    <mergeCell ref="B3172:B3174"/>
    <mergeCell ref="C3172:C3174"/>
    <mergeCell ref="B3175:B3177"/>
    <mergeCell ref="C3175:C3177"/>
    <mergeCell ref="B3178:B3180"/>
    <mergeCell ref="C3178:C3180"/>
    <mergeCell ref="B3181:B3183"/>
    <mergeCell ref="C3181:C3183"/>
    <mergeCell ref="B3184:B3186"/>
    <mergeCell ref="C3184:C3186"/>
    <mergeCell ref="B3187:B3189"/>
    <mergeCell ref="C3187:C3189"/>
    <mergeCell ref="B3190:B3192"/>
    <mergeCell ref="C3190:C3192"/>
    <mergeCell ref="B3193:B3195"/>
    <mergeCell ref="C3193:C3195"/>
    <mergeCell ref="B3196:B3198"/>
    <mergeCell ref="C3196:C3198"/>
    <mergeCell ref="B3199:B3201"/>
    <mergeCell ref="C3199:C3201"/>
    <mergeCell ref="B3202:B3204"/>
    <mergeCell ref="C3202:C3204"/>
    <mergeCell ref="B3205:B3207"/>
    <mergeCell ref="C3205:C3207"/>
    <mergeCell ref="B3208:B3210"/>
    <mergeCell ref="C3208:C3210"/>
    <mergeCell ref="B3211:B3213"/>
    <mergeCell ref="C3211:C3213"/>
    <mergeCell ref="B3214:B3216"/>
    <mergeCell ref="C3214:C3216"/>
    <mergeCell ref="B3217:B3219"/>
    <mergeCell ref="C3217:C3219"/>
    <mergeCell ref="B3220:B3222"/>
    <mergeCell ref="C3220:C3222"/>
    <mergeCell ref="B3223:B3225"/>
    <mergeCell ref="C3223:C3225"/>
    <mergeCell ref="B3226:B3228"/>
    <mergeCell ref="C3226:C3228"/>
    <mergeCell ref="B3229:B3231"/>
    <mergeCell ref="C3229:C3231"/>
    <mergeCell ref="B3232:B3234"/>
    <mergeCell ref="C3232:C3234"/>
    <mergeCell ref="B3235:B3237"/>
    <mergeCell ref="C3235:C3237"/>
    <mergeCell ref="B3238:B3240"/>
    <mergeCell ref="C3238:C3240"/>
    <mergeCell ref="B3241:B3243"/>
    <mergeCell ref="C3241:C3243"/>
    <mergeCell ref="B3244:B3246"/>
    <mergeCell ref="C3244:C3246"/>
    <mergeCell ref="B3247:B3249"/>
    <mergeCell ref="C3247:C3249"/>
    <mergeCell ref="B3250:B3252"/>
    <mergeCell ref="C3250:C3252"/>
    <mergeCell ref="B3253:B3255"/>
    <mergeCell ref="C3253:C3255"/>
    <mergeCell ref="B3256:B3258"/>
    <mergeCell ref="C3256:C3258"/>
    <mergeCell ref="B3259:B3261"/>
    <mergeCell ref="C3259:C3261"/>
    <mergeCell ref="B3262:B3264"/>
    <mergeCell ref="C3262:C3264"/>
    <mergeCell ref="B3265:B3267"/>
    <mergeCell ref="C3265:C3267"/>
    <mergeCell ref="B3268:B3270"/>
    <mergeCell ref="C3268:C3270"/>
    <mergeCell ref="B3271:B3273"/>
    <mergeCell ref="C3271:C3273"/>
    <mergeCell ref="B3274:B3276"/>
    <mergeCell ref="C3274:C3276"/>
    <mergeCell ref="B3277:B3279"/>
    <mergeCell ref="C3277:C3279"/>
    <mergeCell ref="B3280:B3282"/>
    <mergeCell ref="C3280:C3282"/>
    <mergeCell ref="B3283:B3285"/>
    <mergeCell ref="C3283:C3285"/>
    <mergeCell ref="B3286:B3288"/>
    <mergeCell ref="C3286:C3288"/>
    <mergeCell ref="B3289:B3291"/>
    <mergeCell ref="C3289:C3291"/>
    <mergeCell ref="B3292:B3294"/>
    <mergeCell ref="C3292:C3294"/>
    <mergeCell ref="B3295:B3297"/>
    <mergeCell ref="C3295:C3297"/>
    <mergeCell ref="B3298:B3300"/>
    <mergeCell ref="C3298:C3300"/>
    <mergeCell ref="B3301:B3303"/>
    <mergeCell ref="C3301:C3303"/>
    <mergeCell ref="B3304:B3306"/>
    <mergeCell ref="C3304:C3306"/>
    <mergeCell ref="B3307:B3309"/>
    <mergeCell ref="C3307:C3309"/>
    <mergeCell ref="B3310:B3312"/>
    <mergeCell ref="C3310:C3312"/>
    <mergeCell ref="B3313:B3315"/>
    <mergeCell ref="C3313:C3315"/>
    <mergeCell ref="B3316:B3318"/>
    <mergeCell ref="C3316:C3318"/>
    <mergeCell ref="B3319:B3321"/>
    <mergeCell ref="C3319:C3321"/>
    <mergeCell ref="B3322:B3324"/>
    <mergeCell ref="C3322:C3324"/>
    <mergeCell ref="B3325:B3327"/>
    <mergeCell ref="C3325:C3327"/>
    <mergeCell ref="B3328:B3330"/>
    <mergeCell ref="C3328:C3330"/>
    <mergeCell ref="B3331:B3333"/>
    <mergeCell ref="C3331:C3333"/>
    <mergeCell ref="B3334:B3336"/>
    <mergeCell ref="C3334:C3336"/>
    <mergeCell ref="B3337:B3339"/>
    <mergeCell ref="C3337:C3339"/>
    <mergeCell ref="B3340:B3342"/>
    <mergeCell ref="C3340:C3342"/>
    <mergeCell ref="B3343:B3345"/>
    <mergeCell ref="C3343:C3345"/>
    <mergeCell ref="B3346:B3348"/>
    <mergeCell ref="C3346:C3348"/>
    <mergeCell ref="B3349:B3351"/>
    <mergeCell ref="C3349:C3351"/>
    <mergeCell ref="B3352:B3354"/>
    <mergeCell ref="C3352:C3354"/>
    <mergeCell ref="B3355:B3357"/>
    <mergeCell ref="C3355:C3357"/>
    <mergeCell ref="B3358:B3360"/>
    <mergeCell ref="C3358:C3360"/>
    <mergeCell ref="B3361:B3363"/>
    <mergeCell ref="C3361:C3363"/>
    <mergeCell ref="B3364:B3366"/>
    <mergeCell ref="C3364:C3366"/>
    <mergeCell ref="B3367:B3369"/>
    <mergeCell ref="C3367:C3369"/>
    <mergeCell ref="B3370:B3372"/>
    <mergeCell ref="C3370:C3372"/>
    <mergeCell ref="B3373:B3375"/>
    <mergeCell ref="C3373:C3375"/>
    <mergeCell ref="B3376:B3378"/>
    <mergeCell ref="C3376:C3378"/>
    <mergeCell ref="B3379:B3381"/>
    <mergeCell ref="C3379:C3381"/>
    <mergeCell ref="B3382:B3384"/>
    <mergeCell ref="C3382:C3384"/>
    <mergeCell ref="B3385:B3387"/>
    <mergeCell ref="C3385:C3387"/>
    <mergeCell ref="B3388:B3390"/>
    <mergeCell ref="C3388:C3390"/>
    <mergeCell ref="B3391:B3393"/>
    <mergeCell ref="C3391:C3393"/>
    <mergeCell ref="B3394:B3396"/>
    <mergeCell ref="C3394:C3396"/>
    <mergeCell ref="B3397:B3399"/>
    <mergeCell ref="C3397:C3399"/>
    <mergeCell ref="B3400:B3402"/>
    <mergeCell ref="C3400:C3402"/>
    <mergeCell ref="B3403:B3405"/>
    <mergeCell ref="C3403:C3405"/>
    <mergeCell ref="B3406:B3408"/>
    <mergeCell ref="C3406:C3408"/>
    <mergeCell ref="B3409:B3411"/>
    <mergeCell ref="C3409:C3411"/>
    <mergeCell ref="B3412:B3414"/>
    <mergeCell ref="C3412:C3414"/>
    <mergeCell ref="B3415:B3417"/>
    <mergeCell ref="C3415:C3417"/>
    <mergeCell ref="B3418:B3420"/>
    <mergeCell ref="C3418:C3420"/>
    <mergeCell ref="B3421:B3423"/>
    <mergeCell ref="C3421:C3423"/>
    <mergeCell ref="B3424:B3426"/>
    <mergeCell ref="C3424:C3426"/>
    <mergeCell ref="B3427:B3429"/>
    <mergeCell ref="C3427:C3429"/>
    <mergeCell ref="B3430:B3432"/>
    <mergeCell ref="C3430:C3432"/>
    <mergeCell ref="B3433:B3435"/>
    <mergeCell ref="C3433:C3435"/>
    <mergeCell ref="B3436:B3438"/>
    <mergeCell ref="C3436:C3438"/>
    <mergeCell ref="B3439:B3441"/>
    <mergeCell ref="C3439:C3441"/>
    <mergeCell ref="B3442:B3444"/>
    <mergeCell ref="C3442:C3444"/>
    <mergeCell ref="B3445:B3447"/>
    <mergeCell ref="C3445:C3447"/>
    <mergeCell ref="B3448:B3450"/>
    <mergeCell ref="C3448:C3450"/>
    <mergeCell ref="B3451:B3453"/>
    <mergeCell ref="C3451:C3453"/>
    <mergeCell ref="B3454:B3456"/>
    <mergeCell ref="C3454:C3456"/>
    <mergeCell ref="B3457:B3459"/>
    <mergeCell ref="C3457:C3459"/>
    <mergeCell ref="B3460:B3462"/>
    <mergeCell ref="C3460:C3462"/>
    <mergeCell ref="B3463:B3465"/>
    <mergeCell ref="C3463:C3465"/>
    <mergeCell ref="B3466:B3468"/>
    <mergeCell ref="C3466:C3468"/>
    <mergeCell ref="B3469:B3471"/>
    <mergeCell ref="C3469:C3471"/>
    <mergeCell ref="B3472:B3474"/>
    <mergeCell ref="C3472:C3474"/>
    <mergeCell ref="B3475:B3477"/>
    <mergeCell ref="C3475:C3477"/>
    <mergeCell ref="B3478:B3480"/>
    <mergeCell ref="C3478:C3480"/>
    <mergeCell ref="B3481:B3483"/>
    <mergeCell ref="C3481:C3483"/>
    <mergeCell ref="B3484:B3486"/>
    <mergeCell ref="C3484:C3486"/>
    <mergeCell ref="B3487:B3489"/>
    <mergeCell ref="C3487:C3489"/>
    <mergeCell ref="B3490:B3492"/>
    <mergeCell ref="C3490:C3492"/>
    <mergeCell ref="B3493:B3495"/>
    <mergeCell ref="C3493:C3495"/>
    <mergeCell ref="B3496:B3498"/>
    <mergeCell ref="C3496:C3498"/>
    <mergeCell ref="B3499:B3501"/>
    <mergeCell ref="C3499:C3501"/>
    <mergeCell ref="B3502:B3504"/>
    <mergeCell ref="C3502:C3504"/>
    <mergeCell ref="B3505:B3507"/>
    <mergeCell ref="C3505:C3507"/>
    <mergeCell ref="B3508:B3510"/>
    <mergeCell ref="C3508:C3510"/>
    <mergeCell ref="B3511:B3513"/>
    <mergeCell ref="C3511:C3513"/>
    <mergeCell ref="B3514:B3516"/>
    <mergeCell ref="C3514:C3516"/>
    <mergeCell ref="B3517:B3519"/>
    <mergeCell ref="C3517:C3519"/>
    <mergeCell ref="B3520:B3522"/>
    <mergeCell ref="C3520:C3522"/>
    <mergeCell ref="B3523:B3525"/>
    <mergeCell ref="C3523:C3525"/>
    <mergeCell ref="B3526:B3528"/>
    <mergeCell ref="C3526:C3528"/>
    <mergeCell ref="B3529:B3531"/>
    <mergeCell ref="C3529:C3531"/>
    <mergeCell ref="B3532:B3534"/>
    <mergeCell ref="C3532:C3534"/>
    <mergeCell ref="B3535:B3537"/>
    <mergeCell ref="C3535:C3537"/>
    <mergeCell ref="B3538:B3540"/>
    <mergeCell ref="C3538:C3540"/>
    <mergeCell ref="B3541:B3543"/>
    <mergeCell ref="C3541:C3543"/>
    <mergeCell ref="B3544:B3546"/>
    <mergeCell ref="C3544:C3546"/>
    <mergeCell ref="B3547:B3549"/>
    <mergeCell ref="C3547:C3549"/>
    <mergeCell ref="B3550:B3552"/>
    <mergeCell ref="C3550:C3552"/>
    <mergeCell ref="B3553:B3555"/>
    <mergeCell ref="C3553:C3555"/>
    <mergeCell ref="B3556:B3558"/>
    <mergeCell ref="C3556:C3558"/>
    <mergeCell ref="B3559:B3561"/>
    <mergeCell ref="C3559:C3561"/>
    <mergeCell ref="B3562:B3564"/>
    <mergeCell ref="C3562:C3564"/>
    <mergeCell ref="B3565:B3567"/>
    <mergeCell ref="C3565:C3567"/>
    <mergeCell ref="B3568:B3570"/>
    <mergeCell ref="C3568:C3570"/>
    <mergeCell ref="B3571:B3573"/>
    <mergeCell ref="C3571:C3573"/>
    <mergeCell ref="B3574:B3576"/>
    <mergeCell ref="C3574:C3576"/>
    <mergeCell ref="B3577:B3579"/>
    <mergeCell ref="C3577:C3579"/>
    <mergeCell ref="B3580:B3582"/>
    <mergeCell ref="C3580:C3582"/>
    <mergeCell ref="B3583:B3585"/>
    <mergeCell ref="C3583:C3585"/>
    <mergeCell ref="B3586:B3588"/>
    <mergeCell ref="C3586:C3588"/>
    <mergeCell ref="B3589:B3591"/>
    <mergeCell ref="C3589:C3591"/>
    <mergeCell ref="B3592:B3594"/>
    <mergeCell ref="C3592:C3594"/>
    <mergeCell ref="B3595:B3597"/>
    <mergeCell ref="C3595:C3597"/>
    <mergeCell ref="B3598:B3600"/>
    <mergeCell ref="C3598:C3600"/>
    <mergeCell ref="B3601:B3603"/>
    <mergeCell ref="C3601:C3603"/>
    <mergeCell ref="B3604:B3606"/>
    <mergeCell ref="C3604:C3606"/>
    <mergeCell ref="B3607:B3609"/>
    <mergeCell ref="C3607:C3609"/>
    <mergeCell ref="B3610:B3612"/>
    <mergeCell ref="C3610:C3612"/>
    <mergeCell ref="B3613:B3615"/>
    <mergeCell ref="C3613:C3615"/>
    <mergeCell ref="B3616:B3618"/>
    <mergeCell ref="C3616:C3618"/>
    <mergeCell ref="B3619:B3621"/>
    <mergeCell ref="C3619:C3621"/>
    <mergeCell ref="B3622:B3624"/>
    <mergeCell ref="C3622:C3624"/>
    <mergeCell ref="B3625:B3627"/>
    <mergeCell ref="C3625:C3627"/>
    <mergeCell ref="B3628:B3630"/>
    <mergeCell ref="C3628:C3630"/>
    <mergeCell ref="B3631:B3633"/>
    <mergeCell ref="C3631:C3633"/>
    <mergeCell ref="B3634:B3636"/>
    <mergeCell ref="C3634:C3636"/>
    <mergeCell ref="B3637:B3639"/>
    <mergeCell ref="C3637:C3639"/>
    <mergeCell ref="B3640:B3642"/>
    <mergeCell ref="C3640:C3642"/>
    <mergeCell ref="B3643:B3645"/>
    <mergeCell ref="C3643:C3645"/>
    <mergeCell ref="B3646:B3648"/>
    <mergeCell ref="C3646:C3648"/>
    <mergeCell ref="B3649:B3651"/>
    <mergeCell ref="C3649:C3651"/>
    <mergeCell ref="B3652:B3654"/>
    <mergeCell ref="C3652:C3654"/>
    <mergeCell ref="B3655:B3657"/>
    <mergeCell ref="C3655:C3657"/>
    <mergeCell ref="B3658:B3660"/>
    <mergeCell ref="C3658:C3660"/>
    <mergeCell ref="B3661:B3663"/>
    <mergeCell ref="C3661:C3663"/>
    <mergeCell ref="B3664:B3666"/>
    <mergeCell ref="C3664:C3666"/>
    <mergeCell ref="B3667:B3669"/>
    <mergeCell ref="C3667:C3669"/>
    <mergeCell ref="B3670:B3672"/>
    <mergeCell ref="C3670:C3672"/>
    <mergeCell ref="B3673:B3675"/>
    <mergeCell ref="C3673:C3675"/>
    <mergeCell ref="B3676:B3678"/>
    <mergeCell ref="C3676:C3678"/>
    <mergeCell ref="B3679:B3681"/>
    <mergeCell ref="C3679:C3681"/>
    <mergeCell ref="B3682:B3684"/>
    <mergeCell ref="C3682:C3684"/>
    <mergeCell ref="B3685:B3687"/>
    <mergeCell ref="C3685:C3687"/>
    <mergeCell ref="B3688:B3690"/>
    <mergeCell ref="C3688:C3690"/>
    <mergeCell ref="B3691:B3693"/>
    <mergeCell ref="C3691:C3693"/>
    <mergeCell ref="B3694:B3696"/>
    <mergeCell ref="C3694:C3696"/>
    <mergeCell ref="B3697:B3699"/>
    <mergeCell ref="C3697:C3699"/>
    <mergeCell ref="B3700:B3702"/>
    <mergeCell ref="C3700:C3702"/>
    <mergeCell ref="B3703:B3705"/>
    <mergeCell ref="C3703:C3705"/>
    <mergeCell ref="B3706:B3708"/>
    <mergeCell ref="C3706:C3708"/>
    <mergeCell ref="B3709:B3711"/>
    <mergeCell ref="C3709:C3711"/>
    <mergeCell ref="B3712:B3714"/>
    <mergeCell ref="C3712:C3714"/>
    <mergeCell ref="B3715:B3717"/>
    <mergeCell ref="C3715:C3717"/>
    <mergeCell ref="B3718:B3720"/>
    <mergeCell ref="C3718:C3720"/>
    <mergeCell ref="B3721:B3723"/>
    <mergeCell ref="C3721:C3723"/>
    <mergeCell ref="B3724:B3726"/>
    <mergeCell ref="C3724:C3726"/>
    <mergeCell ref="B3727:B3729"/>
    <mergeCell ref="C3727:C3729"/>
    <mergeCell ref="B3730:B3732"/>
    <mergeCell ref="C3730:C3732"/>
    <mergeCell ref="B3733:B3735"/>
    <mergeCell ref="C3733:C3735"/>
    <mergeCell ref="B3736:B3738"/>
    <mergeCell ref="C3736:C3738"/>
    <mergeCell ref="B3739:B3741"/>
    <mergeCell ref="C3739:C3741"/>
    <mergeCell ref="B3742:B3744"/>
    <mergeCell ref="C3742:C3744"/>
    <mergeCell ref="B3745:B3747"/>
    <mergeCell ref="C3745:C3747"/>
    <mergeCell ref="B3748:B3750"/>
    <mergeCell ref="C3748:C3750"/>
    <mergeCell ref="B3751:B3753"/>
    <mergeCell ref="C3751:C3753"/>
    <mergeCell ref="B3754:B3756"/>
    <mergeCell ref="C3754:C3756"/>
    <mergeCell ref="B3757:B3759"/>
    <mergeCell ref="C3757:C3759"/>
    <mergeCell ref="B3760:B3762"/>
    <mergeCell ref="C3760:C3762"/>
    <mergeCell ref="B3763:B3765"/>
    <mergeCell ref="C3763:C3765"/>
    <mergeCell ref="B3766:B3768"/>
    <mergeCell ref="C3766:C3768"/>
    <mergeCell ref="B3769:B3771"/>
    <mergeCell ref="C3769:C3771"/>
    <mergeCell ref="B3772:B3774"/>
    <mergeCell ref="C3772:C3774"/>
    <mergeCell ref="B3775:B3777"/>
    <mergeCell ref="C3775:C3777"/>
    <mergeCell ref="B3778:B3780"/>
    <mergeCell ref="C3778:C3780"/>
    <mergeCell ref="B3781:B3783"/>
    <mergeCell ref="C3781:C3783"/>
    <mergeCell ref="B3784:B3786"/>
    <mergeCell ref="C3784:C3786"/>
    <mergeCell ref="B3787:B3789"/>
    <mergeCell ref="C3787:C3789"/>
    <mergeCell ref="B3790:B3792"/>
    <mergeCell ref="C3790:C3792"/>
    <mergeCell ref="B3793:B3795"/>
    <mergeCell ref="C3793:C3795"/>
    <mergeCell ref="B3796:B3798"/>
    <mergeCell ref="C3796:C3798"/>
    <mergeCell ref="B3799:B3801"/>
    <mergeCell ref="C3799:C3801"/>
    <mergeCell ref="B3802:B3804"/>
    <mergeCell ref="C3802:C3804"/>
    <mergeCell ref="B3805:B3807"/>
    <mergeCell ref="C3805:C3807"/>
    <mergeCell ref="B3808:B3810"/>
    <mergeCell ref="C3808:C3810"/>
    <mergeCell ref="B3811:B3813"/>
    <mergeCell ref="C3811:C3813"/>
    <mergeCell ref="B3814:B3816"/>
    <mergeCell ref="C3814:C3816"/>
    <mergeCell ref="B3817:B3819"/>
    <mergeCell ref="C3817:C3819"/>
    <mergeCell ref="B3820:B3822"/>
    <mergeCell ref="C3820:C3822"/>
    <mergeCell ref="B3823:B3825"/>
    <mergeCell ref="C3823:C3825"/>
    <mergeCell ref="B3826:B3828"/>
    <mergeCell ref="C3826:C3828"/>
    <mergeCell ref="B3829:B3831"/>
    <mergeCell ref="C3829:C3831"/>
    <mergeCell ref="B3832:B3834"/>
    <mergeCell ref="C3832:C3834"/>
    <mergeCell ref="B3835:B3837"/>
    <mergeCell ref="C3835:C3837"/>
    <mergeCell ref="B3838:B3840"/>
    <mergeCell ref="C3838:C3840"/>
    <mergeCell ref="B3841:B3843"/>
    <mergeCell ref="C3841:C3843"/>
    <mergeCell ref="B3844:B3846"/>
    <mergeCell ref="C3844:C3846"/>
    <mergeCell ref="B3847:B3849"/>
    <mergeCell ref="C3847:C3849"/>
    <mergeCell ref="B3850:B3852"/>
    <mergeCell ref="C3850:C3852"/>
    <mergeCell ref="B3853:B3855"/>
    <mergeCell ref="C3853:C3855"/>
    <mergeCell ref="B3856:B3858"/>
    <mergeCell ref="C3856:C3858"/>
    <mergeCell ref="B3859:B3861"/>
    <mergeCell ref="C3859:C3861"/>
    <mergeCell ref="B3862:B3864"/>
    <mergeCell ref="C3862:C3864"/>
    <mergeCell ref="B3865:B3867"/>
    <mergeCell ref="C3865:C3867"/>
    <mergeCell ref="B3868:B3870"/>
    <mergeCell ref="C3868:C3870"/>
    <mergeCell ref="B3871:B3873"/>
    <mergeCell ref="C3871:C3873"/>
    <mergeCell ref="B3874:B3876"/>
    <mergeCell ref="C3874:C3876"/>
    <mergeCell ref="B3877:B3879"/>
    <mergeCell ref="C3877:C3879"/>
    <mergeCell ref="B3880:B3882"/>
    <mergeCell ref="C3880:C3882"/>
    <mergeCell ref="B3883:B3885"/>
    <mergeCell ref="C3883:C3885"/>
    <mergeCell ref="B3886:B3888"/>
    <mergeCell ref="C3886:C3888"/>
    <mergeCell ref="B3889:B3891"/>
    <mergeCell ref="C3889:C3891"/>
    <mergeCell ref="B3892:B3894"/>
    <mergeCell ref="C3892:C3894"/>
    <mergeCell ref="B3895:B3897"/>
    <mergeCell ref="C3895:C3897"/>
    <mergeCell ref="B3898:B3900"/>
    <mergeCell ref="C3898:C3900"/>
    <mergeCell ref="B3901:B3903"/>
    <mergeCell ref="C3901:C3903"/>
    <mergeCell ref="B3904:B3906"/>
    <mergeCell ref="C3904:C3906"/>
    <mergeCell ref="B3907:B3909"/>
    <mergeCell ref="C3907:C3909"/>
    <mergeCell ref="B3910:B3912"/>
    <mergeCell ref="C3910:C3912"/>
    <mergeCell ref="B3913:B3915"/>
    <mergeCell ref="C3913:C3915"/>
    <mergeCell ref="B3916:B3918"/>
    <mergeCell ref="C3916:C3918"/>
    <mergeCell ref="B3919:B3921"/>
    <mergeCell ref="C3919:C3921"/>
    <mergeCell ref="B3922:B3924"/>
    <mergeCell ref="C3922:C3924"/>
    <mergeCell ref="B3925:B3927"/>
    <mergeCell ref="C3925:C3927"/>
    <mergeCell ref="B3928:B3930"/>
    <mergeCell ref="C3928:C3930"/>
    <mergeCell ref="B3931:B3933"/>
    <mergeCell ref="C3931:C3933"/>
    <mergeCell ref="B3934:B3936"/>
    <mergeCell ref="C3934:C3936"/>
    <mergeCell ref="B3937:B3939"/>
    <mergeCell ref="C3937:C3939"/>
    <mergeCell ref="B3940:B3942"/>
    <mergeCell ref="C3940:C3942"/>
    <mergeCell ref="B3943:B3945"/>
    <mergeCell ref="C3943:C3945"/>
    <mergeCell ref="B3946:B3948"/>
    <mergeCell ref="C3946:C3948"/>
    <mergeCell ref="B3949:B3951"/>
    <mergeCell ref="C3949:C3951"/>
    <mergeCell ref="B3952:B3954"/>
    <mergeCell ref="C3952:C3954"/>
    <mergeCell ref="B3955:B3957"/>
    <mergeCell ref="C3955:C3957"/>
    <mergeCell ref="B3958:B3960"/>
    <mergeCell ref="C3958:C3960"/>
    <mergeCell ref="B3961:B3963"/>
    <mergeCell ref="C3961:C3963"/>
    <mergeCell ref="B3964:B3966"/>
    <mergeCell ref="C3964:C3966"/>
    <mergeCell ref="B3967:B3969"/>
    <mergeCell ref="C3967:C3969"/>
    <mergeCell ref="B3970:B3972"/>
    <mergeCell ref="C3970:C3972"/>
    <mergeCell ref="B3973:B3975"/>
    <mergeCell ref="C3973:C3975"/>
    <mergeCell ref="B3976:B3978"/>
    <mergeCell ref="C3976:C3978"/>
    <mergeCell ref="B3979:B3981"/>
    <mergeCell ref="C3979:C3981"/>
    <mergeCell ref="B3982:B3984"/>
    <mergeCell ref="C3982:C3984"/>
    <mergeCell ref="B3985:B3987"/>
    <mergeCell ref="C3985:C3987"/>
    <mergeCell ref="B3988:B3990"/>
    <mergeCell ref="C3988:C3990"/>
    <mergeCell ref="B3991:B3993"/>
    <mergeCell ref="C3991:C3993"/>
    <mergeCell ref="B3994:B3996"/>
    <mergeCell ref="C3994:C3996"/>
    <mergeCell ref="B3997:B3999"/>
    <mergeCell ref="C3997:C3999"/>
    <mergeCell ref="B4000:B4002"/>
    <mergeCell ref="C4000:C4002"/>
    <mergeCell ref="B4003:B4005"/>
    <mergeCell ref="C4003:C4005"/>
    <mergeCell ref="B4006:B4008"/>
    <mergeCell ref="C4006:C4008"/>
    <mergeCell ref="B4009:B4011"/>
    <mergeCell ref="C4009:C4011"/>
    <mergeCell ref="B4012:B4014"/>
    <mergeCell ref="C4012:C4014"/>
    <mergeCell ref="B4015:B4017"/>
    <mergeCell ref="C4015:C4017"/>
    <mergeCell ref="B4018:B4020"/>
    <mergeCell ref="C4018:C4020"/>
    <mergeCell ref="B4021:B4023"/>
    <mergeCell ref="C4021:C4023"/>
    <mergeCell ref="B4024:B4026"/>
    <mergeCell ref="C4024:C4026"/>
    <mergeCell ref="B4027:B4029"/>
    <mergeCell ref="C4027:C4029"/>
    <mergeCell ref="B4030:B4032"/>
    <mergeCell ref="C4030:C4032"/>
    <mergeCell ref="B4033:B4035"/>
    <mergeCell ref="C4033:C4035"/>
    <mergeCell ref="B4036:B4038"/>
    <mergeCell ref="C4036:C4038"/>
    <mergeCell ref="B4039:B4041"/>
    <mergeCell ref="C4039:C4041"/>
    <mergeCell ref="B4042:B4044"/>
    <mergeCell ref="C4042:C4044"/>
    <mergeCell ref="B4045:B4047"/>
    <mergeCell ref="C4045:C4047"/>
    <mergeCell ref="B4048:B4050"/>
    <mergeCell ref="C4048:C4050"/>
    <mergeCell ref="B4051:B4053"/>
    <mergeCell ref="C4051:C4053"/>
    <mergeCell ref="B4054:B4056"/>
    <mergeCell ref="C4054:C4056"/>
    <mergeCell ref="B4057:B4059"/>
    <mergeCell ref="C4057:C4059"/>
    <mergeCell ref="B4060:B4062"/>
    <mergeCell ref="C4060:C4062"/>
    <mergeCell ref="B4063:B4065"/>
    <mergeCell ref="C4063:C4065"/>
    <mergeCell ref="B4066:B4068"/>
    <mergeCell ref="C4066:C4068"/>
    <mergeCell ref="B4069:B4071"/>
    <mergeCell ref="C4069:C4071"/>
    <mergeCell ref="B4072:B4074"/>
    <mergeCell ref="C4072:C4074"/>
    <mergeCell ref="B4075:B4077"/>
    <mergeCell ref="C4075:C4077"/>
    <mergeCell ref="B4078:B4080"/>
    <mergeCell ref="C4078:C4080"/>
    <mergeCell ref="B4081:B4083"/>
    <mergeCell ref="C4081:C4083"/>
    <mergeCell ref="B4084:B4086"/>
    <mergeCell ref="C4084:C4086"/>
    <mergeCell ref="B4087:B4089"/>
    <mergeCell ref="C4087:C4089"/>
    <mergeCell ref="B4090:B4092"/>
    <mergeCell ref="C4090:C4092"/>
    <mergeCell ref="B4093:B4095"/>
    <mergeCell ref="C4093:C4095"/>
    <mergeCell ref="B4096:B4098"/>
    <mergeCell ref="C4096:C4098"/>
    <mergeCell ref="B4099:B4101"/>
    <mergeCell ref="C4099:C4101"/>
    <mergeCell ref="B4102:B4104"/>
    <mergeCell ref="C4102:C4104"/>
    <mergeCell ref="B4105:B4107"/>
    <mergeCell ref="C4105:C4107"/>
    <mergeCell ref="B4108:B4110"/>
    <mergeCell ref="C4108:C4110"/>
    <mergeCell ref="B4111:B4113"/>
    <mergeCell ref="C4111:C4113"/>
    <mergeCell ref="B4114:B4116"/>
    <mergeCell ref="C4114:C4116"/>
    <mergeCell ref="B4117:B4119"/>
    <mergeCell ref="C4117:C4119"/>
    <mergeCell ref="B4120:B4122"/>
    <mergeCell ref="C4120:C4122"/>
    <mergeCell ref="B4123:B4125"/>
    <mergeCell ref="C4123:C4125"/>
    <mergeCell ref="B4126:B4128"/>
    <mergeCell ref="C4126:C4128"/>
    <mergeCell ref="B4129:B4131"/>
    <mergeCell ref="C4129:C4131"/>
    <mergeCell ref="B4132:B4134"/>
    <mergeCell ref="C4132:C4134"/>
    <mergeCell ref="B4135:B4137"/>
    <mergeCell ref="C4135:C4137"/>
    <mergeCell ref="B4138:B4140"/>
    <mergeCell ref="C4138:C4140"/>
    <mergeCell ref="B4141:B4143"/>
    <mergeCell ref="C4141:C4143"/>
    <mergeCell ref="B4144:B4146"/>
    <mergeCell ref="C4144:C4146"/>
    <mergeCell ref="B4147:B4149"/>
    <mergeCell ref="C4147:C4149"/>
    <mergeCell ref="B4150:B4152"/>
    <mergeCell ref="C4150:C4152"/>
    <mergeCell ref="B4153:B4155"/>
    <mergeCell ref="C4153:C4155"/>
    <mergeCell ref="B4156:B4158"/>
    <mergeCell ref="C4156:C4158"/>
    <mergeCell ref="B4159:B4161"/>
    <mergeCell ref="C4159:C4161"/>
    <mergeCell ref="B4162:B4164"/>
    <mergeCell ref="C4162:C4164"/>
    <mergeCell ref="B4165:B4167"/>
    <mergeCell ref="C4165:C4167"/>
    <mergeCell ref="B4168:B4170"/>
    <mergeCell ref="C4168:C4170"/>
    <mergeCell ref="B4171:B4173"/>
    <mergeCell ref="C4171:C4173"/>
    <mergeCell ref="B4174:B4176"/>
    <mergeCell ref="C4174:C4176"/>
    <mergeCell ref="B4177:B4179"/>
    <mergeCell ref="C4177:C4179"/>
    <mergeCell ref="B4180:B4182"/>
    <mergeCell ref="C4180:C4182"/>
    <mergeCell ref="B4183:B4185"/>
    <mergeCell ref="C4183:C4185"/>
    <mergeCell ref="B4186:B4188"/>
    <mergeCell ref="C4186:C4188"/>
    <mergeCell ref="B4189:B4191"/>
    <mergeCell ref="C4189:C4191"/>
    <mergeCell ref="B4192:B4194"/>
    <mergeCell ref="C4192:C4194"/>
    <mergeCell ref="B4195:B4197"/>
    <mergeCell ref="C4195:C4197"/>
    <mergeCell ref="B4198:B4200"/>
    <mergeCell ref="C4198:C4200"/>
    <mergeCell ref="B4201:B4203"/>
    <mergeCell ref="C4201:C4203"/>
    <mergeCell ref="B4204:B4206"/>
    <mergeCell ref="C4204:C4206"/>
    <mergeCell ref="B4207:B4209"/>
    <mergeCell ref="C4207:C4209"/>
    <mergeCell ref="B4210:B4212"/>
    <mergeCell ref="C4210:C4212"/>
    <mergeCell ref="B4213:B4215"/>
    <mergeCell ref="C4213:C4215"/>
    <mergeCell ref="B4216:B4218"/>
    <mergeCell ref="C4216:C4218"/>
    <mergeCell ref="B4219:B4221"/>
    <mergeCell ref="C4219:C4221"/>
    <mergeCell ref="B4222:B4224"/>
    <mergeCell ref="C4222:C4224"/>
    <mergeCell ref="B4225:B4227"/>
    <mergeCell ref="C4225:C4227"/>
    <mergeCell ref="B4228:B4230"/>
    <mergeCell ref="C4228:C4230"/>
    <mergeCell ref="B4231:B4233"/>
    <mergeCell ref="C4231:C4233"/>
    <mergeCell ref="B4234:B4236"/>
    <mergeCell ref="C4234:C4236"/>
    <mergeCell ref="B4237:B4239"/>
    <mergeCell ref="C4237:C423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G37 I37 G40 I40 G43 I43 G46 I46 G49 I49 G52 I52 G55 I55 G58 I58 G61 I61 G64 I64 G67 I67 G70 I70 G73 I73 G76 I76 G79 I79 G82 I82 G85 I85 G88 I88 G91 I91 G94 I94 G97 I97 G100 I100 G103 I103 G106 I106 G109 I109 G112 I112 G115 I115 G118 I118 G121 I121 G124 I124 G127 I127 G130 I130 G133 I133 G136 I136 G139 I139 G142 I142 G145 I145 G148 I148 G151 I151 G154 I154 G157 I157 G160 I160 G163 I163 G166 I166 G169 I169 G172 I172 G175 I175 G178 I178 G181 I181 G184 I184 G187 I187 G190 I190 G193 I193 G196 I196 G199 I199 G202 I202 G205 I205 G208 I208 G211 I211 G214 I214 G217 I217 G220 I220 G223 I223 G226 I226 G229 I229 G232 I232 G235 I235 G238 I238 G241 I241 G244 I244 G247 I247 G250 I250 G253 I253 G256 I256 G259 I259 G262 I262 G265 I265 G268 I268 G271 I271 G274 I274 G277 I277 G280 I280 G283 I283 G286 I286 G289 I289 G292 I292 G295 I295 G298 I298 G301 I301 G304 I304 G307 I307 G310 I310 G313 I313 G316 I316 G319 I319 G322 I322 G325 I325 G328 I328 G331 I331 G334 I334 G337 I337 G340 I340 G343 I343 G346 I346 G349 I349 G352 I352 G355 I355 G358 I358 G361 I361 G364 I364 G367 I367 G370 I370 G373 I373 G376 I376 G379 I379 G382 I382 G385 I385 G388 I388 G391 I391 G394 I394 G397 I397 G400 I400 G403 I403 G406 I406 G409 I409 G412 I412 G415 I415 G418 I418 G421 I421 G424 I424 G427 I427 G430 I430 G433 I433 G436 I436 G439 I439 G442 I442 G445 I445 G448 I448 G451 I451 G454 I454 G457 I457 G460 I460 G463 I463 G466 I466 G469 I469 G472 I472 G475 I475 G478 I478 G481 I481 G484 I484 G487 I487 G490 I490 G493 I493 G496 I496 G499 I499 G502 I502 G505 I505 G508 I508 G511 I511 G514 I514 G517 I517 G520 I520 G523 I523 G526 I526 G529 I529 G532 I532 G535 I535 G538 I538 G541 I541 G544 I544 G547 I547 G550 I550 G553 I553 G556 I556 G559 I559 G562 I562 G565 I565 G568 I568 G571 I571 G574 I574 G577 I577 G580 I580 G583 I583 G586 I586 G589 I589 G592 I592 G595 I595 G598 I598 G601 I601 G604 I604 G607 I607 G610 I610 G613 I613 G616 I616 G619 I619 G622 I622 G625 I625 G628 I628 G631 I631 G634 I634 G637 I637 G640 I640 G643 I643 G646 I646 G649 I649 G652 I652 G655 I655 G658 I658 G661 I661 G664 I664 G667 I667 G670 I670 G673 I673 G676 I676 G679 I679 G682 I682 G685 I685 G688 I688 G691 I691 G694 I694 G697 I697 G700 I700 G703 I703 G706 I706 G709 I709 G712 I712 G715 I715 G718 I718 G721 I721 G724 I724 G727 I727 G730 I730 G733 I733 G736 I736 G739 I739 G742 I742 G745 I745 G748 I748 G751 I751 G754 I754 G757 I757 G760 I760 G763 I763 G766 I766 G769 I769 G772 I772 G775 I775 G778 I778 G781 I781 G784 I784 G787 I787 G790 I790 G793 I793 G796 I796 G799 I799 G802 I802 G805 I805 G808 I808 G811 I811 G814 I814 G817 I817 G820 I820 G823 I823 G826 I826 G829 I829 G832 I832 G835 I835 G838 I838 G841 I841 G844 I844 G847 I847 G850 I850 G853 I853 G856 I856 G859 I859 G862 I862 G865 I865 G868 I868 G871 I871 G874 I874 G877 I877 G880 I880 G883 I883 G886 I886 G889 I889 G892 I892 G895 I895 G898 I898 G901 I901 G904 I904 G907 I907 G910 I910 G913 I913 G916 I916 G919 I919 G922 I922 G925 I925 G928 I928 G931 I931 G934 I934 G937 I937 G940 I940 G943 I943 G946 I946 G949 I949 G952 I952 G955 I955 G958 I958 G961 I961 G964 I964 G967 I967 G970 I970 G973 I973 G976 I976 G979 I979 G982 I982 G985 I985 G988 I988 G991 I991 G994 I994 G997 I997 G1000 I1000 G1003 I1003 G1006 I1006 G1009 I1009 G1012 I1012 G1015 I1015 G1018 I1018 G1021 I1021 G1024 I1024 G1027 I1027 G1030 I1030 G1033 I1033 G1036 I1036 G1039 I1039 G1042 I1042 G1045 I1045 G1048 I1048 G1051 I1051 G1054 I1054 G1057 I1057 G1060 I1060 G1063 I1063 G1066 I1066 G1069 I1069 G1072 I1072 G1075 I1075 G1078 I1078 G1081 I1081 G1084 I1084 G1087 I1087 G1090 I1090 G1093 I1093 G1096 I1096 G1099 I1099 G1102 I1102 G1105 I1105 G1108 I1108 G1111 I1111 G1114 I1114 G1117 I1117 G1120 I1120 G1123 I1123 G1126 I1126 G1129 I1129 G1132 I1132 G1135 I1135 G1138 I1138 G1141 I1141 G1144 I1144 G1147 I1147 G1150 I1150 G1153 I1153 G1156 I1156 G1159 I1159 G1162 I1162 G1165 I1165 G1168 I1168 G1171 I1171 G1174 I1174 G1177 I1177 G1180 I1180 G1183 I1183 G1186 I1186 G1189 I1189 G1192 I1192 G1195 I1195 G1198 I1198 G1201 I1201 G1204 I1204 G1207 I1207 G1210 I1210 G1213 I1213 G1216 I1216 G1219 I1219 G1222 I1222 G1225 I1225 G1228 I1228 G1231 I1231 G1234 I1234 G1237 I1237 G1240 I1240 G1243 I1243 G1246 I1246 G1249 I1249 G1252 I1252 G1255 I1255 G1258 I1258 G1261 I1261 G1264 I1264 G1267 I1267 G1270 I1270 G1273 I1273 G1276 I1276 G1279 I1279 G1282 I1282 G1285 I1285 G1288 I1288 G1291 I1291 G1294 I1294 G1297 I1297 G1300 I1300 G1303 I1303 G1306 I1306 G1309 I1309 G1312 I1312 G1315 I1315 G1318 I1318 G1321 I1321 G1324 I1324 G1327 I1327 G1330 I1330 G1333 I1333 G1336 I1336 G1339 I1339 G1342 I1342 G1345 I1345 G1348 I1348 G1351 I1351 G1354 I1354 G1357 I1357 G1360 I1360 G1363 I1363 G1366 I1366 G1369 I1369 G1372 I1372 G1375 I1375 G1378 I1378 G1381 I1381 G1384 I1384 G1387 I1387 G1390 I1390 G1393 I1393 G1396 I1396 G1399 I1399 G1402 I1402 G1405 I1405 G1408 I1408 G1411 I1411 G1414 I1414 G1417 I1417 G1420 I1420 G1423 I1423 G1426 I1426 G1429 I1429 G1432 I1432 G1435 I1435 G1438 I1438 G1441 I1441 G1444 I1444 G1447 I1447 G1450 I1450 G1453 I1453 G1456 I1456 G1459 I1459 G1462 I1462 G1465 I1465 G1468 I1468 G1471 I1471 G1474 I1474 G1477 I1477 G1480 I1480 G1483 I1483 G1486 I1486 G1489 I1489 G1492 I1492 G1495 I1495 G1498 I1498 G1501 I1501 G1504 I1504 G1507 I1507 G1510 I1510 G1513 I1513 G1516 I1516 G1519 I1519 G1522 I1522 G1525 I1525 G1528 I1528 G1531 I1531 G1534 I1534 G1537 I1537 G1540 I1540 G1543 I1543 G1546 I1546 G1549 I1549 G1552 I1552 G1555 I1555 G1558 I1558 G1561 I1561 G1564 I1564 G1567 I1567 G1570 I1570 G1573 I1573 G1576 I1576 G1579 I1579 G1582 I1582 G1585 I1585 G1588 I1588 G1591 I1591 G1594 I1594 G1597 I1597 G1600 I1600 G1603 I1603 G1606 I1606 G1609 I1609 G1612 I1612 G1615 I1615 G1618 I1618 G1621 I1621 G1624 I1624 G1627 I1627 G1630 I1630 G1633 I1633 G1636 I1636 G1639 I1639 G1642 I1642 G1645 I1645 G1648 I1648 G1651 I1651 G1654 I1654 G1657 I1657 G1660 I1660 G1663 I1663 G1666 I1666 G1669 I1669 G1672 I1672 G1675 I1675 G1678 I1678 G1681 I1681 G1684 I1684 G1687 I1687 G1690 I1690 G1693 I1693 G1696 I1696 G1699 I1699 G1702 I1702 G1705 I1705 G1708 I1708 G1711 I1711 G1714 I1714 G1717 I1717 G1720 I1720 G1723 I1723 G1726 I1726 G1729 I1729 G1732 I1732 G1735 I1735 G1738 I1738 G1741 I1741 G1744 I1744 G1747 I1747 G1750 I1750 G1753 I1753 G1756 I1756 G1759 I1759 G1762 I1762 G1765 I1765 G1768 I1768 G1771 I1771 G1774 I1774 G1777 I1777 G1780 I1780 G1783 I1783 G1786 I1786 G1789 I1789 G1792 I1792 G1795 I1795 G1798 I1798 G1801 I1801 G1804 I1804 G1807 I1807 G1810 I1810 G1813 I1813 G1816 I1816 G1819 I1819 G1822 I1822 G1825 I1825 G1828 I1828 G1831 I1831 G1834 I1834 G1837 I1837 G1840 I1840 G1843 I1843 G1846 I1846 G1849 I1849 G1852 I1852 G1855 I1855 G1858 I1858 G1861 I1861 G1864 I1864 G1867 I1867 G1870 I1870 G1873 I1873 G1876 I1876 G1879 I1879 G1882 I1882 G1885 I1885 G1888 I1888 G1891 I1891 G1894 I1894 G1897 I1897 G1900 I1900 G1903 I1903 G1906 I1906 G1909 I1909 G1912 I1912 G1915 I1915 G1918 I1918 G1921 I1921 G1924 I1924 G1927 I1927 G1930 I1930 G1933 I1933 G1936 I1936 G1939 I1939 G1942 I1942 G1945 I1945 G1948 I1948 G1951 I1951 G1954 I1954 G1957 I1957 G1960 I1960 G1963 I1963 G1966 I1966 G1969 I1969 G1972 I1972 G1975 I1975 G1978 I1978 G1981 I1981 G1984 I1984 G1987 I1987 G1990 I1990 G1993 I1993 G1996 I1996 G1999 I1999 G2002 I2002 G2005 I2005 G2008 I2008 G2011 I2011 G2014 I2014 G2017 I2017 G2020 I2020 G2023 I2023 G2026 I2026 G2029 I2029 G2032 I2032 G2035 I2035 G2038 I2038 G2041 I2041 G2044 I2044 G2047 I2047 G2050 I2050 G2053 I2053 G2056 I2056 G2059 I2059 G2062 I2062 G2065 I2065 G2068 I2068 G2071 I2071 G2074 I2074 G2077 I2077 G2080 I2080 G2083 I2083 G2086 I2086 G2089 I2089 G2092 I2092 G2095 I2095 G2098 I2098 G2101 I2101 G2104 I2104 G2107 I2107 G2110 I2110 G2113 I2113 G2116 I2116 G2119 I2119 G2122 I2122 G2125 I2125 G2128 I2128 G2131 I2131 G2134 I2134 G2137 I2137 G2140 I2140 G2143 I2143 G2146 I2146 G2149 I2149 G2152 I2152 G2155 I2155 G2158 I2158 G2161 I2161 G2164 I2164 G2167 I2167 G2170 I2170 G2173 I2173 G2176 I2176 G2179 I2179 G2182 I2182 G2185 I2185 G2188 I2188 G2191 I2191 G2194 I2194 G2197 I2197 G2200 I2200 G2203 I2203 G2206 I2206 G2209 I2209 G2212 I2212 G2215 I2215 G2218 I2218 G2221 I2221 G2224 I2224 G2227 I2227 G2230 I2230 G2233 I2233 G2236 I2236 G2239 I2239 G2242 I2242 G2245 I2245 G2248 I2248 G2251 I2251 G2254 I2254 G2257 I2257 G2260 I2260 G2263 I2263 G2266 I2266 G2269 I2269 G2272 I2272 G2275 I2275 G2278 I2278 G2281 I2281 G2284 I2284 G2287 I2287 G2290 I2290 G2293 I2293 G2296 I2296 G2299 I2299 G2302 I2302 G2305 I2305 G2308 I2308 G2311 I2311 G2314 I2314 G2317 I2317 G2320 I2320 G2323 I2323 G2326 I2326 G2329 I2329 G2332 I2332 G2335 I2335 G2338 I2338 G2341 I2341 G2344 I2344 G2347 I2347 G2350 I2350 G2353 I2353 G2356 I2356 G2359 I2359 G2362 I2362 G2365 I2365 G2368 I2368 G2371 I2371 G2374 I2374 G2377 I2377 G2380 I2380 G2383 I2383 G2386 I2386 G2389 I2389 G2392 I2392 G2395 I2395 G2398 I2398 G2401 I2401 G2404 I2404 G2407 I2407 G2410 I2410 G2413 I2413 G2416 I2416 G2419 I2419 G2422 I2422 G2425 I2425 G2428 I2428 G2431 I2431 G2434 I2434 G2437 I2437 G2440 I2440 G2443 I2443 G2446 I2446 G2449 I2449 G2452 I2452 G2455 I2455 G2458 I2458 G2461 I2461 G2464 I2464 G2467 I2467 G2470 I2470 G2473 I2473 G2476 I2476 G2479 I2479 G2482 I2482 G2485 I2485 G2488 I2488 G2491 I2491 G2494 I2494 G2497 I2497 G2500 I2500 G2503 I2503 G2506 I2506 G2509 I2509 G2512 I2512 G2515 I2515 G2518 I2518 G2521 I2521 G2524 I2524 G2527 I2527 G2530 I2530 G2533 I2533 G2536 I2536 G2539 I2539 G2542 I2542 G2545 I2545 G2548 I2548 G2551 I2551 G2554 I2554 G2557 I2557 G2560 I2560 G2563 I2563 G2566 I2566 G2569 I2569 G2572 I2572 G2575 I2575 G2578 I2578 G2581 I2581 G2584 I2584 G2587 I2587 G2590 I2590 G2593 I2593 G2596 I2596 G2599 I2599 G2602 I2602 G2605 I2605 G2608 I2608 G2611 I2611 G2614 I2614 G2617 I2617 G2620 I2620 G2623 I2623 G2626 I2626 G2629 I2629 G2632 I2632 G2635 I2635 G2638 I2638 G2641 I2641 G2644 I2644 G2647 I2647 G2650 I2650 G2653 I2653 G2656 I2656 G2659 I2659 G2662 I2662 G2665 I2665 G2668 I2668 G2671 I2671 G2674 I2674 G2677 I2677 G2680 I2680 G2683 I2683 G2686 I2686 G2689 I2689 G2692 I2692 G2695 I2695 G2698 I2698 G2701 I2701 G2704 I2704 G2707 I2707 G2710 I2710 G2713 I2713 G2716 I2716 G2719 I2719 G2722 I2722 G2725 I2725 G2728 I2728 G2731 I2731 G2734 I2734 G2737 I2737 G2740 I2740 G2743 I2743 G2746 I2746 G2749 I2749 G2752 I2752 G2755 I2755 G2758 I2758 G2761 I2761 G2764 I2764 G2767 I2767 G2770 I2770 G2773 I2773 G2776 I2776 G2779 I2779 G2782 I2782 G2785 I2785 G2788 I2788 G2791 I2791 G2794 I2794 G2797 I2797 G2800 I2800 G2803 I2803 G2806 I2806 G2809 I2809 G2812 I2812 G2815 I2815 G2818 I2818 G2821 I2821 G2824 I2824 G2827 I2827 G2830 I2830 G2833 I2833 G2836 I2836 G2839 I2839 G2842 I2842 G2845 I2845 G2848 I2848 G2851 I2851 G2854 I2854 G2857 I2857 G2860 I2860 G2863 I2863 G2866 I2866 G2869 I2869 G2872 I2872 G2875 I2875 G2878 I2878 G2881 I2881 G2884 I2884 G2887 I2887 G2890 I2890 G2893 I2893 G2896 I2896 G2899 I2899 G2902 I2902 G2905 I2905 G2908 I2908 G2911 I2911 G2914 I2914 G2917 I2917 G2920 I2920 G2923 I2923 G2926 I2926 G2929 I2929 G2932 I2932 G2935 I2935 G2938 I2938 G2941 I2941 G2944 I2944 G2947 I2947 G2950 I2950 G2953 I2953 G2956 I2956 G2959 I2959 G2962 I2962 G2965 I2965 G2968 I2968 G2971 I2971 G2974 I2974 G2977 I2977 G2980 I2980 G2983 I2983 G2986 I2986 G2989 I2989 G2992 I2992 G2995 I2995 G2998 I2998 G3001 I3001 G3004 I3004 G3007 I3007 G3010 I3010 G3013 I3013 G3016 I3016 G3019 I3019 G3022 I3022 G3025 I3025 G3028 I3028 G3031 I3031 G3034 I3034 G3037 I3037 G3040 I3040 G3043 I3043 G3046 I3046 G3049 I3049 G3052 I3052 G3055 I3055 G3058 I3058 G3061 I3061 G3064 I3064 G3067 I3067 G3070 I3070 G3073 I3073 G3076 I3076 G3079 I3079 G3082 I3082 G3085 I3085 G3088 I3088 G3091 I3091 G3094 I3094 G3097 I3097 G3100 I3100 G3103 I3103 G3106 I3106 G3109 I3109 G3112 I3112 G3115 I3115 G3118 I3118 G3121 I3121 G3124 I3124 G3127 I3127 G3130 I3130 G3133 I3133 G3136 I3136 G3139 I3139 G3142 I3142 G3145 I3145 G3148 I3148 G3151 I3151 G3154 I3154 G3157 I3157 G3160 I3160 G3163 I3163 G3166 I3166 G3169 I3169 G3172 I3172 G3175 I3175 G3178 I3178 G3181 I3181 G3184 I3184 G3187 I3187 G3190 I3190 G3193 I3193 G3196 I3196 G3199 I3199 G3202 I3202 G3205 I3205 G3208 I3208 G3211 I3211 G3214 I3214 G3217 I3217 G3220 I3220 G3223 I3223 G3226 I3226 G3229 I3229 G3232 I3232 G3235 I3235 G3238 I3238 G3241 I3241 G3244 I3244 G3247 I3247 G3250 I3250 G3253 I3253 G3256 I3256 G3259 I3259 G3262 I3262 G3265 I3265 G3268 I3268 G3271 I3271 G3274 I3274 G3277 I3277 G3280 I3280 G3283 I3283 G3286 I3286 G3289 I3289 G3292 I3292 G3295 I3295 G3298 I3298 G3301 I3301 G3304 I3304 G3307 I3307 G3310 I3310 G3313 I3313 G3316 I3316 G3319 I3319 G3322 I3322 G3325 I3325 G3328 I3328 G3331 I3331 G3334 I3334 G3337 I3337 G3340 I3340 G3343 I3343 G3346 I3346 G3349 I3349 G3352 I3352 G3355 I3355 G3358 I3358 G3361 I3361 G3364 I3364 G3367 I3367 G3370 I3370 G3373 I3373 G3376 I3376 G3379 I3379 G3382 I3382 G3385 I3385 G3388 I3388 G3391 I3391 G3394 I3394 G3397 I3397 G3400 I3400 G3403 I3403 G3406 I3406 G3409 I3409 G3412 I3412 G3415 I3415 G3418 I3418 G3421 I3421 G3424 I3424 G3427 I3427 G3430 I3430 G3433 I3433 G3436 I3436 G3439 I3439 G3442 I3442 G3445 I3445 G3448 I3448 G3451 I3451 G3454 I3454 G3457 I3457 G3460 I3460 G3463 I3463 G3466 I3466 G3469 I3469 G3472 I3472 G3475 I3475 G3478 I3478 G3481 I3481 G3484 I3484 G3487 I3487 G3490 I3490 G3493 I3493 G3496 I3496 G3499 I3499 G3502 I3502 G3505 I3505 G3508 I3508 G3511 I3511 G3514 I3514 G3517 I3517 G3520 I3520 G3523 I3523 G3526 I3526 G3529 I3529 G3532 I3532 G3535 I3535 G3538 I3538 G3541 I3541 G3544 I3544 G3547 I3547 G3550 I3550 G3553 I3553 G3556 I3556 G3559 I3559 G3562 I3562 G3565 I3565 G3568 I3568 G3571 I3571 G3574 I3574 G3577 I3577 G3580 I3580 G3583 I3583 G3586 I3586 G3589 I3589 G3592 I3592 G3595 I3595 G3598 I3598 G3601 I3601 G3604 I3604 G3607 I3607 G3610 I3610 G3613 I3613 G3616 I3616 G3619 I3619 G3622 I3622 G3625 I3625 G3628 I3628 G3631 I3631 G3634 I3634 G3637 I3637 G3640 I3640 G3643 I3643 G3646 I3646 G3649 I3649 G3652 I3652 G3655 I3655 G3658 I3658 G3661 I3661 G3664 I3664 G3667 I3667 G3670 I3670 G3673 I3673 G3676 I3676 G3679 I3679 G3682 I3682 G3685 I3685 G3688 I3688 G3691 I3691 G3694 I3694 G3697 I3697 G3700 I3700 G3703 I3703 G3706 I3706 G3709 I3709 G3712 I3712 G3715 I3715 G3718 I3718 G3721 I3721 G3724 I3724 G3727 I3727 G3730 I3730 G3733 I3733 G3736 I3736 G3739 I3739 G3742 I3742 G3745 I3745 G3748 I3748 G3751 I3751 G3754 I3754 G3757 I3757 G3760 I3760 G3763 I3763 G3766 I3766 G3769 I3769 G3772 I3772 G3775 I3775 G3778 I3778 G3781 I3781 G3784 I3784 G3787 I3787 G3790 I3790 G3793 I3793 G3796 I3796 G3799 I3799 G3802 I3802 G3805 I3805 G3808 I3808 G3811 I3811 G3814 I3814 G3817 I3817 G3820 I3820 G3823 I3823 G3826 I3826 G3829 I3829 G3832 I3832 G3835 I3835 G3838 I3838 G3841 I3841 G3844 I3844 G3847 I3847 G3850 I3850 G3853 I3853 G3856 I3856 G3859 I3859 G3862 I3862 G3865 I3865 G3868 I3868 G3871 I3871 G3874 I3874 G3877 I3877 G3880 I3880 G3883 I3883 G3886 I3886 G3889 I3889 G3892 I3892 G3895 I3895 G3898 I3898 G3901 I3901 G3904 I3904 G3907 I3907 G3910 I3910 G3913 I3913 G3916 I3916 G3919 I3919 G3922 I3922 G3925 I3925 G3928 I3928 G3931 I3931 G3934 I3934 G3937 I3937 G3940 I3940 G3943 I3943 G3946 I3946 G3949 I3949 G3952 I3952 G3955 I3955 G3958 I3958 G3961 I3961 G3964 I3964 G3967 I3967 G3970 I3970 G3973 I3973 G3976 I3976 G3979 I3979 G3982 I3982 G3985 I3985 G3988 I3988 G3991 I3991 G3994 I3994 G3997 I3997 G4000 I4000 G4003 I4003 G4006 I4006 G4009 I4009 G4012 I4012 G4015 I4015 G4018 I4018 G4021 I4021 G4024 I4024 G4027 I4027 G4030 I4030 G4033 I4033 G4036 I4036 G4039 I4039 G4042 I4042 G4045 I4045 G4048 I4048 G4051 I4051 G4054 I4054 G4057 I4057 G4060 I4060 G4063 I4063 G4066 I4066 G4069 I4069 G4072 I4072 G4075 I4075 G4078 I4078 G4081 I4081 G4084 I4084 G4087 I4087 G4090 I4090 G4093 I4093 G4096 I4096 G4099 I4099 G4102 I4102 G4105 I4105 G4108 I4108 G4111 I4111 G4114 I4114 G4117 I4117 G4120 I4120 G4123 I4123 G4126 I4126 G4129 I4129 G4132 I4132 G4135 I4135 G4138 I4138 G4141 I4141 G4144 I4144 G4147 I4147 G4150 I4150 G4153 I4153 G4156 I4156 G4159 I4159 G4162 I4162 G4165 I4165 G4168 I4168 G4171 I4171 G4174 I4174 G4177 I4177 G4180 I4180 G4183 I4183 G4186 I4186 G4189 I4189 G4192 I4192 G4195 I4195 G4198 I4198 G4201 I4201 G4204 I4204 G4207 I4207 G4210 I4210 G4213 I4213 G4216 I4216 G4219 I4219 G4222 I4222 G4225 I4225 G4228 I4228 G4231 I4231 G4234 I4234 G4237 I423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G38 I38 G39 G41:G42 G44:G45 G47:G48 G50:G51 G53:G54 G56:G57 G59:G60 G62:G63 G65:G66 G68:G69 G71:G72 G74:G75 G77:G78 G80:G81 G83:G84 G86:G87 G89:G90 G92:G93 G95:G96 G98:G99 G101:G102 G104:G105 G107:G108 G110:G111 G113:G114 G116:G117 G119:G120 G122:G123 G125:G126 G128:G129 G131:G132 G134:G135 G137:G138 G140:G141 G143:G144 G146:G147 G149:G150 G152:G153 G155:G156 G158:G159 G161:G162 G164:G165 G167:G168 G170:G171 G173:G174 G176:G177 G179:G180 G182:G183 G185:G186 G188:G189 G191:G192 G194:G195 G197:G198 G200:G201 G203:G204 G206:G207 G209:G210 G212:G213 G215:G216 G218:G219 G221:G222 G224:G225 G227:G228 G230:G231 G233:G234 G236:G237 G239:G240 G242:G243 G245:G246 G248:G249 G251:G252 G254:G255 G257:G258 G260:G261 G263:G264 G266:G267 G269:G270 G272:G273 G275:G276 G278:G279 G281:G282 G284:G285 G287:G288 G290:G291 G293:G294 G296:G297 G299:G300 G302:G303 G305:G306 G308:G309 G311:G312 G314:G315 G317:G318 G320:G321 G323:G324 G326:G327 G329:G330 G332:G333 G335:G336 G338:G339 G341:G342 G344:G345 G347:G348 G350:G351 G353:G354 G356:G357 G359:G360 G362:G363 G365:G366 G368:G369 G371:G372 G374:G375 G377:G378 G380:G381 G383:G384 G386:G387 G389:G390 G392:G393 G395:G396 G398:G399 G401:G402 G404:G405 G407:G408 G410:G411 G413:G414 G416:G417 G419:G420 G422:G423 G425:G426 G428:G429 G431:G432 G434:G435 G437:G438 G440:G441 G443:G444 G446:G447 G449:G450 G452:G453 G455:G456 G458:G459 G461:G462 G464:G465 G467:G468 G470:G471 G473:G474 G476:G477 G479:G480 G482:G483 G485:G486 G488:G489 G491:G492 G494:G495 G497:G498 G500:G501 G503:G504 G506:G507 G509:G510 G512:G513 G515:G516 G518:G519 G521:G522 G524:G525 G527:G528 G530:G531 G533:G534 G536:G537 G539:G540 G542:G543 G545:G546 G548:G549 G551:G552 G554:G555 G557:G558 G560:G561 G563:G564 G566:G567 G569:G570 G572:G573 G575:G576 G578:G579 G581:G582 G584:G585 G587:G588 G590:G591 G593:G594 G596:G597 G599:G600 G602:G603 G605:G606 G608:G609 G611:G612 G614:G615 G617:G618 G620:G621 G623:G624 G626:G627 G629:G630 G632:G633 G635:G636 G638:G639 G641:G642 G644:G645 G647:G648 G650:G651 G653:G654 G656:G657 G659:G660 G662:G663 G665:G666 G668:G669 G671:G672 G674:G675 G677:G678 G680:G681 G683:G684 G686:G687 G689:G690 G692:G693 G695:G696 G698:G699 G701:G702 G704:G705 G707:G708 G710:G711 G713:G714 G716:G717 G719:G720 G722:G723 G725:G726 G728:G729 G731:G732 G734:G735 G737:G738 G740:G741 G743:G744 G746:G747 G749:G750 G752:G753 G755:G756 G758:G759 G761:G762 G764:G765 G767:G768 G770:G771 G773:G774 G776:G777 G779:G780 G782:G783 G785:G786 G788:G789 G791:G792 G794:G795 G797:G798 G800:G801 G803:G804 G806:G807 G809:G810 G812:G813 G815:G816 G818:G819 G821:G822 G824:G825 G827:G828 G830:G831 G833:G834 G836:G837 G839:G840 G842:G843 G845:G846 G848:G849 G851:G852 G854:G855 G857:G858 G860:G861 G863:G864 G866:G867 G869:G870 G872:G873 G875:G876 G878:G879 G881:G882 G884:G885 G887:G888 G890:G891 G893:G894 G896:G897 G899:G900 G902:G903 G905:G906 G908:G909 G911:G912 G914:G915 G917:G918 G920:G921 G923:G924 G926:G927 G929:G930 G932:G933 G935:G936 G938:G939 G941:G942 G944:G945 G947:G948 G950:G951 G953:G954 G956:G957 G959:G960 G962:G963 G965:G966 G968:G969 G971:G972 G974:G975 G977:G978 G980:G981 G983:G984 G986:G987 G989:G990 G992:G993 G995:G996 G998:G999 G1001:G1002 G1004:G1005 G1007:G1008 G1010:G1011 G1013:G1014 G1016:G1017 G1019:G1020 G1022:G1023 G1025:G1026 G1028:G1029 G1031:G1032 G1034:G1035 G1037:G1038 G1040:G1041 G1043:G1044 G1046:G1047 G1049:G1050 G1052:G1053 G1055:G1056 G1058:G1059 G1061:G1062 G1064:G1065 G1067:G1068 G1070:G1071 G1073:G1074 G1076:G1077 G1079:G1080 G1082:G1083 G1085:G1086 G1088:G1089 G1091:G1092 G1094:G1095 G1097:G1098 G1100:G1101 G1103:G1104 G1106:G1107 G1109:G1110 G1112:G1113 G1115:G1116 G1118:G1119 G1121:G1122 G1124:G1125 G1127:G1128 G1130:G1131 G1133:G1134 G1136:G1137 G1139:G1140 G1142:G1143 G1145:G1146 G1148:G1149 G1151:G1152 G1154:G1155 G1157:G1158 G1160:G1161 G1163:G1164 G1166:G1167 G1169:G1170 G1172:G1173 G1175:G1176 G1178:G1179 G1181:G1182 G1184:G1185 G1187:G1188 G1190:G1191 G1193:G1194 G1196:G1197 G1199:G1200 G1202:G1203 G1205:G1206 G1208:G1209 G1211:G1212 G1214:G1215 G1217:G1218 G1220:G1221 G1223:G1224 G1226:G1227 G1229:G1230 G1232:G1233 G1235:G1236 G1238:G1239 G1241:G1242 G1244:G1245 G1247:G1248 G1250:G1251 G1253:G1254 G1256:G1257 G1259:G1260 G1262:G1263 G1265:G1266 G1268:G1269 G1271:G1272 G1274:G1275 G1277:G1278 G1280:G1281 G1283:G1284 G1286:G1287 G1289:G1290 G1292:G1293 G1295:G1296 G1298:G1299 G1301:G1302 G1304:G1305 G1307:G1308 G1310:G1311 G1313:G1314 G1316:G1317 G1319:G1320 G1322:G1323 G1325:G1326 G1328:G1329 G1331:G1332 G1334:G1335 G1337:G1338 G1340:G1341 G1343:G1344 G1346:G1347 G1349:G1350 G1352:G1353 G1355:G1356 G1358:G1359 G1361:G1362 G1364:G1365 G1367:G1368 G1370:G1371 G1373:G1374 G1376:G1377 G1379:G1380 G1382:G1383 G1385:G1386 G1388:G1389 G1391:G1392 G1394:G1395 G1397:G1398 G1400:G1401 G1403:G1404 G1406:G1407 G1409:G1410 G1412:G1413 G1415:G1416 G1418:G1419 G1421:G1422 G1424:G1425 G1427:G1428 G1430:G1431 G1433:G1434 G1436:G1437 G1439:G1440 G1442:G1443 G1445:G1446 G1448:G1449 G1451:G1452 G1454:G1455 G1457:G1458 G1460:G1461 G1463:G1464 G1466:G1467 G1469:G1470 G1472:G1473 G1475:G1476 G1478:G1479 G1481:G1482 G1484:G1485 G1487:G1488 G1490:G1491 G1493:G1494 G1496:G1497 G1499:G1500 G1502:G1503 G1505:G1506 G1508:G1509 G1511:G1512 G1514:G1515 G1517:G1518 G1520:G1521 G1523:G1524 G1526:G1527 G1529:G1530 G1532:G1533 G1535:G1536 G1538:G1539 G1541:G1542 G1544:G1545 G1547:G1548 G1550:G1551 G1553:G1554 G1556:G1557 G1559:G1560 G1562:G1563 G1565:G1566 G1568:G1569 G1571:G1572 G1574:G1575 G1577:G1578 G1580:G1581 G1583:G1584 G1586:G1587 G1589:G1590 G1592:G1593 G1595:G1596 G1598:G1599 G1601:G1602 G1604:G1605 G1607:G1608 G1610:G1611 G1613:G1614 G1616:G1617 G1619:G1620 G1622:G1623 G1625:G1626 G1628:G1629 G1631:G1632 G1634:G1635 G1637:G1638 G1640:G1641 G1643:G1644 G1646:G1647 G1649:G1650 G1652:G1653 G1655:G1656 G1658:G1659 G1661:G1662 G1664:G1665 G1667:G1668 G1670:G1671 G1673:G1674 G1676:G1677 G1679:G1680 G1682:G1683 G1685:G1686 G1688:G1689 G1691:G1692 G1694:G1695 G1697:G1698 G1700:G1701 G1703:G1704 G1706:G1707 G1709:G1710 G1712:G1713 G1715:G1716 G1718:G1719 G1721:G1722 G1724:G1725 G1727:G1728 G1730:G1731 G1733:G1734 G1736:G1737 G1739:G1740 G1742:G1743 G1745:G1746 G1748:G1749 G1751:G1752 G1754:G1755 G1757:G1758 G1760:G1761 G1763:G1764 G1766:G1767 G1769:G1770 G1772:G1773 G1775:G1776 G1778:G1779 G1781:G1782 G1784:G1785 G1787:G1788 G1790:G1791 G1793:G1794 G1796:G1797 G1799:G1800 G1802:G1803 G1805:G1806 G1808:G1809 G1811:G1812 G1814:G1815 G1817:G1818 G1820:G1821 G1823:G1824 G1826:G1827 G1829:G1830 G1832:G1833 G1835:G1836 G1838:G1839 G1841:G1842 G1844:G1845 G1847:G1848 G1850:G1851 G1853:G1854 G1856:G1857 G1859:G1860 G1862:G1863 G1865:G1866 G1868:G1869 G1871:G1872 G1874:G1875 G1877:G1878 G1880:G1881 G1883:G1884 G1886:G1887 G1889:G1890 G1892:G1893 G1895:G1896 G1898:G1899 G1901:G1902 G1904:G1905 G1907:G1908 G1910:G1911 G1913:G1914 G1916:G1917 G1919:G1920 G1922:G1923 G1925:G1926 G1928:G1929 G1931:G1932 G1934:G1935 G1937:G1938 G1940:G1941 G1943:G1944 G1946:G1947 G1949:G1950 G1952:G1953 G1955:G1956 G1958:G1959 G1961:G1962 G1964:G1965 G1967:G1968 G1970:G1971 G1973:G1974 G1976:G1977 G1979:G1980 G1982:G1983 G1985:G1986 G1988:G1989 G1991:G1992 G1994:G1995 G1997:G1998 G2000:G2001 G2003:G2004 G2006:G2007 G2009:G2010 G2012:G2013 G2015:G2016 G2018:G2019 G2021:G2022 G2024:G2025 G2027:G2028 G2030:G2031 G2033:G2034 G2036:G2037 G2039:G2040 G2042:G2043 G2045:G2046 G2048:G2049 G2051:G2052 G2054:G2055 G2057:G2058 G2060:G2061 G2063:G2064 G2066:G2067 G2069:G2070 G2072:G2073 G2075:G2076 G2078:G2079 G2081:G2082 G2084:G2085 G2087:G2088 G2090:G2091 G2093:G2094 G2096:G2097 G2099:G2100 G2102:G2103 G2105:G2106 G2108:G2109 G2111:G2112 G2114:G2115 G2117:G2118 G2120:G2121 G2123:G2124 G2126:G2127 G2129:G2130 G2132:G2133 G2135:G2136 G2138:G2139 G2141:G2142 G2144:G2145 G2147:G2148 G2150:G2151 G2153:G2154 G2156:G2157 G2159:G2160 G2162:G2163 G2165:G2166 G2168:G2169 G2171:G2172 G2174:G2175 G2177:G2178 G2180:G2181 G2183:G2184 G2186:G2187 G2189:G2190 G2192:G2193 G2195:G2196 G2198:G2199 G2201:G2202 G2204:G2205 G2207:G2208 G2210:G2211 G2213:G2214 G2216:G2217 G2219:G2220 G2222:G2223 G2225:G2226 G2228:G2229 G2231:G2232 G2234:G2235 G2237:G2238 G2240:G2241 G2243:G2244 G2246:G2247 G2249:G2250 G2252:G2253 G2255:G2256 G2258:G2259 G2261:G2262 G2264:G2265 G2267:G2268 G2270:G2271 G2273:G2274 G2276:G2277 G2279:G2280 G2282:G2283 G2285:G2286 G2288:G2289 G2291:G2292 G2294:G2295 G2297:G2298 G2300:G2301 G2303:G2304 G2306:G2307 G2309:G2310 G2312:G2313 G2315:G2316 G2318:G2319 G2321:G2322 G2324:G2325 G2327:G2328 G2330:G2331 G2333:G2334 G2336:G2337 G2339:G2340 G2342:G2343 G2345:G2346 G2348:G2349 G2351:G2352 G2354:G2355 G2357:G2358 G2360:G2361 G2363:G2364 G2366:G2367 G2369:G2370 G2372:G2373 G2375:G2376 G2378:G2379 G2381:G2382 G2384:G2385 G2387:G2388 G2390:G2391 G2393:G2394 G2396:G2397 G2399:G2400 G2402:G2403 G2405:G2406 G2408:G2409 G2411:G2412 G2414:G2415 G2417:G2418 G2420:G2421 G2423:G2424 G2426:G2427 G2429:G2430 G2432:G2433 G2435:G2436 G2438:G2439 G2441:G2442 G2444:G2445 G2447:G2448 G2450:G2451 G2453:G2454 G2456:G2457 G2459:G2460 G2462:G2463 G2465:G2466 G2468:G2469 G2471:G2472 G2474:G2475 G2477:G2478 G2480:G2481 G2483:G2484 G2486:G2487 G2489:G2490 G2492:G2493 G2495:G2496 G2498:G2499 G2501:G2502 G2504:G2505 G2507:G2508 G2510:G2511 G2513:G2514 G2516:G2517 G2519:G2520 G2522:G2523 G2525:G2526 G2528:G2529 G2531:G2532 G2534:G2535 G2537:G2538 G2540:G2541 G2543:G2544 G2546:G2547 G2549:G2550 G2552:G2553 G2555:G2556 G2558:G2559 G2561:G2562 G2564:G2565 G2567:G2568 G2570:G2571 G2573:G2574 G2576:G2577 G2579:G2580 G2582:G2583 G2585:G2586 G2588:G2589 G2591:G2592 G2594:G2595 G2597:G2598 G2600:G2601 G2603:G2604 G2606:G2607 G2609:G2610 G2612:G2613 G2615:G2616 G2618:G2619 G2621:G2622 G2624:G2625 G2627:G2628 G2630:G2631 G2633:G2634 G2636:G2637 G2639:G2640 G2642:G2643 G2645:G2646 G2648:G2649 G2651:G2652 G2654:G2655 G2657:G2658 G2660:G2661 G2663:G2664 G2666:G2667 G2669:G2670 G2672:G2673 G2675:G2676 G2678:G2679 G2681:G2682 G2684:G2685 G2687:G2688 G2690:G2691 G2693:G2694 G2696:G2697 G2699:G2700 G2702:G2703 G2705:G2706 G2708:G2709 G2711:G2712 G2714:G2715 G2717:G2718 G2720:G2721 G2723:G2724 G2726:G2727 G2729:G2730 G2732:G2733 G2735:G2736 G2738:G2739 G2741:G2742 G2744:G2745 G2747:G2748 G2750:G2751 G2753:G2754 G2756:G2757 G2759:G2760 G2762:G2763 G2765:G2766 G2768:G2769 G2771:G2772 G2774:G2775 G2777:G2778 G2780:G2781 G2783:G2784 G2786:G2787 G2789:G2790 G2792:G2793 G2795:G2796 G2798:G2799 G2801:G2802 G2804:G2805 G2807:G2808 G2810:G2811 G2813:G2814 G2816:G2817 G2819:G2820 G2822:G2823 G2825:G2826 G2828:G2829 G2831:G2832 G2834:G2835 G2837:G2838 G2840:G2841 G2843:G2844 G2846:G2847 G2849:G2850 G2852:G2853 G2855:G2856 G2858:G2859 G2861:G2862 G2864:G2865 G2867:G2868 G2870:G2871 G2873:G2874 G2876:G2877 G2879:G2880 G2882:G2883 G2885:G2886 G2888:G2889 G2891:G2892 G2894:G2895 G2897:G2898 G2900:G2901 G2903:G2904 G2906:G2907 G2909:G2910 G2912:G2913 G2915:G2916 G2918:G2919 G2921:G2922 G2924:G2925 G2927:G2928 G2930:G2931 G2933:G2934 G2936:G2937 G2939:G2940 G2942:G2943 G2945:G2946 G2948:G2949 G2951:G2952 G2954:G2955 G2957:G2958 G2960:G2961 G2963:G2964 G2966:G2967 G2969:G2970 G2972:G2973 G2975:G2976 G2978:G2979 G2981:G2982 G2984:G2985 G2987:G2988 G2990:G2991 G2993:G2994 G2996:G2997 G2999:G3000 G3002:G3003 G3005:G3006 G3008:G3009 G3011:G3012 G3014:G3015 G3017:G3018 G3020:G3021 G3023:G3024 G3026:G3027 G3029:G3030 G3032:G3033 G3035:G3036 G3038:G3039 G3041:G3042 G3044:G3045 G3047:G3048 G3050:G3051 G3053:G3054 G3056:G3057 G3059:G3060 G3062:G3063 G3065:G3066 G3068:G3069 G3071:G3072 G3074:G3075 G3077:G3078 G3080:G3081 G3083:G3084 G3086:G3087 G3089:G3090 G3092:G3093 G3095:G3096 G3098:G3099 G3101:G3102 G3104:G3105 G3107:G3108 G3110:G3111 G3113:G3114 G3116:G3117 G3119:G3120 G3122:G3123 G3125:G3126 G3128:G3129 G3131:G3132 G3134:G3135 G3137:G3138 G3140:G3141 G3143:G3144 G3146:G3147 G3149:G3150 G3152:G3153 G3155:G3156 G3158:G3159 G3161:G3162 G3164:G3165 G3167:G3168 G3170:G3171 G3173:G3174 G3176:G3177 G3179:G3180 G3182:G3183 G3185:G3186 G3188:G3189 G3191:G3192 G3194:G3195 G3197:G3198 G3200:G3201 G3203:G3204 G3206:G3207 G3209:G3210 G3212:G3213 G3215:G3216 G3218:G3219 G3221:G3222 G3224:G3225 G3227:G3228 G3230:G3231 G3233:G3234 G3236:G3237 G3239:G3240 G3242:G3243 G3245:G3246 G3248:G3249 G3251:G3252 G3254:G3255 G3257:G3258 G3260:G3261 G3263:G3264 G3266:G3267 G3269:G3270 G3272:G3273 G3275:G3276 G3278:G3279 G3281:G3282 G3284:G3285 G3287:G3288 G3290:G3291 G3293:G3294 G3296:G3297 G3299:G3300 G3302:G3303 G3305:G3306 G3308:G3309 G3311:G3312 G3314:G3315 G3317:G3318 G3320:G3321 G3323:G3324 G3326:G3327 G3329:G3330 G3332:G3333 G3335:G3336 G3338:G3339 G3341:G3342 G3344:G3345 G3347:G3348 G3350:G3351 G3353:G3354 G3356:G3357 G3359:G3360 G3362:G3363 G3365:G3366 G3368:G3369 G3371:G3372 G3374:G3375 G3377:G3378 G3380:G3381 G3383:G3384 G3386:G3387 G3389:G3390 G3392:G3393 G3395:G3396 G3398:G3399 G3401:G3402 G3404:G3405 G3407:G3408 G3410:G3411 G3413:G3414 G3416:G3417 G3419:G3420 G3422:G3423 G3425:G3426 G3428:G3429 G3431:G3432 G3434:G3435 G3437:G3438 G3440:G3441 G3443:G3444 G3446:G3447 G3449:G3450 G3452:G3453 G3455:G3456 G3458:G3459 G3461:G3462 G3464:G3465 G3467:G3468 G3470:G3471 G3473:G3474 G3476:G3477 G3479:G3480 G3482:G3483 G3485:G3486 G3488:G3489 G3491:G3492 G3494:G3495 G3497:G3498 G3500:G3501 G3503:G3504 G3506:G3507 G3509:G3510 G3512:G3513 G3515:G3516 G3518:G3519 G3521:G3522 G3524:G3525 G3527:G3528 G3530:G3531 G3533:G3534 G3536:G3537 G3539:G3540 G3542:G3543 G3545:G3546 G3548:G3549 G3551:G3552 G3554:G3555 G3557:G3558 G3560:G3561 G3563:G3564 G3566:G3567 G3569:G3570 G3572:G3573 G3575:G3576 G3578:G3579 G3581:G3582 G3584:G3585 G3587:G3588 G3590:G3591 G3593:G3594 G3596:G3597 G3599:G3600 G3602:G3603 G3605:G3606 G3608:G3609 G3611:G3612 G3614:G3615 G3617:G3618 G3620:G3621 G3623:G3624 G3626:G3627 G3629:G3630 G3632:G3633 G3635:G3636 G3638:G3639 G3641:G3642 G3644:G3645 G3647:G3648 G3650:G3651 G3653:G3654 G3656:G3657 G3659:G3660 G3662:G3663 G3665:G3666 G3668:G3669 G3671:G3672 G3674:G3675 G3677:G3678 G3680:G3681 G3683:G3684 G3686:G3687 G3689:G3690 G3692:G3693 G3695:G3696 G3698:G3699 G3701:G3702 G3704:G3705 G3707:G3708 G3710:G3711 G3713:G3714 G3716:G3717 G3719:G3720 G3722:G3723 G3725:G3726 G3728:G3729 G3731:G3732 G3734:G3735 G3737:G3738 G3740:G3741 G3743:G3744 G3746:G3747 G3749:G3750 G3752:G3753 G3755:G3756 G3758:G3759 G3761:G3762 G3764:G3765 G3767:G3768 G3770:G3771 G3773:G3774 G3776:G3777 G3779:G3780 G3782:G3783 G3785:G3786 G3788:G3789 G3791:G3792 G3794:G3795 G3797:G3798 G3800:G3801 G3803:G3804 G3806:G3807 G3809:G3810 G3812:G3813 G3815:G3816 G3818:G3819 G3821:G3822 G3824:G3825 G3827:G3828 G3830:G3831 G3833:G3834 G3836:G3837 G3839:G3840 G3842:G3843 G3845:G3846 G3848:G3849 G3851:G3852 G3854:G3855 G3857:G3858 G3860:G3861 G3863:G3864 G3866:G3867 G3869:G3870 G3872:G3873 G3875:G3876 G3878:G3879 G3881:G3882 G3884:G3885 G3887:G3888 G3890:G3891 G3893:G3894 G3896:G3897 G3899:G3900 G3902:G3903 G3905:G3906 G3908:G3909 G3911:G3912 G3914:G3915 G3917:G3918 G3920:G3921 G3923:G3924 G3926:G3927 G3929:G3930 G3932:G3933 G3935:G3936 G3938:G3939 G3941:G3942 G3944:G3945 G3947:G3948 G3950:G3951 G3953:G3954 G3956:G3957 G3959:G3960 G3962:G3963 G3965:G3966 G3968:G3969 G3971:G3972 G3974:G3975 G3977:G3978 G3980:G3981 G3983:G3984 G3986:G3987 G3989:G3990 G3992:G3993 G3995:G3996 G3998:G3999 G4001:G4002 G4004:G4005 G4007:G4008 G4010:G4011 G4013:G4014 G4016:G4017 G4019:G4020 G4022:G4023 G4025:G4026 G4028:G4029 G4031:G4032 G4034:G4035 G4037:G4038 G4040:G4041 G4043:G4044 G4046:G4047 G4049:G4050 G4052:G4053 G4055:G4056 G4058:G4059 G4061:G4062 G4064:G4065 G4067:G4068 G4070:G4071 G4073:G4074 G4076:G4077 G4079:G4080 G4082:G4083 G4085:G4086 G4088:G4089 G4091:G4092 G4094:G4095 G4097:G4098 G4100:G4101 G4103:G4104 G4106:G4107 G4109:G4110 G4112:G4113 G4115:G4116 G4118:G4119 G4121:G4122 G4124:G4125 G4127:G4128 G4130:G4131 G4133:G4134 G4136:G4137 G4139:G4140 G4142:G4143 G4145:G4146 G4148:G4149 G4151:G4152 G4154:G4155 G4157:G4158 G4160:G4161 G4163:G4164 G4166:G4167 G4169:G4170 G4172:G4173 G4175:G4176 G4178:G4179 G4181:G4182 G4184:G4185 G4187:G4188 G4190:G4191 G4193:G4194 G4196:G4197 G4199:G4200 G4202:G4203 G4205:G4206 G4208:G4209 G4211:G4212 G4214:G4215 G4217:G4218 G4220:G4221 G4223:G4224 G4226:G4227 G4229:G4230 G4232:G4233 G4235:G4236 G4238:G4239 I39 I41:I42 I44:I45 I47:I48 I50:I51 I53:I54 I56:I57 I59:I60 I62:I63 I65:I66 I68:I69 I71:I72 I74:I75 I77:I78 I80:I81 I83:I84 I86:I87 I89:I90 I92:I93 I95:I96 I98:I99 I101:I102 I104:I105 I107:I108 I110:I111 I113:I114 I116:I117 I119:I120 I122:I123 I125:I126 I128:I129 I131:I132 I134:I135 I137:I138 I140:I141 I143:I144 I146:I147 I149:I150 I152:I153 I155:I156 I158:I159 I161:I162 I164:I165 I167:I168 I170:I171 I173:I174 I176:I177 I179:I180 I182:I183 I185:I186 I188:I189 I191:I192 I194:I195 I197:I198 I200:I201 I203:I204 I206:I207 I209:I210 I212:I213 I215:I216 I218:I219 I221:I222 I224:I225 I227:I228 I230:I231 I233:I234 I236:I237 I239:I240 I242:I243 I245:I246 I248:I249 I251:I252 I254:I255 I257:I258 I260:I261 I263:I264 I266:I267 I269:I270 I272:I273 I275:I276 I278:I279 I281:I282 I284:I285 I287:I288 I290:I291 I293:I294 I296:I297 I299:I300 I302:I303 I305:I306 I308:I309 I311:I312 I314:I315 I317:I318 I320:I321 I323:I324 I326:I327 I329:I330 I332:I333 I335:I336 I338:I339 I341:I342 I344:I345 I347:I348 I350:I351 I353:I354 I356:I357 I359:I360 I362:I363 I365:I366 I368:I369 I371:I372 I374:I375 I377:I378 I380:I381 I383:I384 I386:I387 I389:I390 I392:I393 I395:I396 I398:I399 I401:I402 I404:I405 I407:I408 I410:I411 I413:I414 I416:I417 I419:I420 I422:I423 I425:I426 I428:I429 I431:I432 I434:I435 I437:I438 I440:I441 I443:I444 I446:I447 I449:I450 I452:I453 I455:I456 I458:I459 I461:I462 I464:I465 I467:I468 I470:I471 I473:I474 I476:I477 I479:I480 I482:I483 I485:I486 I488:I489 I491:I492 I494:I495 I497:I498 I500:I501 I503:I504 I506:I507 I509:I510 I512:I513 I515:I516 I518:I519 I521:I522 I524:I525 I527:I528 I530:I531 I533:I534 I536:I537 I539:I540 I542:I543 I545:I546 I548:I549 I551:I552 I554:I555 I557:I558 I560:I561 I563:I564 I566:I567 I569:I570 I572:I573 I575:I576 I578:I579 I581:I582 I584:I585 I587:I588 I590:I591 I593:I594 I596:I597 I599:I600 I602:I603 I605:I606 I608:I609 I611:I612 I614:I615 I617:I618 I620:I621 I623:I624 I626:I627 I629:I630 I632:I633 I635:I636 I638:I639 I641:I642 I644:I645 I647:I648 I650:I651 I653:I654 I656:I657 I659:I660 I662:I663 I665:I666 I668:I669 I671:I672 I674:I675 I677:I678 I680:I681 I683:I684 I686:I687 I689:I690 I692:I693 I695:I696 I698:I699 I701:I702 I704:I705 I707:I708 I710:I711 I713:I714 I716:I717 I719:I720 I722:I723 I725:I726 I728:I729 I731:I732 I734:I735 I737:I738 I740:I741 I743:I744 I746:I747 I749:I750 I752:I753 I755:I756 I758:I759 I761:I762 I764:I765 I767:I768 I770:I771 I773:I774 I776:I777 I779:I780 I782:I783 I785:I786 I788:I789 I791:I792 I794:I795 I797:I798 I800:I801 I803:I804 I806:I807 I809:I810 I812:I813 I815:I816 I818:I819 I821:I822 I824:I825 I827:I828 I830:I831 I833:I834 I836:I837 I839:I840 I842:I843 I845:I846 I848:I849 I851:I852 I854:I855 I857:I858 I860:I861 I863:I864 I866:I867 I869:I870 I872:I873 I875:I876 I878:I879 I881:I882 I884:I885 I887:I888 I890:I891 I893:I894 I896:I897 I899:I900 I902:I903 I905:I906 I908:I909 I911:I912 I914:I915 I917:I918 I920:I921 I923:I924 I926:I927 I929:I930 I932:I933 I935:I936 I938:I939 I941:I942 I944:I945 I947:I948 I950:I951 I953:I954 I956:I957 I959:I960 I962:I963 I965:I966 I968:I969 I971:I972 I974:I975 I977:I978 I980:I981 I983:I984 I986:I987 I989:I990 I992:I993 I995:I996 I998:I999 I1001:I1002 I1004:I1005 I1007:I1008 I1010:I1011 I1013:I1014 I1016:I1017 I1019:I1020 I1022:I1023 I1025:I1026 I1028:I1029 I1031:I1032 I1034:I1035 I1037:I1038 I1040:I1041 I1043:I1044 I1046:I1047 I1049:I1050 I1052:I1053 I1055:I1056 I1058:I1059 I1061:I1062 I1064:I1065 I1067:I1068 I1070:I1071 I1073:I1074 I1076:I1077 I1079:I1080 I1082:I1083 I1085:I1086 I1088:I1089 I1091:I1092 I1094:I1095 I1097:I1098 I1100:I1101 I1103:I1104 I1106:I1107 I1109:I1110 I1112:I1113 I1115:I1116 I1118:I1119 I1121:I1122 I1124:I1125 I1127:I1128 I1130:I1131 I1133:I1134 I1136:I1137 I1139:I1140 I1142:I1143 I1145:I1146 I1148:I1149 I1151:I1152 I1154:I1155 I1157:I1158 I1160:I1161 I1163:I1164 I1166:I1167 I1169:I1170 I1172:I1173 I1175:I1176 I1178:I1179 I1181:I1182 I1184:I1185 I1187:I1188 I1190:I1191 I1193:I1194 I1196:I1197 I1199:I1200 I1202:I1203 I1205:I1206 I1208:I1209 I1211:I1212 I1214:I1215 I1217:I1218 I1220:I1221 I1223:I1224 I1226:I1227 I1229:I1230 I1232:I1233 I1235:I1236 I1238:I1239 I1241:I1242 I1244:I1245 I1247:I1248 I1250:I1251 I1253:I1254 I1256:I1257 I1259:I1260 I1262:I1263 I1265:I1266 I1268:I1269 I1271:I1272 I1274:I1275 I1277:I1278 I1280:I1281 I1283:I1284 I1286:I1287 I1289:I1290 I1292:I1293 I1295:I1296 I1298:I1299 I1301:I1302 I1304:I1305 I1307:I1308 I1310:I1311 I1313:I1314 I1316:I1317 I1319:I1320 I1322:I1323 I1325:I1326 I1328:I1329 I1331:I1332 I1334:I1335 I1337:I1338 I1340:I1341 I1343:I1344 I1346:I1347 I1349:I1350 I1352:I1353 I1355:I1356 I1358:I1359 I1361:I1362 I1364:I1365 I1367:I1368 I1370:I1371 I1373:I1374 I1376:I1377 I1379:I1380 I1382:I1383 I1385:I1386 I1388:I1389 I1391:I1392 I1394:I1395 I1397:I1398 I1400:I1401 I1403:I1404 I1406:I1407 I1409:I1410 I1412:I1413 I1415:I1416 I1418:I1419 I1421:I1422 I1424:I1425 I1427:I1428 I1430:I1431 I1433:I1434 I1436:I1437 I1439:I1440 I1442:I1443 I1445:I1446 I1448:I1449 I1451:I1452 I1454:I1455 I1457:I1458 I1460:I1461 I1463:I1464 I1466:I1467 I1469:I1470 I1472:I1473 I1475:I1476 I1478:I1479 I1481:I1482 I1484:I1485 I1487:I1488 I1490:I1491 I1493:I1494 I1496:I1497 I1499:I1500 I1502:I1503 I1505:I1506 I1508:I1509 I1511:I1512 I1514:I1515 I1517:I1518 I1520:I1521 I1523:I1524 I1526:I1527 I1529:I1530 I1532:I1533 I1535:I1536 I1538:I1539 I1541:I1542 I1544:I1545 I1547:I1548 I1550:I1551 I1553:I1554 I1556:I1557 I1559:I1560 I1562:I1563 I1565:I1566 I1568:I1569 I1571:I1572 I1574:I1575 I1577:I1578 I1580:I1581 I1583:I1584 I1586:I1587 I1589:I1590 I1592:I1593 I1595:I1596 I1598:I1599 I1601:I1602 I1604:I1605 I1607:I1608 I1610:I1611 I1613:I1614 I1616:I1617 I1619:I1620 I1622:I1623 I1625:I1626 I1628:I1629 I1631:I1632 I1634:I1635 I1637:I1638 I1640:I1641 I1643:I1644 I1646:I1647 I1649:I1650 I1652:I1653 I1655:I1656 I1658:I1659 I1661:I1662 I1664:I1665 I1667:I1668 I1670:I1671 I1673:I1674 I1676:I1677 I1679:I1680 I1682:I1683 I1685:I1686 I1688:I1689 I1691:I1692 I1694:I1695 I1697:I1698 I1700:I1701 I1703:I1704 I1706:I1707 I1709:I1710 I1712:I1713 I1715:I1716 I1718:I1719 I1721:I1722 I1724:I1725 I1727:I1728 I1730:I1731 I1733:I1734 I1736:I1737 I1739:I1740 I1742:I1743 I1745:I1746 I1748:I1749 I1751:I1752 I1754:I1755 I1757:I1758 I1760:I1761 I1763:I1764 I1766:I1767 I1769:I1770 I1772:I1773 I1775:I1776 I1778:I1779 I1781:I1782 I1784:I1785 I1787:I1788 I1790:I1791 I1793:I1794 I1796:I1797 I1799:I1800 I1802:I1803 I1805:I1806 I1808:I1809 I1811:I1812 I1814:I1815 I1817:I1818 I1820:I1821 I1823:I1824 I1826:I1827 I1829:I1830 I1832:I1833 I1835:I1836 I1838:I1839 I1841:I1842 I1844:I1845 I1847:I1848 I1850:I1851 I1853:I1854 I1856:I1857 I1859:I1860 I1862:I1863 I1865:I1866 I1868:I1869 I1871:I1872 I1874:I1875 I1877:I1878 I1880:I1881 I1883:I1884 I1886:I1887 I1889:I1890 I1892:I1893 I1895:I1896 I1898:I1899 I1901:I1902 I1904:I1905 I1907:I1908 I1910:I1911 I1913:I1914 I1916:I1917 I1919:I1920 I1922:I1923 I1925:I1926 I1928:I1929 I1931:I1932 I1934:I1935 I1937:I1938 I1940:I1941 I1943:I1944 I1946:I1947 I1949:I1950 I1952:I1953 I1955:I1956 I1958:I1959 I1961:I1962 I1964:I1965 I1967:I1968 I1970:I1971 I1973:I1974 I1976:I1977 I1979:I1980 I1982:I1983 I1985:I1986 I1988:I1989 I1991:I1992 I1994:I1995 I1997:I1998 I2000:I2001 I2003:I2004 I2006:I2007 I2009:I2010 I2012:I2013 I2015:I2016 I2018:I2019 I2021:I2022 I2024:I2025 I2027:I2028 I2030:I2031 I2033:I2034 I2036:I2037 I2039:I2040 I2042:I2043 I2045:I2046 I2048:I2049 I2051:I2052 I2054:I2055 I2057:I2058 I2060:I2061 I2063:I2064 I2066:I2067 I2069:I2070 I2072:I2073 I2075:I2076 I2078:I2079 I2081:I2082 I2084:I2085 I2087:I2088 I2090:I2091 I2093:I2094 I2096:I2097 I2099:I2100 I2102:I2103 I2105:I2106 I2108:I2109 I2111:I2112 I2114:I2115 I2117:I2118 I2120:I2121 I2123:I2124 I2126:I2127 I2129:I2130 I2132:I2133 I2135:I2136 I2138:I2139 I2141:I2142 I2144:I2145 I2147:I2148 I2150:I2151 I2153:I2154 I2156:I2157 I2159:I2160 I2162:I2163 I2165:I2166 I2168:I2169 I2171:I2172 I2174:I2175 I2177:I2178 I2180:I2181 I2183:I2184 I2186:I2187 I2189:I2190 I2192:I2193 I2195:I2196 I2198:I2199 I2201:I2202 I2204:I2205 I2207:I2208 I2210:I2211 I2213:I2214 I2216:I2217 I2219:I2220 I2222:I2223 I2225:I2226 I2228:I2229 I2231:I2232 I2234:I2235 I2237:I2238 I2240:I2241 I2243:I2244 I2246:I2247 I2249:I2250 I2252:I2253 I2255:I2256 I2258:I2259 I2261:I2262 I2264:I2265 I2267:I2268 I2270:I2271 I2273:I2274 I2276:I2277 I2279:I2280 I2282:I2283 I2285:I2286 I2288:I2289 I2291:I2292 I2294:I2295 I2297:I2298 I2300:I2301 I2303:I2304 I2306:I2307 I2309:I2310 I2312:I2313 I2315:I2316 I2318:I2319 I2321:I2322 I2324:I2325 I2327:I2328 I2330:I2331 I2333:I2334 I2336:I2337 I2339:I2340 I2342:I2343 I2345:I2346 I2348:I2349 I2351:I2352 I2354:I2355 I2357:I2358 I2360:I2361 I2363:I2364 I2366:I2367 I2369:I2370 I2372:I2373 I2375:I2376 I2378:I2379 I2381:I2382 I2384:I2385 I2387:I2388 I2390:I2391 I2393:I2394 I2396:I2397 I2399:I2400 I2402:I2403 I2405:I2406 I2408:I2409 I2411:I2412 I2414:I2415 I2417:I2418 I2420:I2421 I2423:I2424 I2426:I2427 I2429:I2430 I2432:I2433 I2435:I2436 I2438:I2439 I2441:I2442 I2444:I2445 I2447:I2448 I2450:I2451 I2453:I2454 I2456:I2457 I2459:I2460 I2462:I2463 I2465:I2466 I2468:I2469 I2471:I2472 I2474:I2475 I2477:I2478 I2480:I2481 I2483:I2484 I2486:I2487 I2489:I2490 I2492:I2493 I2495:I2496 I2498:I2499 I2501:I2502 I2504:I2505 I2507:I2508 I2510:I2511 I2513:I2514 I2516:I2517 I2519:I2520 I2522:I2523 I2525:I2526 I2528:I2529 I2531:I2532 I2534:I2535 I2537:I2538 I2540:I2541 I2543:I2544 I2546:I2547 I2549:I2550 I2552:I2553 I2555:I2556 I2558:I2559 I2561:I2562 I2564:I2565 I2567:I2568 I2570:I2571 I2573:I2574 I2576:I2577 I2579:I2580 I2582:I2583 I2585:I2586 I2588:I2589 I2591:I2592 I2594:I2595 I2597:I2598 I2600:I2601 I2603:I2604 I2606:I2607 I2609:I2610 I2612:I2613 I2615:I2616 I2618:I2619 I2621:I2622 I2624:I2625 I2627:I2628 I2630:I2631 I2633:I2634 I2636:I2637 I2639:I2640 I2642:I2643 I2645:I2646 I2648:I2649 I2651:I2652 I2654:I2655 I2657:I2658 I2660:I2661 I2663:I2664 I2666:I2667 I2669:I2670 I2672:I2673 I2675:I2676 I2678:I2679 I2681:I2682 I2684:I2685 I2687:I2688 I2690:I2691 I2693:I2694 I2696:I2697 I2699:I2700 I2702:I2703 I2705:I2706 I2708:I2709 I2711:I2712 I2714:I2715 I2717:I2718 I2720:I2721 I2723:I2724 I2726:I2727 I2729:I2730 I2732:I2733 I2735:I2736 I2738:I2739 I2741:I2742 I2744:I2745 I2747:I2748 I2750:I2751 I2753:I2754 I2756:I2757 I2759:I2760 I2762:I2763 I2765:I2766 I2768:I2769 I2771:I2772 I2774:I2775 I2777:I2778 I2780:I2781 I2783:I2784 I2786:I2787 I2789:I2790 I2792:I2793 I2795:I2796 I2798:I2799 I2801:I2802 I2804:I2805 I2807:I2808 I2810:I2811 I2813:I2814 I2816:I2817 I2819:I2820 I2822:I2823 I2825:I2826 I2828:I2829 I2831:I2832 I2834:I2835 I2837:I2838 I2840:I2841 I2843:I2844 I2846:I2847 I2849:I2850 I2852:I2853 I2855:I2856 I2858:I2859 I2861:I2862 I2864:I2865 I2867:I2868 I2870:I2871 I2873:I2874 I2876:I2877 I2879:I2880 I2882:I2883 I2885:I2886 I2888:I2889 I2891:I2892 I2894:I2895 I2897:I2898 I2900:I2901 I2903:I2904 I2906:I2907 I2909:I2910 I2912:I2913 I2915:I2916 I2918:I2919 I2921:I2922 I2924:I2925 I2927:I2928 I2930:I2931 I2933:I2934 I2936:I2937 I2939:I2940 I2942:I2943 I2945:I2946 I2948:I2949 I2951:I2952 I2954:I2955 I2957:I2958 I2960:I2961 I2963:I2964 I2966:I2967 I2969:I2970 I2972:I2973 I2975:I2976 I2978:I2979 I2981:I2982 I2984:I2985 I2987:I2988 I2990:I2991 I2993:I2994 I2996:I2997 I2999:I3000 I3002:I3003 I3005:I3006 I3008:I3009 I3011:I3012 I3014:I3015 I3017:I3018 I3020:I3021 I3023:I3024 I3026:I3027 I3029:I3030 I3032:I3033 I3035:I3036 I3038:I3039 I3041:I3042 I3044:I3045 I3047:I3048 I3050:I3051 I3053:I3054 I3056:I3057 I3059:I3060 I3062:I3063 I3065:I3066 I3068:I3069 I3071:I3072 I3074:I3075 I3077:I3078 I3080:I3081 I3083:I3084 I3086:I3087 I3089:I3090 I3092:I3093 I3095:I3096 I3098:I3099 I3101:I3102 I3104:I3105 I3107:I3108 I3110:I3111 I3113:I3114 I3116:I3117 I3119:I3120 I3122:I3123 I3125:I3126 I3128:I3129 I3131:I3132 I3134:I3135 I3137:I3138 I3140:I3141 I3143:I3144 I3146:I3147 I3149:I3150 I3152:I3153 I3155:I3156 I3158:I3159 I3161:I3162 I3164:I3165 I3167:I3168 I3170:I3171 I3173:I3174 I3176:I3177 I3179:I3180 I3182:I3183 I3185:I3186 I3188:I3189 I3191:I3192 I3194:I3195 I3197:I3198 I3200:I3201 I3203:I3204 I3206:I3207 I3209:I3210 I3212:I3213 I3215:I3216 I3218:I3219 I3221:I3222 I3224:I3225 I3227:I3228 I3230:I3231 I3233:I3234 I3236:I3237 I3239:I3240 I3242:I3243 I3245:I3246 I3248:I3249 I3251:I3252 I3254:I3255 I3257:I3258 I3260:I3261 I3263:I3264 I3266:I3267 I3269:I3270 I3272:I3273 I3275:I3276 I3278:I3279 I3281:I3282 I3284:I3285 I3287:I3288 I3290:I3291 I3293:I3294 I3296:I3297 I3299:I3300 I3302:I3303 I3305:I3306 I3308:I3309 I3311:I3312 I3314:I3315 I3317:I3318 I3320:I3321 I3323:I3324 I3326:I3327 I3329:I3330 I3332:I3333 I3335:I3336 I3338:I3339 I3341:I3342 I3344:I3345 I3347:I3348 I3350:I3351 I3353:I3354 I3356:I3357 I3359:I3360 I3362:I3363 I3365:I3366 I3368:I3369 I3371:I3372 I3374:I3375 I3377:I3378 I3380:I3381 I3383:I3384 I3386:I3387 I3389:I3390 I3392:I3393 I3395:I3396 I3398:I3399 I3401:I3402 I3404:I3405 I3407:I3408 I3410:I3411 I3413:I3414 I3416:I3417 I3419:I3420 I3422:I3423 I3425:I3426 I3428:I3429 I3431:I3432 I3434:I3435 I3437:I3438 I3440:I3441 I3443:I3444 I3446:I3447 I3449:I3450 I3452:I3453 I3455:I3456 I3458:I3459 I3461:I3462 I3464:I3465 I3467:I3468 I3470:I3471 I3473:I3474 I3476:I3477 I3479:I3480 I3482:I3483 I3485:I3486 I3488:I3489 I3491:I3492 I3494:I3495 I3497:I3498 I3500:I3501 I3503:I3504 I3506:I3507 I3509:I3510 I3512:I3513 I3515:I3516 I3518:I3519 I3521:I3522 I3524:I3525 I3527:I3528 I3530:I3531 I3533:I3534 I3536:I3537 I3539:I3540 I3542:I3543 I3545:I3546 I3548:I3549 I3551:I3552 I3554:I3555 I3557:I3558 I3560:I3561 I3563:I3564 I3566:I3567 I3569:I3570 I3572:I3573 I3575:I3576 I3578:I3579 I3581:I3582 I3584:I3585 I3587:I3588 I3590:I3591 I3593:I3594 I3596:I3597 I3599:I3600 I3602:I3603 I3605:I3606 I3608:I3609 I3611:I3612 I3614:I3615 I3617:I3618 I3620:I3621 I3623:I3624 I3626:I3627 I3629:I3630 I3632:I3633 I3635:I3636 I3638:I3639 I3641:I3642 I3644:I3645 I3647:I3648 I3650:I3651 I3653:I3654 I3656:I3657 I3659:I3660 I3662:I3663 I3665:I3666 I3668:I3669 I3671:I3672 I3674:I3675 I3677:I3678 I3680:I3681 I3683:I3684 I3686:I3687 I3689:I3690 I3692:I3693 I3695:I3696 I3698:I3699 I3701:I3702 I3704:I3705 I3707:I3708 I3710:I3711 I3713:I3714 I3716:I3717 I3719:I3720 I3722:I3723 I3725:I3726 I3728:I3729 I3731:I3732 I3734:I3735 I3737:I3738 I3740:I3741 I3743:I3744 I3746:I3747 I3749:I3750 I3752:I3753 I3755:I3756 I3758:I3759 I3761:I3762 I3764:I3765 I3767:I3768 I3770:I3771 I3773:I3774 I3776:I3777 I3779:I3780 I3782:I3783 I3785:I3786 I3788:I3789 I3791:I3792 I3794:I3795 I3797:I3798 I3800:I3801 I3803:I3804 I3806:I3807 I3809:I3810 I3812:I3813 I3815:I3816 I3818:I3819 I3821:I3822 I3824:I3825 I3827:I3828 I3830:I3831 I3833:I3834 I3836:I3837 I3839:I3840 I3842:I3843 I3845:I3846 I3848:I3849 I3851:I3852 I3854:I3855 I3857:I3858 I3860:I3861 I3863:I3864 I3866:I3867 I3869:I3870 I3872:I3873 I3875:I3876 I3878:I3879 I3881:I3882 I3884:I3885 I3887:I3888 I3890:I3891 I3893:I3894 I3896:I3897 I3899:I3900 I3902:I3903 I3905:I3906 I3908:I3909 I3911:I3912 I3914:I3915 I3917:I3918 I3920:I3921 I3923:I3924 I3926:I3927 I3929:I3930 I3932:I3933 I3935:I3936 I3938:I3939 I3941:I3942 I3944:I3945 I3947:I3948 I3950:I3951 I3953:I3954 I3956:I3957 I3959:I3960 I3962:I3963 I3965:I3966 I3968:I3969 I3971:I3972 I3974:I3975 I3977:I3978 I3980:I3981 I3983:I3984 I3986:I3987 I3989:I3990 I3992:I3993 I3995:I3996 I3998:I3999 I4001:I4002 I4004:I4005 I4007:I4008 I4010:I4011 I4013:I4014 I4016:I4017 I4019:I4020 I4022:I4023 I4025:I4026 I4028:I4029 I4031:I4032 I4034:I4035 I4037:I4038 I4040:I4041 I4043:I4044 I4046:I4047 I4049:I4050 I4052:I4053 I4055:I4056 I4058:I4059 I4061:I4062 I4064:I4065 I4067:I4068 I4070:I4071 I4073:I4074 I4076:I4077 I4079:I4080 I4082:I4083 I4085:I4086 I4088:I4089 I4091:I4092 I4094:I4095 I4097:I4098 I4100:I4101 I4103:I4104 I4106:I4107 I4109:I4110 I4112:I4113 I4115:I4116 I4118:I4119 I4121:I4122 I4124:I4125 I4127:I4128 I4130:I4131 I4133:I4134 I4136:I4137 I4139:I4140 I4142:I4143 I4145:I4146 I4148:I4149 I4151:I4152 I4154:I4155 I4157:I4158 I4160:I4161 I4163:I4164 I4166:I4167 I4169:I4170 I4172:I4173 I4175:I4176 I4178:I4179 I4181:I4182 I4184:I4185 I4187:I4188 I4190:I4191 I4193:I4194 I4196:I4197 I4199:I4200 I4202:I4203 I4205:I4206 I4208:I4209 I4211:I4212 I4214:I4215 I4217:I4218 I4220:I4221 I4223:I4224 I4226:I4227 I4229:I4230 I4232:I4233 I4235:I4236 I4238:I4239"/>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H37 J37 H38 J38 H39:H4239 J39:J4239">
      <formula1>900</formula1>
    </dataValidation>
    <dataValidation allowBlank="1" showInputMessage="1" showErrorMessage="1" prompt="Для выбора выполните двойной щелчок левой клавиши мыши по ячейке." sqref="I36 G4241 I4241 G36"/>
  </dataValidations>
  <hyperlinks>
    <hyperlink ref="J37" r:id="rId1" xr:uid="{FA3E766D-4E31-C80E-6A0C-461033A97574}"/>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9B5667-00FE-DF6F-A91A-7F76AFE8E353}"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7361" width="6.7109375" hidden="1" customWidth="1"/>
    <col min="4" max="4" style="28178" width="6.7109375" hidden="1" customWidth="1"/>
    <col min="5" max="5" style="28229" width="3.00390625" customWidth="1"/>
    <col min="6" max="6" style="28229" width="6.00390625" customWidth="1"/>
    <col min="7" max="7" style="28229" width="37.00390625" customWidth="1"/>
    <col min="8" max="8" style="28229" width="16.00390625" customWidth="1"/>
    <col min="9" max="10" style="28229" width="19.00390625" customWidth="1"/>
    <col min="11" max="11" style="28229" width="24.00390625" customWidth="1"/>
    <col min="12" max="13" style="28229" width="25.00390625" customWidth="1"/>
    <col min="14" max="16" style="28229" width="17.00390625" customWidth="1"/>
    <col min="17" max="24" style="28229" width="19.00390625" customWidth="1"/>
    <col min="25" max="25" style="28229" width="7.00390625" customWidth="1"/>
    <col min="26" max="26" style="28229" width="3.00390625" customWidth="1"/>
    <col min="27" max="27" style="28229" width="6.00390625" customWidth="1"/>
    <col min="28" max="28" style="28229" width="34.00390625" customWidth="1"/>
    <col min="29" max="30" style="28229" width="8.00390625" customWidth="1"/>
    <col min="31" max="31" style="28229" width="9.140625" hidden="1"/>
  </cols>
  <sheetData>
    <row s="28178" customFormat="1" customHeight="1" ht="10.5" hidden="1">
      <c r="A1" s="1358"/>
      <c r="B1" s="1358"/>
      <c r="C1" s="1358"/>
      <c r="E1" s="1000"/>
      <c r="H1" s="1623"/>
      <c r="AE1" s="880" t="s">
        <v>14</v>
      </c>
    </row>
    <row customHeight="1" ht="10.5" hidden="1">
      <c r="AE2" s="1221">
        <v>0</v>
      </c>
    </row>
    <row s="28479" customFormat="1" customHeight="1" ht="10.5" hidden="1">
      <c r="A3" s="1358"/>
      <c r="B3" s="1358"/>
      <c r="C3" s="1358"/>
      <c r="D3" s="880"/>
      <c r="E3" s="825"/>
      <c r="G3" s="2095" t="s">
        <v>3669</v>
      </c>
      <c r="H3" s="1619"/>
      <c r="AE3" s="1222">
        <v>0</v>
      </c>
    </row>
    <row customHeight="1" ht="3">
      <c r="AE4" s="1221">
        <v>3</v>
      </c>
    </row>
    <row customHeight="1" ht="27.299999999999997">
      <c r="F5" s="271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11"/>
      <c r="H5" s="2711"/>
      <c r="I5" s="2711"/>
      <c r="J5" s="2711"/>
      <c r="K5" s="2711"/>
      <c r="M5" s="1045"/>
      <c r="AB5" s="1369"/>
      <c r="AE5" s="1221">
        <v>26</v>
      </c>
    </row>
    <row s="28229" customFormat="1" customHeight="1" ht="16.8">
      <c r="A6" s="1629"/>
      <c r="B6" s="1629"/>
      <c r="C6" s="1629"/>
      <c r="D6" s="1623"/>
      <c r="E6" s="2098"/>
      <c r="F6" s="2712" t="str">
        <f>IF(org=0,"Не определено",org)</f>
        <v>КГУП "Примтеплоэнерго"</v>
      </c>
      <c r="G6" s="2712"/>
      <c r="H6" s="2712"/>
      <c r="I6" s="2712"/>
      <c r="J6" s="2712"/>
      <c r="K6" s="2712"/>
      <c r="M6" s="1045"/>
      <c r="AB6" s="1611"/>
      <c r="AE6" s="2094">
        <v>16</v>
      </c>
    </row>
    <row customHeight="1" ht="10.5">
      <c r="AE7" s="1221">
        <v>10</v>
      </c>
    </row>
    <row customHeight="1" ht="10.5">
      <c r="A8" s="1514"/>
      <c r="B8" s="1514"/>
      <c r="C8" s="1514"/>
      <c r="F8" s="2564" t="s">
        <v>424</v>
      </c>
      <c r="G8" s="2565"/>
      <c r="H8" s="2565"/>
      <c r="I8" s="2565"/>
      <c r="J8" s="2565"/>
      <c r="K8" s="2565"/>
      <c r="L8" s="2565"/>
      <c r="M8" s="2565"/>
      <c r="N8" s="2565"/>
      <c r="O8" s="2565"/>
      <c r="P8" s="2565"/>
      <c r="Q8" s="2565"/>
      <c r="R8" s="2565"/>
      <c r="S8" s="2565"/>
      <c r="T8" s="2565"/>
      <c r="U8" s="2565"/>
      <c r="V8" s="2565"/>
      <c r="W8" s="2565"/>
      <c r="X8" s="2565"/>
      <c r="Y8" s="2565"/>
      <c r="Z8" s="2565"/>
      <c r="AA8" s="2565"/>
      <c r="AB8" s="2566"/>
      <c r="AE8" s="1221">
        <v>10</v>
      </c>
    </row>
    <row customHeight="1" ht="43.050000000000004">
      <c r="A9" s="1368"/>
      <c r="B9" s="1368"/>
      <c r="C9" s="1368"/>
      <c r="F9" s="2590" t="s">
        <v>88</v>
      </c>
      <c r="G9" s="2590" t="s">
        <v>3669</v>
      </c>
      <c r="H9" s="2638" t="s">
        <v>3670</v>
      </c>
      <c r="I9" s="2590" t="s">
        <v>3671</v>
      </c>
      <c r="J9" s="2590" t="s">
        <v>3672</v>
      </c>
      <c r="K9" s="2590" t="s">
        <v>3673</v>
      </c>
      <c r="L9" s="2590" t="s">
        <v>3674</v>
      </c>
      <c r="M9" s="2590" t="s">
        <v>3675</v>
      </c>
      <c r="N9" s="2672" t="s">
        <v>3676</v>
      </c>
      <c r="O9" s="2672"/>
      <c r="P9" s="2672"/>
      <c r="Q9" s="2862" t="s">
        <v>3677</v>
      </c>
      <c r="R9" s="2863"/>
      <c r="S9" s="2863"/>
      <c r="T9" s="2864"/>
      <c r="U9" s="2862" t="s">
        <v>3678</v>
      </c>
      <c r="V9" s="2863"/>
      <c r="W9" s="2863"/>
      <c r="X9" s="2864"/>
      <c r="Y9" s="2564" t="s">
        <v>3679</v>
      </c>
      <c r="Z9" s="2565"/>
      <c r="AA9" s="2565"/>
      <c r="AB9" s="2566"/>
      <c r="AE9" s="1221">
        <v>41</v>
      </c>
    </row>
    <row customHeight="1" ht="43.050000000000004">
      <c r="A10" s="1368"/>
      <c r="B10" s="1368"/>
      <c r="C10" s="1368"/>
      <c r="F10" s="2638"/>
      <c r="G10" s="2638"/>
      <c r="H10" s="2695"/>
      <c r="I10" s="2638"/>
      <c r="J10" s="2638"/>
      <c r="K10" s="2638"/>
      <c r="L10" s="2638"/>
      <c r="M10" s="2638"/>
      <c r="N10" s="1366" t="s">
        <v>3680</v>
      </c>
      <c r="O10" s="1366" t="s">
        <v>3681</v>
      </c>
      <c r="P10" s="1367" t="s">
        <v>3682</v>
      </c>
      <c r="Q10" s="1378" t="s">
        <v>89</v>
      </c>
      <c r="R10" s="1378" t="s">
        <v>3683</v>
      </c>
      <c r="S10" s="1378" t="s">
        <v>3684</v>
      </c>
      <c r="T10" s="1379" t="s">
        <v>3685</v>
      </c>
      <c r="U10" s="1378" t="s">
        <v>89</v>
      </c>
      <c r="V10" s="1378" t="s">
        <v>3686</v>
      </c>
      <c r="W10" s="1378" t="s">
        <v>3684</v>
      </c>
      <c r="X10" s="1379" t="s">
        <v>3685</v>
      </c>
      <c r="Y10" s="764" t="s">
        <v>3687</v>
      </c>
      <c r="Z10" s="2564" t="s">
        <v>88</v>
      </c>
      <c r="AA10" s="2566"/>
      <c r="AB10" s="1512" t="s">
        <v>3688</v>
      </c>
      <c r="AE10" s="1221">
        <v>41</v>
      </c>
    </row>
    <row s="27100" customFormat="1" customHeight="1" ht="5.25" hidden="1">
      <c r="A11" s="1515"/>
      <c r="B11" s="1515"/>
      <c r="C11" s="1515"/>
      <c r="E11" s="1513"/>
      <c r="F11" s="2869" t="s">
        <v>500</v>
      </c>
      <c r="G11" s="2866"/>
      <c r="H11" s="2865"/>
      <c r="I11" s="2865"/>
      <c r="J11" s="2865"/>
      <c r="K11" s="2867"/>
      <c r="L11" s="2867"/>
      <c r="M11" s="2867"/>
      <c r="N11" s="2865"/>
      <c r="O11" s="2865"/>
      <c r="P11" s="2590"/>
      <c r="Q11" s="2642"/>
      <c r="R11" s="2642"/>
      <c r="S11" s="2642"/>
      <c r="T11" s="2865"/>
      <c r="U11" s="2642"/>
      <c r="V11" s="2642"/>
      <c r="W11" s="2642"/>
      <c r="X11" s="2865"/>
      <c r="Y11" s="2571"/>
      <c r="Z11" s="2571"/>
      <c r="AA11" s="2571"/>
      <c r="AB11" s="2571"/>
      <c r="AD11" s="974" t="s">
        <v>3689</v>
      </c>
      <c r="AE11" s="974">
        <v>0</v>
      </c>
    </row>
    <row s="27100" customFormat="1" customHeight="1" ht="5.25" hidden="1">
      <c r="A12" s="1359"/>
      <c r="B12" s="1359"/>
      <c r="C12" s="1359"/>
      <c r="E12" s="981"/>
      <c r="F12" s="2869"/>
      <c r="G12" s="2866"/>
      <c r="H12" s="2865"/>
      <c r="I12" s="2865"/>
      <c r="J12" s="2865"/>
      <c r="K12" s="2867"/>
      <c r="L12" s="2867"/>
      <c r="M12" s="2867"/>
      <c r="N12" s="2865"/>
      <c r="O12" s="2865"/>
      <c r="P12" s="2590"/>
      <c r="Q12" s="2642"/>
      <c r="R12" s="2642"/>
      <c r="S12" s="2642"/>
      <c r="T12" s="2865"/>
      <c r="U12" s="2642"/>
      <c r="V12" s="2642"/>
      <c r="W12" s="2642"/>
      <c r="X12" s="2865"/>
      <c r="Y12" s="2868"/>
      <c r="Z12" s="2868"/>
      <c r="AA12" s="2868"/>
      <c r="AB12" s="2868"/>
      <c r="AE12" s="974">
        <v>0</v>
      </c>
    </row>
    <row customHeight="1" ht="10.5">
      <c r="F13" s="1365"/>
      <c r="G13" s="1113" t="s">
        <v>3690</v>
      </c>
      <c r="H13" s="1631"/>
      <c r="I13" s="1035"/>
      <c r="J13" s="1035"/>
      <c r="K13" s="1035"/>
      <c r="L13" s="1035"/>
      <c r="M13" s="1035"/>
      <c r="N13" s="1035"/>
      <c r="O13" s="1035"/>
      <c r="P13" s="1035"/>
      <c r="Q13" s="1035"/>
      <c r="R13" s="1035"/>
      <c r="S13" s="1035"/>
      <c r="T13" s="1035"/>
      <c r="U13" s="1035"/>
      <c r="V13" s="1035"/>
      <c r="W13" s="1035"/>
      <c r="X13" s="1035"/>
      <c r="Y13" s="1035"/>
      <c r="Z13" s="1159"/>
      <c r="AA13" s="1159"/>
      <c r="AB13" s="1380"/>
      <c r="AE13" s="1221">
        <v>10</v>
      </c>
    </row>
    <row customHeight="1" ht="10.5">
      <c r="AE14" s="1221">
        <v>10</v>
      </c>
    </row>
    <row s="27100" customFormat="1" customHeight="1" ht="10.5">
      <c r="A15" s="1630"/>
      <c r="B15" s="1630"/>
      <c r="C15" s="1630"/>
      <c r="E15" s="981"/>
      <c r="H15" s="974">
        <f>_xlfn.IFERROR(MATCH("нет",IP_MAIN_DIFFERENTIATION_EVENTS_FLAG,0),0)</f>
        <v>0</v>
      </c>
      <c r="AE15" s="974">
        <v>10</v>
      </c>
    </row>
    <row customHeight="1" ht="10.5" hidden="1">
      <c r="A16" s="1358" t="s">
        <v>82</v>
      </c>
      <c r="B16" s="1358">
        <v>0</v>
      </c>
      <c r="C16" s="1358">
        <v>0</v>
      </c>
      <c r="D16" s="880">
        <v>0</v>
      </c>
      <c r="E16" s="972">
        <v>3</v>
      </c>
      <c r="F16" s="1221">
        <v>6</v>
      </c>
      <c r="G16" s="1221">
        <v>37</v>
      </c>
      <c r="H16" s="1618">
        <v>16</v>
      </c>
      <c r="I16" s="1221">
        <v>19</v>
      </c>
      <c r="J16" s="1221">
        <v>19</v>
      </c>
      <c r="K16" s="1221">
        <v>24</v>
      </c>
      <c r="L16" s="1221">
        <v>25</v>
      </c>
      <c r="M16" s="1221">
        <v>25</v>
      </c>
      <c r="N16" s="1221">
        <v>17</v>
      </c>
      <c r="O16" s="1221">
        <v>17</v>
      </c>
      <c r="P16" s="1221">
        <v>17</v>
      </c>
      <c r="Q16" s="1221">
        <v>19</v>
      </c>
      <c r="R16" s="1221">
        <v>19</v>
      </c>
      <c r="S16" s="1221">
        <v>19</v>
      </c>
      <c r="T16" s="1221">
        <v>19</v>
      </c>
      <c r="U16" s="1221">
        <v>19</v>
      </c>
      <c r="V16" s="1221">
        <v>19</v>
      </c>
      <c r="W16" s="1221">
        <v>19</v>
      </c>
      <c r="X16" s="1221">
        <v>19</v>
      </c>
      <c r="Y16" s="1221">
        <v>7</v>
      </c>
      <c r="Z16" s="1221">
        <v>3</v>
      </c>
      <c r="AA16" s="1221">
        <v>6</v>
      </c>
      <c r="AB16" s="1221">
        <v>34</v>
      </c>
      <c r="AC16" s="1221">
        <v>8</v>
      </c>
      <c r="AD16" s="1221">
        <v>8</v>
      </c>
      <c r="AE16" s="122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305081-FD52-7FB5-71DB-972E8BD814F9}"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7361" width="4.140625" hidden="1" customWidth="1"/>
    <col min="4" max="4" style="28178" width="4.140625" hidden="1" customWidth="1"/>
    <col min="5" max="5" style="28229" width="3.00390625" customWidth="1"/>
    <col min="6" max="6" style="28229" width="14.00390625" customWidth="1"/>
    <col min="7" max="7" style="28229" width="3.00390625" customWidth="1"/>
    <col min="8" max="8" style="28229" width="7.00390625" customWidth="1"/>
    <col min="9" max="10" style="28229" width="16.00390625" customWidth="1"/>
    <col min="11" max="11" style="28229" width="25.00390625" customWidth="1"/>
    <col min="12" max="12" style="28229" width="7.00390625" customWidth="1"/>
    <col min="13" max="13" style="28229" width="15.00390625" customWidth="1"/>
    <col min="14" max="14" style="28229" width="3.00390625" customWidth="1"/>
    <col min="15" max="15" style="28229" width="4.00390625" customWidth="1"/>
    <col min="16" max="16" style="28229" width="8.00390625" customWidth="1"/>
    <col min="17" max="17" style="28229" width="21.00390625" customWidth="1"/>
    <col min="18" max="18" style="28229" width="14.00390625" customWidth="1"/>
    <col min="19" max="20" style="28229" width="17.00390625" customWidth="1"/>
    <col min="21" max="21" style="28229" width="9.00390625" customWidth="1"/>
    <col min="22" max="22" style="28229" width="12.00390625" customWidth="1"/>
    <col min="23" max="23" style="28229" width="9.00390625" customWidth="1"/>
    <col min="24" max="24" style="28229" width="21.00390625" customWidth="1"/>
    <col min="25" max="25" style="28229" width="12.00390625" customWidth="1"/>
    <col min="26" max="26" style="28229" width="3.00390625" customWidth="1"/>
    <col min="27" max="27" style="28229" width="6.00390625" customWidth="1"/>
    <col min="28" max="28" style="28229" width="38.00390625" customWidth="1"/>
    <col min="29" max="29" style="28229" width="15.00390625" customWidth="1"/>
    <col min="30" max="30" style="28229" width="37.57421875" hidden="1" customWidth="1"/>
    <col min="31" max="31" style="28229" width="15.7109375" hidden="1" customWidth="1"/>
    <col min="32" max="34" style="28229" width="16.00390625" customWidth="1"/>
    <col min="35" max="37" style="28229" width="16.7109375" hidden="1" customWidth="1"/>
    <col min="38" max="58" style="28229" width="8.00390625" customWidth="1"/>
    <col min="59" max="59" style="28229" width="9.140625" hidden="1"/>
  </cols>
  <sheetData>
    <row s="28178" customFormat="1" customHeight="1" ht="10.5" hidden="1">
      <c r="A1" s="1358"/>
      <c r="B1" s="1358"/>
      <c r="C1" s="1358"/>
      <c r="E1" s="1000"/>
      <c r="H1" s="1623"/>
      <c r="L1" s="1591"/>
      <c r="M1" s="1591"/>
      <c r="AD1" s="1591"/>
      <c r="AH1" s="1610"/>
      <c r="AI1" s="1603"/>
      <c r="BG1" s="880" t="s">
        <v>14</v>
      </c>
    </row>
    <row customHeight="1" ht="10.5" hidden="1">
      <c r="BG2" s="1221">
        <v>0</v>
      </c>
    </row>
    <row s="28479" customFormat="1" customHeight="1" ht="10.5" hidden="1">
      <c r="A3" s="1358"/>
      <c r="B3" s="1358"/>
      <c r="C3" s="1358"/>
      <c r="D3" s="880"/>
      <c r="E3" s="825"/>
      <c r="H3" s="1619"/>
      <c r="L3" s="1589"/>
      <c r="M3" s="1589"/>
      <c r="AD3" s="1589"/>
      <c r="AH3" s="1608"/>
      <c r="AI3" s="1601"/>
      <c r="BG3" s="1222">
        <v>0</v>
      </c>
    </row>
    <row customHeight="1" ht="3">
      <c r="BG4" s="1221">
        <v>3</v>
      </c>
    </row>
    <row customHeight="1" ht="27.299999999999997">
      <c r="F5" s="271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11"/>
      <c r="H5" s="2711"/>
      <c r="I5" s="2711"/>
      <c r="J5" s="2711"/>
      <c r="K5" s="2711"/>
      <c r="L5" s="1598"/>
      <c r="M5" s="1598"/>
      <c r="AG5" s="1369"/>
      <c r="AH5" s="1611"/>
      <c r="BG5" s="1221">
        <v>26</v>
      </c>
    </row>
    <row customHeight="1" ht="10.5">
      <c r="F6" s="2639" t="str">
        <f>IF(org=0,"Не определено",org)</f>
        <v>КГУП "Примтеплоэнерго"</v>
      </c>
      <c r="G6" s="2639"/>
      <c r="H6" s="2639"/>
      <c r="I6" s="2639"/>
      <c r="J6" s="2639"/>
      <c r="K6" s="2639"/>
      <c r="L6" s="1599"/>
      <c r="M6" s="1599"/>
      <c r="BG6" s="1221">
        <v>10</v>
      </c>
    </row>
    <row customHeight="1" ht="11.549999999999999">
      <c r="E7" s="1371"/>
      <c r="F7" s="1382"/>
      <c r="G7" s="1382"/>
      <c r="H7" s="1647"/>
      <c r="I7" s="1382"/>
      <c r="J7" s="1382"/>
      <c r="K7" s="1384"/>
      <c r="L7" s="1596"/>
      <c r="M7" s="1596"/>
      <c r="N7" s="1382"/>
      <c r="O7" s="1382"/>
      <c r="P7" s="1382"/>
      <c r="Q7" s="1384"/>
      <c r="R7" s="1382"/>
      <c r="S7" s="1382"/>
      <c r="T7" s="1382"/>
      <c r="U7" s="1382"/>
      <c r="V7" s="1382"/>
      <c r="W7" s="1382"/>
      <c r="X7" s="1382"/>
      <c r="Y7" s="1382"/>
      <c r="Z7" s="1382"/>
      <c r="AA7" s="1382"/>
      <c r="AB7" s="1382"/>
      <c r="AC7" s="1383"/>
      <c r="AD7" s="1595"/>
      <c r="AE7" s="1383"/>
      <c r="AF7" s="1382"/>
      <c r="AG7" s="1382"/>
      <c r="AH7" s="1613"/>
      <c r="AI7" s="1606"/>
      <c r="AJ7" s="1382"/>
      <c r="AK7" s="1382"/>
      <c r="AL7" s="1373"/>
      <c r="AM7" s="1373"/>
      <c r="AN7" s="1373"/>
      <c r="AO7" s="1370"/>
      <c r="AP7" s="1370"/>
      <c r="AQ7" s="1370"/>
      <c r="AR7" s="1370"/>
      <c r="AS7" s="1370"/>
      <c r="AT7" s="1370"/>
      <c r="AU7" s="1370"/>
      <c r="AV7" s="1370"/>
      <c r="AW7" s="1370"/>
      <c r="AX7" s="1370"/>
      <c r="AY7" s="1370"/>
      <c r="AZ7" s="1370"/>
      <c r="BA7" s="1370"/>
      <c r="BB7" s="1370"/>
      <c r="BC7" s="1370"/>
      <c r="BD7" s="1370"/>
      <c r="BE7" s="1370"/>
      <c r="BF7" s="1370"/>
      <c r="BG7" s="1221">
        <v>11</v>
      </c>
    </row>
    <row customHeight="1" ht="10.5">
      <c r="E8" s="1371"/>
      <c r="F8" s="2878" t="s">
        <v>424</v>
      </c>
      <c r="G8" s="2879"/>
      <c r="H8" s="2879"/>
      <c r="I8" s="2879"/>
      <c r="J8" s="2879"/>
      <c r="K8" s="2879"/>
      <c r="L8" s="2879"/>
      <c r="M8" s="2879"/>
      <c r="N8" s="2879"/>
      <c r="O8" s="2879"/>
      <c r="P8" s="2879"/>
      <c r="Q8" s="2879"/>
      <c r="R8" s="2879"/>
      <c r="S8" s="2879"/>
      <c r="T8" s="2879"/>
      <c r="U8" s="2879"/>
      <c r="V8" s="2879"/>
      <c r="W8" s="2879"/>
      <c r="X8" s="2879"/>
      <c r="Y8" s="2879"/>
      <c r="Z8" s="2879"/>
      <c r="AA8" s="2879"/>
      <c r="AB8" s="2879"/>
      <c r="AC8" s="2879"/>
      <c r="AD8" s="2879"/>
      <c r="AE8" s="2879"/>
      <c r="AF8" s="2879"/>
      <c r="AG8" s="2879"/>
      <c r="AH8" s="2879"/>
      <c r="AI8" s="2879"/>
      <c r="AJ8" s="2879"/>
      <c r="AK8" s="2880"/>
      <c r="AL8" s="1372"/>
      <c r="AM8" s="1370"/>
      <c r="AN8" s="1370"/>
      <c r="AO8" s="1370"/>
      <c r="AP8" s="1370"/>
      <c r="AQ8" s="1370"/>
      <c r="AR8" s="1370"/>
      <c r="AS8" s="1370"/>
      <c r="AT8" s="1370"/>
      <c r="AU8" s="1370"/>
      <c r="AV8" s="1370"/>
      <c r="AW8" s="1370"/>
      <c r="AX8" s="1370"/>
      <c r="AY8" s="1370"/>
      <c r="AZ8" s="1370"/>
      <c r="BA8" s="1370"/>
      <c r="BB8" s="1370"/>
      <c r="BC8" s="1370"/>
      <c r="BD8" s="1370"/>
      <c r="BE8" s="1370"/>
      <c r="BF8" s="1370"/>
      <c r="BG8" s="1221">
        <v>10</v>
      </c>
    </row>
    <row customHeight="1" ht="24">
      <c r="A9" s="1368"/>
      <c r="B9" s="1368"/>
      <c r="C9" s="1368"/>
      <c r="E9" s="1371"/>
      <c r="F9" s="2871" t="s">
        <v>3691</v>
      </c>
      <c r="G9" s="2872" t="s">
        <v>3692</v>
      </c>
      <c r="H9" s="2873"/>
      <c r="I9" s="2590" t="s">
        <v>3693</v>
      </c>
      <c r="J9" s="2590"/>
      <c r="K9" s="2590" t="s">
        <v>3694</v>
      </c>
      <c r="L9" s="2590"/>
      <c r="M9" s="2590"/>
      <c r="N9" s="2590"/>
      <c r="O9" s="2590"/>
      <c r="P9" s="2590"/>
      <c r="Q9" s="2590"/>
      <c r="R9" s="2590"/>
      <c r="S9" s="2590"/>
      <c r="T9" s="2590"/>
      <c r="U9" s="2590"/>
      <c r="V9" s="2590"/>
      <c r="W9" s="2590"/>
      <c r="X9" s="2590"/>
      <c r="Y9" s="2590"/>
      <c r="Z9" s="2655" t="s">
        <v>3695</v>
      </c>
      <c r="AA9" s="2656"/>
      <c r="AB9" s="2590" t="s">
        <v>3696</v>
      </c>
      <c r="AC9" s="2590"/>
      <c r="AD9" s="2590"/>
      <c r="AE9" s="2590"/>
      <c r="AF9" s="2638" t="s">
        <v>3697</v>
      </c>
      <c r="AG9" s="2590" t="s">
        <v>3698</v>
      </c>
      <c r="AH9" s="2590"/>
      <c r="AI9" s="2638" t="s">
        <v>3699</v>
      </c>
      <c r="AJ9" s="2590" t="s">
        <v>3700</v>
      </c>
      <c r="AK9" s="2590"/>
      <c r="AL9" s="1605"/>
      <c r="AM9" s="1370"/>
      <c r="AN9" s="1370"/>
      <c r="AO9" s="1370"/>
      <c r="AP9" s="1370"/>
      <c r="AQ9" s="1370"/>
      <c r="AR9" s="1370"/>
      <c r="AS9" s="1370"/>
      <c r="AT9" s="1370"/>
      <c r="AU9" s="1370"/>
      <c r="AV9" s="1370"/>
      <c r="AW9" s="1370"/>
      <c r="AX9" s="1370"/>
      <c r="AY9" s="1370"/>
      <c r="AZ9" s="1370"/>
      <c r="BA9" s="1370"/>
      <c r="BB9" s="1370"/>
      <c r="BC9" s="1370"/>
      <c r="BD9" s="1370"/>
      <c r="BE9" s="1370"/>
      <c r="BF9" s="1370"/>
      <c r="BG9" s="1221">
        <v>23</v>
      </c>
    </row>
    <row customHeight="1" ht="25.2">
      <c r="A10" s="1368"/>
      <c r="B10" s="1368"/>
      <c r="C10" s="1368"/>
      <c r="E10" s="1375"/>
      <c r="F10" s="2871"/>
      <c r="G10" s="2874"/>
      <c r="H10" s="2875"/>
      <c r="I10" s="2590"/>
      <c r="J10" s="2590"/>
      <c r="K10" s="2590" t="s">
        <v>3701</v>
      </c>
      <c r="L10" s="2564" t="s">
        <v>3702</v>
      </c>
      <c r="M10" s="2566"/>
      <c r="N10" s="2590" t="s">
        <v>3703</v>
      </c>
      <c r="O10" s="2590"/>
      <c r="P10" s="2590"/>
      <c r="Q10" s="2590"/>
      <c r="R10" s="2590"/>
      <c r="S10" s="2590"/>
      <c r="T10" s="2590"/>
      <c r="U10" s="2590"/>
      <c r="V10" s="2590"/>
      <c r="W10" s="2590"/>
      <c r="X10" s="2590"/>
      <c r="Y10" s="2590"/>
      <c r="Z10" s="2657"/>
      <c r="AA10" s="2658"/>
      <c r="AB10" s="2590"/>
      <c r="AC10" s="2590"/>
      <c r="AD10" s="2590"/>
      <c r="AE10" s="2590"/>
      <c r="AF10" s="2662"/>
      <c r="AG10" s="2590"/>
      <c r="AH10" s="2590"/>
      <c r="AI10" s="2662"/>
      <c r="AJ10" s="2590"/>
      <c r="AK10" s="2590"/>
      <c r="AL10" s="1605"/>
      <c r="AM10" s="1376"/>
      <c r="AN10" s="1376"/>
      <c r="AO10" s="1376"/>
      <c r="AP10" s="1376"/>
      <c r="AQ10" s="1376"/>
      <c r="AR10" s="1376"/>
      <c r="AS10" s="1376"/>
      <c r="AT10" s="1376"/>
      <c r="AU10" s="1376"/>
      <c r="AV10" s="1376"/>
      <c r="AW10" s="1376"/>
      <c r="AX10" s="1376"/>
      <c r="AY10" s="1376"/>
      <c r="AZ10" s="1376"/>
      <c r="BA10" s="1376"/>
      <c r="BB10" s="1376"/>
      <c r="BC10" s="1376"/>
      <c r="BD10" s="1376"/>
      <c r="BE10" s="1376"/>
      <c r="BF10" s="1376"/>
      <c r="BG10" s="1221">
        <v>24</v>
      </c>
    </row>
    <row s="28229" customFormat="1" customHeight="1" ht="25.2">
      <c r="A11" s="1592"/>
      <c r="B11" s="1592"/>
      <c r="C11" s="1592"/>
      <c r="D11" s="1591"/>
      <c r="E11" s="1593"/>
      <c r="F11" s="2871"/>
      <c r="G11" s="2874"/>
      <c r="H11" s="2875"/>
      <c r="I11" s="2590"/>
      <c r="J11" s="2590"/>
      <c r="K11" s="2590"/>
      <c r="L11" s="2638" t="s">
        <v>3704</v>
      </c>
      <c r="M11" s="2638" t="s">
        <v>3705</v>
      </c>
      <c r="N11" s="2590" t="s">
        <v>3706</v>
      </c>
      <c r="O11" s="2590"/>
      <c r="P11" s="2881" t="s">
        <v>3687</v>
      </c>
      <c r="Q11" s="2881" t="s">
        <v>3707</v>
      </c>
      <c r="R11" s="2881" t="s">
        <v>3708</v>
      </c>
      <c r="S11" s="2881" t="s">
        <v>3709</v>
      </c>
      <c r="T11" s="2881"/>
      <c r="U11" s="2881"/>
      <c r="V11" s="2881"/>
      <c r="W11" s="2881"/>
      <c r="X11" s="2881"/>
      <c r="Y11" s="2881"/>
      <c r="Z11" s="2657"/>
      <c r="AA11" s="2658"/>
      <c r="AB11" s="2590" t="s">
        <v>3710</v>
      </c>
      <c r="AC11" s="2590"/>
      <c r="AD11" s="2564" t="s">
        <v>3711</v>
      </c>
      <c r="AE11" s="2566"/>
      <c r="AF11" s="2662"/>
      <c r="AG11" s="2590"/>
      <c r="AH11" s="2590"/>
      <c r="AI11" s="2662"/>
      <c r="AJ11" s="2590"/>
      <c r="AK11" s="2590"/>
      <c r="AL11" s="1605"/>
      <c r="AM11" s="1590"/>
      <c r="AN11" s="1590"/>
      <c r="AO11" s="1590"/>
      <c r="AP11" s="1590"/>
      <c r="AQ11" s="1590"/>
      <c r="AR11" s="1590"/>
      <c r="AS11" s="1590"/>
      <c r="AT11" s="1590"/>
      <c r="AU11" s="1590"/>
      <c r="AV11" s="1590"/>
      <c r="AW11" s="1590"/>
      <c r="AX11" s="1590"/>
      <c r="AY11" s="1590"/>
      <c r="AZ11" s="1590"/>
      <c r="BA11" s="1590"/>
      <c r="BB11" s="1590"/>
      <c r="BC11" s="1590"/>
      <c r="BD11" s="1590"/>
      <c r="BE11" s="1590"/>
      <c r="BF11" s="1590"/>
      <c r="BG11" s="1588">
        <v>24</v>
      </c>
    </row>
    <row customHeight="1" ht="35.699999999999996">
      <c r="A12" s="1368"/>
      <c r="B12" s="1368"/>
      <c r="C12" s="1368"/>
      <c r="E12" s="1371"/>
      <c r="F12" s="2871"/>
      <c r="G12" s="2876"/>
      <c r="H12" s="2877"/>
      <c r="I12" s="1616" t="s">
        <v>89</v>
      </c>
      <c r="J12" s="1616" t="s">
        <v>3712</v>
      </c>
      <c r="K12" s="2590"/>
      <c r="L12" s="2695"/>
      <c r="M12" s="2695"/>
      <c r="N12" s="2590"/>
      <c r="O12" s="2590"/>
      <c r="P12" s="2881"/>
      <c r="Q12" s="2881"/>
      <c r="R12" s="2881"/>
      <c r="S12" s="1597" t="s">
        <v>86</v>
      </c>
      <c r="T12" s="1597" t="s">
        <v>87</v>
      </c>
      <c r="U12" s="1597" t="s">
        <v>85</v>
      </c>
      <c r="V12" s="1597" t="s">
        <v>3713</v>
      </c>
      <c r="W12" s="1597" t="s">
        <v>85</v>
      </c>
      <c r="X12" s="1597" t="s">
        <v>3714</v>
      </c>
      <c r="Y12" s="1597" t="s">
        <v>3715</v>
      </c>
      <c r="Z12" s="2663"/>
      <c r="AA12" s="2664"/>
      <c r="AB12" s="1604" t="s">
        <v>3716</v>
      </c>
      <c r="AC12" s="1604" t="s">
        <v>3717</v>
      </c>
      <c r="AD12" s="1604" t="s">
        <v>3716</v>
      </c>
      <c r="AE12" s="1604" t="s">
        <v>3717</v>
      </c>
      <c r="AF12" s="2695"/>
      <c r="AG12" s="1617" t="s">
        <v>3718</v>
      </c>
      <c r="AH12" s="1617" t="s">
        <v>3719</v>
      </c>
      <c r="AI12" s="2695"/>
      <c r="AJ12" s="1617" t="s">
        <v>3718</v>
      </c>
      <c r="AK12" s="1617" t="s">
        <v>3719</v>
      </c>
      <c r="AL12" s="1605"/>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221">
        <v>34</v>
      </c>
    </row>
    <row customHeight="1" ht="1.05">
      <c r="E13" s="1371"/>
      <c r="F13" s="1587">
        <v>0</v>
      </c>
      <c r="G13" s="1587"/>
      <c r="H13" s="1587"/>
      <c r="I13" s="1587"/>
      <c r="J13" s="1587"/>
      <c r="K13" s="1594"/>
      <c r="L13" s="1594"/>
      <c r="M13" s="1594"/>
      <c r="N13" s="1594"/>
      <c r="O13" s="1594"/>
      <c r="P13" s="1594"/>
      <c r="Q13" s="1594"/>
      <c r="R13" s="1594"/>
      <c r="S13" s="1594"/>
      <c r="T13" s="1594"/>
      <c r="U13" s="1594"/>
      <c r="V13" s="1594"/>
      <c r="W13" s="1594"/>
      <c r="X13" s="1594"/>
      <c r="Y13" s="1594"/>
      <c r="Z13" s="1594"/>
      <c r="AA13" s="1594"/>
      <c r="AB13" s="1594"/>
      <c r="AC13" s="1594"/>
      <c r="AD13" s="1594"/>
      <c r="AE13" s="1594"/>
      <c r="AF13" s="1594"/>
      <c r="AG13" s="1594"/>
      <c r="AH13" s="1612"/>
      <c r="AI13" s="1605"/>
      <c r="AJ13" s="1594"/>
      <c r="AK13" s="1594"/>
      <c r="AL13" s="1372"/>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221">
        <v>1</v>
      </c>
    </row>
    <row customHeight="1" ht="10.5">
      <c r="E14" s="1370"/>
      <c r="F14" s="1381"/>
      <c r="G14" s="1381"/>
      <c r="H14" s="1635"/>
      <c r="I14" s="1381"/>
      <c r="J14" s="1381"/>
      <c r="K14" s="1381"/>
      <c r="L14" s="1594"/>
      <c r="M14" s="1594"/>
      <c r="N14" s="1381"/>
      <c r="O14" s="1381"/>
      <c r="P14" s="1381"/>
      <c r="Q14" s="1381"/>
      <c r="R14" s="1381"/>
      <c r="S14" s="1381"/>
      <c r="T14" s="1381"/>
      <c r="U14" s="1381"/>
      <c r="V14" s="1381"/>
      <c r="W14" s="1381"/>
      <c r="X14" s="1381"/>
      <c r="Y14" s="1381"/>
      <c r="Z14" s="1381"/>
      <c r="AA14" s="1381"/>
      <c r="AB14" s="1381"/>
      <c r="AC14" s="1381"/>
      <c r="AD14" s="1594"/>
      <c r="AE14" s="1381"/>
      <c r="AF14" s="1381"/>
      <c r="AG14" s="1381"/>
      <c r="AH14" s="1612"/>
      <c r="AI14" s="1605"/>
      <c r="AJ14" s="1381"/>
      <c r="AK14" s="1381"/>
      <c r="AL14" s="1370"/>
      <c r="AM14" s="1370"/>
      <c r="AN14" s="1370"/>
      <c r="AO14" s="1370"/>
      <c r="AP14" s="1370"/>
      <c r="AQ14" s="1370"/>
      <c r="AR14" s="1370"/>
      <c r="AS14" s="1370"/>
      <c r="AT14" s="1370"/>
      <c r="AU14" s="1370"/>
      <c r="AV14" s="1370"/>
      <c r="AW14" s="1370"/>
      <c r="AX14" s="1370"/>
      <c r="AY14" s="1370"/>
      <c r="AZ14" s="1370"/>
      <c r="BA14" s="1370"/>
      <c r="BB14" s="1370"/>
      <c r="BC14" s="1370"/>
      <c r="BD14" s="1370"/>
      <c r="BE14" s="1370"/>
      <c r="BF14" s="1370"/>
      <c r="BG14" s="1221">
        <v>10</v>
      </c>
    </row>
    <row customHeight="1" ht="13.5">
      <c r="E15" s="1370"/>
      <c r="F15" s="1377" t="s">
        <v>3720</v>
      </c>
      <c r="G15" s="1377"/>
      <c r="H15" s="1634"/>
      <c r="I15" s="1377"/>
      <c r="J15" s="1377"/>
      <c r="K15" s="1374"/>
      <c r="L15" s="1590"/>
      <c r="M15" s="1590"/>
      <c r="N15" s="1376"/>
      <c r="O15" s="1376"/>
      <c r="P15" s="1376"/>
      <c r="Q15" s="1376"/>
      <c r="R15" s="1376"/>
      <c r="S15" s="1376"/>
      <c r="T15" s="1376"/>
      <c r="U15" s="1376"/>
      <c r="V15" s="1376"/>
      <c r="W15" s="1376"/>
      <c r="X15" s="1376"/>
      <c r="Y15" s="1376"/>
      <c r="Z15" s="1374"/>
      <c r="AA15" s="1374"/>
      <c r="AB15" s="1374"/>
      <c r="AC15" s="1374"/>
      <c r="AD15" s="1590"/>
      <c r="AE15" s="1374"/>
      <c r="AF15" s="1374"/>
      <c r="AG15" s="1374"/>
      <c r="AH15" s="1609"/>
      <c r="AI15" s="1602"/>
      <c r="AJ15" s="1374"/>
      <c r="AK15" s="1374"/>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221">
        <v>13</v>
      </c>
    </row>
    <row customHeight="1" ht="10.5">
      <c r="BG16" s="1221">
        <v>10</v>
      </c>
    </row>
    <row customHeight="1" ht="10.5">
      <c r="E17" s="1370"/>
      <c r="F17" s="2870"/>
      <c r="G17" s="2870"/>
      <c r="H17" s="2870"/>
      <c r="I17" s="2870"/>
      <c r="J17" s="2870"/>
      <c r="K17" s="1374"/>
      <c r="L17" s="1590"/>
      <c r="M17" s="1590"/>
      <c r="N17" s="1376"/>
      <c r="O17" s="1376"/>
      <c r="P17" s="1376"/>
      <c r="Q17" s="1376"/>
      <c r="R17" s="1376"/>
      <c r="S17" s="1376"/>
      <c r="T17" s="1376"/>
      <c r="U17" s="1376"/>
      <c r="V17" s="1376"/>
      <c r="W17" s="1376"/>
      <c r="X17" s="1376"/>
      <c r="Y17" s="1376"/>
      <c r="Z17" s="1374"/>
      <c r="AA17" s="1374"/>
      <c r="AB17" s="1374"/>
      <c r="AC17" s="1374"/>
      <c r="AD17" s="1590"/>
      <c r="AE17" s="1374"/>
      <c r="AF17" s="1374"/>
      <c r="AG17" s="1374"/>
      <c r="AH17" s="1609"/>
      <c r="AI17" s="1602"/>
      <c r="AJ17" s="1374"/>
      <c r="AK17" s="1374"/>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221">
        <v>10</v>
      </c>
    </row>
    <row customHeight="1" ht="10.5">
      <c r="E18" s="1370"/>
      <c r="F18" s="2870"/>
      <c r="G18" s="2870"/>
      <c r="H18" s="2870"/>
      <c r="I18" s="2870"/>
      <c r="J18" s="2870"/>
      <c r="K18" s="1374"/>
      <c r="L18" s="1590"/>
      <c r="M18" s="1590"/>
      <c r="N18" s="1376"/>
      <c r="O18" s="1376"/>
      <c r="P18" s="1376"/>
      <c r="Q18" s="1376"/>
      <c r="R18" s="1376"/>
      <c r="S18" s="1376"/>
      <c r="T18" s="1376"/>
      <c r="U18" s="1376"/>
      <c r="V18" s="1376"/>
      <c r="W18" s="1376"/>
      <c r="X18" s="1376"/>
      <c r="Y18" s="1376"/>
      <c r="Z18" s="1374"/>
      <c r="AA18" s="1374"/>
      <c r="AB18" s="1374"/>
      <c r="AC18" s="1374"/>
      <c r="AD18" s="1590"/>
      <c r="AE18" s="1374"/>
      <c r="AF18" s="1374"/>
      <c r="AG18" s="1374"/>
      <c r="AH18" s="1609"/>
      <c r="AI18" s="1602"/>
      <c r="AJ18" s="1374"/>
      <c r="AK18" s="1374"/>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221">
        <v>10</v>
      </c>
    </row>
    <row customHeight="1" ht="10.5">
      <c r="E19" s="1370"/>
      <c r="F19" s="2870"/>
      <c r="G19" s="2870"/>
      <c r="H19" s="2870"/>
      <c r="I19" s="2870"/>
      <c r="J19" s="2870"/>
      <c r="K19" s="1374"/>
      <c r="L19" s="1590"/>
      <c r="M19" s="1590"/>
      <c r="N19" s="1376"/>
      <c r="O19" s="1376"/>
      <c r="P19" s="1376"/>
      <c r="Q19" s="1376"/>
      <c r="R19" s="1376"/>
      <c r="S19" s="1376"/>
      <c r="T19" s="1376"/>
      <c r="U19" s="1376"/>
      <c r="V19" s="1376"/>
      <c r="W19" s="1376"/>
      <c r="X19" s="1376"/>
      <c r="Y19" s="1376"/>
      <c r="Z19" s="1374"/>
      <c r="AA19" s="1374"/>
      <c r="AB19" s="1374"/>
      <c r="AC19" s="1374"/>
      <c r="AD19" s="1590"/>
      <c r="AE19" s="1374"/>
      <c r="AF19" s="1374"/>
      <c r="AG19" s="1374"/>
      <c r="AH19" s="1609"/>
      <c r="AI19" s="1602"/>
      <c r="AJ19" s="1374"/>
      <c r="AK19" s="1374"/>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221">
        <v>10</v>
      </c>
    </row>
    <row customHeight="1" ht="10.5" hidden="1">
      <c r="A20" s="1358" t="s">
        <v>82</v>
      </c>
      <c r="B20" s="1358">
        <v>0</v>
      </c>
      <c r="C20" s="1358">
        <v>0</v>
      </c>
      <c r="D20" s="880">
        <v>0</v>
      </c>
      <c r="E20" s="972">
        <v>3</v>
      </c>
      <c r="F20" s="1221">
        <v>14</v>
      </c>
      <c r="G20" s="1221">
        <v>3</v>
      </c>
      <c r="H20" s="1618">
        <v>7</v>
      </c>
      <c r="I20" s="1221">
        <v>16</v>
      </c>
      <c r="J20" s="1221">
        <v>16</v>
      </c>
      <c r="K20" s="1221">
        <v>25</v>
      </c>
      <c r="L20" s="1588">
        <v>7</v>
      </c>
      <c r="M20" s="1588">
        <v>15</v>
      </c>
      <c r="N20" s="1221">
        <v>3</v>
      </c>
      <c r="O20" s="1221">
        <v>4</v>
      </c>
      <c r="P20" s="1221">
        <v>8</v>
      </c>
      <c r="Q20" s="1221">
        <v>21</v>
      </c>
      <c r="R20" s="1221">
        <v>14</v>
      </c>
      <c r="S20" s="1221">
        <v>17</v>
      </c>
      <c r="T20" s="1221">
        <v>17</v>
      </c>
      <c r="U20" s="1221">
        <v>9</v>
      </c>
      <c r="V20" s="1221">
        <v>12</v>
      </c>
      <c r="W20" s="1221">
        <v>9</v>
      </c>
      <c r="X20" s="1221">
        <v>21</v>
      </c>
      <c r="Y20" s="1221">
        <v>12</v>
      </c>
      <c r="Z20" s="1221">
        <v>3</v>
      </c>
      <c r="AA20" s="1221">
        <v>6</v>
      </c>
      <c r="AB20" s="1221">
        <v>38</v>
      </c>
      <c r="AC20" s="1221">
        <v>15</v>
      </c>
      <c r="AD20" s="1588">
        <v>0</v>
      </c>
      <c r="AE20" s="1221">
        <v>0</v>
      </c>
      <c r="AF20" s="1221">
        <v>16</v>
      </c>
      <c r="AG20" s="1221">
        <v>16</v>
      </c>
      <c r="AH20" s="1607">
        <v>16</v>
      </c>
      <c r="AI20" s="1600">
        <v>0</v>
      </c>
      <c r="AJ20" s="1221">
        <v>0</v>
      </c>
      <c r="AK20" s="1221">
        <v>0</v>
      </c>
      <c r="AL20" s="1221">
        <v>8</v>
      </c>
      <c r="AM20" s="1221">
        <v>8</v>
      </c>
      <c r="AN20" s="1221">
        <v>8</v>
      </c>
      <c r="AO20" s="1221">
        <v>8</v>
      </c>
      <c r="AP20" s="1221">
        <v>8</v>
      </c>
      <c r="AQ20" s="1221">
        <v>8</v>
      </c>
      <c r="AR20" s="1221">
        <v>8</v>
      </c>
      <c r="AS20" s="1221">
        <v>8</v>
      </c>
      <c r="AT20" s="1221">
        <v>8</v>
      </c>
      <c r="AU20" s="1221">
        <v>8</v>
      </c>
      <c r="AV20" s="1221">
        <v>8</v>
      </c>
      <c r="AW20" s="1221">
        <v>8</v>
      </c>
      <c r="AX20" s="1221">
        <v>8</v>
      </c>
      <c r="AY20" s="1221">
        <v>8</v>
      </c>
      <c r="AZ20" s="1221">
        <v>8</v>
      </c>
      <c r="BA20" s="1221">
        <v>8</v>
      </c>
      <c r="BB20" s="1221">
        <v>8</v>
      </c>
      <c r="BC20" s="1221">
        <v>8</v>
      </c>
      <c r="BD20" s="1221">
        <v>8</v>
      </c>
      <c r="BE20" s="1221">
        <v>8</v>
      </c>
      <c r="BF20" s="1221">
        <v>8</v>
      </c>
      <c r="BG20" s="122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6FFDD9-1FD9-433F-DD4C-0703340A396F}"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7361" width="4.140625" hidden="1" customWidth="1"/>
    <col min="4" max="4" style="28178" width="4.140625" hidden="1" customWidth="1"/>
    <col min="5" max="5" style="28229" width="3.00390625" customWidth="1"/>
    <col min="6" max="6" style="28229" width="6.00390625" customWidth="1"/>
    <col min="7" max="7" style="28229" width="60.00390625" customWidth="1"/>
    <col min="8" max="9" style="28229" width="21.7109375" hidden="1" customWidth="1"/>
    <col min="10" max="10" style="28229" width="0.140625" customWidth="1"/>
    <col min="11" max="11" style="28229" width="1.00390625" customWidth="1"/>
    <col min="12" max="22" style="28229" width="8.00390625" customWidth="1"/>
    <col min="23" max="23" style="28229" width="9.140625" hidden="1"/>
  </cols>
  <sheetData>
    <row s="28178" customFormat="1" customHeight="1" ht="10.5" hidden="1">
      <c r="A1" s="1629"/>
      <c r="B1" s="1629"/>
      <c r="C1" s="1629"/>
      <c r="E1" s="1000"/>
      <c r="W1" s="1623" t="s">
        <v>14</v>
      </c>
    </row>
    <row customHeight="1" ht="10.5" hidden="1">
      <c r="W2" s="1618">
        <v>0</v>
      </c>
    </row>
    <row s="28479" customFormat="1" customHeight="1" ht="10.5" hidden="1">
      <c r="A3" s="1629"/>
      <c r="B3" s="1629"/>
      <c r="C3" s="1629"/>
      <c r="D3" s="1623"/>
      <c r="E3" s="825"/>
      <c r="W3" s="1619">
        <v>0</v>
      </c>
    </row>
    <row customHeight="1" ht="3">
      <c r="W4" s="1618">
        <v>3</v>
      </c>
    </row>
    <row customHeight="1" ht="27.299999999999997">
      <c r="F5" s="271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11"/>
      <c r="H5" s="2711"/>
      <c r="I5" s="2711"/>
      <c r="J5" s="2711"/>
      <c r="W5" s="1618">
        <v>26</v>
      </c>
    </row>
    <row customHeight="1" ht="10.5">
      <c r="F6" s="2639" t="str">
        <f>IF(org=0,"Не определено",org)</f>
        <v>КГУП "Примтеплоэнерго"</v>
      </c>
      <c r="G6" s="2639"/>
      <c r="H6" s="2639"/>
      <c r="I6" s="2639"/>
      <c r="J6" s="2639"/>
      <c r="W6" s="1618">
        <v>10</v>
      </c>
    </row>
    <row customHeight="1" ht="11.549999999999999">
      <c r="E7" s="1633"/>
      <c r="F7" s="1690"/>
      <c r="G7" s="1690"/>
      <c r="H7" s="1690"/>
      <c r="I7" s="1690"/>
      <c r="J7" s="1690"/>
      <c r="K7" s="1620"/>
      <c r="L7" s="1620"/>
      <c r="M7" s="1620"/>
      <c r="N7" s="1620"/>
      <c r="O7" s="1620"/>
      <c r="P7" s="1620"/>
      <c r="Q7" s="1620"/>
      <c r="R7" s="1620"/>
      <c r="S7" s="1620"/>
      <c r="T7" s="1620"/>
      <c r="U7" s="1620"/>
      <c r="V7" s="1620"/>
      <c r="W7" s="1618">
        <v>11</v>
      </c>
    </row>
    <row s="27100" customFormat="1" customHeight="1" ht="4.2">
      <c r="A8" s="1630"/>
      <c r="B8" s="1630"/>
      <c r="C8" s="1630"/>
      <c r="E8" s="1691"/>
      <c r="F8" s="1692"/>
      <c r="G8" s="1692"/>
      <c r="H8" s="1692"/>
      <c r="I8" s="1692"/>
      <c r="J8" s="1692"/>
      <c r="K8" s="1691"/>
      <c r="L8" s="1691"/>
      <c r="M8" s="1691"/>
      <c r="N8" s="1691"/>
      <c r="O8" s="1691"/>
      <c r="P8" s="1691"/>
      <c r="Q8" s="1691"/>
      <c r="R8" s="1691"/>
      <c r="S8" s="1691"/>
      <c r="T8" s="1691"/>
      <c r="U8" s="1691"/>
      <c r="V8" s="1691"/>
      <c r="W8" s="974">
        <v>4</v>
      </c>
    </row>
    <row customHeight="1" ht="10.5">
      <c r="E9" s="1633"/>
      <c r="F9" s="2882" t="s">
        <v>424</v>
      </c>
      <c r="G9" s="2883"/>
      <c r="H9" s="2883"/>
      <c r="I9" s="2883"/>
      <c r="J9" s="2883"/>
      <c r="K9" s="1703"/>
      <c r="L9" s="1620"/>
      <c r="M9" s="1620"/>
      <c r="N9" s="1620"/>
      <c r="O9" s="1620"/>
      <c r="P9" s="1620"/>
      <c r="Q9" s="1620"/>
      <c r="R9" s="1620"/>
      <c r="S9" s="1620"/>
      <c r="T9" s="1620"/>
      <c r="U9" s="1620"/>
      <c r="V9" s="1620"/>
      <c r="W9" s="1618">
        <v>10</v>
      </c>
    </row>
    <row customHeight="1" ht="25.2">
      <c r="E10" s="1620"/>
      <c r="F10" s="2886" t="s">
        <v>88</v>
      </c>
      <c r="G10" s="2891" t="s">
        <v>3721</v>
      </c>
      <c r="H10" s="2889" t="s">
        <v>3722</v>
      </c>
      <c r="I10" s="2889"/>
      <c r="J10" s="2889"/>
      <c r="K10" s="1696"/>
      <c r="L10" s="1620"/>
      <c r="M10" s="1620"/>
      <c r="N10" s="1620"/>
      <c r="O10" s="1620"/>
      <c r="P10" s="1620"/>
      <c r="Q10" s="1620"/>
      <c r="R10" s="1620"/>
      <c r="S10" s="1620"/>
      <c r="T10" s="1620"/>
      <c r="U10" s="1620"/>
      <c r="V10" s="1620"/>
      <c r="W10" s="1618">
        <v>24</v>
      </c>
    </row>
    <row customHeight="1" ht="25.5">
      <c r="E11" s="1620"/>
      <c r="F11" s="2887"/>
      <c r="G11" s="2891"/>
      <c r="H11" s="2890">
        <f>INDEX(IP_MAIN_LIST_NAME_IP,MATCH(H8,IP_MAIN_LIST_IP_ID,0))&amp;" ("&amp;INDEX(IP_MAIN_START_DATE,MATCH(H8,IP_MAIN_LIST_IP_ID,0))&amp;"-"&amp;INDEX(IP_MAIN_END_DATE,MATCH(H8,IP_MAIN_LIST_IP_ID,0))&amp;")"</f>
      </c>
      <c r="I11" s="2890"/>
      <c r="J11" s="2890"/>
      <c r="K11" s="1696"/>
      <c r="L11" s="1620"/>
      <c r="M11" s="1620"/>
      <c r="N11" s="1620"/>
      <c r="O11" s="1620"/>
      <c r="P11" s="1620"/>
      <c r="Q11" s="1620"/>
      <c r="R11" s="1620"/>
      <c r="S11" s="1620"/>
      <c r="T11" s="1620"/>
      <c r="U11" s="1620"/>
      <c r="V11" s="1620"/>
      <c r="W11" s="1618">
        <v>24</v>
      </c>
    </row>
    <row customHeight="1" ht="10.5">
      <c r="F12" s="2888"/>
      <c r="G12" s="2891"/>
      <c r="H12" s="1689" t="s">
        <v>3723</v>
      </c>
      <c r="I12" s="1695"/>
      <c r="J12" s="1689"/>
      <c r="K12" s="1697"/>
      <c r="W12" s="1618">
        <v>10</v>
      </c>
    </row>
    <row customHeight="1" ht="10.5" hidden="1">
      <c r="F13" s="1689">
        <v>1</v>
      </c>
      <c r="G13" s="1689">
        <v>2</v>
      </c>
      <c r="H13" s="1689">
        <v>3</v>
      </c>
      <c r="I13" s="1689">
        <v>4</v>
      </c>
      <c r="J13" s="1689">
        <v>5</v>
      </c>
      <c r="K13" s="1697"/>
      <c r="W13" s="1618">
        <v>0</v>
      </c>
    </row>
    <row customHeight="1" ht="11.549999999999999">
      <c r="F14" s="1688" t="s">
        <v>3724</v>
      </c>
      <c r="G14" s="2884" t="s">
        <v>3725</v>
      </c>
      <c r="H14" s="2884"/>
      <c r="I14" s="2884"/>
      <c r="J14" s="2884"/>
      <c r="K14" s="1697"/>
      <c r="W14" s="1618">
        <v>11</v>
      </c>
    </row>
    <row customHeight="1" ht="11.549999999999999">
      <c r="F15" s="1693">
        <v>1</v>
      </c>
      <c r="G15" s="1153" t="s">
        <v>3726</v>
      </c>
      <c r="H15" s="1699">
        <f>SUM(I15:J15)</f>
        <v>0</v>
      </c>
      <c r="I15" s="1699">
        <f>SUM(I16:I27)</f>
        <v>0</v>
      </c>
      <c r="J15" s="1688"/>
      <c r="K15" s="1697"/>
      <c r="W15" s="1618">
        <v>11</v>
      </c>
    </row>
    <row customHeight="1" ht="24">
      <c r="F16" s="1693" t="s">
        <v>3727</v>
      </c>
      <c r="G16" s="1700" t="s">
        <v>3728</v>
      </c>
      <c r="H16" s="1699">
        <f>SUM(I16:J16)</f>
        <v>0</v>
      </c>
      <c r="I16" s="1698"/>
      <c r="J16" s="1688"/>
      <c r="K16" s="1697"/>
      <c r="W16" s="1618">
        <v>23</v>
      </c>
    </row>
    <row customHeight="1" ht="24">
      <c r="F17" s="1693" t="s">
        <v>3729</v>
      </c>
      <c r="G17" s="1700" t="s">
        <v>3730</v>
      </c>
      <c r="H17" s="1699">
        <f>SUM(I17:J17)</f>
        <v>0</v>
      </c>
      <c r="I17" s="1698"/>
      <c r="J17" s="1688"/>
      <c r="K17" s="1697"/>
      <c r="W17" s="1618">
        <v>23</v>
      </c>
    </row>
    <row customHeight="1" ht="35.699999999999996">
      <c r="F18" s="1693" t="s">
        <v>3731</v>
      </c>
      <c r="G18" s="1700" t="s">
        <v>3732</v>
      </c>
      <c r="H18" s="1699">
        <f>SUM(I18:J18)</f>
        <v>0</v>
      </c>
      <c r="I18" s="1698"/>
      <c r="J18" s="1688"/>
      <c r="K18" s="1697"/>
      <c r="W18" s="1618">
        <v>34</v>
      </c>
    </row>
    <row customHeight="1" ht="35.699999999999996">
      <c r="F19" s="1693" t="s">
        <v>3733</v>
      </c>
      <c r="G19" s="1700" t="s">
        <v>3734</v>
      </c>
      <c r="H19" s="1699">
        <f>SUM(I19:J19)</f>
        <v>0</v>
      </c>
      <c r="I19" s="1698"/>
      <c r="J19" s="1688"/>
      <c r="K19" s="1697"/>
      <c r="W19" s="1618">
        <v>34</v>
      </c>
    </row>
    <row customHeight="1" ht="48.29999999999999">
      <c r="F20" s="1693" t="s">
        <v>3735</v>
      </c>
      <c r="G20" s="1700" t="s">
        <v>3736</v>
      </c>
      <c r="H20" s="1699">
        <f>SUM(I20:J20)</f>
        <v>0</v>
      </c>
      <c r="I20" s="1698"/>
      <c r="J20" s="1688"/>
      <c r="K20" s="1697"/>
      <c r="W20" s="1618">
        <v>46</v>
      </c>
    </row>
    <row customHeight="1" ht="35.699999999999996">
      <c r="F21" s="1693" t="s">
        <v>3737</v>
      </c>
      <c r="G21" s="1700" t="s">
        <v>3738</v>
      </c>
      <c r="H21" s="1699">
        <f>SUM(I21:J21)</f>
        <v>0</v>
      </c>
      <c r="I21" s="1698"/>
      <c r="J21" s="1688"/>
      <c r="K21" s="1697"/>
      <c r="W21" s="1618">
        <v>34</v>
      </c>
    </row>
    <row customHeight="1" ht="35.699999999999996">
      <c r="F22" s="1693" t="s">
        <v>3739</v>
      </c>
      <c r="G22" s="1700" t="s">
        <v>3740</v>
      </c>
      <c r="H22" s="1699">
        <f>SUM(I22:J22)</f>
        <v>0</v>
      </c>
      <c r="I22" s="1698"/>
      <c r="J22" s="1688"/>
      <c r="K22" s="1697"/>
      <c r="W22" s="1618">
        <v>34</v>
      </c>
    </row>
    <row customHeight="1" ht="24">
      <c r="F23" s="1693" t="s">
        <v>3741</v>
      </c>
      <c r="G23" s="1700" t="s">
        <v>3742</v>
      </c>
      <c r="H23" s="1699">
        <f>SUM(I23:J23)</f>
        <v>0</v>
      </c>
      <c r="I23" s="1698"/>
      <c r="J23" s="1688"/>
      <c r="K23" s="1697"/>
      <c r="W23" s="1618">
        <v>23</v>
      </c>
    </row>
    <row customHeight="1" ht="24">
      <c r="F24" s="1693" t="s">
        <v>3743</v>
      </c>
      <c r="G24" s="1700" t="s">
        <v>3744</v>
      </c>
      <c r="H24" s="1699">
        <f>SUM(I24:J24)</f>
        <v>0</v>
      </c>
      <c r="I24" s="1698"/>
      <c r="J24" s="1688"/>
      <c r="K24" s="1697"/>
      <c r="W24" s="1618">
        <v>23</v>
      </c>
    </row>
    <row customHeight="1" ht="35.699999999999996">
      <c r="F25" s="1693" t="s">
        <v>3745</v>
      </c>
      <c r="G25" s="1700" t="s">
        <v>3746</v>
      </c>
      <c r="H25" s="1699">
        <f>SUM(I25:J25)</f>
        <v>0</v>
      </c>
      <c r="I25" s="1698"/>
      <c r="J25" s="1688"/>
      <c r="K25" s="1697"/>
      <c r="W25" s="1618">
        <v>34</v>
      </c>
    </row>
    <row customHeight="1" ht="35.699999999999996">
      <c r="F26" s="1693" t="s">
        <v>3747</v>
      </c>
      <c r="G26" s="1700" t="s">
        <v>3748</v>
      </c>
      <c r="H26" s="1699">
        <f>SUM(I26:J26)</f>
        <v>0</v>
      </c>
      <c r="I26" s="1698"/>
      <c r="J26" s="1688"/>
      <c r="K26" s="1697"/>
      <c r="W26" s="1618">
        <v>34</v>
      </c>
    </row>
    <row customHeight="1" ht="11.549999999999999">
      <c r="F27" s="1693" t="s">
        <v>3749</v>
      </c>
      <c r="G27" s="1700" t="s">
        <v>3750</v>
      </c>
      <c r="H27" s="1699">
        <f>SUM(I27:J27)</f>
        <v>0</v>
      </c>
      <c r="I27" s="1698"/>
      <c r="J27" s="1688"/>
      <c r="K27" s="1697"/>
      <c r="W27" s="1618">
        <v>11</v>
      </c>
    </row>
    <row customHeight="1" ht="11.549999999999999">
      <c r="F28" s="1693">
        <v>2</v>
      </c>
      <c r="G28" s="1153" t="s">
        <v>3751</v>
      </c>
      <c r="H28" s="1699">
        <f>SUM(I28:J28)</f>
        <v>0</v>
      </c>
      <c r="I28" s="1699">
        <f>SUM(I29:I31)</f>
        <v>0</v>
      </c>
      <c r="J28" s="1688"/>
      <c r="K28" s="1697"/>
      <c r="W28" s="1618">
        <v>11</v>
      </c>
    </row>
    <row customHeight="1" ht="11.549999999999999">
      <c r="F29" s="1693" t="s">
        <v>832</v>
      </c>
      <c r="G29" s="1700" t="s">
        <v>3752</v>
      </c>
      <c r="H29" s="1699">
        <f>SUM(I29:J29)</f>
        <v>0</v>
      </c>
      <c r="I29" s="1698"/>
      <c r="J29" s="1688"/>
      <c r="K29" s="1697"/>
      <c r="W29" s="1618">
        <v>11</v>
      </c>
    </row>
    <row customHeight="1" ht="11.549999999999999">
      <c r="F30" s="1693" t="s">
        <v>431</v>
      </c>
      <c r="G30" s="1700" t="s">
        <v>3753</v>
      </c>
      <c r="H30" s="1699">
        <f>SUM(I30:J30)</f>
        <v>0</v>
      </c>
      <c r="I30" s="1698"/>
      <c r="J30" s="1688"/>
      <c r="K30" s="1697"/>
      <c r="W30" s="1618">
        <v>11</v>
      </c>
    </row>
    <row customHeight="1" ht="11.549999999999999">
      <c r="F31" s="1693" t="s">
        <v>434</v>
      </c>
      <c r="G31" s="1700" t="s">
        <v>3754</v>
      </c>
      <c r="H31" s="1699">
        <f>SUM(I31:J31)</f>
        <v>0</v>
      </c>
      <c r="I31" s="1698"/>
      <c r="J31" s="1688"/>
      <c r="K31" s="1697"/>
      <c r="W31" s="1618">
        <v>11</v>
      </c>
    </row>
    <row customHeight="1" ht="11.549999999999999">
      <c r="F32" s="1693">
        <v>3</v>
      </c>
      <c r="G32" s="1153" t="s">
        <v>3755</v>
      </c>
      <c r="H32" s="1699">
        <f>SUM(I32:J32)</f>
        <v>0</v>
      </c>
      <c r="I32" s="1699">
        <f>SUM(I33:I34)</f>
        <v>0</v>
      </c>
      <c r="J32" s="1688"/>
      <c r="K32" s="1697"/>
      <c r="W32" s="1618">
        <v>11</v>
      </c>
    </row>
    <row customHeight="1" ht="48.29999999999999">
      <c r="F33" s="1693" t="s">
        <v>448</v>
      </c>
      <c r="G33" s="1700" t="s">
        <v>3756</v>
      </c>
      <c r="H33" s="1699">
        <f>SUM(I33:J33)</f>
        <v>0</v>
      </c>
      <c r="I33" s="1698"/>
      <c r="J33" s="1688"/>
      <c r="K33" s="1697"/>
      <c r="W33" s="1618">
        <v>46</v>
      </c>
    </row>
    <row customHeight="1" ht="11.549999999999999">
      <c r="F34" s="1693" t="s">
        <v>456</v>
      </c>
      <c r="G34" s="1700" t="s">
        <v>3757</v>
      </c>
      <c r="H34" s="1699">
        <f>SUM(I34:J34)</f>
        <v>0</v>
      </c>
      <c r="I34" s="1698"/>
      <c r="J34" s="1688"/>
      <c r="K34" s="1697"/>
      <c r="W34" s="1618">
        <v>11</v>
      </c>
    </row>
    <row customHeight="1" ht="11.549999999999999">
      <c r="F35" s="1693">
        <v>4</v>
      </c>
      <c r="G35" s="1153" t="s">
        <v>3758</v>
      </c>
      <c r="H35" s="1699">
        <f>SUM(I35:J35)</f>
        <v>0</v>
      </c>
      <c r="I35" s="1698"/>
      <c r="J35" s="1688"/>
      <c r="K35" s="1697"/>
      <c r="W35" s="1618">
        <v>11</v>
      </c>
    </row>
    <row customHeight="1" ht="11.549999999999999">
      <c r="F36" s="1693"/>
      <c r="G36" s="1156" t="s">
        <v>3759</v>
      </c>
      <c r="H36" s="1699">
        <f>SUM(I36:J36)</f>
        <v>0</v>
      </c>
      <c r="I36" s="1699">
        <f>SUM(I15,I28,I32,I35)</f>
        <v>0</v>
      </c>
      <c r="J36" s="1688"/>
      <c r="K36" s="1697"/>
      <c r="W36" s="1618">
        <v>11</v>
      </c>
    </row>
    <row customHeight="1" ht="29.25">
      <c r="F37" s="1694" t="s">
        <v>3760</v>
      </c>
      <c r="G37" s="2885" t="s">
        <v>3761</v>
      </c>
      <c r="H37" s="2885"/>
      <c r="I37" s="2885"/>
      <c r="J37" s="2885"/>
      <c r="K37" s="1697"/>
      <c r="W37" s="1618">
        <v>28</v>
      </c>
    </row>
    <row customHeight="1" ht="24">
      <c r="F38" s="1693" t="s">
        <v>132</v>
      </c>
      <c r="G38" s="1153" t="s">
        <v>3762</v>
      </c>
      <c r="H38" s="1699">
        <f>SUM(I38:J38)</f>
        <v>0</v>
      </c>
      <c r="I38" s="1699">
        <f>SUM(I39,I44,I47)</f>
        <v>0</v>
      </c>
      <c r="J38" s="1688"/>
      <c r="K38" s="1697"/>
      <c r="W38" s="1618">
        <v>23</v>
      </c>
    </row>
    <row customHeight="1" ht="11.549999999999999">
      <c r="F39" s="1693" t="s">
        <v>3727</v>
      </c>
      <c r="G39" s="1700" t="s">
        <v>3726</v>
      </c>
      <c r="H39" s="1699">
        <f>SUM(I39:J39)</f>
        <v>0</v>
      </c>
      <c r="I39" s="1699">
        <f>SUM(I40:I43)</f>
        <v>0</v>
      </c>
      <c r="J39" s="1688"/>
      <c r="K39" s="1697"/>
      <c r="W39" s="1618">
        <v>11</v>
      </c>
    </row>
    <row customHeight="1" ht="24">
      <c r="F40" s="1693" t="s">
        <v>3763</v>
      </c>
      <c r="G40" s="1701" t="s">
        <v>3764</v>
      </c>
      <c r="H40" s="1699">
        <f>SUM(I40:J40)</f>
        <v>0</v>
      </c>
      <c r="I40" s="1698"/>
      <c r="J40" s="1688"/>
      <c r="K40" s="1697"/>
      <c r="W40" s="1618">
        <v>23</v>
      </c>
    </row>
    <row customHeight="1" ht="11.549999999999999">
      <c r="F41" s="1693" t="s">
        <v>3765</v>
      </c>
      <c r="G41" s="1701" t="s">
        <v>3766</v>
      </c>
      <c r="H41" s="1699">
        <f>SUM(I41:J41)</f>
        <v>0</v>
      </c>
      <c r="I41" s="1698"/>
      <c r="J41" s="1688"/>
      <c r="K41" s="1697"/>
      <c r="W41" s="1618">
        <v>11</v>
      </c>
    </row>
    <row customHeight="1" ht="11.549999999999999">
      <c r="F42" s="1693" t="s">
        <v>3767</v>
      </c>
      <c r="G42" s="1701" t="s">
        <v>3768</v>
      </c>
      <c r="H42" s="1699">
        <f>SUM(I42:J42)</f>
        <v>0</v>
      </c>
      <c r="I42" s="1698"/>
      <c r="J42" s="1688"/>
      <c r="K42" s="1697"/>
      <c r="W42" s="1618">
        <v>11</v>
      </c>
    </row>
    <row customHeight="1" ht="35.699999999999996">
      <c r="F43" s="1693" t="s">
        <v>3769</v>
      </c>
      <c r="G43" s="1701" t="s">
        <v>3770</v>
      </c>
      <c r="H43" s="1699">
        <f>SUM(I43:J43)</f>
        <v>0</v>
      </c>
      <c r="I43" s="1698"/>
      <c r="J43" s="1688"/>
      <c r="K43" s="1697"/>
      <c r="W43" s="1618">
        <v>34</v>
      </c>
    </row>
    <row customHeight="1" ht="11.549999999999999">
      <c r="F44" s="1693" t="s">
        <v>3729</v>
      </c>
      <c r="G44" s="1700" t="s">
        <v>3755</v>
      </c>
      <c r="H44" s="1699">
        <f>SUM(I44:J44)</f>
        <v>0</v>
      </c>
      <c r="I44" s="1699">
        <f>SUM(I45:I46)</f>
        <v>0</v>
      </c>
      <c r="J44" s="1688"/>
      <c r="K44" s="1697"/>
      <c r="W44" s="1618">
        <v>11</v>
      </c>
    </row>
    <row customHeight="1" ht="48.29999999999999">
      <c r="F45" s="1693" t="s">
        <v>3771</v>
      </c>
      <c r="G45" s="1701" t="s">
        <v>3756</v>
      </c>
      <c r="H45" s="1699">
        <f>SUM(I45:J45)</f>
        <v>0</v>
      </c>
      <c r="I45" s="1698"/>
      <c r="J45" s="1688"/>
      <c r="K45" s="1697"/>
      <c r="W45" s="1618">
        <v>46</v>
      </c>
    </row>
    <row customHeight="1" ht="11.549999999999999">
      <c r="F46" s="1693" t="s">
        <v>3772</v>
      </c>
      <c r="G46" s="1701" t="s">
        <v>3757</v>
      </c>
      <c r="H46" s="1699">
        <f>SUM(I46:J46)</f>
        <v>0</v>
      </c>
      <c r="I46" s="1698"/>
      <c r="J46" s="1688"/>
      <c r="K46" s="1697"/>
      <c r="W46" s="1618">
        <v>11</v>
      </c>
    </row>
    <row customHeight="1" ht="11.549999999999999">
      <c r="F47" s="1693" t="s">
        <v>3731</v>
      </c>
      <c r="G47" s="1700" t="s">
        <v>3773</v>
      </c>
      <c r="H47" s="1699">
        <f>SUM(I47:J47)</f>
        <v>0</v>
      </c>
      <c r="I47" s="1698"/>
      <c r="J47" s="1688"/>
      <c r="K47" s="1697"/>
      <c r="W47" s="1618">
        <v>11</v>
      </c>
    </row>
    <row customHeight="1" ht="24">
      <c r="F48" s="1693" t="s">
        <v>102</v>
      </c>
      <c r="G48" s="1153" t="s">
        <v>3774</v>
      </c>
      <c r="H48" s="1699">
        <f>SUM(I48:J48)</f>
        <v>0</v>
      </c>
      <c r="I48" s="1699">
        <f>SUM(I49,I54,I57)</f>
        <v>0</v>
      </c>
      <c r="J48" s="1688"/>
      <c r="K48" s="1697"/>
      <c r="W48" s="1618">
        <v>23</v>
      </c>
    </row>
    <row customHeight="1" ht="11.549999999999999">
      <c r="F49" s="1693" t="s">
        <v>832</v>
      </c>
      <c r="G49" s="1700" t="s">
        <v>3726</v>
      </c>
      <c r="H49" s="1699">
        <f>SUM(I49:J49)</f>
        <v>0</v>
      </c>
      <c r="I49" s="1699">
        <f>SUM(I50:I53)</f>
        <v>0</v>
      </c>
      <c r="J49" s="1688"/>
      <c r="K49" s="1697"/>
      <c r="W49" s="1618">
        <v>11</v>
      </c>
    </row>
    <row customHeight="1" ht="24">
      <c r="F50" s="1693" t="s">
        <v>835</v>
      </c>
      <c r="G50" s="1701" t="s">
        <v>3764</v>
      </c>
      <c r="H50" s="1699">
        <f>SUM(I50:J50)</f>
        <v>0</v>
      </c>
      <c r="I50" s="1698"/>
      <c r="J50" s="1688"/>
      <c r="K50" s="1697"/>
      <c r="W50" s="1618">
        <v>23</v>
      </c>
    </row>
    <row customHeight="1" ht="11.549999999999999">
      <c r="F51" s="1693" t="s">
        <v>838</v>
      </c>
      <c r="G51" s="1701" t="s">
        <v>3766</v>
      </c>
      <c r="H51" s="1699">
        <f>SUM(I51:J51)</f>
        <v>0</v>
      </c>
      <c r="I51" s="1698"/>
      <c r="J51" s="1688"/>
      <c r="K51" s="1697"/>
      <c r="W51" s="1618">
        <v>11</v>
      </c>
    </row>
    <row customHeight="1" ht="11.549999999999999">
      <c r="F52" s="1693" t="s">
        <v>3775</v>
      </c>
      <c r="G52" s="1701" t="s">
        <v>3768</v>
      </c>
      <c r="H52" s="1699">
        <f>SUM(I52:J52)</f>
        <v>0</v>
      </c>
      <c r="I52" s="1698"/>
      <c r="J52" s="1688"/>
      <c r="K52" s="1697"/>
      <c r="W52" s="1618">
        <v>11</v>
      </c>
    </row>
    <row customHeight="1" ht="35.699999999999996">
      <c r="F53" s="1693" t="s">
        <v>3776</v>
      </c>
      <c r="G53" s="1701" t="s">
        <v>3770</v>
      </c>
      <c r="H53" s="1699">
        <f>SUM(I53:J53)</f>
        <v>0</v>
      </c>
      <c r="I53" s="1698"/>
      <c r="J53" s="1688"/>
      <c r="K53" s="1697"/>
      <c r="W53" s="1618">
        <v>34</v>
      </c>
    </row>
    <row customHeight="1" ht="11.549999999999999">
      <c r="F54" s="1693" t="s">
        <v>431</v>
      </c>
      <c r="G54" s="1700" t="s">
        <v>3755</v>
      </c>
      <c r="H54" s="1699">
        <f>SUM(I54:J54)</f>
        <v>0</v>
      </c>
      <c r="I54" s="1699">
        <f>SUM(I55:I56)</f>
        <v>0</v>
      </c>
      <c r="J54" s="1688"/>
      <c r="K54" s="1697"/>
      <c r="W54" s="1618">
        <v>11</v>
      </c>
    </row>
    <row customHeight="1" ht="48.29999999999999">
      <c r="F55" s="1693" t="s">
        <v>842</v>
      </c>
      <c r="G55" s="1701" t="s">
        <v>3756</v>
      </c>
      <c r="H55" s="1699">
        <f>SUM(I55:J55)</f>
        <v>0</v>
      </c>
      <c r="I55" s="1698"/>
      <c r="J55" s="1688"/>
      <c r="K55" s="1697"/>
      <c r="W55" s="1618">
        <v>46</v>
      </c>
    </row>
    <row customHeight="1" ht="11.549999999999999">
      <c r="F56" s="1693" t="s">
        <v>844</v>
      </c>
      <c r="G56" s="1701" t="s">
        <v>3757</v>
      </c>
      <c r="H56" s="1699">
        <f>SUM(I56:J56)</f>
        <v>0</v>
      </c>
      <c r="I56" s="1698"/>
      <c r="J56" s="1688"/>
      <c r="K56" s="1697"/>
      <c r="W56" s="1618">
        <v>11</v>
      </c>
    </row>
    <row customHeight="1" ht="11.549999999999999">
      <c r="F57" s="1693" t="s">
        <v>434</v>
      </c>
      <c r="G57" s="1700" t="s">
        <v>3773</v>
      </c>
      <c r="H57" s="1699">
        <f>SUM(I57:J57)</f>
        <v>0</v>
      </c>
      <c r="I57" s="1698"/>
      <c r="J57" s="1688"/>
      <c r="K57" s="1697"/>
      <c r="W57" s="1618">
        <v>11</v>
      </c>
    </row>
    <row customHeight="1" ht="11.549999999999999">
      <c r="F58" s="1693"/>
      <c r="G58" s="1702" t="s">
        <v>3759</v>
      </c>
      <c r="H58" s="1699">
        <f>SUM(I58:J58)</f>
        <v>0</v>
      </c>
      <c r="I58" s="1699">
        <f>SUM(I38,I48)</f>
        <v>0</v>
      </c>
      <c r="J58" s="1688"/>
      <c r="K58" s="1697"/>
      <c r="W58" s="1618">
        <v>11</v>
      </c>
    </row>
    <row customHeight="1" ht="10.5" hidden="1">
      <c r="A59" s="1629" t="s">
        <v>82</v>
      </c>
      <c r="B59" s="1629">
        <v>0</v>
      </c>
      <c r="C59" s="1629">
        <v>0</v>
      </c>
      <c r="D59" s="1623">
        <v>0</v>
      </c>
      <c r="E59" s="972">
        <v>3</v>
      </c>
      <c r="F59" s="1618">
        <v>6</v>
      </c>
      <c r="G59" s="1618">
        <v>60</v>
      </c>
      <c r="H59" s="1618">
        <v>0</v>
      </c>
      <c r="I59" s="1618">
        <v>0</v>
      </c>
      <c r="J59" s="1618">
        <v>0</v>
      </c>
      <c r="K59" s="1618">
        <v>1</v>
      </c>
      <c r="L59" s="1618">
        <v>8</v>
      </c>
      <c r="M59" s="1618">
        <v>8</v>
      </c>
      <c r="N59" s="1618">
        <v>8</v>
      </c>
      <c r="O59" s="1618">
        <v>8</v>
      </c>
      <c r="P59" s="1618">
        <v>8</v>
      </c>
      <c r="Q59" s="1618">
        <v>8</v>
      </c>
      <c r="R59" s="1618">
        <v>8</v>
      </c>
      <c r="S59" s="1618">
        <v>8</v>
      </c>
      <c r="T59" s="1618">
        <v>8</v>
      </c>
      <c r="U59" s="1618">
        <v>8</v>
      </c>
      <c r="V59" s="1618">
        <v>8</v>
      </c>
      <c r="W59" s="161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C53982-BB53-7436-C999-ECF3335DC6DF}"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7535" width="4.7109375" hidden="1" customWidth="1"/>
    <col min="2" max="2" style="27537" width="4.7109375" hidden="1" customWidth="1"/>
    <col min="3" max="4" style="27535" width="4.7109375" hidden="1" customWidth="1"/>
    <col min="5" max="5" style="27535" width="3.00390625" customWidth="1"/>
    <col min="6" max="6" style="27535" width="6.00390625" customWidth="1"/>
    <col min="7" max="7" style="27535" width="18.00390625" customWidth="1"/>
    <col min="8" max="8" style="27535" width="27.00390625" customWidth="1"/>
    <col min="9" max="9" style="27535" width="18.00390625" customWidth="1"/>
    <col min="10" max="14" style="27535" width="0.8515625" hidden="1" customWidth="1"/>
    <col min="15" max="28" style="27535" width="21.7109375" customWidth="1"/>
    <col min="29" max="71" style="27535" width="0.8515625" customWidth="1"/>
    <col min="72" max="79" style="27535" width="21.7109375" hidden="1" customWidth="1"/>
    <col min="80" max="81" style="27535" width="29.140625" hidden="1" customWidth="1"/>
    <col min="82" max="89" style="27535" width="21.7109375" hidden="1" customWidth="1"/>
    <col min="90" max="102" style="27535" width="0.7109375" hidden="1" customWidth="1"/>
    <col min="103" max="114" style="27535" width="21.7109375" hidden="1" customWidth="1"/>
    <col min="115" max="178" style="27535" width="0.7109375" hidden="1" customWidth="1"/>
    <col min="179" max="179" style="27535" width="0.140625" customWidth="1"/>
    <col min="180" max="184" style="27535" width="8.00390625" customWidth="1"/>
    <col min="185" max="185" style="27535" width="9.140625" hidden="1"/>
  </cols>
  <sheetData>
    <row s="27465" customFormat="1" customHeight="1" ht="12" hidden="1">
      <c r="B1" s="1386"/>
      <c r="C1" s="1387"/>
      <c r="D1" s="1387"/>
      <c r="GC1" s="1385" t="s">
        <v>14</v>
      </c>
    </row>
    <row s="27465" customFormat="1" customHeight="1" ht="12" hidden="1">
      <c r="B2" s="1386"/>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8"/>
      <c r="AC2" s="1387"/>
      <c r="AD2" s="1387"/>
      <c r="AE2" s="1387"/>
      <c r="AF2" s="1387"/>
      <c r="AG2" s="1387"/>
      <c r="AH2" s="1387"/>
      <c r="AI2" s="1387"/>
      <c r="AJ2" s="1387"/>
      <c r="AK2" s="1387"/>
      <c r="AL2" s="1387"/>
      <c r="AM2" s="1387"/>
      <c r="AN2" s="1387"/>
      <c r="AO2" s="1387"/>
      <c r="AP2" s="1387"/>
      <c r="AQ2" s="1387"/>
      <c r="AR2" s="1387"/>
      <c r="AS2" s="1387"/>
      <c r="AT2" s="1387"/>
      <c r="AU2" s="1387"/>
      <c r="AV2" s="1387"/>
      <c r="AW2" s="1387"/>
      <c r="AX2" s="1387"/>
      <c r="AY2" s="1387"/>
      <c r="AZ2" s="1387"/>
      <c r="BA2" s="1387"/>
      <c r="BB2" s="1387"/>
      <c r="BC2" s="1387"/>
      <c r="BD2" s="1387"/>
      <c r="BE2" s="1387"/>
      <c r="BF2" s="1387"/>
      <c r="BG2" s="1387"/>
      <c r="BH2" s="1387"/>
      <c r="BI2" s="1387"/>
      <c r="BJ2" s="1387"/>
      <c r="BK2" s="1387"/>
      <c r="BL2" s="1387"/>
      <c r="BM2" s="1387"/>
      <c r="BN2" s="1387"/>
      <c r="BO2" s="1387"/>
      <c r="BP2" s="1387"/>
      <c r="BQ2" s="1387"/>
      <c r="BR2" s="1387"/>
      <c r="BS2" s="1387"/>
      <c r="BT2" s="1387"/>
      <c r="BU2" s="1387"/>
      <c r="BV2" s="1387"/>
      <c r="BW2" s="1387"/>
      <c r="BX2" s="1387"/>
      <c r="BY2" s="1387"/>
      <c r="BZ2" s="1387"/>
      <c r="CA2" s="1387"/>
      <c r="CB2" s="1387"/>
      <c r="CC2" s="1387"/>
      <c r="CD2" s="1387"/>
      <c r="CE2" s="1387"/>
      <c r="CF2" s="1387"/>
      <c r="CG2" s="1387"/>
      <c r="CH2" s="1387"/>
      <c r="CI2" s="1387"/>
      <c r="CJ2" s="1387"/>
      <c r="CK2" s="1387"/>
      <c r="CL2" s="1387"/>
      <c r="CM2" s="1387"/>
      <c r="CN2" s="1387"/>
      <c r="CO2" s="1387"/>
      <c r="CP2" s="1387"/>
      <c r="CQ2" s="1387"/>
      <c r="CR2" s="1387"/>
      <c r="CS2" s="1387"/>
      <c r="CT2" s="1387"/>
      <c r="CU2" s="1387"/>
      <c r="CV2" s="1387"/>
      <c r="CW2" s="1387"/>
      <c r="CX2" s="1387"/>
      <c r="CY2" s="1387"/>
      <c r="CZ2" s="1387"/>
      <c r="DA2" s="1387"/>
      <c r="DB2" s="1387"/>
      <c r="DC2" s="1387"/>
      <c r="DD2" s="1387"/>
      <c r="DE2" s="1387"/>
      <c r="DF2" s="1387"/>
      <c r="DG2" s="1387"/>
      <c r="DH2" s="1387"/>
      <c r="DI2" s="1387"/>
      <c r="DJ2" s="1387"/>
      <c r="DK2" s="1387"/>
      <c r="DL2" s="1387"/>
      <c r="DM2" s="1387"/>
      <c r="DN2" s="1387"/>
      <c r="DO2" s="1387"/>
      <c r="DP2" s="1387"/>
      <c r="DQ2" s="1387"/>
      <c r="DR2" s="1387"/>
      <c r="DS2" s="1387"/>
      <c r="DT2" s="1387"/>
      <c r="DU2" s="1387"/>
      <c r="DV2" s="1387"/>
      <c r="DW2" s="1387"/>
      <c r="DX2" s="1387"/>
      <c r="DY2" s="1387"/>
      <c r="DZ2" s="1387"/>
      <c r="EA2" s="1387"/>
      <c r="EB2" s="1387"/>
      <c r="EC2" s="1387"/>
      <c r="ED2" s="1387"/>
      <c r="EE2" s="1387"/>
      <c r="EF2" s="1387"/>
      <c r="EG2" s="1387"/>
      <c r="EH2" s="1387"/>
      <c r="EI2" s="1387"/>
      <c r="EJ2" s="1387"/>
      <c r="EK2" s="1387"/>
      <c r="EL2" s="1387"/>
      <c r="EM2" s="1387"/>
      <c r="EN2" s="1387"/>
      <c r="EO2" s="1387"/>
      <c r="EP2" s="1387"/>
      <c r="EQ2" s="1387"/>
      <c r="ER2" s="1387"/>
      <c r="ES2" s="1387"/>
      <c r="ET2" s="1387"/>
      <c r="EU2" s="1387"/>
      <c r="EV2" s="1387"/>
      <c r="EW2" s="1387"/>
      <c r="EX2" s="1387"/>
      <c r="EY2" s="1387"/>
      <c r="EZ2" s="1387"/>
      <c r="FA2" s="1387"/>
      <c r="FB2" s="1387"/>
      <c r="FC2" s="1387"/>
      <c r="FD2" s="1387"/>
      <c r="FE2" s="1387"/>
      <c r="FF2" s="1387"/>
      <c r="FG2" s="1387"/>
      <c r="FH2" s="1387"/>
      <c r="FI2" s="1387"/>
      <c r="FJ2" s="1387"/>
      <c r="FK2" s="1387"/>
      <c r="FL2" s="1387"/>
      <c r="FM2" s="1387"/>
      <c r="FN2" s="1387"/>
      <c r="FO2" s="1387"/>
      <c r="FP2" s="1387"/>
      <c r="FQ2" s="1387"/>
      <c r="FR2" s="1387"/>
      <c r="FS2" s="1387"/>
      <c r="FT2" s="1387"/>
      <c r="FU2" s="1387"/>
      <c r="FV2" s="1387"/>
      <c r="FW2" s="1387"/>
      <c r="GC2" s="1385">
        <v>0</v>
      </c>
    </row>
    <row s="27465" customFormat="1" customHeight="1" ht="12" hidden="1">
      <c r="B3" s="1386"/>
      <c r="C3" s="1387"/>
      <c r="D3" s="1387"/>
      <c r="E3" s="1387"/>
      <c r="F3" s="1387"/>
      <c r="G3" s="1387"/>
      <c r="H3" s="1387"/>
      <c r="I3" s="1387"/>
      <c r="J3" s="1387"/>
      <c r="K3" s="1387"/>
      <c r="L3" s="1387"/>
      <c r="M3" s="1387"/>
      <c r="N3" s="1387"/>
      <c r="O3" s="1387"/>
      <c r="P3" s="1387"/>
      <c r="Q3" s="1387"/>
      <c r="R3" s="1387"/>
      <c r="S3" s="1387"/>
      <c r="T3" s="1387"/>
      <c r="U3" s="1387"/>
      <c r="V3" s="1387"/>
      <c r="W3" s="1387"/>
      <c r="X3" s="1387"/>
      <c r="Y3" s="1387"/>
      <c r="Z3" s="1387"/>
      <c r="AA3" s="1387"/>
      <c r="AB3" s="1388"/>
      <c r="AC3" s="1387"/>
      <c r="AD3" s="1387"/>
      <c r="AE3" s="1387"/>
      <c r="AF3" s="1387"/>
      <c r="AG3" s="1387"/>
      <c r="AH3" s="1387"/>
      <c r="AI3" s="1387"/>
      <c r="AJ3" s="1387"/>
      <c r="AK3" s="1387"/>
      <c r="AL3" s="1387"/>
      <c r="AM3" s="1387"/>
      <c r="AN3" s="1387"/>
      <c r="AO3" s="1387"/>
      <c r="AP3" s="1387"/>
      <c r="AQ3" s="1387"/>
      <c r="AR3" s="1387"/>
      <c r="AS3" s="1387"/>
      <c r="AT3" s="1387"/>
      <c r="AU3" s="1387"/>
      <c r="AV3" s="1387"/>
      <c r="AW3" s="1387"/>
      <c r="AX3" s="1387"/>
      <c r="AY3" s="1387"/>
      <c r="AZ3" s="1387"/>
      <c r="BA3" s="1387"/>
      <c r="BB3" s="1387"/>
      <c r="BC3" s="1387"/>
      <c r="BD3" s="1387"/>
      <c r="BE3" s="1387"/>
      <c r="BF3" s="1387"/>
      <c r="BG3" s="1387"/>
      <c r="BH3" s="1387"/>
      <c r="BI3" s="1387"/>
      <c r="BJ3" s="1387"/>
      <c r="BK3" s="1387"/>
      <c r="BL3" s="1387"/>
      <c r="BM3" s="1387"/>
      <c r="BN3" s="1387"/>
      <c r="BO3" s="1387"/>
      <c r="BP3" s="1387"/>
      <c r="BQ3" s="1387"/>
      <c r="BR3" s="1387"/>
      <c r="BS3" s="1387"/>
      <c r="BT3" s="1387"/>
      <c r="BU3" s="1387"/>
      <c r="BV3" s="1387"/>
      <c r="BW3" s="1387"/>
      <c r="BX3" s="1387"/>
      <c r="BY3" s="1387"/>
      <c r="BZ3" s="1387"/>
      <c r="CA3" s="1387"/>
      <c r="CB3" s="1387"/>
      <c r="CC3" s="1387"/>
      <c r="CD3" s="1387"/>
      <c r="CE3" s="1387"/>
      <c r="CF3" s="1387"/>
      <c r="CG3" s="1387"/>
      <c r="CH3" s="1387"/>
      <c r="CI3" s="1387"/>
      <c r="CJ3" s="1387"/>
      <c r="CK3" s="1387"/>
      <c r="CL3" s="1387"/>
      <c r="CM3" s="1387"/>
      <c r="CN3" s="1387"/>
      <c r="CO3" s="1387"/>
      <c r="CP3" s="1387"/>
      <c r="CQ3" s="1387"/>
      <c r="CR3" s="1387"/>
      <c r="CS3" s="1387"/>
      <c r="CT3" s="1387"/>
      <c r="CU3" s="1387"/>
      <c r="CV3" s="1387"/>
      <c r="CW3" s="1387"/>
      <c r="CX3" s="1387"/>
      <c r="CY3" s="1387"/>
      <c r="CZ3" s="1387"/>
      <c r="DA3" s="1387"/>
      <c r="DB3" s="1387"/>
      <c r="DC3" s="1387"/>
      <c r="DD3" s="1387"/>
      <c r="DE3" s="1387"/>
      <c r="DF3" s="1387"/>
      <c r="DG3" s="1387"/>
      <c r="DH3" s="1387"/>
      <c r="DI3" s="1387"/>
      <c r="DJ3" s="1387"/>
      <c r="DK3" s="1387"/>
      <c r="DL3" s="1387"/>
      <c r="DM3" s="1387"/>
      <c r="DN3" s="1387"/>
      <c r="DO3" s="1387"/>
      <c r="DP3" s="1387"/>
      <c r="DQ3" s="1387"/>
      <c r="DR3" s="1387"/>
      <c r="DS3" s="1387"/>
      <c r="DT3" s="1387"/>
      <c r="DU3" s="1387"/>
      <c r="DV3" s="1387"/>
      <c r="DW3" s="1387"/>
      <c r="DX3" s="1387"/>
      <c r="DY3" s="1387"/>
      <c r="DZ3" s="1387"/>
      <c r="EA3" s="1387"/>
      <c r="EB3" s="1387"/>
      <c r="EC3" s="1387"/>
      <c r="ED3" s="1387"/>
      <c r="EE3" s="1387"/>
      <c r="EF3" s="1387"/>
      <c r="EG3" s="1387"/>
      <c r="EH3" s="1387"/>
      <c r="EI3" s="1387"/>
      <c r="EJ3" s="1387"/>
      <c r="EK3" s="1387"/>
      <c r="EL3" s="1387"/>
      <c r="EM3" s="1387"/>
      <c r="EN3" s="1387"/>
      <c r="EO3" s="1387"/>
      <c r="EP3" s="1387"/>
      <c r="EQ3" s="1387"/>
      <c r="ER3" s="1387"/>
      <c r="ES3" s="1387"/>
      <c r="ET3" s="1387"/>
      <c r="EU3" s="1387"/>
      <c r="EV3" s="1387"/>
      <c r="EW3" s="1387"/>
      <c r="EX3" s="1387"/>
      <c r="EY3" s="1387"/>
      <c r="EZ3" s="1387"/>
      <c r="FA3" s="1387"/>
      <c r="FB3" s="1387"/>
      <c r="FC3" s="1387"/>
      <c r="FD3" s="1387"/>
      <c r="FE3" s="1387"/>
      <c r="FF3" s="1387"/>
      <c r="FG3" s="1387"/>
      <c r="FH3" s="1387"/>
      <c r="FI3" s="1387"/>
      <c r="FJ3" s="1387"/>
      <c r="FK3" s="1387"/>
      <c r="FL3" s="1387"/>
      <c r="FM3" s="1387"/>
      <c r="FN3" s="1387"/>
      <c r="FO3" s="1387"/>
      <c r="FP3" s="1387"/>
      <c r="FQ3" s="1387"/>
      <c r="FR3" s="1387"/>
      <c r="FS3" s="1387"/>
      <c r="FT3" s="1387"/>
      <c r="FU3" s="1387"/>
      <c r="FV3" s="1387"/>
      <c r="FW3" s="1387"/>
      <c r="GC3" s="1385">
        <v>0</v>
      </c>
    </row>
    <row customHeight="1" ht="10.5">
      <c r="B4" s="1390"/>
      <c r="C4" s="1391"/>
      <c r="D4" s="1391"/>
      <c r="E4" s="1391"/>
      <c r="F4" s="1391"/>
      <c r="G4" s="1391"/>
      <c r="H4" s="1392"/>
      <c r="I4" s="1392"/>
      <c r="J4" s="1392"/>
      <c r="K4" s="1392"/>
      <c r="L4" s="1392"/>
      <c r="M4" s="1393"/>
      <c r="N4" s="1393"/>
      <c r="O4" s="1393"/>
      <c r="P4" s="1393"/>
      <c r="Q4" s="1393"/>
      <c r="R4" s="1393"/>
      <c r="S4" s="1393"/>
      <c r="T4" s="1393"/>
      <c r="U4" s="1393"/>
      <c r="V4" s="1393"/>
      <c r="W4" s="1393"/>
      <c r="X4" s="1393"/>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3"/>
      <c r="AX4" s="1393"/>
      <c r="AY4" s="1393"/>
      <c r="AZ4" s="1393"/>
      <c r="BA4" s="1393"/>
      <c r="BB4" s="1393"/>
      <c r="BC4" s="1393"/>
      <c r="BD4" s="1393"/>
      <c r="BE4" s="1393"/>
      <c r="BF4" s="1393"/>
      <c r="BG4" s="1393"/>
      <c r="BH4" s="1393"/>
      <c r="BI4" s="1393"/>
      <c r="BJ4" s="1393"/>
      <c r="BK4" s="1393"/>
      <c r="BL4" s="1393"/>
      <c r="BM4" s="1393"/>
      <c r="BN4" s="1393"/>
      <c r="BO4" s="1393"/>
      <c r="BP4" s="1393"/>
      <c r="BQ4" s="1393"/>
      <c r="BR4" s="1393"/>
      <c r="BS4" s="1393"/>
      <c r="BT4" s="1393"/>
      <c r="BU4" s="1393"/>
      <c r="BV4" s="1393"/>
      <c r="BW4" s="1393"/>
      <c r="BX4" s="1393"/>
      <c r="BY4" s="1393"/>
      <c r="BZ4" s="1393"/>
      <c r="CA4" s="1393"/>
      <c r="CB4" s="1393"/>
      <c r="CC4" s="1393"/>
      <c r="CD4" s="1393"/>
      <c r="CE4" s="1393"/>
      <c r="CF4" s="1393"/>
      <c r="CG4" s="1393"/>
      <c r="CH4" s="1393"/>
      <c r="CI4" s="1393"/>
      <c r="CJ4" s="1393"/>
      <c r="CK4" s="1393"/>
      <c r="CL4" s="1393"/>
      <c r="CM4" s="1393"/>
      <c r="CN4" s="1393"/>
      <c r="CO4" s="1393"/>
      <c r="CP4" s="1393"/>
      <c r="CQ4" s="1393"/>
      <c r="CR4" s="1393"/>
      <c r="CS4" s="1393"/>
      <c r="CT4" s="1393"/>
      <c r="CU4" s="1393"/>
      <c r="CV4" s="1393"/>
      <c r="CW4" s="1393"/>
      <c r="CX4" s="1393"/>
      <c r="CY4" s="1393"/>
      <c r="CZ4" s="1393"/>
      <c r="DA4" s="1393"/>
      <c r="DB4" s="1393"/>
      <c r="DC4" s="1393"/>
      <c r="DD4" s="1393"/>
      <c r="DE4" s="1393"/>
      <c r="DF4" s="1393"/>
      <c r="DG4" s="1393"/>
      <c r="DH4" s="1393"/>
      <c r="DI4" s="1393"/>
      <c r="DJ4" s="1393"/>
      <c r="DK4" s="1393"/>
      <c r="DL4" s="1393"/>
      <c r="DM4" s="1393"/>
      <c r="DN4" s="1393"/>
      <c r="DO4" s="1393"/>
      <c r="DP4" s="1393"/>
      <c r="DQ4" s="1393"/>
      <c r="DR4" s="1393"/>
      <c r="DS4" s="1393"/>
      <c r="DT4" s="1393"/>
      <c r="DU4" s="1393"/>
      <c r="DV4" s="1393"/>
      <c r="DW4" s="1393"/>
      <c r="DX4" s="1393"/>
      <c r="DY4" s="1393"/>
      <c r="DZ4" s="1393"/>
      <c r="EA4" s="1393"/>
      <c r="EB4" s="1393"/>
      <c r="EC4" s="1393"/>
      <c r="ED4" s="1393"/>
      <c r="EE4" s="1393"/>
      <c r="EF4" s="1393"/>
      <c r="EG4" s="1393"/>
      <c r="EH4" s="1393"/>
      <c r="EI4" s="1393"/>
      <c r="EJ4" s="1393"/>
      <c r="EK4" s="1393"/>
      <c r="EL4" s="1393"/>
      <c r="EM4" s="1393"/>
      <c r="EN4" s="1393"/>
      <c r="EO4" s="1393"/>
      <c r="EP4" s="1393"/>
      <c r="EQ4" s="1393"/>
      <c r="ER4" s="1393"/>
      <c r="ES4" s="1393"/>
      <c r="ET4" s="1393"/>
      <c r="EU4" s="1393"/>
      <c r="EV4" s="1393"/>
      <c r="EW4" s="1393"/>
      <c r="EX4" s="1393"/>
      <c r="EY4" s="1393"/>
      <c r="EZ4" s="1393"/>
      <c r="FA4" s="1393"/>
      <c r="FB4" s="1393"/>
      <c r="FC4" s="1393"/>
      <c r="FD4" s="1393"/>
      <c r="FE4" s="1393"/>
      <c r="FF4" s="1393"/>
      <c r="FG4" s="1393"/>
      <c r="FH4" s="1393"/>
      <c r="FI4" s="1393"/>
      <c r="FJ4" s="1393"/>
      <c r="FK4" s="1393"/>
      <c r="FL4" s="1393"/>
      <c r="FM4" s="1393"/>
      <c r="FN4" s="1393"/>
      <c r="FO4" s="1393"/>
      <c r="FP4" s="1393"/>
      <c r="FQ4" s="1393"/>
      <c r="FR4" s="1393"/>
      <c r="FS4" s="1393"/>
      <c r="FT4" s="1393"/>
      <c r="FU4" s="1393"/>
      <c r="FV4" s="1393"/>
      <c r="FW4" s="1393"/>
      <c r="GC4" s="1389">
        <v>10</v>
      </c>
    </row>
    <row s="27475" customFormat="1" customHeight="1" ht="27.299999999999997">
      <c r="B5" s="2335"/>
      <c r="E5" s="2337"/>
      <c r="F5" s="289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32"/>
      <c r="H5" s="2632"/>
      <c r="I5" s="2632"/>
      <c r="J5" s="2632"/>
      <c r="K5" s="2632"/>
      <c r="L5" s="2632"/>
      <c r="M5" s="2632"/>
      <c r="N5" s="2632"/>
      <c r="O5" s="2632"/>
      <c r="P5" s="2632"/>
      <c r="Q5" s="2632"/>
      <c r="R5" s="2632"/>
      <c r="S5" s="2632"/>
      <c r="T5" s="2632"/>
      <c r="U5" s="2632"/>
      <c r="V5" s="2632"/>
      <c r="W5" s="2632"/>
      <c r="X5" s="2632"/>
      <c r="Y5" s="2632"/>
      <c r="Z5" s="2632"/>
      <c r="AA5" s="2632"/>
      <c r="AB5" s="2632"/>
      <c r="AC5" s="2632"/>
      <c r="AD5" s="2632"/>
      <c r="AE5" s="2632"/>
      <c r="AF5" s="2632"/>
      <c r="AG5" s="2632"/>
      <c r="AH5" s="2632"/>
      <c r="AI5" s="2632"/>
      <c r="AJ5" s="2632"/>
      <c r="AK5" s="2632"/>
      <c r="AL5" s="2632"/>
      <c r="AM5" s="2632"/>
      <c r="AN5" s="2632"/>
      <c r="AO5" s="2632"/>
      <c r="AP5" s="2632"/>
      <c r="AQ5" s="2632"/>
      <c r="AR5" s="2632"/>
      <c r="AS5" s="2632"/>
      <c r="AT5" s="2632"/>
      <c r="AU5" s="2632"/>
      <c r="AV5" s="2632"/>
      <c r="AW5" s="2632"/>
      <c r="AX5" s="2632"/>
      <c r="AY5" s="2632"/>
      <c r="AZ5" s="2632"/>
      <c r="BA5" s="2632"/>
      <c r="BB5" s="2632"/>
      <c r="BC5" s="2632"/>
      <c r="BD5" s="2632"/>
      <c r="BE5" s="2632"/>
      <c r="BF5" s="2632"/>
      <c r="BG5" s="2632"/>
      <c r="BH5" s="2632"/>
      <c r="BI5" s="2632"/>
      <c r="BJ5" s="2632"/>
      <c r="BK5" s="2632"/>
      <c r="BL5" s="2632"/>
      <c r="BM5" s="2632"/>
      <c r="BN5" s="2632"/>
      <c r="BO5" s="2632"/>
      <c r="BP5" s="2632"/>
      <c r="BQ5" s="2632"/>
      <c r="BR5" s="2632"/>
      <c r="BS5" s="2632"/>
      <c r="GC5" s="2336">
        <v>26</v>
      </c>
    </row>
    <row s="28794" customFormat="1" customHeight="1" ht="18.75">
      <c r="B6" s="1406"/>
      <c r="E6" s="1408"/>
      <c r="F6" s="2677" t="str">
        <f>IF(org=0,"Не определено",org)</f>
        <v>КГУП "Примтеплоэнерго"</v>
      </c>
      <c r="G6" s="2678"/>
      <c r="H6" s="2678"/>
      <c r="I6" s="2678"/>
      <c r="J6" s="2678"/>
      <c r="K6" s="2678"/>
      <c r="L6" s="2678"/>
      <c r="M6" s="2678"/>
      <c r="N6" s="2678"/>
      <c r="O6" s="2678"/>
      <c r="P6" s="2678"/>
      <c r="Q6" s="2678"/>
      <c r="R6" s="2678"/>
      <c r="S6" s="2678"/>
      <c r="T6" s="2678"/>
      <c r="U6" s="2678"/>
      <c r="V6" s="2678"/>
      <c r="W6" s="2678"/>
      <c r="X6" s="2678"/>
      <c r="Y6" s="2678"/>
      <c r="Z6" s="2678"/>
      <c r="AA6" s="2678"/>
      <c r="AB6" s="2678"/>
      <c r="AC6" s="2678"/>
      <c r="AD6" s="2678"/>
      <c r="AE6" s="2678"/>
      <c r="AF6" s="2678"/>
      <c r="AG6" s="2678"/>
      <c r="AH6" s="2678"/>
      <c r="AI6" s="2678"/>
      <c r="AJ6" s="2678"/>
      <c r="AK6" s="2678"/>
      <c r="AL6" s="2678"/>
      <c r="AM6" s="2678"/>
      <c r="AN6" s="2678"/>
      <c r="AO6" s="2678"/>
      <c r="AP6" s="2678"/>
      <c r="AQ6" s="2678"/>
      <c r="AR6" s="2678"/>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c r="BP6" s="2678"/>
      <c r="BQ6" s="2678"/>
      <c r="BR6" s="2678"/>
      <c r="BS6" s="2678"/>
      <c r="GC6" s="1407">
        <v>18</v>
      </c>
    </row>
    <row s="27484" customFormat="1" customHeight="1" ht="10.5">
      <c r="B7" s="1395"/>
      <c r="E7" s="1396"/>
      <c r="F7" s="1396"/>
      <c r="G7" s="1398"/>
      <c r="H7" s="1392"/>
      <c r="I7" s="1392"/>
      <c r="J7" s="1392"/>
      <c r="K7" s="1392"/>
      <c r="L7" s="1392"/>
      <c r="M7" s="1396"/>
      <c r="N7" s="1396"/>
      <c r="O7" s="1396"/>
      <c r="P7" s="1396"/>
      <c r="Q7" s="1396"/>
      <c r="R7" s="1396"/>
      <c r="S7" s="1396"/>
      <c r="T7" s="1396"/>
      <c r="U7" s="1396"/>
      <c r="V7" s="1396"/>
      <c r="W7" s="1396"/>
      <c r="X7" s="1396"/>
      <c r="Y7" s="1396"/>
      <c r="Z7" s="1396"/>
      <c r="AA7" s="1396"/>
      <c r="AB7" s="1396"/>
      <c r="AC7" s="1396"/>
      <c r="AD7" s="1396"/>
      <c r="AE7" s="1396"/>
      <c r="AF7" s="1396"/>
      <c r="AG7" s="1396"/>
      <c r="AH7" s="1396"/>
      <c r="AI7" s="1396"/>
      <c r="AJ7" s="1396"/>
      <c r="AK7" s="1396"/>
      <c r="AL7" s="1396"/>
      <c r="AM7" s="1396"/>
      <c r="AN7" s="1396"/>
      <c r="AO7" s="1396"/>
      <c r="AP7" s="1396"/>
      <c r="AQ7" s="1396"/>
      <c r="AR7" s="1396"/>
      <c r="AS7" s="1396"/>
      <c r="AT7" s="1396"/>
      <c r="AU7" s="1396"/>
      <c r="AV7" s="1396"/>
      <c r="AW7" s="1396"/>
      <c r="AX7" s="1396"/>
      <c r="AY7" s="1396"/>
      <c r="AZ7" s="1396"/>
      <c r="BA7" s="1396"/>
      <c r="BB7" s="1396"/>
      <c r="BC7" s="1396"/>
      <c r="BD7" s="1396"/>
      <c r="BE7" s="1396"/>
      <c r="BF7" s="1396"/>
      <c r="BG7" s="1396"/>
      <c r="BH7" s="1396"/>
      <c r="BI7" s="1396"/>
      <c r="BJ7" s="1396"/>
      <c r="BK7" s="1396"/>
      <c r="BL7" s="1396"/>
      <c r="BM7" s="1396"/>
      <c r="BN7" s="1396"/>
      <c r="BO7" s="1396"/>
      <c r="BP7" s="1396"/>
      <c r="BQ7" s="1396"/>
      <c r="BR7" s="1396"/>
      <c r="BS7" s="1396"/>
      <c r="BT7" s="1396"/>
      <c r="BU7" s="1396"/>
      <c r="BV7" s="1396"/>
      <c r="BW7" s="1396"/>
      <c r="BX7" s="1396"/>
      <c r="BY7" s="1396"/>
      <c r="BZ7" s="1396"/>
      <c r="CA7" s="1396"/>
      <c r="CB7" s="1396"/>
      <c r="CC7" s="1396"/>
      <c r="CD7" s="1396"/>
      <c r="CE7" s="1396"/>
      <c r="CF7" s="1396"/>
      <c r="CG7" s="1396"/>
      <c r="CH7" s="1396"/>
      <c r="CI7" s="1396"/>
      <c r="CJ7" s="1396"/>
      <c r="CK7" s="1396"/>
      <c r="CL7" s="1396"/>
      <c r="CM7" s="1396"/>
      <c r="CN7" s="1396"/>
      <c r="CO7" s="1396"/>
      <c r="CP7" s="1396"/>
      <c r="CQ7" s="1396"/>
      <c r="CR7" s="1396"/>
      <c r="CS7" s="1396"/>
      <c r="CT7" s="1396"/>
      <c r="CU7" s="1396"/>
      <c r="CV7" s="1396"/>
      <c r="CW7" s="1396"/>
      <c r="CX7" s="1396"/>
      <c r="CY7" s="1396"/>
      <c r="CZ7" s="1396"/>
      <c r="DA7" s="1396"/>
      <c r="DB7" s="1396"/>
      <c r="DC7" s="1396"/>
      <c r="DD7" s="1396"/>
      <c r="DE7" s="1396"/>
      <c r="DF7" s="1396"/>
      <c r="DG7" s="1396"/>
      <c r="DH7" s="1396"/>
      <c r="DI7" s="1396"/>
      <c r="DJ7" s="1396"/>
      <c r="DK7" s="1396"/>
      <c r="DL7" s="1396"/>
      <c r="DM7" s="1396"/>
      <c r="DN7" s="1396"/>
      <c r="DO7" s="1396"/>
      <c r="DP7" s="1396"/>
      <c r="DQ7" s="1396"/>
      <c r="DR7" s="1396"/>
      <c r="DS7" s="1396"/>
      <c r="DT7" s="1396"/>
      <c r="DU7" s="1396"/>
      <c r="DV7" s="1396"/>
      <c r="DW7" s="1396"/>
      <c r="DX7" s="1396"/>
      <c r="DY7" s="1396"/>
      <c r="DZ7" s="1396"/>
      <c r="EA7" s="1396"/>
      <c r="EB7" s="1396"/>
      <c r="EC7" s="1396"/>
      <c r="ED7" s="1396"/>
      <c r="EE7" s="1396"/>
      <c r="EF7" s="1396"/>
      <c r="EG7" s="1396"/>
      <c r="EH7" s="1396"/>
      <c r="EI7" s="1396"/>
      <c r="EJ7" s="1396"/>
      <c r="EK7" s="1396"/>
      <c r="EL7" s="1396"/>
      <c r="EM7" s="1396"/>
      <c r="EN7" s="1396"/>
      <c r="EO7" s="1396"/>
      <c r="EP7" s="1396"/>
      <c r="EQ7" s="1396"/>
      <c r="ER7" s="1396"/>
      <c r="ES7" s="1396"/>
      <c r="ET7" s="1396"/>
      <c r="EU7" s="1396"/>
      <c r="EV7" s="1396"/>
      <c r="EW7" s="1396"/>
      <c r="EX7" s="1396"/>
      <c r="EY7" s="1396"/>
      <c r="EZ7" s="1396"/>
      <c r="FA7" s="1396"/>
      <c r="FB7" s="1396"/>
      <c r="FC7" s="1396"/>
      <c r="FD7" s="1396"/>
      <c r="FE7" s="1396"/>
      <c r="FF7" s="1396"/>
      <c r="FG7" s="1396"/>
      <c r="FH7" s="1396"/>
      <c r="FI7" s="1396"/>
      <c r="FJ7" s="1396"/>
      <c r="FK7" s="1396"/>
      <c r="FL7" s="1396"/>
      <c r="FM7" s="1396"/>
      <c r="FN7" s="1396"/>
      <c r="FO7" s="1396"/>
      <c r="FP7" s="1396"/>
      <c r="FQ7" s="1396"/>
      <c r="FR7" s="1396"/>
      <c r="FS7" s="1396"/>
      <c r="FT7" s="1396"/>
      <c r="FU7" s="1396"/>
      <c r="FV7" s="1396"/>
      <c r="FW7" s="1396"/>
      <c r="GC7" s="1394">
        <v>10</v>
      </c>
    </row>
    <row s="27484" customFormat="1" customHeight="1" ht="11.25" hidden="1">
      <c r="B8" s="1397"/>
      <c r="F8" s="1519"/>
      <c r="G8" s="1226"/>
      <c r="H8" s="823"/>
      <c r="I8" s="823"/>
      <c r="J8" s="823"/>
      <c r="K8" s="823"/>
      <c r="L8" s="823"/>
      <c r="M8" s="1519"/>
      <c r="N8" s="1519"/>
      <c r="O8" s="2913" t="s">
        <v>3777</v>
      </c>
      <c r="P8" s="2914"/>
      <c r="Q8" s="2914"/>
      <c r="R8" s="2914"/>
      <c r="S8" s="2914"/>
      <c r="T8" s="2914"/>
      <c r="U8" s="2914"/>
      <c r="V8" s="2914"/>
      <c r="W8" s="2914"/>
      <c r="X8" s="2914"/>
      <c r="Y8" s="2914"/>
      <c r="Z8" s="2914"/>
      <c r="AA8" s="2914"/>
      <c r="AB8" s="2914"/>
      <c r="AC8" s="2914"/>
      <c r="AD8" s="2914"/>
      <c r="AE8" s="2914"/>
      <c r="AF8" s="2914"/>
      <c r="AG8" s="2914"/>
      <c r="AH8" s="2914"/>
      <c r="AI8" s="2914"/>
      <c r="AJ8" s="2914"/>
      <c r="AK8" s="2914"/>
      <c r="AL8" s="2914"/>
      <c r="AM8" s="2914"/>
      <c r="AN8" s="2914"/>
      <c r="AO8" s="2914"/>
      <c r="AP8" s="2914"/>
      <c r="AQ8" s="2914"/>
      <c r="AR8" s="2914"/>
      <c r="AS8" s="2914"/>
      <c r="AT8" s="2914"/>
      <c r="AU8" s="2914"/>
      <c r="AV8" s="2914"/>
      <c r="AW8" s="2914"/>
      <c r="AX8" s="2914"/>
      <c r="AY8" s="2914"/>
      <c r="AZ8" s="2914"/>
      <c r="BA8" s="2914"/>
      <c r="BB8" s="2914"/>
      <c r="BC8" s="2914"/>
      <c r="BD8" s="2914"/>
      <c r="BE8" s="2914"/>
      <c r="BF8" s="2914"/>
      <c r="BG8" s="2914"/>
      <c r="BH8" s="2914"/>
      <c r="BI8" s="2914"/>
      <c r="BJ8" s="2914"/>
      <c r="BK8" s="2914"/>
      <c r="BL8" s="2914"/>
      <c r="BM8" s="2914"/>
      <c r="BN8" s="2914"/>
      <c r="BO8" s="2914"/>
      <c r="BP8" s="2914"/>
      <c r="BQ8" s="2914"/>
      <c r="BR8" s="2914"/>
      <c r="BS8" s="2915"/>
      <c r="BT8" s="2902"/>
      <c r="BU8" s="2903"/>
      <c r="BV8" s="2903"/>
      <c r="BW8" s="2903"/>
      <c r="BX8" s="2903"/>
      <c r="BY8" s="2903"/>
      <c r="BZ8" s="2903"/>
      <c r="CA8" s="2903"/>
      <c r="CB8" s="2903"/>
      <c r="CC8" s="2903"/>
      <c r="CD8" s="2903"/>
      <c r="CE8" s="2903"/>
      <c r="CF8" s="2903"/>
      <c r="CG8" s="2903"/>
      <c r="CH8" s="2903"/>
      <c r="CI8" s="2903"/>
      <c r="CJ8" s="2903"/>
      <c r="CK8" s="2903"/>
      <c r="CL8" s="2903"/>
      <c r="CM8" s="2903"/>
      <c r="CN8" s="2903"/>
      <c r="CO8" s="2903"/>
      <c r="CP8" s="2903"/>
      <c r="CQ8" s="2903"/>
      <c r="CR8" s="2903"/>
      <c r="CS8" s="2903"/>
      <c r="CT8" s="2903"/>
      <c r="CU8" s="2903"/>
      <c r="CV8" s="2903"/>
      <c r="CW8" s="2903"/>
      <c r="CX8" s="2904"/>
      <c r="CY8" s="2905"/>
      <c r="CZ8" s="2906"/>
      <c r="DA8" s="2906"/>
      <c r="DB8" s="2906"/>
      <c r="DC8" s="2906"/>
      <c r="DD8" s="2906"/>
      <c r="DE8" s="2906"/>
      <c r="DF8" s="2906"/>
      <c r="DG8" s="2906"/>
      <c r="DH8" s="2906"/>
      <c r="DI8" s="2906"/>
      <c r="DJ8" s="2906"/>
      <c r="DK8" s="2906"/>
      <c r="DL8" s="2906"/>
      <c r="DM8" s="2906"/>
      <c r="DN8" s="2906"/>
      <c r="DO8" s="2906"/>
      <c r="DP8" s="2906"/>
      <c r="DQ8" s="2906"/>
      <c r="DR8" s="2906"/>
      <c r="DS8" s="2906"/>
      <c r="DT8" s="2906"/>
      <c r="DU8" s="2906"/>
      <c r="DV8" s="2906"/>
      <c r="DW8" s="2906"/>
      <c r="DX8" s="2907"/>
      <c r="DY8" s="2908" t="s">
        <v>3778</v>
      </c>
      <c r="DZ8" s="2909"/>
      <c r="EA8" s="2909"/>
      <c r="EB8" s="2909"/>
      <c r="EC8" s="2909"/>
      <c r="ED8" s="2909"/>
      <c r="EE8" s="2909"/>
      <c r="EF8" s="2909"/>
      <c r="EG8" s="2909"/>
      <c r="EH8" s="2909"/>
      <c r="EI8" s="2909"/>
      <c r="EJ8" s="2909"/>
      <c r="EK8" s="2909"/>
      <c r="EL8" s="2909"/>
      <c r="EM8" s="2909"/>
      <c r="EN8" s="2909"/>
      <c r="EO8" s="2909"/>
      <c r="EP8" s="2909"/>
      <c r="EQ8" s="2909"/>
      <c r="ER8" s="2909"/>
      <c r="ES8" s="2909"/>
      <c r="ET8" s="2909"/>
      <c r="EU8" s="2909"/>
      <c r="EV8" s="2909"/>
      <c r="EW8" s="2909"/>
      <c r="EX8" s="2909"/>
      <c r="EY8" s="2909"/>
      <c r="EZ8" s="2909"/>
      <c r="FA8" s="2909"/>
      <c r="FB8" s="2909"/>
      <c r="FC8" s="2909"/>
      <c r="FD8" s="2909"/>
      <c r="FE8" s="2909"/>
      <c r="FF8" s="2909"/>
      <c r="FG8" s="2909"/>
      <c r="FH8" s="2909"/>
      <c r="FI8" s="2909"/>
      <c r="FJ8" s="2909"/>
      <c r="FK8" s="2909"/>
      <c r="FL8" s="2909"/>
      <c r="FM8" s="2909"/>
      <c r="FN8" s="2909"/>
      <c r="FO8" s="2909"/>
      <c r="FP8" s="2909"/>
      <c r="FQ8" s="2909"/>
      <c r="FR8" s="2909"/>
      <c r="FS8" s="2909"/>
      <c r="FT8" s="2909"/>
      <c r="FU8" s="2909"/>
      <c r="FV8" s="2909"/>
      <c r="FW8" s="2910"/>
      <c r="FX8" s="1519"/>
      <c r="GC8" s="1396">
        <v>0</v>
      </c>
    </row>
    <row s="27484" customFormat="1" customHeight="1" ht="11.25" hidden="1">
      <c r="B9" s="1397"/>
      <c r="F9" s="1519"/>
      <c r="G9" s="1226"/>
      <c r="H9" s="823"/>
      <c r="I9" s="823"/>
      <c r="J9" s="823"/>
      <c r="K9" s="823"/>
      <c r="L9" s="823"/>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519"/>
      <c r="AM9" s="1519"/>
      <c r="AN9" s="1519"/>
      <c r="AO9" s="1519"/>
      <c r="AP9" s="1519"/>
      <c r="AQ9" s="1519"/>
      <c r="AR9" s="1519"/>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c r="BP9" s="1519"/>
      <c r="BQ9" s="1519"/>
      <c r="BR9" s="1519"/>
      <c r="BS9" s="1519"/>
      <c r="BT9" s="1519"/>
      <c r="BU9" s="1519"/>
      <c r="BV9" s="1519"/>
      <c r="BW9" s="1519"/>
      <c r="BX9" s="1519"/>
      <c r="BY9" s="1519"/>
      <c r="BZ9" s="1519"/>
      <c r="CA9" s="1519"/>
      <c r="CB9" s="1519"/>
      <c r="CC9" s="1519"/>
      <c r="CD9" s="1519"/>
      <c r="CE9" s="1519"/>
      <c r="CF9" s="1519"/>
      <c r="CG9" s="1519"/>
      <c r="CH9" s="1519"/>
      <c r="CI9" s="1519"/>
      <c r="CJ9" s="1519"/>
      <c r="CK9" s="1519"/>
      <c r="CL9" s="1519"/>
      <c r="CM9" s="1519"/>
      <c r="CN9" s="1519"/>
      <c r="CO9" s="1519"/>
      <c r="CP9" s="1519"/>
      <c r="CQ9" s="1519"/>
      <c r="CR9" s="1519"/>
      <c r="CS9" s="1519"/>
      <c r="CT9" s="1519"/>
      <c r="CU9" s="1519"/>
      <c r="CV9" s="1519"/>
      <c r="CW9" s="1519"/>
      <c r="CX9" s="1519"/>
      <c r="CY9" s="1519"/>
      <c r="CZ9" s="1519"/>
      <c r="DA9" s="1519"/>
      <c r="DB9" s="1519"/>
      <c r="DC9" s="1519"/>
      <c r="DD9" s="1519"/>
      <c r="DE9" s="1519"/>
      <c r="DF9" s="1519"/>
      <c r="DG9" s="1519"/>
      <c r="DH9" s="1519"/>
      <c r="DI9" s="1519"/>
      <c r="DJ9" s="1519"/>
      <c r="DK9" s="1519"/>
      <c r="DL9" s="1519"/>
      <c r="DM9" s="1519"/>
      <c r="DN9" s="1519"/>
      <c r="DO9" s="1519"/>
      <c r="DP9" s="1519"/>
      <c r="DQ9" s="1519"/>
      <c r="DR9" s="1519"/>
      <c r="DS9" s="1519"/>
      <c r="DT9" s="1519"/>
      <c r="DU9" s="1519"/>
      <c r="DV9" s="1519"/>
      <c r="DW9" s="1519"/>
      <c r="DX9" s="1519"/>
      <c r="DY9" s="1519"/>
      <c r="DZ9" s="1519"/>
      <c r="EA9" s="1519"/>
      <c r="EB9" s="1519"/>
      <c r="EC9" s="1519"/>
      <c r="ED9" s="1519"/>
      <c r="EE9" s="1519"/>
      <c r="EF9" s="1519"/>
      <c r="EG9" s="1519"/>
      <c r="EH9" s="1519"/>
      <c r="EI9" s="1519"/>
      <c r="EJ9" s="1519"/>
      <c r="EK9" s="1519"/>
      <c r="EL9" s="1519"/>
      <c r="EM9" s="1519"/>
      <c r="EN9" s="1519"/>
      <c r="EO9" s="1519"/>
      <c r="EP9" s="1519"/>
      <c r="EQ9" s="1519"/>
      <c r="ER9" s="1519"/>
      <c r="ES9" s="1519"/>
      <c r="ET9" s="1519"/>
      <c r="EU9" s="1519"/>
      <c r="EV9" s="1519"/>
      <c r="EW9" s="1519"/>
      <c r="EX9" s="1519"/>
      <c r="EY9" s="1519"/>
      <c r="EZ9" s="1519"/>
      <c r="FA9" s="1519"/>
      <c r="FB9" s="1519"/>
      <c r="FC9" s="1519"/>
      <c r="FD9" s="1519"/>
      <c r="FE9" s="1519"/>
      <c r="FF9" s="1519"/>
      <c r="FG9" s="1519"/>
      <c r="FH9" s="1519"/>
      <c r="FI9" s="1519"/>
      <c r="FJ9" s="1519"/>
      <c r="FK9" s="1519"/>
      <c r="FL9" s="1519"/>
      <c r="FM9" s="1519"/>
      <c r="FN9" s="1519"/>
      <c r="FO9" s="1519"/>
      <c r="FP9" s="1519"/>
      <c r="FQ9" s="1519"/>
      <c r="FR9" s="1519"/>
      <c r="FS9" s="1519"/>
      <c r="FT9" s="1519"/>
      <c r="FU9" s="1519"/>
      <c r="FV9" s="1519"/>
      <c r="FW9" s="2911"/>
      <c r="FX9" s="1519"/>
      <c r="GC9" s="1396">
        <v>0</v>
      </c>
    </row>
    <row s="27484" customFormat="1" customHeight="1" ht="11.549999999999999">
      <c r="B10" s="1397"/>
      <c r="F10" s="2892" t="s">
        <v>424</v>
      </c>
      <c r="G10" s="2893"/>
      <c r="H10" s="2893"/>
      <c r="I10" s="2893"/>
      <c r="J10" s="2893"/>
      <c r="K10" s="2893"/>
      <c r="L10" s="2893"/>
      <c r="M10" s="2893"/>
      <c r="N10" s="2893"/>
      <c r="O10" s="2893"/>
      <c r="P10" s="2893"/>
      <c r="Q10" s="2893"/>
      <c r="R10" s="2893"/>
      <c r="S10" s="2893"/>
      <c r="T10" s="2893"/>
      <c r="U10" s="2893"/>
      <c r="V10" s="2893"/>
      <c r="W10" s="2893"/>
      <c r="X10" s="2893"/>
      <c r="Y10" s="2893"/>
      <c r="Z10" s="2893"/>
      <c r="AA10" s="2893"/>
      <c r="AB10" s="2893"/>
      <c r="AC10" s="2893"/>
      <c r="AD10" s="2893"/>
      <c r="AE10" s="2893"/>
      <c r="AF10" s="2893"/>
      <c r="AG10" s="2893"/>
      <c r="AH10" s="2893"/>
      <c r="AI10" s="2893"/>
      <c r="AJ10" s="2893"/>
      <c r="AK10" s="2893"/>
      <c r="AL10" s="2893"/>
      <c r="AM10" s="2893"/>
      <c r="AN10" s="2893"/>
      <c r="AO10" s="2893"/>
      <c r="AP10" s="2893"/>
      <c r="AQ10" s="2893"/>
      <c r="AR10" s="2893"/>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c r="BP10" s="2893"/>
      <c r="BQ10" s="2893"/>
      <c r="BR10" s="2893"/>
      <c r="BS10" s="2893"/>
      <c r="BT10" s="2893"/>
      <c r="BU10" s="2893"/>
      <c r="BV10" s="2893"/>
      <c r="BW10" s="2893"/>
      <c r="BX10" s="2893"/>
      <c r="BY10" s="2893"/>
      <c r="BZ10" s="2893"/>
      <c r="CA10" s="2893"/>
      <c r="CB10" s="2893"/>
      <c r="CC10" s="2893"/>
      <c r="CD10" s="2893"/>
      <c r="CE10" s="2893"/>
      <c r="CF10" s="2893"/>
      <c r="CG10" s="2893"/>
      <c r="CH10" s="2893"/>
      <c r="CI10" s="2893"/>
      <c r="CJ10" s="2893"/>
      <c r="CK10" s="2893"/>
      <c r="CL10" s="2893"/>
      <c r="CM10" s="2893"/>
      <c r="CN10" s="2893"/>
      <c r="CO10" s="2893"/>
      <c r="CP10" s="2893"/>
      <c r="CQ10" s="2893"/>
      <c r="CR10" s="2893"/>
      <c r="CS10" s="2893"/>
      <c r="CT10" s="2893"/>
      <c r="CU10" s="2893"/>
      <c r="CV10" s="2893"/>
      <c r="CW10" s="2893"/>
      <c r="CX10" s="2893"/>
      <c r="CY10" s="2893"/>
      <c r="CZ10" s="2893"/>
      <c r="DA10" s="2893"/>
      <c r="DB10" s="2893"/>
      <c r="DC10" s="2893"/>
      <c r="DD10" s="2893"/>
      <c r="DE10" s="2893"/>
      <c r="DF10" s="2893"/>
      <c r="DG10" s="2893"/>
      <c r="DH10" s="2893"/>
      <c r="DI10" s="2893"/>
      <c r="DJ10" s="2893"/>
      <c r="DK10" s="2893"/>
      <c r="DL10" s="2893"/>
      <c r="DM10" s="2893"/>
      <c r="DN10" s="2893"/>
      <c r="DO10" s="2893"/>
      <c r="DP10" s="2893"/>
      <c r="DQ10" s="2893"/>
      <c r="DR10" s="2893"/>
      <c r="DS10" s="2893"/>
      <c r="DT10" s="2893"/>
      <c r="DU10" s="2893"/>
      <c r="DV10" s="2893"/>
      <c r="DW10" s="2893"/>
      <c r="DX10" s="2893"/>
      <c r="DY10" s="2893"/>
      <c r="DZ10" s="2893"/>
      <c r="EA10" s="2893"/>
      <c r="EB10" s="2893"/>
      <c r="EC10" s="2893"/>
      <c r="ED10" s="2893"/>
      <c r="EE10" s="2893"/>
      <c r="EF10" s="2893"/>
      <c r="EG10" s="2893"/>
      <c r="EH10" s="2893"/>
      <c r="EI10" s="2893"/>
      <c r="EJ10" s="2893"/>
      <c r="EK10" s="2893"/>
      <c r="EL10" s="2893"/>
      <c r="EM10" s="2893"/>
      <c r="EN10" s="2893"/>
      <c r="EO10" s="2893"/>
      <c r="EP10" s="2893"/>
      <c r="EQ10" s="2893"/>
      <c r="ER10" s="2893"/>
      <c r="ES10" s="2893"/>
      <c r="ET10" s="2893"/>
      <c r="EU10" s="2893"/>
      <c r="EV10" s="2893"/>
      <c r="EW10" s="2893"/>
      <c r="EX10" s="2893"/>
      <c r="EY10" s="2893"/>
      <c r="EZ10" s="2893"/>
      <c r="FA10" s="2893"/>
      <c r="FB10" s="2893"/>
      <c r="FC10" s="2893"/>
      <c r="FD10" s="2893"/>
      <c r="FE10" s="2893"/>
      <c r="FF10" s="2893"/>
      <c r="FG10" s="2893"/>
      <c r="FH10" s="2893"/>
      <c r="FI10" s="2893"/>
      <c r="FJ10" s="2893"/>
      <c r="FK10" s="2893"/>
      <c r="FL10" s="2893"/>
      <c r="FM10" s="2893"/>
      <c r="FN10" s="2893"/>
      <c r="FO10" s="2893"/>
      <c r="FP10" s="2893"/>
      <c r="FQ10" s="2893"/>
      <c r="FR10" s="2893"/>
      <c r="FS10" s="2893"/>
      <c r="FT10" s="2893"/>
      <c r="FU10" s="2893"/>
      <c r="FV10" s="2894"/>
      <c r="FW10" s="2911"/>
      <c r="FX10" s="1519"/>
      <c r="GC10" s="1396">
        <v>11</v>
      </c>
    </row>
    <row customHeight="1" ht="12.75">
      <c r="E11" s="1400"/>
      <c r="F11" s="2668" t="s">
        <v>88</v>
      </c>
      <c r="G11" s="2668" t="s">
        <v>3779</v>
      </c>
      <c r="H11" s="2900" t="s">
        <v>3780</v>
      </c>
      <c r="I11" s="2900" t="s">
        <v>3781</v>
      </c>
      <c r="J11" s="2901"/>
      <c r="K11" s="2901"/>
      <c r="L11" s="2901"/>
      <c r="M11" s="2901"/>
      <c r="N11" s="2901"/>
      <c r="O11" s="2672" t="s">
        <v>3782</v>
      </c>
      <c r="P11" s="2672"/>
      <c r="Q11" s="2672"/>
      <c r="R11" s="2672"/>
      <c r="S11" s="2672"/>
      <c r="T11" s="2672"/>
      <c r="U11" s="2672"/>
      <c r="V11" s="2672"/>
      <c r="W11" s="2672"/>
      <c r="X11" s="2672"/>
      <c r="Y11" s="2672"/>
      <c r="Z11" s="2672"/>
      <c r="AA11" s="2672"/>
      <c r="AB11" s="2672"/>
      <c r="AC11" s="2897"/>
      <c r="AD11" s="2897"/>
      <c r="AE11" s="2897"/>
      <c r="AF11" s="2897"/>
      <c r="AG11" s="2897"/>
      <c r="AH11" s="2897"/>
      <c r="AI11" s="2897"/>
      <c r="AJ11" s="2897"/>
      <c r="AK11" s="2897"/>
      <c r="AL11" s="2897"/>
      <c r="AM11" s="2897"/>
      <c r="AN11" s="2897"/>
      <c r="AO11" s="2897"/>
      <c r="AP11" s="2897"/>
      <c r="AQ11" s="2897"/>
      <c r="AR11" s="2897"/>
      <c r="AS11" s="2897"/>
      <c r="AT11" s="2897"/>
      <c r="AU11" s="2897"/>
      <c r="AV11" s="2897"/>
      <c r="AW11" s="2897"/>
      <c r="AX11" s="2897"/>
      <c r="AY11" s="2897"/>
      <c r="AZ11" s="2897"/>
      <c r="BA11" s="2897"/>
      <c r="BB11" s="2897"/>
      <c r="BC11" s="2897"/>
      <c r="BD11" s="2897"/>
      <c r="BE11" s="2897"/>
      <c r="BF11" s="2897"/>
      <c r="BG11" s="2897"/>
      <c r="BH11" s="2897"/>
      <c r="BI11" s="2897"/>
      <c r="BJ11" s="2897"/>
      <c r="BK11" s="2897"/>
      <c r="BL11" s="2897"/>
      <c r="BM11" s="2897"/>
      <c r="BN11" s="2897"/>
      <c r="BO11" s="2897"/>
      <c r="BP11" s="2897"/>
      <c r="BQ11" s="2897"/>
      <c r="BR11" s="2897"/>
      <c r="BS11" s="2916"/>
      <c r="BT11" s="2849" t="s">
        <v>3782</v>
      </c>
      <c r="BU11" s="2850"/>
      <c r="BV11" s="2850"/>
      <c r="BW11" s="2850"/>
      <c r="BX11" s="2850"/>
      <c r="BY11" s="2850"/>
      <c r="BZ11" s="2850"/>
      <c r="CA11" s="2850"/>
      <c r="CB11" s="2850"/>
      <c r="CC11" s="2850"/>
      <c r="CD11" s="2850"/>
      <c r="CE11" s="2850"/>
      <c r="CF11" s="2850"/>
      <c r="CG11" s="2850"/>
      <c r="CH11" s="2850"/>
      <c r="CI11" s="2850"/>
      <c r="CJ11" s="2850"/>
      <c r="CK11" s="2896"/>
      <c r="CL11" s="2899"/>
      <c r="CM11" s="2897"/>
      <c r="CN11" s="2897"/>
      <c r="CO11" s="2897"/>
      <c r="CP11" s="2897"/>
      <c r="CQ11" s="2897"/>
      <c r="CR11" s="2897"/>
      <c r="CS11" s="2897"/>
      <c r="CT11" s="2897"/>
      <c r="CU11" s="2897"/>
      <c r="CV11" s="2897"/>
      <c r="CW11" s="2897"/>
      <c r="CX11" s="2916"/>
      <c r="CY11" s="2849" t="s">
        <v>3782</v>
      </c>
      <c r="CZ11" s="2850"/>
      <c r="DA11" s="2850"/>
      <c r="DB11" s="2850"/>
      <c r="DC11" s="2850"/>
      <c r="DD11" s="2850"/>
      <c r="DE11" s="2850"/>
      <c r="DF11" s="2850"/>
      <c r="DG11" s="2850"/>
      <c r="DH11" s="2850"/>
      <c r="DI11" s="2850"/>
      <c r="DJ11" s="2896"/>
      <c r="DK11" s="2899"/>
      <c r="DL11" s="2897"/>
      <c r="DM11" s="2897"/>
      <c r="DN11" s="2897"/>
      <c r="DO11" s="2897"/>
      <c r="DP11" s="2897"/>
      <c r="DQ11" s="2897"/>
      <c r="DR11" s="2897"/>
      <c r="DS11" s="2897"/>
      <c r="DT11" s="2897"/>
      <c r="DU11" s="2897"/>
      <c r="DV11" s="2897"/>
      <c r="DW11" s="2897"/>
      <c r="DX11" s="2897"/>
      <c r="DY11" s="2897"/>
      <c r="DZ11" s="2897"/>
      <c r="EA11" s="2897"/>
      <c r="EB11" s="2897"/>
      <c r="EC11" s="2897"/>
      <c r="ED11" s="2897"/>
      <c r="EE11" s="2897"/>
      <c r="EF11" s="2897"/>
      <c r="EG11" s="2897"/>
      <c r="EH11" s="2897"/>
      <c r="EI11" s="2897"/>
      <c r="EJ11" s="2897"/>
      <c r="EK11" s="2897"/>
      <c r="EL11" s="2897"/>
      <c r="EM11" s="2897"/>
      <c r="EN11" s="2897"/>
      <c r="EO11" s="2897"/>
      <c r="EP11" s="2897"/>
      <c r="EQ11" s="2897"/>
      <c r="ER11" s="2897"/>
      <c r="ES11" s="2897"/>
      <c r="ET11" s="2897"/>
      <c r="EU11" s="2897"/>
      <c r="EV11" s="2897"/>
      <c r="EW11" s="2897"/>
      <c r="EX11" s="2897"/>
      <c r="EY11" s="2897"/>
      <c r="EZ11" s="2897"/>
      <c r="FA11" s="2897"/>
      <c r="FB11" s="2897"/>
      <c r="FC11" s="2897"/>
      <c r="FD11" s="2897"/>
      <c r="FE11" s="2897"/>
      <c r="FF11" s="2897"/>
      <c r="FG11" s="2897"/>
      <c r="FH11" s="2897"/>
      <c r="FI11" s="2897"/>
      <c r="FJ11" s="2897"/>
      <c r="FK11" s="2897"/>
      <c r="FL11" s="2897"/>
      <c r="FM11" s="2897"/>
      <c r="FN11" s="2897"/>
      <c r="FO11" s="2897"/>
      <c r="FP11" s="2897"/>
      <c r="FQ11" s="2897"/>
      <c r="FR11" s="2897"/>
      <c r="FS11" s="2897"/>
      <c r="FT11" s="2897"/>
      <c r="FU11" s="2897"/>
      <c r="FV11" s="2897"/>
      <c r="FW11" s="2911"/>
      <c r="FX11" s="1225"/>
      <c r="GC11" s="1389">
        <v>12</v>
      </c>
    </row>
    <row customHeight="1" ht="12.75">
      <c r="D12" s="1401"/>
      <c r="E12" s="1400"/>
      <c r="F12" s="2668"/>
      <c r="G12" s="2668"/>
      <c r="H12" s="2900"/>
      <c r="I12" s="2900"/>
      <c r="J12" s="2901"/>
      <c r="K12" s="2901"/>
      <c r="L12" s="2901"/>
      <c r="M12" s="2901"/>
      <c r="N12" s="2901"/>
      <c r="O12" s="2672" t="s">
        <v>3783</v>
      </c>
      <c r="P12" s="2672"/>
      <c r="Q12" s="2672"/>
      <c r="R12" s="2672"/>
      <c r="S12" s="2672" t="s">
        <v>3784</v>
      </c>
      <c r="T12" s="2672"/>
      <c r="U12" s="2672"/>
      <c r="V12" s="2672"/>
      <c r="W12" s="2672"/>
      <c r="X12" s="2672"/>
      <c r="Y12" s="2672"/>
      <c r="Z12" s="2672"/>
      <c r="AA12" s="2672"/>
      <c r="AB12" s="2672"/>
      <c r="AC12" s="2897"/>
      <c r="AD12" s="2897"/>
      <c r="AE12" s="2897"/>
      <c r="AF12" s="2897"/>
      <c r="AG12" s="2897"/>
      <c r="AH12" s="2897"/>
      <c r="AI12" s="2897"/>
      <c r="AJ12" s="2897"/>
      <c r="AK12" s="2897"/>
      <c r="AL12" s="2897"/>
      <c r="AM12" s="2897"/>
      <c r="AN12" s="2897"/>
      <c r="AO12" s="2897"/>
      <c r="AP12" s="2897"/>
      <c r="AQ12" s="2897"/>
      <c r="AR12" s="2897"/>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c r="BP12" s="2897"/>
      <c r="BQ12" s="2897"/>
      <c r="BR12" s="2897"/>
      <c r="BS12" s="2916"/>
      <c r="BT12" s="2849" t="s">
        <v>3785</v>
      </c>
      <c r="BU12" s="2850"/>
      <c r="BV12" s="2850"/>
      <c r="BW12" s="2896"/>
      <c r="BX12" s="2849" t="s">
        <v>3786</v>
      </c>
      <c r="BY12" s="2850"/>
      <c r="BZ12" s="2850"/>
      <c r="CA12" s="2896"/>
      <c r="CB12" s="2849" t="s">
        <v>3787</v>
      </c>
      <c r="CC12" s="2896"/>
      <c r="CD12" s="2849" t="s">
        <v>3788</v>
      </c>
      <c r="CE12" s="2850"/>
      <c r="CF12" s="2850"/>
      <c r="CG12" s="2850"/>
      <c r="CH12" s="2850"/>
      <c r="CI12" s="2850"/>
      <c r="CJ12" s="2850"/>
      <c r="CK12" s="2896"/>
      <c r="CL12" s="2899"/>
      <c r="CM12" s="2897"/>
      <c r="CN12" s="2897"/>
      <c r="CO12" s="2897"/>
      <c r="CP12" s="2897"/>
      <c r="CQ12" s="2897"/>
      <c r="CR12" s="2897"/>
      <c r="CS12" s="2897"/>
      <c r="CT12" s="2897"/>
      <c r="CU12" s="2897"/>
      <c r="CV12" s="2897"/>
      <c r="CW12" s="2897"/>
      <c r="CX12" s="2916"/>
      <c r="CY12" s="2849" t="s">
        <v>3789</v>
      </c>
      <c r="CZ12" s="2850"/>
      <c r="DA12" s="2850"/>
      <c r="DB12" s="2850"/>
      <c r="DC12" s="2850"/>
      <c r="DD12" s="2896"/>
      <c r="DE12" s="2849" t="s">
        <v>3790</v>
      </c>
      <c r="DF12" s="2896"/>
      <c r="DG12" s="2849" t="s">
        <v>3788</v>
      </c>
      <c r="DH12" s="2850"/>
      <c r="DI12" s="2850"/>
      <c r="DJ12" s="2896"/>
      <c r="DK12" s="2899"/>
      <c r="DL12" s="2897"/>
      <c r="DM12" s="2897"/>
      <c r="DN12" s="2897"/>
      <c r="DO12" s="2897"/>
      <c r="DP12" s="2897"/>
      <c r="DQ12" s="2897"/>
      <c r="DR12" s="2897"/>
      <c r="DS12" s="2897"/>
      <c r="DT12" s="2897"/>
      <c r="DU12" s="2897"/>
      <c r="DV12" s="2897"/>
      <c r="DW12" s="2897"/>
      <c r="DX12" s="2897"/>
      <c r="DY12" s="2897"/>
      <c r="DZ12" s="2897"/>
      <c r="EA12" s="2897"/>
      <c r="EB12" s="2897"/>
      <c r="EC12" s="2897"/>
      <c r="ED12" s="2897"/>
      <c r="EE12" s="2897"/>
      <c r="EF12" s="2897"/>
      <c r="EG12" s="2897"/>
      <c r="EH12" s="2897"/>
      <c r="EI12" s="2897"/>
      <c r="EJ12" s="2897"/>
      <c r="EK12" s="2897"/>
      <c r="EL12" s="2897"/>
      <c r="EM12" s="2897"/>
      <c r="EN12" s="2897"/>
      <c r="EO12" s="2897"/>
      <c r="EP12" s="2897"/>
      <c r="EQ12" s="2897"/>
      <c r="ER12" s="2897"/>
      <c r="ES12" s="2897"/>
      <c r="ET12" s="2897"/>
      <c r="EU12" s="2897"/>
      <c r="EV12" s="2897"/>
      <c r="EW12" s="2897"/>
      <c r="EX12" s="2897"/>
      <c r="EY12" s="2897"/>
      <c r="EZ12" s="2897"/>
      <c r="FA12" s="2897"/>
      <c r="FB12" s="2897"/>
      <c r="FC12" s="2897"/>
      <c r="FD12" s="2897"/>
      <c r="FE12" s="2897"/>
      <c r="FF12" s="2897"/>
      <c r="FG12" s="2897"/>
      <c r="FH12" s="2897"/>
      <c r="FI12" s="2897"/>
      <c r="FJ12" s="2897"/>
      <c r="FK12" s="2897"/>
      <c r="FL12" s="2897"/>
      <c r="FM12" s="2897"/>
      <c r="FN12" s="2897"/>
      <c r="FO12" s="2897"/>
      <c r="FP12" s="2897"/>
      <c r="FQ12" s="2897"/>
      <c r="FR12" s="2897"/>
      <c r="FS12" s="2897"/>
      <c r="FT12" s="2897"/>
      <c r="FU12" s="2897"/>
      <c r="FV12" s="2897"/>
      <c r="FW12" s="2911"/>
      <c r="FX12" s="1225"/>
      <c r="GC12" s="1389">
        <v>12</v>
      </c>
    </row>
    <row customHeight="1" ht="37.8">
      <c r="D13" s="1401"/>
      <c r="E13" s="1400"/>
      <c r="F13" s="2668"/>
      <c r="G13" s="2668"/>
      <c r="H13" s="2900"/>
      <c r="I13" s="2900"/>
      <c r="J13" s="2901"/>
      <c r="K13" s="2901"/>
      <c r="L13" s="2901"/>
      <c r="M13" s="2901"/>
      <c r="N13" s="2901"/>
      <c r="O13" s="2672" t="s">
        <v>3791</v>
      </c>
      <c r="P13" s="2672"/>
      <c r="Q13" s="2672"/>
      <c r="R13" s="2672"/>
      <c r="S13" s="2799" t="s">
        <v>3792</v>
      </c>
      <c r="T13" s="2851"/>
      <c r="U13" s="2590" t="s">
        <v>3793</v>
      </c>
      <c r="V13" s="2590"/>
      <c r="W13" s="2590"/>
      <c r="X13" s="2590"/>
      <c r="Y13" s="2590" t="s">
        <v>3794</v>
      </c>
      <c r="Z13" s="2590"/>
      <c r="AA13" s="2590"/>
      <c r="AB13" s="2590"/>
      <c r="AC13" s="2897"/>
      <c r="AD13" s="2897"/>
      <c r="AE13" s="2897"/>
      <c r="AF13" s="2897"/>
      <c r="AG13" s="2897"/>
      <c r="AH13" s="2897"/>
      <c r="AI13" s="2897"/>
      <c r="AJ13" s="2897"/>
      <c r="AK13" s="2897"/>
      <c r="AL13" s="2897"/>
      <c r="AM13" s="2897"/>
      <c r="AN13" s="2897"/>
      <c r="AO13" s="2897"/>
      <c r="AP13" s="2897"/>
      <c r="AQ13" s="2897"/>
      <c r="AR13" s="2897"/>
      <c r="AS13" s="2897"/>
      <c r="AT13" s="2897"/>
      <c r="AU13" s="2897"/>
      <c r="AV13" s="2897"/>
      <c r="AW13" s="2897"/>
      <c r="AX13" s="2897"/>
      <c r="AY13" s="2897"/>
      <c r="AZ13" s="2897"/>
      <c r="BA13" s="2897"/>
      <c r="BB13" s="2897"/>
      <c r="BC13" s="2897"/>
      <c r="BD13" s="2897"/>
      <c r="BE13" s="2897"/>
      <c r="BF13" s="2897"/>
      <c r="BG13" s="2897"/>
      <c r="BH13" s="2897"/>
      <c r="BI13" s="2897"/>
      <c r="BJ13" s="2897"/>
      <c r="BK13" s="2897"/>
      <c r="BL13" s="2897"/>
      <c r="BM13" s="2897"/>
      <c r="BN13" s="2897"/>
      <c r="BO13" s="2897"/>
      <c r="BP13" s="2897"/>
      <c r="BQ13" s="2897"/>
      <c r="BR13" s="2897"/>
      <c r="BS13" s="2916"/>
      <c r="BT13" s="2799" t="s">
        <v>3795</v>
      </c>
      <c r="BU13" s="2851"/>
      <c r="BV13" s="2799" t="s">
        <v>3796</v>
      </c>
      <c r="BW13" s="2851"/>
      <c r="BX13" s="2799" t="s">
        <v>3797</v>
      </c>
      <c r="BY13" s="2851"/>
      <c r="BZ13" s="2799" t="s">
        <v>3798</v>
      </c>
      <c r="CA13" s="2851"/>
      <c r="CB13" s="2799" t="s">
        <v>3799</v>
      </c>
      <c r="CC13" s="2851"/>
      <c r="CD13" s="2799" t="s">
        <v>3800</v>
      </c>
      <c r="CE13" s="2851"/>
      <c r="CF13" s="2799" t="s">
        <v>3801</v>
      </c>
      <c r="CG13" s="2851"/>
      <c r="CH13" s="2849" t="s">
        <v>3802</v>
      </c>
      <c r="CI13" s="2850"/>
      <c r="CJ13" s="2850"/>
      <c r="CK13" s="2896"/>
      <c r="CL13" s="2899"/>
      <c r="CM13" s="2897"/>
      <c r="CN13" s="2897"/>
      <c r="CO13" s="2897"/>
      <c r="CP13" s="2897"/>
      <c r="CQ13" s="2897"/>
      <c r="CR13" s="2897"/>
      <c r="CS13" s="2897"/>
      <c r="CT13" s="2897"/>
      <c r="CU13" s="2897"/>
      <c r="CV13" s="2897"/>
      <c r="CW13" s="2897"/>
      <c r="CX13" s="2916"/>
      <c r="CY13" s="2799" t="s">
        <v>3803</v>
      </c>
      <c r="CZ13" s="2851"/>
      <c r="DA13" s="2799" t="s">
        <v>3804</v>
      </c>
      <c r="DB13" s="2851"/>
      <c r="DC13" s="2799" t="s">
        <v>3805</v>
      </c>
      <c r="DD13" s="2851"/>
      <c r="DE13" s="2799" t="s">
        <v>3806</v>
      </c>
      <c r="DF13" s="2851"/>
      <c r="DG13" s="2849" t="s">
        <v>3807</v>
      </c>
      <c r="DH13" s="2850"/>
      <c r="DI13" s="2850"/>
      <c r="DJ13" s="2896"/>
      <c r="DK13" s="2899"/>
      <c r="DL13" s="2897"/>
      <c r="DM13" s="2897"/>
      <c r="DN13" s="2897"/>
      <c r="DO13" s="2897"/>
      <c r="DP13" s="2897"/>
      <c r="DQ13" s="2897"/>
      <c r="DR13" s="2897"/>
      <c r="DS13" s="2897"/>
      <c r="DT13" s="2897"/>
      <c r="DU13" s="2897"/>
      <c r="DV13" s="2897"/>
      <c r="DW13" s="2897"/>
      <c r="DX13" s="2897"/>
      <c r="DY13" s="2897"/>
      <c r="DZ13" s="2897"/>
      <c r="EA13" s="2897"/>
      <c r="EB13" s="2897"/>
      <c r="EC13" s="2897"/>
      <c r="ED13" s="2897"/>
      <c r="EE13" s="2897"/>
      <c r="EF13" s="2897"/>
      <c r="EG13" s="2897"/>
      <c r="EH13" s="2897"/>
      <c r="EI13" s="2897"/>
      <c r="EJ13" s="2897"/>
      <c r="EK13" s="2897"/>
      <c r="EL13" s="2897"/>
      <c r="EM13" s="2897"/>
      <c r="EN13" s="2897"/>
      <c r="EO13" s="2897"/>
      <c r="EP13" s="2897"/>
      <c r="EQ13" s="2897"/>
      <c r="ER13" s="2897"/>
      <c r="ES13" s="2897"/>
      <c r="ET13" s="2897"/>
      <c r="EU13" s="2897"/>
      <c r="EV13" s="2897"/>
      <c r="EW13" s="2897"/>
      <c r="EX13" s="2897"/>
      <c r="EY13" s="2897"/>
      <c r="EZ13" s="2897"/>
      <c r="FA13" s="2897"/>
      <c r="FB13" s="2897"/>
      <c r="FC13" s="2897"/>
      <c r="FD13" s="2897"/>
      <c r="FE13" s="2897"/>
      <c r="FF13" s="2897"/>
      <c r="FG13" s="2897"/>
      <c r="FH13" s="2897"/>
      <c r="FI13" s="2897"/>
      <c r="FJ13" s="2897"/>
      <c r="FK13" s="2897"/>
      <c r="FL13" s="2897"/>
      <c r="FM13" s="2897"/>
      <c r="FN13" s="2897"/>
      <c r="FO13" s="2897"/>
      <c r="FP13" s="2897"/>
      <c r="FQ13" s="2897"/>
      <c r="FR13" s="2897"/>
      <c r="FS13" s="2897"/>
      <c r="FT13" s="2897"/>
      <c r="FU13" s="2897"/>
      <c r="FV13" s="2897"/>
      <c r="FW13" s="2911"/>
      <c r="FX13" s="1225"/>
      <c r="GC13" s="1389">
        <v>36</v>
      </c>
    </row>
    <row customHeight="1" ht="37.8">
      <c r="D14" s="1401"/>
      <c r="E14" s="1400"/>
      <c r="F14" s="2668"/>
      <c r="G14" s="2668"/>
      <c r="H14" s="2900"/>
      <c r="I14" s="2900"/>
      <c r="J14" s="2901"/>
      <c r="K14" s="2901"/>
      <c r="L14" s="2901"/>
      <c r="M14" s="2901"/>
      <c r="N14" s="2901"/>
      <c r="O14" s="2799" t="s">
        <v>3808</v>
      </c>
      <c r="P14" s="2851"/>
      <c r="Q14" s="2799" t="s">
        <v>3809</v>
      </c>
      <c r="R14" s="2851"/>
      <c r="S14" s="2800"/>
      <c r="T14" s="2676"/>
      <c r="U14" s="2799" t="s">
        <v>959</v>
      </c>
      <c r="V14" s="2851"/>
      <c r="W14" s="2799" t="s">
        <v>962</v>
      </c>
      <c r="X14" s="2851"/>
      <c r="Y14" s="2799" t="s">
        <v>959</v>
      </c>
      <c r="Z14" s="2851"/>
      <c r="AA14" s="2799" t="s">
        <v>969</v>
      </c>
      <c r="AB14" s="2851"/>
      <c r="AC14" s="2897"/>
      <c r="AD14" s="2897"/>
      <c r="AE14" s="2897"/>
      <c r="AF14" s="2897"/>
      <c r="AG14" s="2897"/>
      <c r="AH14" s="2897"/>
      <c r="AI14" s="2897"/>
      <c r="AJ14" s="2897"/>
      <c r="AK14" s="2897"/>
      <c r="AL14" s="2897"/>
      <c r="AM14" s="2897"/>
      <c r="AN14" s="2897"/>
      <c r="AO14" s="2897"/>
      <c r="AP14" s="2897"/>
      <c r="AQ14" s="2897"/>
      <c r="AR14" s="2897"/>
      <c r="AS14" s="2897"/>
      <c r="AT14" s="2897"/>
      <c r="AU14" s="2897"/>
      <c r="AV14" s="2897"/>
      <c r="AW14" s="2897"/>
      <c r="AX14" s="2897"/>
      <c r="AY14" s="2897"/>
      <c r="AZ14" s="2897"/>
      <c r="BA14" s="2897"/>
      <c r="BB14" s="2897"/>
      <c r="BC14" s="2897"/>
      <c r="BD14" s="2897"/>
      <c r="BE14" s="2897"/>
      <c r="BF14" s="2897"/>
      <c r="BG14" s="2897"/>
      <c r="BH14" s="2897"/>
      <c r="BI14" s="2897"/>
      <c r="BJ14" s="2897"/>
      <c r="BK14" s="2897"/>
      <c r="BL14" s="2897"/>
      <c r="BM14" s="2897"/>
      <c r="BN14" s="2897"/>
      <c r="BO14" s="2897"/>
      <c r="BP14" s="2897"/>
      <c r="BQ14" s="2897"/>
      <c r="BR14" s="2897"/>
      <c r="BS14" s="2916"/>
      <c r="BT14" s="2800"/>
      <c r="BU14" s="2676"/>
      <c r="BV14" s="2800"/>
      <c r="BW14" s="2676"/>
      <c r="BX14" s="2800"/>
      <c r="BY14" s="2676"/>
      <c r="BZ14" s="2800"/>
      <c r="CA14" s="2676"/>
      <c r="CB14" s="2800"/>
      <c r="CC14" s="2676"/>
      <c r="CD14" s="2800"/>
      <c r="CE14" s="2676"/>
      <c r="CF14" s="2800"/>
      <c r="CG14" s="2676"/>
      <c r="CH14" s="2799" t="s">
        <v>3810</v>
      </c>
      <c r="CI14" s="2851"/>
      <c r="CJ14" s="2799" t="s">
        <v>3811</v>
      </c>
      <c r="CK14" s="2851"/>
      <c r="CL14" s="2899"/>
      <c r="CM14" s="2897"/>
      <c r="CN14" s="2897"/>
      <c r="CO14" s="2897"/>
      <c r="CP14" s="2897"/>
      <c r="CQ14" s="2897"/>
      <c r="CR14" s="2897"/>
      <c r="CS14" s="2897"/>
      <c r="CT14" s="2897"/>
      <c r="CU14" s="2897"/>
      <c r="CV14" s="2897"/>
      <c r="CW14" s="2897"/>
      <c r="CX14" s="2916"/>
      <c r="CY14" s="2800"/>
      <c r="CZ14" s="2676"/>
      <c r="DA14" s="2800"/>
      <c r="DB14" s="2676"/>
      <c r="DC14" s="2800"/>
      <c r="DD14" s="2676"/>
      <c r="DE14" s="2800"/>
      <c r="DF14" s="2676"/>
      <c r="DG14" s="2799" t="s">
        <v>3812</v>
      </c>
      <c r="DH14" s="2851"/>
      <c r="DI14" s="2799" t="s">
        <v>3813</v>
      </c>
      <c r="DJ14" s="2851"/>
      <c r="DK14" s="2899"/>
      <c r="DL14" s="2897"/>
      <c r="DM14" s="2897"/>
      <c r="DN14" s="2897"/>
      <c r="DO14" s="2897"/>
      <c r="DP14" s="2897"/>
      <c r="DQ14" s="2897"/>
      <c r="DR14" s="2897"/>
      <c r="DS14" s="2897"/>
      <c r="DT14" s="2897"/>
      <c r="DU14" s="2897"/>
      <c r="DV14" s="2897"/>
      <c r="DW14" s="2897"/>
      <c r="DX14" s="2897"/>
      <c r="DY14" s="2897"/>
      <c r="DZ14" s="2897"/>
      <c r="EA14" s="2897"/>
      <c r="EB14" s="2897"/>
      <c r="EC14" s="2897"/>
      <c r="ED14" s="2897"/>
      <c r="EE14" s="2897"/>
      <c r="EF14" s="2897"/>
      <c r="EG14" s="2897"/>
      <c r="EH14" s="2897"/>
      <c r="EI14" s="2897"/>
      <c r="EJ14" s="2897"/>
      <c r="EK14" s="2897"/>
      <c r="EL14" s="2897"/>
      <c r="EM14" s="2897"/>
      <c r="EN14" s="2897"/>
      <c r="EO14" s="2897"/>
      <c r="EP14" s="2897"/>
      <c r="EQ14" s="2897"/>
      <c r="ER14" s="2897"/>
      <c r="ES14" s="2897"/>
      <c r="ET14" s="2897"/>
      <c r="EU14" s="2897"/>
      <c r="EV14" s="2897"/>
      <c r="EW14" s="2897"/>
      <c r="EX14" s="2897"/>
      <c r="EY14" s="2897"/>
      <c r="EZ14" s="2897"/>
      <c r="FA14" s="2897"/>
      <c r="FB14" s="2897"/>
      <c r="FC14" s="2897"/>
      <c r="FD14" s="2897"/>
      <c r="FE14" s="2897"/>
      <c r="FF14" s="2897"/>
      <c r="FG14" s="2897"/>
      <c r="FH14" s="2897"/>
      <c r="FI14" s="2897"/>
      <c r="FJ14" s="2897"/>
      <c r="FK14" s="2897"/>
      <c r="FL14" s="2897"/>
      <c r="FM14" s="2897"/>
      <c r="FN14" s="2897"/>
      <c r="FO14" s="2897"/>
      <c r="FP14" s="2897"/>
      <c r="FQ14" s="2897"/>
      <c r="FR14" s="2897"/>
      <c r="FS14" s="2897"/>
      <c r="FT14" s="2897"/>
      <c r="FU14" s="2897"/>
      <c r="FV14" s="2897"/>
      <c r="FW14" s="2911"/>
      <c r="FX14" s="1225"/>
      <c r="GC14" s="1389">
        <v>36</v>
      </c>
    </row>
    <row customHeight="1" ht="37.8">
      <c r="D15" s="1401"/>
      <c r="E15" s="1400"/>
      <c r="F15" s="2668"/>
      <c r="G15" s="2668"/>
      <c r="H15" s="2900"/>
      <c r="I15" s="2900"/>
      <c r="J15" s="2901"/>
      <c r="K15" s="2901"/>
      <c r="L15" s="2901"/>
      <c r="M15" s="2901"/>
      <c r="N15" s="2901"/>
      <c r="O15" s="2801"/>
      <c r="P15" s="2898"/>
      <c r="Q15" s="2801"/>
      <c r="R15" s="2898"/>
      <c r="S15" s="2801"/>
      <c r="T15" s="2898"/>
      <c r="U15" s="2801"/>
      <c r="V15" s="2898"/>
      <c r="W15" s="2801"/>
      <c r="X15" s="2898"/>
      <c r="Y15" s="2801"/>
      <c r="Z15" s="2898"/>
      <c r="AA15" s="2801"/>
      <c r="AB15" s="2898"/>
      <c r="AC15" s="2897"/>
      <c r="AD15" s="2897"/>
      <c r="AE15" s="2897"/>
      <c r="AF15" s="2897"/>
      <c r="AG15" s="2897"/>
      <c r="AH15" s="2897"/>
      <c r="AI15" s="2897"/>
      <c r="AJ15" s="2897"/>
      <c r="AK15" s="2897"/>
      <c r="AL15" s="2897"/>
      <c r="AM15" s="2897"/>
      <c r="AN15" s="2897"/>
      <c r="AO15" s="2897"/>
      <c r="AP15" s="2897"/>
      <c r="AQ15" s="2897"/>
      <c r="AR15" s="2897"/>
      <c r="AS15" s="2897"/>
      <c r="AT15" s="2897"/>
      <c r="AU15" s="2897"/>
      <c r="AV15" s="2897"/>
      <c r="AW15" s="2897"/>
      <c r="AX15" s="2897"/>
      <c r="AY15" s="2897"/>
      <c r="AZ15" s="2897"/>
      <c r="BA15" s="2897"/>
      <c r="BB15" s="2897"/>
      <c r="BC15" s="2897"/>
      <c r="BD15" s="2897"/>
      <c r="BE15" s="2897"/>
      <c r="BF15" s="2897"/>
      <c r="BG15" s="2897"/>
      <c r="BH15" s="2897"/>
      <c r="BI15" s="2897"/>
      <c r="BJ15" s="2897"/>
      <c r="BK15" s="2897"/>
      <c r="BL15" s="2897"/>
      <c r="BM15" s="2897"/>
      <c r="BN15" s="2897"/>
      <c r="BO15" s="2897"/>
      <c r="BP15" s="2897"/>
      <c r="BQ15" s="2897"/>
      <c r="BR15" s="2897"/>
      <c r="BS15" s="2916"/>
      <c r="BT15" s="2801"/>
      <c r="BU15" s="2898"/>
      <c r="BV15" s="2801"/>
      <c r="BW15" s="2898"/>
      <c r="BX15" s="2801"/>
      <c r="BY15" s="2898"/>
      <c r="BZ15" s="2801"/>
      <c r="CA15" s="2898"/>
      <c r="CB15" s="2801"/>
      <c r="CC15" s="2898"/>
      <c r="CD15" s="2801"/>
      <c r="CE15" s="2898"/>
      <c r="CF15" s="2801"/>
      <c r="CG15" s="2898"/>
      <c r="CH15" s="2801"/>
      <c r="CI15" s="2898"/>
      <c r="CJ15" s="2801"/>
      <c r="CK15" s="2898"/>
      <c r="CL15" s="2899"/>
      <c r="CM15" s="2897"/>
      <c r="CN15" s="2897"/>
      <c r="CO15" s="2897"/>
      <c r="CP15" s="2897"/>
      <c r="CQ15" s="2897"/>
      <c r="CR15" s="2897"/>
      <c r="CS15" s="2897"/>
      <c r="CT15" s="2897"/>
      <c r="CU15" s="2897"/>
      <c r="CV15" s="2897"/>
      <c r="CW15" s="2897"/>
      <c r="CX15" s="2916"/>
      <c r="CY15" s="2801"/>
      <c r="CZ15" s="2898"/>
      <c r="DA15" s="2801"/>
      <c r="DB15" s="2898"/>
      <c r="DC15" s="2801"/>
      <c r="DD15" s="2898"/>
      <c r="DE15" s="2801"/>
      <c r="DF15" s="2898"/>
      <c r="DG15" s="2801"/>
      <c r="DH15" s="2898"/>
      <c r="DI15" s="2801"/>
      <c r="DJ15" s="2898"/>
      <c r="DK15" s="2899"/>
      <c r="DL15" s="2897"/>
      <c r="DM15" s="2897"/>
      <c r="DN15" s="2897"/>
      <c r="DO15" s="2897"/>
      <c r="DP15" s="2897"/>
      <c r="DQ15" s="2897"/>
      <c r="DR15" s="2897"/>
      <c r="DS15" s="2897"/>
      <c r="DT15" s="2897"/>
      <c r="DU15" s="2897"/>
      <c r="DV15" s="2897"/>
      <c r="DW15" s="2897"/>
      <c r="DX15" s="2897"/>
      <c r="DY15" s="2897"/>
      <c r="DZ15" s="2897"/>
      <c r="EA15" s="2897"/>
      <c r="EB15" s="2897"/>
      <c r="EC15" s="2897"/>
      <c r="ED15" s="2897"/>
      <c r="EE15" s="2897"/>
      <c r="EF15" s="2897"/>
      <c r="EG15" s="2897"/>
      <c r="EH15" s="2897"/>
      <c r="EI15" s="2897"/>
      <c r="EJ15" s="2897"/>
      <c r="EK15" s="2897"/>
      <c r="EL15" s="2897"/>
      <c r="EM15" s="2897"/>
      <c r="EN15" s="2897"/>
      <c r="EO15" s="2897"/>
      <c r="EP15" s="2897"/>
      <c r="EQ15" s="2897"/>
      <c r="ER15" s="2897"/>
      <c r="ES15" s="2897"/>
      <c r="ET15" s="2897"/>
      <c r="EU15" s="2897"/>
      <c r="EV15" s="2897"/>
      <c r="EW15" s="2897"/>
      <c r="EX15" s="2897"/>
      <c r="EY15" s="2897"/>
      <c r="EZ15" s="2897"/>
      <c r="FA15" s="2897"/>
      <c r="FB15" s="2897"/>
      <c r="FC15" s="2897"/>
      <c r="FD15" s="2897"/>
      <c r="FE15" s="2897"/>
      <c r="FF15" s="2897"/>
      <c r="FG15" s="2897"/>
      <c r="FH15" s="2897"/>
      <c r="FI15" s="2897"/>
      <c r="FJ15" s="2897"/>
      <c r="FK15" s="2897"/>
      <c r="FL15" s="2897"/>
      <c r="FM15" s="2897"/>
      <c r="FN15" s="2897"/>
      <c r="FO15" s="2897"/>
      <c r="FP15" s="2897"/>
      <c r="FQ15" s="2897"/>
      <c r="FR15" s="2897"/>
      <c r="FS15" s="2897"/>
      <c r="FT15" s="2897"/>
      <c r="FU15" s="2897"/>
      <c r="FV15" s="2897"/>
      <c r="FW15" s="2911"/>
      <c r="FX15" s="1225"/>
      <c r="GC15" s="1389">
        <v>36</v>
      </c>
    </row>
    <row customHeight="1" ht="12.75">
      <c r="D16" s="1401"/>
      <c r="E16" s="1400"/>
      <c r="F16" s="2668"/>
      <c r="G16" s="2668"/>
      <c r="H16" s="2900"/>
      <c r="I16" s="2900"/>
      <c r="J16" s="2901"/>
      <c r="K16" s="2901"/>
      <c r="L16" s="2901"/>
      <c r="M16" s="2901"/>
      <c r="N16" s="2901"/>
      <c r="O16" s="2849" t="s">
        <v>949</v>
      </c>
      <c r="P16" s="2896"/>
      <c r="Q16" s="2849" t="s">
        <v>951</v>
      </c>
      <c r="R16" s="2896"/>
      <c r="S16" s="2849" t="s">
        <v>955</v>
      </c>
      <c r="T16" s="2896"/>
      <c r="U16" s="2849" t="s">
        <v>960</v>
      </c>
      <c r="V16" s="2896"/>
      <c r="W16" s="2849" t="s">
        <v>963</v>
      </c>
      <c r="X16" s="2896"/>
      <c r="Y16" s="2849" t="s">
        <v>967</v>
      </c>
      <c r="Z16" s="2896"/>
      <c r="AA16" s="2849" t="s">
        <v>970</v>
      </c>
      <c r="AB16" s="2896"/>
      <c r="AC16" s="2897"/>
      <c r="AD16" s="2897"/>
      <c r="AE16" s="2897"/>
      <c r="AF16" s="2897"/>
      <c r="AG16" s="2897"/>
      <c r="AH16" s="2897"/>
      <c r="AI16" s="2897"/>
      <c r="AJ16" s="2897"/>
      <c r="AK16" s="2897"/>
      <c r="AL16" s="2897"/>
      <c r="AM16" s="2897"/>
      <c r="AN16" s="2897"/>
      <c r="AO16" s="2897"/>
      <c r="AP16" s="2897"/>
      <c r="AQ16" s="2897"/>
      <c r="AR16" s="2897"/>
      <c r="AS16" s="2897"/>
      <c r="AT16" s="2897"/>
      <c r="AU16" s="2897"/>
      <c r="AV16" s="2897"/>
      <c r="AW16" s="2897"/>
      <c r="AX16" s="2897"/>
      <c r="AY16" s="2897"/>
      <c r="AZ16" s="2897"/>
      <c r="BA16" s="2897"/>
      <c r="BB16" s="2897"/>
      <c r="BC16" s="2897"/>
      <c r="BD16" s="2897"/>
      <c r="BE16" s="2897"/>
      <c r="BF16" s="2897"/>
      <c r="BG16" s="2897"/>
      <c r="BH16" s="2897"/>
      <c r="BI16" s="2897"/>
      <c r="BJ16" s="2897"/>
      <c r="BK16" s="2897"/>
      <c r="BL16" s="2897"/>
      <c r="BM16" s="2897"/>
      <c r="BN16" s="2897"/>
      <c r="BO16" s="2897"/>
      <c r="BP16" s="2897"/>
      <c r="BQ16" s="2897"/>
      <c r="BR16" s="2897"/>
      <c r="BS16" s="2916"/>
      <c r="BT16" s="2849" t="s">
        <v>682</v>
      </c>
      <c r="BU16" s="2896"/>
      <c r="BV16" s="2849" t="s">
        <v>682</v>
      </c>
      <c r="BW16" s="2896"/>
      <c r="BX16" s="2849" t="s">
        <v>682</v>
      </c>
      <c r="BY16" s="2896"/>
      <c r="BZ16" s="2849" t="s">
        <v>682</v>
      </c>
      <c r="CA16" s="2896"/>
      <c r="CB16" s="2849" t="s">
        <v>3814</v>
      </c>
      <c r="CC16" s="2896"/>
      <c r="CD16" s="2849" t="s">
        <v>682</v>
      </c>
      <c r="CE16" s="2896"/>
      <c r="CF16" s="2849" t="s">
        <v>3815</v>
      </c>
      <c r="CG16" s="2896"/>
      <c r="CH16" s="2849" t="s">
        <v>3816</v>
      </c>
      <c r="CI16" s="2896"/>
      <c r="CJ16" s="2849" t="s">
        <v>3816</v>
      </c>
      <c r="CK16" s="2896"/>
      <c r="CL16" s="2899"/>
      <c r="CM16" s="2897"/>
      <c r="CN16" s="2897"/>
      <c r="CO16" s="2897"/>
      <c r="CP16" s="2897"/>
      <c r="CQ16" s="2897"/>
      <c r="CR16" s="2897"/>
      <c r="CS16" s="2897"/>
      <c r="CT16" s="2897"/>
      <c r="CU16" s="2897"/>
      <c r="CV16" s="2897"/>
      <c r="CW16" s="2897"/>
      <c r="CX16" s="2916"/>
      <c r="CY16" s="2799" t="s">
        <v>682</v>
      </c>
      <c r="CZ16" s="2851"/>
      <c r="DA16" s="2799" t="s">
        <v>682</v>
      </c>
      <c r="DB16" s="2851"/>
      <c r="DC16" s="2799" t="s">
        <v>682</v>
      </c>
      <c r="DD16" s="2851"/>
      <c r="DE16" s="2849" t="s">
        <v>3814</v>
      </c>
      <c r="DF16" s="2896"/>
      <c r="DG16" s="2849" t="s">
        <v>3817</v>
      </c>
      <c r="DH16" s="2896"/>
      <c r="DI16" s="2849" t="s">
        <v>3817</v>
      </c>
      <c r="DJ16" s="2896"/>
      <c r="DK16" s="2899"/>
      <c r="DL16" s="2897"/>
      <c r="DM16" s="2897"/>
      <c r="DN16" s="2897"/>
      <c r="DO16" s="2897"/>
      <c r="DP16" s="2897"/>
      <c r="DQ16" s="2897"/>
      <c r="DR16" s="2897"/>
      <c r="DS16" s="2897"/>
      <c r="DT16" s="2897"/>
      <c r="DU16" s="2897"/>
      <c r="DV16" s="2897"/>
      <c r="DW16" s="2897"/>
      <c r="DX16" s="2897"/>
      <c r="DY16" s="2897"/>
      <c r="DZ16" s="2897"/>
      <c r="EA16" s="2897"/>
      <c r="EB16" s="2897"/>
      <c r="EC16" s="2897"/>
      <c r="ED16" s="2897"/>
      <c r="EE16" s="2897"/>
      <c r="EF16" s="2897"/>
      <c r="EG16" s="2897"/>
      <c r="EH16" s="2897"/>
      <c r="EI16" s="2897"/>
      <c r="EJ16" s="2897"/>
      <c r="EK16" s="2897"/>
      <c r="EL16" s="2897"/>
      <c r="EM16" s="2897"/>
      <c r="EN16" s="2897"/>
      <c r="EO16" s="2897"/>
      <c r="EP16" s="2897"/>
      <c r="EQ16" s="2897"/>
      <c r="ER16" s="2897"/>
      <c r="ES16" s="2897"/>
      <c r="ET16" s="2897"/>
      <c r="EU16" s="2897"/>
      <c r="EV16" s="2897"/>
      <c r="EW16" s="2897"/>
      <c r="EX16" s="2897"/>
      <c r="EY16" s="2897"/>
      <c r="EZ16" s="2897"/>
      <c r="FA16" s="2897"/>
      <c r="FB16" s="2897"/>
      <c r="FC16" s="2897"/>
      <c r="FD16" s="2897"/>
      <c r="FE16" s="2897"/>
      <c r="FF16" s="2897"/>
      <c r="FG16" s="2897"/>
      <c r="FH16" s="2897"/>
      <c r="FI16" s="2897"/>
      <c r="FJ16" s="2897"/>
      <c r="FK16" s="2897"/>
      <c r="FL16" s="2897"/>
      <c r="FM16" s="2897"/>
      <c r="FN16" s="2897"/>
      <c r="FO16" s="2897"/>
      <c r="FP16" s="2897"/>
      <c r="FQ16" s="2897"/>
      <c r="FR16" s="2897"/>
      <c r="FS16" s="2897"/>
      <c r="FT16" s="2897"/>
      <c r="FU16" s="2897"/>
      <c r="FV16" s="2897"/>
      <c r="FW16" s="2911"/>
      <c r="FX16" s="1225"/>
      <c r="GC16" s="1389">
        <v>12</v>
      </c>
    </row>
    <row customHeight="1" ht="15.75">
      <c r="E17" s="1400"/>
      <c r="F17" s="2668"/>
      <c r="G17" s="2668"/>
      <c r="H17" s="2900"/>
      <c r="I17" s="2900"/>
      <c r="J17" s="2901"/>
      <c r="K17" s="2901"/>
      <c r="L17" s="2901"/>
      <c r="M17" s="2901"/>
      <c r="N17" s="2901"/>
      <c r="O17" s="1654" t="s">
        <v>3818</v>
      </c>
      <c r="P17" s="1654" t="s">
        <v>3819</v>
      </c>
      <c r="Q17" s="1654" t="s">
        <v>3818</v>
      </c>
      <c r="R17" s="1654" t="s">
        <v>3819</v>
      </c>
      <c r="S17" s="1654" t="s">
        <v>3818</v>
      </c>
      <c r="T17" s="1654" t="s">
        <v>3819</v>
      </c>
      <c r="U17" s="1654" t="s">
        <v>3818</v>
      </c>
      <c r="V17" s="1654" t="s">
        <v>3819</v>
      </c>
      <c r="W17" s="1654" t="s">
        <v>3818</v>
      </c>
      <c r="X17" s="1654" t="s">
        <v>3819</v>
      </c>
      <c r="Y17" s="1654" t="s">
        <v>3818</v>
      </c>
      <c r="Z17" s="1654" t="s">
        <v>3819</v>
      </c>
      <c r="AA17" s="1654" t="s">
        <v>3818</v>
      </c>
      <c r="AB17" s="1654" t="s">
        <v>3819</v>
      </c>
      <c r="AC17" s="2897"/>
      <c r="AD17" s="2897"/>
      <c r="AE17" s="2897"/>
      <c r="AF17" s="2897"/>
      <c r="AG17" s="2897"/>
      <c r="AH17" s="2897"/>
      <c r="AI17" s="2897"/>
      <c r="AJ17" s="2897"/>
      <c r="AK17" s="2897"/>
      <c r="AL17" s="2897"/>
      <c r="AM17" s="2897"/>
      <c r="AN17" s="2897"/>
      <c r="AO17" s="2897"/>
      <c r="AP17" s="2897"/>
      <c r="AQ17" s="2897"/>
      <c r="AR17" s="2897"/>
      <c r="AS17" s="2897"/>
      <c r="AT17" s="2897"/>
      <c r="AU17" s="2897"/>
      <c r="AV17" s="2897"/>
      <c r="AW17" s="2897"/>
      <c r="AX17" s="2897"/>
      <c r="AY17" s="2897"/>
      <c r="AZ17" s="2897"/>
      <c r="BA17" s="2897"/>
      <c r="BB17" s="2897"/>
      <c r="BC17" s="2897"/>
      <c r="BD17" s="2897"/>
      <c r="BE17" s="2897"/>
      <c r="BF17" s="2897"/>
      <c r="BG17" s="2897"/>
      <c r="BH17" s="2897"/>
      <c r="BI17" s="2897"/>
      <c r="BJ17" s="2897"/>
      <c r="BK17" s="2897"/>
      <c r="BL17" s="2897"/>
      <c r="BM17" s="2897"/>
      <c r="BN17" s="2897"/>
      <c r="BO17" s="2897"/>
      <c r="BP17" s="2897"/>
      <c r="BQ17" s="2897"/>
      <c r="BR17" s="2897"/>
      <c r="BS17" s="2916"/>
      <c r="BT17" s="1654" t="s">
        <v>3818</v>
      </c>
      <c r="BU17" s="1654" t="s">
        <v>3819</v>
      </c>
      <c r="BV17" s="1654" t="s">
        <v>3818</v>
      </c>
      <c r="BW17" s="1654" t="s">
        <v>3819</v>
      </c>
      <c r="BX17" s="1654" t="s">
        <v>3818</v>
      </c>
      <c r="BY17" s="1654" t="s">
        <v>3819</v>
      </c>
      <c r="BZ17" s="1654" t="s">
        <v>3818</v>
      </c>
      <c r="CA17" s="1654" t="s">
        <v>3819</v>
      </c>
      <c r="CB17" s="1654" t="s">
        <v>3818</v>
      </c>
      <c r="CC17" s="1654" t="s">
        <v>3819</v>
      </c>
      <c r="CD17" s="1654" t="s">
        <v>3818</v>
      </c>
      <c r="CE17" s="1654" t="s">
        <v>3819</v>
      </c>
      <c r="CF17" s="1654" t="s">
        <v>3818</v>
      </c>
      <c r="CG17" s="1654" t="s">
        <v>3819</v>
      </c>
      <c r="CH17" s="1654" t="s">
        <v>3818</v>
      </c>
      <c r="CI17" s="1654" t="s">
        <v>3819</v>
      </c>
      <c r="CJ17" s="1654" t="s">
        <v>3818</v>
      </c>
      <c r="CK17" s="1654" t="s">
        <v>3819</v>
      </c>
      <c r="CL17" s="2899"/>
      <c r="CM17" s="2897"/>
      <c r="CN17" s="2897"/>
      <c r="CO17" s="2897"/>
      <c r="CP17" s="2897"/>
      <c r="CQ17" s="2897"/>
      <c r="CR17" s="2897"/>
      <c r="CS17" s="2897"/>
      <c r="CT17" s="2897"/>
      <c r="CU17" s="2897"/>
      <c r="CV17" s="2897"/>
      <c r="CW17" s="2897"/>
      <c r="CX17" s="2916"/>
      <c r="CY17" s="1654" t="s">
        <v>3818</v>
      </c>
      <c r="CZ17" s="1654" t="s">
        <v>3819</v>
      </c>
      <c r="DA17" s="1654" t="s">
        <v>3818</v>
      </c>
      <c r="DB17" s="1654" t="s">
        <v>3819</v>
      </c>
      <c r="DC17" s="1654" t="s">
        <v>3818</v>
      </c>
      <c r="DD17" s="1654" t="s">
        <v>3819</v>
      </c>
      <c r="DE17" s="1654" t="s">
        <v>3818</v>
      </c>
      <c r="DF17" s="1654" t="s">
        <v>3819</v>
      </c>
      <c r="DG17" s="1654" t="s">
        <v>3818</v>
      </c>
      <c r="DH17" s="1654" t="s">
        <v>3819</v>
      </c>
      <c r="DI17" s="1654" t="s">
        <v>3818</v>
      </c>
      <c r="DJ17" s="1654" t="s">
        <v>3819</v>
      </c>
      <c r="DK17" s="2899"/>
      <c r="DL17" s="2897"/>
      <c r="DM17" s="2897"/>
      <c r="DN17" s="2897"/>
      <c r="DO17" s="2897"/>
      <c r="DP17" s="2897"/>
      <c r="DQ17" s="2897"/>
      <c r="DR17" s="2897"/>
      <c r="DS17" s="2897"/>
      <c r="DT17" s="2897"/>
      <c r="DU17" s="2897"/>
      <c r="DV17" s="2897"/>
      <c r="DW17" s="2897"/>
      <c r="DX17" s="2897"/>
      <c r="DY17" s="2897"/>
      <c r="DZ17" s="2897"/>
      <c r="EA17" s="2897"/>
      <c r="EB17" s="2897"/>
      <c r="EC17" s="2897"/>
      <c r="ED17" s="2897"/>
      <c r="EE17" s="2897"/>
      <c r="EF17" s="2897"/>
      <c r="EG17" s="2897"/>
      <c r="EH17" s="2897"/>
      <c r="EI17" s="2897"/>
      <c r="EJ17" s="2897"/>
      <c r="EK17" s="2897"/>
      <c r="EL17" s="2897"/>
      <c r="EM17" s="2897"/>
      <c r="EN17" s="2897"/>
      <c r="EO17" s="2897"/>
      <c r="EP17" s="2897"/>
      <c r="EQ17" s="2897"/>
      <c r="ER17" s="2897"/>
      <c r="ES17" s="2897"/>
      <c r="ET17" s="2897"/>
      <c r="EU17" s="2897"/>
      <c r="EV17" s="2897"/>
      <c r="EW17" s="2897"/>
      <c r="EX17" s="2897"/>
      <c r="EY17" s="2897"/>
      <c r="EZ17" s="2897"/>
      <c r="FA17" s="2897"/>
      <c r="FB17" s="2897"/>
      <c r="FC17" s="2897"/>
      <c r="FD17" s="2897"/>
      <c r="FE17" s="2897"/>
      <c r="FF17" s="2897"/>
      <c r="FG17" s="2897"/>
      <c r="FH17" s="2897"/>
      <c r="FI17" s="2897"/>
      <c r="FJ17" s="2897"/>
      <c r="FK17" s="2897"/>
      <c r="FL17" s="2897"/>
      <c r="FM17" s="2897"/>
      <c r="FN17" s="2897"/>
      <c r="FO17" s="2897"/>
      <c r="FP17" s="2897"/>
      <c r="FQ17" s="2897"/>
      <c r="FR17" s="2897"/>
      <c r="FS17" s="2897"/>
      <c r="FT17" s="2897"/>
      <c r="FU17" s="2897"/>
      <c r="FV17" s="2897"/>
      <c r="FW17" s="2912"/>
      <c r="FX17" s="1225"/>
      <c r="GC17" s="1389">
        <v>15</v>
      </c>
    </row>
    <row s="27465" customFormat="1" customHeight="1" ht="12" hidden="1">
      <c r="B18" s="1386"/>
      <c r="E18" s="1402"/>
      <c r="F18" s="1655"/>
      <c r="G18" s="1655"/>
      <c r="H18" s="1655"/>
      <c r="I18" s="1655"/>
      <c r="J18" s="1656"/>
      <c r="K18" s="1656"/>
      <c r="L18" s="1656"/>
      <c r="M18" s="1656"/>
      <c r="N18" s="1656"/>
      <c r="O18" s="1655"/>
      <c r="P18" s="1655"/>
      <c r="Q18" s="1655"/>
      <c r="R18" s="1655"/>
      <c r="S18" s="1655"/>
      <c r="T18" s="1655"/>
      <c r="U18" s="1657"/>
      <c r="V18" s="1657"/>
      <c r="W18" s="1657"/>
      <c r="X18" s="1657"/>
      <c r="Y18" s="1657"/>
      <c r="Z18" s="1657"/>
      <c r="AA18" s="1657"/>
      <c r="AB18" s="1655"/>
      <c r="AC18" s="1656"/>
      <c r="AD18" s="1656"/>
      <c r="AE18" s="1656"/>
      <c r="AF18" s="1656"/>
      <c r="AG18" s="1656"/>
      <c r="AH18" s="1656"/>
      <c r="AI18" s="1656"/>
      <c r="AJ18" s="1656"/>
      <c r="AK18" s="1656"/>
      <c r="AL18" s="1656"/>
      <c r="AM18" s="1656"/>
      <c r="AN18" s="1656"/>
      <c r="AO18" s="1656"/>
      <c r="AP18" s="1656"/>
      <c r="AQ18" s="1656"/>
      <c r="AR18" s="1656"/>
      <c r="AS18" s="1656"/>
      <c r="AT18" s="1656"/>
      <c r="AU18" s="1656"/>
      <c r="AV18" s="1656"/>
      <c r="AW18" s="1656"/>
      <c r="AX18" s="1656"/>
      <c r="AY18" s="1656"/>
      <c r="AZ18" s="1656"/>
      <c r="BA18" s="1656"/>
      <c r="BB18" s="1656"/>
      <c r="BC18" s="1656"/>
      <c r="BD18" s="1656"/>
      <c r="BE18" s="1656"/>
      <c r="BF18" s="1656"/>
      <c r="BG18" s="1656"/>
      <c r="BH18" s="1656"/>
      <c r="BI18" s="1656"/>
      <c r="BJ18" s="1656"/>
      <c r="BK18" s="1656"/>
      <c r="BL18" s="1656"/>
      <c r="BM18" s="1656"/>
      <c r="BN18" s="1656"/>
      <c r="BO18" s="1656"/>
      <c r="BP18" s="1656"/>
      <c r="BQ18" s="1656"/>
      <c r="BR18" s="1656"/>
      <c r="BS18" s="1656"/>
      <c r="BT18" s="1658"/>
      <c r="BU18" s="1658"/>
      <c r="BV18" s="1658"/>
      <c r="BW18" s="1658"/>
      <c r="BX18" s="1658"/>
      <c r="BY18" s="1658"/>
      <c r="BZ18" s="1658"/>
      <c r="CA18" s="1658"/>
      <c r="CB18" s="1658"/>
      <c r="CC18" s="1658"/>
      <c r="CD18" s="1658"/>
      <c r="CE18" s="1658"/>
      <c r="CF18" s="1658"/>
      <c r="CG18" s="1658"/>
      <c r="CH18" s="1658"/>
      <c r="CI18" s="1658"/>
      <c r="CJ18" s="1658"/>
      <c r="CK18" s="1658"/>
      <c r="CL18" s="1656"/>
      <c r="CM18" s="1656"/>
      <c r="CN18" s="1656"/>
      <c r="CO18" s="1656"/>
      <c r="CP18" s="1656"/>
      <c r="CQ18" s="1656"/>
      <c r="CR18" s="1656"/>
      <c r="CS18" s="1656"/>
      <c r="CT18" s="1656"/>
      <c r="CU18" s="1656"/>
      <c r="CV18" s="1656"/>
      <c r="CW18" s="1656"/>
      <c r="CX18" s="1656"/>
      <c r="CY18" s="1658"/>
      <c r="CZ18" s="1658"/>
      <c r="DA18" s="1658"/>
      <c r="DB18" s="1658"/>
      <c r="DC18" s="1658"/>
      <c r="DD18" s="1658"/>
      <c r="DE18" s="1658"/>
      <c r="DF18" s="1658"/>
      <c r="DG18" s="1658"/>
      <c r="DH18" s="1658"/>
      <c r="DI18" s="1658"/>
      <c r="DJ18" s="1658"/>
      <c r="DK18" s="1656"/>
      <c r="DL18" s="1656"/>
      <c r="DM18" s="1656"/>
      <c r="DN18" s="1656"/>
      <c r="DO18" s="1656"/>
      <c r="DP18" s="1656"/>
      <c r="DQ18" s="1656"/>
      <c r="DR18" s="1656"/>
      <c r="DS18" s="1656"/>
      <c r="DT18" s="1656"/>
      <c r="DU18" s="1656"/>
      <c r="DV18" s="1656"/>
      <c r="DW18" s="1656"/>
      <c r="DX18" s="1656"/>
      <c r="DY18" s="1656"/>
      <c r="DZ18" s="1656"/>
      <c r="EA18" s="1656"/>
      <c r="EB18" s="1656"/>
      <c r="EC18" s="1656"/>
      <c r="ED18" s="1656"/>
      <c r="EE18" s="1656"/>
      <c r="EF18" s="1656"/>
      <c r="EG18" s="1656"/>
      <c r="EH18" s="1656"/>
      <c r="EI18" s="1656"/>
      <c r="EJ18" s="1656"/>
      <c r="EK18" s="1656"/>
      <c r="EL18" s="1656"/>
      <c r="EM18" s="1656"/>
      <c r="EN18" s="1656"/>
      <c r="EO18" s="1656"/>
      <c r="EP18" s="1656"/>
      <c r="EQ18" s="1656"/>
      <c r="ER18" s="1656"/>
      <c r="ES18" s="1656"/>
      <c r="ET18" s="1656"/>
      <c r="EU18" s="1656"/>
      <c r="EV18" s="1656"/>
      <c r="EW18" s="1656"/>
      <c r="EX18" s="1656"/>
      <c r="EY18" s="1656"/>
      <c r="EZ18" s="1656"/>
      <c r="FA18" s="1656"/>
      <c r="FB18" s="1656"/>
      <c r="FC18" s="1656"/>
      <c r="FD18" s="1656"/>
      <c r="FE18" s="1656"/>
      <c r="FF18" s="1656"/>
      <c r="FG18" s="1656"/>
      <c r="FH18" s="1656"/>
      <c r="FI18" s="1656"/>
      <c r="FJ18" s="1656"/>
      <c r="FK18" s="1656"/>
      <c r="FL18" s="1656"/>
      <c r="FM18" s="1656"/>
      <c r="FN18" s="1656"/>
      <c r="FO18" s="1656"/>
      <c r="FP18" s="1656"/>
      <c r="FQ18" s="1656"/>
      <c r="FR18" s="1656"/>
      <c r="FS18" s="1656"/>
      <c r="FT18" s="1656"/>
      <c r="FU18" s="1656"/>
      <c r="FV18" s="1656"/>
      <c r="FW18" s="1655"/>
      <c r="FX18" s="1659"/>
      <c r="GC18" s="1387">
        <v>0</v>
      </c>
    </row>
    <row s="27465" customFormat="1" customHeight="1" ht="11.25" hidden="1">
      <c r="B19" s="1386"/>
      <c r="E19" s="1402"/>
      <c r="F19" s="1655"/>
      <c r="G19" s="1655"/>
      <c r="H19" s="1655"/>
      <c r="I19" s="1655"/>
      <c r="J19" s="1655"/>
      <c r="K19" s="1655"/>
      <c r="L19" s="1655"/>
      <c r="M19" s="1655"/>
      <c r="N19" s="1655"/>
      <c r="O19" s="1655"/>
      <c r="P19" s="1655"/>
      <c r="Q19" s="1655"/>
      <c r="R19" s="1655"/>
      <c r="S19" s="1655"/>
      <c r="T19" s="1655"/>
      <c r="U19" s="1657"/>
      <c r="V19" s="1657"/>
      <c r="W19" s="1657"/>
      <c r="X19" s="1657"/>
      <c r="Y19" s="1657"/>
      <c r="Z19" s="1657"/>
      <c r="AA19" s="1657"/>
      <c r="AB19" s="1655"/>
      <c r="AC19" s="1655"/>
      <c r="AD19" s="1655"/>
      <c r="AE19" s="1655"/>
      <c r="AF19" s="1655"/>
      <c r="AG19" s="1655"/>
      <c r="AH19" s="1655"/>
      <c r="AI19" s="1655"/>
      <c r="AJ19" s="1655"/>
      <c r="AK19" s="1655"/>
      <c r="AL19" s="1655"/>
      <c r="AM19" s="1655"/>
      <c r="AN19" s="1655"/>
      <c r="AO19" s="1655"/>
      <c r="AP19" s="1655"/>
      <c r="AQ19" s="1655"/>
      <c r="AR19" s="1655"/>
      <c r="AS19" s="1655"/>
      <c r="AT19" s="1655"/>
      <c r="AU19" s="1655"/>
      <c r="AV19" s="1655"/>
      <c r="AW19" s="1655"/>
      <c r="AX19" s="1655"/>
      <c r="AY19" s="1655"/>
      <c r="AZ19" s="1655"/>
      <c r="BA19" s="1655"/>
      <c r="BB19" s="1655"/>
      <c r="BC19" s="1655"/>
      <c r="BD19" s="1655"/>
      <c r="BE19" s="1655"/>
      <c r="BF19" s="1655"/>
      <c r="BG19" s="1655"/>
      <c r="BH19" s="1655"/>
      <c r="BI19" s="1655"/>
      <c r="BJ19" s="1655"/>
      <c r="BK19" s="1655"/>
      <c r="BL19" s="1655"/>
      <c r="BM19" s="1655"/>
      <c r="BN19" s="1655"/>
      <c r="BO19" s="1655"/>
      <c r="BP19" s="1655"/>
      <c r="BQ19" s="1655"/>
      <c r="BR19" s="1655"/>
      <c r="BS19" s="1655"/>
      <c r="BT19" s="1655"/>
      <c r="BU19" s="1655"/>
      <c r="BV19" s="1655"/>
      <c r="BW19" s="1655"/>
      <c r="BX19" s="1655"/>
      <c r="BY19" s="1655"/>
      <c r="BZ19" s="1655"/>
      <c r="CA19" s="1655"/>
      <c r="CB19" s="1655"/>
      <c r="CC19" s="1655"/>
      <c r="CD19" s="1655"/>
      <c r="CE19" s="1655"/>
      <c r="CF19" s="1655"/>
      <c r="CG19" s="1655"/>
      <c r="CH19" s="1655"/>
      <c r="CI19" s="1655"/>
      <c r="CJ19" s="1655"/>
      <c r="CK19" s="1655"/>
      <c r="CL19" s="1655"/>
      <c r="CM19" s="1655"/>
      <c r="CN19" s="1655"/>
      <c r="CO19" s="1655"/>
      <c r="CP19" s="1655"/>
      <c r="CQ19" s="1655"/>
      <c r="CR19" s="1655"/>
      <c r="CS19" s="1655"/>
      <c r="CT19" s="1655"/>
      <c r="CU19" s="1655"/>
      <c r="CV19" s="1655"/>
      <c r="CW19" s="1655"/>
      <c r="CX19" s="1655"/>
      <c r="CY19" s="1655"/>
      <c r="CZ19" s="1655"/>
      <c r="DA19" s="1655"/>
      <c r="DB19" s="1655"/>
      <c r="DC19" s="1655"/>
      <c r="DD19" s="1655"/>
      <c r="DE19" s="1655"/>
      <c r="DF19" s="1655"/>
      <c r="DG19" s="1655"/>
      <c r="DH19" s="1655"/>
      <c r="DI19" s="1655"/>
      <c r="DJ19" s="1655"/>
      <c r="DK19" s="1655"/>
      <c r="DL19" s="1655"/>
      <c r="DM19" s="1655"/>
      <c r="DN19" s="1655"/>
      <c r="DO19" s="1655"/>
      <c r="DP19" s="1655"/>
      <c r="DQ19" s="1655"/>
      <c r="DR19" s="1655"/>
      <c r="DS19" s="1655"/>
      <c r="DT19" s="1655"/>
      <c r="DU19" s="1655"/>
      <c r="DV19" s="1655"/>
      <c r="DW19" s="1655"/>
      <c r="DX19" s="1655"/>
      <c r="DY19" s="1655"/>
      <c r="DZ19" s="1655"/>
      <c r="EA19" s="1655"/>
      <c r="EB19" s="1655"/>
      <c r="EC19" s="1655"/>
      <c r="ED19" s="1655"/>
      <c r="EE19" s="1655"/>
      <c r="EF19" s="1655"/>
      <c r="EG19" s="1655"/>
      <c r="EH19" s="1655"/>
      <c r="EI19" s="1655"/>
      <c r="EJ19" s="1655"/>
      <c r="EK19" s="1655"/>
      <c r="EL19" s="1655"/>
      <c r="EM19" s="1655"/>
      <c r="EN19" s="1655"/>
      <c r="EO19" s="1655"/>
      <c r="EP19" s="1655"/>
      <c r="EQ19" s="1655"/>
      <c r="ER19" s="1655"/>
      <c r="ES19" s="1655"/>
      <c r="ET19" s="1655"/>
      <c r="EU19" s="1655"/>
      <c r="EV19" s="1655"/>
      <c r="EW19" s="1655"/>
      <c r="EX19" s="1655"/>
      <c r="EY19" s="1655"/>
      <c r="EZ19" s="1655"/>
      <c r="FA19" s="1655"/>
      <c r="FB19" s="1655"/>
      <c r="FC19" s="1655"/>
      <c r="FD19" s="1655"/>
      <c r="FE19" s="1655"/>
      <c r="FF19" s="1655"/>
      <c r="FG19" s="1655"/>
      <c r="FH19" s="1655"/>
      <c r="FI19" s="1655"/>
      <c r="FJ19" s="1655"/>
      <c r="FK19" s="1655"/>
      <c r="FL19" s="1655"/>
      <c r="FM19" s="1655"/>
      <c r="FN19" s="1655"/>
      <c r="FO19" s="1655"/>
      <c r="FP19" s="1655"/>
      <c r="FQ19" s="1655"/>
      <c r="FR19" s="1655"/>
      <c r="FS19" s="1655"/>
      <c r="FT19" s="1655"/>
      <c r="FU19" s="1655"/>
      <c r="FV19" s="1655"/>
      <c r="FW19" s="1655"/>
      <c r="FX19" s="1659"/>
      <c r="GC19" s="1387">
        <v>0</v>
      </c>
    </row>
    <row s="27465" customFormat="1" customHeight="1" ht="11.25" hidden="1">
      <c r="B20" s="1403"/>
      <c r="D20" s="1387"/>
      <c r="E20" s="1402"/>
      <c r="F20" s="1660" t="s">
        <v>500</v>
      </c>
      <c r="G20" s="1661"/>
      <c r="H20" s="1662"/>
      <c r="I20" s="1662"/>
      <c r="J20" s="1662"/>
      <c r="K20" s="1662"/>
      <c r="L20" s="1662"/>
      <c r="M20" s="1662"/>
      <c r="N20" s="1662"/>
      <c r="O20" s="1661"/>
      <c r="P20" s="1661"/>
      <c r="Q20" s="1661"/>
      <c r="R20" s="1661"/>
      <c r="S20" s="1661"/>
      <c r="T20" s="1661"/>
      <c r="U20" s="1663"/>
      <c r="V20" s="1663"/>
      <c r="W20" s="1663"/>
      <c r="X20" s="1663"/>
      <c r="Y20" s="1663"/>
      <c r="Z20" s="1663"/>
      <c r="AA20" s="1663"/>
      <c r="AB20" s="1661"/>
      <c r="AC20" s="1662"/>
      <c r="AD20" s="1662"/>
      <c r="AE20" s="1662"/>
      <c r="AF20" s="1662"/>
      <c r="AG20" s="1662"/>
      <c r="AH20" s="1662"/>
      <c r="AI20" s="1662"/>
      <c r="AJ20" s="1662"/>
      <c r="AK20" s="1662"/>
      <c r="AL20" s="1662"/>
      <c r="AM20" s="1662"/>
      <c r="AN20" s="1662"/>
      <c r="AO20" s="1662"/>
      <c r="AP20" s="1662"/>
      <c r="AQ20" s="1662"/>
      <c r="AR20" s="1662"/>
      <c r="AS20" s="1662"/>
      <c r="AT20" s="1662"/>
      <c r="AU20" s="1662"/>
      <c r="AV20" s="1662"/>
      <c r="AW20" s="1662"/>
      <c r="AX20" s="1662"/>
      <c r="AY20" s="1662"/>
      <c r="AZ20" s="1662"/>
      <c r="BA20" s="1662"/>
      <c r="BB20" s="1662"/>
      <c r="BC20" s="1662"/>
      <c r="BD20" s="1662"/>
      <c r="BE20" s="1662"/>
      <c r="BF20" s="1662"/>
      <c r="BG20" s="1662"/>
      <c r="BH20" s="1662"/>
      <c r="BI20" s="1662"/>
      <c r="BJ20" s="1662"/>
      <c r="BK20" s="1662"/>
      <c r="BL20" s="1662"/>
      <c r="BM20" s="1662"/>
      <c r="BN20" s="1662"/>
      <c r="BO20" s="1662"/>
      <c r="BP20" s="1662"/>
      <c r="BQ20" s="1662"/>
      <c r="BR20" s="1662"/>
      <c r="BS20" s="1662"/>
      <c r="BT20" s="1662"/>
      <c r="BU20" s="1662"/>
      <c r="BV20" s="1662"/>
      <c r="BW20" s="1662"/>
      <c r="BX20" s="1662"/>
      <c r="BY20" s="1662"/>
      <c r="BZ20" s="1662"/>
      <c r="CA20" s="1662"/>
      <c r="CB20" s="1662"/>
      <c r="CC20" s="1662"/>
      <c r="CD20" s="1662"/>
      <c r="CE20" s="1662"/>
      <c r="CF20" s="1662"/>
      <c r="CG20" s="1662"/>
      <c r="CH20" s="1662"/>
      <c r="CI20" s="1662"/>
      <c r="CJ20" s="1662"/>
      <c r="CK20" s="1662"/>
      <c r="CL20" s="1664"/>
      <c r="CM20" s="1664"/>
      <c r="CN20" s="1664"/>
      <c r="CO20" s="1664"/>
      <c r="CP20" s="1664"/>
      <c r="CQ20" s="1664"/>
      <c r="CR20" s="1664"/>
      <c r="CS20" s="1664"/>
      <c r="CT20" s="1664"/>
      <c r="CU20" s="1664"/>
      <c r="CV20" s="1664"/>
      <c r="CW20" s="1664"/>
      <c r="CX20" s="1664"/>
      <c r="CY20" s="1664"/>
      <c r="CZ20" s="1664"/>
      <c r="DA20" s="1664"/>
      <c r="DB20" s="1664"/>
      <c r="DC20" s="1664"/>
      <c r="DD20" s="1664"/>
      <c r="DE20" s="1664"/>
      <c r="DF20" s="1664"/>
      <c r="DG20" s="1664"/>
      <c r="DH20" s="1664"/>
      <c r="DI20" s="1664"/>
      <c r="DJ20" s="1664"/>
      <c r="DK20" s="1664"/>
      <c r="DL20" s="1664"/>
      <c r="DM20" s="1664"/>
      <c r="DN20" s="1664"/>
      <c r="DO20" s="1664"/>
      <c r="DP20" s="1664"/>
      <c r="DQ20" s="1664"/>
      <c r="DR20" s="1664"/>
      <c r="DS20" s="1664"/>
      <c r="DT20" s="1664"/>
      <c r="DU20" s="1664"/>
      <c r="DV20" s="1664"/>
      <c r="DW20" s="1664"/>
      <c r="DX20" s="1664"/>
      <c r="DY20" s="1664"/>
      <c r="DZ20" s="1664"/>
      <c r="EA20" s="1664"/>
      <c r="EB20" s="1664"/>
      <c r="EC20" s="1664"/>
      <c r="ED20" s="1664"/>
      <c r="EE20" s="1664"/>
      <c r="EF20" s="1664"/>
      <c r="EG20" s="1664"/>
      <c r="EH20" s="1664"/>
      <c r="EI20" s="1664"/>
      <c r="EJ20" s="1664"/>
      <c r="EK20" s="1664"/>
      <c r="EL20" s="1664"/>
      <c r="EM20" s="1664"/>
      <c r="EN20" s="1664"/>
      <c r="EO20" s="1664"/>
      <c r="EP20" s="1664"/>
      <c r="EQ20" s="1664"/>
      <c r="ER20" s="1664"/>
      <c r="ES20" s="1664"/>
      <c r="ET20" s="1664"/>
      <c r="EU20" s="1664"/>
      <c r="EV20" s="1664"/>
      <c r="EW20" s="1664"/>
      <c r="EX20" s="1664"/>
      <c r="EY20" s="1664"/>
      <c r="EZ20" s="1664"/>
      <c r="FA20" s="1664"/>
      <c r="FB20" s="1664"/>
      <c r="FC20" s="1664"/>
      <c r="FD20" s="1664"/>
      <c r="FE20" s="1664"/>
      <c r="FF20" s="1664"/>
      <c r="FG20" s="1664"/>
      <c r="FH20" s="1664"/>
      <c r="FI20" s="1664"/>
      <c r="FJ20" s="1664"/>
      <c r="FK20" s="1664"/>
      <c r="FL20" s="1664"/>
      <c r="FM20" s="1664"/>
      <c r="FN20" s="1664"/>
      <c r="FO20" s="1664"/>
      <c r="FP20" s="1664"/>
      <c r="FQ20" s="1664"/>
      <c r="FR20" s="1664"/>
      <c r="FS20" s="1664"/>
      <c r="FT20" s="1664"/>
      <c r="FU20" s="1664"/>
      <c r="FV20" s="1664"/>
      <c r="FW20" s="1664"/>
      <c r="FX20" s="1665"/>
      <c r="GC20" s="1385">
        <v>0</v>
      </c>
    </row>
    <row s="27465" customFormat="1" customHeight="1" ht="12.75">
      <c r="A21" s="1404"/>
      <c r="B21" s="1404"/>
      <c r="C21" s="1404"/>
      <c r="D21" s="1404"/>
      <c r="E21" s="1404"/>
      <c r="F21" s="1402"/>
      <c r="G21" s="1402"/>
      <c r="H21" s="1402"/>
      <c r="I21" s="1402"/>
      <c r="J21" s="1402"/>
      <c r="K21" s="1402"/>
      <c r="L21" s="1402"/>
      <c r="M21" s="1402"/>
      <c r="N21" s="1402"/>
      <c r="O21" s="1402"/>
      <c r="P21" s="1402"/>
      <c r="Q21" s="1402"/>
      <c r="R21" s="1402"/>
      <c r="S21" s="1405"/>
      <c r="T21" s="1405"/>
      <c r="U21" s="1402"/>
      <c r="V21" s="1402"/>
      <c r="W21" s="1402"/>
      <c r="X21" s="1402"/>
      <c r="Y21" s="1402"/>
      <c r="Z21" s="1402"/>
      <c r="AA21" s="1402"/>
      <c r="AB21" s="1402"/>
      <c r="AC21" s="1402"/>
      <c r="AD21" s="1402"/>
      <c r="AE21" s="1402"/>
      <c r="AF21" s="1402"/>
      <c r="AG21" s="1402"/>
      <c r="AH21" s="1402"/>
      <c r="AI21" s="1402"/>
      <c r="AJ21" s="1402"/>
      <c r="AK21" s="1402"/>
      <c r="AL21" s="1402"/>
      <c r="AM21" s="1402"/>
      <c r="AN21" s="1402"/>
      <c r="AO21" s="1402"/>
      <c r="AP21" s="1402"/>
      <c r="AQ21" s="1402"/>
      <c r="AR21" s="1402"/>
      <c r="AS21" s="1402"/>
      <c r="AT21" s="1402"/>
      <c r="AU21" s="1402"/>
      <c r="AV21" s="1402"/>
      <c r="AW21" s="1402"/>
      <c r="AX21" s="1402"/>
      <c r="AY21" s="1402"/>
      <c r="AZ21" s="1402"/>
      <c r="BA21" s="1402"/>
      <c r="BB21" s="1402"/>
      <c r="BC21" s="1402"/>
      <c r="BD21" s="1402"/>
      <c r="BE21" s="1402"/>
      <c r="BF21" s="1402"/>
      <c r="BG21" s="1402"/>
      <c r="BH21" s="1402"/>
      <c r="BI21" s="1402"/>
      <c r="BJ21" s="1402"/>
      <c r="BK21" s="1402"/>
      <c r="BL21" s="1402"/>
      <c r="BM21" s="1402"/>
      <c r="BN21" s="1402"/>
      <c r="BO21" s="1402"/>
      <c r="BP21" s="1402"/>
      <c r="BQ21" s="1402"/>
      <c r="BR21" s="1402"/>
      <c r="BS21" s="1402"/>
      <c r="BT21" s="1402"/>
      <c r="BU21" s="1402"/>
      <c r="BV21" s="1402"/>
      <c r="BW21" s="1402"/>
      <c r="BX21" s="1402"/>
      <c r="BY21" s="1402"/>
      <c r="BZ21" s="1402"/>
      <c r="CA21" s="1402"/>
      <c r="CB21" s="1402"/>
      <c r="CC21" s="1402"/>
      <c r="CD21" s="1402"/>
      <c r="CE21" s="1402"/>
      <c r="CF21" s="1402"/>
      <c r="CG21" s="1402"/>
      <c r="CH21" s="1402"/>
      <c r="CI21" s="1402"/>
      <c r="CJ21" s="1402"/>
      <c r="CK21" s="1402"/>
      <c r="CL21" s="1402"/>
      <c r="CM21" s="1402"/>
      <c r="CN21" s="1402"/>
      <c r="CO21" s="1402"/>
      <c r="CP21" s="1402"/>
      <c r="CQ21" s="1402"/>
      <c r="CR21" s="1402"/>
      <c r="CS21" s="1402"/>
      <c r="CT21" s="1402"/>
      <c r="CU21" s="1402"/>
      <c r="CV21" s="1402"/>
      <c r="CW21" s="1402"/>
      <c r="CX21" s="1402"/>
      <c r="CY21" s="1402"/>
      <c r="CZ21" s="1402"/>
      <c r="DA21" s="1402"/>
      <c r="DB21" s="1402"/>
      <c r="DC21" s="1402"/>
      <c r="DD21" s="1402"/>
      <c r="DE21" s="1402"/>
      <c r="DF21" s="1402"/>
      <c r="DG21" s="1402"/>
      <c r="DH21" s="1402"/>
      <c r="DI21" s="1402"/>
      <c r="DJ21" s="1402"/>
      <c r="DK21" s="1402"/>
      <c r="DL21" s="1402"/>
      <c r="DM21" s="1402"/>
      <c r="DN21" s="1402"/>
      <c r="DO21" s="1402"/>
      <c r="DP21" s="1402"/>
      <c r="DQ21" s="1402"/>
      <c r="DR21" s="1402"/>
      <c r="DS21" s="1402"/>
      <c r="DT21" s="1402"/>
      <c r="DU21" s="1402"/>
      <c r="DV21" s="1402"/>
      <c r="DW21" s="1402"/>
      <c r="DX21" s="1402"/>
      <c r="DY21" s="1402"/>
      <c r="DZ21" s="1402"/>
      <c r="EA21" s="1402"/>
      <c r="EB21" s="1402"/>
      <c r="EC21" s="1402"/>
      <c r="ED21" s="1402"/>
      <c r="EE21" s="1402"/>
      <c r="EF21" s="1402"/>
      <c r="EG21" s="1402"/>
      <c r="EH21" s="1402"/>
      <c r="EI21" s="1402"/>
      <c r="EJ21" s="1402"/>
      <c r="EK21" s="1402"/>
      <c r="EL21" s="1402"/>
      <c r="EM21" s="1402"/>
      <c r="EN21" s="1402"/>
      <c r="EO21" s="1402"/>
      <c r="EP21" s="1402"/>
      <c r="EQ21" s="1402"/>
      <c r="ER21" s="1402"/>
      <c r="ES21" s="1402"/>
      <c r="ET21" s="1402"/>
      <c r="EU21" s="1402"/>
      <c r="EV21" s="1402"/>
      <c r="EW21" s="1402"/>
      <c r="EX21" s="1402"/>
      <c r="EY21" s="1402"/>
      <c r="EZ21" s="1402"/>
      <c r="FA21" s="1402"/>
      <c r="FB21" s="1402"/>
      <c r="FC21" s="1402"/>
      <c r="FD21" s="1402"/>
      <c r="FE21" s="1402"/>
      <c r="FF21" s="1402"/>
      <c r="FG21" s="1402"/>
      <c r="FH21" s="1402"/>
      <c r="FI21" s="1402"/>
      <c r="FJ21" s="1402"/>
      <c r="FK21" s="1402"/>
      <c r="FL21" s="1402"/>
      <c r="FM21" s="1402"/>
      <c r="FN21" s="1402"/>
      <c r="FO21" s="1402"/>
      <c r="FP21" s="1402"/>
      <c r="FQ21" s="1402"/>
      <c r="FR21" s="1402"/>
      <c r="FS21" s="1402"/>
      <c r="FT21" s="1402"/>
      <c r="FU21" s="1402"/>
      <c r="FV21" s="1402"/>
      <c r="FW21" s="1402"/>
      <c r="FX21" s="1404"/>
      <c r="FY21" s="1404"/>
      <c r="FZ21" s="1404"/>
      <c r="GA21" s="1404"/>
      <c r="GB21" s="1404"/>
      <c r="GC21" s="1385">
        <v>12</v>
      </c>
    </row>
    <row s="27465" customFormat="1" customHeight="1" ht="12.75">
      <c r="A22" s="1404"/>
      <c r="B22" s="1404"/>
      <c r="C22" s="1404"/>
      <c r="D22" s="1404"/>
      <c r="E22" s="1404"/>
      <c r="FX22" s="1404"/>
      <c r="FY22" s="1404"/>
      <c r="FZ22" s="1404"/>
      <c r="GA22" s="1404"/>
      <c r="GB22" s="1404"/>
      <c r="GC22" s="1385">
        <v>12</v>
      </c>
    </row>
    <row s="27535" customFormat="1" customHeight="1" ht="12.75">
      <c r="A23" s="1525"/>
      <c r="B23" s="1525"/>
      <c r="C23" s="1525"/>
      <c r="D23" s="1525"/>
      <c r="E23" s="1525"/>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527"/>
      <c r="AM23" s="1527"/>
      <c r="AN23" s="1527"/>
      <c r="AO23" s="1527"/>
      <c r="AP23" s="1527"/>
      <c r="AQ23" s="1527"/>
      <c r="AR23" s="1527"/>
      <c r="AS23" s="1527"/>
      <c r="AT23" s="1527"/>
      <c r="AU23" s="1527"/>
      <c r="AV23" s="1527"/>
      <c r="AW23" s="1527"/>
      <c r="AX23" s="1527"/>
      <c r="AY23" s="1527"/>
      <c r="AZ23" s="1527"/>
      <c r="BA23" s="1527"/>
      <c r="BB23" s="1527"/>
      <c r="BC23" s="1527"/>
      <c r="BD23" s="1527"/>
      <c r="BE23" s="1527"/>
      <c r="BF23" s="1527"/>
      <c r="BG23" s="1527"/>
      <c r="BH23" s="1527"/>
      <c r="BI23" s="1527"/>
      <c r="BJ23" s="1527"/>
      <c r="BK23" s="1527"/>
      <c r="BL23" s="1527"/>
      <c r="BM23" s="1527"/>
      <c r="BN23" s="1527"/>
      <c r="BO23" s="1527"/>
      <c r="BP23" s="1527"/>
      <c r="BQ23" s="1527"/>
      <c r="BR23" s="1527"/>
      <c r="BS23" s="1527"/>
      <c r="BT23" s="1528"/>
      <c r="BU23" s="1528"/>
      <c r="BV23" s="1528"/>
      <c r="BW23" s="1528"/>
      <c r="BX23" s="1528"/>
      <c r="BY23" s="1528"/>
      <c r="BZ23" s="1528"/>
      <c r="CA23" s="1528"/>
      <c r="CB23" s="1528"/>
      <c r="CC23" s="1528"/>
      <c r="CD23" s="1528"/>
      <c r="CE23" s="1528"/>
      <c r="CF23" s="1528"/>
      <c r="CG23" s="1528"/>
      <c r="CH23" s="1528"/>
      <c r="CI23" s="1528"/>
      <c r="CJ23" s="1528"/>
      <c r="CK23" s="1528"/>
      <c r="CL23" s="1528"/>
      <c r="CM23" s="1528"/>
      <c r="CN23" s="1528"/>
      <c r="CO23" s="1528"/>
      <c r="CP23" s="1528"/>
      <c r="CQ23" s="1528"/>
      <c r="CR23" s="1528"/>
      <c r="CS23" s="1528"/>
      <c r="CT23" s="1528"/>
      <c r="CU23" s="1528"/>
      <c r="CV23" s="1528"/>
      <c r="CW23" s="1528"/>
      <c r="CX23" s="1528"/>
      <c r="CY23" s="1528"/>
      <c r="CZ23" s="1528"/>
      <c r="DA23" s="1528"/>
      <c r="DB23" s="1528"/>
      <c r="DC23" s="1528"/>
      <c r="DD23" s="1528"/>
      <c r="DE23" s="1528"/>
      <c r="DF23" s="1528"/>
      <c r="DG23" s="1528"/>
      <c r="DH23" s="1528"/>
      <c r="DI23" s="1528"/>
      <c r="DJ23" s="1528"/>
      <c r="DK23" s="1528"/>
      <c r="DL23" s="1528"/>
      <c r="DM23" s="1528"/>
      <c r="DN23" s="1528"/>
      <c r="DO23" s="1528"/>
      <c r="DP23" s="1528"/>
      <c r="DQ23" s="1528"/>
      <c r="DR23" s="1528"/>
      <c r="DS23" s="1528"/>
      <c r="DT23" s="1528"/>
      <c r="DU23" s="1528"/>
      <c r="DV23" s="1528"/>
      <c r="DW23" s="1528"/>
      <c r="DX23" s="1528"/>
      <c r="FX23" s="1525"/>
      <c r="FY23" s="1525"/>
      <c r="FZ23" s="1525"/>
      <c r="GA23" s="1525"/>
      <c r="GB23" s="1525"/>
      <c r="GC23" s="1526">
        <v>12</v>
      </c>
    </row>
    <row customHeight="1" ht="12.75">
      <c r="S24" s="1401"/>
      <c r="T24" s="1401"/>
      <c r="U24" s="1401"/>
      <c r="V24" s="1401"/>
      <c r="W24" s="1401"/>
      <c r="X24" s="1401"/>
      <c r="Y24" s="1401"/>
      <c r="Z24" s="1401"/>
      <c r="AA24" s="1401"/>
      <c r="AB24" s="1401"/>
      <c r="FX24" s="1401"/>
      <c r="FY24" s="1401"/>
      <c r="FZ24" s="1401"/>
      <c r="GA24" s="1401"/>
      <c r="GB24" s="1401"/>
      <c r="GC24" s="1389">
        <v>12</v>
      </c>
    </row>
    <row customHeight="1" ht="12" hidden="1">
      <c r="A25" s="1389" t="s">
        <v>82</v>
      </c>
      <c r="B25" s="1399">
        <v>0</v>
      </c>
      <c r="C25" s="1389">
        <v>0</v>
      </c>
      <c r="D25" s="1389">
        <v>0</v>
      </c>
      <c r="E25" s="1389">
        <v>3</v>
      </c>
      <c r="F25" s="1389">
        <v>6</v>
      </c>
      <c r="G25" s="1389">
        <v>18</v>
      </c>
      <c r="H25" s="1389">
        <v>27</v>
      </c>
      <c r="I25" s="1389">
        <v>18</v>
      </c>
      <c r="J25" s="1389">
        <v>0</v>
      </c>
      <c r="K25" s="1389">
        <v>0</v>
      </c>
      <c r="L25" s="1389">
        <v>0</v>
      </c>
      <c r="M25" s="1389">
        <v>0</v>
      </c>
      <c r="N25" s="1389">
        <v>0</v>
      </c>
      <c r="O25" s="1389">
        <v>0</v>
      </c>
      <c r="P25" s="1389">
        <v>0</v>
      </c>
      <c r="Q25" s="1389">
        <v>0</v>
      </c>
      <c r="R25" s="1389">
        <v>0</v>
      </c>
      <c r="S25" s="1389">
        <v>0</v>
      </c>
      <c r="T25" s="1389">
        <v>0</v>
      </c>
      <c r="U25" s="1389">
        <v>0</v>
      </c>
      <c r="V25" s="1389">
        <v>0</v>
      </c>
      <c r="W25" s="1389">
        <v>0</v>
      </c>
      <c r="X25" s="1389">
        <v>0</v>
      </c>
      <c r="Y25" s="1389">
        <v>0</v>
      </c>
      <c r="Z25" s="1389">
        <v>0</v>
      </c>
      <c r="AA25" s="1389">
        <v>0</v>
      </c>
      <c r="AB25" s="1389">
        <v>0</v>
      </c>
      <c r="AC25" s="1389">
        <v>0</v>
      </c>
      <c r="AD25" s="1389">
        <v>0</v>
      </c>
      <c r="AE25" s="1389">
        <v>0</v>
      </c>
      <c r="AF25" s="1389">
        <v>0</v>
      </c>
      <c r="AG25" s="1389">
        <v>0</v>
      </c>
      <c r="AH25" s="1389">
        <v>0</v>
      </c>
      <c r="AI25" s="1389">
        <v>0</v>
      </c>
      <c r="AJ25" s="1389">
        <v>0</v>
      </c>
      <c r="AK25" s="1389">
        <v>0</v>
      </c>
      <c r="AL25" s="1389">
        <v>0</v>
      </c>
      <c r="AM25" s="1389">
        <v>0</v>
      </c>
      <c r="AN25" s="1389">
        <v>0</v>
      </c>
      <c r="AO25" s="1389">
        <v>0</v>
      </c>
      <c r="AP25" s="1389">
        <v>0</v>
      </c>
      <c r="AQ25" s="1389">
        <v>0</v>
      </c>
      <c r="AR25" s="1389">
        <v>0</v>
      </c>
      <c r="AS25" s="1389">
        <v>0</v>
      </c>
      <c r="AT25" s="1389">
        <v>0</v>
      </c>
      <c r="AU25" s="1389">
        <v>0</v>
      </c>
      <c r="AV25" s="1389">
        <v>0</v>
      </c>
      <c r="AW25" s="1389">
        <v>0</v>
      </c>
      <c r="AX25" s="1389">
        <v>0</v>
      </c>
      <c r="AY25" s="1389">
        <v>0</v>
      </c>
      <c r="AZ25" s="1389">
        <v>0</v>
      </c>
      <c r="BA25" s="1389">
        <v>0</v>
      </c>
      <c r="BB25" s="1389">
        <v>0</v>
      </c>
      <c r="BC25" s="1389">
        <v>0</v>
      </c>
      <c r="BD25" s="1389">
        <v>0</v>
      </c>
      <c r="BE25" s="1389">
        <v>0</v>
      </c>
      <c r="BF25" s="1389">
        <v>0</v>
      </c>
      <c r="BG25" s="1389">
        <v>0</v>
      </c>
      <c r="BH25" s="1389">
        <v>0</v>
      </c>
      <c r="BI25" s="1389">
        <v>0</v>
      </c>
      <c r="BJ25" s="1389">
        <v>0</v>
      </c>
      <c r="BK25" s="1389">
        <v>0</v>
      </c>
      <c r="BL25" s="1389">
        <v>0</v>
      </c>
      <c r="BM25" s="1389">
        <v>0</v>
      </c>
      <c r="BN25" s="1389">
        <v>0</v>
      </c>
      <c r="BO25" s="1389">
        <v>0</v>
      </c>
      <c r="BP25" s="1389">
        <v>0</v>
      </c>
      <c r="BQ25" s="1389">
        <v>0</v>
      </c>
      <c r="BR25" s="1389">
        <v>0</v>
      </c>
      <c r="BS25" s="1389">
        <v>0</v>
      </c>
      <c r="BT25" s="1389">
        <v>0</v>
      </c>
      <c r="BU25" s="1389">
        <v>0</v>
      </c>
      <c r="BV25" s="1389">
        <v>0</v>
      </c>
      <c r="BW25" s="1389">
        <v>0</v>
      </c>
      <c r="BX25" s="1389">
        <v>0</v>
      </c>
      <c r="BY25" s="1389">
        <v>0</v>
      </c>
      <c r="BZ25" s="1389">
        <v>0</v>
      </c>
      <c r="CA25" s="1389">
        <v>0</v>
      </c>
      <c r="CB25" s="1389">
        <v>0</v>
      </c>
      <c r="CC25" s="1389">
        <v>0</v>
      </c>
      <c r="CD25" s="1389">
        <v>0</v>
      </c>
      <c r="CE25" s="1389">
        <v>0</v>
      </c>
      <c r="CF25" s="1389">
        <v>0</v>
      </c>
      <c r="CG25" s="1389">
        <v>0</v>
      </c>
      <c r="CH25" s="1389">
        <v>0</v>
      </c>
      <c r="CI25" s="1389">
        <v>0</v>
      </c>
      <c r="CJ25" s="1389">
        <v>0</v>
      </c>
      <c r="CK25" s="1389">
        <v>0</v>
      </c>
      <c r="CL25" s="1389">
        <v>0</v>
      </c>
      <c r="CM25" s="1389">
        <v>0</v>
      </c>
      <c r="CN25" s="1389">
        <v>0</v>
      </c>
      <c r="CO25" s="1389">
        <v>0</v>
      </c>
      <c r="CP25" s="1389">
        <v>0</v>
      </c>
      <c r="CQ25" s="1389">
        <v>0</v>
      </c>
      <c r="CR25" s="1389">
        <v>0</v>
      </c>
      <c r="CS25" s="1389">
        <v>0</v>
      </c>
      <c r="CT25" s="1389">
        <v>0</v>
      </c>
      <c r="CU25" s="1389">
        <v>0</v>
      </c>
      <c r="CV25" s="1389">
        <v>0</v>
      </c>
      <c r="CW25" s="1389">
        <v>0</v>
      </c>
      <c r="CX25" s="1389">
        <v>0</v>
      </c>
      <c r="CY25" s="1389">
        <v>0</v>
      </c>
      <c r="CZ25" s="1389">
        <v>0</v>
      </c>
      <c r="DA25" s="1389">
        <v>0</v>
      </c>
      <c r="DB25" s="1389">
        <v>0</v>
      </c>
      <c r="DC25" s="1389">
        <v>0</v>
      </c>
      <c r="DD25" s="1389">
        <v>0</v>
      </c>
      <c r="DE25" s="1389">
        <v>0</v>
      </c>
      <c r="DF25" s="1389">
        <v>0</v>
      </c>
      <c r="DG25" s="1389">
        <v>0</v>
      </c>
      <c r="DH25" s="1389">
        <v>0</v>
      </c>
      <c r="DI25" s="1389">
        <v>0</v>
      </c>
      <c r="DJ25" s="1389">
        <v>0</v>
      </c>
      <c r="DK25" s="1389">
        <v>0</v>
      </c>
      <c r="DL25" s="1389">
        <v>0</v>
      </c>
      <c r="DM25" s="1389">
        <v>0</v>
      </c>
      <c r="DN25" s="1389">
        <v>0</v>
      </c>
      <c r="DO25" s="1389">
        <v>0</v>
      </c>
      <c r="DP25" s="1389">
        <v>0</v>
      </c>
      <c r="DQ25" s="1389">
        <v>0</v>
      </c>
      <c r="DR25" s="1389">
        <v>0</v>
      </c>
      <c r="DS25" s="1389">
        <v>0</v>
      </c>
      <c r="DT25" s="1389">
        <v>0</v>
      </c>
      <c r="DU25" s="1389">
        <v>0</v>
      </c>
      <c r="DV25" s="1389">
        <v>0</v>
      </c>
      <c r="DW25" s="1389">
        <v>0</v>
      </c>
      <c r="DX25" s="1389">
        <v>0</v>
      </c>
      <c r="DY25" s="1389">
        <v>0</v>
      </c>
      <c r="DZ25" s="1389">
        <v>0</v>
      </c>
      <c r="EA25" s="1389">
        <v>0</v>
      </c>
      <c r="EB25" s="1389">
        <v>0</v>
      </c>
      <c r="EC25" s="1389">
        <v>0</v>
      </c>
      <c r="ED25" s="1389">
        <v>0</v>
      </c>
      <c r="EE25" s="1389">
        <v>0</v>
      </c>
      <c r="EF25" s="1389">
        <v>0</v>
      </c>
      <c r="EG25" s="1389">
        <v>0</v>
      </c>
      <c r="EH25" s="1389">
        <v>0</v>
      </c>
      <c r="EI25" s="1389">
        <v>0</v>
      </c>
      <c r="EJ25" s="1389">
        <v>0</v>
      </c>
      <c r="EK25" s="1389">
        <v>0</v>
      </c>
      <c r="EL25" s="1389">
        <v>0</v>
      </c>
      <c r="EM25" s="1389">
        <v>0</v>
      </c>
      <c r="EN25" s="1389">
        <v>0</v>
      </c>
      <c r="EO25" s="1389">
        <v>0</v>
      </c>
      <c r="EP25" s="1389">
        <v>0</v>
      </c>
      <c r="EQ25" s="1389">
        <v>0</v>
      </c>
      <c r="ER25" s="1389">
        <v>0</v>
      </c>
      <c r="ES25" s="1389">
        <v>0</v>
      </c>
      <c r="ET25" s="1389">
        <v>0</v>
      </c>
      <c r="EU25" s="1389">
        <v>0</v>
      </c>
      <c r="EV25" s="1389">
        <v>0</v>
      </c>
      <c r="EW25" s="1389">
        <v>0</v>
      </c>
      <c r="EX25" s="1389">
        <v>0</v>
      </c>
      <c r="EY25" s="1389">
        <v>0</v>
      </c>
      <c r="EZ25" s="1389">
        <v>0</v>
      </c>
      <c r="FA25" s="1389">
        <v>0</v>
      </c>
      <c r="FB25" s="1389">
        <v>0</v>
      </c>
      <c r="FC25" s="1389">
        <v>0</v>
      </c>
      <c r="FD25" s="1389">
        <v>0</v>
      </c>
      <c r="FE25" s="1389">
        <v>0</v>
      </c>
      <c r="FF25" s="1389">
        <v>0</v>
      </c>
      <c r="FG25" s="1389">
        <v>0</v>
      </c>
      <c r="FH25" s="1389">
        <v>0</v>
      </c>
      <c r="FI25" s="1389">
        <v>0</v>
      </c>
      <c r="FJ25" s="1389">
        <v>0</v>
      </c>
      <c r="FK25" s="1389">
        <v>0</v>
      </c>
      <c r="FL25" s="1389">
        <v>0</v>
      </c>
      <c r="FM25" s="1389">
        <v>0</v>
      </c>
      <c r="FN25" s="1389">
        <v>0</v>
      </c>
      <c r="FO25" s="1389">
        <v>0</v>
      </c>
      <c r="FP25" s="1389">
        <v>0</v>
      </c>
      <c r="FQ25" s="1389">
        <v>0</v>
      </c>
      <c r="FR25" s="1389">
        <v>0</v>
      </c>
      <c r="FS25" s="1389">
        <v>0</v>
      </c>
      <c r="FT25" s="1389">
        <v>0</v>
      </c>
      <c r="FU25" s="1389">
        <v>0</v>
      </c>
      <c r="FV25" s="1389">
        <v>0</v>
      </c>
      <c r="FW25" s="1389">
        <v>0</v>
      </c>
      <c r="FX25" s="1389">
        <v>8</v>
      </c>
      <c r="FY25" s="1389">
        <v>8</v>
      </c>
      <c r="FZ25" s="1389">
        <v>8</v>
      </c>
      <c r="GA25" s="1389">
        <v>8</v>
      </c>
      <c r="GB25" s="1389">
        <v>8</v>
      </c>
      <c r="GC25" s="138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45D0AE-EF6A-5A1F-090F-7C6DC90609FD}" mc:Ignorable="x14ac xr xr2 xr3">
  <sheetPr>
    <tabColor theme="2" tint="-0.1"/>
  </sheetPr>
  <dimension ref="A1:S615"/>
  <sheetViews>
    <sheetView showGridLines="0" zoomScale="90" workbookViewId="0">
      <pane xSplit="7" ySplit="14" topLeftCell="H15" activePane="bottomRight" state="frozen"/>
      <selection pane="bottomLeft" activeCell="A15" sqref="A15"/>
      <selection pane="topRight" activeCell="H1" sqref="H1"/>
      <selection pane="bottomRight" activeCell="I17" sqref="I17"/>
    </sheetView>
  </sheetViews>
  <sheetFormatPr defaultColWidth="10.57421875" customHeight="1" defaultRowHeight="15"/>
  <cols>
    <col min="1" max="1" style="28479" width="9.140625" hidden="1" customWidth="1"/>
    <col min="2" max="2" style="28229" width="9.140625" hidden="1" customWidth="1"/>
    <col min="3" max="3" style="27554" width="4.00390625" customWidth="1"/>
    <col min="4" max="4" style="28229" width="6.00390625" customWidth="1"/>
    <col min="5" max="5" style="28229" width="36.00390625" customWidth="1"/>
    <col min="6" max="6" style="28229" width="9.00390625" customWidth="1"/>
    <col min="7" max="7" style="28229" width="42.421875" hidden="1" customWidth="1"/>
    <col min="8" max="8" style="28229" width="40.7109375" customWidth="1"/>
    <col min="9" max="9" style="28178" width="93.00390625" customWidth="1"/>
    <col min="10" max="17" style="28229" width="10.00390625" customWidth="1"/>
    <col min="18" max="18" style="28265" width="10.00390625" customWidth="1"/>
    <col min="19" max="19" style="28229" width="10.57421875" hidden="1"/>
  </cols>
  <sheetData>
    <row s="28178" customFormat="1" customHeight="1" ht="15" hidden="1">
      <c r="C1" s="1135"/>
      <c r="H1" s="880">
        <v>4</v>
      </c>
      <c r="R1" s="883"/>
      <c r="S1" s="880" t="s">
        <v>14</v>
      </c>
    </row>
    <row customHeight="1" ht="22.5" hidden="1">
      <c r="C2" s="4855" t="s">
        <v>103</v>
      </c>
      <c r="D2" s="1002"/>
      <c r="E2" s="1126"/>
      <c r="F2" s="2224" t="str">
        <f>IF(TEMPLATE_SPHERE="HEAT","Гкал/час","тыс. куб. м/сутки")</f>
        <v>Гкал/час</v>
      </c>
      <c r="G2" s="1143"/>
      <c r="H2" s="1143"/>
      <c r="I2" s="752"/>
      <c r="S2" s="968">
        <v>0</v>
      </c>
    </row>
    <row s="28178" customFormat="1" customHeight="1" ht="15" hidden="1">
      <c r="C3" s="1135"/>
      <c r="R3" s="883"/>
      <c r="S3" s="880">
        <v>0</v>
      </c>
    </row>
    <row customHeight="1" ht="15.75">
      <c r="C4" s="639"/>
      <c r="D4" s="972"/>
      <c r="E4" s="972"/>
      <c r="F4" s="972"/>
      <c r="G4" s="972"/>
      <c r="H4" s="972"/>
      <c r="S4" s="968">
        <v>15</v>
      </c>
    </row>
    <row customHeight="1" ht="39.75">
      <c r="C5" s="639"/>
      <c r="D5" s="270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00"/>
      <c r="F5" s="2700"/>
      <c r="G5" s="2700"/>
      <c r="H5" s="2700"/>
      <c r="I5" s="1000"/>
      <c r="S5" s="968">
        <v>38</v>
      </c>
    </row>
    <row customHeight="1" ht="15.75">
      <c r="C6" s="639"/>
      <c r="D6" s="2639" t="str">
        <f>IF(org=0,"Не определено",org)</f>
        <v>КГУП "Примтеплоэнерго"</v>
      </c>
      <c r="E6" s="2639"/>
      <c r="F6" s="2639"/>
      <c r="G6" s="2639"/>
      <c r="H6" s="2639"/>
      <c r="I6" s="1000"/>
      <c r="S6" s="968">
        <v>15</v>
      </c>
    </row>
    <row s="28229" customFormat="1" customHeight="1" ht="15.75">
      <c r="A7" s="1222"/>
      <c r="C7" s="639"/>
      <c r="D7" s="1139"/>
      <c r="E7" s="1139"/>
      <c r="F7" s="1139"/>
      <c r="G7" s="1139"/>
      <c r="H7" s="1215"/>
      <c r="I7" s="1000"/>
      <c r="R7" s="1138"/>
      <c r="S7" s="1221">
        <v>15</v>
      </c>
    </row>
    <row customHeight="1" ht="1.05">
      <c r="C8" s="639"/>
      <c r="D8" s="972"/>
      <c r="E8" s="972"/>
      <c r="F8" s="972"/>
      <c r="G8" s="972"/>
      <c r="H8" s="1000" t="s">
        <v>248</v>
      </c>
      <c r="S8" s="968">
        <v>1</v>
      </c>
    </row>
    <row customHeight="1" ht="45.75">
      <c r="C9" s="639"/>
      <c r="D9" s="1174"/>
      <c r="E9" s="2830" t="s">
        <v>240</v>
      </c>
      <c r="F9" s="2831"/>
      <c r="G9" s="1279" t="str">
        <f>IF(G8="","",INDEX(DIFFERENTIATION_UNMERGE_VD,MATCH(G8,DIFFERENTIATION_ID_DIFF,0)))</f>
        <v/>
      </c>
      <c r="H9" s="1279" t="str">
        <f>IF(H8="","",INDEX(DIFFERENTIATION_UNMERGE_VD,MATCH(H8,DIFFERENTIATION_ID_DIFF,0)))</f>
        <v>Производство тепловой энергии. Некомбинированная выработка; Подключение (технологическое присоединение) к системе теплоснабжения</v>
      </c>
      <c r="I9" s="2590" t="s">
        <v>425</v>
      </c>
      <c r="S9" s="968">
        <v>15</v>
      </c>
    </row>
    <row s="28229" customFormat="1" customHeight="1" ht="15.75">
      <c r="A10" s="1222"/>
      <c r="C10" s="639"/>
      <c r="D10" s="1174"/>
      <c r="E10" s="2830" t="s">
        <v>688</v>
      </c>
      <c r="F10" s="2831"/>
      <c r="G10" s="1279" t="str">
        <f>IF(G8="","",INDEX(DIFFERENTIATION_UNMERGE_AREA,MATCH(G8,DIFFERENTIATION_ID_DIFF,0)))</f>
        <v/>
      </c>
      <c r="H10" s="1279" t="str">
        <f>IF(H8="","",INDEX(DIFFERENTIATION_UNMERGE_AREA,MATCH(H8,DIFFERENTIATION_ID_DIFF,0)))</f>
        <v>без дифференциации</v>
      </c>
      <c r="I10" s="2590"/>
      <c r="R10" s="1138"/>
      <c r="S10" s="1221">
        <v>15</v>
      </c>
    </row>
    <row s="28229" customFormat="1" customHeight="1" ht="15.75">
      <c r="A11" s="1222"/>
      <c r="C11" s="639"/>
      <c r="D11" s="1174"/>
      <c r="E11" s="2830" t="s">
        <v>689</v>
      </c>
      <c r="F11" s="2831"/>
      <c r="G11" s="1279" t="str">
        <f>IF(G8="","",INDEX(DIFFERENTIATION_UNMERGE_SYSTEM,MATCH(G8,DIFFERENTIATION_ID_DIFF,0)))</f>
        <v/>
      </c>
      <c r="H11" s="1279" t="str">
        <f>IF(H8="","",INDEX(DIFFERENTIATION_UNMERGE_SYSTEM,MATCH(H8,DIFFERENTIATION_ID_DIFF,0)))</f>
        <v>без дифференциации</v>
      </c>
      <c r="I11" s="2590"/>
      <c r="R11" s="1138"/>
      <c r="S11" s="1221">
        <v>15</v>
      </c>
    </row>
    <row s="28229" customFormat="1" customHeight="1" ht="15.75">
      <c r="A12" s="1222"/>
      <c r="C12" s="639"/>
      <c r="D12" s="2832" t="s">
        <v>424</v>
      </c>
      <c r="E12" s="2833"/>
      <c r="F12" s="2833"/>
      <c r="G12" s="1350"/>
      <c r="H12" s="1350"/>
      <c r="I12" s="2590"/>
      <c r="R12" s="1138"/>
      <c r="S12" s="1221">
        <v>15</v>
      </c>
    </row>
    <row customHeight="1" ht="35.699999999999996">
      <c r="C13" s="639"/>
      <c r="D13" s="1224" t="s">
        <v>88</v>
      </c>
      <c r="E13" s="1223" t="s">
        <v>426</v>
      </c>
      <c r="F13" s="1223" t="s">
        <v>690</v>
      </c>
      <c r="G13" s="1271" t="s">
        <v>427</v>
      </c>
      <c r="H13" s="1217" t="s">
        <v>427</v>
      </c>
      <c r="I13" s="2590"/>
      <c r="S13" s="968">
        <v>34</v>
      </c>
    </row>
    <row customHeight="1" ht="15" hidden="1">
      <c r="C14" s="639"/>
      <c r="D14" s="1056" t="s">
        <v>132</v>
      </c>
      <c r="E14" s="1056" t="s">
        <v>102</v>
      </c>
      <c r="F14" s="1056" t="s">
        <v>90</v>
      </c>
      <c r="G14" s="1122" t="str">
        <f>G1&amp;".1"</f>
        <v>.1</v>
      </c>
      <c r="H14" s="1122" t="str">
        <f>H1&amp;".1"</f>
        <v>4.1</v>
      </c>
      <c r="I14" s="752"/>
      <c r="S14" s="968">
        <v>0</v>
      </c>
    </row>
    <row customHeight="1" ht="15.75">
      <c r="A15" s="968"/>
      <c r="C15" s="989"/>
      <c r="D15" s="984">
        <v>1</v>
      </c>
      <c r="E15" s="2393" t="str">
        <f>TP_P_A</f>
        <v>Количество поданных заявок</v>
      </c>
      <c r="F15" s="984" t="s">
        <v>3820</v>
      </c>
      <c r="G15" s="1148"/>
      <c r="H15" s="1148">
        <v>13</v>
      </c>
      <c r="I15" s="67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968">
        <v>15</v>
      </c>
    </row>
    <row customHeight="1" ht="15.75">
      <c r="A16" s="968"/>
      <c r="C16" s="989"/>
      <c r="D16" s="984">
        <v>2</v>
      </c>
      <c r="E16" s="2393" t="str">
        <f>TP_P_B</f>
        <v>Количество рассмотренных заявок</v>
      </c>
      <c r="F16" s="984" t="s">
        <v>3820</v>
      </c>
      <c r="G16" s="1148"/>
      <c r="H16" s="1148">
        <v>21</v>
      </c>
      <c r="I16" s="67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968">
        <v>15</v>
      </c>
    </row>
    <row customHeight="1" ht="77.7">
      <c r="A17" s="968"/>
      <c r="C17" s="989"/>
      <c r="D17" s="984">
        <v>3</v>
      </c>
      <c r="E17" s="239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84" t="s">
        <v>3820</v>
      </c>
      <c r="G17" s="1148"/>
      <c r="H17" s="1148">
        <v>0</v>
      </c>
      <c r="I17" s="671" t="str">
        <f>TP_P_NOTE_V</f>
        <v>Указывается количество заявок с решением об отказе в течение отчетного квартала.</v>
      </c>
      <c r="S17" s="968">
        <v>74</v>
      </c>
    </row>
    <row customHeight="1" ht="54.75">
      <c r="A18" s="968"/>
      <c r="C18" s="989"/>
      <c r="D18" s="984">
        <v>4</v>
      </c>
      <c r="E18" s="2393" t="str">
        <f>TP_P_V_1</f>
        <v>Причины отказа в заключении договора о подключении (технологическом присоединении) к системе теплоснабжения</v>
      </c>
      <c r="F18" s="984" t="s">
        <v>430</v>
      </c>
      <c r="G18" s="1149"/>
      <c r="H18" s="27545"/>
      <c r="I18" s="130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968">
        <v>52</v>
      </c>
    </row>
    <row customHeight="1" ht="60">
      <c r="A19" s="968"/>
      <c r="C19" s="989"/>
      <c r="D19" s="984">
        <v>5</v>
      </c>
      <c r="E19" s="2393" t="str">
        <f>TP_P_G</f>
        <v>Резерв мощности источников тепловой энергии, входящих в систему теплоснабжения, в течение одного квартала, в том числе:</v>
      </c>
      <c r="F19" s="984" t="str">
        <f>IF(TEMPLATE_SPHERE="HEAT","Гкал/час","тыс. куб. м/сутки")</f>
        <v>Гкал/час</v>
      </c>
      <c r="G19" s="1150">
        <f>SUM(G20:G614)</f>
        <v>0</v>
      </c>
      <c r="H19" s="1150">
        <f>SUM(H20:H614)</f>
        <v>1053.2757</v>
      </c>
      <c r="I19" s="67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968">
        <v>57</v>
      </c>
    </row>
    <row customHeight="1" ht="15" hidden="1">
      <c r="D20" s="972" t="s">
        <v>3821</v>
      </c>
      <c r="E20" s="1151"/>
      <c r="F20" s="972"/>
      <c r="G20" s="972"/>
      <c r="H20" s="972"/>
      <c r="I20" s="2226"/>
      <c r="S20" s="968">
        <v>0</v>
      </c>
    </row>
    <row customHeight="1" ht="29.25">
      <c r="C21" s="914"/>
      <c r="D21" s="1002" t="s">
        <v>437</v>
      </c>
      <c r="E21" s="4850" t="s">
        <v>3822</v>
      </c>
      <c r="F21" s="2224" t="str">
        <f>IF(TEMPLATE_SPHERE="HEAT","Гкал/час","тыс. куб. м/сутки")</f>
        <v>Гкал/час</v>
      </c>
      <c r="G21" s="1143"/>
      <c r="H21" s="24303">
        <v>2.287</v>
      </c>
      <c r="I21" s="263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968">
        <v>28</v>
      </c>
    </row>
    <row s="28966" customFormat="1" customHeight="1" ht="22.5">
      <c r="A22" s="4853"/>
      <c r="B22" s="4854"/>
      <c r="C22" s="4855" t="s">
        <v>103</v>
      </c>
      <c r="D22" s="4856" t="s">
        <v>1005</v>
      </c>
      <c r="E22" s="4857" t="s">
        <v>3823</v>
      </c>
      <c r="F22" s="4858" t="str">
        <f>IF(TEMPLATE_SPHERE="HEAT","Гкал/час","тыс. куб. м/сутки")</f>
        <v>Гкал/час</v>
      </c>
      <c r="G22" s="4851"/>
      <c r="H22" s="4851">
        <v>1.404</v>
      </c>
      <c r="I22" s="4859"/>
      <c r="J22" s="4854"/>
      <c r="K22" s="4854"/>
      <c r="L22" s="4854"/>
      <c r="M22" s="4854"/>
      <c r="N22" s="4854"/>
      <c r="O22" s="4854"/>
      <c r="P22" s="4854"/>
      <c r="Q22" s="4854"/>
      <c r="R22" s="4860"/>
      <c r="S22" s="4854">
        <v>0</v>
      </c>
    </row>
    <row s="28966" customFormat="1" customHeight="1" ht="22.5">
      <c r="A23" s="4853"/>
      <c r="B23" s="4854"/>
      <c r="C23" s="4855" t="s">
        <v>103</v>
      </c>
      <c r="D23" s="4856" t="s">
        <v>1006</v>
      </c>
      <c r="E23" s="4857" t="s">
        <v>3824</v>
      </c>
      <c r="F23" s="4858" t="str">
        <f>IF(TEMPLATE_SPHERE="HEAT","Гкал/час","тыс. куб. м/сутки")</f>
        <v>Гкал/час</v>
      </c>
      <c r="G23" s="4851"/>
      <c r="H23" s="4851">
        <v>0.346</v>
      </c>
      <c r="I23" s="4859"/>
      <c r="J23" s="4854"/>
      <c r="K23" s="4854"/>
      <c r="L23" s="4854"/>
      <c r="M23" s="4854"/>
      <c r="N23" s="4854"/>
      <c r="O23" s="4854"/>
      <c r="P23" s="4854"/>
      <c r="Q23" s="4854"/>
      <c r="R23" s="4860"/>
      <c r="S23" s="4854">
        <v>0</v>
      </c>
    </row>
    <row s="28966" customFormat="1" customHeight="1" ht="22.5">
      <c r="A24" s="4853"/>
      <c r="B24" s="4854"/>
      <c r="C24" s="4855" t="s">
        <v>103</v>
      </c>
      <c r="D24" s="4856" t="s">
        <v>1009</v>
      </c>
      <c r="E24" s="4857" t="s">
        <v>3825</v>
      </c>
      <c r="F24" s="4858" t="str">
        <f>IF(TEMPLATE_SPHERE="HEAT","Гкал/час","тыс. куб. м/сутки")</f>
        <v>Гкал/час</v>
      </c>
      <c r="G24" s="4851"/>
      <c r="H24" s="4851">
        <v>0.682</v>
      </c>
      <c r="I24" s="4859"/>
      <c r="J24" s="4854"/>
      <c r="K24" s="4854"/>
      <c r="L24" s="4854"/>
      <c r="M24" s="4854"/>
      <c r="N24" s="4854"/>
      <c r="O24" s="4854"/>
      <c r="P24" s="4854"/>
      <c r="Q24" s="4854"/>
      <c r="R24" s="4860"/>
      <c r="S24" s="4854">
        <v>0</v>
      </c>
    </row>
    <row s="28966" customFormat="1" customHeight="1" ht="22.5">
      <c r="A25" s="4853"/>
      <c r="B25" s="4854"/>
      <c r="C25" s="4855" t="s">
        <v>103</v>
      </c>
      <c r="D25" s="4856" t="s">
        <v>1010</v>
      </c>
      <c r="E25" s="4857" t="s">
        <v>3826</v>
      </c>
      <c r="F25" s="4858" t="str">
        <f>IF(TEMPLATE_SPHERE="HEAT","Гкал/час","тыс. куб. м/сутки")</f>
        <v>Гкал/час</v>
      </c>
      <c r="G25" s="4851"/>
      <c r="H25" s="4851">
        <v>0.035</v>
      </c>
      <c r="I25" s="4859"/>
      <c r="J25" s="4854"/>
      <c r="K25" s="4854"/>
      <c r="L25" s="4854"/>
      <c r="M25" s="4854"/>
      <c r="N25" s="4854"/>
      <c r="O25" s="4854"/>
      <c r="P25" s="4854"/>
      <c r="Q25" s="4854"/>
      <c r="R25" s="4860"/>
      <c r="S25" s="4854">
        <v>0</v>
      </c>
    </row>
    <row s="28966" customFormat="1" customHeight="1" ht="22.5">
      <c r="A26" s="4853"/>
      <c r="B26" s="4854"/>
      <c r="C26" s="4855" t="s">
        <v>103</v>
      </c>
      <c r="D26" s="4856" t="s">
        <v>3827</v>
      </c>
      <c r="E26" s="4857" t="s">
        <v>3828</v>
      </c>
      <c r="F26" s="4858" t="str">
        <f>IF(TEMPLATE_SPHERE="HEAT","Гкал/час","тыс. куб. м/сутки")</f>
        <v>Гкал/час</v>
      </c>
      <c r="G26" s="4851"/>
      <c r="H26" s="4851">
        <v>0.195</v>
      </c>
      <c r="I26" s="4859"/>
      <c r="J26" s="4854"/>
      <c r="K26" s="4854"/>
      <c r="L26" s="4854"/>
      <c r="M26" s="4854"/>
      <c r="N26" s="4854"/>
      <c r="O26" s="4854"/>
      <c r="P26" s="4854"/>
      <c r="Q26" s="4854"/>
      <c r="R26" s="4860"/>
      <c r="S26" s="4854">
        <v>0</v>
      </c>
    </row>
    <row s="28966" customFormat="1" customHeight="1" ht="22.5">
      <c r="A27" s="4853"/>
      <c r="B27" s="4854"/>
      <c r="C27" s="4855" t="s">
        <v>103</v>
      </c>
      <c r="D27" s="4856" t="s">
        <v>3829</v>
      </c>
      <c r="E27" s="4857" t="s">
        <v>3830</v>
      </c>
      <c r="F27" s="4858" t="str">
        <f>IF(TEMPLATE_SPHERE="HEAT","Гкал/час","тыс. куб. м/сутки")</f>
        <v>Гкал/час</v>
      </c>
      <c r="G27" s="4851"/>
      <c r="H27" s="4851">
        <v>0.83</v>
      </c>
      <c r="I27" s="4859"/>
      <c r="J27" s="4854"/>
      <c r="K27" s="4854"/>
      <c r="L27" s="4854"/>
      <c r="M27" s="4854"/>
      <c r="N27" s="4854"/>
      <c r="O27" s="4854"/>
      <c r="P27" s="4854"/>
      <c r="Q27" s="4854"/>
      <c r="R27" s="4860"/>
      <c r="S27" s="4854">
        <v>0</v>
      </c>
    </row>
    <row s="28966" customFormat="1" customHeight="1" ht="22.5">
      <c r="A28" s="4853"/>
      <c r="B28" s="4854"/>
      <c r="C28" s="4855" t="s">
        <v>103</v>
      </c>
      <c r="D28" s="4856" t="s">
        <v>3831</v>
      </c>
      <c r="E28" s="4857" t="s">
        <v>3832</v>
      </c>
      <c r="F28" s="4858" t="str">
        <f>IF(TEMPLATE_SPHERE="HEAT","Гкал/час","тыс. куб. м/сутки")</f>
        <v>Гкал/час</v>
      </c>
      <c r="G28" s="4851"/>
      <c r="H28" s="4851">
        <v>0.383</v>
      </c>
      <c r="I28" s="4859"/>
      <c r="J28" s="4854"/>
      <c r="K28" s="4854"/>
      <c r="L28" s="4854"/>
      <c r="M28" s="4854"/>
      <c r="N28" s="4854"/>
      <c r="O28" s="4854"/>
      <c r="P28" s="4854"/>
      <c r="Q28" s="4854"/>
      <c r="R28" s="4860"/>
      <c r="S28" s="4854">
        <v>0</v>
      </c>
    </row>
    <row s="28966" customFormat="1" customHeight="1" ht="22.5">
      <c r="A29" s="4853"/>
      <c r="B29" s="4854"/>
      <c r="C29" s="4855" t="s">
        <v>103</v>
      </c>
      <c r="D29" s="4856" t="s">
        <v>3833</v>
      </c>
      <c r="E29" s="4857" t="s">
        <v>3834</v>
      </c>
      <c r="F29" s="4858" t="str">
        <f>IF(TEMPLATE_SPHERE="HEAT","Гкал/час","тыс. куб. м/сутки")</f>
        <v>Гкал/час</v>
      </c>
      <c r="G29" s="4851"/>
      <c r="H29" s="4851">
        <v>0.883</v>
      </c>
      <c r="I29" s="4859"/>
      <c r="J29" s="4854"/>
      <c r="K29" s="4854"/>
      <c r="L29" s="4854"/>
      <c r="M29" s="4854"/>
      <c r="N29" s="4854"/>
      <c r="O29" s="4854"/>
      <c r="P29" s="4854"/>
      <c r="Q29" s="4854"/>
      <c r="R29" s="4860"/>
      <c r="S29" s="4854">
        <v>0</v>
      </c>
    </row>
    <row s="28966" customFormat="1" customHeight="1" ht="22.5">
      <c r="A30" s="4853"/>
      <c r="B30" s="4854"/>
      <c r="C30" s="4855" t="s">
        <v>103</v>
      </c>
      <c r="D30" s="4856" t="s">
        <v>3835</v>
      </c>
      <c r="E30" s="4857" t="s">
        <v>3836</v>
      </c>
      <c r="F30" s="4858" t="str">
        <f>IF(TEMPLATE_SPHERE="HEAT","Гкал/час","тыс. куб. м/сутки")</f>
        <v>Гкал/час</v>
      </c>
      <c r="G30" s="4851"/>
      <c r="H30" s="4851">
        <v>0.485</v>
      </c>
      <c r="I30" s="4859"/>
      <c r="J30" s="4854"/>
      <c r="K30" s="4854"/>
      <c r="L30" s="4854"/>
      <c r="M30" s="4854"/>
      <c r="N30" s="4854"/>
      <c r="O30" s="4854"/>
      <c r="P30" s="4854"/>
      <c r="Q30" s="4854"/>
      <c r="R30" s="4860"/>
      <c r="S30" s="4854">
        <v>0</v>
      </c>
    </row>
    <row s="28966" customFormat="1" customHeight="1" ht="22.5">
      <c r="A31" s="4853"/>
      <c r="B31" s="4854"/>
      <c r="C31" s="4855" t="s">
        <v>103</v>
      </c>
      <c r="D31" s="4856" t="s">
        <v>3837</v>
      </c>
      <c r="E31" s="4857" t="s">
        <v>3838</v>
      </c>
      <c r="F31" s="4858" t="str">
        <f>IF(TEMPLATE_SPHERE="HEAT","Гкал/час","тыс. куб. м/сутки")</f>
        <v>Гкал/час</v>
      </c>
      <c r="G31" s="4851"/>
      <c r="H31" s="4851">
        <v>40.42</v>
      </c>
      <c r="I31" s="4859"/>
      <c r="J31" s="4854"/>
      <c r="K31" s="4854"/>
      <c r="L31" s="4854"/>
      <c r="M31" s="4854"/>
      <c r="N31" s="4854"/>
      <c r="O31" s="4854"/>
      <c r="P31" s="4854"/>
      <c r="Q31" s="4854"/>
      <c r="R31" s="4860"/>
      <c r="S31" s="4854">
        <v>0</v>
      </c>
    </row>
    <row s="28966" customFormat="1" customHeight="1" ht="22.5">
      <c r="A32" s="4853"/>
      <c r="B32" s="4854"/>
      <c r="C32" s="4855" t="s">
        <v>103</v>
      </c>
      <c r="D32" s="4856" t="s">
        <v>3839</v>
      </c>
      <c r="E32" s="4857" t="s">
        <v>3840</v>
      </c>
      <c r="F32" s="4858" t="str">
        <f>IF(TEMPLATE_SPHERE="HEAT","Гкал/час","тыс. куб. м/сутки")</f>
        <v>Гкал/час</v>
      </c>
      <c r="G32" s="4851"/>
      <c r="H32" s="4851">
        <v>2.674</v>
      </c>
      <c r="I32" s="4859"/>
      <c r="J32" s="4854"/>
      <c r="K32" s="4854"/>
      <c r="L32" s="4854"/>
      <c r="M32" s="4854"/>
      <c r="N32" s="4854"/>
      <c r="O32" s="4854"/>
      <c r="P32" s="4854"/>
      <c r="Q32" s="4854"/>
      <c r="R32" s="4860"/>
      <c r="S32" s="4854">
        <v>0</v>
      </c>
    </row>
    <row s="28966" customFormat="1" customHeight="1" ht="22.5">
      <c r="A33" s="4853"/>
      <c r="B33" s="4854"/>
      <c r="C33" s="4855" t="s">
        <v>103</v>
      </c>
      <c r="D33" s="4856" t="s">
        <v>3841</v>
      </c>
      <c r="E33" s="4857" t="s">
        <v>3842</v>
      </c>
      <c r="F33" s="4858" t="str">
        <f>IF(TEMPLATE_SPHERE="HEAT","Гкал/час","тыс. куб. м/сутки")</f>
        <v>Гкал/час</v>
      </c>
      <c r="G33" s="4851"/>
      <c r="H33" s="4851">
        <v>2.415</v>
      </c>
      <c r="I33" s="4859"/>
      <c r="J33" s="4854"/>
      <c r="K33" s="4854"/>
      <c r="L33" s="4854"/>
      <c r="M33" s="4854"/>
      <c r="N33" s="4854"/>
      <c r="O33" s="4854"/>
      <c r="P33" s="4854"/>
      <c r="Q33" s="4854"/>
      <c r="R33" s="4860"/>
      <c r="S33" s="4854">
        <v>0</v>
      </c>
    </row>
    <row s="28966" customFormat="1" customHeight="1" ht="22.5">
      <c r="A34" s="4853"/>
      <c r="B34" s="4854"/>
      <c r="C34" s="4855" t="s">
        <v>103</v>
      </c>
      <c r="D34" s="4856" t="s">
        <v>3843</v>
      </c>
      <c r="E34" s="4857" t="s">
        <v>3844</v>
      </c>
      <c r="F34" s="4858" t="str">
        <f>IF(TEMPLATE_SPHERE="HEAT","Гкал/час","тыс. куб. м/сутки")</f>
        <v>Гкал/час</v>
      </c>
      <c r="G34" s="4851"/>
      <c r="H34" s="4851">
        <v>3.06</v>
      </c>
      <c r="I34" s="4859"/>
      <c r="J34" s="4854"/>
      <c r="K34" s="4854"/>
      <c r="L34" s="4854"/>
      <c r="M34" s="4854"/>
      <c r="N34" s="4854"/>
      <c r="O34" s="4854"/>
      <c r="P34" s="4854"/>
      <c r="Q34" s="4854"/>
      <c r="R34" s="4860"/>
      <c r="S34" s="4854">
        <v>0</v>
      </c>
    </row>
    <row s="28966" customFormat="1" customHeight="1" ht="22.5">
      <c r="A35" s="4853"/>
      <c r="B35" s="4854"/>
      <c r="C35" s="4855" t="s">
        <v>103</v>
      </c>
      <c r="D35" s="4856" t="s">
        <v>3845</v>
      </c>
      <c r="E35" s="4857" t="s">
        <v>3846</v>
      </c>
      <c r="F35" s="4858" t="str">
        <f>IF(TEMPLATE_SPHERE="HEAT","Гкал/час","тыс. куб. м/сутки")</f>
        <v>Гкал/час</v>
      </c>
      <c r="G35" s="4851"/>
      <c r="H35" s="4851">
        <v>0.814</v>
      </c>
      <c r="I35" s="4859"/>
      <c r="J35" s="4854"/>
      <c r="K35" s="4854"/>
      <c r="L35" s="4854"/>
      <c r="M35" s="4854"/>
      <c r="N35" s="4854"/>
      <c r="O35" s="4854"/>
      <c r="P35" s="4854"/>
      <c r="Q35" s="4854"/>
      <c r="R35" s="4860"/>
      <c r="S35" s="4854">
        <v>0</v>
      </c>
    </row>
    <row s="28966" customFormat="1" customHeight="1" ht="22.5">
      <c r="A36" s="4853"/>
      <c r="B36" s="4854"/>
      <c r="C36" s="4855" t="s">
        <v>103</v>
      </c>
      <c r="D36" s="4856" t="s">
        <v>3847</v>
      </c>
      <c r="E36" s="4857" t="s">
        <v>3848</v>
      </c>
      <c r="F36" s="4858" t="str">
        <f>IF(TEMPLATE_SPHERE="HEAT","Гкал/час","тыс. куб. м/сутки")</f>
        <v>Гкал/час</v>
      </c>
      <c r="G36" s="4851"/>
      <c r="H36" s="4851">
        <v>0.107</v>
      </c>
      <c r="I36" s="4859"/>
      <c r="J36" s="4854"/>
      <c r="K36" s="4854"/>
      <c r="L36" s="4854"/>
      <c r="M36" s="4854"/>
      <c r="N36" s="4854"/>
      <c r="O36" s="4854"/>
      <c r="P36" s="4854"/>
      <c r="Q36" s="4854"/>
      <c r="R36" s="4860"/>
      <c r="S36" s="4854">
        <v>0</v>
      </c>
    </row>
    <row s="28966" customFormat="1" customHeight="1" ht="22.5">
      <c r="A37" s="4853"/>
      <c r="B37" s="4854"/>
      <c r="C37" s="4855" t="s">
        <v>103</v>
      </c>
      <c r="D37" s="4856" t="s">
        <v>3849</v>
      </c>
      <c r="E37" s="4857" t="s">
        <v>3850</v>
      </c>
      <c r="F37" s="4858" t="str">
        <f>IF(TEMPLATE_SPHERE="HEAT","Гкал/час","тыс. куб. м/сутки")</f>
        <v>Гкал/час</v>
      </c>
      <c r="G37" s="4851"/>
      <c r="H37" s="4851">
        <v>0.131</v>
      </c>
      <c r="I37" s="4859"/>
      <c r="J37" s="4854"/>
      <c r="K37" s="4854"/>
      <c r="L37" s="4854"/>
      <c r="M37" s="4854"/>
      <c r="N37" s="4854"/>
      <c r="O37" s="4854"/>
      <c r="P37" s="4854"/>
      <c r="Q37" s="4854"/>
      <c r="R37" s="4860"/>
      <c r="S37" s="4854">
        <v>0</v>
      </c>
    </row>
    <row s="28966" customFormat="1" customHeight="1" ht="22.5">
      <c r="A38" s="4853"/>
      <c r="B38" s="4854"/>
      <c r="C38" s="4855" t="s">
        <v>103</v>
      </c>
      <c r="D38" s="4856" t="s">
        <v>3851</v>
      </c>
      <c r="E38" s="4857" t="s">
        <v>3852</v>
      </c>
      <c r="F38" s="4858" t="str">
        <f>IF(TEMPLATE_SPHERE="HEAT","Гкал/час","тыс. куб. м/сутки")</f>
        <v>Гкал/час</v>
      </c>
      <c r="G38" s="4851"/>
      <c r="H38" s="4851">
        <v>0.01</v>
      </c>
      <c r="I38" s="4859"/>
      <c r="J38" s="4854"/>
      <c r="K38" s="4854"/>
      <c r="L38" s="4854"/>
      <c r="M38" s="4854"/>
      <c r="N38" s="4854"/>
      <c r="O38" s="4854"/>
      <c r="P38" s="4854"/>
      <c r="Q38" s="4854"/>
      <c r="R38" s="4860"/>
      <c r="S38" s="4854">
        <v>0</v>
      </c>
    </row>
    <row s="28966" customFormat="1" customHeight="1" ht="22.5">
      <c r="A39" s="4853"/>
      <c r="B39" s="4854"/>
      <c r="C39" s="4855" t="s">
        <v>103</v>
      </c>
      <c r="D39" s="4856" t="s">
        <v>3853</v>
      </c>
      <c r="E39" s="4857" t="s">
        <v>3854</v>
      </c>
      <c r="F39" s="4858" t="str">
        <f>IF(TEMPLATE_SPHERE="HEAT","Гкал/час","тыс. куб. м/сутки")</f>
        <v>Гкал/час</v>
      </c>
      <c r="G39" s="4851"/>
      <c r="H39" s="4851">
        <v>0.066</v>
      </c>
      <c r="I39" s="4859"/>
      <c r="J39" s="4854"/>
      <c r="K39" s="4854"/>
      <c r="L39" s="4854"/>
      <c r="M39" s="4854"/>
      <c r="N39" s="4854"/>
      <c r="O39" s="4854"/>
      <c r="P39" s="4854"/>
      <c r="Q39" s="4854"/>
      <c r="R39" s="4860"/>
      <c r="S39" s="4854">
        <v>0</v>
      </c>
    </row>
    <row s="28966" customFormat="1" customHeight="1" ht="22.5">
      <c r="A40" s="4853"/>
      <c r="B40" s="4854"/>
      <c r="C40" s="4855" t="s">
        <v>103</v>
      </c>
      <c r="D40" s="4856" t="s">
        <v>3855</v>
      </c>
      <c r="E40" s="4857" t="s">
        <v>3856</v>
      </c>
      <c r="F40" s="4858" t="str">
        <f>IF(TEMPLATE_SPHERE="HEAT","Гкал/час","тыс. куб. м/сутки")</f>
        <v>Гкал/час</v>
      </c>
      <c r="G40" s="4851"/>
      <c r="H40" s="4851">
        <v>3.134</v>
      </c>
      <c r="I40" s="4859"/>
      <c r="J40" s="4854"/>
      <c r="K40" s="4854"/>
      <c r="L40" s="4854"/>
      <c r="M40" s="4854"/>
      <c r="N40" s="4854"/>
      <c r="O40" s="4854"/>
      <c r="P40" s="4854"/>
      <c r="Q40" s="4854"/>
      <c r="R40" s="4860"/>
      <c r="S40" s="4854">
        <v>0</v>
      </c>
    </row>
    <row s="28966" customFormat="1" customHeight="1" ht="22.5">
      <c r="A41" s="4853"/>
      <c r="B41" s="4854"/>
      <c r="C41" s="4855" t="s">
        <v>103</v>
      </c>
      <c r="D41" s="4856" t="s">
        <v>3857</v>
      </c>
      <c r="E41" s="4857" t="s">
        <v>3858</v>
      </c>
      <c r="F41" s="4858" t="str">
        <f>IF(TEMPLATE_SPHERE="HEAT","Гкал/час","тыс. куб. м/сутки")</f>
        <v>Гкал/час</v>
      </c>
      <c r="G41" s="4851"/>
      <c r="H41" s="4851">
        <v>0.345</v>
      </c>
      <c r="I41" s="4859"/>
      <c r="J41" s="4854"/>
      <c r="K41" s="4854"/>
      <c r="L41" s="4854"/>
      <c r="M41" s="4854"/>
      <c r="N41" s="4854"/>
      <c r="O41" s="4854"/>
      <c r="P41" s="4854"/>
      <c r="Q41" s="4854"/>
      <c r="R41" s="4860"/>
      <c r="S41" s="4854">
        <v>0</v>
      </c>
    </row>
    <row s="28966" customFormat="1" customHeight="1" ht="22.5">
      <c r="A42" s="4853"/>
      <c r="B42" s="4854"/>
      <c r="C42" s="4855" t="s">
        <v>103</v>
      </c>
      <c r="D42" s="4856" t="s">
        <v>3859</v>
      </c>
      <c r="E42" s="4857" t="s">
        <v>3860</v>
      </c>
      <c r="F42" s="4858" t="str">
        <f>IF(TEMPLATE_SPHERE="HEAT","Гкал/час","тыс. куб. м/сутки")</f>
        <v>Гкал/час</v>
      </c>
      <c r="G42" s="4851"/>
      <c r="H42" s="4851">
        <v>0</v>
      </c>
      <c r="I42" s="4859"/>
      <c r="J42" s="4854"/>
      <c r="K42" s="4854"/>
      <c r="L42" s="4854"/>
      <c r="M42" s="4854"/>
      <c r="N42" s="4854"/>
      <c r="O42" s="4854"/>
      <c r="P42" s="4854"/>
      <c r="Q42" s="4854"/>
      <c r="R42" s="4860"/>
      <c r="S42" s="4854">
        <v>0</v>
      </c>
    </row>
    <row s="28966" customFormat="1" customHeight="1" ht="22.5">
      <c r="A43" s="4853"/>
      <c r="B43" s="4854"/>
      <c r="C43" s="4855" t="s">
        <v>103</v>
      </c>
      <c r="D43" s="4856" t="s">
        <v>3861</v>
      </c>
      <c r="E43" s="4857" t="s">
        <v>3862</v>
      </c>
      <c r="F43" s="4858" t="str">
        <f>IF(TEMPLATE_SPHERE="HEAT","Гкал/час","тыс. куб. м/сутки")</f>
        <v>Гкал/час</v>
      </c>
      <c r="G43" s="4851"/>
      <c r="H43" s="4851">
        <v>1.774</v>
      </c>
      <c r="I43" s="4859"/>
      <c r="J43" s="4854"/>
      <c r="K43" s="4854"/>
      <c r="L43" s="4854"/>
      <c r="M43" s="4854"/>
      <c r="N43" s="4854"/>
      <c r="O43" s="4854"/>
      <c r="P43" s="4854"/>
      <c r="Q43" s="4854"/>
      <c r="R43" s="4860"/>
      <c r="S43" s="4854">
        <v>0</v>
      </c>
    </row>
    <row s="28966" customFormat="1" customHeight="1" ht="22.5">
      <c r="A44" s="4853"/>
      <c r="B44" s="4854"/>
      <c r="C44" s="4855" t="s">
        <v>103</v>
      </c>
      <c r="D44" s="4856" t="s">
        <v>3863</v>
      </c>
      <c r="E44" s="4857" t="s">
        <v>3864</v>
      </c>
      <c r="F44" s="4858" t="str">
        <f>IF(TEMPLATE_SPHERE="HEAT","Гкал/час","тыс. куб. м/сутки")</f>
        <v>Гкал/час</v>
      </c>
      <c r="G44" s="4851"/>
      <c r="H44" s="4851">
        <v>2.948</v>
      </c>
      <c r="I44" s="4859"/>
      <c r="J44" s="4854"/>
      <c r="K44" s="4854"/>
      <c r="L44" s="4854"/>
      <c r="M44" s="4854"/>
      <c r="N44" s="4854"/>
      <c r="O44" s="4854"/>
      <c r="P44" s="4854"/>
      <c r="Q44" s="4854"/>
      <c r="R44" s="4860"/>
      <c r="S44" s="4854">
        <v>0</v>
      </c>
    </row>
    <row s="28966" customFormat="1" customHeight="1" ht="22.5">
      <c r="A45" s="4853"/>
      <c r="B45" s="4854"/>
      <c r="C45" s="4855" t="s">
        <v>103</v>
      </c>
      <c r="D45" s="4856" t="s">
        <v>3865</v>
      </c>
      <c r="E45" s="4857" t="s">
        <v>3866</v>
      </c>
      <c r="F45" s="4858" t="str">
        <f>IF(TEMPLATE_SPHERE="HEAT","Гкал/час","тыс. куб. м/сутки")</f>
        <v>Гкал/час</v>
      </c>
      <c r="G45" s="4851"/>
      <c r="H45" s="4851">
        <v>0.543</v>
      </c>
      <c r="I45" s="4859"/>
      <c r="J45" s="4854"/>
      <c r="K45" s="4854"/>
      <c r="L45" s="4854"/>
      <c r="M45" s="4854"/>
      <c r="N45" s="4854"/>
      <c r="O45" s="4854"/>
      <c r="P45" s="4854"/>
      <c r="Q45" s="4854"/>
      <c r="R45" s="4860"/>
      <c r="S45" s="4854">
        <v>0</v>
      </c>
    </row>
    <row s="28966" customFormat="1" customHeight="1" ht="22.5">
      <c r="A46" s="4853"/>
      <c r="B46" s="4854"/>
      <c r="C46" s="4855" t="s">
        <v>103</v>
      </c>
      <c r="D46" s="4856" t="s">
        <v>3867</v>
      </c>
      <c r="E46" s="4857" t="s">
        <v>3868</v>
      </c>
      <c r="F46" s="4858" t="str">
        <f>IF(TEMPLATE_SPHERE="HEAT","Гкал/час","тыс. куб. м/сутки")</f>
        <v>Гкал/час</v>
      </c>
      <c r="G46" s="4851"/>
      <c r="H46" s="4851">
        <v>0.356</v>
      </c>
      <c r="I46" s="4859"/>
      <c r="J46" s="4854"/>
      <c r="K46" s="4854"/>
      <c r="L46" s="4854"/>
      <c r="M46" s="4854"/>
      <c r="N46" s="4854"/>
      <c r="O46" s="4854"/>
      <c r="P46" s="4854"/>
      <c r="Q46" s="4854"/>
      <c r="R46" s="4860"/>
      <c r="S46" s="4854">
        <v>0</v>
      </c>
    </row>
    <row s="28966" customFormat="1" customHeight="1" ht="22.5">
      <c r="A47" s="4853"/>
      <c r="B47" s="4854"/>
      <c r="C47" s="4855" t="s">
        <v>103</v>
      </c>
      <c r="D47" s="4856" t="s">
        <v>3869</v>
      </c>
      <c r="E47" s="4857" t="s">
        <v>3870</v>
      </c>
      <c r="F47" s="4858" t="str">
        <f>IF(TEMPLATE_SPHERE="HEAT","Гкал/час","тыс. куб. м/сутки")</f>
        <v>Гкал/час</v>
      </c>
      <c r="G47" s="4851"/>
      <c r="H47" s="4851">
        <v>0.162</v>
      </c>
      <c r="I47" s="4859"/>
      <c r="J47" s="4854"/>
      <c r="K47" s="4854"/>
      <c r="L47" s="4854"/>
      <c r="M47" s="4854"/>
      <c r="N47" s="4854"/>
      <c r="O47" s="4854"/>
      <c r="P47" s="4854"/>
      <c r="Q47" s="4854"/>
      <c r="R47" s="4860"/>
      <c r="S47" s="4854">
        <v>0</v>
      </c>
    </row>
    <row s="28966" customFormat="1" customHeight="1" ht="22.5">
      <c r="A48" s="4853"/>
      <c r="B48" s="4854"/>
      <c r="C48" s="4855" t="s">
        <v>103</v>
      </c>
      <c r="D48" s="4856" t="s">
        <v>3871</v>
      </c>
      <c r="E48" s="4857" t="s">
        <v>3872</v>
      </c>
      <c r="F48" s="4858" t="str">
        <f>IF(TEMPLATE_SPHERE="HEAT","Гкал/час","тыс. куб. м/сутки")</f>
        <v>Гкал/час</v>
      </c>
      <c r="G48" s="4851"/>
      <c r="H48" s="4851">
        <v>0.131</v>
      </c>
      <c r="I48" s="4859"/>
      <c r="J48" s="4854"/>
      <c r="K48" s="4854"/>
      <c r="L48" s="4854"/>
      <c r="M48" s="4854"/>
      <c r="N48" s="4854"/>
      <c r="O48" s="4854"/>
      <c r="P48" s="4854"/>
      <c r="Q48" s="4854"/>
      <c r="R48" s="4860"/>
      <c r="S48" s="4854">
        <v>0</v>
      </c>
    </row>
    <row s="28966" customFormat="1" customHeight="1" ht="22.5">
      <c r="A49" s="4853"/>
      <c r="B49" s="4854"/>
      <c r="C49" s="4855" t="s">
        <v>103</v>
      </c>
      <c r="D49" s="4856" t="s">
        <v>3873</v>
      </c>
      <c r="E49" s="4857" t="s">
        <v>3874</v>
      </c>
      <c r="F49" s="4858" t="str">
        <f>IF(TEMPLATE_SPHERE="HEAT","Гкал/час","тыс. куб. м/сутки")</f>
        <v>Гкал/час</v>
      </c>
      <c r="G49" s="4851"/>
      <c r="H49" s="4851">
        <v>0.784</v>
      </c>
      <c r="I49" s="4859"/>
      <c r="J49" s="4854"/>
      <c r="K49" s="4854"/>
      <c r="L49" s="4854"/>
      <c r="M49" s="4854"/>
      <c r="N49" s="4854"/>
      <c r="O49" s="4854"/>
      <c r="P49" s="4854"/>
      <c r="Q49" s="4854"/>
      <c r="R49" s="4860"/>
      <c r="S49" s="4854">
        <v>0</v>
      </c>
    </row>
    <row s="28966" customFormat="1" customHeight="1" ht="22.5">
      <c r="A50" s="4853"/>
      <c r="B50" s="4854"/>
      <c r="C50" s="4855" t="s">
        <v>103</v>
      </c>
      <c r="D50" s="4856" t="s">
        <v>3875</v>
      </c>
      <c r="E50" s="4857" t="s">
        <v>3876</v>
      </c>
      <c r="F50" s="4858" t="str">
        <f>IF(TEMPLATE_SPHERE="HEAT","Гкал/час","тыс. куб. м/сутки")</f>
        <v>Гкал/час</v>
      </c>
      <c r="G50" s="4851"/>
      <c r="H50" s="4851">
        <v>4.321</v>
      </c>
      <c r="I50" s="4859"/>
      <c r="J50" s="4854"/>
      <c r="K50" s="4854"/>
      <c r="L50" s="4854"/>
      <c r="M50" s="4854"/>
      <c r="N50" s="4854"/>
      <c r="O50" s="4854"/>
      <c r="P50" s="4854"/>
      <c r="Q50" s="4854"/>
      <c r="R50" s="4860"/>
      <c r="S50" s="4854">
        <v>0</v>
      </c>
    </row>
    <row s="28966" customFormat="1" customHeight="1" ht="22.5">
      <c r="A51" s="4853"/>
      <c r="B51" s="4854"/>
      <c r="C51" s="4855" t="s">
        <v>103</v>
      </c>
      <c r="D51" s="4856" t="s">
        <v>3877</v>
      </c>
      <c r="E51" s="4857" t="s">
        <v>3878</v>
      </c>
      <c r="F51" s="4858" t="str">
        <f>IF(TEMPLATE_SPHERE="HEAT","Гкал/час","тыс. куб. м/сутки")</f>
        <v>Гкал/час</v>
      </c>
      <c r="G51" s="4851"/>
      <c r="H51" s="4851">
        <v>2.378</v>
      </c>
      <c r="I51" s="4859"/>
      <c r="J51" s="4854"/>
      <c r="K51" s="4854"/>
      <c r="L51" s="4854"/>
      <c r="M51" s="4854"/>
      <c r="N51" s="4854"/>
      <c r="O51" s="4854"/>
      <c r="P51" s="4854"/>
      <c r="Q51" s="4854"/>
      <c r="R51" s="4860"/>
      <c r="S51" s="4854">
        <v>0</v>
      </c>
    </row>
    <row s="28966" customFormat="1" customHeight="1" ht="22.5">
      <c r="A52" s="4853"/>
      <c r="B52" s="4854"/>
      <c r="C52" s="4855" t="s">
        <v>103</v>
      </c>
      <c r="D52" s="4856" t="s">
        <v>3879</v>
      </c>
      <c r="E52" s="4857" t="s">
        <v>3880</v>
      </c>
      <c r="F52" s="4858" t="str">
        <f>IF(TEMPLATE_SPHERE="HEAT","Гкал/час","тыс. куб. м/сутки")</f>
        <v>Гкал/час</v>
      </c>
      <c r="G52" s="4851"/>
      <c r="H52" s="4851">
        <v>1.654</v>
      </c>
      <c r="I52" s="4859"/>
      <c r="J52" s="4854"/>
      <c r="K52" s="4854"/>
      <c r="L52" s="4854"/>
      <c r="M52" s="4854"/>
      <c r="N52" s="4854"/>
      <c r="O52" s="4854"/>
      <c r="P52" s="4854"/>
      <c r="Q52" s="4854"/>
      <c r="R52" s="4860"/>
      <c r="S52" s="4854">
        <v>0</v>
      </c>
    </row>
    <row s="28966" customFormat="1" customHeight="1" ht="22.5">
      <c r="A53" s="4853"/>
      <c r="B53" s="4854"/>
      <c r="C53" s="4855" t="s">
        <v>103</v>
      </c>
      <c r="D53" s="4856" t="s">
        <v>3881</v>
      </c>
      <c r="E53" s="4857" t="s">
        <v>3882</v>
      </c>
      <c r="F53" s="4858" t="str">
        <f>IF(TEMPLATE_SPHERE="HEAT","Гкал/час","тыс. куб. м/сутки")</f>
        <v>Гкал/час</v>
      </c>
      <c r="G53" s="4851"/>
      <c r="H53" s="4851">
        <v>0.994</v>
      </c>
      <c r="I53" s="4859"/>
      <c r="J53" s="4854"/>
      <c r="K53" s="4854"/>
      <c r="L53" s="4854"/>
      <c r="M53" s="4854"/>
      <c r="N53" s="4854"/>
      <c r="O53" s="4854"/>
      <c r="P53" s="4854"/>
      <c r="Q53" s="4854"/>
      <c r="R53" s="4860"/>
      <c r="S53" s="4854">
        <v>0</v>
      </c>
    </row>
    <row s="28966" customFormat="1" customHeight="1" ht="22.5">
      <c r="A54" s="4853"/>
      <c r="B54" s="4854"/>
      <c r="C54" s="4855" t="s">
        <v>103</v>
      </c>
      <c r="D54" s="4856" t="s">
        <v>3883</v>
      </c>
      <c r="E54" s="4857" t="s">
        <v>3884</v>
      </c>
      <c r="F54" s="4858" t="str">
        <f>IF(TEMPLATE_SPHERE="HEAT","Гкал/час","тыс. куб. м/сутки")</f>
        <v>Гкал/час</v>
      </c>
      <c r="G54" s="4851"/>
      <c r="H54" s="4851">
        <v>0.368</v>
      </c>
      <c r="I54" s="4859"/>
      <c r="J54" s="4854"/>
      <c r="K54" s="4854"/>
      <c r="L54" s="4854"/>
      <c r="M54" s="4854"/>
      <c r="N54" s="4854"/>
      <c r="O54" s="4854"/>
      <c r="P54" s="4854"/>
      <c r="Q54" s="4854"/>
      <c r="R54" s="4860"/>
      <c r="S54" s="4854">
        <v>0</v>
      </c>
    </row>
    <row s="28966" customFormat="1" customHeight="1" ht="22.5">
      <c r="A55" s="4853"/>
      <c r="B55" s="4854"/>
      <c r="C55" s="4855" t="s">
        <v>103</v>
      </c>
      <c r="D55" s="4856" t="s">
        <v>3885</v>
      </c>
      <c r="E55" s="4857" t="s">
        <v>3886</v>
      </c>
      <c r="F55" s="4858" t="str">
        <f>IF(TEMPLATE_SPHERE="HEAT","Гкал/час","тыс. куб. м/сутки")</f>
        <v>Гкал/час</v>
      </c>
      <c r="G55" s="4851"/>
      <c r="H55" s="4851">
        <v>1.068</v>
      </c>
      <c r="I55" s="4859"/>
      <c r="J55" s="4854"/>
      <c r="K55" s="4854"/>
      <c r="L55" s="4854"/>
      <c r="M55" s="4854"/>
      <c r="N55" s="4854"/>
      <c r="O55" s="4854"/>
      <c r="P55" s="4854"/>
      <c r="Q55" s="4854"/>
      <c r="R55" s="4860"/>
      <c r="S55" s="4854">
        <v>0</v>
      </c>
    </row>
    <row s="28966" customFormat="1" customHeight="1" ht="22.5">
      <c r="A56" s="4853"/>
      <c r="B56" s="4854"/>
      <c r="C56" s="4855" t="s">
        <v>103</v>
      </c>
      <c r="D56" s="4856" t="s">
        <v>3887</v>
      </c>
      <c r="E56" s="4857" t="s">
        <v>3888</v>
      </c>
      <c r="F56" s="4858" t="str">
        <f>IF(TEMPLATE_SPHERE="HEAT","Гкал/час","тыс. куб. м/сутки")</f>
        <v>Гкал/час</v>
      </c>
      <c r="G56" s="4851"/>
      <c r="H56" s="4851">
        <v>0.368</v>
      </c>
      <c r="I56" s="4859"/>
      <c r="J56" s="4854"/>
      <c r="K56" s="4854"/>
      <c r="L56" s="4854"/>
      <c r="M56" s="4854"/>
      <c r="N56" s="4854"/>
      <c r="O56" s="4854"/>
      <c r="P56" s="4854"/>
      <c r="Q56" s="4854"/>
      <c r="R56" s="4860"/>
      <c r="S56" s="4854">
        <v>0</v>
      </c>
    </row>
    <row s="28966" customFormat="1" customHeight="1" ht="22.5">
      <c r="A57" s="4853"/>
      <c r="B57" s="4854"/>
      <c r="C57" s="4855" t="s">
        <v>103</v>
      </c>
      <c r="D57" s="4856" t="s">
        <v>3889</v>
      </c>
      <c r="E57" s="4857" t="s">
        <v>3890</v>
      </c>
      <c r="F57" s="4858" t="str">
        <f>IF(TEMPLATE_SPHERE="HEAT","Гкал/час","тыс. куб. м/сутки")</f>
        <v>Гкал/час</v>
      </c>
      <c r="G57" s="4851"/>
      <c r="H57" s="4851">
        <v>3.631</v>
      </c>
      <c r="I57" s="4859"/>
      <c r="J57" s="4854"/>
      <c r="K57" s="4854"/>
      <c r="L57" s="4854"/>
      <c r="M57" s="4854"/>
      <c r="N57" s="4854"/>
      <c r="O57" s="4854"/>
      <c r="P57" s="4854"/>
      <c r="Q57" s="4854"/>
      <c r="R57" s="4860"/>
      <c r="S57" s="4854">
        <v>0</v>
      </c>
    </row>
    <row s="28966" customFormat="1" customHeight="1" ht="22.5">
      <c r="A58" s="4853"/>
      <c r="B58" s="4854"/>
      <c r="C58" s="4855" t="s">
        <v>103</v>
      </c>
      <c r="D58" s="4856" t="s">
        <v>3891</v>
      </c>
      <c r="E58" s="4857" t="s">
        <v>3892</v>
      </c>
      <c r="F58" s="4858" t="str">
        <f>IF(TEMPLATE_SPHERE="HEAT","Гкал/час","тыс. куб. м/сутки")</f>
        <v>Гкал/час</v>
      </c>
      <c r="G58" s="4851"/>
      <c r="H58" s="4851">
        <v>0.335</v>
      </c>
      <c r="I58" s="4859"/>
      <c r="J58" s="4854"/>
      <c r="K58" s="4854"/>
      <c r="L58" s="4854"/>
      <c r="M58" s="4854"/>
      <c r="N58" s="4854"/>
      <c r="O58" s="4854"/>
      <c r="P58" s="4854"/>
      <c r="Q58" s="4854"/>
      <c r="R58" s="4860"/>
      <c r="S58" s="4854">
        <v>0</v>
      </c>
    </row>
    <row s="28966" customFormat="1" customHeight="1" ht="22.5">
      <c r="A59" s="4853"/>
      <c r="B59" s="4854"/>
      <c r="C59" s="4855" t="s">
        <v>103</v>
      </c>
      <c r="D59" s="4856" t="s">
        <v>3893</v>
      </c>
      <c r="E59" s="4857" t="s">
        <v>3894</v>
      </c>
      <c r="F59" s="4858" t="str">
        <f>IF(TEMPLATE_SPHERE="HEAT","Гкал/час","тыс. куб. м/сутки")</f>
        <v>Гкал/час</v>
      </c>
      <c r="G59" s="4851"/>
      <c r="H59" s="4851">
        <v>4.311</v>
      </c>
      <c r="I59" s="4859"/>
      <c r="J59" s="4854"/>
      <c r="K59" s="4854"/>
      <c r="L59" s="4854"/>
      <c r="M59" s="4854"/>
      <c r="N59" s="4854"/>
      <c r="O59" s="4854"/>
      <c r="P59" s="4854"/>
      <c r="Q59" s="4854"/>
      <c r="R59" s="4860"/>
      <c r="S59" s="4854">
        <v>0</v>
      </c>
    </row>
    <row s="28966" customFormat="1" customHeight="1" ht="22.5">
      <c r="A60" s="4853"/>
      <c r="B60" s="4854"/>
      <c r="C60" s="4855" t="s">
        <v>103</v>
      </c>
      <c r="D60" s="4856" t="s">
        <v>3895</v>
      </c>
      <c r="E60" s="4857" t="s">
        <v>3896</v>
      </c>
      <c r="F60" s="4858" t="str">
        <f>IF(TEMPLATE_SPHERE="HEAT","Гкал/час","тыс. куб. м/сутки")</f>
        <v>Гкал/час</v>
      </c>
      <c r="G60" s="4851"/>
      <c r="H60" s="4851">
        <v>0.141</v>
      </c>
      <c r="I60" s="4859"/>
      <c r="J60" s="4854"/>
      <c r="K60" s="4854"/>
      <c r="L60" s="4854"/>
      <c r="M60" s="4854"/>
      <c r="N60" s="4854"/>
      <c r="O60" s="4854"/>
      <c r="P60" s="4854"/>
      <c r="Q60" s="4854"/>
      <c r="R60" s="4860"/>
      <c r="S60" s="4854">
        <v>0</v>
      </c>
    </row>
    <row s="28966" customFormat="1" customHeight="1" ht="22.5">
      <c r="A61" s="4853"/>
      <c r="B61" s="4854"/>
      <c r="C61" s="4855" t="s">
        <v>103</v>
      </c>
      <c r="D61" s="4856" t="s">
        <v>3897</v>
      </c>
      <c r="E61" s="4857" t="s">
        <v>3898</v>
      </c>
      <c r="F61" s="4858" t="str">
        <f>IF(TEMPLATE_SPHERE="HEAT","Гкал/час","тыс. куб. м/сутки")</f>
        <v>Гкал/час</v>
      </c>
      <c r="G61" s="4851"/>
      <c r="H61" s="4851">
        <v>0.118</v>
      </c>
      <c r="I61" s="4859"/>
      <c r="J61" s="4854"/>
      <c r="K61" s="4854"/>
      <c r="L61" s="4854"/>
      <c r="M61" s="4854"/>
      <c r="N61" s="4854"/>
      <c r="O61" s="4854"/>
      <c r="P61" s="4854"/>
      <c r="Q61" s="4854"/>
      <c r="R61" s="4860"/>
      <c r="S61" s="4854">
        <v>0</v>
      </c>
    </row>
    <row s="28966" customFormat="1" customHeight="1" ht="22.5">
      <c r="A62" s="4853"/>
      <c r="B62" s="4854"/>
      <c r="C62" s="4855" t="s">
        <v>103</v>
      </c>
      <c r="D62" s="4856" t="s">
        <v>3899</v>
      </c>
      <c r="E62" s="4857" t="s">
        <v>3900</v>
      </c>
      <c r="F62" s="4858" t="str">
        <f>IF(TEMPLATE_SPHERE="HEAT","Гкал/час","тыс. куб. м/сутки")</f>
        <v>Гкал/час</v>
      </c>
      <c r="G62" s="4851"/>
      <c r="H62" s="4851">
        <v>0.305</v>
      </c>
      <c r="I62" s="4859"/>
      <c r="J62" s="4854"/>
      <c r="K62" s="4854"/>
      <c r="L62" s="4854"/>
      <c r="M62" s="4854"/>
      <c r="N62" s="4854"/>
      <c r="O62" s="4854"/>
      <c r="P62" s="4854"/>
      <c r="Q62" s="4854"/>
      <c r="R62" s="4860"/>
      <c r="S62" s="4854">
        <v>0</v>
      </c>
    </row>
    <row s="28966" customFormat="1" customHeight="1" ht="22.5">
      <c r="A63" s="4853"/>
      <c r="B63" s="4854"/>
      <c r="C63" s="4855" t="s">
        <v>103</v>
      </c>
      <c r="D63" s="4856" t="s">
        <v>3901</v>
      </c>
      <c r="E63" s="4857" t="s">
        <v>3902</v>
      </c>
      <c r="F63" s="4858" t="str">
        <f>IF(TEMPLATE_SPHERE="HEAT","Гкал/час","тыс. куб. м/сутки")</f>
        <v>Гкал/час</v>
      </c>
      <c r="G63" s="4851"/>
      <c r="H63" s="4851">
        <v>0.177</v>
      </c>
      <c r="I63" s="4859"/>
      <c r="J63" s="4854"/>
      <c r="K63" s="4854"/>
      <c r="L63" s="4854"/>
      <c r="M63" s="4854"/>
      <c r="N63" s="4854"/>
      <c r="O63" s="4854"/>
      <c r="P63" s="4854"/>
      <c r="Q63" s="4854"/>
      <c r="R63" s="4860"/>
      <c r="S63" s="4854">
        <v>0</v>
      </c>
    </row>
    <row s="28966" customFormat="1" customHeight="1" ht="22.5">
      <c r="A64" s="4853"/>
      <c r="B64" s="4854"/>
      <c r="C64" s="4855" t="s">
        <v>103</v>
      </c>
      <c r="D64" s="4856" t="s">
        <v>3903</v>
      </c>
      <c r="E64" s="4857" t="s">
        <v>3904</v>
      </c>
      <c r="F64" s="4858" t="str">
        <f>IF(TEMPLATE_SPHERE="HEAT","Гкал/час","тыс. куб. м/сутки")</f>
        <v>Гкал/час</v>
      </c>
      <c r="G64" s="4851"/>
      <c r="H64" s="4851">
        <v>0.486</v>
      </c>
      <c r="I64" s="4859"/>
      <c r="J64" s="4854"/>
      <c r="K64" s="4854"/>
      <c r="L64" s="4854"/>
      <c r="M64" s="4854"/>
      <c r="N64" s="4854"/>
      <c r="O64" s="4854"/>
      <c r="P64" s="4854"/>
      <c r="Q64" s="4854"/>
      <c r="R64" s="4860"/>
      <c r="S64" s="4854">
        <v>0</v>
      </c>
    </row>
    <row s="28966" customFormat="1" customHeight="1" ht="22.5">
      <c r="A65" s="4853"/>
      <c r="B65" s="4854"/>
      <c r="C65" s="4855" t="s">
        <v>103</v>
      </c>
      <c r="D65" s="4856" t="s">
        <v>3905</v>
      </c>
      <c r="E65" s="4857" t="s">
        <v>3906</v>
      </c>
      <c r="F65" s="4858" t="str">
        <f>IF(TEMPLATE_SPHERE="HEAT","Гкал/час","тыс. куб. м/сутки")</f>
        <v>Гкал/час</v>
      </c>
      <c r="G65" s="4851"/>
      <c r="H65" s="4851">
        <v>0.109</v>
      </c>
      <c r="I65" s="4859"/>
      <c r="J65" s="4854"/>
      <c r="K65" s="4854"/>
      <c r="L65" s="4854"/>
      <c r="M65" s="4854"/>
      <c r="N65" s="4854"/>
      <c r="O65" s="4854"/>
      <c r="P65" s="4854"/>
      <c r="Q65" s="4854"/>
      <c r="R65" s="4860"/>
      <c r="S65" s="4854">
        <v>0</v>
      </c>
    </row>
    <row s="28966" customFormat="1" customHeight="1" ht="22.5">
      <c r="A66" s="4853"/>
      <c r="B66" s="4854"/>
      <c r="C66" s="4855" t="s">
        <v>103</v>
      </c>
      <c r="D66" s="4856" t="s">
        <v>3907</v>
      </c>
      <c r="E66" s="4857" t="s">
        <v>3908</v>
      </c>
      <c r="F66" s="4858" t="str">
        <f>IF(TEMPLATE_SPHERE="HEAT","Гкал/час","тыс. куб. м/сутки")</f>
        <v>Гкал/час</v>
      </c>
      <c r="G66" s="4851"/>
      <c r="H66" s="4851">
        <v>0.016</v>
      </c>
      <c r="I66" s="4859"/>
      <c r="J66" s="4854"/>
      <c r="K66" s="4854"/>
      <c r="L66" s="4854"/>
      <c r="M66" s="4854"/>
      <c r="N66" s="4854"/>
      <c r="O66" s="4854"/>
      <c r="P66" s="4854"/>
      <c r="Q66" s="4854"/>
      <c r="R66" s="4860"/>
      <c r="S66" s="4854">
        <v>0</v>
      </c>
    </row>
    <row s="28966" customFormat="1" customHeight="1" ht="22.5">
      <c r="A67" s="4853"/>
      <c r="B67" s="4854"/>
      <c r="C67" s="4855" t="s">
        <v>103</v>
      </c>
      <c r="D67" s="4856" t="s">
        <v>3909</v>
      </c>
      <c r="E67" s="4857" t="s">
        <v>3910</v>
      </c>
      <c r="F67" s="4858" t="str">
        <f>IF(TEMPLATE_SPHERE="HEAT","Гкал/час","тыс. куб. м/сутки")</f>
        <v>Гкал/час</v>
      </c>
      <c r="G67" s="4851"/>
      <c r="H67" s="4851">
        <v>0.171</v>
      </c>
      <c r="I67" s="4859"/>
      <c r="J67" s="4854"/>
      <c r="K67" s="4854"/>
      <c r="L67" s="4854"/>
      <c r="M67" s="4854"/>
      <c r="N67" s="4854"/>
      <c r="O67" s="4854"/>
      <c r="P67" s="4854"/>
      <c r="Q67" s="4854"/>
      <c r="R67" s="4860"/>
      <c r="S67" s="4854">
        <v>0</v>
      </c>
    </row>
    <row s="28966" customFormat="1" customHeight="1" ht="22.5">
      <c r="A68" s="4853"/>
      <c r="B68" s="4854"/>
      <c r="C68" s="4855" t="s">
        <v>103</v>
      </c>
      <c r="D68" s="4856" t="s">
        <v>3911</v>
      </c>
      <c r="E68" s="4857" t="s">
        <v>3912</v>
      </c>
      <c r="F68" s="4858" t="str">
        <f>IF(TEMPLATE_SPHERE="HEAT","Гкал/час","тыс. куб. м/сутки")</f>
        <v>Гкал/час</v>
      </c>
      <c r="G68" s="4851"/>
      <c r="H68" s="4851">
        <v>0</v>
      </c>
      <c r="I68" s="4859"/>
      <c r="J68" s="4854"/>
      <c r="K68" s="4854"/>
      <c r="L68" s="4854"/>
      <c r="M68" s="4854"/>
      <c r="N68" s="4854"/>
      <c r="O68" s="4854"/>
      <c r="P68" s="4854"/>
      <c r="Q68" s="4854"/>
      <c r="R68" s="4860"/>
      <c r="S68" s="4854">
        <v>0</v>
      </c>
    </row>
    <row s="28966" customFormat="1" customHeight="1" ht="22.5">
      <c r="A69" s="4853"/>
      <c r="B69" s="4854"/>
      <c r="C69" s="4855" t="s">
        <v>103</v>
      </c>
      <c r="D69" s="4856" t="s">
        <v>3913</v>
      </c>
      <c r="E69" s="4857" t="s">
        <v>3914</v>
      </c>
      <c r="F69" s="4858" t="str">
        <f>IF(TEMPLATE_SPHERE="HEAT","Гкал/час","тыс. куб. м/сутки")</f>
        <v>Гкал/час</v>
      </c>
      <c r="G69" s="4851"/>
      <c r="H69" s="4851">
        <v>0.48</v>
      </c>
      <c r="I69" s="4859"/>
      <c r="J69" s="4854"/>
      <c r="K69" s="4854"/>
      <c r="L69" s="4854"/>
      <c r="M69" s="4854"/>
      <c r="N69" s="4854"/>
      <c r="O69" s="4854"/>
      <c r="P69" s="4854"/>
      <c r="Q69" s="4854"/>
      <c r="R69" s="4860"/>
      <c r="S69" s="4854">
        <v>0</v>
      </c>
    </row>
    <row s="28966" customFormat="1" customHeight="1" ht="22.5">
      <c r="A70" s="4853"/>
      <c r="B70" s="4854"/>
      <c r="C70" s="4855" t="s">
        <v>103</v>
      </c>
      <c r="D70" s="4856" t="s">
        <v>3915</v>
      </c>
      <c r="E70" s="4857" t="s">
        <v>3916</v>
      </c>
      <c r="F70" s="4858" t="str">
        <f>IF(TEMPLATE_SPHERE="HEAT","Гкал/час","тыс. куб. м/сутки")</f>
        <v>Гкал/час</v>
      </c>
      <c r="G70" s="4851"/>
      <c r="H70" s="4851">
        <v>0.264</v>
      </c>
      <c r="I70" s="4859"/>
      <c r="J70" s="4854"/>
      <c r="K70" s="4854"/>
      <c r="L70" s="4854"/>
      <c r="M70" s="4854"/>
      <c r="N70" s="4854"/>
      <c r="O70" s="4854"/>
      <c r="P70" s="4854"/>
      <c r="Q70" s="4854"/>
      <c r="R70" s="4860"/>
      <c r="S70" s="4854">
        <v>0</v>
      </c>
    </row>
    <row s="28966" customFormat="1" customHeight="1" ht="22.5">
      <c r="A71" s="4853"/>
      <c r="B71" s="4854"/>
      <c r="C71" s="4855" t="s">
        <v>103</v>
      </c>
      <c r="D71" s="4856" t="s">
        <v>3917</v>
      </c>
      <c r="E71" s="4857" t="s">
        <v>3918</v>
      </c>
      <c r="F71" s="4858" t="str">
        <f>IF(TEMPLATE_SPHERE="HEAT","Гкал/час","тыс. куб. м/сутки")</f>
        <v>Гкал/час</v>
      </c>
      <c r="G71" s="4851"/>
      <c r="H71" s="4851">
        <v>1.899</v>
      </c>
      <c r="I71" s="4859"/>
      <c r="J71" s="4854"/>
      <c r="K71" s="4854"/>
      <c r="L71" s="4854"/>
      <c r="M71" s="4854"/>
      <c r="N71" s="4854"/>
      <c r="O71" s="4854"/>
      <c r="P71" s="4854"/>
      <c r="Q71" s="4854"/>
      <c r="R71" s="4860"/>
      <c r="S71" s="4854">
        <v>0</v>
      </c>
    </row>
    <row s="28966" customFormat="1" customHeight="1" ht="22.5">
      <c r="A72" s="4853"/>
      <c r="B72" s="4854"/>
      <c r="C72" s="4855" t="s">
        <v>103</v>
      </c>
      <c r="D72" s="4856" t="s">
        <v>3919</v>
      </c>
      <c r="E72" s="4857" t="s">
        <v>3920</v>
      </c>
      <c r="F72" s="4858" t="str">
        <f>IF(TEMPLATE_SPHERE="HEAT","Гкал/час","тыс. куб. м/сутки")</f>
        <v>Гкал/час</v>
      </c>
      <c r="G72" s="4851"/>
      <c r="H72" s="4851">
        <v>0.092</v>
      </c>
      <c r="I72" s="4859"/>
      <c r="J72" s="4854"/>
      <c r="K72" s="4854"/>
      <c r="L72" s="4854"/>
      <c r="M72" s="4854"/>
      <c r="N72" s="4854"/>
      <c r="O72" s="4854"/>
      <c r="P72" s="4854"/>
      <c r="Q72" s="4854"/>
      <c r="R72" s="4860"/>
      <c r="S72" s="4854">
        <v>0</v>
      </c>
    </row>
    <row s="28966" customFormat="1" customHeight="1" ht="22.5">
      <c r="A73" s="4853"/>
      <c r="B73" s="4854"/>
      <c r="C73" s="4855" t="s">
        <v>103</v>
      </c>
      <c r="D73" s="4856" t="s">
        <v>3921</v>
      </c>
      <c r="E73" s="4857" t="s">
        <v>3922</v>
      </c>
      <c r="F73" s="4858" t="str">
        <f>IF(TEMPLATE_SPHERE="HEAT","Гкал/час","тыс. куб. м/сутки")</f>
        <v>Гкал/час</v>
      </c>
      <c r="G73" s="4851"/>
      <c r="H73" s="4851">
        <v>0</v>
      </c>
      <c r="I73" s="4859"/>
      <c r="J73" s="4854"/>
      <c r="K73" s="4854"/>
      <c r="L73" s="4854"/>
      <c r="M73" s="4854"/>
      <c r="N73" s="4854"/>
      <c r="O73" s="4854"/>
      <c r="P73" s="4854"/>
      <c r="Q73" s="4854"/>
      <c r="R73" s="4860"/>
      <c r="S73" s="4854">
        <v>0</v>
      </c>
    </row>
    <row s="28966" customFormat="1" customHeight="1" ht="22.5">
      <c r="A74" s="4853"/>
      <c r="B74" s="4854"/>
      <c r="C74" s="4855" t="s">
        <v>103</v>
      </c>
      <c r="D74" s="4856" t="s">
        <v>3923</v>
      </c>
      <c r="E74" s="4857" t="s">
        <v>3924</v>
      </c>
      <c r="F74" s="4858" t="str">
        <f>IF(TEMPLATE_SPHERE="HEAT","Гкал/час","тыс. куб. м/сутки")</f>
        <v>Гкал/час</v>
      </c>
      <c r="G74" s="4851"/>
      <c r="H74" s="4851">
        <v>0.416</v>
      </c>
      <c r="I74" s="4859"/>
      <c r="J74" s="4854"/>
      <c r="K74" s="4854"/>
      <c r="L74" s="4854"/>
      <c r="M74" s="4854"/>
      <c r="N74" s="4854"/>
      <c r="O74" s="4854"/>
      <c r="P74" s="4854"/>
      <c r="Q74" s="4854"/>
      <c r="R74" s="4860"/>
      <c r="S74" s="4854">
        <v>0</v>
      </c>
    </row>
    <row s="28966" customFormat="1" customHeight="1" ht="22.5">
      <c r="A75" s="4853"/>
      <c r="B75" s="4854"/>
      <c r="C75" s="4855" t="s">
        <v>103</v>
      </c>
      <c r="D75" s="4856" t="s">
        <v>3925</v>
      </c>
      <c r="E75" s="4857" t="s">
        <v>3926</v>
      </c>
      <c r="F75" s="4858" t="str">
        <f>IF(TEMPLATE_SPHERE="HEAT","Гкал/час","тыс. куб. м/сутки")</f>
        <v>Гкал/час</v>
      </c>
      <c r="G75" s="4851"/>
      <c r="H75" s="4851">
        <v>0.185</v>
      </c>
      <c r="I75" s="4859"/>
      <c r="J75" s="4854"/>
      <c r="K75" s="4854"/>
      <c r="L75" s="4854"/>
      <c r="M75" s="4854"/>
      <c r="N75" s="4854"/>
      <c r="O75" s="4854"/>
      <c r="P75" s="4854"/>
      <c r="Q75" s="4854"/>
      <c r="R75" s="4860"/>
      <c r="S75" s="4854">
        <v>0</v>
      </c>
    </row>
    <row s="28966" customFormat="1" customHeight="1" ht="22.5">
      <c r="A76" s="4853"/>
      <c r="B76" s="4854"/>
      <c r="C76" s="4855" t="s">
        <v>103</v>
      </c>
      <c r="D76" s="4856" t="s">
        <v>3927</v>
      </c>
      <c r="E76" s="4857" t="s">
        <v>3928</v>
      </c>
      <c r="F76" s="4858" t="str">
        <f>IF(TEMPLATE_SPHERE="HEAT","Гкал/час","тыс. куб. м/сутки")</f>
        <v>Гкал/час</v>
      </c>
      <c r="G76" s="4851"/>
      <c r="H76" s="4851">
        <v>0.259</v>
      </c>
      <c r="I76" s="4859"/>
      <c r="J76" s="4854"/>
      <c r="K76" s="4854"/>
      <c r="L76" s="4854"/>
      <c r="M76" s="4854"/>
      <c r="N76" s="4854"/>
      <c r="O76" s="4854"/>
      <c r="P76" s="4854"/>
      <c r="Q76" s="4854"/>
      <c r="R76" s="4860"/>
      <c r="S76" s="4854">
        <v>0</v>
      </c>
    </row>
    <row s="28966" customFormat="1" customHeight="1" ht="22.5">
      <c r="A77" s="4853"/>
      <c r="B77" s="4854"/>
      <c r="C77" s="4855" t="s">
        <v>103</v>
      </c>
      <c r="D77" s="4856" t="s">
        <v>3929</v>
      </c>
      <c r="E77" s="4857" t="s">
        <v>3930</v>
      </c>
      <c r="F77" s="4858" t="str">
        <f>IF(TEMPLATE_SPHERE="HEAT","Гкал/час","тыс. куб. м/сутки")</f>
        <v>Гкал/час</v>
      </c>
      <c r="G77" s="4851"/>
      <c r="H77" s="4851">
        <v>4.787</v>
      </c>
      <c r="I77" s="4859"/>
      <c r="J77" s="4854"/>
      <c r="K77" s="4854"/>
      <c r="L77" s="4854"/>
      <c r="M77" s="4854"/>
      <c r="N77" s="4854"/>
      <c r="O77" s="4854"/>
      <c r="P77" s="4854"/>
      <c r="Q77" s="4854"/>
      <c r="R77" s="4860"/>
      <c r="S77" s="4854">
        <v>0</v>
      </c>
    </row>
    <row s="28966" customFormat="1" customHeight="1" ht="22.5">
      <c r="A78" s="4853"/>
      <c r="B78" s="4854"/>
      <c r="C78" s="4855" t="s">
        <v>103</v>
      </c>
      <c r="D78" s="4856" t="s">
        <v>3931</v>
      </c>
      <c r="E78" s="4857" t="s">
        <v>3932</v>
      </c>
      <c r="F78" s="4858" t="str">
        <f>IF(TEMPLATE_SPHERE="HEAT","Гкал/час","тыс. куб. м/сутки")</f>
        <v>Гкал/час</v>
      </c>
      <c r="G78" s="4851"/>
      <c r="H78" s="4851">
        <v>0.309</v>
      </c>
      <c r="I78" s="4859"/>
      <c r="J78" s="4854"/>
      <c r="K78" s="4854"/>
      <c r="L78" s="4854"/>
      <c r="M78" s="4854"/>
      <c r="N78" s="4854"/>
      <c r="O78" s="4854"/>
      <c r="P78" s="4854"/>
      <c r="Q78" s="4854"/>
      <c r="R78" s="4860"/>
      <c r="S78" s="4854">
        <v>0</v>
      </c>
    </row>
    <row s="28966" customFormat="1" customHeight="1" ht="22.5">
      <c r="A79" s="4853"/>
      <c r="B79" s="4854"/>
      <c r="C79" s="4855" t="s">
        <v>103</v>
      </c>
      <c r="D79" s="4856" t="s">
        <v>3933</v>
      </c>
      <c r="E79" s="4857" t="s">
        <v>3934</v>
      </c>
      <c r="F79" s="4858" t="str">
        <f>IF(TEMPLATE_SPHERE="HEAT","Гкал/час","тыс. куб. м/сутки")</f>
        <v>Гкал/час</v>
      </c>
      <c r="G79" s="4851"/>
      <c r="H79" s="4851">
        <v>0.193</v>
      </c>
      <c r="I79" s="4859"/>
      <c r="J79" s="4854"/>
      <c r="K79" s="4854"/>
      <c r="L79" s="4854"/>
      <c r="M79" s="4854"/>
      <c r="N79" s="4854"/>
      <c r="O79" s="4854"/>
      <c r="P79" s="4854"/>
      <c r="Q79" s="4854"/>
      <c r="R79" s="4860"/>
      <c r="S79" s="4854">
        <v>0</v>
      </c>
    </row>
    <row s="28966" customFormat="1" customHeight="1" ht="22.5">
      <c r="A80" s="4853"/>
      <c r="B80" s="4854"/>
      <c r="C80" s="4855" t="s">
        <v>103</v>
      </c>
      <c r="D80" s="4856" t="s">
        <v>3935</v>
      </c>
      <c r="E80" s="4857" t="s">
        <v>3936</v>
      </c>
      <c r="F80" s="4858" t="str">
        <f>IF(TEMPLATE_SPHERE="HEAT","Гкал/час","тыс. куб. м/сутки")</f>
        <v>Гкал/час</v>
      </c>
      <c r="G80" s="4851"/>
      <c r="H80" s="4851">
        <v>0.543</v>
      </c>
      <c r="I80" s="4859"/>
      <c r="J80" s="4854"/>
      <c r="K80" s="4854"/>
      <c r="L80" s="4854"/>
      <c r="M80" s="4854"/>
      <c r="N80" s="4854"/>
      <c r="O80" s="4854"/>
      <c r="P80" s="4854"/>
      <c r="Q80" s="4854"/>
      <c r="R80" s="4860"/>
      <c r="S80" s="4854">
        <v>0</v>
      </c>
    </row>
    <row s="28966" customFormat="1" customHeight="1" ht="22.5">
      <c r="A81" s="4853"/>
      <c r="B81" s="4854"/>
      <c r="C81" s="4855" t="s">
        <v>103</v>
      </c>
      <c r="D81" s="4856" t="s">
        <v>3937</v>
      </c>
      <c r="E81" s="4857" t="s">
        <v>3938</v>
      </c>
      <c r="F81" s="4858" t="str">
        <f>IF(TEMPLATE_SPHERE="HEAT","Гкал/час","тыс. куб. м/сутки")</f>
        <v>Гкал/час</v>
      </c>
      <c r="G81" s="4851"/>
      <c r="H81" s="4851">
        <v>0.256</v>
      </c>
      <c r="I81" s="4859"/>
      <c r="J81" s="4854"/>
      <c r="K81" s="4854"/>
      <c r="L81" s="4854"/>
      <c r="M81" s="4854"/>
      <c r="N81" s="4854"/>
      <c r="O81" s="4854"/>
      <c r="P81" s="4854"/>
      <c r="Q81" s="4854"/>
      <c r="R81" s="4860"/>
      <c r="S81" s="4854">
        <v>0</v>
      </c>
    </row>
    <row s="28966" customFormat="1" customHeight="1" ht="22.5">
      <c r="A82" s="4853"/>
      <c r="B82" s="4854"/>
      <c r="C82" s="4855" t="s">
        <v>103</v>
      </c>
      <c r="D82" s="4856" t="s">
        <v>3939</v>
      </c>
      <c r="E82" s="4857" t="s">
        <v>3940</v>
      </c>
      <c r="F82" s="4858" t="str">
        <f>IF(TEMPLATE_SPHERE="HEAT","Гкал/час","тыс. куб. м/сутки")</f>
        <v>Гкал/час</v>
      </c>
      <c r="G82" s="4851"/>
      <c r="H82" s="4851">
        <v>0.195</v>
      </c>
      <c r="I82" s="4859"/>
      <c r="J82" s="4854"/>
      <c r="K82" s="4854"/>
      <c r="L82" s="4854"/>
      <c r="M82" s="4854"/>
      <c r="N82" s="4854"/>
      <c r="O82" s="4854"/>
      <c r="P82" s="4854"/>
      <c r="Q82" s="4854"/>
      <c r="R82" s="4860"/>
      <c r="S82" s="4854">
        <v>0</v>
      </c>
    </row>
    <row s="28966" customFormat="1" customHeight="1" ht="22.5">
      <c r="A83" s="4853"/>
      <c r="B83" s="4854"/>
      <c r="C83" s="4855" t="s">
        <v>103</v>
      </c>
      <c r="D83" s="4856" t="s">
        <v>3941</v>
      </c>
      <c r="E83" s="4857" t="s">
        <v>3942</v>
      </c>
      <c r="F83" s="4858" t="str">
        <f>IF(TEMPLATE_SPHERE="HEAT","Гкал/час","тыс. куб. м/сутки")</f>
        <v>Гкал/час</v>
      </c>
      <c r="G83" s="4851"/>
      <c r="H83" s="4851">
        <v>0.568</v>
      </c>
      <c r="I83" s="4859"/>
      <c r="J83" s="4854"/>
      <c r="K83" s="4854"/>
      <c r="L83" s="4854"/>
      <c r="M83" s="4854"/>
      <c r="N83" s="4854"/>
      <c r="O83" s="4854"/>
      <c r="P83" s="4854"/>
      <c r="Q83" s="4854"/>
      <c r="R83" s="4860"/>
      <c r="S83" s="4854">
        <v>0</v>
      </c>
    </row>
    <row s="28966" customFormat="1" customHeight="1" ht="22.5">
      <c r="A84" s="4853"/>
      <c r="B84" s="4854"/>
      <c r="C84" s="4855" t="s">
        <v>103</v>
      </c>
      <c r="D84" s="4856" t="s">
        <v>3943</v>
      </c>
      <c r="E84" s="4857" t="s">
        <v>3944</v>
      </c>
      <c r="F84" s="4858" t="str">
        <f>IF(TEMPLATE_SPHERE="HEAT","Гкал/час","тыс. куб. м/сутки")</f>
        <v>Гкал/час</v>
      </c>
      <c r="G84" s="4851"/>
      <c r="H84" s="4851">
        <v>0.216</v>
      </c>
      <c r="I84" s="4859"/>
      <c r="J84" s="4854"/>
      <c r="K84" s="4854"/>
      <c r="L84" s="4854"/>
      <c r="M84" s="4854"/>
      <c r="N84" s="4854"/>
      <c r="O84" s="4854"/>
      <c r="P84" s="4854"/>
      <c r="Q84" s="4854"/>
      <c r="R84" s="4860"/>
      <c r="S84" s="4854">
        <v>0</v>
      </c>
    </row>
    <row s="28966" customFormat="1" customHeight="1" ht="22.5">
      <c r="A85" s="4853"/>
      <c r="B85" s="4854"/>
      <c r="C85" s="4855" t="s">
        <v>103</v>
      </c>
      <c r="D85" s="4856" t="s">
        <v>3945</v>
      </c>
      <c r="E85" s="4857" t="s">
        <v>3946</v>
      </c>
      <c r="F85" s="4858" t="str">
        <f>IF(TEMPLATE_SPHERE="HEAT","Гкал/час","тыс. куб. м/сутки")</f>
        <v>Гкал/час</v>
      </c>
      <c r="G85" s="4851"/>
      <c r="H85" s="4851">
        <v>1.191</v>
      </c>
      <c r="I85" s="4859"/>
      <c r="J85" s="4854"/>
      <c r="K85" s="4854"/>
      <c r="L85" s="4854"/>
      <c r="M85" s="4854"/>
      <c r="N85" s="4854"/>
      <c r="O85" s="4854"/>
      <c r="P85" s="4854"/>
      <c r="Q85" s="4854"/>
      <c r="R85" s="4860"/>
      <c r="S85" s="4854">
        <v>0</v>
      </c>
    </row>
    <row s="28966" customFormat="1" customHeight="1" ht="22.5">
      <c r="A86" s="4853"/>
      <c r="B86" s="4854"/>
      <c r="C86" s="4855" t="s">
        <v>103</v>
      </c>
      <c r="D86" s="4856" t="s">
        <v>3947</v>
      </c>
      <c r="E86" s="4857" t="s">
        <v>3948</v>
      </c>
      <c r="F86" s="4858" t="str">
        <f>IF(TEMPLATE_SPHERE="HEAT","Гкал/час","тыс. куб. м/сутки")</f>
        <v>Гкал/час</v>
      </c>
      <c r="G86" s="4851"/>
      <c r="H86" s="4851">
        <v>2.267</v>
      </c>
      <c r="I86" s="4859"/>
      <c r="J86" s="4854"/>
      <c r="K86" s="4854"/>
      <c r="L86" s="4854"/>
      <c r="M86" s="4854"/>
      <c r="N86" s="4854"/>
      <c r="O86" s="4854"/>
      <c r="P86" s="4854"/>
      <c r="Q86" s="4854"/>
      <c r="R86" s="4860"/>
      <c r="S86" s="4854">
        <v>0</v>
      </c>
    </row>
    <row s="28966" customFormat="1" customHeight="1" ht="22.5">
      <c r="A87" s="4853"/>
      <c r="B87" s="4854"/>
      <c r="C87" s="4855" t="s">
        <v>103</v>
      </c>
      <c r="D87" s="4856" t="s">
        <v>3949</v>
      </c>
      <c r="E87" s="4857" t="s">
        <v>3950</v>
      </c>
      <c r="F87" s="4858" t="str">
        <f>IF(TEMPLATE_SPHERE="HEAT","Гкал/час","тыс. куб. м/сутки")</f>
        <v>Гкал/час</v>
      </c>
      <c r="G87" s="4851"/>
      <c r="H87" s="4851">
        <v>1.849</v>
      </c>
      <c r="I87" s="4859"/>
      <c r="J87" s="4854"/>
      <c r="K87" s="4854"/>
      <c r="L87" s="4854"/>
      <c r="M87" s="4854"/>
      <c r="N87" s="4854"/>
      <c r="O87" s="4854"/>
      <c r="P87" s="4854"/>
      <c r="Q87" s="4854"/>
      <c r="R87" s="4860"/>
      <c r="S87" s="4854">
        <v>0</v>
      </c>
    </row>
    <row s="28966" customFormat="1" customHeight="1" ht="22.5">
      <c r="A88" s="4853"/>
      <c r="B88" s="4854"/>
      <c r="C88" s="4855" t="s">
        <v>103</v>
      </c>
      <c r="D88" s="4856" t="s">
        <v>3951</v>
      </c>
      <c r="E88" s="4857" t="s">
        <v>3952</v>
      </c>
      <c r="F88" s="4858" t="str">
        <f>IF(TEMPLATE_SPHERE="HEAT","Гкал/час","тыс. куб. м/сутки")</f>
        <v>Гкал/час</v>
      </c>
      <c r="G88" s="4851"/>
      <c r="H88" s="4851">
        <v>0.999</v>
      </c>
      <c r="I88" s="4859"/>
      <c r="J88" s="4854"/>
      <c r="K88" s="4854"/>
      <c r="L88" s="4854"/>
      <c r="M88" s="4854"/>
      <c r="N88" s="4854"/>
      <c r="O88" s="4854"/>
      <c r="P88" s="4854"/>
      <c r="Q88" s="4854"/>
      <c r="R88" s="4860"/>
      <c r="S88" s="4854">
        <v>0</v>
      </c>
    </row>
    <row s="28966" customFormat="1" customHeight="1" ht="22.5">
      <c r="A89" s="4853"/>
      <c r="B89" s="4854"/>
      <c r="C89" s="4855" t="s">
        <v>103</v>
      </c>
      <c r="D89" s="4856" t="s">
        <v>3953</v>
      </c>
      <c r="E89" s="4857" t="s">
        <v>3954</v>
      </c>
      <c r="F89" s="4858" t="str">
        <f>IF(TEMPLATE_SPHERE="HEAT","Гкал/час","тыс. куб. м/сутки")</f>
        <v>Гкал/час</v>
      </c>
      <c r="G89" s="4851"/>
      <c r="H89" s="4851">
        <v>0.489</v>
      </c>
      <c r="I89" s="4859"/>
      <c r="J89" s="4854"/>
      <c r="K89" s="4854"/>
      <c r="L89" s="4854"/>
      <c r="M89" s="4854"/>
      <c r="N89" s="4854"/>
      <c r="O89" s="4854"/>
      <c r="P89" s="4854"/>
      <c r="Q89" s="4854"/>
      <c r="R89" s="4860"/>
      <c r="S89" s="4854">
        <v>0</v>
      </c>
    </row>
    <row s="28966" customFormat="1" customHeight="1" ht="22.5">
      <c r="A90" s="4853"/>
      <c r="B90" s="4854"/>
      <c r="C90" s="4855" t="s">
        <v>103</v>
      </c>
      <c r="D90" s="4856" t="s">
        <v>3955</v>
      </c>
      <c r="E90" s="4857" t="s">
        <v>3956</v>
      </c>
      <c r="F90" s="4858" t="str">
        <f>IF(TEMPLATE_SPHERE="HEAT","Гкал/час","тыс. куб. м/сутки")</f>
        <v>Гкал/час</v>
      </c>
      <c r="G90" s="4851"/>
      <c r="H90" s="4851">
        <v>0.441</v>
      </c>
      <c r="I90" s="4859"/>
      <c r="J90" s="4854"/>
      <c r="K90" s="4854"/>
      <c r="L90" s="4854"/>
      <c r="M90" s="4854"/>
      <c r="N90" s="4854"/>
      <c r="O90" s="4854"/>
      <c r="P90" s="4854"/>
      <c r="Q90" s="4854"/>
      <c r="R90" s="4860"/>
      <c r="S90" s="4854">
        <v>0</v>
      </c>
    </row>
    <row s="28966" customFormat="1" customHeight="1" ht="22.5">
      <c r="A91" s="4853"/>
      <c r="B91" s="4854"/>
      <c r="C91" s="4855" t="s">
        <v>103</v>
      </c>
      <c r="D91" s="4856" t="s">
        <v>3957</v>
      </c>
      <c r="E91" s="4857" t="s">
        <v>3958</v>
      </c>
      <c r="F91" s="4858" t="str">
        <f>IF(TEMPLATE_SPHERE="HEAT","Гкал/час","тыс. куб. м/сутки")</f>
        <v>Гкал/час</v>
      </c>
      <c r="G91" s="4851"/>
      <c r="H91" s="4851">
        <v>0.226</v>
      </c>
      <c r="I91" s="4859"/>
      <c r="J91" s="4854"/>
      <c r="K91" s="4854"/>
      <c r="L91" s="4854"/>
      <c r="M91" s="4854"/>
      <c r="N91" s="4854"/>
      <c r="O91" s="4854"/>
      <c r="P91" s="4854"/>
      <c r="Q91" s="4854"/>
      <c r="R91" s="4860"/>
      <c r="S91" s="4854">
        <v>0</v>
      </c>
    </row>
    <row s="28966" customFormat="1" customHeight="1" ht="22.5">
      <c r="A92" s="4853"/>
      <c r="B92" s="4854"/>
      <c r="C92" s="4855" t="s">
        <v>103</v>
      </c>
      <c r="D92" s="4856" t="s">
        <v>3959</v>
      </c>
      <c r="E92" s="4857" t="s">
        <v>3960</v>
      </c>
      <c r="F92" s="4858" t="str">
        <f>IF(TEMPLATE_SPHERE="HEAT","Гкал/час","тыс. куб. м/сутки")</f>
        <v>Гкал/час</v>
      </c>
      <c r="G92" s="4851"/>
      <c r="H92" s="4851">
        <v>0.246</v>
      </c>
      <c r="I92" s="4859"/>
      <c r="J92" s="4854"/>
      <c r="K92" s="4854"/>
      <c r="L92" s="4854"/>
      <c r="M92" s="4854"/>
      <c r="N92" s="4854"/>
      <c r="O92" s="4854"/>
      <c r="P92" s="4854"/>
      <c r="Q92" s="4854"/>
      <c r="R92" s="4860"/>
      <c r="S92" s="4854">
        <v>0</v>
      </c>
    </row>
    <row s="28966" customFormat="1" customHeight="1" ht="22.5">
      <c r="A93" s="4853"/>
      <c r="B93" s="4854"/>
      <c r="C93" s="4855" t="s">
        <v>103</v>
      </c>
      <c r="D93" s="4856" t="s">
        <v>3961</v>
      </c>
      <c r="E93" s="4857" t="s">
        <v>3962</v>
      </c>
      <c r="F93" s="4858" t="str">
        <f>IF(TEMPLATE_SPHERE="HEAT","Гкал/час","тыс. куб. м/сутки")</f>
        <v>Гкал/час</v>
      </c>
      <c r="G93" s="4851"/>
      <c r="H93" s="4851">
        <v>0.522</v>
      </c>
      <c r="I93" s="4859"/>
      <c r="J93" s="4854"/>
      <c r="K93" s="4854"/>
      <c r="L93" s="4854"/>
      <c r="M93" s="4854"/>
      <c r="N93" s="4854"/>
      <c r="O93" s="4854"/>
      <c r="P93" s="4854"/>
      <c r="Q93" s="4854"/>
      <c r="R93" s="4860"/>
      <c r="S93" s="4854">
        <v>0</v>
      </c>
    </row>
    <row s="28966" customFormat="1" customHeight="1" ht="22.5">
      <c r="A94" s="4853"/>
      <c r="B94" s="4854"/>
      <c r="C94" s="4855" t="s">
        <v>103</v>
      </c>
      <c r="D94" s="4856" t="s">
        <v>3963</v>
      </c>
      <c r="E94" s="4857" t="s">
        <v>3964</v>
      </c>
      <c r="F94" s="4858" t="str">
        <f>IF(TEMPLATE_SPHERE="HEAT","Гкал/час","тыс. куб. м/сутки")</f>
        <v>Гкал/час</v>
      </c>
      <c r="G94" s="4851"/>
      <c r="H94" s="4851">
        <v>0.397</v>
      </c>
      <c r="I94" s="4859"/>
      <c r="J94" s="4854"/>
      <c r="K94" s="4854"/>
      <c r="L94" s="4854"/>
      <c r="M94" s="4854"/>
      <c r="N94" s="4854"/>
      <c r="O94" s="4854"/>
      <c r="P94" s="4854"/>
      <c r="Q94" s="4854"/>
      <c r="R94" s="4860"/>
      <c r="S94" s="4854">
        <v>0</v>
      </c>
    </row>
    <row s="28966" customFormat="1" customHeight="1" ht="22.5">
      <c r="A95" s="4853"/>
      <c r="B95" s="4854"/>
      <c r="C95" s="4855" t="s">
        <v>103</v>
      </c>
      <c r="D95" s="4856" t="s">
        <v>3965</v>
      </c>
      <c r="E95" s="4857" t="s">
        <v>3966</v>
      </c>
      <c r="F95" s="4858" t="str">
        <f>IF(TEMPLATE_SPHERE="HEAT","Гкал/час","тыс. куб. м/сутки")</f>
        <v>Гкал/час</v>
      </c>
      <c r="G95" s="4851"/>
      <c r="H95" s="4851">
        <v>1.003</v>
      </c>
      <c r="I95" s="4859"/>
      <c r="J95" s="4854"/>
      <c r="K95" s="4854"/>
      <c r="L95" s="4854"/>
      <c r="M95" s="4854"/>
      <c r="N95" s="4854"/>
      <c r="O95" s="4854"/>
      <c r="P95" s="4854"/>
      <c r="Q95" s="4854"/>
      <c r="R95" s="4860"/>
      <c r="S95" s="4854">
        <v>0</v>
      </c>
    </row>
    <row s="28966" customFormat="1" customHeight="1" ht="22.5">
      <c r="A96" s="4853"/>
      <c r="B96" s="4854"/>
      <c r="C96" s="4855" t="s">
        <v>103</v>
      </c>
      <c r="D96" s="4856" t="s">
        <v>3967</v>
      </c>
      <c r="E96" s="4857" t="s">
        <v>3968</v>
      </c>
      <c r="F96" s="4858" t="str">
        <f>IF(TEMPLATE_SPHERE="HEAT","Гкал/час","тыс. куб. м/сутки")</f>
        <v>Гкал/час</v>
      </c>
      <c r="G96" s="4851"/>
      <c r="H96" s="4851">
        <v>0.499</v>
      </c>
      <c r="I96" s="4859"/>
      <c r="J96" s="4854"/>
      <c r="K96" s="4854"/>
      <c r="L96" s="4854"/>
      <c r="M96" s="4854"/>
      <c r="N96" s="4854"/>
      <c r="O96" s="4854"/>
      <c r="P96" s="4854"/>
      <c r="Q96" s="4854"/>
      <c r="R96" s="4860"/>
      <c r="S96" s="4854">
        <v>0</v>
      </c>
    </row>
    <row s="28966" customFormat="1" customHeight="1" ht="22.5">
      <c r="A97" s="4853"/>
      <c r="B97" s="4854"/>
      <c r="C97" s="4855" t="s">
        <v>103</v>
      </c>
      <c r="D97" s="4856" t="s">
        <v>3969</v>
      </c>
      <c r="E97" s="4857" t="s">
        <v>3970</v>
      </c>
      <c r="F97" s="4858" t="str">
        <f>IF(TEMPLATE_SPHERE="HEAT","Гкал/час","тыс. куб. м/сутки")</f>
        <v>Гкал/час</v>
      </c>
      <c r="G97" s="4851"/>
      <c r="H97" s="4851">
        <v>1.191</v>
      </c>
      <c r="I97" s="4859"/>
      <c r="J97" s="4854"/>
      <c r="K97" s="4854"/>
      <c r="L97" s="4854"/>
      <c r="M97" s="4854"/>
      <c r="N97" s="4854"/>
      <c r="O97" s="4854"/>
      <c r="P97" s="4854"/>
      <c r="Q97" s="4854"/>
      <c r="R97" s="4860"/>
      <c r="S97" s="4854">
        <v>0</v>
      </c>
    </row>
    <row s="28966" customFormat="1" customHeight="1" ht="22.5">
      <c r="A98" s="4853"/>
      <c r="B98" s="4854"/>
      <c r="C98" s="4855" t="s">
        <v>103</v>
      </c>
      <c r="D98" s="4856" t="s">
        <v>3971</v>
      </c>
      <c r="E98" s="4857" t="s">
        <v>3972</v>
      </c>
      <c r="F98" s="4858" t="str">
        <f>IF(TEMPLATE_SPHERE="HEAT","Гкал/час","тыс. куб. м/сутки")</f>
        <v>Гкал/час</v>
      </c>
      <c r="G98" s="4851"/>
      <c r="H98" s="4851">
        <v>0.214</v>
      </c>
      <c r="I98" s="4859"/>
      <c r="J98" s="4854"/>
      <c r="K98" s="4854"/>
      <c r="L98" s="4854"/>
      <c r="M98" s="4854"/>
      <c r="N98" s="4854"/>
      <c r="O98" s="4854"/>
      <c r="P98" s="4854"/>
      <c r="Q98" s="4854"/>
      <c r="R98" s="4860"/>
      <c r="S98" s="4854">
        <v>0</v>
      </c>
    </row>
    <row s="28966" customFormat="1" customHeight="1" ht="22.5">
      <c r="A99" s="4853"/>
      <c r="B99" s="4854"/>
      <c r="C99" s="4855" t="s">
        <v>103</v>
      </c>
      <c r="D99" s="4856" t="s">
        <v>3973</v>
      </c>
      <c r="E99" s="4857" t="s">
        <v>3974</v>
      </c>
      <c r="F99" s="4858" t="str">
        <f>IF(TEMPLATE_SPHERE="HEAT","Гкал/час","тыс. куб. м/сутки")</f>
        <v>Гкал/час</v>
      </c>
      <c r="G99" s="4851"/>
      <c r="H99" s="4851">
        <v>0.599</v>
      </c>
      <c r="I99" s="4859"/>
      <c r="J99" s="4854"/>
      <c r="K99" s="4854"/>
      <c r="L99" s="4854"/>
      <c r="M99" s="4854"/>
      <c r="N99" s="4854"/>
      <c r="O99" s="4854"/>
      <c r="P99" s="4854"/>
      <c r="Q99" s="4854"/>
      <c r="R99" s="4860"/>
      <c r="S99" s="4854">
        <v>0</v>
      </c>
    </row>
    <row s="28966" customFormat="1" customHeight="1" ht="22.5">
      <c r="A100" s="4853"/>
      <c r="B100" s="4854"/>
      <c r="C100" s="4855" t="s">
        <v>103</v>
      </c>
      <c r="D100" s="4856" t="s">
        <v>3975</v>
      </c>
      <c r="E100" s="4857" t="s">
        <v>3976</v>
      </c>
      <c r="F100" s="4858" t="str">
        <f>IF(TEMPLATE_SPHERE="HEAT","Гкал/час","тыс. куб. м/сутки")</f>
        <v>Гкал/час</v>
      </c>
      <c r="G100" s="4851"/>
      <c r="H100" s="4851">
        <v>1.719</v>
      </c>
      <c r="I100" s="4859"/>
      <c r="J100" s="4854"/>
      <c r="K100" s="4854"/>
      <c r="L100" s="4854"/>
      <c r="M100" s="4854"/>
      <c r="N100" s="4854"/>
      <c r="O100" s="4854"/>
      <c r="P100" s="4854"/>
      <c r="Q100" s="4854"/>
      <c r="R100" s="4860"/>
      <c r="S100" s="4854">
        <v>0</v>
      </c>
    </row>
    <row s="28966" customFormat="1" customHeight="1" ht="22.5">
      <c r="A101" s="4853"/>
      <c r="B101" s="4854"/>
      <c r="C101" s="4855" t="s">
        <v>103</v>
      </c>
      <c r="D101" s="4856" t="s">
        <v>3977</v>
      </c>
      <c r="E101" s="4857" t="s">
        <v>3978</v>
      </c>
      <c r="F101" s="4858" t="str">
        <f>IF(TEMPLATE_SPHERE="HEAT","Гкал/час","тыс. куб. м/сутки")</f>
        <v>Гкал/час</v>
      </c>
      <c r="G101" s="4851"/>
      <c r="H101" s="4851">
        <v>0</v>
      </c>
      <c r="I101" s="4859"/>
      <c r="J101" s="4854"/>
      <c r="K101" s="4854"/>
      <c r="L101" s="4854"/>
      <c r="M101" s="4854"/>
      <c r="N101" s="4854"/>
      <c r="O101" s="4854"/>
      <c r="P101" s="4854"/>
      <c r="Q101" s="4854"/>
      <c r="R101" s="4860"/>
      <c r="S101" s="4854">
        <v>0</v>
      </c>
    </row>
    <row s="28966" customFormat="1" customHeight="1" ht="22.5">
      <c r="A102" s="4853"/>
      <c r="B102" s="4854"/>
      <c r="C102" s="4855" t="s">
        <v>103</v>
      </c>
      <c r="D102" s="4856" t="s">
        <v>3979</v>
      </c>
      <c r="E102" s="4857" t="s">
        <v>3980</v>
      </c>
      <c r="F102" s="4858" t="str">
        <f>IF(TEMPLATE_SPHERE="HEAT","Гкал/час","тыс. куб. м/сутки")</f>
        <v>Гкал/час</v>
      </c>
      <c r="G102" s="4851"/>
      <c r="H102" s="4851">
        <v>0.447</v>
      </c>
      <c r="I102" s="4859"/>
      <c r="J102" s="4854"/>
      <c r="K102" s="4854"/>
      <c r="L102" s="4854"/>
      <c r="M102" s="4854"/>
      <c r="N102" s="4854"/>
      <c r="O102" s="4854"/>
      <c r="P102" s="4854"/>
      <c r="Q102" s="4854"/>
      <c r="R102" s="4860"/>
      <c r="S102" s="4854">
        <v>0</v>
      </c>
    </row>
    <row s="28966" customFormat="1" customHeight="1" ht="22.5">
      <c r="A103" s="4853"/>
      <c r="B103" s="4854"/>
      <c r="C103" s="4855" t="s">
        <v>103</v>
      </c>
      <c r="D103" s="4856" t="s">
        <v>3981</v>
      </c>
      <c r="E103" s="4857" t="s">
        <v>3982</v>
      </c>
      <c r="F103" s="4858" t="str">
        <f>IF(TEMPLATE_SPHERE="HEAT","Гкал/час","тыс. куб. м/сутки")</f>
        <v>Гкал/час</v>
      </c>
      <c r="G103" s="4851"/>
      <c r="H103" s="4851">
        <v>0.594</v>
      </c>
      <c r="I103" s="4859"/>
      <c r="J103" s="4854"/>
      <c r="K103" s="4854"/>
      <c r="L103" s="4854"/>
      <c r="M103" s="4854"/>
      <c r="N103" s="4854"/>
      <c r="O103" s="4854"/>
      <c r="P103" s="4854"/>
      <c r="Q103" s="4854"/>
      <c r="R103" s="4860"/>
      <c r="S103" s="4854">
        <v>0</v>
      </c>
    </row>
    <row s="28966" customFormat="1" customHeight="1" ht="22.5">
      <c r="A104" s="4853"/>
      <c r="B104" s="4854"/>
      <c r="C104" s="4855" t="s">
        <v>103</v>
      </c>
      <c r="D104" s="4856" t="s">
        <v>3983</v>
      </c>
      <c r="E104" s="4857" t="s">
        <v>3984</v>
      </c>
      <c r="F104" s="4858" t="str">
        <f>IF(TEMPLATE_SPHERE="HEAT","Гкал/час","тыс. куб. м/сутки")</f>
        <v>Гкал/час</v>
      </c>
      <c r="G104" s="4851"/>
      <c r="H104" s="4851">
        <v>1.421</v>
      </c>
      <c r="I104" s="4859"/>
      <c r="J104" s="4854"/>
      <c r="K104" s="4854"/>
      <c r="L104" s="4854"/>
      <c r="M104" s="4854"/>
      <c r="N104" s="4854"/>
      <c r="O104" s="4854"/>
      <c r="P104" s="4854"/>
      <c r="Q104" s="4854"/>
      <c r="R104" s="4860"/>
      <c r="S104" s="4854">
        <v>0</v>
      </c>
    </row>
    <row s="28966" customFormat="1" customHeight="1" ht="22.5">
      <c r="A105" s="4853"/>
      <c r="B105" s="4854"/>
      <c r="C105" s="4855" t="s">
        <v>103</v>
      </c>
      <c r="D105" s="4856" t="s">
        <v>3985</v>
      </c>
      <c r="E105" s="4857" t="s">
        <v>3986</v>
      </c>
      <c r="F105" s="4858" t="str">
        <f>IF(TEMPLATE_SPHERE="HEAT","Гкал/час","тыс. куб. м/сутки")</f>
        <v>Гкал/час</v>
      </c>
      <c r="G105" s="4851"/>
      <c r="H105" s="4851">
        <v>0.01</v>
      </c>
      <c r="I105" s="4859"/>
      <c r="J105" s="4854"/>
      <c r="K105" s="4854"/>
      <c r="L105" s="4854"/>
      <c r="M105" s="4854"/>
      <c r="N105" s="4854"/>
      <c r="O105" s="4854"/>
      <c r="P105" s="4854"/>
      <c r="Q105" s="4854"/>
      <c r="R105" s="4860"/>
      <c r="S105" s="4854">
        <v>0</v>
      </c>
    </row>
    <row s="28966" customFormat="1" customHeight="1" ht="22.5">
      <c r="A106" s="4853"/>
      <c r="B106" s="4854"/>
      <c r="C106" s="4855" t="s">
        <v>103</v>
      </c>
      <c r="D106" s="4856" t="s">
        <v>3987</v>
      </c>
      <c r="E106" s="4857" t="s">
        <v>3988</v>
      </c>
      <c r="F106" s="4858" t="str">
        <f>IF(TEMPLATE_SPHERE="HEAT","Гкал/час","тыс. куб. м/сутки")</f>
        <v>Гкал/час</v>
      </c>
      <c r="G106" s="4851"/>
      <c r="H106" s="4851">
        <v>0</v>
      </c>
      <c r="I106" s="4859"/>
      <c r="J106" s="4854"/>
      <c r="K106" s="4854"/>
      <c r="L106" s="4854"/>
      <c r="M106" s="4854"/>
      <c r="N106" s="4854"/>
      <c r="O106" s="4854"/>
      <c r="P106" s="4854"/>
      <c r="Q106" s="4854"/>
      <c r="R106" s="4860"/>
      <c r="S106" s="4854">
        <v>0</v>
      </c>
    </row>
    <row s="28966" customFormat="1" customHeight="1" ht="22.5">
      <c r="A107" s="4853"/>
      <c r="B107" s="4854"/>
      <c r="C107" s="4855" t="s">
        <v>103</v>
      </c>
      <c r="D107" s="4856" t="s">
        <v>3989</v>
      </c>
      <c r="E107" s="4857" t="s">
        <v>3990</v>
      </c>
      <c r="F107" s="4858" t="str">
        <f>IF(TEMPLATE_SPHERE="HEAT","Гкал/час","тыс. куб. м/сутки")</f>
        <v>Гкал/час</v>
      </c>
      <c r="G107" s="4851"/>
      <c r="H107" s="4851">
        <v>0.565</v>
      </c>
      <c r="I107" s="4859"/>
      <c r="J107" s="4854"/>
      <c r="K107" s="4854"/>
      <c r="L107" s="4854"/>
      <c r="M107" s="4854"/>
      <c r="N107" s="4854"/>
      <c r="O107" s="4854"/>
      <c r="P107" s="4854"/>
      <c r="Q107" s="4854"/>
      <c r="R107" s="4860"/>
      <c r="S107" s="4854">
        <v>0</v>
      </c>
    </row>
    <row s="28966" customFormat="1" customHeight="1" ht="22.5">
      <c r="A108" s="4853"/>
      <c r="B108" s="4854"/>
      <c r="C108" s="4855" t="s">
        <v>103</v>
      </c>
      <c r="D108" s="4856" t="s">
        <v>3991</v>
      </c>
      <c r="E108" s="4857" t="s">
        <v>3992</v>
      </c>
      <c r="F108" s="4858" t="str">
        <f>IF(TEMPLATE_SPHERE="HEAT","Гкал/час","тыс. куб. м/сутки")</f>
        <v>Гкал/час</v>
      </c>
      <c r="G108" s="4851"/>
      <c r="H108" s="4851">
        <v>0.2</v>
      </c>
      <c r="I108" s="4859"/>
      <c r="J108" s="4854"/>
      <c r="K108" s="4854"/>
      <c r="L108" s="4854"/>
      <c r="M108" s="4854"/>
      <c r="N108" s="4854"/>
      <c r="O108" s="4854"/>
      <c r="P108" s="4854"/>
      <c r="Q108" s="4854"/>
      <c r="R108" s="4860"/>
      <c r="S108" s="4854">
        <v>0</v>
      </c>
    </row>
    <row s="28966" customFormat="1" customHeight="1" ht="22.5">
      <c r="A109" s="4853"/>
      <c r="B109" s="4854"/>
      <c r="C109" s="4855" t="s">
        <v>103</v>
      </c>
      <c r="D109" s="4856" t="s">
        <v>3993</v>
      </c>
      <c r="E109" s="4857" t="s">
        <v>3994</v>
      </c>
      <c r="F109" s="4858" t="str">
        <f>IF(TEMPLATE_SPHERE="HEAT","Гкал/час","тыс. куб. м/сутки")</f>
        <v>Гкал/час</v>
      </c>
      <c r="G109" s="4851"/>
      <c r="H109" s="4851">
        <v>0.412</v>
      </c>
      <c r="I109" s="4859"/>
      <c r="J109" s="4854"/>
      <c r="K109" s="4854"/>
      <c r="L109" s="4854"/>
      <c r="M109" s="4854"/>
      <c r="N109" s="4854"/>
      <c r="O109" s="4854"/>
      <c r="P109" s="4854"/>
      <c r="Q109" s="4854"/>
      <c r="R109" s="4860"/>
      <c r="S109" s="4854">
        <v>0</v>
      </c>
    </row>
    <row s="28966" customFormat="1" customHeight="1" ht="22.5">
      <c r="A110" s="4853"/>
      <c r="B110" s="4854"/>
      <c r="C110" s="4855" t="s">
        <v>103</v>
      </c>
      <c r="D110" s="4856" t="s">
        <v>3995</v>
      </c>
      <c r="E110" s="4857" t="s">
        <v>3996</v>
      </c>
      <c r="F110" s="4858" t="str">
        <f>IF(TEMPLATE_SPHERE="HEAT","Гкал/час","тыс. куб. м/сутки")</f>
        <v>Гкал/час</v>
      </c>
      <c r="G110" s="4851"/>
      <c r="H110" s="4851">
        <v>4.572</v>
      </c>
      <c r="I110" s="4859"/>
      <c r="J110" s="4854"/>
      <c r="K110" s="4854"/>
      <c r="L110" s="4854"/>
      <c r="M110" s="4854"/>
      <c r="N110" s="4854"/>
      <c r="O110" s="4854"/>
      <c r="P110" s="4854"/>
      <c r="Q110" s="4854"/>
      <c r="R110" s="4860"/>
      <c r="S110" s="4854">
        <v>0</v>
      </c>
    </row>
    <row s="28966" customFormat="1" customHeight="1" ht="22.5">
      <c r="A111" s="4853"/>
      <c r="B111" s="4854"/>
      <c r="C111" s="4855" t="s">
        <v>103</v>
      </c>
      <c r="D111" s="4856" t="s">
        <v>3997</v>
      </c>
      <c r="E111" s="4857" t="s">
        <v>3998</v>
      </c>
      <c r="F111" s="4858" t="str">
        <f>IF(TEMPLATE_SPHERE="HEAT","Гкал/час","тыс. куб. м/сутки")</f>
        <v>Гкал/час</v>
      </c>
      <c r="G111" s="4851"/>
      <c r="H111" s="4851">
        <v>0.384</v>
      </c>
      <c r="I111" s="4859"/>
      <c r="J111" s="4854"/>
      <c r="K111" s="4854"/>
      <c r="L111" s="4854"/>
      <c r="M111" s="4854"/>
      <c r="N111" s="4854"/>
      <c r="O111" s="4854"/>
      <c r="P111" s="4854"/>
      <c r="Q111" s="4854"/>
      <c r="R111" s="4860"/>
      <c r="S111" s="4854">
        <v>0</v>
      </c>
    </row>
    <row s="28966" customFormat="1" customHeight="1" ht="22.5">
      <c r="A112" s="4853"/>
      <c r="B112" s="4854"/>
      <c r="C112" s="4855" t="s">
        <v>103</v>
      </c>
      <c r="D112" s="4856" t="s">
        <v>3999</v>
      </c>
      <c r="E112" s="4857" t="s">
        <v>4000</v>
      </c>
      <c r="F112" s="4858" t="str">
        <f>IF(TEMPLATE_SPHERE="HEAT","Гкал/час","тыс. куб. м/сутки")</f>
        <v>Гкал/час</v>
      </c>
      <c r="G112" s="4851"/>
      <c r="H112" s="4851">
        <v>0</v>
      </c>
      <c r="I112" s="4859"/>
      <c r="J112" s="4854"/>
      <c r="K112" s="4854"/>
      <c r="L112" s="4854"/>
      <c r="M112" s="4854"/>
      <c r="N112" s="4854"/>
      <c r="O112" s="4854"/>
      <c r="P112" s="4854"/>
      <c r="Q112" s="4854"/>
      <c r="R112" s="4860"/>
      <c r="S112" s="4854">
        <v>0</v>
      </c>
    </row>
    <row s="28966" customFormat="1" customHeight="1" ht="22.5">
      <c r="A113" s="4853"/>
      <c r="B113" s="4854"/>
      <c r="C113" s="4855" t="s">
        <v>103</v>
      </c>
      <c r="D113" s="4856" t="s">
        <v>4001</v>
      </c>
      <c r="E113" s="4857" t="s">
        <v>4002</v>
      </c>
      <c r="F113" s="4858" t="str">
        <f>IF(TEMPLATE_SPHERE="HEAT","Гкал/час","тыс. куб. м/сутки")</f>
        <v>Гкал/час</v>
      </c>
      <c r="G113" s="4851"/>
      <c r="H113" s="4851">
        <v>0.479</v>
      </c>
      <c r="I113" s="4859"/>
      <c r="J113" s="4854"/>
      <c r="K113" s="4854"/>
      <c r="L113" s="4854"/>
      <c r="M113" s="4854"/>
      <c r="N113" s="4854"/>
      <c r="O113" s="4854"/>
      <c r="P113" s="4854"/>
      <c r="Q113" s="4854"/>
      <c r="R113" s="4860"/>
      <c r="S113" s="4854">
        <v>0</v>
      </c>
    </row>
    <row s="28966" customFormat="1" customHeight="1" ht="22.5">
      <c r="A114" s="4853"/>
      <c r="B114" s="4854"/>
      <c r="C114" s="4855" t="s">
        <v>103</v>
      </c>
      <c r="D114" s="4856" t="s">
        <v>4003</v>
      </c>
      <c r="E114" s="4857" t="s">
        <v>4004</v>
      </c>
      <c r="F114" s="4858" t="str">
        <f>IF(TEMPLATE_SPHERE="HEAT","Гкал/час","тыс. куб. м/сутки")</f>
        <v>Гкал/час</v>
      </c>
      <c r="G114" s="4851"/>
      <c r="H114" s="4851">
        <v>0.701</v>
      </c>
      <c r="I114" s="4859"/>
      <c r="J114" s="4854"/>
      <c r="K114" s="4854"/>
      <c r="L114" s="4854"/>
      <c r="M114" s="4854"/>
      <c r="N114" s="4854"/>
      <c r="O114" s="4854"/>
      <c r="P114" s="4854"/>
      <c r="Q114" s="4854"/>
      <c r="R114" s="4860"/>
      <c r="S114" s="4854">
        <v>0</v>
      </c>
    </row>
    <row s="28966" customFormat="1" customHeight="1" ht="22.5">
      <c r="A115" s="4853"/>
      <c r="B115" s="4854"/>
      <c r="C115" s="4855" t="s">
        <v>103</v>
      </c>
      <c r="D115" s="4856" t="s">
        <v>4005</v>
      </c>
      <c r="E115" s="4857" t="s">
        <v>4006</v>
      </c>
      <c r="F115" s="4858" t="str">
        <f>IF(TEMPLATE_SPHERE="HEAT","Гкал/час","тыс. куб. м/сутки")</f>
        <v>Гкал/час</v>
      </c>
      <c r="G115" s="4851"/>
      <c r="H115" s="4851">
        <v>0.265</v>
      </c>
      <c r="I115" s="4859"/>
      <c r="J115" s="4854"/>
      <c r="K115" s="4854"/>
      <c r="L115" s="4854"/>
      <c r="M115" s="4854"/>
      <c r="N115" s="4854"/>
      <c r="O115" s="4854"/>
      <c r="P115" s="4854"/>
      <c r="Q115" s="4854"/>
      <c r="R115" s="4860"/>
      <c r="S115" s="4854">
        <v>0</v>
      </c>
    </row>
    <row s="28966" customFormat="1" customHeight="1" ht="22.5">
      <c r="A116" s="4853"/>
      <c r="B116" s="4854"/>
      <c r="C116" s="4855" t="s">
        <v>103</v>
      </c>
      <c r="D116" s="4856" t="s">
        <v>4007</v>
      </c>
      <c r="E116" s="4857" t="s">
        <v>4008</v>
      </c>
      <c r="F116" s="4858" t="str">
        <f>IF(TEMPLATE_SPHERE="HEAT","Гкал/час","тыс. куб. м/сутки")</f>
        <v>Гкал/час</v>
      </c>
      <c r="G116" s="4851"/>
      <c r="H116" s="4851">
        <v>0.58</v>
      </c>
      <c r="I116" s="4859"/>
      <c r="J116" s="4854"/>
      <c r="K116" s="4854"/>
      <c r="L116" s="4854"/>
      <c r="M116" s="4854"/>
      <c r="N116" s="4854"/>
      <c r="O116" s="4854"/>
      <c r="P116" s="4854"/>
      <c r="Q116" s="4854"/>
      <c r="R116" s="4860"/>
      <c r="S116" s="4854">
        <v>0</v>
      </c>
    </row>
    <row s="28966" customFormat="1" customHeight="1" ht="22.5">
      <c r="A117" s="4853"/>
      <c r="B117" s="4854"/>
      <c r="C117" s="4855" t="s">
        <v>103</v>
      </c>
      <c r="D117" s="4856" t="s">
        <v>4009</v>
      </c>
      <c r="E117" s="4857" t="s">
        <v>4010</v>
      </c>
      <c r="F117" s="4858" t="str">
        <f>IF(TEMPLATE_SPHERE="HEAT","Гкал/час","тыс. куб. м/сутки")</f>
        <v>Гкал/час</v>
      </c>
      <c r="G117" s="4851"/>
      <c r="H117" s="4851">
        <v>1.173</v>
      </c>
      <c r="I117" s="4859"/>
      <c r="J117" s="4854"/>
      <c r="K117" s="4854"/>
      <c r="L117" s="4854"/>
      <c r="M117" s="4854"/>
      <c r="N117" s="4854"/>
      <c r="O117" s="4854"/>
      <c r="P117" s="4854"/>
      <c r="Q117" s="4854"/>
      <c r="R117" s="4860"/>
      <c r="S117" s="4854">
        <v>0</v>
      </c>
    </row>
    <row s="28966" customFormat="1" customHeight="1" ht="22.5">
      <c r="A118" s="4853"/>
      <c r="B118" s="4854"/>
      <c r="C118" s="4855" t="s">
        <v>103</v>
      </c>
      <c r="D118" s="4856" t="s">
        <v>4011</v>
      </c>
      <c r="E118" s="4857" t="s">
        <v>4012</v>
      </c>
      <c r="F118" s="4858" t="str">
        <f>IF(TEMPLATE_SPHERE="HEAT","Гкал/час","тыс. куб. м/сутки")</f>
        <v>Гкал/час</v>
      </c>
      <c r="G118" s="4851"/>
      <c r="H118" s="4851">
        <v>2.193</v>
      </c>
      <c r="I118" s="4859"/>
      <c r="J118" s="4854"/>
      <c r="K118" s="4854"/>
      <c r="L118" s="4854"/>
      <c r="M118" s="4854"/>
      <c r="N118" s="4854"/>
      <c r="O118" s="4854"/>
      <c r="P118" s="4854"/>
      <c r="Q118" s="4854"/>
      <c r="R118" s="4860"/>
      <c r="S118" s="4854">
        <v>0</v>
      </c>
    </row>
    <row s="28966" customFormat="1" customHeight="1" ht="22.5">
      <c r="A119" s="4853"/>
      <c r="B119" s="4854"/>
      <c r="C119" s="4855" t="s">
        <v>103</v>
      </c>
      <c r="D119" s="4856" t="s">
        <v>4013</v>
      </c>
      <c r="E119" s="4857" t="s">
        <v>4014</v>
      </c>
      <c r="F119" s="4858" t="str">
        <f>IF(TEMPLATE_SPHERE="HEAT","Гкал/час","тыс. куб. м/сутки")</f>
        <v>Гкал/час</v>
      </c>
      <c r="G119" s="4851"/>
      <c r="H119" s="4851">
        <v>1.113</v>
      </c>
      <c r="I119" s="4859"/>
      <c r="J119" s="4854"/>
      <c r="K119" s="4854"/>
      <c r="L119" s="4854"/>
      <c r="M119" s="4854"/>
      <c r="N119" s="4854"/>
      <c r="O119" s="4854"/>
      <c r="P119" s="4854"/>
      <c r="Q119" s="4854"/>
      <c r="R119" s="4860"/>
      <c r="S119" s="4854">
        <v>0</v>
      </c>
    </row>
    <row s="28966" customFormat="1" customHeight="1" ht="22.5">
      <c r="A120" s="4853"/>
      <c r="B120" s="4854"/>
      <c r="C120" s="4855" t="s">
        <v>103</v>
      </c>
      <c r="D120" s="4856" t="s">
        <v>4015</v>
      </c>
      <c r="E120" s="4857" t="s">
        <v>4016</v>
      </c>
      <c r="F120" s="4858" t="str">
        <f>IF(TEMPLATE_SPHERE="HEAT","Гкал/час","тыс. куб. м/сутки")</f>
        <v>Гкал/час</v>
      </c>
      <c r="G120" s="4851"/>
      <c r="H120" s="4851">
        <v>1.601</v>
      </c>
      <c r="I120" s="4859"/>
      <c r="J120" s="4854"/>
      <c r="K120" s="4854"/>
      <c r="L120" s="4854"/>
      <c r="M120" s="4854"/>
      <c r="N120" s="4854"/>
      <c r="O120" s="4854"/>
      <c r="P120" s="4854"/>
      <c r="Q120" s="4854"/>
      <c r="R120" s="4860"/>
      <c r="S120" s="4854">
        <v>0</v>
      </c>
    </row>
    <row s="28966" customFormat="1" customHeight="1" ht="22.5">
      <c r="A121" s="4853"/>
      <c r="B121" s="4854"/>
      <c r="C121" s="4855" t="s">
        <v>103</v>
      </c>
      <c r="D121" s="4856" t="s">
        <v>4017</v>
      </c>
      <c r="E121" s="4857" t="s">
        <v>4018</v>
      </c>
      <c r="F121" s="4858" t="str">
        <f>IF(TEMPLATE_SPHERE="HEAT","Гкал/час","тыс. куб. м/сутки")</f>
        <v>Гкал/час</v>
      </c>
      <c r="G121" s="4851"/>
      <c r="H121" s="4851">
        <v>0.247</v>
      </c>
      <c r="I121" s="4859"/>
      <c r="J121" s="4854"/>
      <c r="K121" s="4854"/>
      <c r="L121" s="4854"/>
      <c r="M121" s="4854"/>
      <c r="N121" s="4854"/>
      <c r="O121" s="4854"/>
      <c r="P121" s="4854"/>
      <c r="Q121" s="4854"/>
      <c r="R121" s="4860"/>
      <c r="S121" s="4854">
        <v>0</v>
      </c>
    </row>
    <row s="28966" customFormat="1" customHeight="1" ht="22.5">
      <c r="A122" s="4853"/>
      <c r="B122" s="4854"/>
      <c r="C122" s="4855" t="s">
        <v>103</v>
      </c>
      <c r="D122" s="4856" t="s">
        <v>4019</v>
      </c>
      <c r="E122" s="4857" t="s">
        <v>4020</v>
      </c>
      <c r="F122" s="4858" t="str">
        <f>IF(TEMPLATE_SPHERE="HEAT","Гкал/час","тыс. куб. м/сутки")</f>
        <v>Гкал/час</v>
      </c>
      <c r="G122" s="4851"/>
      <c r="H122" s="4851">
        <v>0.349</v>
      </c>
      <c r="I122" s="4859"/>
      <c r="J122" s="4854"/>
      <c r="K122" s="4854"/>
      <c r="L122" s="4854"/>
      <c r="M122" s="4854"/>
      <c r="N122" s="4854"/>
      <c r="O122" s="4854"/>
      <c r="P122" s="4854"/>
      <c r="Q122" s="4854"/>
      <c r="R122" s="4860"/>
      <c r="S122" s="4854">
        <v>0</v>
      </c>
    </row>
    <row s="28966" customFormat="1" customHeight="1" ht="22.5">
      <c r="A123" s="4853"/>
      <c r="B123" s="4854"/>
      <c r="C123" s="4855" t="s">
        <v>103</v>
      </c>
      <c r="D123" s="4856" t="s">
        <v>4021</v>
      </c>
      <c r="E123" s="4857" t="s">
        <v>4022</v>
      </c>
      <c r="F123" s="4858" t="str">
        <f>IF(TEMPLATE_SPHERE="HEAT","Гкал/час","тыс. куб. м/сутки")</f>
        <v>Гкал/час</v>
      </c>
      <c r="G123" s="4851"/>
      <c r="H123" s="4851">
        <v>1.152</v>
      </c>
      <c r="I123" s="4859"/>
      <c r="J123" s="4854"/>
      <c r="K123" s="4854"/>
      <c r="L123" s="4854"/>
      <c r="M123" s="4854"/>
      <c r="N123" s="4854"/>
      <c r="O123" s="4854"/>
      <c r="P123" s="4854"/>
      <c r="Q123" s="4854"/>
      <c r="R123" s="4860"/>
      <c r="S123" s="4854">
        <v>0</v>
      </c>
    </row>
    <row s="28966" customFormat="1" customHeight="1" ht="22.5">
      <c r="A124" s="4853"/>
      <c r="B124" s="4854"/>
      <c r="C124" s="4855" t="s">
        <v>103</v>
      </c>
      <c r="D124" s="4856" t="s">
        <v>4023</v>
      </c>
      <c r="E124" s="4857" t="s">
        <v>4024</v>
      </c>
      <c r="F124" s="4858" t="str">
        <f>IF(TEMPLATE_SPHERE="HEAT","Гкал/час","тыс. куб. м/сутки")</f>
        <v>Гкал/час</v>
      </c>
      <c r="G124" s="4851"/>
      <c r="H124" s="4851">
        <v>0.108</v>
      </c>
      <c r="I124" s="4859"/>
      <c r="J124" s="4854"/>
      <c r="K124" s="4854"/>
      <c r="L124" s="4854"/>
      <c r="M124" s="4854"/>
      <c r="N124" s="4854"/>
      <c r="O124" s="4854"/>
      <c r="P124" s="4854"/>
      <c r="Q124" s="4854"/>
      <c r="R124" s="4860"/>
      <c r="S124" s="4854">
        <v>0</v>
      </c>
    </row>
    <row s="28966" customFormat="1" customHeight="1" ht="22.5">
      <c r="A125" s="4853"/>
      <c r="B125" s="4854"/>
      <c r="C125" s="4855" t="s">
        <v>103</v>
      </c>
      <c r="D125" s="4856" t="s">
        <v>4025</v>
      </c>
      <c r="E125" s="4857" t="s">
        <v>4026</v>
      </c>
      <c r="F125" s="4858" t="str">
        <f>IF(TEMPLATE_SPHERE="HEAT","Гкал/час","тыс. куб. м/сутки")</f>
        <v>Гкал/час</v>
      </c>
      <c r="G125" s="4851"/>
      <c r="H125" s="4851">
        <v>3.165</v>
      </c>
      <c r="I125" s="4859"/>
      <c r="J125" s="4854"/>
      <c r="K125" s="4854"/>
      <c r="L125" s="4854"/>
      <c r="M125" s="4854"/>
      <c r="N125" s="4854"/>
      <c r="O125" s="4854"/>
      <c r="P125" s="4854"/>
      <c r="Q125" s="4854"/>
      <c r="R125" s="4860"/>
      <c r="S125" s="4854">
        <v>0</v>
      </c>
    </row>
    <row s="28966" customFormat="1" customHeight="1" ht="22.5">
      <c r="A126" s="4853"/>
      <c r="B126" s="4854"/>
      <c r="C126" s="4855" t="s">
        <v>103</v>
      </c>
      <c r="D126" s="4856" t="s">
        <v>4027</v>
      </c>
      <c r="E126" s="4857" t="s">
        <v>4028</v>
      </c>
      <c r="F126" s="4858" t="str">
        <f>IF(TEMPLATE_SPHERE="HEAT","Гкал/час","тыс. куб. м/сутки")</f>
        <v>Гкал/час</v>
      </c>
      <c r="G126" s="4851"/>
      <c r="H126" s="4851">
        <v>0.633</v>
      </c>
      <c r="I126" s="4859"/>
      <c r="J126" s="4854"/>
      <c r="K126" s="4854"/>
      <c r="L126" s="4854"/>
      <c r="M126" s="4854"/>
      <c r="N126" s="4854"/>
      <c r="O126" s="4854"/>
      <c r="P126" s="4854"/>
      <c r="Q126" s="4854"/>
      <c r="R126" s="4860"/>
      <c r="S126" s="4854">
        <v>0</v>
      </c>
    </row>
    <row s="28966" customFormat="1" customHeight="1" ht="22.5">
      <c r="A127" s="4853"/>
      <c r="B127" s="4854"/>
      <c r="C127" s="4855" t="s">
        <v>103</v>
      </c>
      <c r="D127" s="4856" t="s">
        <v>4029</v>
      </c>
      <c r="E127" s="4857" t="s">
        <v>4030</v>
      </c>
      <c r="F127" s="4858" t="str">
        <f>IF(TEMPLATE_SPHERE="HEAT","Гкал/час","тыс. куб. м/сутки")</f>
        <v>Гкал/час</v>
      </c>
      <c r="G127" s="4851"/>
      <c r="H127" s="4851">
        <v>0.485</v>
      </c>
      <c r="I127" s="4859"/>
      <c r="J127" s="4854"/>
      <c r="K127" s="4854"/>
      <c r="L127" s="4854"/>
      <c r="M127" s="4854"/>
      <c r="N127" s="4854"/>
      <c r="O127" s="4854"/>
      <c r="P127" s="4854"/>
      <c r="Q127" s="4854"/>
      <c r="R127" s="4860"/>
      <c r="S127" s="4854">
        <v>0</v>
      </c>
    </row>
    <row s="28966" customFormat="1" customHeight="1" ht="22.5">
      <c r="A128" s="4853"/>
      <c r="B128" s="4854"/>
      <c r="C128" s="4855" t="s">
        <v>103</v>
      </c>
      <c r="D128" s="4856" t="s">
        <v>4031</v>
      </c>
      <c r="E128" s="4857" t="s">
        <v>4032</v>
      </c>
      <c r="F128" s="4858" t="str">
        <f>IF(TEMPLATE_SPHERE="HEAT","Гкал/час","тыс. куб. м/сутки")</f>
        <v>Гкал/час</v>
      </c>
      <c r="G128" s="4851"/>
      <c r="H128" s="4851">
        <v>0.39</v>
      </c>
      <c r="I128" s="4859"/>
      <c r="J128" s="4854"/>
      <c r="K128" s="4854"/>
      <c r="L128" s="4854"/>
      <c r="M128" s="4854"/>
      <c r="N128" s="4854"/>
      <c r="O128" s="4854"/>
      <c r="P128" s="4854"/>
      <c r="Q128" s="4854"/>
      <c r="R128" s="4860"/>
      <c r="S128" s="4854">
        <v>0</v>
      </c>
    </row>
    <row s="28966" customFormat="1" customHeight="1" ht="22.5">
      <c r="A129" s="4853"/>
      <c r="B129" s="4854"/>
      <c r="C129" s="4855" t="s">
        <v>103</v>
      </c>
      <c r="D129" s="4856" t="s">
        <v>4033</v>
      </c>
      <c r="E129" s="4857" t="s">
        <v>4034</v>
      </c>
      <c r="F129" s="4858" t="str">
        <f>IF(TEMPLATE_SPHERE="HEAT","Гкал/час","тыс. куб. м/сутки")</f>
        <v>Гкал/час</v>
      </c>
      <c r="G129" s="4851"/>
      <c r="H129" s="4851">
        <v>0.463</v>
      </c>
      <c r="I129" s="4859"/>
      <c r="J129" s="4854"/>
      <c r="K129" s="4854"/>
      <c r="L129" s="4854"/>
      <c r="M129" s="4854"/>
      <c r="N129" s="4854"/>
      <c r="O129" s="4854"/>
      <c r="P129" s="4854"/>
      <c r="Q129" s="4854"/>
      <c r="R129" s="4860"/>
      <c r="S129" s="4854">
        <v>0</v>
      </c>
    </row>
    <row s="28966" customFormat="1" customHeight="1" ht="22.5">
      <c r="A130" s="4853"/>
      <c r="B130" s="4854"/>
      <c r="C130" s="4855" t="s">
        <v>103</v>
      </c>
      <c r="D130" s="4856" t="s">
        <v>4035</v>
      </c>
      <c r="E130" s="4857" t="s">
        <v>4036</v>
      </c>
      <c r="F130" s="4858" t="str">
        <f>IF(TEMPLATE_SPHERE="HEAT","Гкал/час","тыс. куб. м/сутки")</f>
        <v>Гкал/час</v>
      </c>
      <c r="G130" s="4851"/>
      <c r="H130" s="4851">
        <v>1.068</v>
      </c>
      <c r="I130" s="4859"/>
      <c r="J130" s="4854"/>
      <c r="K130" s="4854"/>
      <c r="L130" s="4854"/>
      <c r="M130" s="4854"/>
      <c r="N130" s="4854"/>
      <c r="O130" s="4854"/>
      <c r="P130" s="4854"/>
      <c r="Q130" s="4854"/>
      <c r="R130" s="4860"/>
      <c r="S130" s="4854">
        <v>0</v>
      </c>
    </row>
    <row s="28966" customFormat="1" customHeight="1" ht="22.5">
      <c r="A131" s="4853"/>
      <c r="B131" s="4854"/>
      <c r="C131" s="4855" t="s">
        <v>103</v>
      </c>
      <c r="D131" s="4856" t="s">
        <v>4037</v>
      </c>
      <c r="E131" s="4857" t="s">
        <v>4038</v>
      </c>
      <c r="F131" s="4858" t="str">
        <f>IF(TEMPLATE_SPHERE="HEAT","Гкал/час","тыс. куб. м/сутки")</f>
        <v>Гкал/час</v>
      </c>
      <c r="G131" s="4851"/>
      <c r="H131" s="4851">
        <v>1.173</v>
      </c>
      <c r="I131" s="4859"/>
      <c r="J131" s="4854"/>
      <c r="K131" s="4854"/>
      <c r="L131" s="4854"/>
      <c r="M131" s="4854"/>
      <c r="N131" s="4854"/>
      <c r="O131" s="4854"/>
      <c r="P131" s="4854"/>
      <c r="Q131" s="4854"/>
      <c r="R131" s="4860"/>
      <c r="S131" s="4854">
        <v>0</v>
      </c>
    </row>
    <row s="28966" customFormat="1" customHeight="1" ht="22.5">
      <c r="A132" s="4853"/>
      <c r="B132" s="4854"/>
      <c r="C132" s="4855" t="s">
        <v>103</v>
      </c>
      <c r="D132" s="4856" t="s">
        <v>4039</v>
      </c>
      <c r="E132" s="4857" t="s">
        <v>4040</v>
      </c>
      <c r="F132" s="4858" t="str">
        <f>IF(TEMPLATE_SPHERE="HEAT","Гкал/час","тыс. куб. м/сутки")</f>
        <v>Гкал/час</v>
      </c>
      <c r="G132" s="4851"/>
      <c r="H132" s="4851">
        <v>0.051</v>
      </c>
      <c r="I132" s="4859"/>
      <c r="J132" s="4854"/>
      <c r="K132" s="4854"/>
      <c r="L132" s="4854"/>
      <c r="M132" s="4854"/>
      <c r="N132" s="4854"/>
      <c r="O132" s="4854"/>
      <c r="P132" s="4854"/>
      <c r="Q132" s="4854"/>
      <c r="R132" s="4860"/>
      <c r="S132" s="4854">
        <v>0</v>
      </c>
    </row>
    <row s="28966" customFormat="1" customHeight="1" ht="22.5">
      <c r="A133" s="4853"/>
      <c r="B133" s="4854"/>
      <c r="C133" s="4855" t="s">
        <v>103</v>
      </c>
      <c r="D133" s="4856" t="s">
        <v>4041</v>
      </c>
      <c r="E133" s="4857" t="s">
        <v>4042</v>
      </c>
      <c r="F133" s="4858" t="str">
        <f>IF(TEMPLATE_SPHERE="HEAT","Гкал/час","тыс. куб. м/сутки")</f>
        <v>Гкал/час</v>
      </c>
      <c r="G133" s="4851"/>
      <c r="H133" s="4851">
        <v>0.34</v>
      </c>
      <c r="I133" s="4859"/>
      <c r="J133" s="4854"/>
      <c r="K133" s="4854"/>
      <c r="L133" s="4854"/>
      <c r="M133" s="4854"/>
      <c r="N133" s="4854"/>
      <c r="O133" s="4854"/>
      <c r="P133" s="4854"/>
      <c r="Q133" s="4854"/>
      <c r="R133" s="4860"/>
      <c r="S133" s="4854">
        <v>0</v>
      </c>
    </row>
    <row s="28966" customFormat="1" customHeight="1" ht="22.5">
      <c r="A134" s="4853"/>
      <c r="B134" s="4854"/>
      <c r="C134" s="4855" t="s">
        <v>103</v>
      </c>
      <c r="D134" s="4856" t="s">
        <v>4043</v>
      </c>
      <c r="E134" s="4857" t="s">
        <v>4044</v>
      </c>
      <c r="F134" s="4858" t="str">
        <f>IF(TEMPLATE_SPHERE="HEAT","Гкал/час","тыс. куб. м/сутки")</f>
        <v>Гкал/час</v>
      </c>
      <c r="G134" s="4851"/>
      <c r="H134" s="4851">
        <v>3.399</v>
      </c>
      <c r="I134" s="4859"/>
      <c r="J134" s="4854"/>
      <c r="K134" s="4854"/>
      <c r="L134" s="4854"/>
      <c r="M134" s="4854"/>
      <c r="N134" s="4854"/>
      <c r="O134" s="4854"/>
      <c r="P134" s="4854"/>
      <c r="Q134" s="4854"/>
      <c r="R134" s="4860"/>
      <c r="S134" s="4854">
        <v>0</v>
      </c>
    </row>
    <row s="28966" customFormat="1" customHeight="1" ht="22.5">
      <c r="A135" s="4853"/>
      <c r="B135" s="4854"/>
      <c r="C135" s="4855" t="s">
        <v>103</v>
      </c>
      <c r="D135" s="4856" t="s">
        <v>4045</v>
      </c>
      <c r="E135" s="4857" t="s">
        <v>4046</v>
      </c>
      <c r="F135" s="4858" t="str">
        <f>IF(TEMPLATE_SPHERE="HEAT","Гкал/час","тыс. куб. м/сутки")</f>
        <v>Гкал/час</v>
      </c>
      <c r="G135" s="4851"/>
      <c r="H135" s="4851">
        <v>4.889</v>
      </c>
      <c r="I135" s="4859"/>
      <c r="J135" s="4854"/>
      <c r="K135" s="4854"/>
      <c r="L135" s="4854"/>
      <c r="M135" s="4854"/>
      <c r="N135" s="4854"/>
      <c r="O135" s="4854"/>
      <c r="P135" s="4854"/>
      <c r="Q135" s="4854"/>
      <c r="R135" s="4860"/>
      <c r="S135" s="4854">
        <v>0</v>
      </c>
    </row>
    <row s="28966" customFormat="1" customHeight="1" ht="22.5">
      <c r="A136" s="4853"/>
      <c r="B136" s="4854"/>
      <c r="C136" s="4855" t="s">
        <v>103</v>
      </c>
      <c r="D136" s="4856" t="s">
        <v>4047</v>
      </c>
      <c r="E136" s="4857" t="s">
        <v>4048</v>
      </c>
      <c r="F136" s="4858" t="str">
        <f>IF(TEMPLATE_SPHERE="HEAT","Гкал/час","тыс. куб. м/сутки")</f>
        <v>Гкал/час</v>
      </c>
      <c r="G136" s="4851"/>
      <c r="H136" s="4851">
        <v>0.133</v>
      </c>
      <c r="I136" s="4859"/>
      <c r="J136" s="4854"/>
      <c r="K136" s="4854"/>
      <c r="L136" s="4854"/>
      <c r="M136" s="4854"/>
      <c r="N136" s="4854"/>
      <c r="O136" s="4854"/>
      <c r="P136" s="4854"/>
      <c r="Q136" s="4854"/>
      <c r="R136" s="4860"/>
      <c r="S136" s="4854">
        <v>0</v>
      </c>
    </row>
    <row s="28966" customFormat="1" customHeight="1" ht="22.5">
      <c r="A137" s="4853"/>
      <c r="B137" s="4854"/>
      <c r="C137" s="4855" t="s">
        <v>103</v>
      </c>
      <c r="D137" s="4856" t="s">
        <v>4049</v>
      </c>
      <c r="E137" s="4857" t="s">
        <v>4050</v>
      </c>
      <c r="F137" s="4858" t="str">
        <f>IF(TEMPLATE_SPHERE="HEAT","Гкал/час","тыс. куб. м/сутки")</f>
        <v>Гкал/час</v>
      </c>
      <c r="G137" s="4851"/>
      <c r="H137" s="4851">
        <v>0.091</v>
      </c>
      <c r="I137" s="4859"/>
      <c r="J137" s="4854"/>
      <c r="K137" s="4854"/>
      <c r="L137" s="4854"/>
      <c r="M137" s="4854"/>
      <c r="N137" s="4854"/>
      <c r="O137" s="4854"/>
      <c r="P137" s="4854"/>
      <c r="Q137" s="4854"/>
      <c r="R137" s="4860"/>
      <c r="S137" s="4854">
        <v>0</v>
      </c>
    </row>
    <row s="28966" customFormat="1" customHeight="1" ht="22.5">
      <c r="A138" s="4853"/>
      <c r="B138" s="4854"/>
      <c r="C138" s="4855" t="s">
        <v>103</v>
      </c>
      <c r="D138" s="4856" t="s">
        <v>4051</v>
      </c>
      <c r="E138" s="4857" t="s">
        <v>4052</v>
      </c>
      <c r="F138" s="4858" t="str">
        <f>IF(TEMPLATE_SPHERE="HEAT","Гкал/час","тыс. куб. м/сутки")</f>
        <v>Гкал/час</v>
      </c>
      <c r="G138" s="4851"/>
      <c r="H138" s="4851">
        <v>0.419</v>
      </c>
      <c r="I138" s="4859"/>
      <c r="J138" s="4854"/>
      <c r="K138" s="4854"/>
      <c r="L138" s="4854"/>
      <c r="M138" s="4854"/>
      <c r="N138" s="4854"/>
      <c r="O138" s="4854"/>
      <c r="P138" s="4854"/>
      <c r="Q138" s="4854"/>
      <c r="R138" s="4860"/>
      <c r="S138" s="4854">
        <v>0</v>
      </c>
    </row>
    <row s="28966" customFormat="1" customHeight="1" ht="22.5">
      <c r="A139" s="4853"/>
      <c r="B139" s="4854"/>
      <c r="C139" s="4855" t="s">
        <v>103</v>
      </c>
      <c r="D139" s="4856" t="s">
        <v>4053</v>
      </c>
      <c r="E139" s="4857" t="s">
        <v>4054</v>
      </c>
      <c r="F139" s="4858" t="str">
        <f>IF(TEMPLATE_SPHERE="HEAT","Гкал/час","тыс. куб. м/сутки")</f>
        <v>Гкал/час</v>
      </c>
      <c r="G139" s="4851"/>
      <c r="H139" s="4851">
        <v>0.414</v>
      </c>
      <c r="I139" s="4859"/>
      <c r="J139" s="4854"/>
      <c r="K139" s="4854"/>
      <c r="L139" s="4854"/>
      <c r="M139" s="4854"/>
      <c r="N139" s="4854"/>
      <c r="O139" s="4854"/>
      <c r="P139" s="4854"/>
      <c r="Q139" s="4854"/>
      <c r="R139" s="4860"/>
      <c r="S139" s="4854">
        <v>0</v>
      </c>
    </row>
    <row s="28966" customFormat="1" customHeight="1" ht="22.5">
      <c r="A140" s="4853"/>
      <c r="B140" s="4854"/>
      <c r="C140" s="4855" t="s">
        <v>103</v>
      </c>
      <c r="D140" s="4856" t="s">
        <v>4055</v>
      </c>
      <c r="E140" s="4857" t="s">
        <v>4056</v>
      </c>
      <c r="F140" s="4858" t="str">
        <f>IF(TEMPLATE_SPHERE="HEAT","Гкал/час","тыс. куб. м/сутки")</f>
        <v>Гкал/час</v>
      </c>
      <c r="G140" s="4851"/>
      <c r="H140" s="4851">
        <v>0.164</v>
      </c>
      <c r="I140" s="4859"/>
      <c r="J140" s="4854"/>
      <c r="K140" s="4854"/>
      <c r="L140" s="4854"/>
      <c r="M140" s="4854"/>
      <c r="N140" s="4854"/>
      <c r="O140" s="4854"/>
      <c r="P140" s="4854"/>
      <c r="Q140" s="4854"/>
      <c r="R140" s="4860"/>
      <c r="S140" s="4854">
        <v>0</v>
      </c>
    </row>
    <row s="28966" customFormat="1" customHeight="1" ht="22.5">
      <c r="A141" s="4853"/>
      <c r="B141" s="4854"/>
      <c r="C141" s="4855" t="s">
        <v>103</v>
      </c>
      <c r="D141" s="4856" t="s">
        <v>4057</v>
      </c>
      <c r="E141" s="4857" t="s">
        <v>4058</v>
      </c>
      <c r="F141" s="4858" t="str">
        <f>IF(TEMPLATE_SPHERE="HEAT","Гкал/час","тыс. куб. м/сутки")</f>
        <v>Гкал/час</v>
      </c>
      <c r="G141" s="4851"/>
      <c r="H141" s="4851">
        <v>0.906</v>
      </c>
      <c r="I141" s="4859"/>
      <c r="J141" s="4854"/>
      <c r="K141" s="4854"/>
      <c r="L141" s="4854"/>
      <c r="M141" s="4854"/>
      <c r="N141" s="4854"/>
      <c r="O141" s="4854"/>
      <c r="P141" s="4854"/>
      <c r="Q141" s="4854"/>
      <c r="R141" s="4860"/>
      <c r="S141" s="4854">
        <v>0</v>
      </c>
    </row>
    <row s="28966" customFormat="1" customHeight="1" ht="22.5">
      <c r="A142" s="4853"/>
      <c r="B142" s="4854"/>
      <c r="C142" s="4855" t="s">
        <v>103</v>
      </c>
      <c r="D142" s="4856" t="s">
        <v>4059</v>
      </c>
      <c r="E142" s="4857" t="s">
        <v>4060</v>
      </c>
      <c r="F142" s="4858" t="str">
        <f>IF(TEMPLATE_SPHERE="HEAT","Гкал/час","тыс. куб. м/сутки")</f>
        <v>Гкал/час</v>
      </c>
      <c r="G142" s="4851"/>
      <c r="H142" s="4851">
        <v>0.752</v>
      </c>
      <c r="I142" s="4859"/>
      <c r="J142" s="4854"/>
      <c r="K142" s="4854"/>
      <c r="L142" s="4854"/>
      <c r="M142" s="4854"/>
      <c r="N142" s="4854"/>
      <c r="O142" s="4854"/>
      <c r="P142" s="4854"/>
      <c r="Q142" s="4854"/>
      <c r="R142" s="4860"/>
      <c r="S142" s="4854">
        <v>0</v>
      </c>
    </row>
    <row s="28966" customFormat="1" customHeight="1" ht="22.5">
      <c r="A143" s="4853"/>
      <c r="B143" s="4854"/>
      <c r="C143" s="4855" t="s">
        <v>103</v>
      </c>
      <c r="D143" s="4856" t="s">
        <v>4061</v>
      </c>
      <c r="E143" s="4857" t="s">
        <v>4062</v>
      </c>
      <c r="F143" s="4858" t="str">
        <f>IF(TEMPLATE_SPHERE="HEAT","Гкал/час","тыс. куб. м/сутки")</f>
        <v>Гкал/час</v>
      </c>
      <c r="G143" s="4851"/>
      <c r="H143" s="4851">
        <v>0.482</v>
      </c>
      <c r="I143" s="4859"/>
      <c r="J143" s="4854"/>
      <c r="K143" s="4854"/>
      <c r="L143" s="4854"/>
      <c r="M143" s="4854"/>
      <c r="N143" s="4854"/>
      <c r="O143" s="4854"/>
      <c r="P143" s="4854"/>
      <c r="Q143" s="4854"/>
      <c r="R143" s="4860"/>
      <c r="S143" s="4854">
        <v>0</v>
      </c>
    </row>
    <row s="28966" customFormat="1" customHeight="1" ht="22.5">
      <c r="A144" s="4853"/>
      <c r="B144" s="4854"/>
      <c r="C144" s="4855" t="s">
        <v>103</v>
      </c>
      <c r="D144" s="4856" t="s">
        <v>4063</v>
      </c>
      <c r="E144" s="4857" t="s">
        <v>4064</v>
      </c>
      <c r="F144" s="4858" t="str">
        <f>IF(TEMPLATE_SPHERE="HEAT","Гкал/час","тыс. куб. м/сутки")</f>
        <v>Гкал/час</v>
      </c>
      <c r="G144" s="4851"/>
      <c r="H144" s="4851">
        <v>0</v>
      </c>
      <c r="I144" s="4859"/>
      <c r="J144" s="4854"/>
      <c r="K144" s="4854"/>
      <c r="L144" s="4854"/>
      <c r="M144" s="4854"/>
      <c r="N144" s="4854"/>
      <c r="O144" s="4854"/>
      <c r="P144" s="4854"/>
      <c r="Q144" s="4854"/>
      <c r="R144" s="4860"/>
      <c r="S144" s="4854">
        <v>0</v>
      </c>
    </row>
    <row s="28966" customFormat="1" customHeight="1" ht="22.5">
      <c r="A145" s="4853"/>
      <c r="B145" s="4854"/>
      <c r="C145" s="4855" t="s">
        <v>103</v>
      </c>
      <c r="D145" s="4856" t="s">
        <v>4065</v>
      </c>
      <c r="E145" s="4857" t="s">
        <v>4066</v>
      </c>
      <c r="F145" s="4858" t="str">
        <f>IF(TEMPLATE_SPHERE="HEAT","Гкал/час","тыс. куб. м/сутки")</f>
        <v>Гкал/час</v>
      </c>
      <c r="G145" s="4851"/>
      <c r="H145" s="4851">
        <v>0.315</v>
      </c>
      <c r="I145" s="4859"/>
      <c r="J145" s="4854"/>
      <c r="K145" s="4854"/>
      <c r="L145" s="4854"/>
      <c r="M145" s="4854"/>
      <c r="N145" s="4854"/>
      <c r="O145" s="4854"/>
      <c r="P145" s="4854"/>
      <c r="Q145" s="4854"/>
      <c r="R145" s="4860"/>
      <c r="S145" s="4854">
        <v>0</v>
      </c>
    </row>
    <row s="28966" customFormat="1" customHeight="1" ht="22.5">
      <c r="A146" s="4853"/>
      <c r="B146" s="4854"/>
      <c r="C146" s="4855" t="s">
        <v>103</v>
      </c>
      <c r="D146" s="4856" t="s">
        <v>4067</v>
      </c>
      <c r="E146" s="4857" t="s">
        <v>4068</v>
      </c>
      <c r="F146" s="4858" t="str">
        <f>IF(TEMPLATE_SPHERE="HEAT","Гкал/час","тыс. куб. м/сутки")</f>
        <v>Гкал/час</v>
      </c>
      <c r="G146" s="4851"/>
      <c r="H146" s="4851">
        <v>2.107</v>
      </c>
      <c r="I146" s="4859"/>
      <c r="J146" s="4854"/>
      <c r="K146" s="4854"/>
      <c r="L146" s="4854"/>
      <c r="M146" s="4854"/>
      <c r="N146" s="4854"/>
      <c r="O146" s="4854"/>
      <c r="P146" s="4854"/>
      <c r="Q146" s="4854"/>
      <c r="R146" s="4860"/>
      <c r="S146" s="4854">
        <v>0</v>
      </c>
    </row>
    <row s="28966" customFormat="1" customHeight="1" ht="22.5">
      <c r="A147" s="4853"/>
      <c r="B147" s="4854"/>
      <c r="C147" s="4855" t="s">
        <v>103</v>
      </c>
      <c r="D147" s="4856" t="s">
        <v>4069</v>
      </c>
      <c r="E147" s="4857" t="s">
        <v>4070</v>
      </c>
      <c r="F147" s="4858" t="str">
        <f>IF(TEMPLATE_SPHERE="HEAT","Гкал/час","тыс. куб. м/сутки")</f>
        <v>Гкал/час</v>
      </c>
      <c r="G147" s="4851"/>
      <c r="H147" s="4851">
        <v>0.776</v>
      </c>
      <c r="I147" s="4859"/>
      <c r="J147" s="4854"/>
      <c r="K147" s="4854"/>
      <c r="L147" s="4854"/>
      <c r="M147" s="4854"/>
      <c r="N147" s="4854"/>
      <c r="O147" s="4854"/>
      <c r="P147" s="4854"/>
      <c r="Q147" s="4854"/>
      <c r="R147" s="4860"/>
      <c r="S147" s="4854">
        <v>0</v>
      </c>
    </row>
    <row s="28966" customFormat="1" customHeight="1" ht="22.5">
      <c r="A148" s="4853"/>
      <c r="B148" s="4854"/>
      <c r="C148" s="4855" t="s">
        <v>103</v>
      </c>
      <c r="D148" s="4856" t="s">
        <v>4071</v>
      </c>
      <c r="E148" s="4857" t="s">
        <v>4072</v>
      </c>
      <c r="F148" s="4858" t="str">
        <f>IF(TEMPLATE_SPHERE="HEAT","Гкал/час","тыс. куб. м/сутки")</f>
        <v>Гкал/час</v>
      </c>
      <c r="G148" s="4851"/>
      <c r="H148" s="4851">
        <v>0</v>
      </c>
      <c r="I148" s="4859"/>
      <c r="J148" s="4854"/>
      <c r="K148" s="4854"/>
      <c r="L148" s="4854"/>
      <c r="M148" s="4854"/>
      <c r="N148" s="4854"/>
      <c r="O148" s="4854"/>
      <c r="P148" s="4854"/>
      <c r="Q148" s="4854"/>
      <c r="R148" s="4860"/>
      <c r="S148" s="4854">
        <v>0</v>
      </c>
    </row>
    <row s="28966" customFormat="1" customHeight="1" ht="22.5">
      <c r="A149" s="4853"/>
      <c r="B149" s="4854"/>
      <c r="C149" s="4855" t="s">
        <v>103</v>
      </c>
      <c r="D149" s="4856" t="s">
        <v>4073</v>
      </c>
      <c r="E149" s="4857" t="s">
        <v>4074</v>
      </c>
      <c r="F149" s="4858" t="str">
        <f>IF(TEMPLATE_SPHERE="HEAT","Гкал/час","тыс. куб. м/сутки")</f>
        <v>Гкал/час</v>
      </c>
      <c r="G149" s="4851"/>
      <c r="H149" s="4851">
        <v>0.137</v>
      </c>
      <c r="I149" s="4859"/>
      <c r="J149" s="4854"/>
      <c r="K149" s="4854"/>
      <c r="L149" s="4854"/>
      <c r="M149" s="4854"/>
      <c r="N149" s="4854"/>
      <c r="O149" s="4854"/>
      <c r="P149" s="4854"/>
      <c r="Q149" s="4854"/>
      <c r="R149" s="4860"/>
      <c r="S149" s="4854">
        <v>0</v>
      </c>
    </row>
    <row s="28966" customFormat="1" customHeight="1" ht="22.5">
      <c r="A150" s="4853"/>
      <c r="B150" s="4854"/>
      <c r="C150" s="4855" t="s">
        <v>103</v>
      </c>
      <c r="D150" s="4856" t="s">
        <v>4075</v>
      </c>
      <c r="E150" s="4857" t="s">
        <v>4076</v>
      </c>
      <c r="F150" s="4858" t="str">
        <f>IF(TEMPLATE_SPHERE="HEAT","Гкал/час","тыс. куб. м/сутки")</f>
        <v>Гкал/час</v>
      </c>
      <c r="G150" s="4851"/>
      <c r="H150" s="4851">
        <v>1.223</v>
      </c>
      <c r="I150" s="4859"/>
      <c r="J150" s="4854"/>
      <c r="K150" s="4854"/>
      <c r="L150" s="4854"/>
      <c r="M150" s="4854"/>
      <c r="N150" s="4854"/>
      <c r="O150" s="4854"/>
      <c r="P150" s="4854"/>
      <c r="Q150" s="4854"/>
      <c r="R150" s="4860"/>
      <c r="S150" s="4854">
        <v>0</v>
      </c>
    </row>
    <row s="28966" customFormat="1" customHeight="1" ht="22.5">
      <c r="A151" s="4853"/>
      <c r="B151" s="4854"/>
      <c r="C151" s="4855" t="s">
        <v>103</v>
      </c>
      <c r="D151" s="4856" t="s">
        <v>4077</v>
      </c>
      <c r="E151" s="4857" t="s">
        <v>4078</v>
      </c>
      <c r="F151" s="4858" t="str">
        <f>IF(TEMPLATE_SPHERE="HEAT","Гкал/час","тыс. куб. м/сутки")</f>
        <v>Гкал/час</v>
      </c>
      <c r="G151" s="4851"/>
      <c r="H151" s="4851">
        <v>0.177</v>
      </c>
      <c r="I151" s="4859"/>
      <c r="J151" s="4854"/>
      <c r="K151" s="4854"/>
      <c r="L151" s="4854"/>
      <c r="M151" s="4854"/>
      <c r="N151" s="4854"/>
      <c r="O151" s="4854"/>
      <c r="P151" s="4854"/>
      <c r="Q151" s="4854"/>
      <c r="R151" s="4860"/>
      <c r="S151" s="4854">
        <v>0</v>
      </c>
    </row>
    <row s="28966" customFormat="1" customHeight="1" ht="22.5">
      <c r="A152" s="4853"/>
      <c r="B152" s="4854"/>
      <c r="C152" s="4855" t="s">
        <v>103</v>
      </c>
      <c r="D152" s="4856" t="s">
        <v>4079</v>
      </c>
      <c r="E152" s="4857" t="s">
        <v>4080</v>
      </c>
      <c r="F152" s="4858" t="str">
        <f>IF(TEMPLATE_SPHERE="HEAT","Гкал/час","тыс. куб. м/сутки")</f>
        <v>Гкал/час</v>
      </c>
      <c r="G152" s="4851"/>
      <c r="H152" s="4851">
        <v>0</v>
      </c>
      <c r="I152" s="4859"/>
      <c r="J152" s="4854"/>
      <c r="K152" s="4854"/>
      <c r="L152" s="4854"/>
      <c r="M152" s="4854"/>
      <c r="N152" s="4854"/>
      <c r="O152" s="4854"/>
      <c r="P152" s="4854"/>
      <c r="Q152" s="4854"/>
      <c r="R152" s="4860"/>
      <c r="S152" s="4854">
        <v>0</v>
      </c>
    </row>
    <row s="28966" customFormat="1" customHeight="1" ht="22.5">
      <c r="A153" s="4853"/>
      <c r="B153" s="4854"/>
      <c r="C153" s="4855" t="s">
        <v>103</v>
      </c>
      <c r="D153" s="4856" t="s">
        <v>4081</v>
      </c>
      <c r="E153" s="4857" t="s">
        <v>4082</v>
      </c>
      <c r="F153" s="4858" t="str">
        <f>IF(TEMPLATE_SPHERE="HEAT","Гкал/час","тыс. куб. м/сутки")</f>
        <v>Гкал/час</v>
      </c>
      <c r="G153" s="4851"/>
      <c r="H153" s="4851">
        <v>0.503</v>
      </c>
      <c r="I153" s="4859"/>
      <c r="J153" s="4854"/>
      <c r="K153" s="4854"/>
      <c r="L153" s="4854"/>
      <c r="M153" s="4854"/>
      <c r="N153" s="4854"/>
      <c r="O153" s="4854"/>
      <c r="P153" s="4854"/>
      <c r="Q153" s="4854"/>
      <c r="R153" s="4860"/>
      <c r="S153" s="4854">
        <v>0</v>
      </c>
    </row>
    <row s="28966" customFormat="1" customHeight="1" ht="22.5">
      <c r="A154" s="4853"/>
      <c r="B154" s="4854"/>
      <c r="C154" s="4855" t="s">
        <v>103</v>
      </c>
      <c r="D154" s="4856" t="s">
        <v>4083</v>
      </c>
      <c r="E154" s="4857" t="s">
        <v>4084</v>
      </c>
      <c r="F154" s="4858" t="str">
        <f>IF(TEMPLATE_SPHERE="HEAT","Гкал/час","тыс. куб. м/сутки")</f>
        <v>Гкал/час</v>
      </c>
      <c r="G154" s="4851"/>
      <c r="H154" s="4851">
        <v>0.015</v>
      </c>
      <c r="I154" s="4859"/>
      <c r="J154" s="4854"/>
      <c r="K154" s="4854"/>
      <c r="L154" s="4854"/>
      <c r="M154" s="4854"/>
      <c r="N154" s="4854"/>
      <c r="O154" s="4854"/>
      <c r="P154" s="4854"/>
      <c r="Q154" s="4854"/>
      <c r="R154" s="4860"/>
      <c r="S154" s="4854">
        <v>0</v>
      </c>
    </row>
    <row s="28966" customFormat="1" customHeight="1" ht="22.5">
      <c r="A155" s="4853"/>
      <c r="B155" s="4854"/>
      <c r="C155" s="4855" t="s">
        <v>103</v>
      </c>
      <c r="D155" s="4856" t="s">
        <v>4085</v>
      </c>
      <c r="E155" s="4857" t="s">
        <v>4086</v>
      </c>
      <c r="F155" s="4858" t="str">
        <f>IF(TEMPLATE_SPHERE="HEAT","Гкал/час","тыс. куб. м/сутки")</f>
        <v>Гкал/час</v>
      </c>
      <c r="G155" s="4851"/>
      <c r="H155" s="4851">
        <v>0.058</v>
      </c>
      <c r="I155" s="4859"/>
      <c r="J155" s="4854"/>
      <c r="K155" s="4854"/>
      <c r="L155" s="4854"/>
      <c r="M155" s="4854"/>
      <c r="N155" s="4854"/>
      <c r="O155" s="4854"/>
      <c r="P155" s="4854"/>
      <c r="Q155" s="4854"/>
      <c r="R155" s="4860"/>
      <c r="S155" s="4854">
        <v>0</v>
      </c>
    </row>
    <row s="28966" customFormat="1" customHeight="1" ht="22.5">
      <c r="A156" s="4853"/>
      <c r="B156" s="4854"/>
      <c r="C156" s="4855" t="s">
        <v>103</v>
      </c>
      <c r="D156" s="4856" t="s">
        <v>4087</v>
      </c>
      <c r="E156" s="4857" t="s">
        <v>4088</v>
      </c>
      <c r="F156" s="4858" t="str">
        <f>IF(TEMPLATE_SPHERE="HEAT","Гкал/час","тыс. куб. м/сутки")</f>
        <v>Гкал/час</v>
      </c>
      <c r="G156" s="4851"/>
      <c r="H156" s="4851">
        <v>0.004</v>
      </c>
      <c r="I156" s="4859"/>
      <c r="J156" s="4854"/>
      <c r="K156" s="4854"/>
      <c r="L156" s="4854"/>
      <c r="M156" s="4854"/>
      <c r="N156" s="4854"/>
      <c r="O156" s="4854"/>
      <c r="P156" s="4854"/>
      <c r="Q156" s="4854"/>
      <c r="R156" s="4860"/>
      <c r="S156" s="4854">
        <v>0</v>
      </c>
    </row>
    <row s="28966" customFormat="1" customHeight="1" ht="22.5">
      <c r="A157" s="4853"/>
      <c r="B157" s="4854"/>
      <c r="C157" s="4855" t="s">
        <v>103</v>
      </c>
      <c r="D157" s="4856" t="s">
        <v>4089</v>
      </c>
      <c r="E157" s="4857" t="s">
        <v>4090</v>
      </c>
      <c r="F157" s="4858" t="str">
        <f>IF(TEMPLATE_SPHERE="HEAT","Гкал/час","тыс. куб. м/сутки")</f>
        <v>Гкал/час</v>
      </c>
      <c r="G157" s="4851"/>
      <c r="H157" s="4851">
        <v>0.355</v>
      </c>
      <c r="I157" s="4859"/>
      <c r="J157" s="4854"/>
      <c r="K157" s="4854"/>
      <c r="L157" s="4854"/>
      <c r="M157" s="4854"/>
      <c r="N157" s="4854"/>
      <c r="O157" s="4854"/>
      <c r="P157" s="4854"/>
      <c r="Q157" s="4854"/>
      <c r="R157" s="4860"/>
      <c r="S157" s="4854">
        <v>0</v>
      </c>
    </row>
    <row s="28966" customFormat="1" customHeight="1" ht="22.5">
      <c r="A158" s="4853"/>
      <c r="B158" s="4854"/>
      <c r="C158" s="4855" t="s">
        <v>103</v>
      </c>
      <c r="D158" s="4856" t="s">
        <v>4091</v>
      </c>
      <c r="E158" s="4857" t="s">
        <v>4092</v>
      </c>
      <c r="F158" s="4858" t="str">
        <f>IF(TEMPLATE_SPHERE="HEAT","Гкал/час","тыс. куб. м/сутки")</f>
        <v>Гкал/час</v>
      </c>
      <c r="G158" s="4851"/>
      <c r="H158" s="4851">
        <v>0.31</v>
      </c>
      <c r="I158" s="4859"/>
      <c r="J158" s="4854"/>
      <c r="K158" s="4854"/>
      <c r="L158" s="4854"/>
      <c r="M158" s="4854"/>
      <c r="N158" s="4854"/>
      <c r="O158" s="4854"/>
      <c r="P158" s="4854"/>
      <c r="Q158" s="4854"/>
      <c r="R158" s="4860"/>
      <c r="S158" s="4854">
        <v>0</v>
      </c>
    </row>
    <row s="28966" customFormat="1" customHeight="1" ht="22.5">
      <c r="A159" s="4853"/>
      <c r="B159" s="4854"/>
      <c r="C159" s="4855" t="s">
        <v>103</v>
      </c>
      <c r="D159" s="4856" t="s">
        <v>4093</v>
      </c>
      <c r="E159" s="4857" t="s">
        <v>4094</v>
      </c>
      <c r="F159" s="4858" t="str">
        <f>IF(TEMPLATE_SPHERE="HEAT","Гкал/час","тыс. куб. м/сутки")</f>
        <v>Гкал/час</v>
      </c>
      <c r="G159" s="4851"/>
      <c r="H159" s="4851">
        <v>0</v>
      </c>
      <c r="I159" s="4859"/>
      <c r="J159" s="4854"/>
      <c r="K159" s="4854"/>
      <c r="L159" s="4854"/>
      <c r="M159" s="4854"/>
      <c r="N159" s="4854"/>
      <c r="O159" s="4854"/>
      <c r="P159" s="4854"/>
      <c r="Q159" s="4854"/>
      <c r="R159" s="4860"/>
      <c r="S159" s="4854">
        <v>0</v>
      </c>
    </row>
    <row s="28966" customFormat="1" customHeight="1" ht="22.5">
      <c r="A160" s="4853"/>
      <c r="B160" s="4854"/>
      <c r="C160" s="4855" t="s">
        <v>103</v>
      </c>
      <c r="D160" s="4856" t="s">
        <v>4095</v>
      </c>
      <c r="E160" s="4857" t="s">
        <v>4096</v>
      </c>
      <c r="F160" s="4858" t="str">
        <f>IF(TEMPLATE_SPHERE="HEAT","Гкал/час","тыс. куб. м/сутки")</f>
        <v>Гкал/час</v>
      </c>
      <c r="G160" s="4851"/>
      <c r="H160" s="4851">
        <v>0.139</v>
      </c>
      <c r="I160" s="4859"/>
      <c r="J160" s="4854"/>
      <c r="K160" s="4854"/>
      <c r="L160" s="4854"/>
      <c r="M160" s="4854"/>
      <c r="N160" s="4854"/>
      <c r="O160" s="4854"/>
      <c r="P160" s="4854"/>
      <c r="Q160" s="4854"/>
      <c r="R160" s="4860"/>
      <c r="S160" s="4854">
        <v>0</v>
      </c>
    </row>
    <row s="28966" customFormat="1" customHeight="1" ht="22.5">
      <c r="A161" s="4853"/>
      <c r="B161" s="4854"/>
      <c r="C161" s="4855" t="s">
        <v>103</v>
      </c>
      <c r="D161" s="4856" t="s">
        <v>4097</v>
      </c>
      <c r="E161" s="4857" t="s">
        <v>4098</v>
      </c>
      <c r="F161" s="4858" t="str">
        <f>IF(TEMPLATE_SPHERE="HEAT","Гкал/час","тыс. куб. м/сутки")</f>
        <v>Гкал/час</v>
      </c>
      <c r="G161" s="4851"/>
      <c r="H161" s="4851">
        <v>0.091</v>
      </c>
      <c r="I161" s="4859"/>
      <c r="J161" s="4854"/>
      <c r="K161" s="4854"/>
      <c r="L161" s="4854"/>
      <c r="M161" s="4854"/>
      <c r="N161" s="4854"/>
      <c r="O161" s="4854"/>
      <c r="P161" s="4854"/>
      <c r="Q161" s="4854"/>
      <c r="R161" s="4860"/>
      <c r="S161" s="4854">
        <v>0</v>
      </c>
    </row>
    <row s="28966" customFormat="1" customHeight="1" ht="22.5">
      <c r="A162" s="4853"/>
      <c r="B162" s="4854"/>
      <c r="C162" s="4855" t="s">
        <v>103</v>
      </c>
      <c r="D162" s="4856" t="s">
        <v>4099</v>
      </c>
      <c r="E162" s="4857" t="s">
        <v>4100</v>
      </c>
      <c r="F162" s="4858" t="str">
        <f>IF(TEMPLATE_SPHERE="HEAT","Гкал/час","тыс. куб. м/сутки")</f>
        <v>Гкал/час</v>
      </c>
      <c r="G162" s="4851"/>
      <c r="H162" s="4851">
        <v>0.219</v>
      </c>
      <c r="I162" s="4859"/>
      <c r="J162" s="4854"/>
      <c r="K162" s="4854"/>
      <c r="L162" s="4854"/>
      <c r="M162" s="4854"/>
      <c r="N162" s="4854"/>
      <c r="O162" s="4854"/>
      <c r="P162" s="4854"/>
      <c r="Q162" s="4854"/>
      <c r="R162" s="4860"/>
      <c r="S162" s="4854">
        <v>0</v>
      </c>
    </row>
    <row s="28966" customFormat="1" customHeight="1" ht="22.5">
      <c r="A163" s="4853"/>
      <c r="B163" s="4854"/>
      <c r="C163" s="4855" t="s">
        <v>103</v>
      </c>
      <c r="D163" s="4856" t="s">
        <v>4101</v>
      </c>
      <c r="E163" s="4857" t="s">
        <v>4102</v>
      </c>
      <c r="F163" s="4858" t="str">
        <f>IF(TEMPLATE_SPHERE="HEAT","Гкал/час","тыс. куб. м/сутки")</f>
        <v>Гкал/час</v>
      </c>
      <c r="G163" s="4851"/>
      <c r="H163" s="4851">
        <v>0.256</v>
      </c>
      <c r="I163" s="4859"/>
      <c r="J163" s="4854"/>
      <c r="K163" s="4854"/>
      <c r="L163" s="4854"/>
      <c r="M163" s="4854"/>
      <c r="N163" s="4854"/>
      <c r="O163" s="4854"/>
      <c r="P163" s="4854"/>
      <c r="Q163" s="4854"/>
      <c r="R163" s="4860"/>
      <c r="S163" s="4854">
        <v>0</v>
      </c>
    </row>
    <row s="28966" customFormat="1" customHeight="1" ht="22.5">
      <c r="A164" s="4853"/>
      <c r="B164" s="4854"/>
      <c r="C164" s="4855" t="s">
        <v>103</v>
      </c>
      <c r="D164" s="4856" t="s">
        <v>4103</v>
      </c>
      <c r="E164" s="4857" t="s">
        <v>4104</v>
      </c>
      <c r="F164" s="4858" t="str">
        <f>IF(TEMPLATE_SPHERE="HEAT","Гкал/час","тыс. куб. м/сутки")</f>
        <v>Гкал/час</v>
      </c>
      <c r="G164" s="4851"/>
      <c r="H164" s="4851">
        <v>0.052</v>
      </c>
      <c r="I164" s="4859"/>
      <c r="J164" s="4854"/>
      <c r="K164" s="4854"/>
      <c r="L164" s="4854"/>
      <c r="M164" s="4854"/>
      <c r="N164" s="4854"/>
      <c r="O164" s="4854"/>
      <c r="P164" s="4854"/>
      <c r="Q164" s="4854"/>
      <c r="R164" s="4860"/>
      <c r="S164" s="4854">
        <v>0</v>
      </c>
    </row>
    <row s="28966" customFormat="1" customHeight="1" ht="22.5">
      <c r="A165" s="4853"/>
      <c r="B165" s="4854"/>
      <c r="C165" s="4855" t="s">
        <v>103</v>
      </c>
      <c r="D165" s="4856" t="s">
        <v>4105</v>
      </c>
      <c r="E165" s="4857" t="s">
        <v>4106</v>
      </c>
      <c r="F165" s="4858" t="str">
        <f>IF(TEMPLATE_SPHERE="HEAT","Гкал/час","тыс. куб. м/сутки")</f>
        <v>Гкал/час</v>
      </c>
      <c r="G165" s="4851"/>
      <c r="H165" s="4851">
        <v>0.674</v>
      </c>
      <c r="I165" s="4859"/>
      <c r="J165" s="4854"/>
      <c r="K165" s="4854"/>
      <c r="L165" s="4854"/>
      <c r="M165" s="4854"/>
      <c r="N165" s="4854"/>
      <c r="O165" s="4854"/>
      <c r="P165" s="4854"/>
      <c r="Q165" s="4854"/>
      <c r="R165" s="4860"/>
      <c r="S165" s="4854">
        <v>0</v>
      </c>
    </row>
    <row s="28966" customFormat="1" customHeight="1" ht="22.5">
      <c r="A166" s="4853"/>
      <c r="B166" s="4854"/>
      <c r="C166" s="4855" t="s">
        <v>103</v>
      </c>
      <c r="D166" s="4856" t="s">
        <v>4107</v>
      </c>
      <c r="E166" s="4857" t="s">
        <v>4108</v>
      </c>
      <c r="F166" s="4858" t="str">
        <f>IF(TEMPLATE_SPHERE="HEAT","Гкал/час","тыс. куб. м/сутки")</f>
        <v>Гкал/час</v>
      </c>
      <c r="G166" s="4851"/>
      <c r="H166" s="4851">
        <v>0.106</v>
      </c>
      <c r="I166" s="4859"/>
      <c r="J166" s="4854"/>
      <c r="K166" s="4854"/>
      <c r="L166" s="4854"/>
      <c r="M166" s="4854"/>
      <c r="N166" s="4854"/>
      <c r="O166" s="4854"/>
      <c r="P166" s="4854"/>
      <c r="Q166" s="4854"/>
      <c r="R166" s="4860"/>
      <c r="S166" s="4854">
        <v>0</v>
      </c>
    </row>
    <row s="28966" customFormat="1" customHeight="1" ht="22.5">
      <c r="A167" s="4853"/>
      <c r="B167" s="4854"/>
      <c r="C167" s="4855" t="s">
        <v>103</v>
      </c>
      <c r="D167" s="4856" t="s">
        <v>4109</v>
      </c>
      <c r="E167" s="4857" t="s">
        <v>4110</v>
      </c>
      <c r="F167" s="4858" t="str">
        <f>IF(TEMPLATE_SPHERE="HEAT","Гкал/час","тыс. куб. м/сутки")</f>
        <v>Гкал/час</v>
      </c>
      <c r="G167" s="4851"/>
      <c r="H167" s="4851">
        <v>0</v>
      </c>
      <c r="I167" s="4859"/>
      <c r="J167" s="4854"/>
      <c r="K167" s="4854"/>
      <c r="L167" s="4854"/>
      <c r="M167" s="4854"/>
      <c r="N167" s="4854"/>
      <c r="O167" s="4854"/>
      <c r="P167" s="4854"/>
      <c r="Q167" s="4854"/>
      <c r="R167" s="4860"/>
      <c r="S167" s="4854">
        <v>0</v>
      </c>
    </row>
    <row s="28966" customFormat="1" customHeight="1" ht="22.5">
      <c r="A168" s="4853"/>
      <c r="B168" s="4854"/>
      <c r="C168" s="4855" t="s">
        <v>103</v>
      </c>
      <c r="D168" s="4856" t="s">
        <v>4111</v>
      </c>
      <c r="E168" s="4857" t="s">
        <v>4112</v>
      </c>
      <c r="F168" s="4858" t="str">
        <f>IF(TEMPLATE_SPHERE="HEAT","Гкал/час","тыс. куб. м/сутки")</f>
        <v>Гкал/час</v>
      </c>
      <c r="G168" s="4851"/>
      <c r="H168" s="4851">
        <v>0</v>
      </c>
      <c r="I168" s="4859"/>
      <c r="J168" s="4854"/>
      <c r="K168" s="4854"/>
      <c r="L168" s="4854"/>
      <c r="M168" s="4854"/>
      <c r="N168" s="4854"/>
      <c r="O168" s="4854"/>
      <c r="P168" s="4854"/>
      <c r="Q168" s="4854"/>
      <c r="R168" s="4860"/>
      <c r="S168" s="4854">
        <v>0</v>
      </c>
    </row>
    <row s="28966" customFormat="1" customHeight="1" ht="22.5">
      <c r="A169" s="4853"/>
      <c r="B169" s="4854"/>
      <c r="C169" s="4855" t="s">
        <v>103</v>
      </c>
      <c r="D169" s="4856" t="s">
        <v>4113</v>
      </c>
      <c r="E169" s="4857" t="s">
        <v>4114</v>
      </c>
      <c r="F169" s="4858" t="str">
        <f>IF(TEMPLATE_SPHERE="HEAT","Гкал/час","тыс. куб. м/сутки")</f>
        <v>Гкал/час</v>
      </c>
      <c r="G169" s="4851"/>
      <c r="H169" s="4851">
        <v>1.553</v>
      </c>
      <c r="I169" s="4859"/>
      <c r="J169" s="4854"/>
      <c r="K169" s="4854"/>
      <c r="L169" s="4854"/>
      <c r="M169" s="4854"/>
      <c r="N169" s="4854"/>
      <c r="O169" s="4854"/>
      <c r="P169" s="4854"/>
      <c r="Q169" s="4854"/>
      <c r="R169" s="4860"/>
      <c r="S169" s="4854">
        <v>0</v>
      </c>
    </row>
    <row s="28966" customFormat="1" customHeight="1" ht="22.5">
      <c r="A170" s="4853"/>
      <c r="B170" s="4854"/>
      <c r="C170" s="4855" t="s">
        <v>103</v>
      </c>
      <c r="D170" s="4856" t="s">
        <v>4115</v>
      </c>
      <c r="E170" s="4857" t="s">
        <v>4116</v>
      </c>
      <c r="F170" s="4858" t="str">
        <f>IF(TEMPLATE_SPHERE="HEAT","Гкал/час","тыс. куб. м/сутки")</f>
        <v>Гкал/час</v>
      </c>
      <c r="G170" s="4851"/>
      <c r="H170" s="4851">
        <v>2.219</v>
      </c>
      <c r="I170" s="4859"/>
      <c r="J170" s="4854"/>
      <c r="K170" s="4854"/>
      <c r="L170" s="4854"/>
      <c r="M170" s="4854"/>
      <c r="N170" s="4854"/>
      <c r="O170" s="4854"/>
      <c r="P170" s="4854"/>
      <c r="Q170" s="4854"/>
      <c r="R170" s="4860"/>
      <c r="S170" s="4854">
        <v>0</v>
      </c>
    </row>
    <row s="28966" customFormat="1" customHeight="1" ht="22.5">
      <c r="A171" s="4853"/>
      <c r="B171" s="4854"/>
      <c r="C171" s="4855" t="s">
        <v>103</v>
      </c>
      <c r="D171" s="4856" t="s">
        <v>4117</v>
      </c>
      <c r="E171" s="4857" t="s">
        <v>4118</v>
      </c>
      <c r="F171" s="4858" t="str">
        <f>IF(TEMPLATE_SPHERE="HEAT","Гкал/час","тыс. куб. м/сутки")</f>
        <v>Гкал/час</v>
      </c>
      <c r="G171" s="4851"/>
      <c r="H171" s="4851">
        <v>0.07</v>
      </c>
      <c r="I171" s="4859"/>
      <c r="J171" s="4854"/>
      <c r="K171" s="4854"/>
      <c r="L171" s="4854"/>
      <c r="M171" s="4854"/>
      <c r="N171" s="4854"/>
      <c r="O171" s="4854"/>
      <c r="P171" s="4854"/>
      <c r="Q171" s="4854"/>
      <c r="R171" s="4860"/>
      <c r="S171" s="4854">
        <v>0</v>
      </c>
    </row>
    <row s="28966" customFormat="1" customHeight="1" ht="22.5">
      <c r="A172" s="4853"/>
      <c r="B172" s="4854"/>
      <c r="C172" s="4855" t="s">
        <v>103</v>
      </c>
      <c r="D172" s="4856" t="s">
        <v>4119</v>
      </c>
      <c r="E172" s="4857" t="s">
        <v>4120</v>
      </c>
      <c r="F172" s="4858" t="str">
        <f>IF(TEMPLATE_SPHERE="HEAT","Гкал/час","тыс. куб. м/сутки")</f>
        <v>Гкал/час</v>
      </c>
      <c r="G172" s="4851"/>
      <c r="H172" s="4851">
        <v>0.446</v>
      </c>
      <c r="I172" s="4859"/>
      <c r="J172" s="4854"/>
      <c r="K172" s="4854"/>
      <c r="L172" s="4854"/>
      <c r="M172" s="4854"/>
      <c r="N172" s="4854"/>
      <c r="O172" s="4854"/>
      <c r="P172" s="4854"/>
      <c r="Q172" s="4854"/>
      <c r="R172" s="4860"/>
      <c r="S172" s="4854">
        <v>0</v>
      </c>
    </row>
    <row s="28966" customFormat="1" customHeight="1" ht="22.5">
      <c r="A173" s="4853"/>
      <c r="B173" s="4854"/>
      <c r="C173" s="4855" t="s">
        <v>103</v>
      </c>
      <c r="D173" s="4856" t="s">
        <v>4121</v>
      </c>
      <c r="E173" s="4857" t="s">
        <v>4122</v>
      </c>
      <c r="F173" s="4858" t="str">
        <f>IF(TEMPLATE_SPHERE="HEAT","Гкал/час","тыс. куб. м/сутки")</f>
        <v>Гкал/час</v>
      </c>
      <c r="G173" s="4851"/>
      <c r="H173" s="4851">
        <v>0.179</v>
      </c>
      <c r="I173" s="4859"/>
      <c r="J173" s="4854"/>
      <c r="K173" s="4854"/>
      <c r="L173" s="4854"/>
      <c r="M173" s="4854"/>
      <c r="N173" s="4854"/>
      <c r="O173" s="4854"/>
      <c r="P173" s="4854"/>
      <c r="Q173" s="4854"/>
      <c r="R173" s="4860"/>
      <c r="S173" s="4854">
        <v>0</v>
      </c>
    </row>
    <row s="28966" customFormat="1" customHeight="1" ht="22.5">
      <c r="A174" s="4853"/>
      <c r="B174" s="4854"/>
      <c r="C174" s="4855" t="s">
        <v>103</v>
      </c>
      <c r="D174" s="4856" t="s">
        <v>4123</v>
      </c>
      <c r="E174" s="4857" t="s">
        <v>4124</v>
      </c>
      <c r="F174" s="4858" t="str">
        <f>IF(TEMPLATE_SPHERE="HEAT","Гкал/час","тыс. куб. м/сутки")</f>
        <v>Гкал/час</v>
      </c>
      <c r="G174" s="4851"/>
      <c r="H174" s="4851">
        <v>0.114</v>
      </c>
      <c r="I174" s="4859"/>
      <c r="J174" s="4854"/>
      <c r="K174" s="4854"/>
      <c r="L174" s="4854"/>
      <c r="M174" s="4854"/>
      <c r="N174" s="4854"/>
      <c r="O174" s="4854"/>
      <c r="P174" s="4854"/>
      <c r="Q174" s="4854"/>
      <c r="R174" s="4860"/>
      <c r="S174" s="4854">
        <v>0</v>
      </c>
    </row>
    <row s="28966" customFormat="1" customHeight="1" ht="22.5">
      <c r="A175" s="4853"/>
      <c r="B175" s="4854"/>
      <c r="C175" s="4855" t="s">
        <v>103</v>
      </c>
      <c r="D175" s="4856" t="s">
        <v>4125</v>
      </c>
      <c r="E175" s="4857" t="s">
        <v>4126</v>
      </c>
      <c r="F175" s="4858" t="str">
        <f>IF(TEMPLATE_SPHERE="HEAT","Гкал/час","тыс. куб. м/сутки")</f>
        <v>Гкал/час</v>
      </c>
      <c r="G175" s="4851"/>
      <c r="H175" s="4851">
        <v>0</v>
      </c>
      <c r="I175" s="4859"/>
      <c r="J175" s="4854"/>
      <c r="K175" s="4854"/>
      <c r="L175" s="4854"/>
      <c r="M175" s="4854"/>
      <c r="N175" s="4854"/>
      <c r="O175" s="4854"/>
      <c r="P175" s="4854"/>
      <c r="Q175" s="4854"/>
      <c r="R175" s="4860"/>
      <c r="S175" s="4854">
        <v>0</v>
      </c>
    </row>
    <row s="28966" customFormat="1" customHeight="1" ht="22.5">
      <c r="A176" s="4853"/>
      <c r="B176" s="4854"/>
      <c r="C176" s="4855" t="s">
        <v>103</v>
      </c>
      <c r="D176" s="4856" t="s">
        <v>4127</v>
      </c>
      <c r="E176" s="4857" t="s">
        <v>4128</v>
      </c>
      <c r="F176" s="4858" t="str">
        <f>IF(TEMPLATE_SPHERE="HEAT","Гкал/час","тыс. куб. м/сутки")</f>
        <v>Гкал/час</v>
      </c>
      <c r="G176" s="4851"/>
      <c r="H176" s="4851">
        <v>0.244</v>
      </c>
      <c r="I176" s="4859"/>
      <c r="J176" s="4854"/>
      <c r="K176" s="4854"/>
      <c r="L176" s="4854"/>
      <c r="M176" s="4854"/>
      <c r="N176" s="4854"/>
      <c r="O176" s="4854"/>
      <c r="P176" s="4854"/>
      <c r="Q176" s="4854"/>
      <c r="R176" s="4860"/>
      <c r="S176" s="4854">
        <v>0</v>
      </c>
    </row>
    <row s="28966" customFormat="1" customHeight="1" ht="22.5">
      <c r="A177" s="4853"/>
      <c r="B177" s="4854"/>
      <c r="C177" s="4855" t="s">
        <v>103</v>
      </c>
      <c r="D177" s="4856" t="s">
        <v>4129</v>
      </c>
      <c r="E177" s="4857" t="s">
        <v>4130</v>
      </c>
      <c r="F177" s="4858" t="str">
        <f>IF(TEMPLATE_SPHERE="HEAT","Гкал/час","тыс. куб. м/сутки")</f>
        <v>Гкал/час</v>
      </c>
      <c r="G177" s="4851"/>
      <c r="H177" s="4851">
        <v>0</v>
      </c>
      <c r="I177" s="4859"/>
      <c r="J177" s="4854"/>
      <c r="K177" s="4854"/>
      <c r="L177" s="4854"/>
      <c r="M177" s="4854"/>
      <c r="N177" s="4854"/>
      <c r="O177" s="4854"/>
      <c r="P177" s="4854"/>
      <c r="Q177" s="4854"/>
      <c r="R177" s="4860"/>
      <c r="S177" s="4854">
        <v>0</v>
      </c>
    </row>
    <row s="28966" customFormat="1" customHeight="1" ht="22.5">
      <c r="A178" s="4853"/>
      <c r="B178" s="4854"/>
      <c r="C178" s="4855" t="s">
        <v>103</v>
      </c>
      <c r="D178" s="4856" t="s">
        <v>4131</v>
      </c>
      <c r="E178" s="4857" t="s">
        <v>4132</v>
      </c>
      <c r="F178" s="4858" t="str">
        <f>IF(TEMPLATE_SPHERE="HEAT","Гкал/час","тыс. куб. м/сутки")</f>
        <v>Гкал/час</v>
      </c>
      <c r="G178" s="4851"/>
      <c r="H178" s="4851">
        <v>0.043</v>
      </c>
      <c r="I178" s="4859"/>
      <c r="J178" s="4854"/>
      <c r="K178" s="4854"/>
      <c r="L178" s="4854"/>
      <c r="M178" s="4854"/>
      <c r="N178" s="4854"/>
      <c r="O178" s="4854"/>
      <c r="P178" s="4854"/>
      <c r="Q178" s="4854"/>
      <c r="R178" s="4860"/>
      <c r="S178" s="4854">
        <v>0</v>
      </c>
    </row>
    <row s="28966" customFormat="1" customHeight="1" ht="22.5">
      <c r="A179" s="4853"/>
      <c r="B179" s="4854"/>
      <c r="C179" s="4855" t="s">
        <v>103</v>
      </c>
      <c r="D179" s="4856" t="s">
        <v>4133</v>
      </c>
      <c r="E179" s="4857" t="s">
        <v>4134</v>
      </c>
      <c r="F179" s="4858" t="str">
        <f>IF(TEMPLATE_SPHERE="HEAT","Гкал/час","тыс. куб. м/сутки")</f>
        <v>Гкал/час</v>
      </c>
      <c r="G179" s="4851"/>
      <c r="H179" s="4851">
        <v>0.61</v>
      </c>
      <c r="I179" s="4859"/>
      <c r="J179" s="4854"/>
      <c r="K179" s="4854"/>
      <c r="L179" s="4854"/>
      <c r="M179" s="4854"/>
      <c r="N179" s="4854"/>
      <c r="O179" s="4854"/>
      <c r="P179" s="4854"/>
      <c r="Q179" s="4854"/>
      <c r="R179" s="4860"/>
      <c r="S179" s="4854">
        <v>0</v>
      </c>
    </row>
    <row s="28966" customFormat="1" customHeight="1" ht="22.5">
      <c r="A180" s="4853"/>
      <c r="B180" s="4854"/>
      <c r="C180" s="4855" t="s">
        <v>103</v>
      </c>
      <c r="D180" s="4856" t="s">
        <v>4135</v>
      </c>
      <c r="E180" s="4857" t="s">
        <v>4136</v>
      </c>
      <c r="F180" s="4858" t="str">
        <f>IF(TEMPLATE_SPHERE="HEAT","Гкал/час","тыс. куб. м/сутки")</f>
        <v>Гкал/час</v>
      </c>
      <c r="G180" s="4851"/>
      <c r="H180" s="4851">
        <v>0</v>
      </c>
      <c r="I180" s="4859"/>
      <c r="J180" s="4854"/>
      <c r="K180" s="4854"/>
      <c r="L180" s="4854"/>
      <c r="M180" s="4854"/>
      <c r="N180" s="4854"/>
      <c r="O180" s="4854"/>
      <c r="P180" s="4854"/>
      <c r="Q180" s="4854"/>
      <c r="R180" s="4860"/>
      <c r="S180" s="4854">
        <v>0</v>
      </c>
    </row>
    <row s="28966" customFormat="1" customHeight="1" ht="22.5">
      <c r="A181" s="4853"/>
      <c r="B181" s="4854"/>
      <c r="C181" s="4855" t="s">
        <v>103</v>
      </c>
      <c r="D181" s="4856" t="s">
        <v>4137</v>
      </c>
      <c r="E181" s="4857" t="s">
        <v>4138</v>
      </c>
      <c r="F181" s="4858" t="str">
        <f>IF(TEMPLATE_SPHERE="HEAT","Гкал/час","тыс. куб. м/сутки")</f>
        <v>Гкал/час</v>
      </c>
      <c r="G181" s="4851"/>
      <c r="H181" s="4851">
        <v>0.267</v>
      </c>
      <c r="I181" s="4859"/>
      <c r="J181" s="4854"/>
      <c r="K181" s="4854"/>
      <c r="L181" s="4854"/>
      <c r="M181" s="4854"/>
      <c r="N181" s="4854"/>
      <c r="O181" s="4854"/>
      <c r="P181" s="4854"/>
      <c r="Q181" s="4854"/>
      <c r="R181" s="4860"/>
      <c r="S181" s="4854">
        <v>0</v>
      </c>
    </row>
    <row s="28966" customFormat="1" customHeight="1" ht="22.5">
      <c r="A182" s="4853"/>
      <c r="B182" s="4854"/>
      <c r="C182" s="4855" t="s">
        <v>103</v>
      </c>
      <c r="D182" s="4856" t="s">
        <v>4139</v>
      </c>
      <c r="E182" s="4857" t="s">
        <v>4140</v>
      </c>
      <c r="F182" s="4858" t="str">
        <f>IF(TEMPLATE_SPHERE="HEAT","Гкал/час","тыс. куб. м/сутки")</f>
        <v>Гкал/час</v>
      </c>
      <c r="G182" s="4851"/>
      <c r="H182" s="4851">
        <v>0.774</v>
      </c>
      <c r="I182" s="4859"/>
      <c r="J182" s="4854"/>
      <c r="K182" s="4854"/>
      <c r="L182" s="4854"/>
      <c r="M182" s="4854"/>
      <c r="N182" s="4854"/>
      <c r="O182" s="4854"/>
      <c r="P182" s="4854"/>
      <c r="Q182" s="4854"/>
      <c r="R182" s="4860"/>
      <c r="S182" s="4854">
        <v>0</v>
      </c>
    </row>
    <row s="28966" customFormat="1" customHeight="1" ht="22.5">
      <c r="A183" s="4853"/>
      <c r="B183" s="4854"/>
      <c r="C183" s="4855" t="s">
        <v>103</v>
      </c>
      <c r="D183" s="4856" t="s">
        <v>4141</v>
      </c>
      <c r="E183" s="4857" t="s">
        <v>4142</v>
      </c>
      <c r="F183" s="4858" t="str">
        <f>IF(TEMPLATE_SPHERE="HEAT","Гкал/час","тыс. куб. м/сутки")</f>
        <v>Гкал/час</v>
      </c>
      <c r="G183" s="4851"/>
      <c r="H183" s="4851">
        <v>0.009</v>
      </c>
      <c r="I183" s="4859"/>
      <c r="J183" s="4854"/>
      <c r="K183" s="4854"/>
      <c r="L183" s="4854"/>
      <c r="M183" s="4854"/>
      <c r="N183" s="4854"/>
      <c r="O183" s="4854"/>
      <c r="P183" s="4854"/>
      <c r="Q183" s="4854"/>
      <c r="R183" s="4860"/>
      <c r="S183" s="4854">
        <v>0</v>
      </c>
    </row>
    <row s="28966" customFormat="1" customHeight="1" ht="22.5">
      <c r="A184" s="4853"/>
      <c r="B184" s="4854"/>
      <c r="C184" s="4855" t="s">
        <v>103</v>
      </c>
      <c r="D184" s="4856" t="s">
        <v>4143</v>
      </c>
      <c r="E184" s="4857" t="s">
        <v>4144</v>
      </c>
      <c r="F184" s="4858" t="str">
        <f>IF(TEMPLATE_SPHERE="HEAT","Гкал/час","тыс. куб. м/сутки")</f>
        <v>Гкал/час</v>
      </c>
      <c r="G184" s="4851"/>
      <c r="H184" s="4851">
        <v>0</v>
      </c>
      <c r="I184" s="4859"/>
      <c r="J184" s="4854"/>
      <c r="K184" s="4854"/>
      <c r="L184" s="4854"/>
      <c r="M184" s="4854"/>
      <c r="N184" s="4854"/>
      <c r="O184" s="4854"/>
      <c r="P184" s="4854"/>
      <c r="Q184" s="4854"/>
      <c r="R184" s="4860"/>
      <c r="S184" s="4854">
        <v>0</v>
      </c>
    </row>
    <row s="28966" customFormat="1" customHeight="1" ht="22.5">
      <c r="A185" s="4853"/>
      <c r="B185" s="4854"/>
      <c r="C185" s="4855" t="s">
        <v>103</v>
      </c>
      <c r="D185" s="4856" t="s">
        <v>4145</v>
      </c>
      <c r="E185" s="4857" t="s">
        <v>4146</v>
      </c>
      <c r="F185" s="4858" t="str">
        <f>IF(TEMPLATE_SPHERE="HEAT","Гкал/час","тыс. куб. м/сутки")</f>
        <v>Гкал/час</v>
      </c>
      <c r="G185" s="4851"/>
      <c r="H185" s="4851">
        <v>0.837</v>
      </c>
      <c r="I185" s="4859"/>
      <c r="J185" s="4854"/>
      <c r="K185" s="4854"/>
      <c r="L185" s="4854"/>
      <c r="M185" s="4854"/>
      <c r="N185" s="4854"/>
      <c r="O185" s="4854"/>
      <c r="P185" s="4854"/>
      <c r="Q185" s="4854"/>
      <c r="R185" s="4860"/>
      <c r="S185" s="4854">
        <v>0</v>
      </c>
    </row>
    <row s="28966" customFormat="1" customHeight="1" ht="22.5">
      <c r="A186" s="4853"/>
      <c r="B186" s="4854"/>
      <c r="C186" s="4855" t="s">
        <v>103</v>
      </c>
      <c r="D186" s="4856" t="s">
        <v>4147</v>
      </c>
      <c r="E186" s="4857" t="s">
        <v>4148</v>
      </c>
      <c r="F186" s="4858" t="str">
        <f>IF(TEMPLATE_SPHERE="HEAT","Гкал/час","тыс. куб. м/сутки")</f>
        <v>Гкал/час</v>
      </c>
      <c r="G186" s="4851"/>
      <c r="H186" s="4851">
        <v>0.79</v>
      </c>
      <c r="I186" s="4859"/>
      <c r="J186" s="4854"/>
      <c r="K186" s="4854"/>
      <c r="L186" s="4854"/>
      <c r="M186" s="4854"/>
      <c r="N186" s="4854"/>
      <c r="O186" s="4854"/>
      <c r="P186" s="4854"/>
      <c r="Q186" s="4854"/>
      <c r="R186" s="4860"/>
      <c r="S186" s="4854">
        <v>0</v>
      </c>
    </row>
    <row s="28966" customFormat="1" customHeight="1" ht="22.5">
      <c r="A187" s="4853"/>
      <c r="B187" s="4854"/>
      <c r="C187" s="4855" t="s">
        <v>103</v>
      </c>
      <c r="D187" s="4856" t="s">
        <v>4149</v>
      </c>
      <c r="E187" s="4857" t="s">
        <v>4150</v>
      </c>
      <c r="F187" s="4858" t="str">
        <f>IF(TEMPLATE_SPHERE="HEAT","Гкал/час","тыс. куб. м/сутки")</f>
        <v>Гкал/час</v>
      </c>
      <c r="G187" s="4851"/>
      <c r="H187" s="4851">
        <v>1.468</v>
      </c>
      <c r="I187" s="4859"/>
      <c r="J187" s="4854"/>
      <c r="K187" s="4854"/>
      <c r="L187" s="4854"/>
      <c r="M187" s="4854"/>
      <c r="N187" s="4854"/>
      <c r="O187" s="4854"/>
      <c r="P187" s="4854"/>
      <c r="Q187" s="4854"/>
      <c r="R187" s="4860"/>
      <c r="S187" s="4854">
        <v>0</v>
      </c>
    </row>
    <row s="28966" customFormat="1" customHeight="1" ht="22.5">
      <c r="A188" s="4853"/>
      <c r="B188" s="4854"/>
      <c r="C188" s="4855" t="s">
        <v>103</v>
      </c>
      <c r="D188" s="4856" t="s">
        <v>4151</v>
      </c>
      <c r="E188" s="4857" t="s">
        <v>4152</v>
      </c>
      <c r="F188" s="4858" t="str">
        <f>IF(TEMPLATE_SPHERE="HEAT","Гкал/час","тыс. куб. м/сутки")</f>
        <v>Гкал/час</v>
      </c>
      <c r="G188" s="4851"/>
      <c r="H188" s="4851">
        <v>0.154</v>
      </c>
      <c r="I188" s="4859"/>
      <c r="J188" s="4854"/>
      <c r="K188" s="4854"/>
      <c r="L188" s="4854"/>
      <c r="M188" s="4854"/>
      <c r="N188" s="4854"/>
      <c r="O188" s="4854"/>
      <c r="P188" s="4854"/>
      <c r="Q188" s="4854"/>
      <c r="R188" s="4860"/>
      <c r="S188" s="4854">
        <v>0</v>
      </c>
    </row>
    <row s="28966" customFormat="1" customHeight="1" ht="22.5">
      <c r="A189" s="4853"/>
      <c r="B189" s="4854"/>
      <c r="C189" s="4855" t="s">
        <v>103</v>
      </c>
      <c r="D189" s="4856" t="s">
        <v>4153</v>
      </c>
      <c r="E189" s="4857" t="s">
        <v>4154</v>
      </c>
      <c r="F189" s="4858" t="str">
        <f>IF(TEMPLATE_SPHERE="HEAT","Гкал/час","тыс. куб. м/сутки")</f>
        <v>Гкал/час</v>
      </c>
      <c r="G189" s="4851"/>
      <c r="H189" s="4851">
        <v>0.048</v>
      </c>
      <c r="I189" s="4859"/>
      <c r="J189" s="4854"/>
      <c r="K189" s="4854"/>
      <c r="L189" s="4854"/>
      <c r="M189" s="4854"/>
      <c r="N189" s="4854"/>
      <c r="O189" s="4854"/>
      <c r="P189" s="4854"/>
      <c r="Q189" s="4854"/>
      <c r="R189" s="4860"/>
      <c r="S189" s="4854">
        <v>0</v>
      </c>
    </row>
    <row s="28966" customFormat="1" customHeight="1" ht="22.5">
      <c r="A190" s="4853"/>
      <c r="B190" s="4854"/>
      <c r="C190" s="4855" t="s">
        <v>103</v>
      </c>
      <c r="D190" s="4856" t="s">
        <v>4155</v>
      </c>
      <c r="E190" s="4857" t="s">
        <v>4156</v>
      </c>
      <c r="F190" s="4858" t="str">
        <f>IF(TEMPLATE_SPHERE="HEAT","Гкал/час","тыс. куб. м/сутки")</f>
        <v>Гкал/час</v>
      </c>
      <c r="G190" s="4851"/>
      <c r="H190" s="4851">
        <v>0</v>
      </c>
      <c r="I190" s="4859"/>
      <c r="J190" s="4854"/>
      <c r="K190" s="4854"/>
      <c r="L190" s="4854"/>
      <c r="M190" s="4854"/>
      <c r="N190" s="4854"/>
      <c r="O190" s="4854"/>
      <c r="P190" s="4854"/>
      <c r="Q190" s="4854"/>
      <c r="R190" s="4860"/>
      <c r="S190" s="4854">
        <v>0</v>
      </c>
    </row>
    <row s="28966" customFormat="1" customHeight="1" ht="22.5">
      <c r="A191" s="4853"/>
      <c r="B191" s="4854"/>
      <c r="C191" s="4855" t="s">
        <v>103</v>
      </c>
      <c r="D191" s="4856" t="s">
        <v>4157</v>
      </c>
      <c r="E191" s="4857" t="s">
        <v>4158</v>
      </c>
      <c r="F191" s="4858" t="str">
        <f>IF(TEMPLATE_SPHERE="HEAT","Гкал/час","тыс. куб. м/сутки")</f>
        <v>Гкал/час</v>
      </c>
      <c r="G191" s="4851"/>
      <c r="H191" s="4851">
        <v>0.978</v>
      </c>
      <c r="I191" s="4859"/>
      <c r="J191" s="4854"/>
      <c r="K191" s="4854"/>
      <c r="L191" s="4854"/>
      <c r="M191" s="4854"/>
      <c r="N191" s="4854"/>
      <c r="O191" s="4854"/>
      <c r="P191" s="4854"/>
      <c r="Q191" s="4854"/>
      <c r="R191" s="4860"/>
      <c r="S191" s="4854">
        <v>0</v>
      </c>
    </row>
    <row s="28966" customFormat="1" customHeight="1" ht="22.5">
      <c r="A192" s="4853"/>
      <c r="B192" s="4854"/>
      <c r="C192" s="4855" t="s">
        <v>103</v>
      </c>
      <c r="D192" s="4856" t="s">
        <v>4159</v>
      </c>
      <c r="E192" s="4857" t="s">
        <v>4160</v>
      </c>
      <c r="F192" s="4858" t="str">
        <f>IF(TEMPLATE_SPHERE="HEAT","Гкал/час","тыс. куб. м/сутки")</f>
        <v>Гкал/час</v>
      </c>
      <c r="G192" s="4851"/>
      <c r="H192" s="4851">
        <v>0</v>
      </c>
      <c r="I192" s="4859"/>
      <c r="J192" s="4854"/>
      <c r="K192" s="4854"/>
      <c r="L192" s="4854"/>
      <c r="M192" s="4854"/>
      <c r="N192" s="4854"/>
      <c r="O192" s="4854"/>
      <c r="P192" s="4854"/>
      <c r="Q192" s="4854"/>
      <c r="R192" s="4860"/>
      <c r="S192" s="4854">
        <v>0</v>
      </c>
    </row>
    <row s="28966" customFormat="1" customHeight="1" ht="22.5">
      <c r="A193" s="4853"/>
      <c r="B193" s="4854"/>
      <c r="C193" s="4855" t="s">
        <v>103</v>
      </c>
      <c r="D193" s="4856" t="s">
        <v>4161</v>
      </c>
      <c r="E193" s="4857" t="s">
        <v>4162</v>
      </c>
      <c r="F193" s="4858" t="str">
        <f>IF(TEMPLATE_SPHERE="HEAT","Гкал/час","тыс. куб. м/сутки")</f>
        <v>Гкал/час</v>
      </c>
      <c r="G193" s="4851"/>
      <c r="H193" s="4851">
        <v>0.442</v>
      </c>
      <c r="I193" s="4859"/>
      <c r="J193" s="4854"/>
      <c r="K193" s="4854"/>
      <c r="L193" s="4854"/>
      <c r="M193" s="4854"/>
      <c r="N193" s="4854"/>
      <c r="O193" s="4854"/>
      <c r="P193" s="4854"/>
      <c r="Q193" s="4854"/>
      <c r="R193" s="4860"/>
      <c r="S193" s="4854">
        <v>0</v>
      </c>
    </row>
    <row s="28966" customFormat="1" customHeight="1" ht="22.5">
      <c r="A194" s="4853"/>
      <c r="B194" s="4854"/>
      <c r="C194" s="4855" t="s">
        <v>103</v>
      </c>
      <c r="D194" s="4856" t="s">
        <v>4163</v>
      </c>
      <c r="E194" s="4857" t="s">
        <v>4164</v>
      </c>
      <c r="F194" s="4858" t="str">
        <f>IF(TEMPLATE_SPHERE="HEAT","Гкал/час","тыс. куб. м/сутки")</f>
        <v>Гкал/час</v>
      </c>
      <c r="G194" s="4851"/>
      <c r="H194" s="4851">
        <v>0.98</v>
      </c>
      <c r="I194" s="4859"/>
      <c r="J194" s="4854"/>
      <c r="K194" s="4854"/>
      <c r="L194" s="4854"/>
      <c r="M194" s="4854"/>
      <c r="N194" s="4854"/>
      <c r="O194" s="4854"/>
      <c r="P194" s="4854"/>
      <c r="Q194" s="4854"/>
      <c r="R194" s="4860"/>
      <c r="S194" s="4854">
        <v>0</v>
      </c>
    </row>
    <row s="28966" customFormat="1" customHeight="1" ht="22.5">
      <c r="A195" s="4853"/>
      <c r="B195" s="4854"/>
      <c r="C195" s="4855" t="s">
        <v>103</v>
      </c>
      <c r="D195" s="4856" t="s">
        <v>4165</v>
      </c>
      <c r="E195" s="4857" t="s">
        <v>4166</v>
      </c>
      <c r="F195" s="4858" t="str">
        <f>IF(TEMPLATE_SPHERE="HEAT","Гкал/час","тыс. куб. м/сутки")</f>
        <v>Гкал/час</v>
      </c>
      <c r="G195" s="4851"/>
      <c r="H195" s="4851">
        <v>14.162</v>
      </c>
      <c r="I195" s="4859"/>
      <c r="J195" s="4854"/>
      <c r="K195" s="4854"/>
      <c r="L195" s="4854"/>
      <c r="M195" s="4854"/>
      <c r="N195" s="4854"/>
      <c r="O195" s="4854"/>
      <c r="P195" s="4854"/>
      <c r="Q195" s="4854"/>
      <c r="R195" s="4860"/>
      <c r="S195" s="4854">
        <v>0</v>
      </c>
    </row>
    <row s="28966" customFormat="1" customHeight="1" ht="22.5">
      <c r="A196" s="4853"/>
      <c r="B196" s="4854"/>
      <c r="C196" s="4855" t="s">
        <v>103</v>
      </c>
      <c r="D196" s="4856" t="s">
        <v>4167</v>
      </c>
      <c r="E196" s="4857" t="s">
        <v>4168</v>
      </c>
      <c r="F196" s="4858" t="str">
        <f>IF(TEMPLATE_SPHERE="HEAT","Гкал/час","тыс. куб. м/сутки")</f>
        <v>Гкал/час</v>
      </c>
      <c r="G196" s="4851"/>
      <c r="H196" s="4851">
        <v>0</v>
      </c>
      <c r="I196" s="4859"/>
      <c r="J196" s="4854"/>
      <c r="K196" s="4854"/>
      <c r="L196" s="4854"/>
      <c r="M196" s="4854"/>
      <c r="N196" s="4854"/>
      <c r="O196" s="4854"/>
      <c r="P196" s="4854"/>
      <c r="Q196" s="4854"/>
      <c r="R196" s="4860"/>
      <c r="S196" s="4854">
        <v>0</v>
      </c>
    </row>
    <row s="28966" customFormat="1" customHeight="1" ht="22.5">
      <c r="A197" s="4853"/>
      <c r="B197" s="4854"/>
      <c r="C197" s="4855" t="s">
        <v>103</v>
      </c>
      <c r="D197" s="4856" t="s">
        <v>4169</v>
      </c>
      <c r="E197" s="4857" t="s">
        <v>4170</v>
      </c>
      <c r="F197" s="4858" t="str">
        <f>IF(TEMPLATE_SPHERE="HEAT","Гкал/час","тыс. куб. м/сутки")</f>
        <v>Гкал/час</v>
      </c>
      <c r="G197" s="4851"/>
      <c r="H197" s="4851">
        <v>0</v>
      </c>
      <c r="I197" s="4859"/>
      <c r="J197" s="4854"/>
      <c r="K197" s="4854"/>
      <c r="L197" s="4854"/>
      <c r="M197" s="4854"/>
      <c r="N197" s="4854"/>
      <c r="O197" s="4854"/>
      <c r="P197" s="4854"/>
      <c r="Q197" s="4854"/>
      <c r="R197" s="4860"/>
      <c r="S197" s="4854">
        <v>0</v>
      </c>
    </row>
    <row s="28966" customFormat="1" customHeight="1" ht="22.5">
      <c r="A198" s="4853"/>
      <c r="B198" s="4854"/>
      <c r="C198" s="4855" t="s">
        <v>103</v>
      </c>
      <c r="D198" s="4856" t="s">
        <v>4171</v>
      </c>
      <c r="E198" s="4857" t="s">
        <v>4172</v>
      </c>
      <c r="F198" s="4858" t="str">
        <f>IF(TEMPLATE_SPHERE="HEAT","Гкал/час","тыс. куб. м/сутки")</f>
        <v>Гкал/час</v>
      </c>
      <c r="G198" s="4851"/>
      <c r="H198" s="4851">
        <v>0.208</v>
      </c>
      <c r="I198" s="4859"/>
      <c r="J198" s="4854"/>
      <c r="K198" s="4854"/>
      <c r="L198" s="4854"/>
      <c r="M198" s="4854"/>
      <c r="N198" s="4854"/>
      <c r="O198" s="4854"/>
      <c r="P198" s="4854"/>
      <c r="Q198" s="4854"/>
      <c r="R198" s="4860"/>
      <c r="S198" s="4854">
        <v>0</v>
      </c>
    </row>
    <row s="28966" customFormat="1" customHeight="1" ht="22.5">
      <c r="A199" s="4853"/>
      <c r="B199" s="4854"/>
      <c r="C199" s="4855" t="s">
        <v>103</v>
      </c>
      <c r="D199" s="4856" t="s">
        <v>4173</v>
      </c>
      <c r="E199" s="4857" t="s">
        <v>4174</v>
      </c>
      <c r="F199" s="4858" t="str">
        <f>IF(TEMPLATE_SPHERE="HEAT","Гкал/час","тыс. куб. м/сутки")</f>
        <v>Гкал/час</v>
      </c>
      <c r="G199" s="4851"/>
      <c r="H199" s="4851">
        <v>0.006</v>
      </c>
      <c r="I199" s="4859"/>
      <c r="J199" s="4854"/>
      <c r="K199" s="4854"/>
      <c r="L199" s="4854"/>
      <c r="M199" s="4854"/>
      <c r="N199" s="4854"/>
      <c r="O199" s="4854"/>
      <c r="P199" s="4854"/>
      <c r="Q199" s="4854"/>
      <c r="R199" s="4860"/>
      <c r="S199" s="4854">
        <v>0</v>
      </c>
    </row>
    <row s="28966" customFormat="1" customHeight="1" ht="22.5">
      <c r="A200" s="4853"/>
      <c r="B200" s="4854"/>
      <c r="C200" s="4855" t="s">
        <v>103</v>
      </c>
      <c r="D200" s="4856" t="s">
        <v>4175</v>
      </c>
      <c r="E200" s="4857" t="s">
        <v>4176</v>
      </c>
      <c r="F200" s="4858" t="str">
        <f>IF(TEMPLATE_SPHERE="HEAT","Гкал/час","тыс. куб. м/сутки")</f>
        <v>Гкал/час</v>
      </c>
      <c r="G200" s="4851"/>
      <c r="H200" s="4851">
        <v>0.027</v>
      </c>
      <c r="I200" s="4859"/>
      <c r="J200" s="4854"/>
      <c r="K200" s="4854"/>
      <c r="L200" s="4854"/>
      <c r="M200" s="4854"/>
      <c r="N200" s="4854"/>
      <c r="O200" s="4854"/>
      <c r="P200" s="4854"/>
      <c r="Q200" s="4854"/>
      <c r="R200" s="4860"/>
      <c r="S200" s="4854">
        <v>0</v>
      </c>
    </row>
    <row s="28966" customFormat="1" customHeight="1" ht="22.5">
      <c r="A201" s="4853"/>
      <c r="B201" s="4854"/>
      <c r="C201" s="4855" t="s">
        <v>103</v>
      </c>
      <c r="D201" s="4856" t="s">
        <v>4177</v>
      </c>
      <c r="E201" s="4857" t="s">
        <v>4178</v>
      </c>
      <c r="F201" s="4858" t="str">
        <f>IF(TEMPLATE_SPHERE="HEAT","Гкал/час","тыс. куб. м/сутки")</f>
        <v>Гкал/час</v>
      </c>
      <c r="G201" s="4851"/>
      <c r="H201" s="4851">
        <v>0</v>
      </c>
      <c r="I201" s="4859"/>
      <c r="J201" s="4854"/>
      <c r="K201" s="4854"/>
      <c r="L201" s="4854"/>
      <c r="M201" s="4854"/>
      <c r="N201" s="4854"/>
      <c r="O201" s="4854"/>
      <c r="P201" s="4854"/>
      <c r="Q201" s="4854"/>
      <c r="R201" s="4860"/>
      <c r="S201" s="4854">
        <v>0</v>
      </c>
    </row>
    <row s="28966" customFormat="1" customHeight="1" ht="22.5">
      <c r="A202" s="4853"/>
      <c r="B202" s="4854"/>
      <c r="C202" s="4855" t="s">
        <v>103</v>
      </c>
      <c r="D202" s="4856" t="s">
        <v>4179</v>
      </c>
      <c r="E202" s="4857" t="s">
        <v>4180</v>
      </c>
      <c r="F202" s="4858" t="str">
        <f>IF(TEMPLATE_SPHERE="HEAT","Гкал/час","тыс. куб. м/сутки")</f>
        <v>Гкал/час</v>
      </c>
      <c r="G202" s="4851"/>
      <c r="H202" s="4851">
        <v>0.02</v>
      </c>
      <c r="I202" s="4859"/>
      <c r="J202" s="4854"/>
      <c r="K202" s="4854"/>
      <c r="L202" s="4854"/>
      <c r="M202" s="4854"/>
      <c r="N202" s="4854"/>
      <c r="O202" s="4854"/>
      <c r="P202" s="4854"/>
      <c r="Q202" s="4854"/>
      <c r="R202" s="4860"/>
      <c r="S202" s="4854">
        <v>0</v>
      </c>
    </row>
    <row s="28966" customFormat="1" customHeight="1" ht="22.5">
      <c r="A203" s="4853"/>
      <c r="B203" s="4854"/>
      <c r="C203" s="4855" t="s">
        <v>103</v>
      </c>
      <c r="D203" s="4856" t="s">
        <v>4181</v>
      </c>
      <c r="E203" s="4857" t="s">
        <v>4182</v>
      </c>
      <c r="F203" s="4858" t="str">
        <f>IF(TEMPLATE_SPHERE="HEAT","Гкал/час","тыс. куб. м/сутки")</f>
        <v>Гкал/час</v>
      </c>
      <c r="G203" s="4851"/>
      <c r="H203" s="4851">
        <v>0.007</v>
      </c>
      <c r="I203" s="4859"/>
      <c r="J203" s="4854"/>
      <c r="K203" s="4854"/>
      <c r="L203" s="4854"/>
      <c r="M203" s="4854"/>
      <c r="N203" s="4854"/>
      <c r="O203" s="4854"/>
      <c r="P203" s="4854"/>
      <c r="Q203" s="4854"/>
      <c r="R203" s="4860"/>
      <c r="S203" s="4854">
        <v>0</v>
      </c>
    </row>
    <row s="28966" customFormat="1" customHeight="1" ht="22.5">
      <c r="A204" s="4853"/>
      <c r="B204" s="4854"/>
      <c r="C204" s="4855" t="s">
        <v>103</v>
      </c>
      <c r="D204" s="4856" t="s">
        <v>4183</v>
      </c>
      <c r="E204" s="4857" t="s">
        <v>4184</v>
      </c>
      <c r="F204" s="4858" t="str">
        <f>IF(TEMPLATE_SPHERE="HEAT","Гкал/час","тыс. куб. м/сутки")</f>
        <v>Гкал/час</v>
      </c>
      <c r="G204" s="4851"/>
      <c r="H204" s="4851">
        <v>1.995</v>
      </c>
      <c r="I204" s="4859"/>
      <c r="J204" s="4854"/>
      <c r="K204" s="4854"/>
      <c r="L204" s="4854"/>
      <c r="M204" s="4854"/>
      <c r="N204" s="4854"/>
      <c r="O204" s="4854"/>
      <c r="P204" s="4854"/>
      <c r="Q204" s="4854"/>
      <c r="R204" s="4860"/>
      <c r="S204" s="4854">
        <v>0</v>
      </c>
    </row>
    <row s="28966" customFormat="1" customHeight="1" ht="22.5">
      <c r="A205" s="4853"/>
      <c r="B205" s="4854"/>
      <c r="C205" s="4855" t="s">
        <v>103</v>
      </c>
      <c r="D205" s="4856" t="s">
        <v>4185</v>
      </c>
      <c r="E205" s="4857" t="s">
        <v>4186</v>
      </c>
      <c r="F205" s="4858" t="str">
        <f>IF(TEMPLATE_SPHERE="HEAT","Гкал/час","тыс. куб. м/сутки")</f>
        <v>Гкал/час</v>
      </c>
      <c r="G205" s="4851"/>
      <c r="H205" s="4851">
        <v>0</v>
      </c>
      <c r="I205" s="4859"/>
      <c r="J205" s="4854"/>
      <c r="K205" s="4854"/>
      <c r="L205" s="4854"/>
      <c r="M205" s="4854"/>
      <c r="N205" s="4854"/>
      <c r="O205" s="4854"/>
      <c r="P205" s="4854"/>
      <c r="Q205" s="4854"/>
      <c r="R205" s="4860"/>
      <c r="S205" s="4854">
        <v>0</v>
      </c>
    </row>
    <row s="28966" customFormat="1" customHeight="1" ht="22.5">
      <c r="A206" s="4853"/>
      <c r="B206" s="4854"/>
      <c r="C206" s="4855" t="s">
        <v>103</v>
      </c>
      <c r="D206" s="4856" t="s">
        <v>4187</v>
      </c>
      <c r="E206" s="4857" t="s">
        <v>4188</v>
      </c>
      <c r="F206" s="4858" t="str">
        <f>IF(TEMPLATE_SPHERE="HEAT","Гкал/час","тыс. куб. м/сутки")</f>
        <v>Гкал/час</v>
      </c>
      <c r="G206" s="4851"/>
      <c r="H206" s="4851">
        <v>0.101</v>
      </c>
      <c r="I206" s="4859"/>
      <c r="J206" s="4854"/>
      <c r="K206" s="4854"/>
      <c r="L206" s="4854"/>
      <c r="M206" s="4854"/>
      <c r="N206" s="4854"/>
      <c r="O206" s="4854"/>
      <c r="P206" s="4854"/>
      <c r="Q206" s="4854"/>
      <c r="R206" s="4860"/>
      <c r="S206" s="4854">
        <v>0</v>
      </c>
    </row>
    <row s="28966" customFormat="1" customHeight="1" ht="22.5">
      <c r="A207" s="4853"/>
      <c r="B207" s="4854"/>
      <c r="C207" s="4855" t="s">
        <v>103</v>
      </c>
      <c r="D207" s="4856" t="s">
        <v>4189</v>
      </c>
      <c r="E207" s="4857" t="s">
        <v>4190</v>
      </c>
      <c r="F207" s="4858" t="str">
        <f>IF(TEMPLATE_SPHERE="HEAT","Гкал/час","тыс. куб. м/сутки")</f>
        <v>Гкал/час</v>
      </c>
      <c r="G207" s="4851"/>
      <c r="H207" s="4851">
        <v>1.645</v>
      </c>
      <c r="I207" s="4859"/>
      <c r="J207" s="4854"/>
      <c r="K207" s="4854"/>
      <c r="L207" s="4854"/>
      <c r="M207" s="4854"/>
      <c r="N207" s="4854"/>
      <c r="O207" s="4854"/>
      <c r="P207" s="4854"/>
      <c r="Q207" s="4854"/>
      <c r="R207" s="4860"/>
      <c r="S207" s="4854">
        <v>0</v>
      </c>
    </row>
    <row s="28966" customFormat="1" customHeight="1" ht="22.5">
      <c r="A208" s="4853"/>
      <c r="B208" s="4854"/>
      <c r="C208" s="4855" t="s">
        <v>103</v>
      </c>
      <c r="D208" s="4856" t="s">
        <v>4191</v>
      </c>
      <c r="E208" s="4857" t="s">
        <v>4192</v>
      </c>
      <c r="F208" s="4858" t="str">
        <f>IF(TEMPLATE_SPHERE="HEAT","Гкал/час","тыс. куб. м/сутки")</f>
        <v>Гкал/час</v>
      </c>
      <c r="G208" s="4851"/>
      <c r="H208" s="4851">
        <v>0.361</v>
      </c>
      <c r="I208" s="4859"/>
      <c r="J208" s="4854"/>
      <c r="K208" s="4854"/>
      <c r="L208" s="4854"/>
      <c r="M208" s="4854"/>
      <c r="N208" s="4854"/>
      <c r="O208" s="4854"/>
      <c r="P208" s="4854"/>
      <c r="Q208" s="4854"/>
      <c r="R208" s="4860"/>
      <c r="S208" s="4854">
        <v>0</v>
      </c>
    </row>
    <row s="28966" customFormat="1" customHeight="1" ht="22.5">
      <c r="A209" s="4853"/>
      <c r="B209" s="4854"/>
      <c r="C209" s="4855" t="s">
        <v>103</v>
      </c>
      <c r="D209" s="4856" t="s">
        <v>4193</v>
      </c>
      <c r="E209" s="4857" t="s">
        <v>4194</v>
      </c>
      <c r="F209" s="4858" t="str">
        <f>IF(TEMPLATE_SPHERE="HEAT","Гкал/час","тыс. куб. м/сутки")</f>
        <v>Гкал/час</v>
      </c>
      <c r="G209" s="4851"/>
      <c r="H209" s="4851">
        <v>0.174</v>
      </c>
      <c r="I209" s="4859"/>
      <c r="J209" s="4854"/>
      <c r="K209" s="4854"/>
      <c r="L209" s="4854"/>
      <c r="M209" s="4854"/>
      <c r="N209" s="4854"/>
      <c r="O209" s="4854"/>
      <c r="P209" s="4854"/>
      <c r="Q209" s="4854"/>
      <c r="R209" s="4860"/>
      <c r="S209" s="4854">
        <v>0</v>
      </c>
    </row>
    <row s="28966" customFormat="1" customHeight="1" ht="22.5">
      <c r="A210" s="4853"/>
      <c r="B210" s="4854"/>
      <c r="C210" s="4855" t="s">
        <v>103</v>
      </c>
      <c r="D210" s="4856" t="s">
        <v>4195</v>
      </c>
      <c r="E210" s="4857" t="s">
        <v>4196</v>
      </c>
      <c r="F210" s="4858" t="str">
        <f>IF(TEMPLATE_SPHERE="HEAT","Гкал/час","тыс. куб. м/сутки")</f>
        <v>Гкал/час</v>
      </c>
      <c r="G210" s="4851"/>
      <c r="H210" s="4851">
        <v>0.413</v>
      </c>
      <c r="I210" s="4859"/>
      <c r="J210" s="4854"/>
      <c r="K210" s="4854"/>
      <c r="L210" s="4854"/>
      <c r="M210" s="4854"/>
      <c r="N210" s="4854"/>
      <c r="O210" s="4854"/>
      <c r="P210" s="4854"/>
      <c r="Q210" s="4854"/>
      <c r="R210" s="4860"/>
      <c r="S210" s="4854">
        <v>0</v>
      </c>
    </row>
    <row s="28966" customFormat="1" customHeight="1" ht="22.5">
      <c r="A211" s="4853"/>
      <c r="B211" s="4854"/>
      <c r="C211" s="4855" t="s">
        <v>103</v>
      </c>
      <c r="D211" s="4856" t="s">
        <v>4197</v>
      </c>
      <c r="E211" s="4857" t="s">
        <v>4198</v>
      </c>
      <c r="F211" s="4858" t="str">
        <f>IF(TEMPLATE_SPHERE="HEAT","Гкал/час","тыс. куб. м/сутки")</f>
        <v>Гкал/час</v>
      </c>
      <c r="G211" s="4851"/>
      <c r="H211" s="4851">
        <v>0.432</v>
      </c>
      <c r="I211" s="4859"/>
      <c r="J211" s="4854"/>
      <c r="K211" s="4854"/>
      <c r="L211" s="4854"/>
      <c r="M211" s="4854"/>
      <c r="N211" s="4854"/>
      <c r="O211" s="4854"/>
      <c r="P211" s="4854"/>
      <c r="Q211" s="4854"/>
      <c r="R211" s="4860"/>
      <c r="S211" s="4854">
        <v>0</v>
      </c>
    </row>
    <row s="28966" customFormat="1" customHeight="1" ht="22.5">
      <c r="A212" s="4853"/>
      <c r="B212" s="4854"/>
      <c r="C212" s="4855" t="s">
        <v>103</v>
      </c>
      <c r="D212" s="4856" t="s">
        <v>4199</v>
      </c>
      <c r="E212" s="4857" t="s">
        <v>4200</v>
      </c>
      <c r="F212" s="4858" t="str">
        <f>IF(TEMPLATE_SPHERE="HEAT","Гкал/час","тыс. куб. м/сутки")</f>
        <v>Гкал/час</v>
      </c>
      <c r="G212" s="4851"/>
      <c r="H212" s="4851">
        <v>0.312</v>
      </c>
      <c r="I212" s="4859"/>
      <c r="J212" s="4854"/>
      <c r="K212" s="4854"/>
      <c r="L212" s="4854"/>
      <c r="M212" s="4854"/>
      <c r="N212" s="4854"/>
      <c r="O212" s="4854"/>
      <c r="P212" s="4854"/>
      <c r="Q212" s="4854"/>
      <c r="R212" s="4860"/>
      <c r="S212" s="4854">
        <v>0</v>
      </c>
    </row>
    <row s="28966" customFormat="1" customHeight="1" ht="22.5">
      <c r="A213" s="4853"/>
      <c r="B213" s="4854"/>
      <c r="C213" s="4855" t="s">
        <v>103</v>
      </c>
      <c r="D213" s="4856" t="s">
        <v>4201</v>
      </c>
      <c r="E213" s="4857" t="s">
        <v>4202</v>
      </c>
      <c r="F213" s="4858" t="str">
        <f>IF(TEMPLATE_SPHERE="HEAT","Гкал/час","тыс. куб. м/сутки")</f>
        <v>Гкал/час</v>
      </c>
      <c r="G213" s="4851"/>
      <c r="H213" s="4851">
        <v>0</v>
      </c>
      <c r="I213" s="4859"/>
      <c r="J213" s="4854"/>
      <c r="K213" s="4854"/>
      <c r="L213" s="4854"/>
      <c r="M213" s="4854"/>
      <c r="N213" s="4854"/>
      <c r="O213" s="4854"/>
      <c r="P213" s="4854"/>
      <c r="Q213" s="4854"/>
      <c r="R213" s="4860"/>
      <c r="S213" s="4854">
        <v>0</v>
      </c>
    </row>
    <row s="28966" customFormat="1" customHeight="1" ht="22.5">
      <c r="A214" s="4853"/>
      <c r="B214" s="4854"/>
      <c r="C214" s="4855" t="s">
        <v>103</v>
      </c>
      <c r="D214" s="4856" t="s">
        <v>4203</v>
      </c>
      <c r="E214" s="4857" t="s">
        <v>4204</v>
      </c>
      <c r="F214" s="4858" t="str">
        <f>IF(TEMPLATE_SPHERE="HEAT","Гкал/час","тыс. куб. м/сутки")</f>
        <v>Гкал/час</v>
      </c>
      <c r="G214" s="4851"/>
      <c r="H214" s="4851">
        <v>29.48</v>
      </c>
      <c r="I214" s="4859"/>
      <c r="J214" s="4854"/>
      <c r="K214" s="4854"/>
      <c r="L214" s="4854"/>
      <c r="M214" s="4854"/>
      <c r="N214" s="4854"/>
      <c r="O214" s="4854"/>
      <c r="P214" s="4854"/>
      <c r="Q214" s="4854"/>
      <c r="R214" s="4860"/>
      <c r="S214" s="4854">
        <v>0</v>
      </c>
    </row>
    <row s="28966" customFormat="1" customHeight="1" ht="22.5">
      <c r="A215" s="4853"/>
      <c r="B215" s="4854"/>
      <c r="C215" s="4855" t="s">
        <v>103</v>
      </c>
      <c r="D215" s="4856" t="s">
        <v>4205</v>
      </c>
      <c r="E215" s="4857" t="s">
        <v>4206</v>
      </c>
      <c r="F215" s="4858" t="str">
        <f>IF(TEMPLATE_SPHERE="HEAT","Гкал/час","тыс. куб. м/сутки")</f>
        <v>Гкал/час</v>
      </c>
      <c r="G215" s="4851"/>
      <c r="H215" s="4851">
        <v>38.363</v>
      </c>
      <c r="I215" s="4859"/>
      <c r="J215" s="4854"/>
      <c r="K215" s="4854"/>
      <c r="L215" s="4854"/>
      <c r="M215" s="4854"/>
      <c r="N215" s="4854"/>
      <c r="O215" s="4854"/>
      <c r="P215" s="4854"/>
      <c r="Q215" s="4854"/>
      <c r="R215" s="4860"/>
      <c r="S215" s="4854">
        <v>0</v>
      </c>
    </row>
    <row s="28966" customFormat="1" customHeight="1" ht="22.5">
      <c r="A216" s="4853"/>
      <c r="B216" s="4854"/>
      <c r="C216" s="4855" t="s">
        <v>103</v>
      </c>
      <c r="D216" s="4856" t="s">
        <v>4207</v>
      </c>
      <c r="E216" s="4857" t="s">
        <v>4208</v>
      </c>
      <c r="F216" s="4858" t="str">
        <f>IF(TEMPLATE_SPHERE="HEAT","Гкал/час","тыс. куб. м/сутки")</f>
        <v>Гкал/час</v>
      </c>
      <c r="G216" s="4851"/>
      <c r="H216" s="4851">
        <v>0.367</v>
      </c>
      <c r="I216" s="4859"/>
      <c r="J216" s="4854"/>
      <c r="K216" s="4854"/>
      <c r="L216" s="4854"/>
      <c r="M216" s="4854"/>
      <c r="N216" s="4854"/>
      <c r="O216" s="4854"/>
      <c r="P216" s="4854"/>
      <c r="Q216" s="4854"/>
      <c r="R216" s="4860"/>
      <c r="S216" s="4854">
        <v>0</v>
      </c>
    </row>
    <row s="28966" customFormat="1" customHeight="1" ht="22.5">
      <c r="A217" s="4853"/>
      <c r="B217" s="4854"/>
      <c r="C217" s="4855" t="s">
        <v>103</v>
      </c>
      <c r="D217" s="4856" t="s">
        <v>4209</v>
      </c>
      <c r="E217" s="4857" t="s">
        <v>4210</v>
      </c>
      <c r="F217" s="4858" t="str">
        <f>IF(TEMPLATE_SPHERE="HEAT","Гкал/час","тыс. куб. м/сутки")</f>
        <v>Гкал/час</v>
      </c>
      <c r="G217" s="4851"/>
      <c r="H217" s="4851">
        <v>0.09</v>
      </c>
      <c r="I217" s="4859"/>
      <c r="J217" s="4854"/>
      <c r="K217" s="4854"/>
      <c r="L217" s="4854"/>
      <c r="M217" s="4854"/>
      <c r="N217" s="4854"/>
      <c r="O217" s="4854"/>
      <c r="P217" s="4854"/>
      <c r="Q217" s="4854"/>
      <c r="R217" s="4860"/>
      <c r="S217" s="4854">
        <v>0</v>
      </c>
    </row>
    <row s="28966" customFormat="1" customHeight="1" ht="22.5">
      <c r="A218" s="4853"/>
      <c r="B218" s="4854"/>
      <c r="C218" s="4855" t="s">
        <v>103</v>
      </c>
      <c r="D218" s="4856" t="s">
        <v>4211</v>
      </c>
      <c r="E218" s="4857" t="s">
        <v>4212</v>
      </c>
      <c r="F218" s="4858" t="str">
        <f>IF(TEMPLATE_SPHERE="HEAT","Гкал/час","тыс. куб. м/сутки")</f>
        <v>Гкал/час</v>
      </c>
      <c r="G218" s="4851"/>
      <c r="H218" s="4851">
        <v>2.831</v>
      </c>
      <c r="I218" s="4859"/>
      <c r="J218" s="4854"/>
      <c r="K218" s="4854"/>
      <c r="L218" s="4854"/>
      <c r="M218" s="4854"/>
      <c r="N218" s="4854"/>
      <c r="O218" s="4854"/>
      <c r="P218" s="4854"/>
      <c r="Q218" s="4854"/>
      <c r="R218" s="4860"/>
      <c r="S218" s="4854">
        <v>0</v>
      </c>
    </row>
    <row s="28966" customFormat="1" customHeight="1" ht="22.5">
      <c r="A219" s="4853"/>
      <c r="B219" s="4854"/>
      <c r="C219" s="4855" t="s">
        <v>103</v>
      </c>
      <c r="D219" s="4856" t="s">
        <v>4213</v>
      </c>
      <c r="E219" s="4857" t="s">
        <v>4214</v>
      </c>
      <c r="F219" s="4858" t="str">
        <f>IF(TEMPLATE_SPHERE="HEAT","Гкал/час","тыс. куб. м/сутки")</f>
        <v>Гкал/час</v>
      </c>
      <c r="G219" s="4851"/>
      <c r="H219" s="4851">
        <v>9.259</v>
      </c>
      <c r="I219" s="4859"/>
      <c r="J219" s="4854"/>
      <c r="K219" s="4854"/>
      <c r="L219" s="4854"/>
      <c r="M219" s="4854"/>
      <c r="N219" s="4854"/>
      <c r="O219" s="4854"/>
      <c r="P219" s="4854"/>
      <c r="Q219" s="4854"/>
      <c r="R219" s="4860"/>
      <c r="S219" s="4854">
        <v>0</v>
      </c>
    </row>
    <row s="28966" customFormat="1" customHeight="1" ht="22.5">
      <c r="A220" s="4853"/>
      <c r="B220" s="4854"/>
      <c r="C220" s="4855" t="s">
        <v>103</v>
      </c>
      <c r="D220" s="4856" t="s">
        <v>4215</v>
      </c>
      <c r="E220" s="4857" t="s">
        <v>4216</v>
      </c>
      <c r="F220" s="4858" t="str">
        <f>IF(TEMPLATE_SPHERE="HEAT","Гкал/час","тыс. куб. м/сутки")</f>
        <v>Гкал/час</v>
      </c>
      <c r="G220" s="4851"/>
      <c r="H220" s="4851">
        <v>1.116</v>
      </c>
      <c r="I220" s="4859"/>
      <c r="J220" s="4854"/>
      <c r="K220" s="4854"/>
      <c r="L220" s="4854"/>
      <c r="M220" s="4854"/>
      <c r="N220" s="4854"/>
      <c r="O220" s="4854"/>
      <c r="P220" s="4854"/>
      <c r="Q220" s="4854"/>
      <c r="R220" s="4860"/>
      <c r="S220" s="4854">
        <v>0</v>
      </c>
    </row>
    <row s="28966" customFormat="1" customHeight="1" ht="22.5">
      <c r="A221" s="4853"/>
      <c r="B221" s="4854"/>
      <c r="C221" s="4855" t="s">
        <v>103</v>
      </c>
      <c r="D221" s="4856" t="s">
        <v>4217</v>
      </c>
      <c r="E221" s="4857" t="s">
        <v>4218</v>
      </c>
      <c r="F221" s="4858" t="str">
        <f>IF(TEMPLATE_SPHERE="HEAT","Гкал/час","тыс. куб. м/сутки")</f>
        <v>Гкал/час</v>
      </c>
      <c r="G221" s="4851"/>
      <c r="H221" s="4851">
        <v>4.331</v>
      </c>
      <c r="I221" s="4859"/>
      <c r="J221" s="4854"/>
      <c r="K221" s="4854"/>
      <c r="L221" s="4854"/>
      <c r="M221" s="4854"/>
      <c r="N221" s="4854"/>
      <c r="O221" s="4854"/>
      <c r="P221" s="4854"/>
      <c r="Q221" s="4854"/>
      <c r="R221" s="4860"/>
      <c r="S221" s="4854">
        <v>0</v>
      </c>
    </row>
    <row s="28966" customFormat="1" customHeight="1" ht="22.5">
      <c r="A222" s="4853"/>
      <c r="B222" s="4854"/>
      <c r="C222" s="4855" t="s">
        <v>103</v>
      </c>
      <c r="D222" s="4856" t="s">
        <v>4219</v>
      </c>
      <c r="E222" s="4857" t="s">
        <v>4220</v>
      </c>
      <c r="F222" s="4858" t="str">
        <f>IF(TEMPLATE_SPHERE="HEAT","Гкал/час","тыс. куб. м/сутки")</f>
        <v>Гкал/час</v>
      </c>
      <c r="G222" s="4851"/>
      <c r="H222" s="4851">
        <v>32.627</v>
      </c>
      <c r="I222" s="4859"/>
      <c r="J222" s="4854"/>
      <c r="K222" s="4854"/>
      <c r="L222" s="4854"/>
      <c r="M222" s="4854"/>
      <c r="N222" s="4854"/>
      <c r="O222" s="4854"/>
      <c r="P222" s="4854"/>
      <c r="Q222" s="4854"/>
      <c r="R222" s="4860"/>
      <c r="S222" s="4854">
        <v>0</v>
      </c>
    </row>
    <row s="28966" customFormat="1" customHeight="1" ht="22.5">
      <c r="A223" s="4853"/>
      <c r="B223" s="4854"/>
      <c r="C223" s="4855" t="s">
        <v>103</v>
      </c>
      <c r="D223" s="4856" t="s">
        <v>4221</v>
      </c>
      <c r="E223" s="4857" t="s">
        <v>4222</v>
      </c>
      <c r="F223" s="4858" t="str">
        <f>IF(TEMPLATE_SPHERE="HEAT","Гкал/час","тыс. куб. м/сутки")</f>
        <v>Гкал/час</v>
      </c>
      <c r="G223" s="4851"/>
      <c r="H223" s="4851">
        <v>0.046</v>
      </c>
      <c r="I223" s="4859"/>
      <c r="J223" s="4854"/>
      <c r="K223" s="4854"/>
      <c r="L223" s="4854"/>
      <c r="M223" s="4854"/>
      <c r="N223" s="4854"/>
      <c r="O223" s="4854"/>
      <c r="P223" s="4854"/>
      <c r="Q223" s="4854"/>
      <c r="R223" s="4860"/>
      <c r="S223" s="4854">
        <v>0</v>
      </c>
    </row>
    <row s="28966" customFormat="1" customHeight="1" ht="22.5">
      <c r="A224" s="4853"/>
      <c r="B224" s="4854"/>
      <c r="C224" s="4855" t="s">
        <v>103</v>
      </c>
      <c r="D224" s="4856" t="s">
        <v>4223</v>
      </c>
      <c r="E224" s="4857" t="s">
        <v>4224</v>
      </c>
      <c r="F224" s="4858" t="str">
        <f>IF(TEMPLATE_SPHERE="HEAT","Гкал/час","тыс. куб. м/сутки")</f>
        <v>Гкал/час</v>
      </c>
      <c r="G224" s="4851"/>
      <c r="H224" s="4851">
        <v>34.069</v>
      </c>
      <c r="I224" s="4859"/>
      <c r="J224" s="4854"/>
      <c r="K224" s="4854"/>
      <c r="L224" s="4854"/>
      <c r="M224" s="4854"/>
      <c r="N224" s="4854"/>
      <c r="O224" s="4854"/>
      <c r="P224" s="4854"/>
      <c r="Q224" s="4854"/>
      <c r="R224" s="4860"/>
      <c r="S224" s="4854">
        <v>0</v>
      </c>
    </row>
    <row s="28966" customFormat="1" customHeight="1" ht="22.5">
      <c r="A225" s="4853"/>
      <c r="B225" s="4854"/>
      <c r="C225" s="4855" t="s">
        <v>103</v>
      </c>
      <c r="D225" s="4856" t="s">
        <v>4225</v>
      </c>
      <c r="E225" s="4857" t="s">
        <v>4226</v>
      </c>
      <c r="F225" s="4858" t="str">
        <f>IF(TEMPLATE_SPHERE="HEAT","Гкал/час","тыс. куб. м/сутки")</f>
        <v>Гкал/час</v>
      </c>
      <c r="G225" s="4851"/>
      <c r="H225" s="4851">
        <v>7.326</v>
      </c>
      <c r="I225" s="4859"/>
      <c r="J225" s="4854"/>
      <c r="K225" s="4854"/>
      <c r="L225" s="4854"/>
      <c r="M225" s="4854"/>
      <c r="N225" s="4854"/>
      <c r="O225" s="4854"/>
      <c r="P225" s="4854"/>
      <c r="Q225" s="4854"/>
      <c r="R225" s="4860"/>
      <c r="S225" s="4854">
        <v>0</v>
      </c>
    </row>
    <row s="28966" customFormat="1" customHeight="1" ht="22.5">
      <c r="A226" s="4853"/>
      <c r="B226" s="4854"/>
      <c r="C226" s="4855" t="s">
        <v>103</v>
      </c>
      <c r="D226" s="4856" t="s">
        <v>4227</v>
      </c>
      <c r="E226" s="4857" t="s">
        <v>4228</v>
      </c>
      <c r="F226" s="4858" t="str">
        <f>IF(TEMPLATE_SPHERE="HEAT","Гкал/час","тыс. куб. м/сутки")</f>
        <v>Гкал/час</v>
      </c>
      <c r="G226" s="4851"/>
      <c r="H226" s="4851">
        <v>5.199</v>
      </c>
      <c r="I226" s="4859"/>
      <c r="J226" s="4854"/>
      <c r="K226" s="4854"/>
      <c r="L226" s="4854"/>
      <c r="M226" s="4854"/>
      <c r="N226" s="4854"/>
      <c r="O226" s="4854"/>
      <c r="P226" s="4854"/>
      <c r="Q226" s="4854"/>
      <c r="R226" s="4860"/>
      <c r="S226" s="4854">
        <v>0</v>
      </c>
    </row>
    <row s="28966" customFormat="1" customHeight="1" ht="22.5">
      <c r="A227" s="4853"/>
      <c r="B227" s="4854"/>
      <c r="C227" s="4855" t="s">
        <v>103</v>
      </c>
      <c r="D227" s="4856" t="s">
        <v>4229</v>
      </c>
      <c r="E227" s="4857" t="s">
        <v>4230</v>
      </c>
      <c r="F227" s="4858" t="str">
        <f>IF(TEMPLATE_SPHERE="HEAT","Гкал/час","тыс. куб. м/сутки")</f>
        <v>Гкал/час</v>
      </c>
      <c r="G227" s="4851"/>
      <c r="H227" s="4851">
        <v>2.026</v>
      </c>
      <c r="I227" s="4859"/>
      <c r="J227" s="4854"/>
      <c r="K227" s="4854"/>
      <c r="L227" s="4854"/>
      <c r="M227" s="4854"/>
      <c r="N227" s="4854"/>
      <c r="O227" s="4854"/>
      <c r="P227" s="4854"/>
      <c r="Q227" s="4854"/>
      <c r="R227" s="4860"/>
      <c r="S227" s="4854">
        <v>0</v>
      </c>
    </row>
    <row s="28966" customFormat="1" customHeight="1" ht="22.5">
      <c r="A228" s="4853"/>
      <c r="B228" s="4854"/>
      <c r="C228" s="4855" t="s">
        <v>103</v>
      </c>
      <c r="D228" s="4856" t="s">
        <v>4231</v>
      </c>
      <c r="E228" s="4857" t="s">
        <v>4232</v>
      </c>
      <c r="F228" s="4858" t="str">
        <f>IF(TEMPLATE_SPHERE="HEAT","Гкал/час","тыс. куб. м/сутки")</f>
        <v>Гкал/час</v>
      </c>
      <c r="G228" s="4851"/>
      <c r="H228" s="4851">
        <v>1.364</v>
      </c>
      <c r="I228" s="4859"/>
      <c r="J228" s="4854"/>
      <c r="K228" s="4854"/>
      <c r="L228" s="4854"/>
      <c r="M228" s="4854"/>
      <c r="N228" s="4854"/>
      <c r="O228" s="4854"/>
      <c r="P228" s="4854"/>
      <c r="Q228" s="4854"/>
      <c r="R228" s="4860"/>
      <c r="S228" s="4854">
        <v>0</v>
      </c>
    </row>
    <row s="28966" customFormat="1" customHeight="1" ht="22.5">
      <c r="A229" s="4853"/>
      <c r="B229" s="4854"/>
      <c r="C229" s="4855" t="s">
        <v>103</v>
      </c>
      <c r="D229" s="4856" t="s">
        <v>4233</v>
      </c>
      <c r="E229" s="4857" t="s">
        <v>4234</v>
      </c>
      <c r="F229" s="4858" t="str">
        <f>IF(TEMPLATE_SPHERE="HEAT","Гкал/час","тыс. куб. м/сутки")</f>
        <v>Гкал/час</v>
      </c>
      <c r="G229" s="4851"/>
      <c r="H229" s="4851">
        <v>0.839</v>
      </c>
      <c r="I229" s="4859"/>
      <c r="J229" s="4854"/>
      <c r="K229" s="4854"/>
      <c r="L229" s="4854"/>
      <c r="M229" s="4854"/>
      <c r="N229" s="4854"/>
      <c r="O229" s="4854"/>
      <c r="P229" s="4854"/>
      <c r="Q229" s="4854"/>
      <c r="R229" s="4860"/>
      <c r="S229" s="4854">
        <v>0</v>
      </c>
    </row>
    <row s="28966" customFormat="1" customHeight="1" ht="22.5">
      <c r="A230" s="4853"/>
      <c r="B230" s="4854"/>
      <c r="C230" s="4855" t="s">
        <v>103</v>
      </c>
      <c r="D230" s="4856" t="s">
        <v>4235</v>
      </c>
      <c r="E230" s="4857" t="s">
        <v>4236</v>
      </c>
      <c r="F230" s="4858" t="str">
        <f>IF(TEMPLATE_SPHERE="HEAT","Гкал/час","тыс. куб. м/сутки")</f>
        <v>Гкал/час</v>
      </c>
      <c r="G230" s="4851"/>
      <c r="H230" s="4851">
        <v>0.229</v>
      </c>
      <c r="I230" s="4859"/>
      <c r="J230" s="4854"/>
      <c r="K230" s="4854"/>
      <c r="L230" s="4854"/>
      <c r="M230" s="4854"/>
      <c r="N230" s="4854"/>
      <c r="O230" s="4854"/>
      <c r="P230" s="4854"/>
      <c r="Q230" s="4854"/>
      <c r="R230" s="4860"/>
      <c r="S230" s="4854">
        <v>0</v>
      </c>
    </row>
    <row s="28966" customFormat="1" customHeight="1" ht="22.5">
      <c r="A231" s="4853"/>
      <c r="B231" s="4854"/>
      <c r="C231" s="4855" t="s">
        <v>103</v>
      </c>
      <c r="D231" s="4856" t="s">
        <v>4237</v>
      </c>
      <c r="E231" s="4857" t="s">
        <v>4238</v>
      </c>
      <c r="F231" s="4858" t="str">
        <f>IF(TEMPLATE_SPHERE="HEAT","Гкал/час","тыс. куб. м/сутки")</f>
        <v>Гкал/час</v>
      </c>
      <c r="G231" s="4851"/>
      <c r="H231" s="4851">
        <v>0.138</v>
      </c>
      <c r="I231" s="4859"/>
      <c r="J231" s="4854"/>
      <c r="K231" s="4854"/>
      <c r="L231" s="4854"/>
      <c r="M231" s="4854"/>
      <c r="N231" s="4854"/>
      <c r="O231" s="4854"/>
      <c r="P231" s="4854"/>
      <c r="Q231" s="4854"/>
      <c r="R231" s="4860"/>
      <c r="S231" s="4854">
        <v>0</v>
      </c>
    </row>
    <row s="28966" customFormat="1" customHeight="1" ht="22.5">
      <c r="A232" s="4853"/>
      <c r="B232" s="4854"/>
      <c r="C232" s="4855" t="s">
        <v>103</v>
      </c>
      <c r="D232" s="4856" t="s">
        <v>4239</v>
      </c>
      <c r="E232" s="4857" t="s">
        <v>4240</v>
      </c>
      <c r="F232" s="4858" t="str">
        <f>IF(TEMPLATE_SPHERE="HEAT","Гкал/час","тыс. куб. м/сутки")</f>
        <v>Гкал/час</v>
      </c>
      <c r="G232" s="4851"/>
      <c r="H232" s="4851">
        <v>2.873</v>
      </c>
      <c r="I232" s="4859"/>
      <c r="J232" s="4854"/>
      <c r="K232" s="4854"/>
      <c r="L232" s="4854"/>
      <c r="M232" s="4854"/>
      <c r="N232" s="4854"/>
      <c r="O232" s="4854"/>
      <c r="P232" s="4854"/>
      <c r="Q232" s="4854"/>
      <c r="R232" s="4860"/>
      <c r="S232" s="4854">
        <v>0</v>
      </c>
    </row>
    <row s="28966" customFormat="1" customHeight="1" ht="22.5">
      <c r="A233" s="4853"/>
      <c r="B233" s="4854"/>
      <c r="C233" s="4855" t="s">
        <v>103</v>
      </c>
      <c r="D233" s="4856" t="s">
        <v>4241</v>
      </c>
      <c r="E233" s="4857" t="s">
        <v>4242</v>
      </c>
      <c r="F233" s="4858" t="str">
        <f>IF(TEMPLATE_SPHERE="HEAT","Гкал/час","тыс. куб. м/сутки")</f>
        <v>Гкал/час</v>
      </c>
      <c r="G233" s="4851"/>
      <c r="H233" s="4851">
        <v>0.318</v>
      </c>
      <c r="I233" s="4859"/>
      <c r="J233" s="4854"/>
      <c r="K233" s="4854"/>
      <c r="L233" s="4854"/>
      <c r="M233" s="4854"/>
      <c r="N233" s="4854"/>
      <c r="O233" s="4854"/>
      <c r="P233" s="4854"/>
      <c r="Q233" s="4854"/>
      <c r="R233" s="4860"/>
      <c r="S233" s="4854">
        <v>0</v>
      </c>
    </row>
    <row s="28966" customFormat="1" customHeight="1" ht="22.5">
      <c r="A234" s="4853"/>
      <c r="B234" s="4854"/>
      <c r="C234" s="4855" t="s">
        <v>103</v>
      </c>
      <c r="D234" s="4856" t="s">
        <v>4243</v>
      </c>
      <c r="E234" s="4857" t="s">
        <v>4244</v>
      </c>
      <c r="F234" s="4858" t="str">
        <f>IF(TEMPLATE_SPHERE="HEAT","Гкал/час","тыс. куб. м/сутки")</f>
        <v>Гкал/час</v>
      </c>
      <c r="G234" s="4851"/>
      <c r="H234" s="4851">
        <v>2.532</v>
      </c>
      <c r="I234" s="4859"/>
      <c r="J234" s="4854"/>
      <c r="K234" s="4854"/>
      <c r="L234" s="4854"/>
      <c r="M234" s="4854"/>
      <c r="N234" s="4854"/>
      <c r="O234" s="4854"/>
      <c r="P234" s="4854"/>
      <c r="Q234" s="4854"/>
      <c r="R234" s="4860"/>
      <c r="S234" s="4854">
        <v>0</v>
      </c>
    </row>
    <row s="28966" customFormat="1" customHeight="1" ht="22.5">
      <c r="A235" s="4853"/>
      <c r="B235" s="4854"/>
      <c r="C235" s="4855" t="s">
        <v>103</v>
      </c>
      <c r="D235" s="4856" t="s">
        <v>4245</v>
      </c>
      <c r="E235" s="4857" t="s">
        <v>4246</v>
      </c>
      <c r="F235" s="4858" t="str">
        <f>IF(TEMPLATE_SPHERE="HEAT","Гкал/час","тыс. куб. м/сутки")</f>
        <v>Гкал/час</v>
      </c>
      <c r="G235" s="4851"/>
      <c r="H235" s="4851">
        <v>0.882</v>
      </c>
      <c r="I235" s="4859"/>
      <c r="J235" s="4854"/>
      <c r="K235" s="4854"/>
      <c r="L235" s="4854"/>
      <c r="M235" s="4854"/>
      <c r="N235" s="4854"/>
      <c r="O235" s="4854"/>
      <c r="P235" s="4854"/>
      <c r="Q235" s="4854"/>
      <c r="R235" s="4860"/>
      <c r="S235" s="4854">
        <v>0</v>
      </c>
    </row>
    <row s="28966" customFormat="1" customHeight="1" ht="22.5">
      <c r="A236" s="4853"/>
      <c r="B236" s="4854"/>
      <c r="C236" s="4855" t="s">
        <v>103</v>
      </c>
      <c r="D236" s="4856" t="s">
        <v>4247</v>
      </c>
      <c r="E236" s="4857" t="s">
        <v>4248</v>
      </c>
      <c r="F236" s="4858" t="str">
        <f>IF(TEMPLATE_SPHERE="HEAT","Гкал/час","тыс. куб. м/сутки")</f>
        <v>Гкал/час</v>
      </c>
      <c r="G236" s="4851"/>
      <c r="H236" s="4851">
        <v>2.212</v>
      </c>
      <c r="I236" s="4859"/>
      <c r="J236" s="4854"/>
      <c r="K236" s="4854"/>
      <c r="L236" s="4854"/>
      <c r="M236" s="4854"/>
      <c r="N236" s="4854"/>
      <c r="O236" s="4854"/>
      <c r="P236" s="4854"/>
      <c r="Q236" s="4854"/>
      <c r="R236" s="4860"/>
      <c r="S236" s="4854">
        <v>0</v>
      </c>
    </row>
    <row s="28966" customFormat="1" customHeight="1" ht="22.5">
      <c r="A237" s="4853"/>
      <c r="B237" s="4854"/>
      <c r="C237" s="4855" t="s">
        <v>103</v>
      </c>
      <c r="D237" s="4856" t="s">
        <v>4249</v>
      </c>
      <c r="E237" s="4857" t="s">
        <v>4250</v>
      </c>
      <c r="F237" s="4858" t="str">
        <f>IF(TEMPLATE_SPHERE="HEAT","Гкал/час","тыс. куб. м/сутки")</f>
        <v>Гкал/час</v>
      </c>
      <c r="G237" s="4851"/>
      <c r="H237" s="4851">
        <v>0.168</v>
      </c>
      <c r="I237" s="4859"/>
      <c r="J237" s="4854"/>
      <c r="K237" s="4854"/>
      <c r="L237" s="4854"/>
      <c r="M237" s="4854"/>
      <c r="N237" s="4854"/>
      <c r="O237" s="4854"/>
      <c r="P237" s="4854"/>
      <c r="Q237" s="4854"/>
      <c r="R237" s="4860"/>
      <c r="S237" s="4854">
        <v>0</v>
      </c>
    </row>
    <row s="28966" customFormat="1" customHeight="1" ht="22.5">
      <c r="A238" s="4853"/>
      <c r="B238" s="4854"/>
      <c r="C238" s="4855" t="s">
        <v>103</v>
      </c>
      <c r="D238" s="4856" t="s">
        <v>4251</v>
      </c>
      <c r="E238" s="4857" t="s">
        <v>4252</v>
      </c>
      <c r="F238" s="4858" t="str">
        <f>IF(TEMPLATE_SPHERE="HEAT","Гкал/час","тыс. куб. м/сутки")</f>
        <v>Гкал/час</v>
      </c>
      <c r="G238" s="4851"/>
      <c r="H238" s="4851">
        <v>0.395</v>
      </c>
      <c r="I238" s="4859"/>
      <c r="J238" s="4854"/>
      <c r="K238" s="4854"/>
      <c r="L238" s="4854"/>
      <c r="M238" s="4854"/>
      <c r="N238" s="4854"/>
      <c r="O238" s="4854"/>
      <c r="P238" s="4854"/>
      <c r="Q238" s="4854"/>
      <c r="R238" s="4860"/>
      <c r="S238" s="4854">
        <v>0</v>
      </c>
    </row>
    <row s="28966" customFormat="1" customHeight="1" ht="22.5">
      <c r="A239" s="4853"/>
      <c r="B239" s="4854"/>
      <c r="C239" s="4855" t="s">
        <v>103</v>
      </c>
      <c r="D239" s="4856" t="s">
        <v>4253</v>
      </c>
      <c r="E239" s="4857" t="s">
        <v>4254</v>
      </c>
      <c r="F239" s="4858" t="str">
        <f>IF(TEMPLATE_SPHERE="HEAT","Гкал/час","тыс. куб. м/сутки")</f>
        <v>Гкал/час</v>
      </c>
      <c r="G239" s="4851"/>
      <c r="H239" s="4851">
        <v>0.143</v>
      </c>
      <c r="I239" s="4859"/>
      <c r="J239" s="4854"/>
      <c r="K239" s="4854"/>
      <c r="L239" s="4854"/>
      <c r="M239" s="4854"/>
      <c r="N239" s="4854"/>
      <c r="O239" s="4854"/>
      <c r="P239" s="4854"/>
      <c r="Q239" s="4854"/>
      <c r="R239" s="4860"/>
      <c r="S239" s="4854">
        <v>0</v>
      </c>
    </row>
    <row s="28966" customFormat="1" customHeight="1" ht="22.5">
      <c r="A240" s="4853"/>
      <c r="B240" s="4854"/>
      <c r="C240" s="4855" t="s">
        <v>103</v>
      </c>
      <c r="D240" s="4856" t="s">
        <v>4255</v>
      </c>
      <c r="E240" s="4857" t="s">
        <v>4256</v>
      </c>
      <c r="F240" s="4858" t="str">
        <f>IF(TEMPLATE_SPHERE="HEAT","Гкал/час","тыс. куб. м/сутки")</f>
        <v>Гкал/час</v>
      </c>
      <c r="G240" s="4851"/>
      <c r="H240" s="4851">
        <v>0.536</v>
      </c>
      <c r="I240" s="4859"/>
      <c r="J240" s="4854"/>
      <c r="K240" s="4854"/>
      <c r="L240" s="4854"/>
      <c r="M240" s="4854"/>
      <c r="N240" s="4854"/>
      <c r="O240" s="4854"/>
      <c r="P240" s="4854"/>
      <c r="Q240" s="4854"/>
      <c r="R240" s="4860"/>
      <c r="S240" s="4854">
        <v>0</v>
      </c>
    </row>
    <row s="28966" customFormat="1" customHeight="1" ht="22.5">
      <c r="A241" s="4853"/>
      <c r="B241" s="4854"/>
      <c r="C241" s="4855" t="s">
        <v>103</v>
      </c>
      <c r="D241" s="4856" t="s">
        <v>4257</v>
      </c>
      <c r="E241" s="4857" t="s">
        <v>4258</v>
      </c>
      <c r="F241" s="4858" t="str">
        <f>IF(TEMPLATE_SPHERE="HEAT","Гкал/час","тыс. куб. м/сутки")</f>
        <v>Гкал/час</v>
      </c>
      <c r="G241" s="4851"/>
      <c r="H241" s="4851">
        <v>0.116</v>
      </c>
      <c r="I241" s="4859"/>
      <c r="J241" s="4854"/>
      <c r="K241" s="4854"/>
      <c r="L241" s="4854"/>
      <c r="M241" s="4854"/>
      <c r="N241" s="4854"/>
      <c r="O241" s="4854"/>
      <c r="P241" s="4854"/>
      <c r="Q241" s="4854"/>
      <c r="R241" s="4860"/>
      <c r="S241" s="4854">
        <v>0</v>
      </c>
    </row>
    <row s="28966" customFormat="1" customHeight="1" ht="22.5">
      <c r="A242" s="4853"/>
      <c r="B242" s="4854"/>
      <c r="C242" s="4855" t="s">
        <v>103</v>
      </c>
      <c r="D242" s="4856" t="s">
        <v>4259</v>
      </c>
      <c r="E242" s="4857" t="s">
        <v>4260</v>
      </c>
      <c r="F242" s="4858" t="str">
        <f>IF(TEMPLATE_SPHERE="HEAT","Гкал/час","тыс. куб. м/сутки")</f>
        <v>Гкал/час</v>
      </c>
      <c r="G242" s="4851"/>
      <c r="H242" s="4851">
        <v>0.121</v>
      </c>
      <c r="I242" s="4859"/>
      <c r="J242" s="4854"/>
      <c r="K242" s="4854"/>
      <c r="L242" s="4854"/>
      <c r="M242" s="4854"/>
      <c r="N242" s="4854"/>
      <c r="O242" s="4854"/>
      <c r="P242" s="4854"/>
      <c r="Q242" s="4854"/>
      <c r="R242" s="4860"/>
      <c r="S242" s="4854">
        <v>0</v>
      </c>
    </row>
    <row s="28966" customFormat="1" customHeight="1" ht="22.5">
      <c r="A243" s="4853"/>
      <c r="B243" s="4854"/>
      <c r="C243" s="4855" t="s">
        <v>103</v>
      </c>
      <c r="D243" s="4856" t="s">
        <v>4261</v>
      </c>
      <c r="E243" s="4857" t="s">
        <v>4262</v>
      </c>
      <c r="F243" s="4858" t="str">
        <f>IF(TEMPLATE_SPHERE="HEAT","Гкал/час","тыс. куб. м/сутки")</f>
        <v>Гкал/час</v>
      </c>
      <c r="G243" s="4851"/>
      <c r="H243" s="4851">
        <v>0.762</v>
      </c>
      <c r="I243" s="4859"/>
      <c r="J243" s="4854"/>
      <c r="K243" s="4854"/>
      <c r="L243" s="4854"/>
      <c r="M243" s="4854"/>
      <c r="N243" s="4854"/>
      <c r="O243" s="4854"/>
      <c r="P243" s="4854"/>
      <c r="Q243" s="4854"/>
      <c r="R243" s="4860"/>
      <c r="S243" s="4854">
        <v>0</v>
      </c>
    </row>
    <row s="28966" customFormat="1" customHeight="1" ht="22.5">
      <c r="A244" s="4853"/>
      <c r="B244" s="4854"/>
      <c r="C244" s="4855" t="s">
        <v>103</v>
      </c>
      <c r="D244" s="4856" t="s">
        <v>4263</v>
      </c>
      <c r="E244" s="4857" t="s">
        <v>4264</v>
      </c>
      <c r="F244" s="4858" t="str">
        <f>IF(TEMPLATE_SPHERE="HEAT","Гкал/час","тыс. куб. м/сутки")</f>
        <v>Гкал/час</v>
      </c>
      <c r="G244" s="4851"/>
      <c r="H244" s="4851">
        <v>0.349</v>
      </c>
      <c r="I244" s="4859"/>
      <c r="J244" s="4854"/>
      <c r="K244" s="4854"/>
      <c r="L244" s="4854"/>
      <c r="M244" s="4854"/>
      <c r="N244" s="4854"/>
      <c r="O244" s="4854"/>
      <c r="P244" s="4854"/>
      <c r="Q244" s="4854"/>
      <c r="R244" s="4860"/>
      <c r="S244" s="4854">
        <v>0</v>
      </c>
    </row>
    <row s="28966" customFormat="1" customHeight="1" ht="22.5">
      <c r="A245" s="4853"/>
      <c r="B245" s="4854"/>
      <c r="C245" s="4855" t="s">
        <v>103</v>
      </c>
      <c r="D245" s="4856" t="s">
        <v>4265</v>
      </c>
      <c r="E245" s="4857" t="s">
        <v>4266</v>
      </c>
      <c r="F245" s="4858" t="str">
        <f>IF(TEMPLATE_SPHERE="HEAT","Гкал/час","тыс. куб. м/сутки")</f>
        <v>Гкал/час</v>
      </c>
      <c r="G245" s="4851"/>
      <c r="H245" s="4851">
        <v>2.628</v>
      </c>
      <c r="I245" s="4859"/>
      <c r="J245" s="4854"/>
      <c r="K245" s="4854"/>
      <c r="L245" s="4854"/>
      <c r="M245" s="4854"/>
      <c r="N245" s="4854"/>
      <c r="O245" s="4854"/>
      <c r="P245" s="4854"/>
      <c r="Q245" s="4854"/>
      <c r="R245" s="4860"/>
      <c r="S245" s="4854">
        <v>0</v>
      </c>
    </row>
    <row s="28966" customFormat="1" customHeight="1" ht="22.5">
      <c r="A246" s="4853"/>
      <c r="B246" s="4854"/>
      <c r="C246" s="4855" t="s">
        <v>103</v>
      </c>
      <c r="D246" s="4856" t="s">
        <v>4267</v>
      </c>
      <c r="E246" s="4857" t="s">
        <v>4268</v>
      </c>
      <c r="F246" s="4858" t="str">
        <f>IF(TEMPLATE_SPHERE="HEAT","Гкал/час","тыс. куб. м/сутки")</f>
        <v>Гкал/час</v>
      </c>
      <c r="G246" s="4851"/>
      <c r="H246" s="4851">
        <v>1.981</v>
      </c>
      <c r="I246" s="4859"/>
      <c r="J246" s="4854"/>
      <c r="K246" s="4854"/>
      <c r="L246" s="4854"/>
      <c r="M246" s="4854"/>
      <c r="N246" s="4854"/>
      <c r="O246" s="4854"/>
      <c r="P246" s="4854"/>
      <c r="Q246" s="4854"/>
      <c r="R246" s="4860"/>
      <c r="S246" s="4854">
        <v>0</v>
      </c>
    </row>
    <row s="28966" customFormat="1" customHeight="1" ht="22.5">
      <c r="A247" s="4853"/>
      <c r="B247" s="4854"/>
      <c r="C247" s="4855" t="s">
        <v>103</v>
      </c>
      <c r="D247" s="4856" t="s">
        <v>4269</v>
      </c>
      <c r="E247" s="4857" t="s">
        <v>4270</v>
      </c>
      <c r="F247" s="4858" t="str">
        <f>IF(TEMPLATE_SPHERE="HEAT","Гкал/час","тыс. куб. м/сутки")</f>
        <v>Гкал/час</v>
      </c>
      <c r="G247" s="4851"/>
      <c r="H247" s="4851">
        <v>1.069</v>
      </c>
      <c r="I247" s="4859"/>
      <c r="J247" s="4854"/>
      <c r="K247" s="4854"/>
      <c r="L247" s="4854"/>
      <c r="M247" s="4854"/>
      <c r="N247" s="4854"/>
      <c r="O247" s="4854"/>
      <c r="P247" s="4854"/>
      <c r="Q247" s="4854"/>
      <c r="R247" s="4860"/>
      <c r="S247" s="4854">
        <v>0</v>
      </c>
    </row>
    <row s="28966" customFormat="1" customHeight="1" ht="22.5">
      <c r="A248" s="4853"/>
      <c r="B248" s="4854"/>
      <c r="C248" s="4855" t="s">
        <v>103</v>
      </c>
      <c r="D248" s="4856" t="s">
        <v>4271</v>
      </c>
      <c r="E248" s="4857" t="s">
        <v>4272</v>
      </c>
      <c r="F248" s="4858" t="str">
        <f>IF(TEMPLATE_SPHERE="HEAT","Гкал/час","тыс. куб. м/сутки")</f>
        <v>Гкал/час</v>
      </c>
      <c r="G248" s="4851"/>
      <c r="H248" s="4851">
        <v>0.978</v>
      </c>
      <c r="I248" s="4859"/>
      <c r="J248" s="4854"/>
      <c r="K248" s="4854"/>
      <c r="L248" s="4854"/>
      <c r="M248" s="4854"/>
      <c r="N248" s="4854"/>
      <c r="O248" s="4854"/>
      <c r="P248" s="4854"/>
      <c r="Q248" s="4854"/>
      <c r="R248" s="4860"/>
      <c r="S248" s="4854">
        <v>0</v>
      </c>
    </row>
    <row s="28966" customFormat="1" customHeight="1" ht="22.5">
      <c r="A249" s="4853"/>
      <c r="B249" s="4854"/>
      <c r="C249" s="4855" t="s">
        <v>103</v>
      </c>
      <c r="D249" s="4856" t="s">
        <v>4273</v>
      </c>
      <c r="E249" s="4857" t="s">
        <v>4274</v>
      </c>
      <c r="F249" s="4858" t="str">
        <f>IF(TEMPLATE_SPHERE="HEAT","Гкал/час","тыс. куб. м/сутки")</f>
        <v>Гкал/час</v>
      </c>
      <c r="G249" s="4851"/>
      <c r="H249" s="4851">
        <v>0.028</v>
      </c>
      <c r="I249" s="4859"/>
      <c r="J249" s="4854"/>
      <c r="K249" s="4854"/>
      <c r="L249" s="4854"/>
      <c r="M249" s="4854"/>
      <c r="N249" s="4854"/>
      <c r="O249" s="4854"/>
      <c r="P249" s="4854"/>
      <c r="Q249" s="4854"/>
      <c r="R249" s="4860"/>
      <c r="S249" s="4854">
        <v>0</v>
      </c>
    </row>
    <row s="28966" customFormat="1" customHeight="1" ht="22.5">
      <c r="A250" s="4853"/>
      <c r="B250" s="4854"/>
      <c r="C250" s="4855" t="s">
        <v>103</v>
      </c>
      <c r="D250" s="4856" t="s">
        <v>4275</v>
      </c>
      <c r="E250" s="4857" t="s">
        <v>4276</v>
      </c>
      <c r="F250" s="4858" t="str">
        <f>IF(TEMPLATE_SPHERE="HEAT","Гкал/час","тыс. куб. м/сутки")</f>
        <v>Гкал/час</v>
      </c>
      <c r="G250" s="4851"/>
      <c r="H250" s="4851">
        <v>0.429</v>
      </c>
      <c r="I250" s="4859"/>
      <c r="J250" s="4854"/>
      <c r="K250" s="4854"/>
      <c r="L250" s="4854"/>
      <c r="M250" s="4854"/>
      <c r="N250" s="4854"/>
      <c r="O250" s="4854"/>
      <c r="P250" s="4854"/>
      <c r="Q250" s="4854"/>
      <c r="R250" s="4860"/>
      <c r="S250" s="4854">
        <v>0</v>
      </c>
    </row>
    <row s="28966" customFormat="1" customHeight="1" ht="22.5">
      <c r="A251" s="4853"/>
      <c r="B251" s="4854"/>
      <c r="C251" s="4855" t="s">
        <v>103</v>
      </c>
      <c r="D251" s="4856" t="s">
        <v>4277</v>
      </c>
      <c r="E251" s="4857" t="s">
        <v>4278</v>
      </c>
      <c r="F251" s="4858" t="str">
        <f>IF(TEMPLATE_SPHERE="HEAT","Гкал/час","тыс. куб. м/сутки")</f>
        <v>Гкал/час</v>
      </c>
      <c r="G251" s="4851"/>
      <c r="H251" s="4851">
        <v>0.445</v>
      </c>
      <c r="I251" s="4859"/>
      <c r="J251" s="4854"/>
      <c r="K251" s="4854"/>
      <c r="L251" s="4854"/>
      <c r="M251" s="4854"/>
      <c r="N251" s="4854"/>
      <c r="O251" s="4854"/>
      <c r="P251" s="4854"/>
      <c r="Q251" s="4854"/>
      <c r="R251" s="4860"/>
      <c r="S251" s="4854">
        <v>0</v>
      </c>
    </row>
    <row s="28966" customFormat="1" customHeight="1" ht="22.5">
      <c r="A252" s="4853"/>
      <c r="B252" s="4854"/>
      <c r="C252" s="4855" t="s">
        <v>103</v>
      </c>
      <c r="D252" s="4856" t="s">
        <v>4279</v>
      </c>
      <c r="E252" s="4857" t="s">
        <v>4280</v>
      </c>
      <c r="F252" s="4858" t="str">
        <f>IF(TEMPLATE_SPHERE="HEAT","Гкал/час","тыс. куб. м/сутки")</f>
        <v>Гкал/час</v>
      </c>
      <c r="G252" s="4851"/>
      <c r="H252" s="4851">
        <v>1.036</v>
      </c>
      <c r="I252" s="4859"/>
      <c r="J252" s="4854"/>
      <c r="K252" s="4854"/>
      <c r="L252" s="4854"/>
      <c r="M252" s="4854"/>
      <c r="N252" s="4854"/>
      <c r="O252" s="4854"/>
      <c r="P252" s="4854"/>
      <c r="Q252" s="4854"/>
      <c r="R252" s="4860"/>
      <c r="S252" s="4854">
        <v>0</v>
      </c>
    </row>
    <row s="28966" customFormat="1" customHeight="1" ht="22.5">
      <c r="A253" s="4853"/>
      <c r="B253" s="4854"/>
      <c r="C253" s="4855" t="s">
        <v>103</v>
      </c>
      <c r="D253" s="4856" t="s">
        <v>4281</v>
      </c>
      <c r="E253" s="4857" t="s">
        <v>4282</v>
      </c>
      <c r="F253" s="4858" t="str">
        <f>IF(TEMPLATE_SPHERE="HEAT","Гкал/час","тыс. куб. м/сутки")</f>
        <v>Гкал/час</v>
      </c>
      <c r="G253" s="4851"/>
      <c r="H253" s="4851">
        <v>0.461</v>
      </c>
      <c r="I253" s="4859"/>
      <c r="J253" s="4854"/>
      <c r="K253" s="4854"/>
      <c r="L253" s="4854"/>
      <c r="M253" s="4854"/>
      <c r="N253" s="4854"/>
      <c r="O253" s="4854"/>
      <c r="P253" s="4854"/>
      <c r="Q253" s="4854"/>
      <c r="R253" s="4860"/>
      <c r="S253" s="4854">
        <v>0</v>
      </c>
    </row>
    <row s="28966" customFormat="1" customHeight="1" ht="22.5">
      <c r="A254" s="4853"/>
      <c r="B254" s="4854"/>
      <c r="C254" s="4855" t="s">
        <v>103</v>
      </c>
      <c r="D254" s="4856" t="s">
        <v>4283</v>
      </c>
      <c r="E254" s="4857" t="s">
        <v>4284</v>
      </c>
      <c r="F254" s="4858" t="str">
        <f>IF(TEMPLATE_SPHERE="HEAT","Гкал/час","тыс. куб. м/сутки")</f>
        <v>Гкал/час</v>
      </c>
      <c r="G254" s="4851"/>
      <c r="H254" s="4851">
        <v>0.265</v>
      </c>
      <c r="I254" s="4859"/>
      <c r="J254" s="4854"/>
      <c r="K254" s="4854"/>
      <c r="L254" s="4854"/>
      <c r="M254" s="4854"/>
      <c r="N254" s="4854"/>
      <c r="O254" s="4854"/>
      <c r="P254" s="4854"/>
      <c r="Q254" s="4854"/>
      <c r="R254" s="4860"/>
      <c r="S254" s="4854">
        <v>0</v>
      </c>
    </row>
    <row s="28966" customFormat="1" customHeight="1" ht="22.5">
      <c r="A255" s="4853"/>
      <c r="B255" s="4854"/>
      <c r="C255" s="4855" t="s">
        <v>103</v>
      </c>
      <c r="D255" s="4856" t="s">
        <v>4285</v>
      </c>
      <c r="E255" s="4857" t="s">
        <v>4286</v>
      </c>
      <c r="F255" s="4858" t="str">
        <f>IF(TEMPLATE_SPHERE="HEAT","Гкал/час","тыс. куб. м/сутки")</f>
        <v>Гкал/час</v>
      </c>
      <c r="G255" s="4851"/>
      <c r="H255" s="4851">
        <v>0.173</v>
      </c>
      <c r="I255" s="4859"/>
      <c r="J255" s="4854"/>
      <c r="K255" s="4854"/>
      <c r="L255" s="4854"/>
      <c r="M255" s="4854"/>
      <c r="N255" s="4854"/>
      <c r="O255" s="4854"/>
      <c r="P255" s="4854"/>
      <c r="Q255" s="4854"/>
      <c r="R255" s="4860"/>
      <c r="S255" s="4854">
        <v>0</v>
      </c>
    </row>
    <row s="28966" customFormat="1" customHeight="1" ht="22.5">
      <c r="A256" s="4853"/>
      <c r="B256" s="4854"/>
      <c r="C256" s="4855" t="s">
        <v>103</v>
      </c>
      <c r="D256" s="4856" t="s">
        <v>4287</v>
      </c>
      <c r="E256" s="4857" t="s">
        <v>4288</v>
      </c>
      <c r="F256" s="4858" t="str">
        <f>IF(TEMPLATE_SPHERE="HEAT","Гкал/час","тыс. куб. м/сутки")</f>
        <v>Гкал/час</v>
      </c>
      <c r="G256" s="4851"/>
      <c r="H256" s="4851">
        <v>0.108</v>
      </c>
      <c r="I256" s="4859"/>
      <c r="J256" s="4854"/>
      <c r="K256" s="4854"/>
      <c r="L256" s="4854"/>
      <c r="M256" s="4854"/>
      <c r="N256" s="4854"/>
      <c r="O256" s="4854"/>
      <c r="P256" s="4854"/>
      <c r="Q256" s="4854"/>
      <c r="R256" s="4860"/>
      <c r="S256" s="4854">
        <v>0</v>
      </c>
    </row>
    <row s="28966" customFormat="1" customHeight="1" ht="22.5">
      <c r="A257" s="4853"/>
      <c r="B257" s="4854"/>
      <c r="C257" s="4855" t="s">
        <v>103</v>
      </c>
      <c r="D257" s="4856" t="s">
        <v>4289</v>
      </c>
      <c r="E257" s="4857" t="s">
        <v>4290</v>
      </c>
      <c r="F257" s="4858" t="str">
        <f>IF(TEMPLATE_SPHERE="HEAT","Гкал/час","тыс. куб. м/сутки")</f>
        <v>Гкал/час</v>
      </c>
      <c r="G257" s="4851"/>
      <c r="H257" s="4851">
        <v>0.302</v>
      </c>
      <c r="I257" s="4859"/>
      <c r="J257" s="4854"/>
      <c r="K257" s="4854"/>
      <c r="L257" s="4854"/>
      <c r="M257" s="4854"/>
      <c r="N257" s="4854"/>
      <c r="O257" s="4854"/>
      <c r="P257" s="4854"/>
      <c r="Q257" s="4854"/>
      <c r="R257" s="4860"/>
      <c r="S257" s="4854">
        <v>0</v>
      </c>
    </row>
    <row s="28966" customFormat="1" customHeight="1" ht="22.5">
      <c r="A258" s="4853"/>
      <c r="B258" s="4854"/>
      <c r="C258" s="4855" t="s">
        <v>103</v>
      </c>
      <c r="D258" s="4856" t="s">
        <v>4291</v>
      </c>
      <c r="E258" s="4857" t="s">
        <v>4292</v>
      </c>
      <c r="F258" s="4858" t="str">
        <f>IF(TEMPLATE_SPHERE="HEAT","Гкал/час","тыс. куб. м/сутки")</f>
        <v>Гкал/час</v>
      </c>
      <c r="G258" s="4851"/>
      <c r="H258" s="4851">
        <v>0.11</v>
      </c>
      <c r="I258" s="4859"/>
      <c r="J258" s="4854"/>
      <c r="K258" s="4854"/>
      <c r="L258" s="4854"/>
      <c r="M258" s="4854"/>
      <c r="N258" s="4854"/>
      <c r="O258" s="4854"/>
      <c r="P258" s="4854"/>
      <c r="Q258" s="4854"/>
      <c r="R258" s="4860"/>
      <c r="S258" s="4854">
        <v>0</v>
      </c>
    </row>
    <row s="28966" customFormat="1" customHeight="1" ht="22.5">
      <c r="A259" s="4853"/>
      <c r="B259" s="4854"/>
      <c r="C259" s="4855" t="s">
        <v>103</v>
      </c>
      <c r="D259" s="4856" t="s">
        <v>4293</v>
      </c>
      <c r="E259" s="4857" t="s">
        <v>4294</v>
      </c>
      <c r="F259" s="4858" t="str">
        <f>IF(TEMPLATE_SPHERE="HEAT","Гкал/час","тыс. куб. м/сутки")</f>
        <v>Гкал/час</v>
      </c>
      <c r="G259" s="4851"/>
      <c r="H259" s="4851">
        <v>0.639</v>
      </c>
      <c r="I259" s="4859"/>
      <c r="J259" s="4854"/>
      <c r="K259" s="4854"/>
      <c r="L259" s="4854"/>
      <c r="M259" s="4854"/>
      <c r="N259" s="4854"/>
      <c r="O259" s="4854"/>
      <c r="P259" s="4854"/>
      <c r="Q259" s="4854"/>
      <c r="R259" s="4860"/>
      <c r="S259" s="4854">
        <v>0</v>
      </c>
    </row>
    <row s="28966" customFormat="1" customHeight="1" ht="22.5">
      <c r="A260" s="4853"/>
      <c r="B260" s="4854"/>
      <c r="C260" s="4855" t="s">
        <v>103</v>
      </c>
      <c r="D260" s="4856" t="s">
        <v>4295</v>
      </c>
      <c r="E260" s="4857" t="s">
        <v>4296</v>
      </c>
      <c r="F260" s="4858" t="str">
        <f>IF(TEMPLATE_SPHERE="HEAT","Гкал/час","тыс. куб. м/сутки")</f>
        <v>Гкал/час</v>
      </c>
      <c r="G260" s="4851"/>
      <c r="H260" s="4851">
        <v>0.14</v>
      </c>
      <c r="I260" s="4859"/>
      <c r="J260" s="4854"/>
      <c r="K260" s="4854"/>
      <c r="L260" s="4854"/>
      <c r="M260" s="4854"/>
      <c r="N260" s="4854"/>
      <c r="O260" s="4854"/>
      <c r="P260" s="4854"/>
      <c r="Q260" s="4854"/>
      <c r="R260" s="4860"/>
      <c r="S260" s="4854">
        <v>0</v>
      </c>
    </row>
    <row s="28966" customFormat="1" customHeight="1" ht="22.5">
      <c r="A261" s="4853"/>
      <c r="B261" s="4854"/>
      <c r="C261" s="4855" t="s">
        <v>103</v>
      </c>
      <c r="D261" s="4856" t="s">
        <v>4297</v>
      </c>
      <c r="E261" s="4857" t="s">
        <v>4298</v>
      </c>
      <c r="F261" s="4858" t="str">
        <f>IF(TEMPLATE_SPHERE="HEAT","Гкал/час","тыс. куб. м/сутки")</f>
        <v>Гкал/час</v>
      </c>
      <c r="G261" s="4851"/>
      <c r="H261" s="4851">
        <v>23.138</v>
      </c>
      <c r="I261" s="4859"/>
      <c r="J261" s="4854"/>
      <c r="K261" s="4854"/>
      <c r="L261" s="4854"/>
      <c r="M261" s="4854"/>
      <c r="N261" s="4854"/>
      <c r="O261" s="4854"/>
      <c r="P261" s="4854"/>
      <c r="Q261" s="4854"/>
      <c r="R261" s="4860"/>
      <c r="S261" s="4854">
        <v>0</v>
      </c>
    </row>
    <row s="28966" customFormat="1" customHeight="1" ht="22.5">
      <c r="A262" s="4853"/>
      <c r="B262" s="4854"/>
      <c r="C262" s="4855" t="s">
        <v>103</v>
      </c>
      <c r="D262" s="4856" t="s">
        <v>4299</v>
      </c>
      <c r="E262" s="4857" t="s">
        <v>4300</v>
      </c>
      <c r="F262" s="4858" t="str">
        <f>IF(TEMPLATE_SPHERE="HEAT","Гкал/час","тыс. куб. м/сутки")</f>
        <v>Гкал/час</v>
      </c>
      <c r="G262" s="4851"/>
      <c r="H262" s="4851">
        <v>2.707</v>
      </c>
      <c r="I262" s="4859"/>
      <c r="J262" s="4854"/>
      <c r="K262" s="4854"/>
      <c r="L262" s="4854"/>
      <c r="M262" s="4854"/>
      <c r="N262" s="4854"/>
      <c r="O262" s="4854"/>
      <c r="P262" s="4854"/>
      <c r="Q262" s="4854"/>
      <c r="R262" s="4860"/>
      <c r="S262" s="4854">
        <v>0</v>
      </c>
    </row>
    <row s="28966" customFormat="1" customHeight="1" ht="22.5">
      <c r="A263" s="4853"/>
      <c r="B263" s="4854"/>
      <c r="C263" s="4855" t="s">
        <v>103</v>
      </c>
      <c r="D263" s="4856" t="s">
        <v>4301</v>
      </c>
      <c r="E263" s="4857" t="s">
        <v>4302</v>
      </c>
      <c r="F263" s="4858" t="str">
        <f>IF(TEMPLATE_SPHERE="HEAT","Гкал/час","тыс. куб. м/сутки")</f>
        <v>Гкал/час</v>
      </c>
      <c r="G263" s="4851"/>
      <c r="H263" s="4851">
        <v>21.263</v>
      </c>
      <c r="I263" s="4859"/>
      <c r="J263" s="4854"/>
      <c r="K263" s="4854"/>
      <c r="L263" s="4854"/>
      <c r="M263" s="4854"/>
      <c r="N263" s="4854"/>
      <c r="O263" s="4854"/>
      <c r="P263" s="4854"/>
      <c r="Q263" s="4854"/>
      <c r="R263" s="4860"/>
      <c r="S263" s="4854">
        <v>0</v>
      </c>
    </row>
    <row s="28966" customFormat="1" customHeight="1" ht="22.5">
      <c r="A264" s="4853"/>
      <c r="B264" s="4854"/>
      <c r="C264" s="4855" t="s">
        <v>103</v>
      </c>
      <c r="D264" s="4856" t="s">
        <v>4303</v>
      </c>
      <c r="E264" s="4857" t="s">
        <v>4304</v>
      </c>
      <c r="F264" s="4858" t="str">
        <f>IF(TEMPLATE_SPHERE="HEAT","Гкал/час","тыс. куб. м/сутки")</f>
        <v>Гкал/час</v>
      </c>
      <c r="G264" s="4851"/>
      <c r="H264" s="4851">
        <v>0.916</v>
      </c>
      <c r="I264" s="4859"/>
      <c r="J264" s="4854"/>
      <c r="K264" s="4854"/>
      <c r="L264" s="4854"/>
      <c r="M264" s="4854"/>
      <c r="N264" s="4854"/>
      <c r="O264" s="4854"/>
      <c r="P264" s="4854"/>
      <c r="Q264" s="4854"/>
      <c r="R264" s="4860"/>
      <c r="S264" s="4854">
        <v>0</v>
      </c>
    </row>
    <row s="28966" customFormat="1" customHeight="1" ht="22.5">
      <c r="A265" s="4853"/>
      <c r="B265" s="4854"/>
      <c r="C265" s="4855" t="s">
        <v>103</v>
      </c>
      <c r="D265" s="4856" t="s">
        <v>4305</v>
      </c>
      <c r="E265" s="4857" t="s">
        <v>4306</v>
      </c>
      <c r="F265" s="4858" t="str">
        <f>IF(TEMPLATE_SPHERE="HEAT","Гкал/час","тыс. куб. м/сутки")</f>
        <v>Гкал/час</v>
      </c>
      <c r="G265" s="4851"/>
      <c r="H265" s="4851">
        <v>2.054</v>
      </c>
      <c r="I265" s="4859"/>
      <c r="J265" s="4854"/>
      <c r="K265" s="4854"/>
      <c r="L265" s="4854"/>
      <c r="M265" s="4854"/>
      <c r="N265" s="4854"/>
      <c r="O265" s="4854"/>
      <c r="P265" s="4854"/>
      <c r="Q265" s="4854"/>
      <c r="R265" s="4860"/>
      <c r="S265" s="4854">
        <v>0</v>
      </c>
    </row>
    <row s="28966" customFormat="1" customHeight="1" ht="22.5">
      <c r="A266" s="4853"/>
      <c r="B266" s="4854"/>
      <c r="C266" s="4855" t="s">
        <v>103</v>
      </c>
      <c r="D266" s="4856" t="s">
        <v>4307</v>
      </c>
      <c r="E266" s="4857" t="s">
        <v>4308</v>
      </c>
      <c r="F266" s="4858" t="str">
        <f>IF(TEMPLATE_SPHERE="HEAT","Гкал/час","тыс. куб. м/сутки")</f>
        <v>Гкал/час</v>
      </c>
      <c r="G266" s="4851"/>
      <c r="H266" s="4851">
        <v>3.673</v>
      </c>
      <c r="I266" s="4859"/>
      <c r="J266" s="4854"/>
      <c r="K266" s="4854"/>
      <c r="L266" s="4854"/>
      <c r="M266" s="4854"/>
      <c r="N266" s="4854"/>
      <c r="O266" s="4854"/>
      <c r="P266" s="4854"/>
      <c r="Q266" s="4854"/>
      <c r="R266" s="4860"/>
      <c r="S266" s="4854">
        <v>0</v>
      </c>
    </row>
    <row s="28966" customFormat="1" customHeight="1" ht="22.5">
      <c r="A267" s="4853"/>
      <c r="B267" s="4854"/>
      <c r="C267" s="4855" t="s">
        <v>103</v>
      </c>
      <c r="D267" s="4856" t="s">
        <v>4309</v>
      </c>
      <c r="E267" s="4857" t="s">
        <v>4310</v>
      </c>
      <c r="F267" s="4858" t="str">
        <f>IF(TEMPLATE_SPHERE="HEAT","Гкал/час","тыс. куб. м/сутки")</f>
        <v>Гкал/час</v>
      </c>
      <c r="G267" s="4851"/>
      <c r="H267" s="4851">
        <v>1.728</v>
      </c>
      <c r="I267" s="4859"/>
      <c r="J267" s="4854"/>
      <c r="K267" s="4854"/>
      <c r="L267" s="4854"/>
      <c r="M267" s="4854"/>
      <c r="N267" s="4854"/>
      <c r="O267" s="4854"/>
      <c r="P267" s="4854"/>
      <c r="Q267" s="4854"/>
      <c r="R267" s="4860"/>
      <c r="S267" s="4854">
        <v>0</v>
      </c>
    </row>
    <row s="28966" customFormat="1" customHeight="1" ht="22.5">
      <c r="A268" s="4853"/>
      <c r="B268" s="4854"/>
      <c r="C268" s="4855" t="s">
        <v>103</v>
      </c>
      <c r="D268" s="4856" t="s">
        <v>4311</v>
      </c>
      <c r="E268" s="4857" t="s">
        <v>4312</v>
      </c>
      <c r="F268" s="4858" t="str">
        <f>IF(TEMPLATE_SPHERE="HEAT","Гкал/час","тыс. куб. м/сутки")</f>
        <v>Гкал/час</v>
      </c>
      <c r="G268" s="4851"/>
      <c r="H268" s="4851">
        <v>7.682</v>
      </c>
      <c r="I268" s="4859"/>
      <c r="J268" s="4854"/>
      <c r="K268" s="4854"/>
      <c r="L268" s="4854"/>
      <c r="M268" s="4854"/>
      <c r="N268" s="4854"/>
      <c r="O268" s="4854"/>
      <c r="P268" s="4854"/>
      <c r="Q268" s="4854"/>
      <c r="R268" s="4860"/>
      <c r="S268" s="4854">
        <v>0</v>
      </c>
    </row>
    <row s="28966" customFormat="1" customHeight="1" ht="22.5">
      <c r="A269" s="4853"/>
      <c r="B269" s="4854"/>
      <c r="C269" s="4855" t="s">
        <v>103</v>
      </c>
      <c r="D269" s="4856" t="s">
        <v>4313</v>
      </c>
      <c r="E269" s="4857" t="s">
        <v>4314</v>
      </c>
      <c r="F269" s="4858" t="str">
        <f>IF(TEMPLATE_SPHERE="HEAT","Гкал/час","тыс. куб. м/сутки")</f>
        <v>Гкал/час</v>
      </c>
      <c r="G269" s="4851"/>
      <c r="H269" s="4851">
        <v>1.491</v>
      </c>
      <c r="I269" s="4859"/>
      <c r="J269" s="4854"/>
      <c r="K269" s="4854"/>
      <c r="L269" s="4854"/>
      <c r="M269" s="4854"/>
      <c r="N269" s="4854"/>
      <c r="O269" s="4854"/>
      <c r="P269" s="4854"/>
      <c r="Q269" s="4854"/>
      <c r="R269" s="4860"/>
      <c r="S269" s="4854">
        <v>0</v>
      </c>
    </row>
    <row s="28966" customFormat="1" customHeight="1" ht="22.5">
      <c r="A270" s="4853"/>
      <c r="B270" s="4854"/>
      <c r="C270" s="4855" t="s">
        <v>103</v>
      </c>
      <c r="D270" s="4856" t="s">
        <v>4315</v>
      </c>
      <c r="E270" s="4857" t="s">
        <v>4316</v>
      </c>
      <c r="F270" s="4858" t="str">
        <f>IF(TEMPLATE_SPHERE="HEAT","Гкал/час","тыс. куб. м/сутки")</f>
        <v>Гкал/час</v>
      </c>
      <c r="G270" s="4851"/>
      <c r="H270" s="4851">
        <v>0.713</v>
      </c>
      <c r="I270" s="4859"/>
      <c r="J270" s="4854"/>
      <c r="K270" s="4854"/>
      <c r="L270" s="4854"/>
      <c r="M270" s="4854"/>
      <c r="N270" s="4854"/>
      <c r="O270" s="4854"/>
      <c r="P270" s="4854"/>
      <c r="Q270" s="4854"/>
      <c r="R270" s="4860"/>
      <c r="S270" s="4854">
        <v>0</v>
      </c>
    </row>
    <row s="28966" customFormat="1" customHeight="1" ht="22.5">
      <c r="A271" s="4853"/>
      <c r="B271" s="4854"/>
      <c r="C271" s="4855" t="s">
        <v>103</v>
      </c>
      <c r="D271" s="4856" t="s">
        <v>4317</v>
      </c>
      <c r="E271" s="4857" t="s">
        <v>4318</v>
      </c>
      <c r="F271" s="4858" t="str">
        <f>IF(TEMPLATE_SPHERE="HEAT","Гкал/час","тыс. куб. м/сутки")</f>
        <v>Гкал/час</v>
      </c>
      <c r="G271" s="4851"/>
      <c r="H271" s="4851">
        <v>0.312</v>
      </c>
      <c r="I271" s="4859"/>
      <c r="J271" s="4854"/>
      <c r="K271" s="4854"/>
      <c r="L271" s="4854"/>
      <c r="M271" s="4854"/>
      <c r="N271" s="4854"/>
      <c r="O271" s="4854"/>
      <c r="P271" s="4854"/>
      <c r="Q271" s="4854"/>
      <c r="R271" s="4860"/>
      <c r="S271" s="4854">
        <v>0</v>
      </c>
    </row>
    <row s="28966" customFormat="1" customHeight="1" ht="22.5">
      <c r="A272" s="4853"/>
      <c r="B272" s="4854"/>
      <c r="C272" s="4855" t="s">
        <v>103</v>
      </c>
      <c r="D272" s="4856" t="s">
        <v>4319</v>
      </c>
      <c r="E272" s="4857" t="s">
        <v>4320</v>
      </c>
      <c r="F272" s="4858" t="str">
        <f>IF(TEMPLATE_SPHERE="HEAT","Гкал/час","тыс. куб. м/сутки")</f>
        <v>Гкал/час</v>
      </c>
      <c r="G272" s="4851"/>
      <c r="H272" s="4851">
        <v>0.972</v>
      </c>
      <c r="I272" s="4859"/>
      <c r="J272" s="4854"/>
      <c r="K272" s="4854"/>
      <c r="L272" s="4854"/>
      <c r="M272" s="4854"/>
      <c r="N272" s="4854"/>
      <c r="O272" s="4854"/>
      <c r="P272" s="4854"/>
      <c r="Q272" s="4854"/>
      <c r="R272" s="4860"/>
      <c r="S272" s="4854">
        <v>0</v>
      </c>
    </row>
    <row s="28966" customFormat="1" customHeight="1" ht="22.5">
      <c r="A273" s="4853"/>
      <c r="B273" s="4854"/>
      <c r="C273" s="4855" t="s">
        <v>103</v>
      </c>
      <c r="D273" s="4856" t="s">
        <v>4321</v>
      </c>
      <c r="E273" s="4857" t="s">
        <v>4322</v>
      </c>
      <c r="F273" s="4858" t="str">
        <f>IF(TEMPLATE_SPHERE="HEAT","Гкал/час","тыс. куб. м/сутки")</f>
        <v>Гкал/час</v>
      </c>
      <c r="G273" s="4851"/>
      <c r="H273" s="4851">
        <v>0.215</v>
      </c>
      <c r="I273" s="4859"/>
      <c r="J273" s="4854"/>
      <c r="K273" s="4854"/>
      <c r="L273" s="4854"/>
      <c r="M273" s="4854"/>
      <c r="N273" s="4854"/>
      <c r="O273" s="4854"/>
      <c r="P273" s="4854"/>
      <c r="Q273" s="4854"/>
      <c r="R273" s="4860"/>
      <c r="S273" s="4854">
        <v>0</v>
      </c>
    </row>
    <row s="28966" customFormat="1" customHeight="1" ht="22.5">
      <c r="A274" s="4853"/>
      <c r="B274" s="4854"/>
      <c r="C274" s="4855" t="s">
        <v>103</v>
      </c>
      <c r="D274" s="4856" t="s">
        <v>4323</v>
      </c>
      <c r="E274" s="4857" t="s">
        <v>4324</v>
      </c>
      <c r="F274" s="4858" t="str">
        <f>IF(TEMPLATE_SPHERE="HEAT","Гкал/час","тыс. куб. м/сутки")</f>
        <v>Гкал/час</v>
      </c>
      <c r="G274" s="4851"/>
      <c r="H274" s="4851">
        <v>0.626</v>
      </c>
      <c r="I274" s="4859"/>
      <c r="J274" s="4854"/>
      <c r="K274" s="4854"/>
      <c r="L274" s="4854"/>
      <c r="M274" s="4854"/>
      <c r="N274" s="4854"/>
      <c r="O274" s="4854"/>
      <c r="P274" s="4854"/>
      <c r="Q274" s="4854"/>
      <c r="R274" s="4860"/>
      <c r="S274" s="4854">
        <v>0</v>
      </c>
    </row>
    <row s="28966" customFormat="1" customHeight="1" ht="22.5">
      <c r="A275" s="4853"/>
      <c r="B275" s="4854"/>
      <c r="C275" s="4855" t="s">
        <v>103</v>
      </c>
      <c r="D275" s="4856" t="s">
        <v>4325</v>
      </c>
      <c r="E275" s="4857" t="s">
        <v>4326</v>
      </c>
      <c r="F275" s="4858" t="str">
        <f>IF(TEMPLATE_SPHERE="HEAT","Гкал/час","тыс. куб. м/сутки")</f>
        <v>Гкал/час</v>
      </c>
      <c r="G275" s="4851"/>
      <c r="H275" s="4851">
        <v>0.527</v>
      </c>
      <c r="I275" s="4859"/>
      <c r="J275" s="4854"/>
      <c r="K275" s="4854"/>
      <c r="L275" s="4854"/>
      <c r="M275" s="4854"/>
      <c r="N275" s="4854"/>
      <c r="O275" s="4854"/>
      <c r="P275" s="4854"/>
      <c r="Q275" s="4854"/>
      <c r="R275" s="4860"/>
      <c r="S275" s="4854">
        <v>0</v>
      </c>
    </row>
    <row s="28966" customFormat="1" customHeight="1" ht="22.5">
      <c r="A276" s="4853"/>
      <c r="B276" s="4854"/>
      <c r="C276" s="4855" t="s">
        <v>103</v>
      </c>
      <c r="D276" s="4856" t="s">
        <v>4327</v>
      </c>
      <c r="E276" s="4857" t="s">
        <v>4328</v>
      </c>
      <c r="F276" s="4858" t="str">
        <f>IF(TEMPLATE_SPHERE="HEAT","Гкал/час","тыс. куб. м/сутки")</f>
        <v>Гкал/час</v>
      </c>
      <c r="G276" s="4851"/>
      <c r="H276" s="4851">
        <v>0.5</v>
      </c>
      <c r="I276" s="4859"/>
      <c r="J276" s="4854"/>
      <c r="K276" s="4854"/>
      <c r="L276" s="4854"/>
      <c r="M276" s="4854"/>
      <c r="N276" s="4854"/>
      <c r="O276" s="4854"/>
      <c r="P276" s="4854"/>
      <c r="Q276" s="4854"/>
      <c r="R276" s="4860"/>
      <c r="S276" s="4854">
        <v>0</v>
      </c>
    </row>
    <row s="28966" customFormat="1" customHeight="1" ht="22.5">
      <c r="A277" s="4853"/>
      <c r="B277" s="4854"/>
      <c r="C277" s="4855" t="s">
        <v>103</v>
      </c>
      <c r="D277" s="4856" t="s">
        <v>4329</v>
      </c>
      <c r="E277" s="4857" t="s">
        <v>4330</v>
      </c>
      <c r="F277" s="4858" t="str">
        <f>IF(TEMPLATE_SPHERE="HEAT","Гкал/час","тыс. куб. м/сутки")</f>
        <v>Гкал/час</v>
      </c>
      <c r="G277" s="4851"/>
      <c r="H277" s="4851">
        <v>0.185</v>
      </c>
      <c r="I277" s="4859"/>
      <c r="J277" s="4854"/>
      <c r="K277" s="4854"/>
      <c r="L277" s="4854"/>
      <c r="M277" s="4854"/>
      <c r="N277" s="4854"/>
      <c r="O277" s="4854"/>
      <c r="P277" s="4854"/>
      <c r="Q277" s="4854"/>
      <c r="R277" s="4860"/>
      <c r="S277" s="4854">
        <v>0</v>
      </c>
    </row>
    <row s="28966" customFormat="1" customHeight="1" ht="22.5">
      <c r="A278" s="4853"/>
      <c r="B278" s="4854"/>
      <c r="C278" s="4855" t="s">
        <v>103</v>
      </c>
      <c r="D278" s="4856" t="s">
        <v>4331</v>
      </c>
      <c r="E278" s="4857" t="s">
        <v>4332</v>
      </c>
      <c r="F278" s="4858" t="str">
        <f>IF(TEMPLATE_SPHERE="HEAT","Гкал/час","тыс. куб. м/сутки")</f>
        <v>Гкал/час</v>
      </c>
      <c r="G278" s="4851"/>
      <c r="H278" s="4851">
        <v>-0.833</v>
      </c>
      <c r="I278" s="4859"/>
      <c r="J278" s="4854"/>
      <c r="K278" s="4854"/>
      <c r="L278" s="4854"/>
      <c r="M278" s="4854"/>
      <c r="N278" s="4854"/>
      <c r="O278" s="4854"/>
      <c r="P278" s="4854"/>
      <c r="Q278" s="4854"/>
      <c r="R278" s="4860"/>
      <c r="S278" s="4854">
        <v>0</v>
      </c>
    </row>
    <row s="28966" customFormat="1" customHeight="1" ht="22.5">
      <c r="A279" s="4853"/>
      <c r="B279" s="4854"/>
      <c r="C279" s="4855" t="s">
        <v>103</v>
      </c>
      <c r="D279" s="4856" t="s">
        <v>4333</v>
      </c>
      <c r="E279" s="4857" t="s">
        <v>4334</v>
      </c>
      <c r="F279" s="4858" t="str">
        <f>IF(TEMPLATE_SPHERE="HEAT","Гкал/час","тыс. куб. м/сутки")</f>
        <v>Гкал/час</v>
      </c>
      <c r="G279" s="4851"/>
      <c r="H279" s="4851">
        <v>0.217</v>
      </c>
      <c r="I279" s="4859"/>
      <c r="J279" s="4854"/>
      <c r="K279" s="4854"/>
      <c r="L279" s="4854"/>
      <c r="M279" s="4854"/>
      <c r="N279" s="4854"/>
      <c r="O279" s="4854"/>
      <c r="P279" s="4854"/>
      <c r="Q279" s="4854"/>
      <c r="R279" s="4860"/>
      <c r="S279" s="4854">
        <v>0</v>
      </c>
    </row>
    <row s="28966" customFormat="1" customHeight="1" ht="22.5">
      <c r="A280" s="4853"/>
      <c r="B280" s="4854"/>
      <c r="C280" s="4855" t="s">
        <v>103</v>
      </c>
      <c r="D280" s="4856" t="s">
        <v>4335</v>
      </c>
      <c r="E280" s="4857" t="s">
        <v>4336</v>
      </c>
      <c r="F280" s="4858" t="str">
        <f>IF(TEMPLATE_SPHERE="HEAT","Гкал/час","тыс. куб. м/сутки")</f>
        <v>Гкал/час</v>
      </c>
      <c r="G280" s="4851"/>
      <c r="H280" s="4851">
        <v>0.331</v>
      </c>
      <c r="I280" s="4859"/>
      <c r="J280" s="4854"/>
      <c r="K280" s="4854"/>
      <c r="L280" s="4854"/>
      <c r="M280" s="4854"/>
      <c r="N280" s="4854"/>
      <c r="O280" s="4854"/>
      <c r="P280" s="4854"/>
      <c r="Q280" s="4854"/>
      <c r="R280" s="4860"/>
      <c r="S280" s="4854">
        <v>0</v>
      </c>
    </row>
    <row s="28966" customFormat="1" customHeight="1" ht="22.5">
      <c r="A281" s="4853"/>
      <c r="B281" s="4854"/>
      <c r="C281" s="4855" t="s">
        <v>103</v>
      </c>
      <c r="D281" s="4856" t="s">
        <v>4337</v>
      </c>
      <c r="E281" s="4857" t="s">
        <v>4338</v>
      </c>
      <c r="F281" s="4858" t="str">
        <f>IF(TEMPLATE_SPHERE="HEAT","Гкал/час","тыс. куб. м/сутки")</f>
        <v>Гкал/час</v>
      </c>
      <c r="G281" s="4851"/>
      <c r="H281" s="4851">
        <v>0.127</v>
      </c>
      <c r="I281" s="4859"/>
      <c r="J281" s="4854"/>
      <c r="K281" s="4854"/>
      <c r="L281" s="4854"/>
      <c r="M281" s="4854"/>
      <c r="N281" s="4854"/>
      <c r="O281" s="4854"/>
      <c r="P281" s="4854"/>
      <c r="Q281" s="4854"/>
      <c r="R281" s="4860"/>
      <c r="S281" s="4854">
        <v>0</v>
      </c>
    </row>
    <row s="28966" customFormat="1" customHeight="1" ht="22.5">
      <c r="A282" s="4853"/>
      <c r="B282" s="4854"/>
      <c r="C282" s="4855" t="s">
        <v>103</v>
      </c>
      <c r="D282" s="4856" t="s">
        <v>4339</v>
      </c>
      <c r="E282" s="4857" t="s">
        <v>4340</v>
      </c>
      <c r="F282" s="4858" t="str">
        <f>IF(TEMPLATE_SPHERE="HEAT","Гкал/час","тыс. куб. м/сутки")</f>
        <v>Гкал/час</v>
      </c>
      <c r="G282" s="4851"/>
      <c r="H282" s="4851">
        <v>0.084</v>
      </c>
      <c r="I282" s="4859"/>
      <c r="J282" s="4854"/>
      <c r="K282" s="4854"/>
      <c r="L282" s="4854"/>
      <c r="M282" s="4854"/>
      <c r="N282" s="4854"/>
      <c r="O282" s="4854"/>
      <c r="P282" s="4854"/>
      <c r="Q282" s="4854"/>
      <c r="R282" s="4860"/>
      <c r="S282" s="4854">
        <v>0</v>
      </c>
    </row>
    <row s="28966" customFormat="1" customHeight="1" ht="22.5">
      <c r="A283" s="4853"/>
      <c r="B283" s="4854"/>
      <c r="C283" s="4855" t="s">
        <v>103</v>
      </c>
      <c r="D283" s="4856" t="s">
        <v>4341</v>
      </c>
      <c r="E283" s="4857" t="s">
        <v>4342</v>
      </c>
      <c r="F283" s="4858" t="str">
        <f>IF(TEMPLATE_SPHERE="HEAT","Гкал/час","тыс. куб. м/сутки")</f>
        <v>Гкал/час</v>
      </c>
      <c r="G283" s="4851"/>
      <c r="H283" s="4851">
        <v>0.584</v>
      </c>
      <c r="I283" s="4859"/>
      <c r="J283" s="4854"/>
      <c r="K283" s="4854"/>
      <c r="L283" s="4854"/>
      <c r="M283" s="4854"/>
      <c r="N283" s="4854"/>
      <c r="O283" s="4854"/>
      <c r="P283" s="4854"/>
      <c r="Q283" s="4854"/>
      <c r="R283" s="4860"/>
      <c r="S283" s="4854">
        <v>0</v>
      </c>
    </row>
    <row s="28966" customFormat="1" customHeight="1" ht="22.5">
      <c r="A284" s="4853"/>
      <c r="B284" s="4854"/>
      <c r="C284" s="4855" t="s">
        <v>103</v>
      </c>
      <c r="D284" s="4856" t="s">
        <v>4343</v>
      </c>
      <c r="E284" s="4857" t="s">
        <v>4344</v>
      </c>
      <c r="F284" s="4858" t="str">
        <f>IF(TEMPLATE_SPHERE="HEAT","Гкал/час","тыс. куб. м/сутки")</f>
        <v>Гкал/час</v>
      </c>
      <c r="G284" s="4851"/>
      <c r="H284" s="4851">
        <v>0.141</v>
      </c>
      <c r="I284" s="4859"/>
      <c r="J284" s="4854"/>
      <c r="K284" s="4854"/>
      <c r="L284" s="4854"/>
      <c r="M284" s="4854"/>
      <c r="N284" s="4854"/>
      <c r="O284" s="4854"/>
      <c r="P284" s="4854"/>
      <c r="Q284" s="4854"/>
      <c r="R284" s="4860"/>
      <c r="S284" s="4854">
        <v>0</v>
      </c>
    </row>
    <row s="28966" customFormat="1" customHeight="1" ht="22.5">
      <c r="A285" s="4853"/>
      <c r="B285" s="4854"/>
      <c r="C285" s="4855" t="s">
        <v>103</v>
      </c>
      <c r="D285" s="4856" t="s">
        <v>4345</v>
      </c>
      <c r="E285" s="4857" t="s">
        <v>4346</v>
      </c>
      <c r="F285" s="4858" t="str">
        <f>IF(TEMPLATE_SPHERE="HEAT","Гкал/час","тыс. куб. м/сутки")</f>
        <v>Гкал/час</v>
      </c>
      <c r="G285" s="4851"/>
      <c r="H285" s="4851">
        <v>0.457</v>
      </c>
      <c r="I285" s="4859"/>
      <c r="J285" s="4854"/>
      <c r="K285" s="4854"/>
      <c r="L285" s="4854"/>
      <c r="M285" s="4854"/>
      <c r="N285" s="4854"/>
      <c r="O285" s="4854"/>
      <c r="P285" s="4854"/>
      <c r="Q285" s="4854"/>
      <c r="R285" s="4860"/>
      <c r="S285" s="4854">
        <v>0</v>
      </c>
    </row>
    <row s="28966" customFormat="1" customHeight="1" ht="22.5">
      <c r="A286" s="4853"/>
      <c r="B286" s="4854"/>
      <c r="C286" s="4855" t="s">
        <v>103</v>
      </c>
      <c r="D286" s="4856" t="s">
        <v>4347</v>
      </c>
      <c r="E286" s="4857" t="s">
        <v>4348</v>
      </c>
      <c r="F286" s="4858" t="str">
        <f>IF(TEMPLATE_SPHERE="HEAT","Гкал/час","тыс. куб. м/сутки")</f>
        <v>Гкал/час</v>
      </c>
      <c r="G286" s="4851"/>
      <c r="H286" s="4851">
        <v>0.35</v>
      </c>
      <c r="I286" s="4859"/>
      <c r="J286" s="4854"/>
      <c r="K286" s="4854"/>
      <c r="L286" s="4854"/>
      <c r="M286" s="4854"/>
      <c r="N286" s="4854"/>
      <c r="O286" s="4854"/>
      <c r="P286" s="4854"/>
      <c r="Q286" s="4854"/>
      <c r="R286" s="4860"/>
      <c r="S286" s="4854">
        <v>0</v>
      </c>
    </row>
    <row s="28966" customFormat="1" customHeight="1" ht="22.5">
      <c r="A287" s="4853"/>
      <c r="B287" s="4854"/>
      <c r="C287" s="4855" t="s">
        <v>103</v>
      </c>
      <c r="D287" s="4856" t="s">
        <v>4349</v>
      </c>
      <c r="E287" s="4857" t="s">
        <v>4350</v>
      </c>
      <c r="F287" s="4858" t="str">
        <f>IF(TEMPLATE_SPHERE="HEAT","Гкал/час","тыс. куб. м/сутки")</f>
        <v>Гкал/час</v>
      </c>
      <c r="G287" s="4851"/>
      <c r="H287" s="4851">
        <v>0.311</v>
      </c>
      <c r="I287" s="4859"/>
      <c r="J287" s="4854"/>
      <c r="K287" s="4854"/>
      <c r="L287" s="4854"/>
      <c r="M287" s="4854"/>
      <c r="N287" s="4854"/>
      <c r="O287" s="4854"/>
      <c r="P287" s="4854"/>
      <c r="Q287" s="4854"/>
      <c r="R287" s="4860"/>
      <c r="S287" s="4854">
        <v>0</v>
      </c>
    </row>
    <row s="28966" customFormat="1" customHeight="1" ht="22.5">
      <c r="A288" s="4853"/>
      <c r="B288" s="4854"/>
      <c r="C288" s="4855" t="s">
        <v>103</v>
      </c>
      <c r="D288" s="4856" t="s">
        <v>4351</v>
      </c>
      <c r="E288" s="4857" t="s">
        <v>4352</v>
      </c>
      <c r="F288" s="4858" t="str">
        <f>IF(TEMPLATE_SPHERE="HEAT","Гкал/час","тыс. куб. м/сутки")</f>
        <v>Гкал/час</v>
      </c>
      <c r="G288" s="4851"/>
      <c r="H288" s="4851">
        <v>0.264</v>
      </c>
      <c r="I288" s="4859"/>
      <c r="J288" s="4854"/>
      <c r="K288" s="4854"/>
      <c r="L288" s="4854"/>
      <c r="M288" s="4854"/>
      <c r="N288" s="4854"/>
      <c r="O288" s="4854"/>
      <c r="P288" s="4854"/>
      <c r="Q288" s="4854"/>
      <c r="R288" s="4860"/>
      <c r="S288" s="4854">
        <v>0</v>
      </c>
    </row>
    <row s="28966" customFormat="1" customHeight="1" ht="22.5">
      <c r="A289" s="4853"/>
      <c r="B289" s="4854"/>
      <c r="C289" s="4855" t="s">
        <v>103</v>
      </c>
      <c r="D289" s="4856" t="s">
        <v>4353</v>
      </c>
      <c r="E289" s="4857" t="s">
        <v>4354</v>
      </c>
      <c r="F289" s="4858" t="str">
        <f>IF(TEMPLATE_SPHERE="HEAT","Гкал/час","тыс. куб. м/сутки")</f>
        <v>Гкал/час</v>
      </c>
      <c r="G289" s="4851"/>
      <c r="H289" s="4851">
        <v>0.533</v>
      </c>
      <c r="I289" s="4859"/>
      <c r="J289" s="4854"/>
      <c r="K289" s="4854"/>
      <c r="L289" s="4854"/>
      <c r="M289" s="4854"/>
      <c r="N289" s="4854"/>
      <c r="O289" s="4854"/>
      <c r="P289" s="4854"/>
      <c r="Q289" s="4854"/>
      <c r="R289" s="4860"/>
      <c r="S289" s="4854">
        <v>0</v>
      </c>
    </row>
    <row s="28966" customFormat="1" customHeight="1" ht="22.5">
      <c r="A290" s="4853"/>
      <c r="B290" s="4854"/>
      <c r="C290" s="4855" t="s">
        <v>103</v>
      </c>
      <c r="D290" s="4856" t="s">
        <v>4355</v>
      </c>
      <c r="E290" s="4857" t="s">
        <v>4356</v>
      </c>
      <c r="F290" s="4858" t="str">
        <f>IF(TEMPLATE_SPHERE="HEAT","Гкал/час","тыс. куб. м/сутки")</f>
        <v>Гкал/час</v>
      </c>
      <c r="G290" s="4851"/>
      <c r="H290" s="4851">
        <v>0.831</v>
      </c>
      <c r="I290" s="4859"/>
      <c r="J290" s="4854"/>
      <c r="K290" s="4854"/>
      <c r="L290" s="4854"/>
      <c r="M290" s="4854"/>
      <c r="N290" s="4854"/>
      <c r="O290" s="4854"/>
      <c r="P290" s="4854"/>
      <c r="Q290" s="4854"/>
      <c r="R290" s="4860"/>
      <c r="S290" s="4854">
        <v>0</v>
      </c>
    </row>
    <row s="28966" customFormat="1" customHeight="1" ht="22.5">
      <c r="A291" s="4853"/>
      <c r="B291" s="4854"/>
      <c r="C291" s="4855" t="s">
        <v>103</v>
      </c>
      <c r="D291" s="4856" t="s">
        <v>4357</v>
      </c>
      <c r="E291" s="4857" t="s">
        <v>4358</v>
      </c>
      <c r="F291" s="4858" t="str">
        <f>IF(TEMPLATE_SPHERE="HEAT","Гкал/час","тыс. куб. м/сутки")</f>
        <v>Гкал/час</v>
      </c>
      <c r="G291" s="4851"/>
      <c r="H291" s="4851">
        <v>0.392</v>
      </c>
      <c r="I291" s="4859"/>
      <c r="J291" s="4854"/>
      <c r="K291" s="4854"/>
      <c r="L291" s="4854"/>
      <c r="M291" s="4854"/>
      <c r="N291" s="4854"/>
      <c r="O291" s="4854"/>
      <c r="P291" s="4854"/>
      <c r="Q291" s="4854"/>
      <c r="R291" s="4860"/>
      <c r="S291" s="4854">
        <v>0</v>
      </c>
    </row>
    <row s="28966" customFormat="1" customHeight="1" ht="22.5">
      <c r="A292" s="4853"/>
      <c r="B292" s="4854"/>
      <c r="C292" s="4855" t="s">
        <v>103</v>
      </c>
      <c r="D292" s="4856" t="s">
        <v>4359</v>
      </c>
      <c r="E292" s="4857" t="s">
        <v>4360</v>
      </c>
      <c r="F292" s="4858" t="str">
        <f>IF(TEMPLATE_SPHERE="HEAT","Гкал/час","тыс. куб. м/сутки")</f>
        <v>Гкал/час</v>
      </c>
      <c r="G292" s="4851"/>
      <c r="H292" s="4851">
        <v>7.042</v>
      </c>
      <c r="I292" s="4859"/>
      <c r="J292" s="4854"/>
      <c r="K292" s="4854"/>
      <c r="L292" s="4854"/>
      <c r="M292" s="4854"/>
      <c r="N292" s="4854"/>
      <c r="O292" s="4854"/>
      <c r="P292" s="4854"/>
      <c r="Q292" s="4854"/>
      <c r="R292" s="4860"/>
      <c r="S292" s="4854">
        <v>0</v>
      </c>
    </row>
    <row s="28966" customFormat="1" customHeight="1" ht="22.5">
      <c r="A293" s="4853"/>
      <c r="B293" s="4854"/>
      <c r="C293" s="4855" t="s">
        <v>103</v>
      </c>
      <c r="D293" s="4856" t="s">
        <v>4361</v>
      </c>
      <c r="E293" s="4857" t="s">
        <v>4362</v>
      </c>
      <c r="F293" s="4858" t="str">
        <f>IF(TEMPLATE_SPHERE="HEAT","Гкал/час","тыс. куб. м/сутки")</f>
        <v>Гкал/час</v>
      </c>
      <c r="G293" s="4851"/>
      <c r="H293" s="4851">
        <v>6.608</v>
      </c>
      <c r="I293" s="4859"/>
      <c r="J293" s="4854"/>
      <c r="K293" s="4854"/>
      <c r="L293" s="4854"/>
      <c r="M293" s="4854"/>
      <c r="N293" s="4854"/>
      <c r="O293" s="4854"/>
      <c r="P293" s="4854"/>
      <c r="Q293" s="4854"/>
      <c r="R293" s="4860"/>
      <c r="S293" s="4854">
        <v>0</v>
      </c>
    </row>
    <row s="28966" customFormat="1" customHeight="1" ht="22.5">
      <c r="A294" s="4853"/>
      <c r="B294" s="4854"/>
      <c r="C294" s="4855" t="s">
        <v>103</v>
      </c>
      <c r="D294" s="4856" t="s">
        <v>4363</v>
      </c>
      <c r="E294" s="4857" t="s">
        <v>4364</v>
      </c>
      <c r="F294" s="4858" t="str">
        <f>IF(TEMPLATE_SPHERE="HEAT","Гкал/час","тыс. куб. м/сутки")</f>
        <v>Гкал/час</v>
      </c>
      <c r="G294" s="4851"/>
      <c r="H294" s="4851">
        <v>0.386</v>
      </c>
      <c r="I294" s="4859"/>
      <c r="J294" s="4854"/>
      <c r="K294" s="4854"/>
      <c r="L294" s="4854"/>
      <c r="M294" s="4854"/>
      <c r="N294" s="4854"/>
      <c r="O294" s="4854"/>
      <c r="P294" s="4854"/>
      <c r="Q294" s="4854"/>
      <c r="R294" s="4860"/>
      <c r="S294" s="4854">
        <v>0</v>
      </c>
    </row>
    <row s="28966" customFormat="1" customHeight="1" ht="22.5">
      <c r="A295" s="4853"/>
      <c r="B295" s="4854"/>
      <c r="C295" s="4855" t="s">
        <v>103</v>
      </c>
      <c r="D295" s="4856" t="s">
        <v>4365</v>
      </c>
      <c r="E295" s="4857" t="s">
        <v>4366</v>
      </c>
      <c r="F295" s="4858" t="str">
        <f>IF(TEMPLATE_SPHERE="HEAT","Гкал/час","тыс. куб. м/сутки")</f>
        <v>Гкал/час</v>
      </c>
      <c r="G295" s="4851"/>
      <c r="H295" s="4851">
        <v>0.842</v>
      </c>
      <c r="I295" s="4859"/>
      <c r="J295" s="4854"/>
      <c r="K295" s="4854"/>
      <c r="L295" s="4854"/>
      <c r="M295" s="4854"/>
      <c r="N295" s="4854"/>
      <c r="O295" s="4854"/>
      <c r="P295" s="4854"/>
      <c r="Q295" s="4854"/>
      <c r="R295" s="4860"/>
      <c r="S295" s="4854">
        <v>0</v>
      </c>
    </row>
    <row s="28966" customFormat="1" customHeight="1" ht="22.5">
      <c r="A296" s="4853"/>
      <c r="B296" s="4854"/>
      <c r="C296" s="4855" t="s">
        <v>103</v>
      </c>
      <c r="D296" s="4856" t="s">
        <v>4367</v>
      </c>
      <c r="E296" s="4857" t="s">
        <v>4368</v>
      </c>
      <c r="F296" s="4858" t="str">
        <f>IF(TEMPLATE_SPHERE="HEAT","Гкал/час","тыс. куб. м/сутки")</f>
        <v>Гкал/час</v>
      </c>
      <c r="G296" s="4851"/>
      <c r="H296" s="4851">
        <v>0.182</v>
      </c>
      <c r="I296" s="4859"/>
      <c r="J296" s="4854"/>
      <c r="K296" s="4854"/>
      <c r="L296" s="4854"/>
      <c r="M296" s="4854"/>
      <c r="N296" s="4854"/>
      <c r="O296" s="4854"/>
      <c r="P296" s="4854"/>
      <c r="Q296" s="4854"/>
      <c r="R296" s="4860"/>
      <c r="S296" s="4854">
        <v>0</v>
      </c>
    </row>
    <row s="28966" customFormat="1" customHeight="1" ht="22.5">
      <c r="A297" s="4853"/>
      <c r="B297" s="4854"/>
      <c r="C297" s="4855" t="s">
        <v>103</v>
      </c>
      <c r="D297" s="4856" t="s">
        <v>4369</v>
      </c>
      <c r="E297" s="4857" t="s">
        <v>4370</v>
      </c>
      <c r="F297" s="4858" t="str">
        <f>IF(TEMPLATE_SPHERE="HEAT","Гкал/час","тыс. куб. м/сутки")</f>
        <v>Гкал/час</v>
      </c>
      <c r="G297" s="4851"/>
      <c r="H297" s="4851">
        <v>0.506</v>
      </c>
      <c r="I297" s="4859"/>
      <c r="J297" s="4854"/>
      <c r="K297" s="4854"/>
      <c r="L297" s="4854"/>
      <c r="M297" s="4854"/>
      <c r="N297" s="4854"/>
      <c r="O297" s="4854"/>
      <c r="P297" s="4854"/>
      <c r="Q297" s="4854"/>
      <c r="R297" s="4860"/>
      <c r="S297" s="4854">
        <v>0</v>
      </c>
    </row>
    <row s="28966" customFormat="1" customHeight="1" ht="22.5">
      <c r="A298" s="4853"/>
      <c r="B298" s="4854"/>
      <c r="C298" s="4855" t="s">
        <v>103</v>
      </c>
      <c r="D298" s="4856" t="s">
        <v>4371</v>
      </c>
      <c r="E298" s="4857" t="s">
        <v>4372</v>
      </c>
      <c r="F298" s="4858" t="str">
        <f>IF(TEMPLATE_SPHERE="HEAT","Гкал/час","тыс. куб. м/сутки")</f>
        <v>Гкал/час</v>
      </c>
      <c r="G298" s="4851"/>
      <c r="H298" s="4851">
        <v>0.343</v>
      </c>
      <c r="I298" s="4859"/>
      <c r="J298" s="4854"/>
      <c r="K298" s="4854"/>
      <c r="L298" s="4854"/>
      <c r="M298" s="4854"/>
      <c r="N298" s="4854"/>
      <c r="O298" s="4854"/>
      <c r="P298" s="4854"/>
      <c r="Q298" s="4854"/>
      <c r="R298" s="4860"/>
      <c r="S298" s="4854">
        <v>0</v>
      </c>
    </row>
    <row s="28966" customFormat="1" customHeight="1" ht="22.5">
      <c r="A299" s="4853"/>
      <c r="B299" s="4854"/>
      <c r="C299" s="4855" t="s">
        <v>103</v>
      </c>
      <c r="D299" s="4856" t="s">
        <v>4373</v>
      </c>
      <c r="E299" s="4857" t="s">
        <v>4374</v>
      </c>
      <c r="F299" s="4858" t="str">
        <f>IF(TEMPLATE_SPHERE="HEAT","Гкал/час","тыс. куб. м/сутки")</f>
        <v>Гкал/час</v>
      </c>
      <c r="G299" s="4851"/>
      <c r="H299" s="4851">
        <v>1.039</v>
      </c>
      <c r="I299" s="4859"/>
      <c r="J299" s="4854"/>
      <c r="K299" s="4854"/>
      <c r="L299" s="4854"/>
      <c r="M299" s="4854"/>
      <c r="N299" s="4854"/>
      <c r="O299" s="4854"/>
      <c r="P299" s="4854"/>
      <c r="Q299" s="4854"/>
      <c r="R299" s="4860"/>
      <c r="S299" s="4854">
        <v>0</v>
      </c>
    </row>
    <row s="28966" customFormat="1" customHeight="1" ht="22.5">
      <c r="A300" s="4853"/>
      <c r="B300" s="4854"/>
      <c r="C300" s="4855" t="s">
        <v>103</v>
      </c>
      <c r="D300" s="4856" t="s">
        <v>4375</v>
      </c>
      <c r="E300" s="4857" t="s">
        <v>4376</v>
      </c>
      <c r="F300" s="4858" t="str">
        <f>IF(TEMPLATE_SPHERE="HEAT","Гкал/час","тыс. куб. м/сутки")</f>
        <v>Гкал/час</v>
      </c>
      <c r="G300" s="4851"/>
      <c r="H300" s="4851">
        <v>0.37</v>
      </c>
      <c r="I300" s="4859"/>
      <c r="J300" s="4854"/>
      <c r="K300" s="4854"/>
      <c r="L300" s="4854"/>
      <c r="M300" s="4854"/>
      <c r="N300" s="4854"/>
      <c r="O300" s="4854"/>
      <c r="P300" s="4854"/>
      <c r="Q300" s="4854"/>
      <c r="R300" s="4860"/>
      <c r="S300" s="4854">
        <v>0</v>
      </c>
    </row>
    <row s="28966" customFormat="1" customHeight="1" ht="22.5">
      <c r="A301" s="4853"/>
      <c r="B301" s="4854"/>
      <c r="C301" s="4855" t="s">
        <v>103</v>
      </c>
      <c r="D301" s="4856" t="s">
        <v>4377</v>
      </c>
      <c r="E301" s="4857" t="s">
        <v>4378</v>
      </c>
      <c r="F301" s="4858" t="str">
        <f>IF(TEMPLATE_SPHERE="HEAT","Гкал/час","тыс. куб. м/сутки")</f>
        <v>Гкал/час</v>
      </c>
      <c r="G301" s="4851"/>
      <c r="H301" s="4851">
        <v>0.172</v>
      </c>
      <c r="I301" s="4859"/>
      <c r="J301" s="4854"/>
      <c r="K301" s="4854"/>
      <c r="L301" s="4854"/>
      <c r="M301" s="4854"/>
      <c r="N301" s="4854"/>
      <c r="O301" s="4854"/>
      <c r="P301" s="4854"/>
      <c r="Q301" s="4854"/>
      <c r="R301" s="4860"/>
      <c r="S301" s="4854">
        <v>0</v>
      </c>
    </row>
    <row s="28966" customFormat="1" customHeight="1" ht="22.5">
      <c r="A302" s="4853"/>
      <c r="B302" s="4854"/>
      <c r="C302" s="4855" t="s">
        <v>103</v>
      </c>
      <c r="D302" s="4856" t="s">
        <v>4379</v>
      </c>
      <c r="E302" s="4857" t="s">
        <v>4380</v>
      </c>
      <c r="F302" s="4858" t="str">
        <f>IF(TEMPLATE_SPHERE="HEAT","Гкал/час","тыс. куб. м/сутки")</f>
        <v>Гкал/час</v>
      </c>
      <c r="G302" s="4851"/>
      <c r="H302" s="4851">
        <v>0.7</v>
      </c>
      <c r="I302" s="4859"/>
      <c r="J302" s="4854"/>
      <c r="K302" s="4854"/>
      <c r="L302" s="4854"/>
      <c r="M302" s="4854"/>
      <c r="N302" s="4854"/>
      <c r="O302" s="4854"/>
      <c r="P302" s="4854"/>
      <c r="Q302" s="4854"/>
      <c r="R302" s="4860"/>
      <c r="S302" s="4854">
        <v>0</v>
      </c>
    </row>
    <row s="28966" customFormat="1" customHeight="1" ht="22.5">
      <c r="A303" s="4853"/>
      <c r="B303" s="4854"/>
      <c r="C303" s="4855" t="s">
        <v>103</v>
      </c>
      <c r="D303" s="4856" t="s">
        <v>4381</v>
      </c>
      <c r="E303" s="4857" t="s">
        <v>4382</v>
      </c>
      <c r="F303" s="4858" t="str">
        <f>IF(TEMPLATE_SPHERE="HEAT","Гкал/час","тыс. куб. м/сутки")</f>
        <v>Гкал/час</v>
      </c>
      <c r="G303" s="4851"/>
      <c r="H303" s="4851">
        <v>2.774</v>
      </c>
      <c r="I303" s="4859"/>
      <c r="J303" s="4854"/>
      <c r="K303" s="4854"/>
      <c r="L303" s="4854"/>
      <c r="M303" s="4854"/>
      <c r="N303" s="4854"/>
      <c r="O303" s="4854"/>
      <c r="P303" s="4854"/>
      <c r="Q303" s="4854"/>
      <c r="R303" s="4860"/>
      <c r="S303" s="4854">
        <v>0</v>
      </c>
    </row>
    <row s="28966" customFormat="1" customHeight="1" ht="22.5">
      <c r="A304" s="4853"/>
      <c r="B304" s="4854"/>
      <c r="C304" s="4855" t="s">
        <v>103</v>
      </c>
      <c r="D304" s="4856" t="s">
        <v>4383</v>
      </c>
      <c r="E304" s="4857" t="s">
        <v>4384</v>
      </c>
      <c r="F304" s="4858" t="str">
        <f>IF(TEMPLATE_SPHERE="HEAT","Гкал/час","тыс. куб. м/сутки")</f>
        <v>Гкал/час</v>
      </c>
      <c r="G304" s="4851"/>
      <c r="H304" s="4851">
        <v>0.185</v>
      </c>
      <c r="I304" s="4859"/>
      <c r="J304" s="4854"/>
      <c r="K304" s="4854"/>
      <c r="L304" s="4854"/>
      <c r="M304" s="4854"/>
      <c r="N304" s="4854"/>
      <c r="O304" s="4854"/>
      <c r="P304" s="4854"/>
      <c r="Q304" s="4854"/>
      <c r="R304" s="4860"/>
      <c r="S304" s="4854">
        <v>0</v>
      </c>
    </row>
    <row s="28966" customFormat="1" customHeight="1" ht="22.5">
      <c r="A305" s="4853"/>
      <c r="B305" s="4854"/>
      <c r="C305" s="4855" t="s">
        <v>103</v>
      </c>
      <c r="D305" s="4856" t="s">
        <v>4385</v>
      </c>
      <c r="E305" s="4857" t="s">
        <v>4386</v>
      </c>
      <c r="F305" s="4858" t="str">
        <f>IF(TEMPLATE_SPHERE="HEAT","Гкал/час","тыс. куб. м/сутки")</f>
        <v>Гкал/час</v>
      </c>
      <c r="G305" s="4851"/>
      <c r="H305" s="4851">
        <v>0.543</v>
      </c>
      <c r="I305" s="4859"/>
      <c r="J305" s="4854"/>
      <c r="K305" s="4854"/>
      <c r="L305" s="4854"/>
      <c r="M305" s="4854"/>
      <c r="N305" s="4854"/>
      <c r="O305" s="4854"/>
      <c r="P305" s="4854"/>
      <c r="Q305" s="4854"/>
      <c r="R305" s="4860"/>
      <c r="S305" s="4854">
        <v>0</v>
      </c>
    </row>
    <row s="28966" customFormat="1" customHeight="1" ht="22.5">
      <c r="A306" s="4853"/>
      <c r="B306" s="4854"/>
      <c r="C306" s="4855" t="s">
        <v>103</v>
      </c>
      <c r="D306" s="4856" t="s">
        <v>4387</v>
      </c>
      <c r="E306" s="4857" t="s">
        <v>4388</v>
      </c>
      <c r="F306" s="4858" t="str">
        <f>IF(TEMPLATE_SPHERE="HEAT","Гкал/час","тыс. куб. м/сутки")</f>
        <v>Гкал/час</v>
      </c>
      <c r="G306" s="4851"/>
      <c r="H306" s="4851">
        <v>0.407</v>
      </c>
      <c r="I306" s="4859"/>
      <c r="J306" s="4854"/>
      <c r="K306" s="4854"/>
      <c r="L306" s="4854"/>
      <c r="M306" s="4854"/>
      <c r="N306" s="4854"/>
      <c r="O306" s="4854"/>
      <c r="P306" s="4854"/>
      <c r="Q306" s="4854"/>
      <c r="R306" s="4860"/>
      <c r="S306" s="4854">
        <v>0</v>
      </c>
    </row>
    <row s="28966" customFormat="1" customHeight="1" ht="22.5">
      <c r="A307" s="4853"/>
      <c r="B307" s="4854"/>
      <c r="C307" s="4855" t="s">
        <v>103</v>
      </c>
      <c r="D307" s="4856" t="s">
        <v>4389</v>
      </c>
      <c r="E307" s="4857" t="s">
        <v>4390</v>
      </c>
      <c r="F307" s="4858" t="str">
        <f>IF(TEMPLATE_SPHERE="HEAT","Гкал/час","тыс. куб. м/сутки")</f>
        <v>Гкал/час</v>
      </c>
      <c r="G307" s="4851"/>
      <c r="H307" s="4851">
        <v>0.229</v>
      </c>
      <c r="I307" s="4859"/>
      <c r="J307" s="4854"/>
      <c r="K307" s="4854"/>
      <c r="L307" s="4854"/>
      <c r="M307" s="4854"/>
      <c r="N307" s="4854"/>
      <c r="O307" s="4854"/>
      <c r="P307" s="4854"/>
      <c r="Q307" s="4854"/>
      <c r="R307" s="4860"/>
      <c r="S307" s="4854">
        <v>0</v>
      </c>
    </row>
    <row s="28966" customFormat="1" customHeight="1" ht="22.5">
      <c r="A308" s="4853"/>
      <c r="B308" s="4854"/>
      <c r="C308" s="4855" t="s">
        <v>103</v>
      </c>
      <c r="D308" s="4856" t="s">
        <v>4391</v>
      </c>
      <c r="E308" s="4857" t="s">
        <v>4392</v>
      </c>
      <c r="F308" s="4858" t="str">
        <f>IF(TEMPLATE_SPHERE="HEAT","Гкал/час","тыс. куб. м/сутки")</f>
        <v>Гкал/час</v>
      </c>
      <c r="G308" s="4851"/>
      <c r="H308" s="4851">
        <v>0.537</v>
      </c>
      <c r="I308" s="4859"/>
      <c r="J308" s="4854"/>
      <c r="K308" s="4854"/>
      <c r="L308" s="4854"/>
      <c r="M308" s="4854"/>
      <c r="N308" s="4854"/>
      <c r="O308" s="4854"/>
      <c r="P308" s="4854"/>
      <c r="Q308" s="4854"/>
      <c r="R308" s="4860"/>
      <c r="S308" s="4854">
        <v>0</v>
      </c>
    </row>
    <row s="28966" customFormat="1" customHeight="1" ht="22.5">
      <c r="A309" s="4853"/>
      <c r="B309" s="4854"/>
      <c r="C309" s="4855" t="s">
        <v>103</v>
      </c>
      <c r="D309" s="4856" t="s">
        <v>4393</v>
      </c>
      <c r="E309" s="4857" t="s">
        <v>4394</v>
      </c>
      <c r="F309" s="4858" t="str">
        <f>IF(TEMPLATE_SPHERE="HEAT","Гкал/час","тыс. куб. м/сутки")</f>
        <v>Гкал/час</v>
      </c>
      <c r="G309" s="4851"/>
      <c r="H309" s="4851">
        <v>1.181</v>
      </c>
      <c r="I309" s="4859"/>
      <c r="J309" s="4854"/>
      <c r="K309" s="4854"/>
      <c r="L309" s="4854"/>
      <c r="M309" s="4854"/>
      <c r="N309" s="4854"/>
      <c r="O309" s="4854"/>
      <c r="P309" s="4854"/>
      <c r="Q309" s="4854"/>
      <c r="R309" s="4860"/>
      <c r="S309" s="4854">
        <v>0</v>
      </c>
    </row>
    <row s="28966" customFormat="1" customHeight="1" ht="22.5">
      <c r="A310" s="4853"/>
      <c r="B310" s="4854"/>
      <c r="C310" s="4855" t="s">
        <v>103</v>
      </c>
      <c r="D310" s="4856" t="s">
        <v>4395</v>
      </c>
      <c r="E310" s="4857" t="s">
        <v>4396</v>
      </c>
      <c r="F310" s="4858" t="str">
        <f>IF(TEMPLATE_SPHERE="HEAT","Гкал/час","тыс. куб. м/сутки")</f>
        <v>Гкал/час</v>
      </c>
      <c r="G310" s="4851"/>
      <c r="H310" s="4851">
        <v>1.851</v>
      </c>
      <c r="I310" s="4859"/>
      <c r="J310" s="4854"/>
      <c r="K310" s="4854"/>
      <c r="L310" s="4854"/>
      <c r="M310" s="4854"/>
      <c r="N310" s="4854"/>
      <c r="O310" s="4854"/>
      <c r="P310" s="4854"/>
      <c r="Q310" s="4854"/>
      <c r="R310" s="4860"/>
      <c r="S310" s="4854">
        <v>0</v>
      </c>
    </row>
    <row s="28966" customFormat="1" customHeight="1" ht="22.5">
      <c r="A311" s="4853"/>
      <c r="B311" s="4854"/>
      <c r="C311" s="4855" t="s">
        <v>103</v>
      </c>
      <c r="D311" s="4856" t="s">
        <v>4397</v>
      </c>
      <c r="E311" s="4857" t="s">
        <v>4398</v>
      </c>
      <c r="F311" s="4858" t="str">
        <f>IF(TEMPLATE_SPHERE="HEAT","Гкал/час","тыс. куб. м/сутки")</f>
        <v>Гкал/час</v>
      </c>
      <c r="G311" s="4851"/>
      <c r="H311" s="4851">
        <v>0.061</v>
      </c>
      <c r="I311" s="4859"/>
      <c r="J311" s="4854"/>
      <c r="K311" s="4854"/>
      <c r="L311" s="4854"/>
      <c r="M311" s="4854"/>
      <c r="N311" s="4854"/>
      <c r="O311" s="4854"/>
      <c r="P311" s="4854"/>
      <c r="Q311" s="4854"/>
      <c r="R311" s="4860"/>
      <c r="S311" s="4854">
        <v>0</v>
      </c>
    </row>
    <row s="28966" customFormat="1" customHeight="1" ht="22.5">
      <c r="A312" s="4853"/>
      <c r="B312" s="4854"/>
      <c r="C312" s="4855" t="s">
        <v>103</v>
      </c>
      <c r="D312" s="4856" t="s">
        <v>4399</v>
      </c>
      <c r="E312" s="4857" t="s">
        <v>4400</v>
      </c>
      <c r="F312" s="4858" t="str">
        <f>IF(TEMPLATE_SPHERE="HEAT","Гкал/час","тыс. куб. м/сутки")</f>
        <v>Гкал/час</v>
      </c>
      <c r="G312" s="4851"/>
      <c r="H312" s="4851">
        <v>0.174</v>
      </c>
      <c r="I312" s="4859"/>
      <c r="J312" s="4854"/>
      <c r="K312" s="4854"/>
      <c r="L312" s="4854"/>
      <c r="M312" s="4854"/>
      <c r="N312" s="4854"/>
      <c r="O312" s="4854"/>
      <c r="P312" s="4854"/>
      <c r="Q312" s="4854"/>
      <c r="R312" s="4860"/>
      <c r="S312" s="4854">
        <v>0</v>
      </c>
    </row>
    <row s="28966" customFormat="1" customHeight="1" ht="22.5">
      <c r="A313" s="4853"/>
      <c r="B313" s="4854"/>
      <c r="C313" s="4855" t="s">
        <v>103</v>
      </c>
      <c r="D313" s="4856" t="s">
        <v>4401</v>
      </c>
      <c r="E313" s="4857" t="s">
        <v>4402</v>
      </c>
      <c r="F313" s="4858" t="str">
        <f>IF(TEMPLATE_SPHERE="HEAT","Гкал/час","тыс. куб. м/сутки")</f>
        <v>Гкал/час</v>
      </c>
      <c r="G313" s="4851"/>
      <c r="H313" s="4851">
        <v>0.52</v>
      </c>
      <c r="I313" s="4859"/>
      <c r="J313" s="4854"/>
      <c r="K313" s="4854"/>
      <c r="L313" s="4854"/>
      <c r="M313" s="4854"/>
      <c r="N313" s="4854"/>
      <c r="O313" s="4854"/>
      <c r="P313" s="4854"/>
      <c r="Q313" s="4854"/>
      <c r="R313" s="4860"/>
      <c r="S313" s="4854">
        <v>0</v>
      </c>
    </row>
    <row s="28966" customFormat="1" customHeight="1" ht="22.5">
      <c r="A314" s="4853"/>
      <c r="B314" s="4854"/>
      <c r="C314" s="4855" t="s">
        <v>103</v>
      </c>
      <c r="D314" s="4856" t="s">
        <v>4403</v>
      </c>
      <c r="E314" s="4857" t="s">
        <v>4404</v>
      </c>
      <c r="F314" s="4858" t="str">
        <f>IF(TEMPLATE_SPHERE="HEAT","Гкал/час","тыс. куб. м/сутки")</f>
        <v>Гкал/час</v>
      </c>
      <c r="G314" s="4851"/>
      <c r="H314" s="4851">
        <v>1.118</v>
      </c>
      <c r="I314" s="4859"/>
      <c r="J314" s="4854"/>
      <c r="K314" s="4854"/>
      <c r="L314" s="4854"/>
      <c r="M314" s="4854"/>
      <c r="N314" s="4854"/>
      <c r="O314" s="4854"/>
      <c r="P314" s="4854"/>
      <c r="Q314" s="4854"/>
      <c r="R314" s="4860"/>
      <c r="S314" s="4854">
        <v>0</v>
      </c>
    </row>
    <row s="28966" customFormat="1" customHeight="1" ht="22.5">
      <c r="A315" s="4853"/>
      <c r="B315" s="4854"/>
      <c r="C315" s="4855" t="s">
        <v>103</v>
      </c>
      <c r="D315" s="4856" t="s">
        <v>4405</v>
      </c>
      <c r="E315" s="4857" t="s">
        <v>4406</v>
      </c>
      <c r="F315" s="4858" t="str">
        <f>IF(TEMPLATE_SPHERE="HEAT","Гкал/час","тыс. куб. м/сутки")</f>
        <v>Гкал/час</v>
      </c>
      <c r="G315" s="4851"/>
      <c r="H315" s="4851">
        <v>0</v>
      </c>
      <c r="I315" s="4859"/>
      <c r="J315" s="4854"/>
      <c r="K315" s="4854"/>
      <c r="L315" s="4854"/>
      <c r="M315" s="4854"/>
      <c r="N315" s="4854"/>
      <c r="O315" s="4854"/>
      <c r="P315" s="4854"/>
      <c r="Q315" s="4854"/>
      <c r="R315" s="4860"/>
      <c r="S315" s="4854">
        <v>0</v>
      </c>
    </row>
    <row s="28966" customFormat="1" customHeight="1" ht="22.5">
      <c r="A316" s="4853"/>
      <c r="B316" s="4854"/>
      <c r="C316" s="4855" t="s">
        <v>103</v>
      </c>
      <c r="D316" s="4856" t="s">
        <v>4407</v>
      </c>
      <c r="E316" s="4857" t="s">
        <v>4408</v>
      </c>
      <c r="F316" s="4858" t="str">
        <f>IF(TEMPLATE_SPHERE="HEAT","Гкал/час","тыс. куб. м/сутки")</f>
        <v>Гкал/час</v>
      </c>
      <c r="G316" s="4851"/>
      <c r="H316" s="4851">
        <v>0.146</v>
      </c>
      <c r="I316" s="4859"/>
      <c r="J316" s="4854"/>
      <c r="K316" s="4854"/>
      <c r="L316" s="4854"/>
      <c r="M316" s="4854"/>
      <c r="N316" s="4854"/>
      <c r="O316" s="4854"/>
      <c r="P316" s="4854"/>
      <c r="Q316" s="4854"/>
      <c r="R316" s="4860"/>
      <c r="S316" s="4854">
        <v>0</v>
      </c>
    </row>
    <row s="28966" customFormat="1" customHeight="1" ht="22.5">
      <c r="A317" s="4853"/>
      <c r="B317" s="4854"/>
      <c r="C317" s="4855" t="s">
        <v>103</v>
      </c>
      <c r="D317" s="4856" t="s">
        <v>4409</v>
      </c>
      <c r="E317" s="4857" t="s">
        <v>4410</v>
      </c>
      <c r="F317" s="4858" t="str">
        <f>IF(TEMPLATE_SPHERE="HEAT","Гкал/час","тыс. куб. м/сутки")</f>
        <v>Гкал/час</v>
      </c>
      <c r="G317" s="4851"/>
      <c r="H317" s="4851">
        <v>1.754</v>
      </c>
      <c r="I317" s="4859"/>
      <c r="J317" s="4854"/>
      <c r="K317" s="4854"/>
      <c r="L317" s="4854"/>
      <c r="M317" s="4854"/>
      <c r="N317" s="4854"/>
      <c r="O317" s="4854"/>
      <c r="P317" s="4854"/>
      <c r="Q317" s="4854"/>
      <c r="R317" s="4860"/>
      <c r="S317" s="4854">
        <v>0</v>
      </c>
    </row>
    <row s="28966" customFormat="1" customHeight="1" ht="22.5">
      <c r="A318" s="4853"/>
      <c r="B318" s="4854"/>
      <c r="C318" s="4855" t="s">
        <v>103</v>
      </c>
      <c r="D318" s="4856" t="s">
        <v>4411</v>
      </c>
      <c r="E318" s="4857" t="s">
        <v>4412</v>
      </c>
      <c r="F318" s="4858" t="str">
        <f>IF(TEMPLATE_SPHERE="HEAT","Гкал/час","тыс. куб. м/сутки")</f>
        <v>Гкал/час</v>
      </c>
      <c r="G318" s="4851"/>
      <c r="H318" s="4851">
        <v>1.007</v>
      </c>
      <c r="I318" s="4859"/>
      <c r="J318" s="4854"/>
      <c r="K318" s="4854"/>
      <c r="L318" s="4854"/>
      <c r="M318" s="4854"/>
      <c r="N318" s="4854"/>
      <c r="O318" s="4854"/>
      <c r="P318" s="4854"/>
      <c r="Q318" s="4854"/>
      <c r="R318" s="4860"/>
      <c r="S318" s="4854">
        <v>0</v>
      </c>
    </row>
    <row s="28966" customFormat="1" customHeight="1" ht="22.5">
      <c r="A319" s="4853"/>
      <c r="B319" s="4854"/>
      <c r="C319" s="4855" t="s">
        <v>103</v>
      </c>
      <c r="D319" s="4856" t="s">
        <v>4413</v>
      </c>
      <c r="E319" s="4857" t="s">
        <v>4414</v>
      </c>
      <c r="F319" s="4858" t="str">
        <f>IF(TEMPLATE_SPHERE="HEAT","Гкал/час","тыс. куб. м/сутки")</f>
        <v>Гкал/час</v>
      </c>
      <c r="G319" s="4851"/>
      <c r="H319" s="4851">
        <v>0.721</v>
      </c>
      <c r="I319" s="4859"/>
      <c r="J319" s="4854"/>
      <c r="K319" s="4854"/>
      <c r="L319" s="4854"/>
      <c r="M319" s="4854"/>
      <c r="N319" s="4854"/>
      <c r="O319" s="4854"/>
      <c r="P319" s="4854"/>
      <c r="Q319" s="4854"/>
      <c r="R319" s="4860"/>
      <c r="S319" s="4854">
        <v>0</v>
      </c>
    </row>
    <row s="28966" customFormat="1" customHeight="1" ht="22.5">
      <c r="A320" s="4853"/>
      <c r="B320" s="4854"/>
      <c r="C320" s="4855" t="s">
        <v>103</v>
      </c>
      <c r="D320" s="4856" t="s">
        <v>4415</v>
      </c>
      <c r="E320" s="4857" t="s">
        <v>4416</v>
      </c>
      <c r="F320" s="4858" t="str">
        <f>IF(TEMPLATE_SPHERE="HEAT","Гкал/час","тыс. куб. м/сутки")</f>
        <v>Гкал/час</v>
      </c>
      <c r="G320" s="4851"/>
      <c r="H320" s="4851">
        <v>0.316</v>
      </c>
      <c r="I320" s="4859"/>
      <c r="J320" s="4854"/>
      <c r="K320" s="4854"/>
      <c r="L320" s="4854"/>
      <c r="M320" s="4854"/>
      <c r="N320" s="4854"/>
      <c r="O320" s="4854"/>
      <c r="P320" s="4854"/>
      <c r="Q320" s="4854"/>
      <c r="R320" s="4860"/>
      <c r="S320" s="4854">
        <v>0</v>
      </c>
    </row>
    <row s="28966" customFormat="1" customHeight="1" ht="22.5">
      <c r="A321" s="4853"/>
      <c r="B321" s="4854"/>
      <c r="C321" s="4855" t="s">
        <v>103</v>
      </c>
      <c r="D321" s="4856" t="s">
        <v>4417</v>
      </c>
      <c r="E321" s="4857" t="s">
        <v>4418</v>
      </c>
      <c r="F321" s="4858" t="str">
        <f>IF(TEMPLATE_SPHERE="HEAT","Гкал/час","тыс. куб. м/сутки")</f>
        <v>Гкал/час</v>
      </c>
      <c r="G321" s="4851"/>
      <c r="H321" s="4851">
        <v>0.455</v>
      </c>
      <c r="I321" s="4859"/>
      <c r="J321" s="4854"/>
      <c r="K321" s="4854"/>
      <c r="L321" s="4854"/>
      <c r="M321" s="4854"/>
      <c r="N321" s="4854"/>
      <c r="O321" s="4854"/>
      <c r="P321" s="4854"/>
      <c r="Q321" s="4854"/>
      <c r="R321" s="4860"/>
      <c r="S321" s="4854">
        <v>0</v>
      </c>
    </row>
    <row s="28966" customFormat="1" customHeight="1" ht="22.5">
      <c r="A322" s="4853"/>
      <c r="B322" s="4854"/>
      <c r="C322" s="4855" t="s">
        <v>103</v>
      </c>
      <c r="D322" s="4856" t="s">
        <v>4419</v>
      </c>
      <c r="E322" s="4857" t="s">
        <v>4420</v>
      </c>
      <c r="F322" s="4858" t="str">
        <f>IF(TEMPLATE_SPHERE="HEAT","Гкал/час","тыс. куб. м/сутки")</f>
        <v>Гкал/час</v>
      </c>
      <c r="G322" s="4851"/>
      <c r="H322" s="4851">
        <v>0.274</v>
      </c>
      <c r="I322" s="4859"/>
      <c r="J322" s="4854"/>
      <c r="K322" s="4854"/>
      <c r="L322" s="4854"/>
      <c r="M322" s="4854"/>
      <c r="N322" s="4854"/>
      <c r="O322" s="4854"/>
      <c r="P322" s="4854"/>
      <c r="Q322" s="4854"/>
      <c r="R322" s="4860"/>
      <c r="S322" s="4854">
        <v>0</v>
      </c>
    </row>
    <row s="28966" customFormat="1" customHeight="1" ht="22.5">
      <c r="A323" s="4853"/>
      <c r="B323" s="4854"/>
      <c r="C323" s="4855" t="s">
        <v>103</v>
      </c>
      <c r="D323" s="4856" t="s">
        <v>4421</v>
      </c>
      <c r="E323" s="4857" t="s">
        <v>4422</v>
      </c>
      <c r="F323" s="4858" t="str">
        <f>IF(TEMPLATE_SPHERE="HEAT","Гкал/час","тыс. куб. м/сутки")</f>
        <v>Гкал/час</v>
      </c>
      <c r="G323" s="4851"/>
      <c r="H323" s="4851">
        <v>1.083</v>
      </c>
      <c r="I323" s="4859"/>
      <c r="J323" s="4854"/>
      <c r="K323" s="4854"/>
      <c r="L323" s="4854"/>
      <c r="M323" s="4854"/>
      <c r="N323" s="4854"/>
      <c r="O323" s="4854"/>
      <c r="P323" s="4854"/>
      <c r="Q323" s="4854"/>
      <c r="R323" s="4860"/>
      <c r="S323" s="4854">
        <v>0</v>
      </c>
    </row>
    <row s="28966" customFormat="1" customHeight="1" ht="22.5">
      <c r="A324" s="4853"/>
      <c r="B324" s="4854"/>
      <c r="C324" s="4855" t="s">
        <v>103</v>
      </c>
      <c r="D324" s="4856" t="s">
        <v>4423</v>
      </c>
      <c r="E324" s="4857" t="s">
        <v>4424</v>
      </c>
      <c r="F324" s="4858" t="str">
        <f>IF(TEMPLATE_SPHERE="HEAT","Гкал/час","тыс. куб. м/сутки")</f>
        <v>Гкал/час</v>
      </c>
      <c r="G324" s="4851"/>
      <c r="H324" s="4851">
        <v>1.396</v>
      </c>
      <c r="I324" s="4859"/>
      <c r="J324" s="4854"/>
      <c r="K324" s="4854"/>
      <c r="L324" s="4854"/>
      <c r="M324" s="4854"/>
      <c r="N324" s="4854"/>
      <c r="O324" s="4854"/>
      <c r="P324" s="4854"/>
      <c r="Q324" s="4854"/>
      <c r="R324" s="4860"/>
      <c r="S324" s="4854">
        <v>0</v>
      </c>
    </row>
    <row s="28966" customFormat="1" customHeight="1" ht="22.5">
      <c r="A325" s="4853"/>
      <c r="B325" s="4854"/>
      <c r="C325" s="4855" t="s">
        <v>103</v>
      </c>
      <c r="D325" s="4856" t="s">
        <v>4425</v>
      </c>
      <c r="E325" s="4857" t="s">
        <v>4426</v>
      </c>
      <c r="F325" s="4858" t="str">
        <f>IF(TEMPLATE_SPHERE="HEAT","Гкал/час","тыс. куб. м/сутки")</f>
        <v>Гкал/час</v>
      </c>
      <c r="G325" s="4851"/>
      <c r="H325" s="4851">
        <v>0.104</v>
      </c>
      <c r="I325" s="4859"/>
      <c r="J325" s="4854"/>
      <c r="K325" s="4854"/>
      <c r="L325" s="4854"/>
      <c r="M325" s="4854"/>
      <c r="N325" s="4854"/>
      <c r="O325" s="4854"/>
      <c r="P325" s="4854"/>
      <c r="Q325" s="4854"/>
      <c r="R325" s="4860"/>
      <c r="S325" s="4854">
        <v>0</v>
      </c>
    </row>
    <row s="28966" customFormat="1" customHeight="1" ht="22.5">
      <c r="A326" s="4853"/>
      <c r="B326" s="4854"/>
      <c r="C326" s="4855" t="s">
        <v>103</v>
      </c>
      <c r="D326" s="4856" t="s">
        <v>4427</v>
      </c>
      <c r="E326" s="4857" t="s">
        <v>4428</v>
      </c>
      <c r="F326" s="4858" t="str">
        <f>IF(TEMPLATE_SPHERE="HEAT","Гкал/час","тыс. куб. м/сутки")</f>
        <v>Гкал/час</v>
      </c>
      <c r="G326" s="4851"/>
      <c r="H326" s="4851">
        <v>0.167</v>
      </c>
      <c r="I326" s="4859"/>
      <c r="J326" s="4854"/>
      <c r="K326" s="4854"/>
      <c r="L326" s="4854"/>
      <c r="M326" s="4854"/>
      <c r="N326" s="4854"/>
      <c r="O326" s="4854"/>
      <c r="P326" s="4854"/>
      <c r="Q326" s="4854"/>
      <c r="R326" s="4860"/>
      <c r="S326" s="4854">
        <v>0</v>
      </c>
    </row>
    <row s="28966" customFormat="1" customHeight="1" ht="22.5">
      <c r="A327" s="4853"/>
      <c r="B327" s="4854"/>
      <c r="C327" s="4855" t="s">
        <v>103</v>
      </c>
      <c r="D327" s="4856" t="s">
        <v>4429</v>
      </c>
      <c r="E327" s="4857" t="s">
        <v>4430</v>
      </c>
      <c r="F327" s="4858" t="str">
        <f>IF(TEMPLATE_SPHERE="HEAT","Гкал/час","тыс. куб. м/сутки")</f>
        <v>Гкал/час</v>
      </c>
      <c r="G327" s="4851"/>
      <c r="H327" s="4851">
        <v>1.518</v>
      </c>
      <c r="I327" s="4859"/>
      <c r="J327" s="4854"/>
      <c r="K327" s="4854"/>
      <c r="L327" s="4854"/>
      <c r="M327" s="4854"/>
      <c r="N327" s="4854"/>
      <c r="O327" s="4854"/>
      <c r="P327" s="4854"/>
      <c r="Q327" s="4854"/>
      <c r="R327" s="4860"/>
      <c r="S327" s="4854">
        <v>0</v>
      </c>
    </row>
    <row s="28966" customFormat="1" customHeight="1" ht="22.5">
      <c r="A328" s="4853"/>
      <c r="B328" s="4854"/>
      <c r="C328" s="4855" t="s">
        <v>103</v>
      </c>
      <c r="D328" s="4856" t="s">
        <v>4431</v>
      </c>
      <c r="E328" s="4857" t="s">
        <v>4432</v>
      </c>
      <c r="F328" s="4858" t="str">
        <f>IF(TEMPLATE_SPHERE="HEAT","Гкал/час","тыс. куб. м/сутки")</f>
        <v>Гкал/час</v>
      </c>
      <c r="G328" s="4851"/>
      <c r="H328" s="4851">
        <v>0.226</v>
      </c>
      <c r="I328" s="4859"/>
      <c r="J328" s="4854"/>
      <c r="K328" s="4854"/>
      <c r="L328" s="4854"/>
      <c r="M328" s="4854"/>
      <c r="N328" s="4854"/>
      <c r="O328" s="4854"/>
      <c r="P328" s="4854"/>
      <c r="Q328" s="4854"/>
      <c r="R328" s="4860"/>
      <c r="S328" s="4854">
        <v>0</v>
      </c>
    </row>
    <row s="28966" customFormat="1" customHeight="1" ht="22.5">
      <c r="A329" s="4853"/>
      <c r="B329" s="4854"/>
      <c r="C329" s="4855" t="s">
        <v>103</v>
      </c>
      <c r="D329" s="4856" t="s">
        <v>4433</v>
      </c>
      <c r="E329" s="4857" t="s">
        <v>4434</v>
      </c>
      <c r="F329" s="4858" t="str">
        <f>IF(TEMPLATE_SPHERE="HEAT","Гкал/час","тыс. куб. м/сутки")</f>
        <v>Гкал/час</v>
      </c>
      <c r="G329" s="4851"/>
      <c r="H329" s="4851">
        <v>0.101</v>
      </c>
      <c r="I329" s="4859"/>
      <c r="J329" s="4854"/>
      <c r="K329" s="4854"/>
      <c r="L329" s="4854"/>
      <c r="M329" s="4854"/>
      <c r="N329" s="4854"/>
      <c r="O329" s="4854"/>
      <c r="P329" s="4854"/>
      <c r="Q329" s="4854"/>
      <c r="R329" s="4860"/>
      <c r="S329" s="4854">
        <v>0</v>
      </c>
    </row>
    <row s="28966" customFormat="1" customHeight="1" ht="22.5">
      <c r="A330" s="4853"/>
      <c r="B330" s="4854"/>
      <c r="C330" s="4855" t="s">
        <v>103</v>
      </c>
      <c r="D330" s="4856" t="s">
        <v>4435</v>
      </c>
      <c r="E330" s="4857" t="s">
        <v>4436</v>
      </c>
      <c r="F330" s="4858" t="str">
        <f>IF(TEMPLATE_SPHERE="HEAT","Гкал/час","тыс. куб. м/сутки")</f>
        <v>Гкал/час</v>
      </c>
      <c r="G330" s="4851"/>
      <c r="H330" s="4851">
        <v>0.196</v>
      </c>
      <c r="I330" s="4859"/>
      <c r="J330" s="4854"/>
      <c r="K330" s="4854"/>
      <c r="L330" s="4854"/>
      <c r="M330" s="4854"/>
      <c r="N330" s="4854"/>
      <c r="O330" s="4854"/>
      <c r="P330" s="4854"/>
      <c r="Q330" s="4854"/>
      <c r="R330" s="4860"/>
      <c r="S330" s="4854">
        <v>0</v>
      </c>
    </row>
    <row s="28966" customFormat="1" customHeight="1" ht="22.5">
      <c r="A331" s="4853"/>
      <c r="B331" s="4854"/>
      <c r="C331" s="4855" t="s">
        <v>103</v>
      </c>
      <c r="D331" s="4856" t="s">
        <v>4437</v>
      </c>
      <c r="E331" s="4857" t="s">
        <v>4438</v>
      </c>
      <c r="F331" s="4858" t="str">
        <f>IF(TEMPLATE_SPHERE="HEAT","Гкал/час","тыс. куб. м/сутки")</f>
        <v>Гкал/час</v>
      </c>
      <c r="G331" s="4851"/>
      <c r="H331" s="4851">
        <v>0.262</v>
      </c>
      <c r="I331" s="4859"/>
      <c r="J331" s="4854"/>
      <c r="K331" s="4854"/>
      <c r="L331" s="4854"/>
      <c r="M331" s="4854"/>
      <c r="N331" s="4854"/>
      <c r="O331" s="4854"/>
      <c r="P331" s="4854"/>
      <c r="Q331" s="4854"/>
      <c r="R331" s="4860"/>
      <c r="S331" s="4854">
        <v>0</v>
      </c>
    </row>
    <row s="28966" customFormat="1" customHeight="1" ht="22.5">
      <c r="A332" s="4853"/>
      <c r="B332" s="4854"/>
      <c r="C332" s="4855" t="s">
        <v>103</v>
      </c>
      <c r="D332" s="4856" t="s">
        <v>4439</v>
      </c>
      <c r="E332" s="4857" t="s">
        <v>4440</v>
      </c>
      <c r="F332" s="4858" t="str">
        <f>IF(TEMPLATE_SPHERE="HEAT","Гкал/час","тыс. куб. м/сутки")</f>
        <v>Гкал/час</v>
      </c>
      <c r="G332" s="4851"/>
      <c r="H332" s="4851">
        <v>0.096</v>
      </c>
      <c r="I332" s="4859"/>
      <c r="J332" s="4854"/>
      <c r="K332" s="4854"/>
      <c r="L332" s="4854"/>
      <c r="M332" s="4854"/>
      <c r="N332" s="4854"/>
      <c r="O332" s="4854"/>
      <c r="P332" s="4854"/>
      <c r="Q332" s="4854"/>
      <c r="R332" s="4860"/>
      <c r="S332" s="4854">
        <v>0</v>
      </c>
    </row>
    <row s="28966" customFormat="1" customHeight="1" ht="22.5">
      <c r="A333" s="4853"/>
      <c r="B333" s="4854"/>
      <c r="C333" s="4855" t="s">
        <v>103</v>
      </c>
      <c r="D333" s="4856" t="s">
        <v>4441</v>
      </c>
      <c r="E333" s="4857" t="s">
        <v>4442</v>
      </c>
      <c r="F333" s="4858" t="str">
        <f>IF(TEMPLATE_SPHERE="HEAT","Гкал/час","тыс. куб. м/сутки")</f>
        <v>Гкал/час</v>
      </c>
      <c r="G333" s="4851"/>
      <c r="H333" s="4851">
        <v>0.163</v>
      </c>
      <c r="I333" s="4859"/>
      <c r="J333" s="4854"/>
      <c r="K333" s="4854"/>
      <c r="L333" s="4854"/>
      <c r="M333" s="4854"/>
      <c r="N333" s="4854"/>
      <c r="O333" s="4854"/>
      <c r="P333" s="4854"/>
      <c r="Q333" s="4854"/>
      <c r="R333" s="4860"/>
      <c r="S333" s="4854">
        <v>0</v>
      </c>
    </row>
    <row s="28966" customFormat="1" customHeight="1" ht="22.5">
      <c r="A334" s="4853"/>
      <c r="B334" s="4854"/>
      <c r="C334" s="4855" t="s">
        <v>103</v>
      </c>
      <c r="D334" s="4856" t="s">
        <v>4443</v>
      </c>
      <c r="E334" s="4857" t="s">
        <v>4444</v>
      </c>
      <c r="F334" s="4858" t="str">
        <f>IF(TEMPLATE_SPHERE="HEAT","Гкал/час","тыс. куб. м/сутки")</f>
        <v>Гкал/час</v>
      </c>
      <c r="G334" s="4851"/>
      <c r="H334" s="4851">
        <v>0.205</v>
      </c>
      <c r="I334" s="4859"/>
      <c r="J334" s="4854"/>
      <c r="K334" s="4854"/>
      <c r="L334" s="4854"/>
      <c r="M334" s="4854"/>
      <c r="N334" s="4854"/>
      <c r="O334" s="4854"/>
      <c r="P334" s="4854"/>
      <c r="Q334" s="4854"/>
      <c r="R334" s="4860"/>
      <c r="S334" s="4854">
        <v>0</v>
      </c>
    </row>
    <row s="28966" customFormat="1" customHeight="1" ht="22.5">
      <c r="A335" s="4853"/>
      <c r="B335" s="4854"/>
      <c r="C335" s="4855" t="s">
        <v>103</v>
      </c>
      <c r="D335" s="4856" t="s">
        <v>4445</v>
      </c>
      <c r="E335" s="4857" t="s">
        <v>4446</v>
      </c>
      <c r="F335" s="4858" t="str">
        <f>IF(TEMPLATE_SPHERE="HEAT","Гкал/час","тыс. куб. м/сутки")</f>
        <v>Гкал/час</v>
      </c>
      <c r="G335" s="4851"/>
      <c r="H335" s="4851">
        <v>0.4</v>
      </c>
      <c r="I335" s="4859"/>
      <c r="J335" s="4854"/>
      <c r="K335" s="4854"/>
      <c r="L335" s="4854"/>
      <c r="M335" s="4854"/>
      <c r="N335" s="4854"/>
      <c r="O335" s="4854"/>
      <c r="P335" s="4854"/>
      <c r="Q335" s="4854"/>
      <c r="R335" s="4860"/>
      <c r="S335" s="4854">
        <v>0</v>
      </c>
    </row>
    <row s="28966" customFormat="1" customHeight="1" ht="22.5">
      <c r="A336" s="4853"/>
      <c r="B336" s="4854"/>
      <c r="C336" s="4855" t="s">
        <v>103</v>
      </c>
      <c r="D336" s="4856" t="s">
        <v>4447</v>
      </c>
      <c r="E336" s="4857" t="s">
        <v>4448</v>
      </c>
      <c r="F336" s="4858" t="str">
        <f>IF(TEMPLATE_SPHERE="HEAT","Гкал/час","тыс. куб. м/сутки")</f>
        <v>Гкал/час</v>
      </c>
      <c r="G336" s="4851"/>
      <c r="H336" s="4851">
        <v>0</v>
      </c>
      <c r="I336" s="4859"/>
      <c r="J336" s="4854"/>
      <c r="K336" s="4854"/>
      <c r="L336" s="4854"/>
      <c r="M336" s="4854"/>
      <c r="N336" s="4854"/>
      <c r="O336" s="4854"/>
      <c r="P336" s="4854"/>
      <c r="Q336" s="4854"/>
      <c r="R336" s="4860"/>
      <c r="S336" s="4854">
        <v>0</v>
      </c>
    </row>
    <row s="28966" customFormat="1" customHeight="1" ht="22.5">
      <c r="A337" s="4853"/>
      <c r="B337" s="4854"/>
      <c r="C337" s="4855" t="s">
        <v>103</v>
      </c>
      <c r="D337" s="4856" t="s">
        <v>4449</v>
      </c>
      <c r="E337" s="4857" t="s">
        <v>4450</v>
      </c>
      <c r="F337" s="4858" t="str">
        <f>IF(TEMPLATE_SPHERE="HEAT","Гкал/час","тыс. куб. м/сутки")</f>
        <v>Гкал/час</v>
      </c>
      <c r="G337" s="4851"/>
      <c r="H337" s="4851">
        <v>0.217</v>
      </c>
      <c r="I337" s="4859"/>
      <c r="J337" s="4854"/>
      <c r="K337" s="4854"/>
      <c r="L337" s="4854"/>
      <c r="M337" s="4854"/>
      <c r="N337" s="4854"/>
      <c r="O337" s="4854"/>
      <c r="P337" s="4854"/>
      <c r="Q337" s="4854"/>
      <c r="R337" s="4860"/>
      <c r="S337" s="4854">
        <v>0</v>
      </c>
    </row>
    <row s="28966" customFormat="1" customHeight="1" ht="22.5">
      <c r="A338" s="4853"/>
      <c r="B338" s="4854"/>
      <c r="C338" s="4855" t="s">
        <v>103</v>
      </c>
      <c r="D338" s="4856" t="s">
        <v>4451</v>
      </c>
      <c r="E338" s="4857" t="s">
        <v>4452</v>
      </c>
      <c r="F338" s="4858" t="str">
        <f>IF(TEMPLATE_SPHERE="HEAT","Гкал/час","тыс. куб. м/сутки")</f>
        <v>Гкал/час</v>
      </c>
      <c r="G338" s="4851"/>
      <c r="H338" s="4851">
        <v>19.761</v>
      </c>
      <c r="I338" s="4859"/>
      <c r="J338" s="4854"/>
      <c r="K338" s="4854"/>
      <c r="L338" s="4854"/>
      <c r="M338" s="4854"/>
      <c r="N338" s="4854"/>
      <c r="O338" s="4854"/>
      <c r="P338" s="4854"/>
      <c r="Q338" s="4854"/>
      <c r="R338" s="4860"/>
      <c r="S338" s="4854">
        <v>0</v>
      </c>
    </row>
    <row s="28966" customFormat="1" customHeight="1" ht="22.5">
      <c r="A339" s="4853"/>
      <c r="B339" s="4854"/>
      <c r="C339" s="4855" t="s">
        <v>103</v>
      </c>
      <c r="D339" s="4856" t="s">
        <v>4453</v>
      </c>
      <c r="E339" s="4857" t="s">
        <v>4454</v>
      </c>
      <c r="F339" s="4858" t="str">
        <f>IF(TEMPLATE_SPHERE="HEAT","Гкал/час","тыс. куб. м/сутки")</f>
        <v>Гкал/час</v>
      </c>
      <c r="G339" s="4851"/>
      <c r="H339" s="4851">
        <v>0.417</v>
      </c>
      <c r="I339" s="4859"/>
      <c r="J339" s="4854"/>
      <c r="K339" s="4854"/>
      <c r="L339" s="4854"/>
      <c r="M339" s="4854"/>
      <c r="N339" s="4854"/>
      <c r="O339" s="4854"/>
      <c r="P339" s="4854"/>
      <c r="Q339" s="4854"/>
      <c r="R339" s="4860"/>
      <c r="S339" s="4854">
        <v>0</v>
      </c>
    </row>
    <row s="28966" customFormat="1" customHeight="1" ht="22.5">
      <c r="A340" s="4853"/>
      <c r="B340" s="4854"/>
      <c r="C340" s="4855" t="s">
        <v>103</v>
      </c>
      <c r="D340" s="4856" t="s">
        <v>4455</v>
      </c>
      <c r="E340" s="4857" t="s">
        <v>4456</v>
      </c>
      <c r="F340" s="4858" t="str">
        <f>IF(TEMPLATE_SPHERE="HEAT","Гкал/час","тыс. куб. м/сутки")</f>
        <v>Гкал/час</v>
      </c>
      <c r="G340" s="4851"/>
      <c r="H340" s="4851">
        <v>1.478</v>
      </c>
      <c r="I340" s="4859"/>
      <c r="J340" s="4854"/>
      <c r="K340" s="4854"/>
      <c r="L340" s="4854"/>
      <c r="M340" s="4854"/>
      <c r="N340" s="4854"/>
      <c r="O340" s="4854"/>
      <c r="P340" s="4854"/>
      <c r="Q340" s="4854"/>
      <c r="R340" s="4860"/>
      <c r="S340" s="4854">
        <v>0</v>
      </c>
    </row>
    <row s="28966" customFormat="1" customHeight="1" ht="22.5">
      <c r="A341" s="4853"/>
      <c r="B341" s="4854"/>
      <c r="C341" s="4855" t="s">
        <v>103</v>
      </c>
      <c r="D341" s="4856" t="s">
        <v>4457</v>
      </c>
      <c r="E341" s="4857" t="s">
        <v>4458</v>
      </c>
      <c r="F341" s="4858" t="str">
        <f>IF(TEMPLATE_SPHERE="HEAT","Гкал/час","тыс. куб. м/сутки")</f>
        <v>Гкал/час</v>
      </c>
      <c r="G341" s="4851"/>
      <c r="H341" s="4851">
        <v>0.365</v>
      </c>
      <c r="I341" s="4859"/>
      <c r="J341" s="4854"/>
      <c r="K341" s="4854"/>
      <c r="L341" s="4854"/>
      <c r="M341" s="4854"/>
      <c r="N341" s="4854"/>
      <c r="O341" s="4854"/>
      <c r="P341" s="4854"/>
      <c r="Q341" s="4854"/>
      <c r="R341" s="4860"/>
      <c r="S341" s="4854">
        <v>0</v>
      </c>
    </row>
    <row s="28966" customFormat="1" customHeight="1" ht="22.5">
      <c r="A342" s="4853"/>
      <c r="B342" s="4854"/>
      <c r="C342" s="4855" t="s">
        <v>103</v>
      </c>
      <c r="D342" s="4856" t="s">
        <v>4459</v>
      </c>
      <c r="E342" s="4857" t="s">
        <v>4460</v>
      </c>
      <c r="F342" s="4858" t="str">
        <f>IF(TEMPLATE_SPHERE="HEAT","Гкал/час","тыс. куб. м/сутки")</f>
        <v>Гкал/час</v>
      </c>
      <c r="G342" s="4851"/>
      <c r="H342" s="4851">
        <v>1.167</v>
      </c>
      <c r="I342" s="4859"/>
      <c r="J342" s="4854"/>
      <c r="K342" s="4854"/>
      <c r="L342" s="4854"/>
      <c r="M342" s="4854"/>
      <c r="N342" s="4854"/>
      <c r="O342" s="4854"/>
      <c r="P342" s="4854"/>
      <c r="Q342" s="4854"/>
      <c r="R342" s="4860"/>
      <c r="S342" s="4854">
        <v>0</v>
      </c>
    </row>
    <row s="28966" customFormat="1" customHeight="1" ht="22.5">
      <c r="A343" s="4853"/>
      <c r="B343" s="4854"/>
      <c r="C343" s="4855" t="s">
        <v>103</v>
      </c>
      <c r="D343" s="4856" t="s">
        <v>4461</v>
      </c>
      <c r="E343" s="4857" t="s">
        <v>4462</v>
      </c>
      <c r="F343" s="4858" t="str">
        <f>IF(TEMPLATE_SPHERE="HEAT","Гкал/час","тыс. куб. м/сутки")</f>
        <v>Гкал/час</v>
      </c>
      <c r="G343" s="4851"/>
      <c r="H343" s="4851">
        <v>6.69</v>
      </c>
      <c r="I343" s="4859"/>
      <c r="J343" s="4854"/>
      <c r="K343" s="4854"/>
      <c r="L343" s="4854"/>
      <c r="M343" s="4854"/>
      <c r="N343" s="4854"/>
      <c r="O343" s="4854"/>
      <c r="P343" s="4854"/>
      <c r="Q343" s="4854"/>
      <c r="R343" s="4860"/>
      <c r="S343" s="4854">
        <v>0</v>
      </c>
    </row>
    <row s="28966" customFormat="1" customHeight="1" ht="22.5">
      <c r="A344" s="4853"/>
      <c r="B344" s="4854"/>
      <c r="C344" s="4855" t="s">
        <v>103</v>
      </c>
      <c r="D344" s="4856" t="s">
        <v>4463</v>
      </c>
      <c r="E344" s="4857" t="s">
        <v>4464</v>
      </c>
      <c r="F344" s="4858" t="str">
        <f>IF(TEMPLATE_SPHERE="HEAT","Гкал/час","тыс. куб. м/сутки")</f>
        <v>Гкал/час</v>
      </c>
      <c r="G344" s="4851"/>
      <c r="H344" s="4851">
        <v>0.739</v>
      </c>
      <c r="I344" s="4859"/>
      <c r="J344" s="4854"/>
      <c r="K344" s="4854"/>
      <c r="L344" s="4854"/>
      <c r="M344" s="4854"/>
      <c r="N344" s="4854"/>
      <c r="O344" s="4854"/>
      <c r="P344" s="4854"/>
      <c r="Q344" s="4854"/>
      <c r="R344" s="4860"/>
      <c r="S344" s="4854">
        <v>0</v>
      </c>
    </row>
    <row s="28966" customFormat="1" customHeight="1" ht="22.5">
      <c r="A345" s="4853"/>
      <c r="B345" s="4854"/>
      <c r="C345" s="4855" t="s">
        <v>103</v>
      </c>
      <c r="D345" s="4856" t="s">
        <v>4465</v>
      </c>
      <c r="E345" s="4857" t="s">
        <v>4466</v>
      </c>
      <c r="F345" s="4858" t="str">
        <f>IF(TEMPLATE_SPHERE="HEAT","Гкал/час","тыс. куб. м/сутки")</f>
        <v>Гкал/час</v>
      </c>
      <c r="G345" s="4851"/>
      <c r="H345" s="4851">
        <v>16.083</v>
      </c>
      <c r="I345" s="4859"/>
      <c r="J345" s="4854"/>
      <c r="K345" s="4854"/>
      <c r="L345" s="4854"/>
      <c r="M345" s="4854"/>
      <c r="N345" s="4854"/>
      <c r="O345" s="4854"/>
      <c r="P345" s="4854"/>
      <c r="Q345" s="4854"/>
      <c r="R345" s="4860"/>
      <c r="S345" s="4854">
        <v>0</v>
      </c>
    </row>
    <row s="28966" customFormat="1" customHeight="1" ht="22.5">
      <c r="A346" s="4853"/>
      <c r="B346" s="4854"/>
      <c r="C346" s="4855" t="s">
        <v>103</v>
      </c>
      <c r="D346" s="4856" t="s">
        <v>4467</v>
      </c>
      <c r="E346" s="4857" t="s">
        <v>4468</v>
      </c>
      <c r="F346" s="4858" t="str">
        <f>IF(TEMPLATE_SPHERE="HEAT","Гкал/час","тыс. куб. м/сутки")</f>
        <v>Гкал/час</v>
      </c>
      <c r="G346" s="4851"/>
      <c r="H346" s="4851">
        <v>0.204</v>
      </c>
      <c r="I346" s="4859"/>
      <c r="J346" s="4854"/>
      <c r="K346" s="4854"/>
      <c r="L346" s="4854"/>
      <c r="M346" s="4854"/>
      <c r="N346" s="4854"/>
      <c r="O346" s="4854"/>
      <c r="P346" s="4854"/>
      <c r="Q346" s="4854"/>
      <c r="R346" s="4860"/>
      <c r="S346" s="4854">
        <v>0</v>
      </c>
    </row>
    <row s="28966" customFormat="1" customHeight="1" ht="22.5">
      <c r="A347" s="4853"/>
      <c r="B347" s="4854"/>
      <c r="C347" s="4855" t="s">
        <v>103</v>
      </c>
      <c r="D347" s="4856" t="s">
        <v>4469</v>
      </c>
      <c r="E347" s="4857" t="s">
        <v>4470</v>
      </c>
      <c r="F347" s="4858" t="str">
        <f>IF(TEMPLATE_SPHERE="HEAT","Гкал/час","тыс. куб. м/сутки")</f>
        <v>Гкал/час</v>
      </c>
      <c r="G347" s="4851"/>
      <c r="H347" s="4851">
        <v>2.014</v>
      </c>
      <c r="I347" s="4859"/>
      <c r="J347" s="4854"/>
      <c r="K347" s="4854"/>
      <c r="L347" s="4854"/>
      <c r="M347" s="4854"/>
      <c r="N347" s="4854"/>
      <c r="O347" s="4854"/>
      <c r="P347" s="4854"/>
      <c r="Q347" s="4854"/>
      <c r="R347" s="4860"/>
      <c r="S347" s="4854">
        <v>0</v>
      </c>
    </row>
    <row s="28966" customFormat="1" customHeight="1" ht="22.5">
      <c r="A348" s="4853"/>
      <c r="B348" s="4854"/>
      <c r="C348" s="4855" t="s">
        <v>103</v>
      </c>
      <c r="D348" s="4856" t="s">
        <v>4471</v>
      </c>
      <c r="E348" s="4857" t="s">
        <v>4472</v>
      </c>
      <c r="F348" s="4858" t="str">
        <f>IF(TEMPLATE_SPHERE="HEAT","Гкал/час","тыс. куб. м/сутки")</f>
        <v>Гкал/час</v>
      </c>
      <c r="G348" s="4851"/>
      <c r="H348" s="4851">
        <v>1.553</v>
      </c>
      <c r="I348" s="4859"/>
      <c r="J348" s="4854"/>
      <c r="K348" s="4854"/>
      <c r="L348" s="4854"/>
      <c r="M348" s="4854"/>
      <c r="N348" s="4854"/>
      <c r="O348" s="4854"/>
      <c r="P348" s="4854"/>
      <c r="Q348" s="4854"/>
      <c r="R348" s="4860"/>
      <c r="S348" s="4854">
        <v>0</v>
      </c>
    </row>
    <row s="28966" customFormat="1" customHeight="1" ht="22.5">
      <c r="A349" s="4853"/>
      <c r="B349" s="4854"/>
      <c r="C349" s="4855" t="s">
        <v>103</v>
      </c>
      <c r="D349" s="4856" t="s">
        <v>4473</v>
      </c>
      <c r="E349" s="4857" t="s">
        <v>4474</v>
      </c>
      <c r="F349" s="4858" t="str">
        <f>IF(TEMPLATE_SPHERE="HEAT","Гкал/час","тыс. куб. м/сутки")</f>
        <v>Гкал/час</v>
      </c>
      <c r="G349" s="4851"/>
      <c r="H349" s="4851">
        <v>3.503</v>
      </c>
      <c r="I349" s="4859"/>
      <c r="J349" s="4854"/>
      <c r="K349" s="4854"/>
      <c r="L349" s="4854"/>
      <c r="M349" s="4854"/>
      <c r="N349" s="4854"/>
      <c r="O349" s="4854"/>
      <c r="P349" s="4854"/>
      <c r="Q349" s="4854"/>
      <c r="R349" s="4860"/>
      <c r="S349" s="4854">
        <v>0</v>
      </c>
    </row>
    <row s="28966" customFormat="1" customHeight="1" ht="22.5">
      <c r="A350" s="4853"/>
      <c r="B350" s="4854"/>
      <c r="C350" s="4855" t="s">
        <v>103</v>
      </c>
      <c r="D350" s="4856" t="s">
        <v>4475</v>
      </c>
      <c r="E350" s="4857" t="s">
        <v>4476</v>
      </c>
      <c r="F350" s="4858" t="str">
        <f>IF(TEMPLATE_SPHERE="HEAT","Гкал/час","тыс. куб. м/сутки")</f>
        <v>Гкал/час</v>
      </c>
      <c r="G350" s="4851"/>
      <c r="H350" s="4851">
        <v>0.928</v>
      </c>
      <c r="I350" s="4859"/>
      <c r="J350" s="4854"/>
      <c r="K350" s="4854"/>
      <c r="L350" s="4854"/>
      <c r="M350" s="4854"/>
      <c r="N350" s="4854"/>
      <c r="O350" s="4854"/>
      <c r="P350" s="4854"/>
      <c r="Q350" s="4854"/>
      <c r="R350" s="4860"/>
      <c r="S350" s="4854">
        <v>0</v>
      </c>
    </row>
    <row s="28966" customFormat="1" customHeight="1" ht="22.5">
      <c r="A351" s="4853"/>
      <c r="B351" s="4854"/>
      <c r="C351" s="4855" t="s">
        <v>103</v>
      </c>
      <c r="D351" s="4856" t="s">
        <v>4477</v>
      </c>
      <c r="E351" s="4857" t="s">
        <v>4478</v>
      </c>
      <c r="F351" s="4858" t="str">
        <f>IF(TEMPLATE_SPHERE="HEAT","Гкал/час","тыс. куб. м/сутки")</f>
        <v>Гкал/час</v>
      </c>
      <c r="G351" s="4851"/>
      <c r="H351" s="4851">
        <v>0.19</v>
      </c>
      <c r="I351" s="4859"/>
      <c r="J351" s="4854"/>
      <c r="K351" s="4854"/>
      <c r="L351" s="4854"/>
      <c r="M351" s="4854"/>
      <c r="N351" s="4854"/>
      <c r="O351" s="4854"/>
      <c r="P351" s="4854"/>
      <c r="Q351" s="4854"/>
      <c r="R351" s="4860"/>
      <c r="S351" s="4854">
        <v>0</v>
      </c>
    </row>
    <row s="28966" customFormat="1" customHeight="1" ht="22.5">
      <c r="A352" s="4853"/>
      <c r="B352" s="4854"/>
      <c r="C352" s="4855" t="s">
        <v>103</v>
      </c>
      <c r="D352" s="4856" t="s">
        <v>4479</v>
      </c>
      <c r="E352" s="4857" t="s">
        <v>4480</v>
      </c>
      <c r="F352" s="4858" t="str">
        <f>IF(TEMPLATE_SPHERE="HEAT","Гкал/час","тыс. куб. м/сутки")</f>
        <v>Гкал/час</v>
      </c>
      <c r="G352" s="4851"/>
      <c r="H352" s="4851">
        <v>0.182</v>
      </c>
      <c r="I352" s="4859"/>
      <c r="J352" s="4854"/>
      <c r="K352" s="4854"/>
      <c r="L352" s="4854"/>
      <c r="M352" s="4854"/>
      <c r="N352" s="4854"/>
      <c r="O352" s="4854"/>
      <c r="P352" s="4854"/>
      <c r="Q352" s="4854"/>
      <c r="R352" s="4860"/>
      <c r="S352" s="4854">
        <v>0</v>
      </c>
    </row>
    <row s="28966" customFormat="1" customHeight="1" ht="22.5">
      <c r="A353" s="4853"/>
      <c r="B353" s="4854"/>
      <c r="C353" s="4855" t="s">
        <v>103</v>
      </c>
      <c r="D353" s="4856" t="s">
        <v>4481</v>
      </c>
      <c r="E353" s="4857" t="s">
        <v>4482</v>
      </c>
      <c r="F353" s="4858" t="str">
        <f>IF(TEMPLATE_SPHERE="HEAT","Гкал/час","тыс. куб. м/сутки")</f>
        <v>Гкал/час</v>
      </c>
      <c r="G353" s="4851"/>
      <c r="H353" s="4851">
        <v>1.057</v>
      </c>
      <c r="I353" s="4859"/>
      <c r="J353" s="4854"/>
      <c r="K353" s="4854"/>
      <c r="L353" s="4854"/>
      <c r="M353" s="4854"/>
      <c r="N353" s="4854"/>
      <c r="O353" s="4854"/>
      <c r="P353" s="4854"/>
      <c r="Q353" s="4854"/>
      <c r="R353" s="4860"/>
      <c r="S353" s="4854">
        <v>0</v>
      </c>
    </row>
    <row s="28966" customFormat="1" customHeight="1" ht="22.5">
      <c r="A354" s="4853"/>
      <c r="B354" s="4854"/>
      <c r="C354" s="4855" t="s">
        <v>103</v>
      </c>
      <c r="D354" s="4856" t="s">
        <v>4483</v>
      </c>
      <c r="E354" s="4857" t="s">
        <v>4484</v>
      </c>
      <c r="F354" s="4858" t="str">
        <f>IF(TEMPLATE_SPHERE="HEAT","Гкал/час","тыс. куб. м/сутки")</f>
        <v>Гкал/час</v>
      </c>
      <c r="G354" s="4851"/>
      <c r="H354" s="4851">
        <v>-0.007</v>
      </c>
      <c r="I354" s="4859"/>
      <c r="J354" s="4854"/>
      <c r="K354" s="4854"/>
      <c r="L354" s="4854"/>
      <c r="M354" s="4854"/>
      <c r="N354" s="4854"/>
      <c r="O354" s="4854"/>
      <c r="P354" s="4854"/>
      <c r="Q354" s="4854"/>
      <c r="R354" s="4860"/>
      <c r="S354" s="4854">
        <v>0</v>
      </c>
    </row>
    <row s="28966" customFormat="1" customHeight="1" ht="22.5">
      <c r="A355" s="4853"/>
      <c r="B355" s="4854"/>
      <c r="C355" s="4855" t="s">
        <v>103</v>
      </c>
      <c r="D355" s="4856" t="s">
        <v>4485</v>
      </c>
      <c r="E355" s="4857" t="s">
        <v>4486</v>
      </c>
      <c r="F355" s="4858" t="str">
        <f>IF(TEMPLATE_SPHERE="HEAT","Гкал/час","тыс. куб. м/сутки")</f>
        <v>Гкал/час</v>
      </c>
      <c r="G355" s="4851"/>
      <c r="H355" s="4851">
        <v>0.036</v>
      </c>
      <c r="I355" s="4859"/>
      <c r="J355" s="4854"/>
      <c r="K355" s="4854"/>
      <c r="L355" s="4854"/>
      <c r="M355" s="4854"/>
      <c r="N355" s="4854"/>
      <c r="O355" s="4854"/>
      <c r="P355" s="4854"/>
      <c r="Q355" s="4854"/>
      <c r="R355" s="4860"/>
      <c r="S355" s="4854">
        <v>0</v>
      </c>
    </row>
    <row s="28966" customFormat="1" customHeight="1" ht="22.5">
      <c r="A356" s="4853"/>
      <c r="B356" s="4854"/>
      <c r="C356" s="4855" t="s">
        <v>103</v>
      </c>
      <c r="D356" s="4856" t="s">
        <v>4487</v>
      </c>
      <c r="E356" s="4857" t="s">
        <v>4488</v>
      </c>
      <c r="F356" s="4858" t="str">
        <f>IF(TEMPLATE_SPHERE="HEAT","Гкал/час","тыс. куб. м/сутки")</f>
        <v>Гкал/час</v>
      </c>
      <c r="G356" s="4851"/>
      <c r="H356" s="4851">
        <v>0.014</v>
      </c>
      <c r="I356" s="4859"/>
      <c r="J356" s="4854"/>
      <c r="K356" s="4854"/>
      <c r="L356" s="4854"/>
      <c r="M356" s="4854"/>
      <c r="N356" s="4854"/>
      <c r="O356" s="4854"/>
      <c r="P356" s="4854"/>
      <c r="Q356" s="4854"/>
      <c r="R356" s="4860"/>
      <c r="S356" s="4854">
        <v>0</v>
      </c>
    </row>
    <row s="28966" customFormat="1" customHeight="1" ht="22.5">
      <c r="A357" s="4853"/>
      <c r="B357" s="4854"/>
      <c r="C357" s="4855" t="s">
        <v>103</v>
      </c>
      <c r="D357" s="4856" t="s">
        <v>4489</v>
      </c>
      <c r="E357" s="4857" t="s">
        <v>4490</v>
      </c>
      <c r="F357" s="4858" t="str">
        <f>IF(TEMPLATE_SPHERE="HEAT","Гкал/час","тыс. куб. м/сутки")</f>
        <v>Гкал/час</v>
      </c>
      <c r="G357" s="4851"/>
      <c r="H357" s="4851">
        <v>0.061</v>
      </c>
      <c r="I357" s="4859"/>
      <c r="J357" s="4854"/>
      <c r="K357" s="4854"/>
      <c r="L357" s="4854"/>
      <c r="M357" s="4854"/>
      <c r="N357" s="4854"/>
      <c r="O357" s="4854"/>
      <c r="P357" s="4854"/>
      <c r="Q357" s="4854"/>
      <c r="R357" s="4860"/>
      <c r="S357" s="4854">
        <v>0</v>
      </c>
    </row>
    <row s="28966" customFormat="1" customHeight="1" ht="22.5">
      <c r="A358" s="4853"/>
      <c r="B358" s="4854"/>
      <c r="C358" s="4855" t="s">
        <v>103</v>
      </c>
      <c r="D358" s="4856" t="s">
        <v>4491</v>
      </c>
      <c r="E358" s="4857" t="s">
        <v>4492</v>
      </c>
      <c r="F358" s="4858" t="str">
        <f>IF(TEMPLATE_SPHERE="HEAT","Гкал/час","тыс. куб. м/сутки")</f>
        <v>Гкал/час</v>
      </c>
      <c r="G358" s="4851"/>
      <c r="H358" s="4851">
        <v>0.039</v>
      </c>
      <c r="I358" s="4859"/>
      <c r="J358" s="4854"/>
      <c r="K358" s="4854"/>
      <c r="L358" s="4854"/>
      <c r="M358" s="4854"/>
      <c r="N358" s="4854"/>
      <c r="O358" s="4854"/>
      <c r="P358" s="4854"/>
      <c r="Q358" s="4854"/>
      <c r="R358" s="4860"/>
      <c r="S358" s="4854">
        <v>0</v>
      </c>
    </row>
    <row s="28966" customFormat="1" customHeight="1" ht="22.5">
      <c r="A359" s="4853"/>
      <c r="B359" s="4854"/>
      <c r="C359" s="4855" t="s">
        <v>103</v>
      </c>
      <c r="D359" s="4856" t="s">
        <v>4493</v>
      </c>
      <c r="E359" s="4857" t="s">
        <v>4494</v>
      </c>
      <c r="F359" s="4858" t="str">
        <f>IF(TEMPLATE_SPHERE="HEAT","Гкал/час","тыс. куб. м/сутки")</f>
        <v>Гкал/час</v>
      </c>
      <c r="G359" s="4851"/>
      <c r="H359" s="4851">
        <v>0.041</v>
      </c>
      <c r="I359" s="4859"/>
      <c r="J359" s="4854"/>
      <c r="K359" s="4854"/>
      <c r="L359" s="4854"/>
      <c r="M359" s="4854"/>
      <c r="N359" s="4854"/>
      <c r="O359" s="4854"/>
      <c r="P359" s="4854"/>
      <c r="Q359" s="4854"/>
      <c r="R359" s="4860"/>
      <c r="S359" s="4854">
        <v>0</v>
      </c>
    </row>
    <row s="28966" customFormat="1" customHeight="1" ht="22.5">
      <c r="A360" s="4853"/>
      <c r="B360" s="4854"/>
      <c r="C360" s="4855" t="s">
        <v>103</v>
      </c>
      <c r="D360" s="4856" t="s">
        <v>4495</v>
      </c>
      <c r="E360" s="4857" t="s">
        <v>4496</v>
      </c>
      <c r="F360" s="4858" t="str">
        <f>IF(TEMPLATE_SPHERE="HEAT","Гкал/час","тыс. куб. м/сутки")</f>
        <v>Гкал/час</v>
      </c>
      <c r="G360" s="4851"/>
      <c r="H360" s="4851">
        <v>0.095</v>
      </c>
      <c r="I360" s="4859"/>
      <c r="J360" s="4854"/>
      <c r="K360" s="4854"/>
      <c r="L360" s="4854"/>
      <c r="M360" s="4854"/>
      <c r="N360" s="4854"/>
      <c r="O360" s="4854"/>
      <c r="P360" s="4854"/>
      <c r="Q360" s="4854"/>
      <c r="R360" s="4860"/>
      <c r="S360" s="4854">
        <v>0</v>
      </c>
    </row>
    <row s="28966" customFormat="1" customHeight="1" ht="22.5">
      <c r="A361" s="4853"/>
      <c r="B361" s="4854"/>
      <c r="C361" s="4855" t="s">
        <v>103</v>
      </c>
      <c r="D361" s="4856" t="s">
        <v>4497</v>
      </c>
      <c r="E361" s="4857" t="s">
        <v>4498</v>
      </c>
      <c r="F361" s="4858" t="str">
        <f>IF(TEMPLATE_SPHERE="HEAT","Гкал/час","тыс. куб. м/сутки")</f>
        <v>Гкал/час</v>
      </c>
      <c r="G361" s="4851"/>
      <c r="H361" s="4851">
        <v>0.313</v>
      </c>
      <c r="I361" s="4859"/>
      <c r="J361" s="4854"/>
      <c r="K361" s="4854"/>
      <c r="L361" s="4854"/>
      <c r="M361" s="4854"/>
      <c r="N361" s="4854"/>
      <c r="O361" s="4854"/>
      <c r="P361" s="4854"/>
      <c r="Q361" s="4854"/>
      <c r="R361" s="4860"/>
      <c r="S361" s="4854">
        <v>0</v>
      </c>
    </row>
    <row s="28966" customFormat="1" customHeight="1" ht="22.5">
      <c r="A362" s="4853"/>
      <c r="B362" s="4854"/>
      <c r="C362" s="4855" t="s">
        <v>103</v>
      </c>
      <c r="D362" s="4856" t="s">
        <v>4499</v>
      </c>
      <c r="E362" s="4857" t="s">
        <v>4500</v>
      </c>
      <c r="F362" s="4858" t="str">
        <f>IF(TEMPLATE_SPHERE="HEAT","Гкал/час","тыс. куб. м/сутки")</f>
        <v>Гкал/час</v>
      </c>
      <c r="G362" s="4851"/>
      <c r="H362" s="4851">
        <v>0.138</v>
      </c>
      <c r="I362" s="4859"/>
      <c r="J362" s="4854"/>
      <c r="K362" s="4854"/>
      <c r="L362" s="4854"/>
      <c r="M362" s="4854"/>
      <c r="N362" s="4854"/>
      <c r="O362" s="4854"/>
      <c r="P362" s="4854"/>
      <c r="Q362" s="4854"/>
      <c r="R362" s="4860"/>
      <c r="S362" s="4854">
        <v>0</v>
      </c>
    </row>
    <row s="28966" customFormat="1" customHeight="1" ht="22.5">
      <c r="A363" s="4853"/>
      <c r="B363" s="4854"/>
      <c r="C363" s="4855" t="s">
        <v>103</v>
      </c>
      <c r="D363" s="4856" t="s">
        <v>4501</v>
      </c>
      <c r="E363" s="4857" t="s">
        <v>4502</v>
      </c>
      <c r="F363" s="4858" t="str">
        <f>IF(TEMPLATE_SPHERE="HEAT","Гкал/час","тыс. куб. м/сутки")</f>
        <v>Гкал/час</v>
      </c>
      <c r="G363" s="4851"/>
      <c r="H363" s="4851">
        <v>0.063</v>
      </c>
      <c r="I363" s="4859"/>
      <c r="J363" s="4854"/>
      <c r="K363" s="4854"/>
      <c r="L363" s="4854"/>
      <c r="M363" s="4854"/>
      <c r="N363" s="4854"/>
      <c r="O363" s="4854"/>
      <c r="P363" s="4854"/>
      <c r="Q363" s="4854"/>
      <c r="R363" s="4860"/>
      <c r="S363" s="4854">
        <v>0</v>
      </c>
    </row>
    <row s="28966" customFormat="1" customHeight="1" ht="22.5">
      <c r="A364" s="4853"/>
      <c r="B364" s="4854"/>
      <c r="C364" s="4855" t="s">
        <v>103</v>
      </c>
      <c r="D364" s="4856" t="s">
        <v>4503</v>
      </c>
      <c r="E364" s="4857" t="s">
        <v>4504</v>
      </c>
      <c r="F364" s="4858" t="str">
        <f>IF(TEMPLATE_SPHERE="HEAT","Гкал/час","тыс. куб. м/сутки")</f>
        <v>Гкал/час</v>
      </c>
      <c r="G364" s="4851"/>
      <c r="H364" s="4851">
        <v>0.12</v>
      </c>
      <c r="I364" s="4859"/>
      <c r="J364" s="4854"/>
      <c r="K364" s="4854"/>
      <c r="L364" s="4854"/>
      <c r="M364" s="4854"/>
      <c r="N364" s="4854"/>
      <c r="O364" s="4854"/>
      <c r="P364" s="4854"/>
      <c r="Q364" s="4854"/>
      <c r="R364" s="4860"/>
      <c r="S364" s="4854">
        <v>0</v>
      </c>
    </row>
    <row s="28966" customFormat="1" customHeight="1" ht="22.5">
      <c r="A365" s="4853"/>
      <c r="B365" s="4854"/>
      <c r="C365" s="4855" t="s">
        <v>103</v>
      </c>
      <c r="D365" s="4856" t="s">
        <v>4505</v>
      </c>
      <c r="E365" s="4857" t="s">
        <v>4506</v>
      </c>
      <c r="F365" s="4858" t="str">
        <f>IF(TEMPLATE_SPHERE="HEAT","Гкал/час","тыс. куб. м/сутки")</f>
        <v>Гкал/час</v>
      </c>
      <c r="G365" s="4851"/>
      <c r="H365" s="4851">
        <v>0.082</v>
      </c>
      <c r="I365" s="4859"/>
      <c r="J365" s="4854"/>
      <c r="K365" s="4854"/>
      <c r="L365" s="4854"/>
      <c r="M365" s="4854"/>
      <c r="N365" s="4854"/>
      <c r="O365" s="4854"/>
      <c r="P365" s="4854"/>
      <c r="Q365" s="4854"/>
      <c r="R365" s="4860"/>
      <c r="S365" s="4854">
        <v>0</v>
      </c>
    </row>
    <row s="28966" customFormat="1" customHeight="1" ht="22.5">
      <c r="A366" s="4853"/>
      <c r="B366" s="4854"/>
      <c r="C366" s="4855" t="s">
        <v>103</v>
      </c>
      <c r="D366" s="4856" t="s">
        <v>4507</v>
      </c>
      <c r="E366" s="4857" t="s">
        <v>4508</v>
      </c>
      <c r="F366" s="4858" t="str">
        <f>IF(TEMPLATE_SPHERE="HEAT","Гкал/час","тыс. куб. м/сутки")</f>
        <v>Гкал/час</v>
      </c>
      <c r="G366" s="4851"/>
      <c r="H366" s="4851">
        <v>0.044</v>
      </c>
      <c r="I366" s="4859"/>
      <c r="J366" s="4854"/>
      <c r="K366" s="4854"/>
      <c r="L366" s="4854"/>
      <c r="M366" s="4854"/>
      <c r="N366" s="4854"/>
      <c r="O366" s="4854"/>
      <c r="P366" s="4854"/>
      <c r="Q366" s="4854"/>
      <c r="R366" s="4860"/>
      <c r="S366" s="4854">
        <v>0</v>
      </c>
    </row>
    <row s="28966" customFormat="1" customHeight="1" ht="22.5">
      <c r="A367" s="4853"/>
      <c r="B367" s="4854"/>
      <c r="C367" s="4855" t="s">
        <v>103</v>
      </c>
      <c r="D367" s="4856" t="s">
        <v>4509</v>
      </c>
      <c r="E367" s="4857" t="s">
        <v>4510</v>
      </c>
      <c r="F367" s="4858" t="str">
        <f>IF(TEMPLATE_SPHERE="HEAT","Гкал/час","тыс. куб. м/сутки")</f>
        <v>Гкал/час</v>
      </c>
      <c r="G367" s="4851"/>
      <c r="H367" s="4851">
        <v>0.033</v>
      </c>
      <c r="I367" s="4859"/>
      <c r="J367" s="4854"/>
      <c r="K367" s="4854"/>
      <c r="L367" s="4854"/>
      <c r="M367" s="4854"/>
      <c r="N367" s="4854"/>
      <c r="O367" s="4854"/>
      <c r="P367" s="4854"/>
      <c r="Q367" s="4854"/>
      <c r="R367" s="4860"/>
      <c r="S367" s="4854">
        <v>0</v>
      </c>
    </row>
    <row s="28966" customFormat="1" customHeight="1" ht="22.5">
      <c r="A368" s="4853"/>
      <c r="B368" s="4854"/>
      <c r="C368" s="4855" t="s">
        <v>103</v>
      </c>
      <c r="D368" s="4856" t="s">
        <v>4511</v>
      </c>
      <c r="E368" s="4857" t="s">
        <v>4512</v>
      </c>
      <c r="F368" s="4858" t="str">
        <f>IF(TEMPLATE_SPHERE="HEAT","Гкал/час","тыс. куб. м/сутки")</f>
        <v>Гкал/час</v>
      </c>
      <c r="G368" s="4851"/>
      <c r="H368" s="4851">
        <v>0.091</v>
      </c>
      <c r="I368" s="4859"/>
      <c r="J368" s="4854"/>
      <c r="K368" s="4854"/>
      <c r="L368" s="4854"/>
      <c r="M368" s="4854"/>
      <c r="N368" s="4854"/>
      <c r="O368" s="4854"/>
      <c r="P368" s="4854"/>
      <c r="Q368" s="4854"/>
      <c r="R368" s="4860"/>
      <c r="S368" s="4854">
        <v>0</v>
      </c>
    </row>
    <row s="28966" customFormat="1" customHeight="1" ht="22.5">
      <c r="A369" s="4853"/>
      <c r="B369" s="4854"/>
      <c r="C369" s="4855" t="s">
        <v>103</v>
      </c>
      <c r="D369" s="4856" t="s">
        <v>4513</v>
      </c>
      <c r="E369" s="4857" t="s">
        <v>4514</v>
      </c>
      <c r="F369" s="4858" t="str">
        <f>IF(TEMPLATE_SPHERE="HEAT","Гкал/час","тыс. куб. м/сутки")</f>
        <v>Гкал/час</v>
      </c>
      <c r="G369" s="4851"/>
      <c r="H369" s="4851">
        <v>0.187</v>
      </c>
      <c r="I369" s="4859"/>
      <c r="J369" s="4854"/>
      <c r="K369" s="4854"/>
      <c r="L369" s="4854"/>
      <c r="M369" s="4854"/>
      <c r="N369" s="4854"/>
      <c r="O369" s="4854"/>
      <c r="P369" s="4854"/>
      <c r="Q369" s="4854"/>
      <c r="R369" s="4860"/>
      <c r="S369" s="4854">
        <v>0</v>
      </c>
    </row>
    <row s="28966" customFormat="1" customHeight="1" ht="22.5">
      <c r="A370" s="4853"/>
      <c r="B370" s="4854"/>
      <c r="C370" s="4855" t="s">
        <v>103</v>
      </c>
      <c r="D370" s="4856" t="s">
        <v>4515</v>
      </c>
      <c r="E370" s="4857" t="s">
        <v>4516</v>
      </c>
      <c r="F370" s="4858" t="str">
        <f>IF(TEMPLATE_SPHERE="HEAT","Гкал/час","тыс. куб. м/сутки")</f>
        <v>Гкал/час</v>
      </c>
      <c r="G370" s="4851"/>
      <c r="H370" s="4851">
        <v>0.332</v>
      </c>
      <c r="I370" s="4859"/>
      <c r="J370" s="4854"/>
      <c r="K370" s="4854"/>
      <c r="L370" s="4854"/>
      <c r="M370" s="4854"/>
      <c r="N370" s="4854"/>
      <c r="O370" s="4854"/>
      <c r="P370" s="4854"/>
      <c r="Q370" s="4854"/>
      <c r="R370" s="4860"/>
      <c r="S370" s="4854">
        <v>0</v>
      </c>
    </row>
    <row s="28966" customFormat="1" customHeight="1" ht="22.5">
      <c r="A371" s="4853"/>
      <c r="B371" s="4854"/>
      <c r="C371" s="4855" t="s">
        <v>103</v>
      </c>
      <c r="D371" s="4856" t="s">
        <v>4517</v>
      </c>
      <c r="E371" s="4857" t="s">
        <v>4518</v>
      </c>
      <c r="F371" s="4858" t="str">
        <f>IF(TEMPLATE_SPHERE="HEAT","Гкал/час","тыс. куб. м/сутки")</f>
        <v>Гкал/час</v>
      </c>
      <c r="G371" s="4851"/>
      <c r="H371" s="4851">
        <v>0.157</v>
      </c>
      <c r="I371" s="4859"/>
      <c r="J371" s="4854"/>
      <c r="K371" s="4854"/>
      <c r="L371" s="4854"/>
      <c r="M371" s="4854"/>
      <c r="N371" s="4854"/>
      <c r="O371" s="4854"/>
      <c r="P371" s="4854"/>
      <c r="Q371" s="4854"/>
      <c r="R371" s="4860"/>
      <c r="S371" s="4854">
        <v>0</v>
      </c>
    </row>
    <row s="28966" customFormat="1" customHeight="1" ht="22.5">
      <c r="A372" s="4853"/>
      <c r="B372" s="4854"/>
      <c r="C372" s="4855" t="s">
        <v>103</v>
      </c>
      <c r="D372" s="4856" t="s">
        <v>4519</v>
      </c>
      <c r="E372" s="4857" t="s">
        <v>4520</v>
      </c>
      <c r="F372" s="4858" t="str">
        <f>IF(TEMPLATE_SPHERE="HEAT","Гкал/час","тыс. куб. м/сутки")</f>
        <v>Гкал/час</v>
      </c>
      <c r="G372" s="4851"/>
      <c r="H372" s="4851">
        <v>1.256</v>
      </c>
      <c r="I372" s="4859"/>
      <c r="J372" s="4854"/>
      <c r="K372" s="4854"/>
      <c r="L372" s="4854"/>
      <c r="M372" s="4854"/>
      <c r="N372" s="4854"/>
      <c r="O372" s="4854"/>
      <c r="P372" s="4854"/>
      <c r="Q372" s="4854"/>
      <c r="R372" s="4860"/>
      <c r="S372" s="4854">
        <v>0</v>
      </c>
    </row>
    <row s="28966" customFormat="1" customHeight="1" ht="22.5">
      <c r="A373" s="4853"/>
      <c r="B373" s="4854"/>
      <c r="C373" s="4855" t="s">
        <v>103</v>
      </c>
      <c r="D373" s="4856" t="s">
        <v>4521</v>
      </c>
      <c r="E373" s="4857" t="s">
        <v>4522</v>
      </c>
      <c r="F373" s="4858" t="str">
        <f>IF(TEMPLATE_SPHERE="HEAT","Гкал/час","тыс. куб. м/сутки")</f>
        <v>Гкал/час</v>
      </c>
      <c r="G373" s="4851"/>
      <c r="H373" s="4851">
        <v>2.011</v>
      </c>
      <c r="I373" s="4859"/>
      <c r="J373" s="4854"/>
      <c r="K373" s="4854"/>
      <c r="L373" s="4854"/>
      <c r="M373" s="4854"/>
      <c r="N373" s="4854"/>
      <c r="O373" s="4854"/>
      <c r="P373" s="4854"/>
      <c r="Q373" s="4854"/>
      <c r="R373" s="4860"/>
      <c r="S373" s="4854">
        <v>0</v>
      </c>
    </row>
    <row s="28966" customFormat="1" customHeight="1" ht="22.5">
      <c r="A374" s="4853"/>
      <c r="B374" s="4854"/>
      <c r="C374" s="4855" t="s">
        <v>103</v>
      </c>
      <c r="D374" s="4856" t="s">
        <v>4523</v>
      </c>
      <c r="E374" s="4857" t="s">
        <v>4524</v>
      </c>
      <c r="F374" s="4858" t="str">
        <f>IF(TEMPLATE_SPHERE="HEAT","Гкал/час","тыс. куб. м/сутки")</f>
        <v>Гкал/час</v>
      </c>
      <c r="G374" s="4851"/>
      <c r="H374" s="4851">
        <v>0.623</v>
      </c>
      <c r="I374" s="4859"/>
      <c r="J374" s="4854"/>
      <c r="K374" s="4854"/>
      <c r="L374" s="4854"/>
      <c r="M374" s="4854"/>
      <c r="N374" s="4854"/>
      <c r="O374" s="4854"/>
      <c r="P374" s="4854"/>
      <c r="Q374" s="4854"/>
      <c r="R374" s="4860"/>
      <c r="S374" s="4854">
        <v>0</v>
      </c>
    </row>
    <row s="28966" customFormat="1" customHeight="1" ht="22.5">
      <c r="A375" s="4853"/>
      <c r="B375" s="4854"/>
      <c r="C375" s="4855" t="s">
        <v>103</v>
      </c>
      <c r="D375" s="4856" t="s">
        <v>4525</v>
      </c>
      <c r="E375" s="4857" t="s">
        <v>4526</v>
      </c>
      <c r="F375" s="4858" t="str">
        <f>IF(TEMPLATE_SPHERE="HEAT","Гкал/час","тыс. куб. м/сутки")</f>
        <v>Гкал/час</v>
      </c>
      <c r="G375" s="4851"/>
      <c r="H375" s="4851">
        <v>0.199</v>
      </c>
      <c r="I375" s="4859"/>
      <c r="J375" s="4854"/>
      <c r="K375" s="4854"/>
      <c r="L375" s="4854"/>
      <c r="M375" s="4854"/>
      <c r="N375" s="4854"/>
      <c r="O375" s="4854"/>
      <c r="P375" s="4854"/>
      <c r="Q375" s="4854"/>
      <c r="R375" s="4860"/>
      <c r="S375" s="4854">
        <v>0</v>
      </c>
    </row>
    <row s="28966" customFormat="1" customHeight="1" ht="22.5">
      <c r="A376" s="4853"/>
      <c r="B376" s="4854"/>
      <c r="C376" s="4855" t="s">
        <v>103</v>
      </c>
      <c r="D376" s="4856" t="s">
        <v>4527</v>
      </c>
      <c r="E376" s="4857" t="s">
        <v>4528</v>
      </c>
      <c r="F376" s="4858" t="str">
        <f>IF(TEMPLATE_SPHERE="HEAT","Гкал/час","тыс. куб. м/сутки")</f>
        <v>Гкал/час</v>
      </c>
      <c r="G376" s="4851"/>
      <c r="H376" s="4851">
        <v>0.268</v>
      </c>
      <c r="I376" s="4859"/>
      <c r="J376" s="4854"/>
      <c r="K376" s="4854"/>
      <c r="L376" s="4854"/>
      <c r="M376" s="4854"/>
      <c r="N376" s="4854"/>
      <c r="O376" s="4854"/>
      <c r="P376" s="4854"/>
      <c r="Q376" s="4854"/>
      <c r="R376" s="4860"/>
      <c r="S376" s="4854">
        <v>0</v>
      </c>
    </row>
    <row s="28966" customFormat="1" customHeight="1" ht="22.5">
      <c r="A377" s="4853"/>
      <c r="B377" s="4854"/>
      <c r="C377" s="4855" t="s">
        <v>103</v>
      </c>
      <c r="D377" s="4856" t="s">
        <v>4529</v>
      </c>
      <c r="E377" s="4857" t="s">
        <v>4530</v>
      </c>
      <c r="F377" s="4858" t="str">
        <f>IF(TEMPLATE_SPHERE="HEAT","Гкал/час","тыс. куб. м/сутки")</f>
        <v>Гкал/час</v>
      </c>
      <c r="G377" s="4851"/>
      <c r="H377" s="4851">
        <v>0.766</v>
      </c>
      <c r="I377" s="4859"/>
      <c r="J377" s="4854"/>
      <c r="K377" s="4854"/>
      <c r="L377" s="4854"/>
      <c r="M377" s="4854"/>
      <c r="N377" s="4854"/>
      <c r="O377" s="4854"/>
      <c r="P377" s="4854"/>
      <c r="Q377" s="4854"/>
      <c r="R377" s="4860"/>
      <c r="S377" s="4854">
        <v>0</v>
      </c>
    </row>
    <row s="28966" customFormat="1" customHeight="1" ht="22.5">
      <c r="A378" s="4853"/>
      <c r="B378" s="4854"/>
      <c r="C378" s="4855" t="s">
        <v>103</v>
      </c>
      <c r="D378" s="4856" t="s">
        <v>4531</v>
      </c>
      <c r="E378" s="4857" t="s">
        <v>4532</v>
      </c>
      <c r="F378" s="4858" t="str">
        <f>IF(TEMPLATE_SPHERE="HEAT","Гкал/час","тыс. куб. м/сутки")</f>
        <v>Гкал/час</v>
      </c>
      <c r="G378" s="4851"/>
      <c r="H378" s="4851">
        <v>1.435</v>
      </c>
      <c r="I378" s="4859"/>
      <c r="J378" s="4854"/>
      <c r="K378" s="4854"/>
      <c r="L378" s="4854"/>
      <c r="M378" s="4854"/>
      <c r="N378" s="4854"/>
      <c r="O378" s="4854"/>
      <c r="P378" s="4854"/>
      <c r="Q378" s="4854"/>
      <c r="R378" s="4860"/>
      <c r="S378" s="4854">
        <v>0</v>
      </c>
    </row>
    <row s="28966" customFormat="1" customHeight="1" ht="22.5">
      <c r="A379" s="4853"/>
      <c r="B379" s="4854"/>
      <c r="C379" s="4855" t="s">
        <v>103</v>
      </c>
      <c r="D379" s="4856" t="s">
        <v>4533</v>
      </c>
      <c r="E379" s="4857" t="s">
        <v>4534</v>
      </c>
      <c r="F379" s="4858" t="str">
        <f>IF(TEMPLATE_SPHERE="HEAT","Гкал/час","тыс. куб. м/сутки")</f>
        <v>Гкал/час</v>
      </c>
      <c r="G379" s="4851"/>
      <c r="H379" s="4851">
        <v>0</v>
      </c>
      <c r="I379" s="4859"/>
      <c r="J379" s="4854"/>
      <c r="K379" s="4854"/>
      <c r="L379" s="4854"/>
      <c r="M379" s="4854"/>
      <c r="N379" s="4854"/>
      <c r="O379" s="4854"/>
      <c r="P379" s="4854"/>
      <c r="Q379" s="4854"/>
      <c r="R379" s="4860"/>
      <c r="S379" s="4854">
        <v>0</v>
      </c>
    </row>
    <row s="28966" customFormat="1" customHeight="1" ht="22.5">
      <c r="A380" s="4853"/>
      <c r="B380" s="4854"/>
      <c r="C380" s="4855" t="s">
        <v>103</v>
      </c>
      <c r="D380" s="4856" t="s">
        <v>4535</v>
      </c>
      <c r="E380" s="4857" t="s">
        <v>4536</v>
      </c>
      <c r="F380" s="4858" t="str">
        <f>IF(TEMPLATE_SPHERE="HEAT","Гкал/час","тыс. куб. м/сутки")</f>
        <v>Гкал/час</v>
      </c>
      <c r="G380" s="4851"/>
      <c r="H380" s="4851">
        <v>0.26</v>
      </c>
      <c r="I380" s="4859"/>
      <c r="J380" s="4854"/>
      <c r="K380" s="4854"/>
      <c r="L380" s="4854"/>
      <c r="M380" s="4854"/>
      <c r="N380" s="4854"/>
      <c r="O380" s="4854"/>
      <c r="P380" s="4854"/>
      <c r="Q380" s="4854"/>
      <c r="R380" s="4860"/>
      <c r="S380" s="4854">
        <v>0</v>
      </c>
    </row>
    <row s="28966" customFormat="1" customHeight="1" ht="22.5">
      <c r="A381" s="4853"/>
      <c r="B381" s="4854"/>
      <c r="C381" s="4855" t="s">
        <v>103</v>
      </c>
      <c r="D381" s="4856" t="s">
        <v>4537</v>
      </c>
      <c r="E381" s="4857" t="s">
        <v>4538</v>
      </c>
      <c r="F381" s="4858" t="str">
        <f>IF(TEMPLATE_SPHERE="HEAT","Гкал/час","тыс. куб. м/сутки")</f>
        <v>Гкал/час</v>
      </c>
      <c r="G381" s="4851"/>
      <c r="H381" s="4851">
        <v>0.293</v>
      </c>
      <c r="I381" s="4859"/>
      <c r="J381" s="4854"/>
      <c r="K381" s="4854"/>
      <c r="L381" s="4854"/>
      <c r="M381" s="4854"/>
      <c r="N381" s="4854"/>
      <c r="O381" s="4854"/>
      <c r="P381" s="4854"/>
      <c r="Q381" s="4854"/>
      <c r="R381" s="4860"/>
      <c r="S381" s="4854">
        <v>0</v>
      </c>
    </row>
    <row s="28966" customFormat="1" customHeight="1" ht="22.5">
      <c r="A382" s="4853"/>
      <c r="B382" s="4854"/>
      <c r="C382" s="4855" t="s">
        <v>103</v>
      </c>
      <c r="D382" s="4856" t="s">
        <v>4539</v>
      </c>
      <c r="E382" s="4857" t="s">
        <v>4540</v>
      </c>
      <c r="F382" s="4858" t="str">
        <f>IF(TEMPLATE_SPHERE="HEAT","Гкал/час","тыс. куб. м/сутки")</f>
        <v>Гкал/час</v>
      </c>
      <c r="G382" s="4851"/>
      <c r="H382" s="4851">
        <v>0</v>
      </c>
      <c r="I382" s="4859"/>
      <c r="J382" s="4854"/>
      <c r="K382" s="4854"/>
      <c r="L382" s="4854"/>
      <c r="M382" s="4854"/>
      <c r="N382" s="4854"/>
      <c r="O382" s="4854"/>
      <c r="P382" s="4854"/>
      <c r="Q382" s="4854"/>
      <c r="R382" s="4860"/>
      <c r="S382" s="4854">
        <v>0</v>
      </c>
    </row>
    <row s="28966" customFormat="1" customHeight="1" ht="22.5">
      <c r="A383" s="4853"/>
      <c r="B383" s="4854"/>
      <c r="C383" s="4855" t="s">
        <v>103</v>
      </c>
      <c r="D383" s="4856" t="s">
        <v>4541</v>
      </c>
      <c r="E383" s="4857" t="s">
        <v>4542</v>
      </c>
      <c r="F383" s="4858" t="str">
        <f>IF(TEMPLATE_SPHERE="HEAT","Гкал/час","тыс. куб. м/сутки")</f>
        <v>Гкал/час</v>
      </c>
      <c r="G383" s="4851"/>
      <c r="H383" s="4851">
        <v>0.456</v>
      </c>
      <c r="I383" s="4859"/>
      <c r="J383" s="4854"/>
      <c r="K383" s="4854"/>
      <c r="L383" s="4854"/>
      <c r="M383" s="4854"/>
      <c r="N383" s="4854"/>
      <c r="O383" s="4854"/>
      <c r="P383" s="4854"/>
      <c r="Q383" s="4854"/>
      <c r="R383" s="4860"/>
      <c r="S383" s="4854">
        <v>0</v>
      </c>
    </row>
    <row s="28966" customFormat="1" customHeight="1" ht="22.5">
      <c r="A384" s="4853"/>
      <c r="B384" s="4854"/>
      <c r="C384" s="4855" t="s">
        <v>103</v>
      </c>
      <c r="D384" s="4856" t="s">
        <v>4543</v>
      </c>
      <c r="E384" s="4857" t="s">
        <v>4544</v>
      </c>
      <c r="F384" s="4858" t="str">
        <f>IF(TEMPLATE_SPHERE="HEAT","Гкал/час","тыс. куб. м/сутки")</f>
        <v>Гкал/час</v>
      </c>
      <c r="G384" s="4851"/>
      <c r="H384" s="4851">
        <v>0.323</v>
      </c>
      <c r="I384" s="4859"/>
      <c r="J384" s="4854"/>
      <c r="K384" s="4854"/>
      <c r="L384" s="4854"/>
      <c r="M384" s="4854"/>
      <c r="N384" s="4854"/>
      <c r="O384" s="4854"/>
      <c r="P384" s="4854"/>
      <c r="Q384" s="4854"/>
      <c r="R384" s="4860"/>
      <c r="S384" s="4854">
        <v>0</v>
      </c>
    </row>
    <row s="28966" customFormat="1" customHeight="1" ht="22.5">
      <c r="A385" s="4853"/>
      <c r="B385" s="4854"/>
      <c r="C385" s="4855" t="s">
        <v>103</v>
      </c>
      <c r="D385" s="4856" t="s">
        <v>4545</v>
      </c>
      <c r="E385" s="4857" t="s">
        <v>4546</v>
      </c>
      <c r="F385" s="4858" t="str">
        <f>IF(TEMPLATE_SPHERE="HEAT","Гкал/час","тыс. куб. м/сутки")</f>
        <v>Гкал/час</v>
      </c>
      <c r="G385" s="4851"/>
      <c r="H385" s="4851">
        <v>0.299</v>
      </c>
      <c r="I385" s="4859"/>
      <c r="J385" s="4854"/>
      <c r="K385" s="4854"/>
      <c r="L385" s="4854"/>
      <c r="M385" s="4854"/>
      <c r="N385" s="4854"/>
      <c r="O385" s="4854"/>
      <c r="P385" s="4854"/>
      <c r="Q385" s="4854"/>
      <c r="R385" s="4860"/>
      <c r="S385" s="4854">
        <v>0</v>
      </c>
    </row>
    <row s="28966" customFormat="1" customHeight="1" ht="22.5">
      <c r="A386" s="4853"/>
      <c r="B386" s="4854"/>
      <c r="C386" s="4855" t="s">
        <v>103</v>
      </c>
      <c r="D386" s="4856" t="s">
        <v>4547</v>
      </c>
      <c r="E386" s="4857" t="s">
        <v>4548</v>
      </c>
      <c r="F386" s="4858" t="str">
        <f>IF(TEMPLATE_SPHERE="HEAT","Гкал/час","тыс. куб. м/сутки")</f>
        <v>Гкал/час</v>
      </c>
      <c r="G386" s="4851"/>
      <c r="H386" s="4851">
        <v>1.142</v>
      </c>
      <c r="I386" s="4859"/>
      <c r="J386" s="4854"/>
      <c r="K386" s="4854"/>
      <c r="L386" s="4854"/>
      <c r="M386" s="4854"/>
      <c r="N386" s="4854"/>
      <c r="O386" s="4854"/>
      <c r="P386" s="4854"/>
      <c r="Q386" s="4854"/>
      <c r="R386" s="4860"/>
      <c r="S386" s="4854">
        <v>0</v>
      </c>
    </row>
    <row s="28966" customFormat="1" customHeight="1" ht="22.5">
      <c r="A387" s="4853"/>
      <c r="B387" s="4854"/>
      <c r="C387" s="4855" t="s">
        <v>103</v>
      </c>
      <c r="D387" s="4856" t="s">
        <v>4549</v>
      </c>
      <c r="E387" s="4857" t="s">
        <v>4550</v>
      </c>
      <c r="F387" s="4858" t="str">
        <f>IF(TEMPLATE_SPHERE="HEAT","Гкал/час","тыс. куб. м/сутки")</f>
        <v>Гкал/час</v>
      </c>
      <c r="G387" s="4851"/>
      <c r="H387" s="4851">
        <v>0.705</v>
      </c>
      <c r="I387" s="4859"/>
      <c r="J387" s="4854"/>
      <c r="K387" s="4854"/>
      <c r="L387" s="4854"/>
      <c r="M387" s="4854"/>
      <c r="N387" s="4854"/>
      <c r="O387" s="4854"/>
      <c r="P387" s="4854"/>
      <c r="Q387" s="4854"/>
      <c r="R387" s="4860"/>
      <c r="S387" s="4854">
        <v>0</v>
      </c>
    </row>
    <row s="28966" customFormat="1" customHeight="1" ht="22.5">
      <c r="A388" s="4853"/>
      <c r="B388" s="4854"/>
      <c r="C388" s="4855" t="s">
        <v>103</v>
      </c>
      <c r="D388" s="4856" t="s">
        <v>4551</v>
      </c>
      <c r="E388" s="4857" t="s">
        <v>4552</v>
      </c>
      <c r="F388" s="4858" t="str">
        <f>IF(TEMPLATE_SPHERE="HEAT","Гкал/час","тыс. куб. м/сутки")</f>
        <v>Гкал/час</v>
      </c>
      <c r="G388" s="4851"/>
      <c r="H388" s="4851">
        <v>10.266</v>
      </c>
      <c r="I388" s="4859"/>
      <c r="J388" s="4854"/>
      <c r="K388" s="4854"/>
      <c r="L388" s="4854"/>
      <c r="M388" s="4854"/>
      <c r="N388" s="4854"/>
      <c r="O388" s="4854"/>
      <c r="P388" s="4854"/>
      <c r="Q388" s="4854"/>
      <c r="R388" s="4860"/>
      <c r="S388" s="4854">
        <v>0</v>
      </c>
    </row>
    <row s="28966" customFormat="1" customHeight="1" ht="22.5">
      <c r="A389" s="4853"/>
      <c r="B389" s="4854"/>
      <c r="C389" s="4855" t="s">
        <v>103</v>
      </c>
      <c r="D389" s="4856" t="s">
        <v>4553</v>
      </c>
      <c r="E389" s="4857" t="s">
        <v>4554</v>
      </c>
      <c r="F389" s="4858" t="str">
        <f>IF(TEMPLATE_SPHERE="HEAT","Гкал/час","тыс. куб. м/сутки")</f>
        <v>Гкал/час</v>
      </c>
      <c r="G389" s="4851"/>
      <c r="H389" s="4851">
        <v>0.132</v>
      </c>
      <c r="I389" s="4859"/>
      <c r="J389" s="4854"/>
      <c r="K389" s="4854"/>
      <c r="L389" s="4854"/>
      <c r="M389" s="4854"/>
      <c r="N389" s="4854"/>
      <c r="O389" s="4854"/>
      <c r="P389" s="4854"/>
      <c r="Q389" s="4854"/>
      <c r="R389" s="4860"/>
      <c r="S389" s="4854">
        <v>0</v>
      </c>
    </row>
    <row s="28966" customFormat="1" customHeight="1" ht="22.5">
      <c r="A390" s="4853"/>
      <c r="B390" s="4854"/>
      <c r="C390" s="4855" t="s">
        <v>103</v>
      </c>
      <c r="D390" s="4856" t="s">
        <v>4555</v>
      </c>
      <c r="E390" s="4857" t="s">
        <v>4556</v>
      </c>
      <c r="F390" s="4858" t="str">
        <f>IF(TEMPLATE_SPHERE="HEAT","Гкал/час","тыс. куб. м/сутки")</f>
        <v>Гкал/час</v>
      </c>
      <c r="G390" s="4851"/>
      <c r="H390" s="4851">
        <v>0.29</v>
      </c>
      <c r="I390" s="4859"/>
      <c r="J390" s="4854"/>
      <c r="K390" s="4854"/>
      <c r="L390" s="4854"/>
      <c r="M390" s="4854"/>
      <c r="N390" s="4854"/>
      <c r="O390" s="4854"/>
      <c r="P390" s="4854"/>
      <c r="Q390" s="4854"/>
      <c r="R390" s="4860"/>
      <c r="S390" s="4854">
        <v>0</v>
      </c>
    </row>
    <row s="28966" customFormat="1" customHeight="1" ht="22.5">
      <c r="A391" s="4853"/>
      <c r="B391" s="4854"/>
      <c r="C391" s="4855" t="s">
        <v>103</v>
      </c>
      <c r="D391" s="4856" t="s">
        <v>4557</v>
      </c>
      <c r="E391" s="4857" t="s">
        <v>4558</v>
      </c>
      <c r="F391" s="4858" t="str">
        <f>IF(TEMPLATE_SPHERE="HEAT","Гкал/час","тыс. куб. м/сутки")</f>
        <v>Гкал/час</v>
      </c>
      <c r="G391" s="4851"/>
      <c r="H391" s="4851">
        <v>1.524</v>
      </c>
      <c r="I391" s="4859"/>
      <c r="J391" s="4854"/>
      <c r="K391" s="4854"/>
      <c r="L391" s="4854"/>
      <c r="M391" s="4854"/>
      <c r="N391" s="4854"/>
      <c r="O391" s="4854"/>
      <c r="P391" s="4854"/>
      <c r="Q391" s="4854"/>
      <c r="R391" s="4860"/>
      <c r="S391" s="4854">
        <v>0</v>
      </c>
    </row>
    <row s="28966" customFormat="1" customHeight="1" ht="22.5">
      <c r="A392" s="4853"/>
      <c r="B392" s="4854"/>
      <c r="C392" s="4855" t="s">
        <v>103</v>
      </c>
      <c r="D392" s="4856" t="s">
        <v>4559</v>
      </c>
      <c r="E392" s="4857" t="s">
        <v>4560</v>
      </c>
      <c r="F392" s="4858" t="str">
        <f>IF(TEMPLATE_SPHERE="HEAT","Гкал/час","тыс. куб. м/сутки")</f>
        <v>Гкал/час</v>
      </c>
      <c r="G392" s="4851"/>
      <c r="H392" s="4851">
        <v>0</v>
      </c>
      <c r="I392" s="4859"/>
      <c r="J392" s="4854"/>
      <c r="K392" s="4854"/>
      <c r="L392" s="4854"/>
      <c r="M392" s="4854"/>
      <c r="N392" s="4854"/>
      <c r="O392" s="4854"/>
      <c r="P392" s="4854"/>
      <c r="Q392" s="4854"/>
      <c r="R392" s="4860"/>
      <c r="S392" s="4854">
        <v>0</v>
      </c>
    </row>
    <row s="28966" customFormat="1" customHeight="1" ht="22.5">
      <c r="A393" s="4853"/>
      <c r="B393" s="4854"/>
      <c r="C393" s="4855" t="s">
        <v>103</v>
      </c>
      <c r="D393" s="4856" t="s">
        <v>4561</v>
      </c>
      <c r="E393" s="4857" t="s">
        <v>4562</v>
      </c>
      <c r="F393" s="4858" t="str">
        <f>IF(TEMPLATE_SPHERE="HEAT","Гкал/час","тыс. куб. м/сутки")</f>
        <v>Гкал/час</v>
      </c>
      <c r="G393" s="4851"/>
      <c r="H393" s="4851">
        <v>0.329</v>
      </c>
      <c r="I393" s="4859"/>
      <c r="J393" s="4854"/>
      <c r="K393" s="4854"/>
      <c r="L393" s="4854"/>
      <c r="M393" s="4854"/>
      <c r="N393" s="4854"/>
      <c r="O393" s="4854"/>
      <c r="P393" s="4854"/>
      <c r="Q393" s="4854"/>
      <c r="R393" s="4860"/>
      <c r="S393" s="4854">
        <v>0</v>
      </c>
    </row>
    <row s="28966" customFormat="1" customHeight="1" ht="22.5">
      <c r="A394" s="4853"/>
      <c r="B394" s="4854"/>
      <c r="C394" s="4855" t="s">
        <v>103</v>
      </c>
      <c r="D394" s="4856" t="s">
        <v>4563</v>
      </c>
      <c r="E394" s="4857" t="s">
        <v>4564</v>
      </c>
      <c r="F394" s="4858" t="str">
        <f>IF(TEMPLATE_SPHERE="HEAT","Гкал/час","тыс. куб. м/сутки")</f>
        <v>Гкал/час</v>
      </c>
      <c r="G394" s="4851"/>
      <c r="H394" s="4851">
        <v>2.848</v>
      </c>
      <c r="I394" s="4859"/>
      <c r="J394" s="4854"/>
      <c r="K394" s="4854"/>
      <c r="L394" s="4854"/>
      <c r="M394" s="4854"/>
      <c r="N394" s="4854"/>
      <c r="O394" s="4854"/>
      <c r="P394" s="4854"/>
      <c r="Q394" s="4854"/>
      <c r="R394" s="4860"/>
      <c r="S394" s="4854">
        <v>0</v>
      </c>
    </row>
    <row s="28966" customFormat="1" customHeight="1" ht="22.5">
      <c r="A395" s="4853"/>
      <c r="B395" s="4854"/>
      <c r="C395" s="4855" t="s">
        <v>103</v>
      </c>
      <c r="D395" s="4856" t="s">
        <v>4565</v>
      </c>
      <c r="E395" s="4857" t="s">
        <v>4566</v>
      </c>
      <c r="F395" s="4858" t="str">
        <f>IF(TEMPLATE_SPHERE="HEAT","Гкал/час","тыс. куб. м/сутки")</f>
        <v>Гкал/час</v>
      </c>
      <c r="G395" s="4851"/>
      <c r="H395" s="4851">
        <v>0.401</v>
      </c>
      <c r="I395" s="4859"/>
      <c r="J395" s="4854"/>
      <c r="K395" s="4854"/>
      <c r="L395" s="4854"/>
      <c r="M395" s="4854"/>
      <c r="N395" s="4854"/>
      <c r="O395" s="4854"/>
      <c r="P395" s="4854"/>
      <c r="Q395" s="4854"/>
      <c r="R395" s="4860"/>
      <c r="S395" s="4854">
        <v>0</v>
      </c>
    </row>
    <row s="28966" customFormat="1" customHeight="1" ht="22.5">
      <c r="A396" s="4853"/>
      <c r="B396" s="4854"/>
      <c r="C396" s="4855" t="s">
        <v>103</v>
      </c>
      <c r="D396" s="4856" t="s">
        <v>4567</v>
      </c>
      <c r="E396" s="4857" t="s">
        <v>4568</v>
      </c>
      <c r="F396" s="4858" t="str">
        <f>IF(TEMPLATE_SPHERE="HEAT","Гкал/час","тыс. куб. м/сутки")</f>
        <v>Гкал/час</v>
      </c>
      <c r="G396" s="4851"/>
      <c r="H396" s="4851">
        <v>0.22</v>
      </c>
      <c r="I396" s="4859"/>
      <c r="J396" s="4854"/>
      <c r="K396" s="4854"/>
      <c r="L396" s="4854"/>
      <c r="M396" s="4854"/>
      <c r="N396" s="4854"/>
      <c r="O396" s="4854"/>
      <c r="P396" s="4854"/>
      <c r="Q396" s="4854"/>
      <c r="R396" s="4860"/>
      <c r="S396" s="4854">
        <v>0</v>
      </c>
    </row>
    <row s="28966" customFormat="1" customHeight="1" ht="22.5">
      <c r="A397" s="4853"/>
      <c r="B397" s="4854"/>
      <c r="C397" s="4855" t="s">
        <v>103</v>
      </c>
      <c r="D397" s="4856" t="s">
        <v>4569</v>
      </c>
      <c r="E397" s="4857" t="s">
        <v>4570</v>
      </c>
      <c r="F397" s="4858" t="str">
        <f>IF(TEMPLATE_SPHERE="HEAT","Гкал/час","тыс. куб. м/сутки")</f>
        <v>Гкал/час</v>
      </c>
      <c r="G397" s="4851"/>
      <c r="H397" s="4851">
        <v>0.539</v>
      </c>
      <c r="I397" s="4859"/>
      <c r="J397" s="4854"/>
      <c r="K397" s="4854"/>
      <c r="L397" s="4854"/>
      <c r="M397" s="4854"/>
      <c r="N397" s="4854"/>
      <c r="O397" s="4854"/>
      <c r="P397" s="4854"/>
      <c r="Q397" s="4854"/>
      <c r="R397" s="4860"/>
      <c r="S397" s="4854">
        <v>0</v>
      </c>
    </row>
    <row s="28966" customFormat="1" customHeight="1" ht="22.5">
      <c r="A398" s="4853"/>
      <c r="B398" s="4854"/>
      <c r="C398" s="4855" t="s">
        <v>103</v>
      </c>
      <c r="D398" s="4856" t="s">
        <v>4571</v>
      </c>
      <c r="E398" s="4857" t="s">
        <v>4572</v>
      </c>
      <c r="F398" s="4858" t="str">
        <f>IF(TEMPLATE_SPHERE="HEAT","Гкал/час","тыс. куб. м/сутки")</f>
        <v>Гкал/час</v>
      </c>
      <c r="G398" s="4851"/>
      <c r="H398" s="4851">
        <v>0.246</v>
      </c>
      <c r="I398" s="4859"/>
      <c r="J398" s="4854"/>
      <c r="K398" s="4854"/>
      <c r="L398" s="4854"/>
      <c r="M398" s="4854"/>
      <c r="N398" s="4854"/>
      <c r="O398" s="4854"/>
      <c r="P398" s="4854"/>
      <c r="Q398" s="4854"/>
      <c r="R398" s="4860"/>
      <c r="S398" s="4854">
        <v>0</v>
      </c>
    </row>
    <row s="28966" customFormat="1" customHeight="1" ht="22.5">
      <c r="A399" s="4853"/>
      <c r="B399" s="4854"/>
      <c r="C399" s="4855" t="s">
        <v>103</v>
      </c>
      <c r="D399" s="4856" t="s">
        <v>4573</v>
      </c>
      <c r="E399" s="4857" t="s">
        <v>4574</v>
      </c>
      <c r="F399" s="4858" t="str">
        <f>IF(TEMPLATE_SPHERE="HEAT","Гкал/час","тыс. куб. м/сутки")</f>
        <v>Гкал/час</v>
      </c>
      <c r="G399" s="4851"/>
      <c r="H399" s="4851">
        <v>0.176</v>
      </c>
      <c r="I399" s="4859"/>
      <c r="J399" s="4854"/>
      <c r="K399" s="4854"/>
      <c r="L399" s="4854"/>
      <c r="M399" s="4854"/>
      <c r="N399" s="4854"/>
      <c r="O399" s="4854"/>
      <c r="P399" s="4854"/>
      <c r="Q399" s="4854"/>
      <c r="R399" s="4860"/>
      <c r="S399" s="4854">
        <v>0</v>
      </c>
    </row>
    <row s="28966" customFormat="1" customHeight="1" ht="22.5">
      <c r="A400" s="4853"/>
      <c r="B400" s="4854"/>
      <c r="C400" s="4855" t="s">
        <v>103</v>
      </c>
      <c r="D400" s="4856" t="s">
        <v>4575</v>
      </c>
      <c r="E400" s="4857" t="s">
        <v>4576</v>
      </c>
      <c r="F400" s="4858" t="str">
        <f>IF(TEMPLATE_SPHERE="HEAT","Гкал/час","тыс. куб. м/сутки")</f>
        <v>Гкал/час</v>
      </c>
      <c r="G400" s="4851"/>
      <c r="H400" s="4851">
        <v>0.168</v>
      </c>
      <c r="I400" s="4859"/>
      <c r="J400" s="4854"/>
      <c r="K400" s="4854"/>
      <c r="L400" s="4854"/>
      <c r="M400" s="4854"/>
      <c r="N400" s="4854"/>
      <c r="O400" s="4854"/>
      <c r="P400" s="4854"/>
      <c r="Q400" s="4854"/>
      <c r="R400" s="4860"/>
      <c r="S400" s="4854">
        <v>0</v>
      </c>
    </row>
    <row s="28966" customFormat="1" customHeight="1" ht="22.5">
      <c r="A401" s="4853"/>
      <c r="B401" s="4854"/>
      <c r="C401" s="4855" t="s">
        <v>103</v>
      </c>
      <c r="D401" s="4856" t="s">
        <v>4577</v>
      </c>
      <c r="E401" s="4857" t="s">
        <v>4578</v>
      </c>
      <c r="F401" s="4858" t="str">
        <f>IF(TEMPLATE_SPHERE="HEAT","Гкал/час","тыс. куб. м/сутки")</f>
        <v>Гкал/час</v>
      </c>
      <c r="G401" s="4851"/>
      <c r="H401" s="4851">
        <v>0.38</v>
      </c>
      <c r="I401" s="4859"/>
      <c r="J401" s="4854"/>
      <c r="K401" s="4854"/>
      <c r="L401" s="4854"/>
      <c r="M401" s="4854"/>
      <c r="N401" s="4854"/>
      <c r="O401" s="4854"/>
      <c r="P401" s="4854"/>
      <c r="Q401" s="4854"/>
      <c r="R401" s="4860"/>
      <c r="S401" s="4854">
        <v>0</v>
      </c>
    </row>
    <row s="28966" customFormat="1" customHeight="1" ht="22.5">
      <c r="A402" s="4853"/>
      <c r="B402" s="4854"/>
      <c r="C402" s="4855" t="s">
        <v>103</v>
      </c>
      <c r="D402" s="4856" t="s">
        <v>4579</v>
      </c>
      <c r="E402" s="4857" t="s">
        <v>4580</v>
      </c>
      <c r="F402" s="4858" t="str">
        <f>IF(TEMPLATE_SPHERE="HEAT","Гкал/час","тыс. куб. м/сутки")</f>
        <v>Гкал/час</v>
      </c>
      <c r="G402" s="4851"/>
      <c r="H402" s="4851">
        <v>0.774</v>
      </c>
      <c r="I402" s="4859"/>
      <c r="J402" s="4854"/>
      <c r="K402" s="4854"/>
      <c r="L402" s="4854"/>
      <c r="M402" s="4854"/>
      <c r="N402" s="4854"/>
      <c r="O402" s="4854"/>
      <c r="P402" s="4854"/>
      <c r="Q402" s="4854"/>
      <c r="R402" s="4860"/>
      <c r="S402" s="4854">
        <v>0</v>
      </c>
    </row>
    <row s="28966" customFormat="1" customHeight="1" ht="22.5">
      <c r="A403" s="4853"/>
      <c r="B403" s="4854"/>
      <c r="C403" s="4855" t="s">
        <v>103</v>
      </c>
      <c r="D403" s="4856" t="s">
        <v>4581</v>
      </c>
      <c r="E403" s="4857" t="s">
        <v>4582</v>
      </c>
      <c r="F403" s="4858" t="str">
        <f>IF(TEMPLATE_SPHERE="HEAT","Гкал/час","тыс. куб. м/сутки")</f>
        <v>Гкал/час</v>
      </c>
      <c r="G403" s="4851"/>
      <c r="H403" s="4851">
        <v>0.247</v>
      </c>
      <c r="I403" s="4859"/>
      <c r="J403" s="4854"/>
      <c r="K403" s="4854"/>
      <c r="L403" s="4854"/>
      <c r="M403" s="4854"/>
      <c r="N403" s="4854"/>
      <c r="O403" s="4854"/>
      <c r="P403" s="4854"/>
      <c r="Q403" s="4854"/>
      <c r="R403" s="4860"/>
      <c r="S403" s="4854">
        <v>0</v>
      </c>
    </row>
    <row s="28966" customFormat="1" customHeight="1" ht="22.5">
      <c r="A404" s="4853"/>
      <c r="B404" s="4854"/>
      <c r="C404" s="4855" t="s">
        <v>103</v>
      </c>
      <c r="D404" s="4856" t="s">
        <v>4583</v>
      </c>
      <c r="E404" s="4857" t="s">
        <v>4584</v>
      </c>
      <c r="F404" s="4858" t="str">
        <f>IF(TEMPLATE_SPHERE="HEAT","Гкал/час","тыс. куб. м/сутки")</f>
        <v>Гкал/час</v>
      </c>
      <c r="G404" s="4851"/>
      <c r="H404" s="4851">
        <v>0.465</v>
      </c>
      <c r="I404" s="4859"/>
      <c r="J404" s="4854"/>
      <c r="K404" s="4854"/>
      <c r="L404" s="4854"/>
      <c r="M404" s="4854"/>
      <c r="N404" s="4854"/>
      <c r="O404" s="4854"/>
      <c r="P404" s="4854"/>
      <c r="Q404" s="4854"/>
      <c r="R404" s="4860"/>
      <c r="S404" s="4854">
        <v>0</v>
      </c>
    </row>
    <row s="28966" customFormat="1" customHeight="1" ht="22.5">
      <c r="A405" s="4853"/>
      <c r="B405" s="4854"/>
      <c r="C405" s="4855" t="s">
        <v>103</v>
      </c>
      <c r="D405" s="4856" t="s">
        <v>4585</v>
      </c>
      <c r="E405" s="4857" t="s">
        <v>4586</v>
      </c>
      <c r="F405" s="4858" t="str">
        <f>IF(TEMPLATE_SPHERE="HEAT","Гкал/час","тыс. куб. м/сутки")</f>
        <v>Гкал/час</v>
      </c>
      <c r="G405" s="4851"/>
      <c r="H405" s="4851">
        <v>0.297</v>
      </c>
      <c r="I405" s="4859"/>
      <c r="J405" s="4854"/>
      <c r="K405" s="4854"/>
      <c r="L405" s="4854"/>
      <c r="M405" s="4854"/>
      <c r="N405" s="4854"/>
      <c r="O405" s="4854"/>
      <c r="P405" s="4854"/>
      <c r="Q405" s="4854"/>
      <c r="R405" s="4860"/>
      <c r="S405" s="4854">
        <v>0</v>
      </c>
    </row>
    <row s="28966" customFormat="1" customHeight="1" ht="22.5">
      <c r="A406" s="4853"/>
      <c r="B406" s="4854"/>
      <c r="C406" s="4855" t="s">
        <v>103</v>
      </c>
      <c r="D406" s="4856" t="s">
        <v>4587</v>
      </c>
      <c r="E406" s="4857" t="s">
        <v>4588</v>
      </c>
      <c r="F406" s="4858" t="str">
        <f>IF(TEMPLATE_SPHERE="HEAT","Гкал/час","тыс. куб. м/сутки")</f>
        <v>Гкал/час</v>
      </c>
      <c r="G406" s="4851"/>
      <c r="H406" s="4851">
        <v>0.042</v>
      </c>
      <c r="I406" s="4859"/>
      <c r="J406" s="4854"/>
      <c r="K406" s="4854"/>
      <c r="L406" s="4854"/>
      <c r="M406" s="4854"/>
      <c r="N406" s="4854"/>
      <c r="O406" s="4854"/>
      <c r="P406" s="4854"/>
      <c r="Q406" s="4854"/>
      <c r="R406" s="4860"/>
      <c r="S406" s="4854">
        <v>0</v>
      </c>
    </row>
    <row s="28966" customFormat="1" customHeight="1" ht="22.5">
      <c r="A407" s="4853"/>
      <c r="B407" s="4854"/>
      <c r="C407" s="4855" t="s">
        <v>103</v>
      </c>
      <c r="D407" s="4856" t="s">
        <v>4589</v>
      </c>
      <c r="E407" s="4857" t="s">
        <v>4590</v>
      </c>
      <c r="F407" s="4858" t="str">
        <f>IF(TEMPLATE_SPHERE="HEAT","Гкал/час","тыс. куб. м/сутки")</f>
        <v>Гкал/час</v>
      </c>
      <c r="G407" s="4851"/>
      <c r="H407" s="4851">
        <v>0</v>
      </c>
      <c r="I407" s="4859"/>
      <c r="J407" s="4854"/>
      <c r="K407" s="4854"/>
      <c r="L407" s="4854"/>
      <c r="M407" s="4854"/>
      <c r="N407" s="4854"/>
      <c r="O407" s="4854"/>
      <c r="P407" s="4854"/>
      <c r="Q407" s="4854"/>
      <c r="R407" s="4860"/>
      <c r="S407" s="4854">
        <v>0</v>
      </c>
    </row>
    <row s="28966" customFormat="1" customHeight="1" ht="22.5">
      <c r="A408" s="4853"/>
      <c r="B408" s="4854"/>
      <c r="C408" s="4855" t="s">
        <v>103</v>
      </c>
      <c r="D408" s="4856" t="s">
        <v>4591</v>
      </c>
      <c r="E408" s="4857" t="s">
        <v>4592</v>
      </c>
      <c r="F408" s="4858" t="str">
        <f>IF(TEMPLATE_SPHERE="HEAT","Гкал/час","тыс. куб. м/сутки")</f>
        <v>Гкал/час</v>
      </c>
      <c r="G408" s="4851"/>
      <c r="H408" s="4851">
        <v>0.416</v>
      </c>
      <c r="I408" s="4859"/>
      <c r="J408" s="4854"/>
      <c r="K408" s="4854"/>
      <c r="L408" s="4854"/>
      <c r="M408" s="4854"/>
      <c r="N408" s="4854"/>
      <c r="O408" s="4854"/>
      <c r="P408" s="4854"/>
      <c r="Q408" s="4854"/>
      <c r="R408" s="4860"/>
      <c r="S408" s="4854">
        <v>0</v>
      </c>
    </row>
    <row s="28966" customFormat="1" customHeight="1" ht="22.5">
      <c r="A409" s="4853"/>
      <c r="B409" s="4854"/>
      <c r="C409" s="4855" t="s">
        <v>103</v>
      </c>
      <c r="D409" s="4856" t="s">
        <v>4593</v>
      </c>
      <c r="E409" s="4857" t="s">
        <v>4594</v>
      </c>
      <c r="F409" s="4858" t="str">
        <f>IF(TEMPLATE_SPHERE="HEAT","Гкал/час","тыс. куб. м/сутки")</f>
        <v>Гкал/час</v>
      </c>
      <c r="G409" s="4851"/>
      <c r="H409" s="4851">
        <v>0.971</v>
      </c>
      <c r="I409" s="4859"/>
      <c r="J409" s="4854"/>
      <c r="K409" s="4854"/>
      <c r="L409" s="4854"/>
      <c r="M409" s="4854"/>
      <c r="N409" s="4854"/>
      <c r="O409" s="4854"/>
      <c r="P409" s="4854"/>
      <c r="Q409" s="4854"/>
      <c r="R409" s="4860"/>
      <c r="S409" s="4854">
        <v>0</v>
      </c>
    </row>
    <row s="28966" customFormat="1" customHeight="1" ht="22.5">
      <c r="A410" s="4853"/>
      <c r="B410" s="4854"/>
      <c r="C410" s="4855" t="s">
        <v>103</v>
      </c>
      <c r="D410" s="4856" t="s">
        <v>4595</v>
      </c>
      <c r="E410" s="4857" t="s">
        <v>4596</v>
      </c>
      <c r="F410" s="4858" t="str">
        <f>IF(TEMPLATE_SPHERE="HEAT","Гкал/час","тыс. куб. м/сутки")</f>
        <v>Гкал/час</v>
      </c>
      <c r="G410" s="4851"/>
      <c r="H410" s="4851">
        <v>0.334</v>
      </c>
      <c r="I410" s="4859"/>
      <c r="J410" s="4854"/>
      <c r="K410" s="4854"/>
      <c r="L410" s="4854"/>
      <c r="M410" s="4854"/>
      <c r="N410" s="4854"/>
      <c r="O410" s="4854"/>
      <c r="P410" s="4854"/>
      <c r="Q410" s="4854"/>
      <c r="R410" s="4860"/>
      <c r="S410" s="4854">
        <v>0</v>
      </c>
    </row>
    <row s="28966" customFormat="1" customHeight="1" ht="22.5">
      <c r="A411" s="4853"/>
      <c r="B411" s="4854"/>
      <c r="C411" s="4855" t="s">
        <v>103</v>
      </c>
      <c r="D411" s="4856" t="s">
        <v>4597</v>
      </c>
      <c r="E411" s="4857" t="s">
        <v>4598</v>
      </c>
      <c r="F411" s="4858" t="str">
        <f>IF(TEMPLATE_SPHERE="HEAT","Гкал/час","тыс. куб. м/сутки")</f>
        <v>Гкал/час</v>
      </c>
      <c r="G411" s="4851"/>
      <c r="H411" s="4851">
        <v>0.323</v>
      </c>
      <c r="I411" s="4859"/>
      <c r="J411" s="4854"/>
      <c r="K411" s="4854"/>
      <c r="L411" s="4854"/>
      <c r="M411" s="4854"/>
      <c r="N411" s="4854"/>
      <c r="O411" s="4854"/>
      <c r="P411" s="4854"/>
      <c r="Q411" s="4854"/>
      <c r="R411" s="4860"/>
      <c r="S411" s="4854">
        <v>0</v>
      </c>
    </row>
    <row s="28966" customFormat="1" customHeight="1" ht="22.5">
      <c r="A412" s="4853"/>
      <c r="B412" s="4854"/>
      <c r="C412" s="4855" t="s">
        <v>103</v>
      </c>
      <c r="D412" s="4856" t="s">
        <v>4599</v>
      </c>
      <c r="E412" s="4857" t="s">
        <v>4600</v>
      </c>
      <c r="F412" s="4858" t="str">
        <f>IF(TEMPLATE_SPHERE="HEAT","Гкал/час","тыс. куб. м/сутки")</f>
        <v>Гкал/час</v>
      </c>
      <c r="G412" s="4851"/>
      <c r="H412" s="4851">
        <v>1.155</v>
      </c>
      <c r="I412" s="4859"/>
      <c r="J412" s="4854"/>
      <c r="K412" s="4854"/>
      <c r="L412" s="4854"/>
      <c r="M412" s="4854"/>
      <c r="N412" s="4854"/>
      <c r="O412" s="4854"/>
      <c r="P412" s="4854"/>
      <c r="Q412" s="4854"/>
      <c r="R412" s="4860"/>
      <c r="S412" s="4854">
        <v>0</v>
      </c>
    </row>
    <row s="28966" customFormat="1" customHeight="1" ht="22.5">
      <c r="A413" s="4853"/>
      <c r="B413" s="4854"/>
      <c r="C413" s="4855" t="s">
        <v>103</v>
      </c>
      <c r="D413" s="4856" t="s">
        <v>4601</v>
      </c>
      <c r="E413" s="4857" t="s">
        <v>4602</v>
      </c>
      <c r="F413" s="4858" t="str">
        <f>IF(TEMPLATE_SPHERE="HEAT","Гкал/час","тыс. куб. м/сутки")</f>
        <v>Гкал/час</v>
      </c>
      <c r="G413" s="4851"/>
      <c r="H413" s="4851">
        <v>0.351</v>
      </c>
      <c r="I413" s="4859"/>
      <c r="J413" s="4854"/>
      <c r="K413" s="4854"/>
      <c r="L413" s="4854"/>
      <c r="M413" s="4854"/>
      <c r="N413" s="4854"/>
      <c r="O413" s="4854"/>
      <c r="P413" s="4854"/>
      <c r="Q413" s="4854"/>
      <c r="R413" s="4860"/>
      <c r="S413" s="4854">
        <v>0</v>
      </c>
    </row>
    <row s="28966" customFormat="1" customHeight="1" ht="22.5">
      <c r="A414" s="4853"/>
      <c r="B414" s="4854"/>
      <c r="C414" s="4855" t="s">
        <v>103</v>
      </c>
      <c r="D414" s="4856" t="s">
        <v>4603</v>
      </c>
      <c r="E414" s="4857" t="s">
        <v>4604</v>
      </c>
      <c r="F414" s="4858" t="str">
        <f>IF(TEMPLATE_SPHERE="HEAT","Гкал/час","тыс. куб. м/сутки")</f>
        <v>Гкал/час</v>
      </c>
      <c r="G414" s="4851"/>
      <c r="H414" s="4851">
        <v>0.342</v>
      </c>
      <c r="I414" s="4859"/>
      <c r="J414" s="4854"/>
      <c r="K414" s="4854"/>
      <c r="L414" s="4854"/>
      <c r="M414" s="4854"/>
      <c r="N414" s="4854"/>
      <c r="O414" s="4854"/>
      <c r="P414" s="4854"/>
      <c r="Q414" s="4854"/>
      <c r="R414" s="4860"/>
      <c r="S414" s="4854">
        <v>0</v>
      </c>
    </row>
    <row s="28966" customFormat="1" customHeight="1" ht="22.5">
      <c r="A415" s="4853"/>
      <c r="B415" s="4854"/>
      <c r="C415" s="4855" t="s">
        <v>103</v>
      </c>
      <c r="D415" s="4856" t="s">
        <v>4605</v>
      </c>
      <c r="E415" s="4857" t="s">
        <v>4606</v>
      </c>
      <c r="F415" s="4858" t="str">
        <f>IF(TEMPLATE_SPHERE="HEAT","Гкал/час","тыс. куб. м/сутки")</f>
        <v>Гкал/час</v>
      </c>
      <c r="G415" s="4851"/>
      <c r="H415" s="4851">
        <v>0.245</v>
      </c>
      <c r="I415" s="4859"/>
      <c r="J415" s="4854"/>
      <c r="K415" s="4854"/>
      <c r="L415" s="4854"/>
      <c r="M415" s="4854"/>
      <c r="N415" s="4854"/>
      <c r="O415" s="4854"/>
      <c r="P415" s="4854"/>
      <c r="Q415" s="4854"/>
      <c r="R415" s="4860"/>
      <c r="S415" s="4854">
        <v>0</v>
      </c>
    </row>
    <row s="28966" customFormat="1" customHeight="1" ht="22.5">
      <c r="A416" s="4853"/>
      <c r="B416" s="4854"/>
      <c r="C416" s="4855" t="s">
        <v>103</v>
      </c>
      <c r="D416" s="4856" t="s">
        <v>4607</v>
      </c>
      <c r="E416" s="4857" t="s">
        <v>4608</v>
      </c>
      <c r="F416" s="4858" t="str">
        <f>IF(TEMPLATE_SPHERE="HEAT","Гкал/час","тыс. куб. м/сутки")</f>
        <v>Гкал/час</v>
      </c>
      <c r="G416" s="4851"/>
      <c r="H416" s="4851">
        <v>1.634</v>
      </c>
      <c r="I416" s="4859"/>
      <c r="J416" s="4854"/>
      <c r="K416" s="4854"/>
      <c r="L416" s="4854"/>
      <c r="M416" s="4854"/>
      <c r="N416" s="4854"/>
      <c r="O416" s="4854"/>
      <c r="P416" s="4854"/>
      <c r="Q416" s="4854"/>
      <c r="R416" s="4860"/>
      <c r="S416" s="4854">
        <v>0</v>
      </c>
    </row>
    <row s="28966" customFormat="1" customHeight="1" ht="22.5">
      <c r="A417" s="4853"/>
      <c r="B417" s="4854"/>
      <c r="C417" s="4855" t="s">
        <v>103</v>
      </c>
      <c r="D417" s="4856" t="s">
        <v>4609</v>
      </c>
      <c r="E417" s="4857" t="s">
        <v>4610</v>
      </c>
      <c r="F417" s="4858" t="str">
        <f>IF(TEMPLATE_SPHERE="HEAT","Гкал/час","тыс. куб. м/сутки")</f>
        <v>Гкал/час</v>
      </c>
      <c r="G417" s="4851"/>
      <c r="H417" s="4851">
        <v>2.517</v>
      </c>
      <c r="I417" s="4859"/>
      <c r="J417" s="4854"/>
      <c r="K417" s="4854"/>
      <c r="L417" s="4854"/>
      <c r="M417" s="4854"/>
      <c r="N417" s="4854"/>
      <c r="O417" s="4854"/>
      <c r="P417" s="4854"/>
      <c r="Q417" s="4854"/>
      <c r="R417" s="4860"/>
      <c r="S417" s="4854">
        <v>0</v>
      </c>
    </row>
    <row s="28966" customFormat="1" customHeight="1" ht="22.5">
      <c r="A418" s="4853"/>
      <c r="B418" s="4854"/>
      <c r="C418" s="4855" t="s">
        <v>103</v>
      </c>
      <c r="D418" s="4856" t="s">
        <v>4611</v>
      </c>
      <c r="E418" s="4857" t="s">
        <v>4612</v>
      </c>
      <c r="F418" s="4858" t="str">
        <f>IF(TEMPLATE_SPHERE="HEAT","Гкал/час","тыс. куб. м/сутки")</f>
        <v>Гкал/час</v>
      </c>
      <c r="G418" s="4851"/>
      <c r="H418" s="4851">
        <v>0.194</v>
      </c>
      <c r="I418" s="4859"/>
      <c r="J418" s="4854"/>
      <c r="K418" s="4854"/>
      <c r="L418" s="4854"/>
      <c r="M418" s="4854"/>
      <c r="N418" s="4854"/>
      <c r="O418" s="4854"/>
      <c r="P418" s="4854"/>
      <c r="Q418" s="4854"/>
      <c r="R418" s="4860"/>
      <c r="S418" s="4854">
        <v>0</v>
      </c>
    </row>
    <row s="28966" customFormat="1" customHeight="1" ht="22.5">
      <c r="A419" s="4853"/>
      <c r="B419" s="4854"/>
      <c r="C419" s="4855" t="s">
        <v>103</v>
      </c>
      <c r="D419" s="4856" t="s">
        <v>4613</v>
      </c>
      <c r="E419" s="4857" t="s">
        <v>4614</v>
      </c>
      <c r="F419" s="4858" t="str">
        <f>IF(TEMPLATE_SPHERE="HEAT","Гкал/час","тыс. куб. м/сутки")</f>
        <v>Гкал/час</v>
      </c>
      <c r="G419" s="4851"/>
      <c r="H419" s="4851">
        <v>0.757</v>
      </c>
      <c r="I419" s="4859"/>
      <c r="J419" s="4854"/>
      <c r="K419" s="4854"/>
      <c r="L419" s="4854"/>
      <c r="M419" s="4854"/>
      <c r="N419" s="4854"/>
      <c r="O419" s="4854"/>
      <c r="P419" s="4854"/>
      <c r="Q419" s="4854"/>
      <c r="R419" s="4860"/>
      <c r="S419" s="4854">
        <v>0</v>
      </c>
    </row>
    <row s="28966" customFormat="1" customHeight="1" ht="22.5">
      <c r="A420" s="4853"/>
      <c r="B420" s="4854"/>
      <c r="C420" s="4855" t="s">
        <v>103</v>
      </c>
      <c r="D420" s="4856" t="s">
        <v>4615</v>
      </c>
      <c r="E420" s="4857" t="s">
        <v>4616</v>
      </c>
      <c r="F420" s="4858" t="str">
        <f>IF(TEMPLATE_SPHERE="HEAT","Гкал/час","тыс. куб. м/сутки")</f>
        <v>Гкал/час</v>
      </c>
      <c r="G420" s="4851"/>
      <c r="H420" s="4851">
        <v>0</v>
      </c>
      <c r="I420" s="4859"/>
      <c r="J420" s="4854"/>
      <c r="K420" s="4854"/>
      <c r="L420" s="4854"/>
      <c r="M420" s="4854"/>
      <c r="N420" s="4854"/>
      <c r="O420" s="4854"/>
      <c r="P420" s="4854"/>
      <c r="Q420" s="4854"/>
      <c r="R420" s="4860"/>
      <c r="S420" s="4854">
        <v>0</v>
      </c>
    </row>
    <row s="28966" customFormat="1" customHeight="1" ht="22.5">
      <c r="A421" s="4853"/>
      <c r="B421" s="4854"/>
      <c r="C421" s="4855" t="s">
        <v>103</v>
      </c>
      <c r="D421" s="4856" t="s">
        <v>4617</v>
      </c>
      <c r="E421" s="4857" t="s">
        <v>4618</v>
      </c>
      <c r="F421" s="4858" t="str">
        <f>IF(TEMPLATE_SPHERE="HEAT","Гкал/час","тыс. куб. м/сутки")</f>
        <v>Гкал/час</v>
      </c>
      <c r="G421" s="4851"/>
      <c r="H421" s="4851">
        <v>0.127</v>
      </c>
      <c r="I421" s="4859"/>
      <c r="J421" s="4854"/>
      <c r="K421" s="4854"/>
      <c r="L421" s="4854"/>
      <c r="M421" s="4854"/>
      <c r="N421" s="4854"/>
      <c r="O421" s="4854"/>
      <c r="P421" s="4854"/>
      <c r="Q421" s="4854"/>
      <c r="R421" s="4860"/>
      <c r="S421" s="4854">
        <v>0</v>
      </c>
    </row>
    <row s="28966" customFormat="1" customHeight="1" ht="22.5">
      <c r="A422" s="4853"/>
      <c r="B422" s="4854"/>
      <c r="C422" s="4855" t="s">
        <v>103</v>
      </c>
      <c r="D422" s="4856" t="s">
        <v>4619</v>
      </c>
      <c r="E422" s="4857" t="s">
        <v>4620</v>
      </c>
      <c r="F422" s="4858" t="str">
        <f>IF(TEMPLATE_SPHERE="HEAT","Гкал/час","тыс. куб. м/сутки")</f>
        <v>Гкал/час</v>
      </c>
      <c r="G422" s="4851"/>
      <c r="H422" s="4851">
        <v>0.147</v>
      </c>
      <c r="I422" s="4859"/>
      <c r="J422" s="4854"/>
      <c r="K422" s="4854"/>
      <c r="L422" s="4854"/>
      <c r="M422" s="4854"/>
      <c r="N422" s="4854"/>
      <c r="O422" s="4854"/>
      <c r="P422" s="4854"/>
      <c r="Q422" s="4854"/>
      <c r="R422" s="4860"/>
      <c r="S422" s="4854">
        <v>0</v>
      </c>
    </row>
    <row s="28966" customFormat="1" customHeight="1" ht="22.5">
      <c r="A423" s="4853"/>
      <c r="B423" s="4854"/>
      <c r="C423" s="4855" t="s">
        <v>103</v>
      </c>
      <c r="D423" s="4856" t="s">
        <v>4621</v>
      </c>
      <c r="E423" s="4857" t="s">
        <v>4622</v>
      </c>
      <c r="F423" s="4858" t="str">
        <f>IF(TEMPLATE_SPHERE="HEAT","Гкал/час","тыс. куб. м/сутки")</f>
        <v>Гкал/час</v>
      </c>
      <c r="G423" s="4851"/>
      <c r="H423" s="4851">
        <v>0.212</v>
      </c>
      <c r="I423" s="4859"/>
      <c r="J423" s="4854"/>
      <c r="K423" s="4854"/>
      <c r="L423" s="4854"/>
      <c r="M423" s="4854"/>
      <c r="N423" s="4854"/>
      <c r="O423" s="4854"/>
      <c r="P423" s="4854"/>
      <c r="Q423" s="4854"/>
      <c r="R423" s="4860"/>
      <c r="S423" s="4854">
        <v>0</v>
      </c>
    </row>
    <row s="28966" customFormat="1" customHeight="1" ht="22.5">
      <c r="A424" s="4853"/>
      <c r="B424" s="4854"/>
      <c r="C424" s="4855" t="s">
        <v>103</v>
      </c>
      <c r="D424" s="4856" t="s">
        <v>4623</v>
      </c>
      <c r="E424" s="4857" t="s">
        <v>4624</v>
      </c>
      <c r="F424" s="4858" t="str">
        <f>IF(TEMPLATE_SPHERE="HEAT","Гкал/час","тыс. куб. м/сутки")</f>
        <v>Гкал/час</v>
      </c>
      <c r="G424" s="4851"/>
      <c r="H424" s="4851">
        <v>1.645</v>
      </c>
      <c r="I424" s="4859"/>
      <c r="J424" s="4854"/>
      <c r="K424" s="4854"/>
      <c r="L424" s="4854"/>
      <c r="M424" s="4854"/>
      <c r="N424" s="4854"/>
      <c r="O424" s="4854"/>
      <c r="P424" s="4854"/>
      <c r="Q424" s="4854"/>
      <c r="R424" s="4860"/>
      <c r="S424" s="4854">
        <v>0</v>
      </c>
    </row>
    <row s="28966" customFormat="1" customHeight="1" ht="22.5">
      <c r="A425" s="4853"/>
      <c r="B425" s="4854"/>
      <c r="C425" s="4855" t="s">
        <v>103</v>
      </c>
      <c r="D425" s="4856" t="s">
        <v>4625</v>
      </c>
      <c r="E425" s="4857" t="s">
        <v>4626</v>
      </c>
      <c r="F425" s="4858" t="str">
        <f>IF(TEMPLATE_SPHERE="HEAT","Гкал/час","тыс. куб. м/сутки")</f>
        <v>Гкал/час</v>
      </c>
      <c r="G425" s="4851"/>
      <c r="H425" s="4851">
        <v>0.074</v>
      </c>
      <c r="I425" s="4859"/>
      <c r="J425" s="4854"/>
      <c r="K425" s="4854"/>
      <c r="L425" s="4854"/>
      <c r="M425" s="4854"/>
      <c r="N425" s="4854"/>
      <c r="O425" s="4854"/>
      <c r="P425" s="4854"/>
      <c r="Q425" s="4854"/>
      <c r="R425" s="4860"/>
      <c r="S425" s="4854">
        <v>0</v>
      </c>
    </row>
    <row s="28966" customFormat="1" customHeight="1" ht="22.5">
      <c r="A426" s="4853"/>
      <c r="B426" s="4854"/>
      <c r="C426" s="4855" t="s">
        <v>103</v>
      </c>
      <c r="D426" s="4856" t="s">
        <v>4627</v>
      </c>
      <c r="E426" s="4857" t="s">
        <v>4628</v>
      </c>
      <c r="F426" s="4858" t="str">
        <f>IF(TEMPLATE_SPHERE="HEAT","Гкал/час","тыс. куб. м/сутки")</f>
        <v>Гкал/час</v>
      </c>
      <c r="G426" s="4851"/>
      <c r="H426" s="4851">
        <v>0.095</v>
      </c>
      <c r="I426" s="4859"/>
      <c r="J426" s="4854"/>
      <c r="K426" s="4854"/>
      <c r="L426" s="4854"/>
      <c r="M426" s="4854"/>
      <c r="N426" s="4854"/>
      <c r="O426" s="4854"/>
      <c r="P426" s="4854"/>
      <c r="Q426" s="4854"/>
      <c r="R426" s="4860"/>
      <c r="S426" s="4854">
        <v>0</v>
      </c>
    </row>
    <row s="28966" customFormat="1" customHeight="1" ht="22.5">
      <c r="A427" s="4853"/>
      <c r="B427" s="4854"/>
      <c r="C427" s="4855" t="s">
        <v>103</v>
      </c>
      <c r="D427" s="4856" t="s">
        <v>4629</v>
      </c>
      <c r="E427" s="4857" t="s">
        <v>4630</v>
      </c>
      <c r="F427" s="4858" t="str">
        <f>IF(TEMPLATE_SPHERE="HEAT","Гкал/час","тыс. куб. м/сутки")</f>
        <v>Гкал/час</v>
      </c>
      <c r="G427" s="4851"/>
      <c r="H427" s="4851">
        <v>0.053</v>
      </c>
      <c r="I427" s="4859"/>
      <c r="J427" s="4854"/>
      <c r="K427" s="4854"/>
      <c r="L427" s="4854"/>
      <c r="M427" s="4854"/>
      <c r="N427" s="4854"/>
      <c r="O427" s="4854"/>
      <c r="P427" s="4854"/>
      <c r="Q427" s="4854"/>
      <c r="R427" s="4860"/>
      <c r="S427" s="4854">
        <v>0</v>
      </c>
    </row>
    <row s="28966" customFormat="1" customHeight="1" ht="22.5">
      <c r="A428" s="4853"/>
      <c r="B428" s="4854"/>
      <c r="C428" s="4855" t="s">
        <v>103</v>
      </c>
      <c r="D428" s="4856" t="s">
        <v>4631</v>
      </c>
      <c r="E428" s="4857" t="s">
        <v>4632</v>
      </c>
      <c r="F428" s="4858" t="str">
        <f>IF(TEMPLATE_SPHERE="HEAT","Гкал/час","тыс. куб. м/сутки")</f>
        <v>Гкал/час</v>
      </c>
      <c r="G428" s="4851"/>
      <c r="H428" s="4851">
        <v>0.024</v>
      </c>
      <c r="I428" s="4859"/>
      <c r="J428" s="4854"/>
      <c r="K428" s="4854"/>
      <c r="L428" s="4854"/>
      <c r="M428" s="4854"/>
      <c r="N428" s="4854"/>
      <c r="O428" s="4854"/>
      <c r="P428" s="4854"/>
      <c r="Q428" s="4854"/>
      <c r="R428" s="4860"/>
      <c r="S428" s="4854">
        <v>0</v>
      </c>
    </row>
    <row s="28966" customFormat="1" customHeight="1" ht="22.5">
      <c r="A429" s="4853"/>
      <c r="B429" s="4854"/>
      <c r="C429" s="4855" t="s">
        <v>103</v>
      </c>
      <c r="D429" s="4856" t="s">
        <v>4633</v>
      </c>
      <c r="E429" s="4857" t="s">
        <v>4634</v>
      </c>
      <c r="F429" s="4858" t="str">
        <f>IF(TEMPLATE_SPHERE="HEAT","Гкал/час","тыс. куб. м/сутки")</f>
        <v>Гкал/час</v>
      </c>
      <c r="G429" s="4851"/>
      <c r="H429" s="4851">
        <v>0.101</v>
      </c>
      <c r="I429" s="4859"/>
      <c r="J429" s="4854"/>
      <c r="K429" s="4854"/>
      <c r="L429" s="4854"/>
      <c r="M429" s="4854"/>
      <c r="N429" s="4854"/>
      <c r="O429" s="4854"/>
      <c r="P429" s="4854"/>
      <c r="Q429" s="4854"/>
      <c r="R429" s="4860"/>
      <c r="S429" s="4854">
        <v>0</v>
      </c>
    </row>
    <row s="28966" customFormat="1" customHeight="1" ht="22.5">
      <c r="A430" s="4853"/>
      <c r="B430" s="4854"/>
      <c r="C430" s="4855" t="s">
        <v>103</v>
      </c>
      <c r="D430" s="4856" t="s">
        <v>4635</v>
      </c>
      <c r="E430" s="4857" t="s">
        <v>4636</v>
      </c>
      <c r="F430" s="4858" t="str">
        <f>IF(TEMPLATE_SPHERE="HEAT","Гкал/час","тыс. куб. м/сутки")</f>
        <v>Гкал/час</v>
      </c>
      <c r="G430" s="4851"/>
      <c r="H430" s="4851">
        <v>0.046</v>
      </c>
      <c r="I430" s="4859"/>
      <c r="J430" s="4854"/>
      <c r="K430" s="4854"/>
      <c r="L430" s="4854"/>
      <c r="M430" s="4854"/>
      <c r="N430" s="4854"/>
      <c r="O430" s="4854"/>
      <c r="P430" s="4854"/>
      <c r="Q430" s="4854"/>
      <c r="R430" s="4860"/>
      <c r="S430" s="4854">
        <v>0</v>
      </c>
    </row>
    <row s="28966" customFormat="1" customHeight="1" ht="22.5">
      <c r="A431" s="4853"/>
      <c r="B431" s="4854"/>
      <c r="C431" s="4855" t="s">
        <v>103</v>
      </c>
      <c r="D431" s="4856" t="s">
        <v>4637</v>
      </c>
      <c r="E431" s="4857" t="s">
        <v>4638</v>
      </c>
      <c r="F431" s="4858" t="str">
        <f>IF(TEMPLATE_SPHERE="HEAT","Гкал/час","тыс. куб. м/сутки")</f>
        <v>Гкал/час</v>
      </c>
      <c r="G431" s="4851"/>
      <c r="H431" s="4851">
        <v>0.124</v>
      </c>
      <c r="I431" s="4859"/>
      <c r="J431" s="4854"/>
      <c r="K431" s="4854"/>
      <c r="L431" s="4854"/>
      <c r="M431" s="4854"/>
      <c r="N431" s="4854"/>
      <c r="O431" s="4854"/>
      <c r="P431" s="4854"/>
      <c r="Q431" s="4854"/>
      <c r="R431" s="4860"/>
      <c r="S431" s="4854">
        <v>0</v>
      </c>
    </row>
    <row s="28966" customFormat="1" customHeight="1" ht="22.5">
      <c r="A432" s="4853"/>
      <c r="B432" s="4854"/>
      <c r="C432" s="4855" t="s">
        <v>103</v>
      </c>
      <c r="D432" s="4856" t="s">
        <v>4639</v>
      </c>
      <c r="E432" s="4857" t="s">
        <v>4640</v>
      </c>
      <c r="F432" s="4858" t="str">
        <f>IF(TEMPLATE_SPHERE="HEAT","Гкал/час","тыс. куб. м/сутки")</f>
        <v>Гкал/час</v>
      </c>
      <c r="G432" s="4851"/>
      <c r="H432" s="4851">
        <v>0.421</v>
      </c>
      <c r="I432" s="4859"/>
      <c r="J432" s="4854"/>
      <c r="K432" s="4854"/>
      <c r="L432" s="4854"/>
      <c r="M432" s="4854"/>
      <c r="N432" s="4854"/>
      <c r="O432" s="4854"/>
      <c r="P432" s="4854"/>
      <c r="Q432" s="4854"/>
      <c r="R432" s="4860"/>
      <c r="S432" s="4854">
        <v>0</v>
      </c>
    </row>
    <row s="28966" customFormat="1" customHeight="1" ht="22.5">
      <c r="A433" s="4853"/>
      <c r="B433" s="4854"/>
      <c r="C433" s="4855" t="s">
        <v>103</v>
      </c>
      <c r="D433" s="4856" t="s">
        <v>4641</v>
      </c>
      <c r="E433" s="4857" t="s">
        <v>4642</v>
      </c>
      <c r="F433" s="4858" t="str">
        <f>IF(TEMPLATE_SPHERE="HEAT","Гкал/час","тыс. куб. м/сутки")</f>
        <v>Гкал/час</v>
      </c>
      <c r="G433" s="4851"/>
      <c r="H433" s="4851">
        <v>0.177</v>
      </c>
      <c r="I433" s="4859"/>
      <c r="J433" s="4854"/>
      <c r="K433" s="4854"/>
      <c r="L433" s="4854"/>
      <c r="M433" s="4854"/>
      <c r="N433" s="4854"/>
      <c r="O433" s="4854"/>
      <c r="P433" s="4854"/>
      <c r="Q433" s="4854"/>
      <c r="R433" s="4860"/>
      <c r="S433" s="4854">
        <v>0</v>
      </c>
    </row>
    <row s="28966" customFormat="1" customHeight="1" ht="22.5">
      <c r="A434" s="4853"/>
      <c r="B434" s="4854"/>
      <c r="C434" s="4855" t="s">
        <v>103</v>
      </c>
      <c r="D434" s="4856" t="s">
        <v>4643</v>
      </c>
      <c r="E434" s="4857" t="s">
        <v>4644</v>
      </c>
      <c r="F434" s="4858" t="str">
        <f>IF(TEMPLATE_SPHERE="HEAT","Гкал/час","тыс. куб. м/сутки")</f>
        <v>Гкал/час</v>
      </c>
      <c r="G434" s="4851"/>
      <c r="H434" s="4851">
        <v>0.295</v>
      </c>
      <c r="I434" s="4859"/>
      <c r="J434" s="4854"/>
      <c r="K434" s="4854"/>
      <c r="L434" s="4854"/>
      <c r="M434" s="4854"/>
      <c r="N434" s="4854"/>
      <c r="O434" s="4854"/>
      <c r="P434" s="4854"/>
      <c r="Q434" s="4854"/>
      <c r="R434" s="4860"/>
      <c r="S434" s="4854">
        <v>0</v>
      </c>
    </row>
    <row s="28966" customFormat="1" customHeight="1" ht="22.5">
      <c r="A435" s="4853"/>
      <c r="B435" s="4854"/>
      <c r="C435" s="4855" t="s">
        <v>103</v>
      </c>
      <c r="D435" s="4856" t="s">
        <v>4645</v>
      </c>
      <c r="E435" s="4857" t="s">
        <v>4646</v>
      </c>
      <c r="F435" s="4858" t="str">
        <f>IF(TEMPLATE_SPHERE="HEAT","Гкал/час","тыс. куб. м/сутки")</f>
        <v>Гкал/час</v>
      </c>
      <c r="G435" s="4851"/>
      <c r="H435" s="4851">
        <v>0</v>
      </c>
      <c r="I435" s="4859"/>
      <c r="J435" s="4854"/>
      <c r="K435" s="4854"/>
      <c r="L435" s="4854"/>
      <c r="M435" s="4854"/>
      <c r="N435" s="4854"/>
      <c r="O435" s="4854"/>
      <c r="P435" s="4854"/>
      <c r="Q435" s="4854"/>
      <c r="R435" s="4860"/>
      <c r="S435" s="4854">
        <v>0</v>
      </c>
    </row>
    <row s="28966" customFormat="1" customHeight="1" ht="22.5">
      <c r="A436" s="4853"/>
      <c r="B436" s="4854"/>
      <c r="C436" s="4855" t="s">
        <v>103</v>
      </c>
      <c r="D436" s="4856" t="s">
        <v>4647</v>
      </c>
      <c r="E436" s="4857" t="s">
        <v>4648</v>
      </c>
      <c r="F436" s="4858" t="str">
        <f>IF(TEMPLATE_SPHERE="HEAT","Гкал/час","тыс. куб. м/сутки")</f>
        <v>Гкал/час</v>
      </c>
      <c r="G436" s="4851"/>
      <c r="H436" s="4851">
        <v>0.465</v>
      </c>
      <c r="I436" s="4859"/>
      <c r="J436" s="4854"/>
      <c r="K436" s="4854"/>
      <c r="L436" s="4854"/>
      <c r="M436" s="4854"/>
      <c r="N436" s="4854"/>
      <c r="O436" s="4854"/>
      <c r="P436" s="4854"/>
      <c r="Q436" s="4854"/>
      <c r="R436" s="4860"/>
      <c r="S436" s="4854">
        <v>0</v>
      </c>
    </row>
    <row s="28966" customFormat="1" customHeight="1" ht="22.5">
      <c r="A437" s="4853"/>
      <c r="B437" s="4854"/>
      <c r="C437" s="4855" t="s">
        <v>103</v>
      </c>
      <c r="D437" s="4856" t="s">
        <v>4649</v>
      </c>
      <c r="E437" s="4857" t="s">
        <v>4650</v>
      </c>
      <c r="F437" s="4858" t="str">
        <f>IF(TEMPLATE_SPHERE="HEAT","Гкал/час","тыс. куб. м/сутки")</f>
        <v>Гкал/час</v>
      </c>
      <c r="G437" s="4851"/>
      <c r="H437" s="4851">
        <v>0.286</v>
      </c>
      <c r="I437" s="4859"/>
      <c r="J437" s="4854"/>
      <c r="K437" s="4854"/>
      <c r="L437" s="4854"/>
      <c r="M437" s="4854"/>
      <c r="N437" s="4854"/>
      <c r="O437" s="4854"/>
      <c r="P437" s="4854"/>
      <c r="Q437" s="4854"/>
      <c r="R437" s="4860"/>
      <c r="S437" s="4854">
        <v>0</v>
      </c>
    </row>
    <row s="28966" customFormat="1" customHeight="1" ht="22.5">
      <c r="A438" s="4853"/>
      <c r="B438" s="4854"/>
      <c r="C438" s="4855" t="s">
        <v>103</v>
      </c>
      <c r="D438" s="4856" t="s">
        <v>4651</v>
      </c>
      <c r="E438" s="4857" t="s">
        <v>4652</v>
      </c>
      <c r="F438" s="4858" t="str">
        <f>IF(TEMPLATE_SPHERE="HEAT","Гкал/час","тыс. куб. м/сутки")</f>
        <v>Гкал/час</v>
      </c>
      <c r="G438" s="4851"/>
      <c r="H438" s="4851">
        <v>0.552</v>
      </c>
      <c r="I438" s="4859"/>
      <c r="J438" s="4854"/>
      <c r="K438" s="4854"/>
      <c r="L438" s="4854"/>
      <c r="M438" s="4854"/>
      <c r="N438" s="4854"/>
      <c r="O438" s="4854"/>
      <c r="P438" s="4854"/>
      <c r="Q438" s="4854"/>
      <c r="R438" s="4860"/>
      <c r="S438" s="4854">
        <v>0</v>
      </c>
    </row>
    <row s="28966" customFormat="1" customHeight="1" ht="22.5">
      <c r="A439" s="4853"/>
      <c r="B439" s="4854"/>
      <c r="C439" s="4855" t="s">
        <v>103</v>
      </c>
      <c r="D439" s="4856" t="s">
        <v>4653</v>
      </c>
      <c r="E439" s="4857" t="s">
        <v>4654</v>
      </c>
      <c r="F439" s="4858" t="str">
        <f>IF(TEMPLATE_SPHERE="HEAT","Гкал/час","тыс. куб. м/сутки")</f>
        <v>Гкал/час</v>
      </c>
      <c r="G439" s="4851"/>
      <c r="H439" s="4851">
        <v>0.3</v>
      </c>
      <c r="I439" s="4859"/>
      <c r="J439" s="4854"/>
      <c r="K439" s="4854"/>
      <c r="L439" s="4854"/>
      <c r="M439" s="4854"/>
      <c r="N439" s="4854"/>
      <c r="O439" s="4854"/>
      <c r="P439" s="4854"/>
      <c r="Q439" s="4854"/>
      <c r="R439" s="4860"/>
      <c r="S439" s="4854">
        <v>0</v>
      </c>
    </row>
    <row s="28966" customFormat="1" customHeight="1" ht="22.5">
      <c r="A440" s="4853"/>
      <c r="B440" s="4854"/>
      <c r="C440" s="4855" t="s">
        <v>103</v>
      </c>
      <c r="D440" s="4856" t="s">
        <v>4655</v>
      </c>
      <c r="E440" s="4857" t="s">
        <v>4656</v>
      </c>
      <c r="F440" s="4858" t="str">
        <f>IF(TEMPLATE_SPHERE="HEAT","Гкал/час","тыс. куб. м/сутки")</f>
        <v>Гкал/час</v>
      </c>
      <c r="G440" s="4851"/>
      <c r="H440" s="4851">
        <v>0.203</v>
      </c>
      <c r="I440" s="4859"/>
      <c r="J440" s="4854"/>
      <c r="K440" s="4854"/>
      <c r="L440" s="4854"/>
      <c r="M440" s="4854"/>
      <c r="N440" s="4854"/>
      <c r="O440" s="4854"/>
      <c r="P440" s="4854"/>
      <c r="Q440" s="4854"/>
      <c r="R440" s="4860"/>
      <c r="S440" s="4854">
        <v>0</v>
      </c>
    </row>
    <row s="28966" customFormat="1" customHeight="1" ht="22.5">
      <c r="A441" s="4853"/>
      <c r="B441" s="4854"/>
      <c r="C441" s="4855" t="s">
        <v>103</v>
      </c>
      <c r="D441" s="4856" t="s">
        <v>4657</v>
      </c>
      <c r="E441" s="4857" t="s">
        <v>4658</v>
      </c>
      <c r="F441" s="4858" t="str">
        <f>IF(TEMPLATE_SPHERE="HEAT","Гкал/час","тыс. куб. м/сутки")</f>
        <v>Гкал/час</v>
      </c>
      <c r="G441" s="4851"/>
      <c r="H441" s="4851">
        <v>0.188</v>
      </c>
      <c r="I441" s="4859"/>
      <c r="J441" s="4854"/>
      <c r="K441" s="4854"/>
      <c r="L441" s="4854"/>
      <c r="M441" s="4854"/>
      <c r="N441" s="4854"/>
      <c r="O441" s="4854"/>
      <c r="P441" s="4854"/>
      <c r="Q441" s="4854"/>
      <c r="R441" s="4860"/>
      <c r="S441" s="4854">
        <v>0</v>
      </c>
    </row>
    <row s="28966" customFormat="1" customHeight="1" ht="22.5">
      <c r="A442" s="4853"/>
      <c r="B442" s="4854"/>
      <c r="C442" s="4855" t="s">
        <v>103</v>
      </c>
      <c r="D442" s="4856" t="s">
        <v>4659</v>
      </c>
      <c r="E442" s="4857" t="s">
        <v>4660</v>
      </c>
      <c r="F442" s="4858" t="str">
        <f>IF(TEMPLATE_SPHERE="HEAT","Гкал/час","тыс. куб. м/сутки")</f>
        <v>Гкал/час</v>
      </c>
      <c r="G442" s="4851"/>
      <c r="H442" s="4851">
        <v>0</v>
      </c>
      <c r="I442" s="4859"/>
      <c r="J442" s="4854"/>
      <c r="K442" s="4854"/>
      <c r="L442" s="4854"/>
      <c r="M442" s="4854"/>
      <c r="N442" s="4854"/>
      <c r="O442" s="4854"/>
      <c r="P442" s="4854"/>
      <c r="Q442" s="4854"/>
      <c r="R442" s="4860"/>
      <c r="S442" s="4854">
        <v>0</v>
      </c>
    </row>
    <row s="28966" customFormat="1" customHeight="1" ht="22.5">
      <c r="A443" s="4853"/>
      <c r="B443" s="4854"/>
      <c r="C443" s="4855" t="s">
        <v>103</v>
      </c>
      <c r="D443" s="4856" t="s">
        <v>4661</v>
      </c>
      <c r="E443" s="4857" t="s">
        <v>4662</v>
      </c>
      <c r="F443" s="4858" t="str">
        <f>IF(TEMPLATE_SPHERE="HEAT","Гкал/час","тыс. куб. м/сутки")</f>
        <v>Гкал/час</v>
      </c>
      <c r="G443" s="4851"/>
      <c r="H443" s="4851">
        <v>0.023</v>
      </c>
      <c r="I443" s="4859"/>
      <c r="J443" s="4854"/>
      <c r="K443" s="4854"/>
      <c r="L443" s="4854"/>
      <c r="M443" s="4854"/>
      <c r="N443" s="4854"/>
      <c r="O443" s="4854"/>
      <c r="P443" s="4854"/>
      <c r="Q443" s="4854"/>
      <c r="R443" s="4860"/>
      <c r="S443" s="4854">
        <v>0</v>
      </c>
    </row>
    <row s="28966" customFormat="1" customHeight="1" ht="22.5">
      <c r="A444" s="4853"/>
      <c r="B444" s="4854"/>
      <c r="C444" s="4855" t="s">
        <v>103</v>
      </c>
      <c r="D444" s="4856" t="s">
        <v>4663</v>
      </c>
      <c r="E444" s="4857" t="s">
        <v>4664</v>
      </c>
      <c r="F444" s="4858" t="str">
        <f>IF(TEMPLATE_SPHERE="HEAT","Гкал/час","тыс. куб. м/сутки")</f>
        <v>Гкал/час</v>
      </c>
      <c r="G444" s="4851"/>
      <c r="H444" s="4851">
        <v>0.206</v>
      </c>
      <c r="I444" s="4859"/>
      <c r="J444" s="4854"/>
      <c r="K444" s="4854"/>
      <c r="L444" s="4854"/>
      <c r="M444" s="4854"/>
      <c r="N444" s="4854"/>
      <c r="O444" s="4854"/>
      <c r="P444" s="4854"/>
      <c r="Q444" s="4854"/>
      <c r="R444" s="4860"/>
      <c r="S444" s="4854">
        <v>0</v>
      </c>
    </row>
    <row s="28966" customFormat="1" customHeight="1" ht="22.5">
      <c r="A445" s="4853"/>
      <c r="B445" s="4854"/>
      <c r="C445" s="4855" t="s">
        <v>103</v>
      </c>
      <c r="D445" s="4856" t="s">
        <v>4665</v>
      </c>
      <c r="E445" s="4857" t="s">
        <v>4666</v>
      </c>
      <c r="F445" s="4858" t="str">
        <f>IF(TEMPLATE_SPHERE="HEAT","Гкал/час","тыс. куб. м/сутки")</f>
        <v>Гкал/час</v>
      </c>
      <c r="G445" s="4851"/>
      <c r="H445" s="4851">
        <v>0.355</v>
      </c>
      <c r="I445" s="4859"/>
      <c r="J445" s="4854"/>
      <c r="K445" s="4854"/>
      <c r="L445" s="4854"/>
      <c r="M445" s="4854"/>
      <c r="N445" s="4854"/>
      <c r="O445" s="4854"/>
      <c r="P445" s="4854"/>
      <c r="Q445" s="4854"/>
      <c r="R445" s="4860"/>
      <c r="S445" s="4854">
        <v>0</v>
      </c>
    </row>
    <row s="28966" customFormat="1" customHeight="1" ht="22.5">
      <c r="A446" s="4853"/>
      <c r="B446" s="4854"/>
      <c r="C446" s="4855" t="s">
        <v>103</v>
      </c>
      <c r="D446" s="4856" t="s">
        <v>4667</v>
      </c>
      <c r="E446" s="4857" t="s">
        <v>4668</v>
      </c>
      <c r="F446" s="4858" t="str">
        <f>IF(TEMPLATE_SPHERE="HEAT","Гкал/час","тыс. куб. м/сутки")</f>
        <v>Гкал/час</v>
      </c>
      <c r="G446" s="4851"/>
      <c r="H446" s="4851">
        <v>0.34</v>
      </c>
      <c r="I446" s="4859"/>
      <c r="J446" s="4854"/>
      <c r="K446" s="4854"/>
      <c r="L446" s="4854"/>
      <c r="M446" s="4854"/>
      <c r="N446" s="4854"/>
      <c r="O446" s="4854"/>
      <c r="P446" s="4854"/>
      <c r="Q446" s="4854"/>
      <c r="R446" s="4860"/>
      <c r="S446" s="4854">
        <v>0</v>
      </c>
    </row>
    <row s="28966" customFormat="1" customHeight="1" ht="22.5">
      <c r="A447" s="4853"/>
      <c r="B447" s="4854"/>
      <c r="C447" s="4855" t="s">
        <v>103</v>
      </c>
      <c r="D447" s="4856" t="s">
        <v>4669</v>
      </c>
      <c r="E447" s="4857" t="s">
        <v>4670</v>
      </c>
      <c r="F447" s="4858" t="str">
        <f>IF(TEMPLATE_SPHERE="HEAT","Гкал/час","тыс. куб. м/сутки")</f>
        <v>Гкал/час</v>
      </c>
      <c r="G447" s="4851"/>
      <c r="H447" s="4851">
        <v>0.292</v>
      </c>
      <c r="I447" s="4859"/>
      <c r="J447" s="4854"/>
      <c r="K447" s="4854"/>
      <c r="L447" s="4854"/>
      <c r="M447" s="4854"/>
      <c r="N447" s="4854"/>
      <c r="O447" s="4854"/>
      <c r="P447" s="4854"/>
      <c r="Q447" s="4854"/>
      <c r="R447" s="4860"/>
      <c r="S447" s="4854">
        <v>0</v>
      </c>
    </row>
    <row s="28966" customFormat="1" customHeight="1" ht="22.5">
      <c r="A448" s="4853"/>
      <c r="B448" s="4854"/>
      <c r="C448" s="4855" t="s">
        <v>103</v>
      </c>
      <c r="D448" s="4856" t="s">
        <v>4671</v>
      </c>
      <c r="E448" s="4857" t="s">
        <v>4672</v>
      </c>
      <c r="F448" s="4858" t="str">
        <f>IF(TEMPLATE_SPHERE="HEAT","Гкал/час","тыс. куб. м/сутки")</f>
        <v>Гкал/час</v>
      </c>
      <c r="G448" s="4851"/>
      <c r="H448" s="4851">
        <v>0</v>
      </c>
      <c r="I448" s="4859"/>
      <c r="J448" s="4854"/>
      <c r="K448" s="4854"/>
      <c r="L448" s="4854"/>
      <c r="M448" s="4854"/>
      <c r="N448" s="4854"/>
      <c r="O448" s="4854"/>
      <c r="P448" s="4854"/>
      <c r="Q448" s="4854"/>
      <c r="R448" s="4860"/>
      <c r="S448" s="4854">
        <v>0</v>
      </c>
    </row>
    <row s="28966" customFormat="1" customHeight="1" ht="22.5">
      <c r="A449" s="4853"/>
      <c r="B449" s="4854"/>
      <c r="C449" s="4855" t="s">
        <v>103</v>
      </c>
      <c r="D449" s="4856" t="s">
        <v>4673</v>
      </c>
      <c r="E449" s="4857" t="s">
        <v>4674</v>
      </c>
      <c r="F449" s="4858" t="str">
        <f>IF(TEMPLATE_SPHERE="HEAT","Гкал/час","тыс. куб. м/сутки")</f>
        <v>Гкал/час</v>
      </c>
      <c r="G449" s="4851"/>
      <c r="H449" s="4851">
        <v>6.946</v>
      </c>
      <c r="I449" s="4859"/>
      <c r="J449" s="4854"/>
      <c r="K449" s="4854"/>
      <c r="L449" s="4854"/>
      <c r="M449" s="4854"/>
      <c r="N449" s="4854"/>
      <c r="O449" s="4854"/>
      <c r="P449" s="4854"/>
      <c r="Q449" s="4854"/>
      <c r="R449" s="4860"/>
      <c r="S449" s="4854">
        <v>0</v>
      </c>
    </row>
    <row s="28966" customFormat="1" customHeight="1" ht="22.5">
      <c r="A450" s="4853"/>
      <c r="B450" s="4854"/>
      <c r="C450" s="4855" t="s">
        <v>103</v>
      </c>
      <c r="D450" s="4856" t="s">
        <v>4675</v>
      </c>
      <c r="E450" s="4857" t="s">
        <v>4676</v>
      </c>
      <c r="F450" s="4858" t="str">
        <f>IF(TEMPLATE_SPHERE="HEAT","Гкал/час","тыс. куб. м/сутки")</f>
        <v>Гкал/час</v>
      </c>
      <c r="G450" s="4851"/>
      <c r="H450" s="4851">
        <v>0.246</v>
      </c>
      <c r="I450" s="4859"/>
      <c r="J450" s="4854"/>
      <c r="K450" s="4854"/>
      <c r="L450" s="4854"/>
      <c r="M450" s="4854"/>
      <c r="N450" s="4854"/>
      <c r="O450" s="4854"/>
      <c r="P450" s="4854"/>
      <c r="Q450" s="4854"/>
      <c r="R450" s="4860"/>
      <c r="S450" s="4854">
        <v>0</v>
      </c>
    </row>
    <row s="28966" customFormat="1" customHeight="1" ht="22.5">
      <c r="A451" s="4853"/>
      <c r="B451" s="4854"/>
      <c r="C451" s="4855" t="s">
        <v>103</v>
      </c>
      <c r="D451" s="4856" t="s">
        <v>4677</v>
      </c>
      <c r="E451" s="4857" t="s">
        <v>4678</v>
      </c>
      <c r="F451" s="4858" t="str">
        <f>IF(TEMPLATE_SPHERE="HEAT","Гкал/час","тыс. куб. м/сутки")</f>
        <v>Гкал/час</v>
      </c>
      <c r="G451" s="4851"/>
      <c r="H451" s="4851">
        <v>1.055</v>
      </c>
      <c r="I451" s="4859"/>
      <c r="J451" s="4854"/>
      <c r="K451" s="4854"/>
      <c r="L451" s="4854"/>
      <c r="M451" s="4854"/>
      <c r="N451" s="4854"/>
      <c r="O451" s="4854"/>
      <c r="P451" s="4854"/>
      <c r="Q451" s="4854"/>
      <c r="R451" s="4860"/>
      <c r="S451" s="4854">
        <v>0</v>
      </c>
    </row>
    <row s="28966" customFormat="1" customHeight="1" ht="22.5">
      <c r="A452" s="4853"/>
      <c r="B452" s="4854"/>
      <c r="C452" s="4855" t="s">
        <v>103</v>
      </c>
      <c r="D452" s="4856" t="s">
        <v>4679</v>
      </c>
      <c r="E452" s="4857" t="s">
        <v>4680</v>
      </c>
      <c r="F452" s="4858" t="str">
        <f>IF(TEMPLATE_SPHERE="HEAT","Гкал/час","тыс. куб. м/сутки")</f>
        <v>Гкал/час</v>
      </c>
      <c r="G452" s="4851"/>
      <c r="H452" s="4851">
        <v>0</v>
      </c>
      <c r="I452" s="4859"/>
      <c r="J452" s="4854"/>
      <c r="K452" s="4854"/>
      <c r="L452" s="4854"/>
      <c r="M452" s="4854"/>
      <c r="N452" s="4854"/>
      <c r="O452" s="4854"/>
      <c r="P452" s="4854"/>
      <c r="Q452" s="4854"/>
      <c r="R452" s="4860"/>
      <c r="S452" s="4854">
        <v>0</v>
      </c>
    </row>
    <row s="28966" customFormat="1" customHeight="1" ht="22.5">
      <c r="A453" s="4853"/>
      <c r="B453" s="4854"/>
      <c r="C453" s="4855" t="s">
        <v>103</v>
      </c>
      <c r="D453" s="4856" t="s">
        <v>4681</v>
      </c>
      <c r="E453" s="4857" t="s">
        <v>4682</v>
      </c>
      <c r="F453" s="4858" t="str">
        <f>IF(TEMPLATE_SPHERE="HEAT","Гкал/час","тыс. куб. м/сутки")</f>
        <v>Гкал/час</v>
      </c>
      <c r="G453" s="4851"/>
      <c r="H453" s="4851">
        <v>0.182</v>
      </c>
      <c r="I453" s="4859"/>
      <c r="J453" s="4854"/>
      <c r="K453" s="4854"/>
      <c r="L453" s="4854"/>
      <c r="M453" s="4854"/>
      <c r="N453" s="4854"/>
      <c r="O453" s="4854"/>
      <c r="P453" s="4854"/>
      <c r="Q453" s="4854"/>
      <c r="R453" s="4860"/>
      <c r="S453" s="4854">
        <v>0</v>
      </c>
    </row>
    <row s="28966" customFormat="1" customHeight="1" ht="22.5">
      <c r="A454" s="4853"/>
      <c r="B454" s="4854"/>
      <c r="C454" s="4855" t="s">
        <v>103</v>
      </c>
      <c r="D454" s="4856" t="s">
        <v>4683</v>
      </c>
      <c r="E454" s="4857" t="s">
        <v>4684</v>
      </c>
      <c r="F454" s="4858" t="str">
        <f>IF(TEMPLATE_SPHERE="HEAT","Гкал/час","тыс. куб. м/сутки")</f>
        <v>Гкал/час</v>
      </c>
      <c r="G454" s="4851"/>
      <c r="H454" s="4851">
        <v>0.656</v>
      </c>
      <c r="I454" s="4859"/>
      <c r="J454" s="4854"/>
      <c r="K454" s="4854"/>
      <c r="L454" s="4854"/>
      <c r="M454" s="4854"/>
      <c r="N454" s="4854"/>
      <c r="O454" s="4854"/>
      <c r="P454" s="4854"/>
      <c r="Q454" s="4854"/>
      <c r="R454" s="4860"/>
      <c r="S454" s="4854">
        <v>0</v>
      </c>
    </row>
    <row s="28966" customFormat="1" customHeight="1" ht="22.5">
      <c r="A455" s="4853"/>
      <c r="B455" s="4854"/>
      <c r="C455" s="4855" t="s">
        <v>103</v>
      </c>
      <c r="D455" s="4856" t="s">
        <v>4685</v>
      </c>
      <c r="E455" s="4857" t="s">
        <v>4686</v>
      </c>
      <c r="F455" s="4858" t="str">
        <f>IF(TEMPLATE_SPHERE="HEAT","Гкал/час","тыс. куб. м/сутки")</f>
        <v>Гкал/час</v>
      </c>
      <c r="G455" s="4851"/>
      <c r="H455" s="4851">
        <v>0.311</v>
      </c>
      <c r="I455" s="4859"/>
      <c r="J455" s="4854"/>
      <c r="K455" s="4854"/>
      <c r="L455" s="4854"/>
      <c r="M455" s="4854"/>
      <c r="N455" s="4854"/>
      <c r="O455" s="4854"/>
      <c r="P455" s="4854"/>
      <c r="Q455" s="4854"/>
      <c r="R455" s="4860"/>
      <c r="S455" s="4854">
        <v>0</v>
      </c>
    </row>
    <row s="28966" customFormat="1" customHeight="1" ht="22.5">
      <c r="A456" s="4853"/>
      <c r="B456" s="4854"/>
      <c r="C456" s="4855" t="s">
        <v>103</v>
      </c>
      <c r="D456" s="4856" t="s">
        <v>4687</v>
      </c>
      <c r="E456" s="4857" t="s">
        <v>4688</v>
      </c>
      <c r="F456" s="4858" t="str">
        <f>IF(TEMPLATE_SPHERE="HEAT","Гкал/час","тыс. куб. м/сутки")</f>
        <v>Гкал/час</v>
      </c>
      <c r="G456" s="4851"/>
      <c r="H456" s="4851">
        <v>1.551</v>
      </c>
      <c r="I456" s="4859"/>
      <c r="J456" s="4854"/>
      <c r="K456" s="4854"/>
      <c r="L456" s="4854"/>
      <c r="M456" s="4854"/>
      <c r="N456" s="4854"/>
      <c r="O456" s="4854"/>
      <c r="P456" s="4854"/>
      <c r="Q456" s="4854"/>
      <c r="R456" s="4860"/>
      <c r="S456" s="4854">
        <v>0</v>
      </c>
    </row>
    <row s="28966" customFormat="1" customHeight="1" ht="22.5">
      <c r="A457" s="4853"/>
      <c r="B457" s="4854"/>
      <c r="C457" s="4855" t="s">
        <v>103</v>
      </c>
      <c r="D457" s="4856" t="s">
        <v>4689</v>
      </c>
      <c r="E457" s="4857" t="s">
        <v>4690</v>
      </c>
      <c r="F457" s="4858" t="str">
        <f>IF(TEMPLATE_SPHERE="HEAT","Гкал/час","тыс. куб. м/сутки")</f>
        <v>Гкал/час</v>
      </c>
      <c r="G457" s="4851"/>
      <c r="H457" s="4851">
        <v>0.028</v>
      </c>
      <c r="I457" s="4859"/>
      <c r="J457" s="4854"/>
      <c r="K457" s="4854"/>
      <c r="L457" s="4854"/>
      <c r="M457" s="4854"/>
      <c r="N457" s="4854"/>
      <c r="O457" s="4854"/>
      <c r="P457" s="4854"/>
      <c r="Q457" s="4854"/>
      <c r="R457" s="4860"/>
      <c r="S457" s="4854">
        <v>0</v>
      </c>
    </row>
    <row s="28966" customFormat="1" customHeight="1" ht="22.5">
      <c r="A458" s="4853"/>
      <c r="B458" s="4854"/>
      <c r="C458" s="4855" t="s">
        <v>103</v>
      </c>
      <c r="D458" s="4856" t="s">
        <v>4691</v>
      </c>
      <c r="E458" s="4857" t="s">
        <v>4692</v>
      </c>
      <c r="F458" s="4858" t="str">
        <f>IF(TEMPLATE_SPHERE="HEAT","Гкал/час","тыс. куб. м/сутки")</f>
        <v>Гкал/час</v>
      </c>
      <c r="G458" s="4851"/>
      <c r="H458" s="4851">
        <v>0.737</v>
      </c>
      <c r="I458" s="4859"/>
      <c r="J458" s="4854"/>
      <c r="K458" s="4854"/>
      <c r="L458" s="4854"/>
      <c r="M458" s="4854"/>
      <c r="N458" s="4854"/>
      <c r="O458" s="4854"/>
      <c r="P458" s="4854"/>
      <c r="Q458" s="4854"/>
      <c r="R458" s="4860"/>
      <c r="S458" s="4854">
        <v>0</v>
      </c>
    </row>
    <row s="28966" customFormat="1" customHeight="1" ht="22.5">
      <c r="A459" s="4853"/>
      <c r="B459" s="4854"/>
      <c r="C459" s="4855" t="s">
        <v>103</v>
      </c>
      <c r="D459" s="4856" t="s">
        <v>4693</v>
      </c>
      <c r="E459" s="4857" t="s">
        <v>4694</v>
      </c>
      <c r="F459" s="4858" t="str">
        <f>IF(TEMPLATE_SPHERE="HEAT","Гкал/час","тыс. куб. м/сутки")</f>
        <v>Гкал/час</v>
      </c>
      <c r="G459" s="4851"/>
      <c r="H459" s="4851">
        <v>0.092</v>
      </c>
      <c r="I459" s="4859"/>
      <c r="J459" s="4854"/>
      <c r="K459" s="4854"/>
      <c r="L459" s="4854"/>
      <c r="M459" s="4854"/>
      <c r="N459" s="4854"/>
      <c r="O459" s="4854"/>
      <c r="P459" s="4854"/>
      <c r="Q459" s="4854"/>
      <c r="R459" s="4860"/>
      <c r="S459" s="4854">
        <v>0</v>
      </c>
    </row>
    <row s="28966" customFormat="1" customHeight="1" ht="22.5">
      <c r="A460" s="4853"/>
      <c r="B460" s="4854"/>
      <c r="C460" s="4855" t="s">
        <v>103</v>
      </c>
      <c r="D460" s="4856" t="s">
        <v>4695</v>
      </c>
      <c r="E460" s="4857" t="s">
        <v>4696</v>
      </c>
      <c r="F460" s="4858" t="str">
        <f>IF(TEMPLATE_SPHERE="HEAT","Гкал/час","тыс. куб. м/сутки")</f>
        <v>Гкал/час</v>
      </c>
      <c r="G460" s="4851"/>
      <c r="H460" s="4851">
        <v>0.093</v>
      </c>
      <c r="I460" s="4859"/>
      <c r="J460" s="4854"/>
      <c r="K460" s="4854"/>
      <c r="L460" s="4854"/>
      <c r="M460" s="4854"/>
      <c r="N460" s="4854"/>
      <c r="O460" s="4854"/>
      <c r="P460" s="4854"/>
      <c r="Q460" s="4854"/>
      <c r="R460" s="4860"/>
      <c r="S460" s="4854">
        <v>0</v>
      </c>
    </row>
    <row s="28966" customFormat="1" customHeight="1" ht="22.5">
      <c r="A461" s="4853"/>
      <c r="B461" s="4854"/>
      <c r="C461" s="4855" t="s">
        <v>103</v>
      </c>
      <c r="D461" s="4856" t="s">
        <v>4697</v>
      </c>
      <c r="E461" s="4857" t="s">
        <v>4698</v>
      </c>
      <c r="F461" s="4858" t="str">
        <f>IF(TEMPLATE_SPHERE="HEAT","Гкал/час","тыс. куб. м/сутки")</f>
        <v>Гкал/час</v>
      </c>
      <c r="G461" s="4851"/>
      <c r="H461" s="4851">
        <v>0.019</v>
      </c>
      <c r="I461" s="4859"/>
      <c r="J461" s="4854"/>
      <c r="K461" s="4854"/>
      <c r="L461" s="4854"/>
      <c r="M461" s="4854"/>
      <c r="N461" s="4854"/>
      <c r="O461" s="4854"/>
      <c r="P461" s="4854"/>
      <c r="Q461" s="4854"/>
      <c r="R461" s="4860"/>
      <c r="S461" s="4854">
        <v>0</v>
      </c>
    </row>
    <row s="28966" customFormat="1" customHeight="1" ht="22.5">
      <c r="A462" s="4853"/>
      <c r="B462" s="4854"/>
      <c r="C462" s="4855" t="s">
        <v>103</v>
      </c>
      <c r="D462" s="4856" t="s">
        <v>4699</v>
      </c>
      <c r="E462" s="4857" t="s">
        <v>4700</v>
      </c>
      <c r="F462" s="4858" t="str">
        <f>IF(TEMPLATE_SPHERE="HEAT","Гкал/час","тыс. куб. м/сутки")</f>
        <v>Гкал/час</v>
      </c>
      <c r="G462" s="4851"/>
      <c r="H462" s="4851">
        <v>0.193</v>
      </c>
      <c r="I462" s="4859"/>
      <c r="J462" s="4854"/>
      <c r="K462" s="4854"/>
      <c r="L462" s="4854"/>
      <c r="M462" s="4854"/>
      <c r="N462" s="4854"/>
      <c r="O462" s="4854"/>
      <c r="P462" s="4854"/>
      <c r="Q462" s="4854"/>
      <c r="R462" s="4860"/>
      <c r="S462" s="4854">
        <v>0</v>
      </c>
    </row>
    <row s="28966" customFormat="1" customHeight="1" ht="22.5">
      <c r="A463" s="4853"/>
      <c r="B463" s="4854"/>
      <c r="C463" s="4855" t="s">
        <v>103</v>
      </c>
      <c r="D463" s="4856" t="s">
        <v>4701</v>
      </c>
      <c r="E463" s="4857" t="s">
        <v>4702</v>
      </c>
      <c r="F463" s="4858" t="str">
        <f>IF(TEMPLATE_SPHERE="HEAT","Гкал/час","тыс. куб. м/сутки")</f>
        <v>Гкал/час</v>
      </c>
      <c r="G463" s="4851"/>
      <c r="H463" s="4851">
        <v>25.429</v>
      </c>
      <c r="I463" s="4859"/>
      <c r="J463" s="4854"/>
      <c r="K463" s="4854"/>
      <c r="L463" s="4854"/>
      <c r="M463" s="4854"/>
      <c r="N463" s="4854"/>
      <c r="O463" s="4854"/>
      <c r="P463" s="4854"/>
      <c r="Q463" s="4854"/>
      <c r="R463" s="4860"/>
      <c r="S463" s="4854">
        <v>0</v>
      </c>
    </row>
    <row s="28966" customFormat="1" customHeight="1" ht="22.5">
      <c r="A464" s="4853"/>
      <c r="B464" s="4854"/>
      <c r="C464" s="4855" t="s">
        <v>103</v>
      </c>
      <c r="D464" s="4856" t="s">
        <v>4703</v>
      </c>
      <c r="E464" s="4857" t="s">
        <v>4704</v>
      </c>
      <c r="F464" s="4858" t="str">
        <f>IF(TEMPLATE_SPHERE="HEAT","Гкал/час","тыс. куб. м/сутки")</f>
        <v>Гкал/час</v>
      </c>
      <c r="G464" s="4851"/>
      <c r="H464" s="4851">
        <v>7.786</v>
      </c>
      <c r="I464" s="4859"/>
      <c r="J464" s="4854"/>
      <c r="K464" s="4854"/>
      <c r="L464" s="4854"/>
      <c r="M464" s="4854"/>
      <c r="N464" s="4854"/>
      <c r="O464" s="4854"/>
      <c r="P464" s="4854"/>
      <c r="Q464" s="4854"/>
      <c r="R464" s="4860"/>
      <c r="S464" s="4854">
        <v>0</v>
      </c>
    </row>
    <row s="28966" customFormat="1" customHeight="1" ht="22.5">
      <c r="A465" s="4853"/>
      <c r="B465" s="4854"/>
      <c r="C465" s="4855" t="s">
        <v>103</v>
      </c>
      <c r="D465" s="4856" t="s">
        <v>4705</v>
      </c>
      <c r="E465" s="4857" t="s">
        <v>4706</v>
      </c>
      <c r="F465" s="4858" t="str">
        <f>IF(TEMPLATE_SPHERE="HEAT","Гкал/час","тыс. куб. м/сутки")</f>
        <v>Гкал/час</v>
      </c>
      <c r="G465" s="4851"/>
      <c r="H465" s="4851">
        <v>1.824</v>
      </c>
      <c r="I465" s="4859"/>
      <c r="J465" s="4854"/>
      <c r="K465" s="4854"/>
      <c r="L465" s="4854"/>
      <c r="M465" s="4854"/>
      <c r="N465" s="4854"/>
      <c r="O465" s="4854"/>
      <c r="P465" s="4854"/>
      <c r="Q465" s="4854"/>
      <c r="R465" s="4860"/>
      <c r="S465" s="4854">
        <v>0</v>
      </c>
    </row>
    <row s="28966" customFormat="1" customHeight="1" ht="22.5">
      <c r="A466" s="4853"/>
      <c r="B466" s="4854"/>
      <c r="C466" s="4855" t="s">
        <v>103</v>
      </c>
      <c r="D466" s="4856" t="s">
        <v>4707</v>
      </c>
      <c r="E466" s="4857" t="s">
        <v>4708</v>
      </c>
      <c r="F466" s="4858" t="str">
        <f>IF(TEMPLATE_SPHERE="HEAT","Гкал/час","тыс. куб. м/сутки")</f>
        <v>Гкал/час</v>
      </c>
      <c r="G466" s="4851"/>
      <c r="H466" s="4851">
        <v>28.467</v>
      </c>
      <c r="I466" s="4859"/>
      <c r="J466" s="4854"/>
      <c r="K466" s="4854"/>
      <c r="L466" s="4854"/>
      <c r="M466" s="4854"/>
      <c r="N466" s="4854"/>
      <c r="O466" s="4854"/>
      <c r="P466" s="4854"/>
      <c r="Q466" s="4854"/>
      <c r="R466" s="4860"/>
      <c r="S466" s="4854">
        <v>0</v>
      </c>
    </row>
    <row s="28966" customFormat="1" customHeight="1" ht="22.5">
      <c r="A467" s="4853"/>
      <c r="B467" s="4854"/>
      <c r="C467" s="4855" t="s">
        <v>103</v>
      </c>
      <c r="D467" s="4856" t="s">
        <v>4709</v>
      </c>
      <c r="E467" s="4857" t="s">
        <v>4710</v>
      </c>
      <c r="F467" s="4858" t="str">
        <f>IF(TEMPLATE_SPHERE="HEAT","Гкал/час","тыс. куб. м/сутки")</f>
        <v>Гкал/час</v>
      </c>
      <c r="G467" s="4851"/>
      <c r="H467" s="4851">
        <v>0.35</v>
      </c>
      <c r="I467" s="4859"/>
      <c r="J467" s="4854"/>
      <c r="K467" s="4854"/>
      <c r="L467" s="4854"/>
      <c r="M467" s="4854"/>
      <c r="N467" s="4854"/>
      <c r="O467" s="4854"/>
      <c r="P467" s="4854"/>
      <c r="Q467" s="4854"/>
      <c r="R467" s="4860"/>
      <c r="S467" s="4854">
        <v>0</v>
      </c>
    </row>
    <row s="28966" customFormat="1" customHeight="1" ht="22.5">
      <c r="A468" s="4853"/>
      <c r="B468" s="4854"/>
      <c r="C468" s="4855" t="s">
        <v>103</v>
      </c>
      <c r="D468" s="4856" t="s">
        <v>4711</v>
      </c>
      <c r="E468" s="4857" t="s">
        <v>4712</v>
      </c>
      <c r="F468" s="4858" t="str">
        <f>IF(TEMPLATE_SPHERE="HEAT","Гкал/час","тыс. куб. м/сутки")</f>
        <v>Гкал/час</v>
      </c>
      <c r="G468" s="4851"/>
      <c r="H468" s="4851">
        <v>0.602</v>
      </c>
      <c r="I468" s="4859"/>
      <c r="J468" s="4854"/>
      <c r="K468" s="4854"/>
      <c r="L468" s="4854"/>
      <c r="M468" s="4854"/>
      <c r="N468" s="4854"/>
      <c r="O468" s="4854"/>
      <c r="P468" s="4854"/>
      <c r="Q468" s="4854"/>
      <c r="R468" s="4860"/>
      <c r="S468" s="4854">
        <v>0</v>
      </c>
    </row>
    <row s="28966" customFormat="1" customHeight="1" ht="22.5">
      <c r="A469" s="4853"/>
      <c r="B469" s="4854"/>
      <c r="C469" s="4855" t="s">
        <v>103</v>
      </c>
      <c r="D469" s="4856" t="s">
        <v>4713</v>
      </c>
      <c r="E469" s="4857" t="s">
        <v>4714</v>
      </c>
      <c r="F469" s="4858" t="str">
        <f>IF(TEMPLATE_SPHERE="HEAT","Гкал/час","тыс. куб. м/сутки")</f>
        <v>Гкал/час</v>
      </c>
      <c r="G469" s="4851"/>
      <c r="H469" s="4851">
        <v>0.304</v>
      </c>
      <c r="I469" s="4859"/>
      <c r="J469" s="4854"/>
      <c r="K469" s="4854"/>
      <c r="L469" s="4854"/>
      <c r="M469" s="4854"/>
      <c r="N469" s="4854"/>
      <c r="O469" s="4854"/>
      <c r="P469" s="4854"/>
      <c r="Q469" s="4854"/>
      <c r="R469" s="4860"/>
      <c r="S469" s="4854">
        <v>0</v>
      </c>
    </row>
    <row s="28966" customFormat="1" customHeight="1" ht="22.5">
      <c r="A470" s="4853"/>
      <c r="B470" s="4854"/>
      <c r="C470" s="4855" t="s">
        <v>103</v>
      </c>
      <c r="D470" s="4856" t="s">
        <v>4715</v>
      </c>
      <c r="E470" s="4857" t="s">
        <v>4716</v>
      </c>
      <c r="F470" s="4858" t="str">
        <f>IF(TEMPLATE_SPHERE="HEAT","Гкал/час","тыс. куб. м/сутки")</f>
        <v>Гкал/час</v>
      </c>
      <c r="G470" s="4851"/>
      <c r="H470" s="4851">
        <v>8.271</v>
      </c>
      <c r="I470" s="4859"/>
      <c r="J470" s="4854"/>
      <c r="K470" s="4854"/>
      <c r="L470" s="4854"/>
      <c r="M470" s="4854"/>
      <c r="N470" s="4854"/>
      <c r="O470" s="4854"/>
      <c r="P470" s="4854"/>
      <c r="Q470" s="4854"/>
      <c r="R470" s="4860"/>
      <c r="S470" s="4854">
        <v>0</v>
      </c>
    </row>
    <row s="28966" customFormat="1" customHeight="1" ht="22.5">
      <c r="A471" s="4853"/>
      <c r="B471" s="4854"/>
      <c r="C471" s="4855" t="s">
        <v>103</v>
      </c>
      <c r="D471" s="4856" t="s">
        <v>4717</v>
      </c>
      <c r="E471" s="4857" t="s">
        <v>4718</v>
      </c>
      <c r="F471" s="4858" t="str">
        <f>IF(TEMPLATE_SPHERE="HEAT","Гкал/час","тыс. куб. м/сутки")</f>
        <v>Гкал/час</v>
      </c>
      <c r="G471" s="4851"/>
      <c r="H471" s="4851">
        <v>5.038</v>
      </c>
      <c r="I471" s="4859"/>
      <c r="J471" s="4854"/>
      <c r="K471" s="4854"/>
      <c r="L471" s="4854"/>
      <c r="M471" s="4854"/>
      <c r="N471" s="4854"/>
      <c r="O471" s="4854"/>
      <c r="P471" s="4854"/>
      <c r="Q471" s="4854"/>
      <c r="R471" s="4860"/>
      <c r="S471" s="4854">
        <v>0</v>
      </c>
    </row>
    <row s="28966" customFormat="1" customHeight="1" ht="22.5">
      <c r="A472" s="4853"/>
      <c r="B472" s="4854"/>
      <c r="C472" s="4855" t="s">
        <v>103</v>
      </c>
      <c r="D472" s="4856" t="s">
        <v>4719</v>
      </c>
      <c r="E472" s="4857" t="s">
        <v>4720</v>
      </c>
      <c r="F472" s="4858" t="str">
        <f>IF(TEMPLATE_SPHERE="HEAT","Гкал/час","тыс. куб. м/сутки")</f>
        <v>Гкал/час</v>
      </c>
      <c r="G472" s="4851"/>
      <c r="H472" s="4851">
        <v>0.446</v>
      </c>
      <c r="I472" s="4859"/>
      <c r="J472" s="4854"/>
      <c r="K472" s="4854"/>
      <c r="L472" s="4854"/>
      <c r="M472" s="4854"/>
      <c r="N472" s="4854"/>
      <c r="O472" s="4854"/>
      <c r="P472" s="4854"/>
      <c r="Q472" s="4854"/>
      <c r="R472" s="4860"/>
      <c r="S472" s="4854">
        <v>0</v>
      </c>
    </row>
    <row s="28966" customFormat="1" customHeight="1" ht="22.5">
      <c r="A473" s="4853"/>
      <c r="B473" s="4854"/>
      <c r="C473" s="4855" t="s">
        <v>103</v>
      </c>
      <c r="D473" s="4856" t="s">
        <v>4721</v>
      </c>
      <c r="E473" s="4857" t="s">
        <v>4722</v>
      </c>
      <c r="F473" s="4858" t="str">
        <f>IF(TEMPLATE_SPHERE="HEAT","Гкал/час","тыс. куб. м/сутки")</f>
        <v>Гкал/час</v>
      </c>
      <c r="G473" s="4851"/>
      <c r="H473" s="4851">
        <v>0.144</v>
      </c>
      <c r="I473" s="4859"/>
      <c r="J473" s="4854"/>
      <c r="K473" s="4854"/>
      <c r="L473" s="4854"/>
      <c r="M473" s="4854"/>
      <c r="N473" s="4854"/>
      <c r="O473" s="4854"/>
      <c r="P473" s="4854"/>
      <c r="Q473" s="4854"/>
      <c r="R473" s="4860"/>
      <c r="S473" s="4854">
        <v>0</v>
      </c>
    </row>
    <row s="28966" customFormat="1" customHeight="1" ht="22.5">
      <c r="A474" s="4853"/>
      <c r="B474" s="4854"/>
      <c r="C474" s="4855" t="s">
        <v>103</v>
      </c>
      <c r="D474" s="4856" t="s">
        <v>4723</v>
      </c>
      <c r="E474" s="4857" t="s">
        <v>4724</v>
      </c>
      <c r="F474" s="4858" t="str">
        <f>IF(TEMPLATE_SPHERE="HEAT","Гкал/час","тыс. куб. м/сутки")</f>
        <v>Гкал/час</v>
      </c>
      <c r="G474" s="4851"/>
      <c r="H474" s="4851">
        <v>18.501</v>
      </c>
      <c r="I474" s="4859"/>
      <c r="J474" s="4854"/>
      <c r="K474" s="4854"/>
      <c r="L474" s="4854"/>
      <c r="M474" s="4854"/>
      <c r="N474" s="4854"/>
      <c r="O474" s="4854"/>
      <c r="P474" s="4854"/>
      <c r="Q474" s="4854"/>
      <c r="R474" s="4860"/>
      <c r="S474" s="4854">
        <v>0</v>
      </c>
    </row>
    <row s="28966" customFormat="1" customHeight="1" ht="22.5">
      <c r="A475" s="4853"/>
      <c r="B475" s="4854"/>
      <c r="C475" s="4855" t="s">
        <v>103</v>
      </c>
      <c r="D475" s="4856" t="s">
        <v>4725</v>
      </c>
      <c r="E475" s="4857" t="s">
        <v>4726</v>
      </c>
      <c r="F475" s="4858" t="str">
        <f>IF(TEMPLATE_SPHERE="HEAT","Гкал/час","тыс. куб. м/сутки")</f>
        <v>Гкал/час</v>
      </c>
      <c r="G475" s="4851"/>
      <c r="H475" s="4851">
        <v>3.515</v>
      </c>
      <c r="I475" s="4859"/>
      <c r="J475" s="4854"/>
      <c r="K475" s="4854"/>
      <c r="L475" s="4854"/>
      <c r="M475" s="4854"/>
      <c r="N475" s="4854"/>
      <c r="O475" s="4854"/>
      <c r="P475" s="4854"/>
      <c r="Q475" s="4854"/>
      <c r="R475" s="4860"/>
      <c r="S475" s="4854">
        <v>0</v>
      </c>
    </row>
    <row s="28966" customFormat="1" customHeight="1" ht="22.5">
      <c r="A476" s="4853"/>
      <c r="B476" s="4854"/>
      <c r="C476" s="4855" t="s">
        <v>103</v>
      </c>
      <c r="D476" s="4856" t="s">
        <v>4727</v>
      </c>
      <c r="E476" s="4857" t="s">
        <v>4728</v>
      </c>
      <c r="F476" s="4858" t="str">
        <f>IF(TEMPLATE_SPHERE="HEAT","Гкал/час","тыс. куб. м/сутки")</f>
        <v>Гкал/час</v>
      </c>
      <c r="G476" s="4851"/>
      <c r="H476" s="4851">
        <v>0.007</v>
      </c>
      <c r="I476" s="4859"/>
      <c r="J476" s="4854"/>
      <c r="K476" s="4854"/>
      <c r="L476" s="4854"/>
      <c r="M476" s="4854"/>
      <c r="N476" s="4854"/>
      <c r="O476" s="4854"/>
      <c r="P476" s="4854"/>
      <c r="Q476" s="4854"/>
      <c r="R476" s="4860"/>
      <c r="S476" s="4854">
        <v>0</v>
      </c>
    </row>
    <row s="28966" customFormat="1" customHeight="1" ht="22.5">
      <c r="A477" s="4853"/>
      <c r="B477" s="4854"/>
      <c r="C477" s="4855" t="s">
        <v>103</v>
      </c>
      <c r="D477" s="4856" t="s">
        <v>4729</v>
      </c>
      <c r="E477" s="4857" t="s">
        <v>4730</v>
      </c>
      <c r="F477" s="4858" t="str">
        <f>IF(TEMPLATE_SPHERE="HEAT","Гкал/час","тыс. куб. м/сутки")</f>
        <v>Гкал/час</v>
      </c>
      <c r="G477" s="4851"/>
      <c r="H477" s="4851">
        <v>5.234</v>
      </c>
      <c r="I477" s="4859"/>
      <c r="J477" s="4854"/>
      <c r="K477" s="4854"/>
      <c r="L477" s="4854"/>
      <c r="M477" s="4854"/>
      <c r="N477" s="4854"/>
      <c r="O477" s="4854"/>
      <c r="P477" s="4854"/>
      <c r="Q477" s="4854"/>
      <c r="R477" s="4860"/>
      <c r="S477" s="4854">
        <v>0</v>
      </c>
    </row>
    <row s="28966" customFormat="1" customHeight="1" ht="22.5">
      <c r="A478" s="4853"/>
      <c r="B478" s="4854"/>
      <c r="C478" s="4855" t="s">
        <v>103</v>
      </c>
      <c r="D478" s="4856" t="s">
        <v>4731</v>
      </c>
      <c r="E478" s="4857" t="s">
        <v>4732</v>
      </c>
      <c r="F478" s="4858" t="str">
        <f>IF(TEMPLATE_SPHERE="HEAT","Гкал/час","тыс. куб. м/сутки")</f>
        <v>Гкал/час</v>
      </c>
      <c r="G478" s="4851"/>
      <c r="H478" s="4851">
        <v>0.337</v>
      </c>
      <c r="I478" s="4859"/>
      <c r="J478" s="4854"/>
      <c r="K478" s="4854"/>
      <c r="L478" s="4854"/>
      <c r="M478" s="4854"/>
      <c r="N478" s="4854"/>
      <c r="O478" s="4854"/>
      <c r="P478" s="4854"/>
      <c r="Q478" s="4854"/>
      <c r="R478" s="4860"/>
      <c r="S478" s="4854">
        <v>0</v>
      </c>
    </row>
    <row s="28966" customFormat="1" customHeight="1" ht="22.5">
      <c r="A479" s="4853"/>
      <c r="B479" s="4854"/>
      <c r="C479" s="4855" t="s">
        <v>103</v>
      </c>
      <c r="D479" s="4856" t="s">
        <v>4733</v>
      </c>
      <c r="E479" s="4857" t="s">
        <v>4734</v>
      </c>
      <c r="F479" s="4858" t="str">
        <f>IF(TEMPLATE_SPHERE="HEAT","Гкал/час","тыс. куб. м/сутки")</f>
        <v>Гкал/час</v>
      </c>
      <c r="G479" s="4851"/>
      <c r="H479" s="4851">
        <v>0.104</v>
      </c>
      <c r="I479" s="4859"/>
      <c r="J479" s="4854"/>
      <c r="K479" s="4854"/>
      <c r="L479" s="4854"/>
      <c r="M479" s="4854"/>
      <c r="N479" s="4854"/>
      <c r="O479" s="4854"/>
      <c r="P479" s="4854"/>
      <c r="Q479" s="4854"/>
      <c r="R479" s="4860"/>
      <c r="S479" s="4854">
        <v>0</v>
      </c>
    </row>
    <row s="28966" customFormat="1" customHeight="1" ht="22.5">
      <c r="A480" s="4853"/>
      <c r="B480" s="4854"/>
      <c r="C480" s="4855" t="s">
        <v>103</v>
      </c>
      <c r="D480" s="4856" t="s">
        <v>4735</v>
      </c>
      <c r="E480" s="4857" t="s">
        <v>4736</v>
      </c>
      <c r="F480" s="4858" t="str">
        <f>IF(TEMPLATE_SPHERE="HEAT","Гкал/час","тыс. куб. м/сутки")</f>
        <v>Гкал/час</v>
      </c>
      <c r="G480" s="4851"/>
      <c r="H480" s="4851">
        <v>5.947</v>
      </c>
      <c r="I480" s="4859"/>
      <c r="J480" s="4854"/>
      <c r="K480" s="4854"/>
      <c r="L480" s="4854"/>
      <c r="M480" s="4854"/>
      <c r="N480" s="4854"/>
      <c r="O480" s="4854"/>
      <c r="P480" s="4854"/>
      <c r="Q480" s="4854"/>
      <c r="R480" s="4860"/>
      <c r="S480" s="4854">
        <v>0</v>
      </c>
    </row>
    <row s="28966" customFormat="1" customHeight="1" ht="22.5">
      <c r="A481" s="4853"/>
      <c r="B481" s="4854"/>
      <c r="C481" s="4855" t="s">
        <v>103</v>
      </c>
      <c r="D481" s="4856" t="s">
        <v>4737</v>
      </c>
      <c r="E481" s="4857" t="s">
        <v>4738</v>
      </c>
      <c r="F481" s="4858" t="str">
        <f>IF(TEMPLATE_SPHERE="HEAT","Гкал/час","тыс. куб. м/сутки")</f>
        <v>Гкал/час</v>
      </c>
      <c r="G481" s="4851"/>
      <c r="H481" s="4851">
        <v>0</v>
      </c>
      <c r="I481" s="4859"/>
      <c r="J481" s="4854"/>
      <c r="K481" s="4854"/>
      <c r="L481" s="4854"/>
      <c r="M481" s="4854"/>
      <c r="N481" s="4854"/>
      <c r="O481" s="4854"/>
      <c r="P481" s="4854"/>
      <c r="Q481" s="4854"/>
      <c r="R481" s="4860"/>
      <c r="S481" s="4854">
        <v>0</v>
      </c>
    </row>
    <row s="28966" customFormat="1" customHeight="1" ht="22.5">
      <c r="A482" s="4853"/>
      <c r="B482" s="4854"/>
      <c r="C482" s="4855" t="s">
        <v>103</v>
      </c>
      <c r="D482" s="4856" t="s">
        <v>4739</v>
      </c>
      <c r="E482" s="4857" t="s">
        <v>4740</v>
      </c>
      <c r="F482" s="4858" t="str">
        <f>IF(TEMPLATE_SPHERE="HEAT","Гкал/час","тыс. куб. м/сутки")</f>
        <v>Гкал/час</v>
      </c>
      <c r="G482" s="4851"/>
      <c r="H482" s="4851">
        <v>0</v>
      </c>
      <c r="I482" s="4859"/>
      <c r="J482" s="4854"/>
      <c r="K482" s="4854"/>
      <c r="L482" s="4854"/>
      <c r="M482" s="4854"/>
      <c r="N482" s="4854"/>
      <c r="O482" s="4854"/>
      <c r="P482" s="4854"/>
      <c r="Q482" s="4854"/>
      <c r="R482" s="4860"/>
      <c r="S482" s="4854">
        <v>0</v>
      </c>
    </row>
    <row s="28966" customFormat="1" customHeight="1" ht="22.5">
      <c r="A483" s="4853"/>
      <c r="B483" s="4854"/>
      <c r="C483" s="4855" t="s">
        <v>103</v>
      </c>
      <c r="D483" s="4856" t="s">
        <v>4741</v>
      </c>
      <c r="E483" s="4857" t="s">
        <v>4742</v>
      </c>
      <c r="F483" s="4858" t="str">
        <f>IF(TEMPLATE_SPHERE="HEAT","Гкал/час","тыс. куб. м/сутки")</f>
        <v>Гкал/час</v>
      </c>
      <c r="G483" s="4851"/>
      <c r="H483" s="4851">
        <v>0.106</v>
      </c>
      <c r="I483" s="4859"/>
      <c r="J483" s="4854"/>
      <c r="K483" s="4854"/>
      <c r="L483" s="4854"/>
      <c r="M483" s="4854"/>
      <c r="N483" s="4854"/>
      <c r="O483" s="4854"/>
      <c r="P483" s="4854"/>
      <c r="Q483" s="4854"/>
      <c r="R483" s="4860"/>
      <c r="S483" s="4854">
        <v>0</v>
      </c>
    </row>
    <row s="28966" customFormat="1" customHeight="1" ht="22.5">
      <c r="A484" s="4853"/>
      <c r="B484" s="4854"/>
      <c r="C484" s="4855" t="s">
        <v>103</v>
      </c>
      <c r="D484" s="4856" t="s">
        <v>4743</v>
      </c>
      <c r="E484" s="4857" t="s">
        <v>4744</v>
      </c>
      <c r="F484" s="4858" t="str">
        <f>IF(TEMPLATE_SPHERE="HEAT","Гкал/час","тыс. куб. м/сутки")</f>
        <v>Гкал/час</v>
      </c>
      <c r="G484" s="4851"/>
      <c r="H484" s="4851">
        <v>1.003</v>
      </c>
      <c r="I484" s="4859"/>
      <c r="J484" s="4854"/>
      <c r="K484" s="4854"/>
      <c r="L484" s="4854"/>
      <c r="M484" s="4854"/>
      <c r="N484" s="4854"/>
      <c r="O484" s="4854"/>
      <c r="P484" s="4854"/>
      <c r="Q484" s="4854"/>
      <c r="R484" s="4860"/>
      <c r="S484" s="4854">
        <v>0</v>
      </c>
    </row>
    <row s="28966" customFormat="1" customHeight="1" ht="22.5">
      <c r="A485" s="4853"/>
      <c r="B485" s="4854"/>
      <c r="C485" s="4855" t="s">
        <v>103</v>
      </c>
      <c r="D485" s="4856" t="s">
        <v>4745</v>
      </c>
      <c r="E485" s="4857" t="s">
        <v>4746</v>
      </c>
      <c r="F485" s="4858" t="str">
        <f>IF(TEMPLATE_SPHERE="HEAT","Гкал/час","тыс. куб. м/сутки")</f>
        <v>Гкал/час</v>
      </c>
      <c r="G485" s="4851"/>
      <c r="H485" s="4851">
        <v>0.155</v>
      </c>
      <c r="I485" s="4859"/>
      <c r="J485" s="4854"/>
      <c r="K485" s="4854"/>
      <c r="L485" s="4854"/>
      <c r="M485" s="4854"/>
      <c r="N485" s="4854"/>
      <c r="O485" s="4854"/>
      <c r="P485" s="4854"/>
      <c r="Q485" s="4854"/>
      <c r="R485" s="4860"/>
      <c r="S485" s="4854">
        <v>0</v>
      </c>
    </row>
    <row s="28966" customFormat="1" customHeight="1" ht="22.5">
      <c r="A486" s="4853"/>
      <c r="B486" s="4854"/>
      <c r="C486" s="4855" t="s">
        <v>103</v>
      </c>
      <c r="D486" s="4856" t="s">
        <v>4747</v>
      </c>
      <c r="E486" s="4857" t="s">
        <v>4748</v>
      </c>
      <c r="F486" s="4858" t="str">
        <f>IF(TEMPLATE_SPHERE="HEAT","Гкал/час","тыс. куб. м/сутки")</f>
        <v>Гкал/час</v>
      </c>
      <c r="G486" s="4851"/>
      <c r="H486" s="4851">
        <v>0.218</v>
      </c>
      <c r="I486" s="4859"/>
      <c r="J486" s="4854"/>
      <c r="K486" s="4854"/>
      <c r="L486" s="4854"/>
      <c r="M486" s="4854"/>
      <c r="N486" s="4854"/>
      <c r="O486" s="4854"/>
      <c r="P486" s="4854"/>
      <c r="Q486" s="4854"/>
      <c r="R486" s="4860"/>
      <c r="S486" s="4854">
        <v>0</v>
      </c>
    </row>
    <row s="28966" customFormat="1" customHeight="1" ht="22.5">
      <c r="A487" s="4853"/>
      <c r="B487" s="4854"/>
      <c r="C487" s="4855" t="s">
        <v>103</v>
      </c>
      <c r="D487" s="4856" t="s">
        <v>4749</v>
      </c>
      <c r="E487" s="4857" t="s">
        <v>4750</v>
      </c>
      <c r="F487" s="4858" t="str">
        <f>IF(TEMPLATE_SPHERE="HEAT","Гкал/час","тыс. куб. м/сутки")</f>
        <v>Гкал/час</v>
      </c>
      <c r="G487" s="4851"/>
      <c r="H487" s="4851">
        <v>0.166</v>
      </c>
      <c r="I487" s="4859"/>
      <c r="J487" s="4854"/>
      <c r="K487" s="4854"/>
      <c r="L487" s="4854"/>
      <c r="M487" s="4854"/>
      <c r="N487" s="4854"/>
      <c r="O487" s="4854"/>
      <c r="P487" s="4854"/>
      <c r="Q487" s="4854"/>
      <c r="R487" s="4860"/>
      <c r="S487" s="4854">
        <v>0</v>
      </c>
    </row>
    <row s="28966" customFormat="1" customHeight="1" ht="22.5">
      <c r="A488" s="4853"/>
      <c r="B488" s="4854"/>
      <c r="C488" s="4855" t="s">
        <v>103</v>
      </c>
      <c r="D488" s="4856" t="s">
        <v>4751</v>
      </c>
      <c r="E488" s="4857" t="s">
        <v>4752</v>
      </c>
      <c r="F488" s="4858" t="str">
        <f>IF(TEMPLATE_SPHERE="HEAT","Гкал/час","тыс. куб. м/сутки")</f>
        <v>Гкал/час</v>
      </c>
      <c r="G488" s="4851"/>
      <c r="H488" s="4851">
        <v>0.393</v>
      </c>
      <c r="I488" s="4859"/>
      <c r="J488" s="4854"/>
      <c r="K488" s="4854"/>
      <c r="L488" s="4854"/>
      <c r="M488" s="4854"/>
      <c r="N488" s="4854"/>
      <c r="O488" s="4854"/>
      <c r="P488" s="4854"/>
      <c r="Q488" s="4854"/>
      <c r="R488" s="4860"/>
      <c r="S488" s="4854">
        <v>0</v>
      </c>
    </row>
    <row s="28966" customFormat="1" customHeight="1" ht="22.5">
      <c r="A489" s="4853"/>
      <c r="B489" s="4854"/>
      <c r="C489" s="4855" t="s">
        <v>103</v>
      </c>
      <c r="D489" s="4856" t="s">
        <v>4753</v>
      </c>
      <c r="E489" s="4857" t="s">
        <v>4754</v>
      </c>
      <c r="F489" s="4858" t="str">
        <f>IF(TEMPLATE_SPHERE="HEAT","Гкал/час","тыс. куб. м/сутки")</f>
        <v>Гкал/час</v>
      </c>
      <c r="G489" s="4851"/>
      <c r="H489" s="4851">
        <v>0.607</v>
      </c>
      <c r="I489" s="4859"/>
      <c r="J489" s="4854"/>
      <c r="K489" s="4854"/>
      <c r="L489" s="4854"/>
      <c r="M489" s="4854"/>
      <c r="N489" s="4854"/>
      <c r="O489" s="4854"/>
      <c r="P489" s="4854"/>
      <c r="Q489" s="4854"/>
      <c r="R489" s="4860"/>
      <c r="S489" s="4854">
        <v>0</v>
      </c>
    </row>
    <row s="28966" customFormat="1" customHeight="1" ht="22.5">
      <c r="A490" s="4853"/>
      <c r="B490" s="4854"/>
      <c r="C490" s="4855" t="s">
        <v>103</v>
      </c>
      <c r="D490" s="4856" t="s">
        <v>4755</v>
      </c>
      <c r="E490" s="4857" t="s">
        <v>4756</v>
      </c>
      <c r="F490" s="4858" t="str">
        <f>IF(TEMPLATE_SPHERE="HEAT","Гкал/час","тыс. куб. м/сутки")</f>
        <v>Гкал/час</v>
      </c>
      <c r="G490" s="4851"/>
      <c r="H490" s="4851">
        <v>0.155</v>
      </c>
      <c r="I490" s="4859"/>
      <c r="J490" s="4854"/>
      <c r="K490" s="4854"/>
      <c r="L490" s="4854"/>
      <c r="M490" s="4854"/>
      <c r="N490" s="4854"/>
      <c r="O490" s="4854"/>
      <c r="P490" s="4854"/>
      <c r="Q490" s="4854"/>
      <c r="R490" s="4860"/>
      <c r="S490" s="4854">
        <v>0</v>
      </c>
    </row>
    <row s="28966" customFormat="1" customHeight="1" ht="22.5">
      <c r="A491" s="4853"/>
      <c r="B491" s="4854"/>
      <c r="C491" s="4855" t="s">
        <v>103</v>
      </c>
      <c r="D491" s="4856" t="s">
        <v>4757</v>
      </c>
      <c r="E491" s="4857" t="s">
        <v>4758</v>
      </c>
      <c r="F491" s="4858" t="str">
        <f>IF(TEMPLATE_SPHERE="HEAT","Гкал/час","тыс. куб. м/сутки")</f>
        <v>Гкал/час</v>
      </c>
      <c r="G491" s="4851"/>
      <c r="H491" s="4851">
        <v>0.622</v>
      </c>
      <c r="I491" s="4859"/>
      <c r="J491" s="4854"/>
      <c r="K491" s="4854"/>
      <c r="L491" s="4854"/>
      <c r="M491" s="4854"/>
      <c r="N491" s="4854"/>
      <c r="O491" s="4854"/>
      <c r="P491" s="4854"/>
      <c r="Q491" s="4854"/>
      <c r="R491" s="4860"/>
      <c r="S491" s="4854">
        <v>0</v>
      </c>
    </row>
    <row s="28966" customFormat="1" customHeight="1" ht="22.5">
      <c r="A492" s="4853"/>
      <c r="B492" s="4854"/>
      <c r="C492" s="4855" t="s">
        <v>103</v>
      </c>
      <c r="D492" s="4856" t="s">
        <v>4759</v>
      </c>
      <c r="E492" s="4857" t="s">
        <v>4760</v>
      </c>
      <c r="F492" s="4858" t="str">
        <f>IF(TEMPLATE_SPHERE="HEAT","Гкал/час","тыс. куб. м/сутки")</f>
        <v>Гкал/час</v>
      </c>
      <c r="G492" s="4851"/>
      <c r="H492" s="4851">
        <v>1.965</v>
      </c>
      <c r="I492" s="4859"/>
      <c r="J492" s="4854"/>
      <c r="K492" s="4854"/>
      <c r="L492" s="4854"/>
      <c r="M492" s="4854"/>
      <c r="N492" s="4854"/>
      <c r="O492" s="4854"/>
      <c r="P492" s="4854"/>
      <c r="Q492" s="4854"/>
      <c r="R492" s="4860"/>
      <c r="S492" s="4854">
        <v>0</v>
      </c>
    </row>
    <row s="28966" customFormat="1" customHeight="1" ht="22.5">
      <c r="A493" s="4853"/>
      <c r="B493" s="4854"/>
      <c r="C493" s="4855" t="s">
        <v>103</v>
      </c>
      <c r="D493" s="4856" t="s">
        <v>4761</v>
      </c>
      <c r="E493" s="4857" t="s">
        <v>4762</v>
      </c>
      <c r="F493" s="4858" t="str">
        <f>IF(TEMPLATE_SPHERE="HEAT","Гкал/час","тыс. куб. м/сутки")</f>
        <v>Гкал/час</v>
      </c>
      <c r="G493" s="4851"/>
      <c r="H493" s="4851">
        <v>29.452</v>
      </c>
      <c r="I493" s="4859"/>
      <c r="J493" s="4854"/>
      <c r="K493" s="4854"/>
      <c r="L493" s="4854"/>
      <c r="M493" s="4854"/>
      <c r="N493" s="4854"/>
      <c r="O493" s="4854"/>
      <c r="P493" s="4854"/>
      <c r="Q493" s="4854"/>
      <c r="R493" s="4860"/>
      <c r="S493" s="4854">
        <v>0</v>
      </c>
    </row>
    <row s="28966" customFormat="1" customHeight="1" ht="22.5">
      <c r="A494" s="4853"/>
      <c r="B494" s="4854"/>
      <c r="C494" s="4855" t="s">
        <v>103</v>
      </c>
      <c r="D494" s="4856" t="s">
        <v>4763</v>
      </c>
      <c r="E494" s="4857" t="s">
        <v>4764</v>
      </c>
      <c r="F494" s="4858" t="str">
        <f>IF(TEMPLATE_SPHERE="HEAT","Гкал/час","тыс. куб. м/сутки")</f>
        <v>Гкал/час</v>
      </c>
      <c r="G494" s="4851"/>
      <c r="H494" s="4851">
        <v>0.354</v>
      </c>
      <c r="I494" s="4859"/>
      <c r="J494" s="4854"/>
      <c r="K494" s="4854"/>
      <c r="L494" s="4854"/>
      <c r="M494" s="4854"/>
      <c r="N494" s="4854"/>
      <c r="O494" s="4854"/>
      <c r="P494" s="4854"/>
      <c r="Q494" s="4854"/>
      <c r="R494" s="4860"/>
      <c r="S494" s="4854">
        <v>0</v>
      </c>
    </row>
    <row s="28966" customFormat="1" customHeight="1" ht="22.5">
      <c r="A495" s="4853"/>
      <c r="B495" s="4854"/>
      <c r="C495" s="4855" t="s">
        <v>103</v>
      </c>
      <c r="D495" s="4856" t="s">
        <v>4765</v>
      </c>
      <c r="E495" s="4857" t="s">
        <v>4766</v>
      </c>
      <c r="F495" s="4858" t="str">
        <f>IF(TEMPLATE_SPHERE="HEAT","Гкал/час","тыс. куб. м/сутки")</f>
        <v>Гкал/час</v>
      </c>
      <c r="G495" s="4851"/>
      <c r="H495" s="4851">
        <v>0.777</v>
      </c>
      <c r="I495" s="4859"/>
      <c r="J495" s="4854"/>
      <c r="K495" s="4854"/>
      <c r="L495" s="4854"/>
      <c r="M495" s="4854"/>
      <c r="N495" s="4854"/>
      <c r="O495" s="4854"/>
      <c r="P495" s="4854"/>
      <c r="Q495" s="4854"/>
      <c r="R495" s="4860"/>
      <c r="S495" s="4854">
        <v>0</v>
      </c>
    </row>
    <row s="28966" customFormat="1" customHeight="1" ht="22.5">
      <c r="A496" s="4853"/>
      <c r="B496" s="4854"/>
      <c r="C496" s="4855" t="s">
        <v>103</v>
      </c>
      <c r="D496" s="4856" t="s">
        <v>4767</v>
      </c>
      <c r="E496" s="4857" t="s">
        <v>4768</v>
      </c>
      <c r="F496" s="4858" t="str">
        <f>IF(TEMPLATE_SPHERE="HEAT","Гкал/час","тыс. куб. м/сутки")</f>
        <v>Гкал/час</v>
      </c>
      <c r="G496" s="4851"/>
      <c r="H496" s="4851">
        <v>0.187</v>
      </c>
      <c r="I496" s="4859"/>
      <c r="J496" s="4854"/>
      <c r="K496" s="4854"/>
      <c r="L496" s="4854"/>
      <c r="M496" s="4854"/>
      <c r="N496" s="4854"/>
      <c r="O496" s="4854"/>
      <c r="P496" s="4854"/>
      <c r="Q496" s="4854"/>
      <c r="R496" s="4860"/>
      <c r="S496" s="4854">
        <v>0</v>
      </c>
    </row>
    <row s="28966" customFormat="1" customHeight="1" ht="22.5">
      <c r="A497" s="4853"/>
      <c r="B497" s="4854"/>
      <c r="C497" s="4855" t="s">
        <v>103</v>
      </c>
      <c r="D497" s="4856" t="s">
        <v>4769</v>
      </c>
      <c r="E497" s="4857" t="s">
        <v>4770</v>
      </c>
      <c r="F497" s="4858" t="str">
        <f>IF(TEMPLATE_SPHERE="HEAT","Гкал/час","тыс. куб. м/сутки")</f>
        <v>Гкал/час</v>
      </c>
      <c r="G497" s="4851"/>
      <c r="H497" s="4851">
        <v>2.807</v>
      </c>
      <c r="I497" s="4859"/>
      <c r="J497" s="4854"/>
      <c r="K497" s="4854"/>
      <c r="L497" s="4854"/>
      <c r="M497" s="4854"/>
      <c r="N497" s="4854"/>
      <c r="O497" s="4854"/>
      <c r="P497" s="4854"/>
      <c r="Q497" s="4854"/>
      <c r="R497" s="4860"/>
      <c r="S497" s="4854">
        <v>0</v>
      </c>
    </row>
    <row s="28966" customFormat="1" customHeight="1" ht="22.5">
      <c r="A498" s="4853"/>
      <c r="B498" s="4854"/>
      <c r="C498" s="4855" t="s">
        <v>103</v>
      </c>
      <c r="D498" s="4856" t="s">
        <v>4771</v>
      </c>
      <c r="E498" s="4857" t="s">
        <v>4772</v>
      </c>
      <c r="F498" s="4858" t="str">
        <f>IF(TEMPLATE_SPHERE="HEAT","Гкал/час","тыс. куб. м/сутки")</f>
        <v>Гкал/час</v>
      </c>
      <c r="G498" s="4851"/>
      <c r="H498" s="4851">
        <v>1.141</v>
      </c>
      <c r="I498" s="4859"/>
      <c r="J498" s="4854"/>
      <c r="K498" s="4854"/>
      <c r="L498" s="4854"/>
      <c r="M498" s="4854"/>
      <c r="N498" s="4854"/>
      <c r="O498" s="4854"/>
      <c r="P498" s="4854"/>
      <c r="Q498" s="4854"/>
      <c r="R498" s="4860"/>
      <c r="S498" s="4854">
        <v>0</v>
      </c>
    </row>
    <row s="28966" customFormat="1" customHeight="1" ht="22.5">
      <c r="A499" s="4853"/>
      <c r="B499" s="4854"/>
      <c r="C499" s="4855" t="s">
        <v>103</v>
      </c>
      <c r="D499" s="4856" t="s">
        <v>4773</v>
      </c>
      <c r="E499" s="4857" t="s">
        <v>4774</v>
      </c>
      <c r="F499" s="4858" t="str">
        <f>IF(TEMPLATE_SPHERE="HEAT","Гкал/час","тыс. куб. м/сутки")</f>
        <v>Гкал/час</v>
      </c>
      <c r="G499" s="4851"/>
      <c r="H499" s="4851">
        <v>1.986</v>
      </c>
      <c r="I499" s="4859"/>
      <c r="J499" s="4854"/>
      <c r="K499" s="4854"/>
      <c r="L499" s="4854"/>
      <c r="M499" s="4854"/>
      <c r="N499" s="4854"/>
      <c r="O499" s="4854"/>
      <c r="P499" s="4854"/>
      <c r="Q499" s="4854"/>
      <c r="R499" s="4860"/>
      <c r="S499" s="4854">
        <v>0</v>
      </c>
    </row>
    <row s="28966" customFormat="1" customHeight="1" ht="22.5">
      <c r="A500" s="4853"/>
      <c r="B500" s="4854"/>
      <c r="C500" s="4855" t="s">
        <v>103</v>
      </c>
      <c r="D500" s="4856" t="s">
        <v>4775</v>
      </c>
      <c r="E500" s="4857" t="s">
        <v>4776</v>
      </c>
      <c r="F500" s="4858" t="str">
        <f>IF(TEMPLATE_SPHERE="HEAT","Гкал/час","тыс. куб. м/сутки")</f>
        <v>Гкал/час</v>
      </c>
      <c r="G500" s="4851"/>
      <c r="H500" s="4851">
        <v>0.312</v>
      </c>
      <c r="I500" s="4859"/>
      <c r="J500" s="4854"/>
      <c r="K500" s="4854"/>
      <c r="L500" s="4854"/>
      <c r="M500" s="4854"/>
      <c r="N500" s="4854"/>
      <c r="O500" s="4854"/>
      <c r="P500" s="4854"/>
      <c r="Q500" s="4854"/>
      <c r="R500" s="4860"/>
      <c r="S500" s="4854">
        <v>0</v>
      </c>
    </row>
    <row s="28966" customFormat="1" customHeight="1" ht="22.5">
      <c r="A501" s="4853"/>
      <c r="B501" s="4854"/>
      <c r="C501" s="4855" t="s">
        <v>103</v>
      </c>
      <c r="D501" s="4856" t="s">
        <v>4777</v>
      </c>
      <c r="E501" s="4857" t="s">
        <v>4778</v>
      </c>
      <c r="F501" s="4858" t="str">
        <f>IF(TEMPLATE_SPHERE="HEAT","Гкал/час","тыс. куб. м/сутки")</f>
        <v>Гкал/час</v>
      </c>
      <c r="G501" s="4851"/>
      <c r="H501" s="4851">
        <v>2.31</v>
      </c>
      <c r="I501" s="4859"/>
      <c r="J501" s="4854"/>
      <c r="K501" s="4854"/>
      <c r="L501" s="4854"/>
      <c r="M501" s="4854"/>
      <c r="N501" s="4854"/>
      <c r="O501" s="4854"/>
      <c r="P501" s="4854"/>
      <c r="Q501" s="4854"/>
      <c r="R501" s="4860"/>
      <c r="S501" s="4854">
        <v>0</v>
      </c>
    </row>
    <row s="28966" customFormat="1" customHeight="1" ht="22.5">
      <c r="A502" s="4853"/>
      <c r="B502" s="4854"/>
      <c r="C502" s="4855" t="s">
        <v>103</v>
      </c>
      <c r="D502" s="4856" t="s">
        <v>4779</v>
      </c>
      <c r="E502" s="4857" t="s">
        <v>4780</v>
      </c>
      <c r="F502" s="4858" t="str">
        <f>IF(TEMPLATE_SPHERE="HEAT","Гкал/час","тыс. куб. м/сутки")</f>
        <v>Гкал/час</v>
      </c>
      <c r="G502" s="4851"/>
      <c r="H502" s="4851">
        <v>1.36</v>
      </c>
      <c r="I502" s="4859"/>
      <c r="J502" s="4854"/>
      <c r="K502" s="4854"/>
      <c r="L502" s="4854"/>
      <c r="M502" s="4854"/>
      <c r="N502" s="4854"/>
      <c r="O502" s="4854"/>
      <c r="P502" s="4854"/>
      <c r="Q502" s="4854"/>
      <c r="R502" s="4860"/>
      <c r="S502" s="4854">
        <v>0</v>
      </c>
    </row>
    <row s="28966" customFormat="1" customHeight="1" ht="22.5">
      <c r="A503" s="4853"/>
      <c r="B503" s="4854"/>
      <c r="C503" s="4855" t="s">
        <v>103</v>
      </c>
      <c r="D503" s="4856" t="s">
        <v>4781</v>
      </c>
      <c r="E503" s="4857" t="s">
        <v>4782</v>
      </c>
      <c r="F503" s="4858" t="str">
        <f>IF(TEMPLATE_SPHERE="HEAT","Гкал/час","тыс. куб. м/сутки")</f>
        <v>Гкал/час</v>
      </c>
      <c r="G503" s="4851"/>
      <c r="H503" s="4851">
        <v>7.985</v>
      </c>
      <c r="I503" s="4859"/>
      <c r="J503" s="4854"/>
      <c r="K503" s="4854"/>
      <c r="L503" s="4854"/>
      <c r="M503" s="4854"/>
      <c r="N503" s="4854"/>
      <c r="O503" s="4854"/>
      <c r="P503" s="4854"/>
      <c r="Q503" s="4854"/>
      <c r="R503" s="4860"/>
      <c r="S503" s="4854">
        <v>0</v>
      </c>
    </row>
    <row s="28966" customFormat="1" customHeight="1" ht="22.5">
      <c r="A504" s="4853"/>
      <c r="B504" s="4854"/>
      <c r="C504" s="4855" t="s">
        <v>103</v>
      </c>
      <c r="D504" s="4856" t="s">
        <v>4783</v>
      </c>
      <c r="E504" s="4857" t="s">
        <v>4784</v>
      </c>
      <c r="F504" s="4858" t="str">
        <f>IF(TEMPLATE_SPHERE="HEAT","Гкал/час","тыс. куб. м/сутки")</f>
        <v>Гкал/час</v>
      </c>
      <c r="G504" s="4851"/>
      <c r="H504" s="4851">
        <v>0.647</v>
      </c>
      <c r="I504" s="4859"/>
      <c r="J504" s="4854"/>
      <c r="K504" s="4854"/>
      <c r="L504" s="4854"/>
      <c r="M504" s="4854"/>
      <c r="N504" s="4854"/>
      <c r="O504" s="4854"/>
      <c r="P504" s="4854"/>
      <c r="Q504" s="4854"/>
      <c r="R504" s="4860"/>
      <c r="S504" s="4854">
        <v>0</v>
      </c>
    </row>
    <row s="28966" customFormat="1" customHeight="1" ht="22.5">
      <c r="A505" s="4853"/>
      <c r="B505" s="4854"/>
      <c r="C505" s="4855" t="s">
        <v>103</v>
      </c>
      <c r="D505" s="4856" t="s">
        <v>4785</v>
      </c>
      <c r="E505" s="4857" t="s">
        <v>4786</v>
      </c>
      <c r="F505" s="4858" t="str">
        <f>IF(TEMPLATE_SPHERE="HEAT","Гкал/час","тыс. куб. м/сутки")</f>
        <v>Гкал/час</v>
      </c>
      <c r="G505" s="4851"/>
      <c r="H505" s="4851">
        <v>2.169</v>
      </c>
      <c r="I505" s="4859"/>
      <c r="J505" s="4854"/>
      <c r="K505" s="4854"/>
      <c r="L505" s="4854"/>
      <c r="M505" s="4854"/>
      <c r="N505" s="4854"/>
      <c r="O505" s="4854"/>
      <c r="P505" s="4854"/>
      <c r="Q505" s="4854"/>
      <c r="R505" s="4860"/>
      <c r="S505" s="4854">
        <v>0</v>
      </c>
    </row>
    <row s="28966" customFormat="1" customHeight="1" ht="22.5">
      <c r="A506" s="4853"/>
      <c r="B506" s="4854"/>
      <c r="C506" s="4855" t="s">
        <v>103</v>
      </c>
      <c r="D506" s="4856" t="s">
        <v>4787</v>
      </c>
      <c r="E506" s="4857" t="s">
        <v>4788</v>
      </c>
      <c r="F506" s="4858" t="str">
        <f>IF(TEMPLATE_SPHERE="HEAT","Гкал/час","тыс. куб. м/сутки")</f>
        <v>Гкал/час</v>
      </c>
      <c r="G506" s="4851"/>
      <c r="H506" s="4851">
        <v>2.672</v>
      </c>
      <c r="I506" s="4859"/>
      <c r="J506" s="4854"/>
      <c r="K506" s="4854"/>
      <c r="L506" s="4854"/>
      <c r="M506" s="4854"/>
      <c r="N506" s="4854"/>
      <c r="O506" s="4854"/>
      <c r="P506" s="4854"/>
      <c r="Q506" s="4854"/>
      <c r="R506" s="4860"/>
      <c r="S506" s="4854">
        <v>0</v>
      </c>
    </row>
    <row s="28966" customFormat="1" customHeight="1" ht="22.5">
      <c r="A507" s="4853"/>
      <c r="B507" s="4854"/>
      <c r="C507" s="4855" t="s">
        <v>103</v>
      </c>
      <c r="D507" s="4856" t="s">
        <v>4789</v>
      </c>
      <c r="E507" s="4857" t="s">
        <v>4790</v>
      </c>
      <c r="F507" s="4858" t="str">
        <f>IF(TEMPLATE_SPHERE="HEAT","Гкал/час","тыс. куб. м/сутки")</f>
        <v>Гкал/час</v>
      </c>
      <c r="G507" s="4851"/>
      <c r="H507" s="4851">
        <v>0.524</v>
      </c>
      <c r="I507" s="4859"/>
      <c r="J507" s="4854"/>
      <c r="K507" s="4854"/>
      <c r="L507" s="4854"/>
      <c r="M507" s="4854"/>
      <c r="N507" s="4854"/>
      <c r="O507" s="4854"/>
      <c r="P507" s="4854"/>
      <c r="Q507" s="4854"/>
      <c r="R507" s="4860"/>
      <c r="S507" s="4854">
        <v>0</v>
      </c>
    </row>
    <row s="28966" customFormat="1" customHeight="1" ht="22.5">
      <c r="A508" s="4853"/>
      <c r="B508" s="4854"/>
      <c r="C508" s="4855" t="s">
        <v>103</v>
      </c>
      <c r="D508" s="4856" t="s">
        <v>4791</v>
      </c>
      <c r="E508" s="4857" t="s">
        <v>4792</v>
      </c>
      <c r="F508" s="4858" t="str">
        <f>IF(TEMPLATE_SPHERE="HEAT","Гкал/час","тыс. куб. м/сутки")</f>
        <v>Гкал/час</v>
      </c>
      <c r="G508" s="4851"/>
      <c r="H508" s="4851">
        <v>0.17</v>
      </c>
      <c r="I508" s="4859"/>
      <c r="J508" s="4854"/>
      <c r="K508" s="4854"/>
      <c r="L508" s="4854"/>
      <c r="M508" s="4854"/>
      <c r="N508" s="4854"/>
      <c r="O508" s="4854"/>
      <c r="P508" s="4854"/>
      <c r="Q508" s="4854"/>
      <c r="R508" s="4860"/>
      <c r="S508" s="4854">
        <v>0</v>
      </c>
    </row>
    <row s="28966" customFormat="1" customHeight="1" ht="22.5">
      <c r="A509" s="4853"/>
      <c r="B509" s="4854"/>
      <c r="C509" s="4855" t="s">
        <v>103</v>
      </c>
      <c r="D509" s="4856" t="s">
        <v>4793</v>
      </c>
      <c r="E509" s="4857" t="s">
        <v>4794</v>
      </c>
      <c r="F509" s="4858" t="str">
        <f>IF(TEMPLATE_SPHERE="HEAT","Гкал/час","тыс. куб. м/сутки")</f>
        <v>Гкал/час</v>
      </c>
      <c r="G509" s="4851"/>
      <c r="H509" s="4851">
        <v>0.521</v>
      </c>
      <c r="I509" s="4859"/>
      <c r="J509" s="4854"/>
      <c r="K509" s="4854"/>
      <c r="L509" s="4854"/>
      <c r="M509" s="4854"/>
      <c r="N509" s="4854"/>
      <c r="O509" s="4854"/>
      <c r="P509" s="4854"/>
      <c r="Q509" s="4854"/>
      <c r="R509" s="4860"/>
      <c r="S509" s="4854">
        <v>0</v>
      </c>
    </row>
    <row s="28966" customFormat="1" customHeight="1" ht="22.5">
      <c r="A510" s="4853"/>
      <c r="B510" s="4854"/>
      <c r="C510" s="4855" t="s">
        <v>103</v>
      </c>
      <c r="D510" s="4856" t="s">
        <v>4795</v>
      </c>
      <c r="E510" s="4857" t="s">
        <v>4796</v>
      </c>
      <c r="F510" s="4858" t="str">
        <f>IF(TEMPLATE_SPHERE="HEAT","Гкал/час","тыс. куб. м/сутки")</f>
        <v>Гкал/час</v>
      </c>
      <c r="G510" s="4851"/>
      <c r="H510" s="4851">
        <v>1.532</v>
      </c>
      <c r="I510" s="4859"/>
      <c r="J510" s="4854"/>
      <c r="K510" s="4854"/>
      <c r="L510" s="4854"/>
      <c r="M510" s="4854"/>
      <c r="N510" s="4854"/>
      <c r="O510" s="4854"/>
      <c r="P510" s="4854"/>
      <c r="Q510" s="4854"/>
      <c r="R510" s="4860"/>
      <c r="S510" s="4854">
        <v>0</v>
      </c>
    </row>
    <row s="28966" customFormat="1" customHeight="1" ht="22.5">
      <c r="A511" s="4853"/>
      <c r="B511" s="4854"/>
      <c r="C511" s="4855" t="s">
        <v>103</v>
      </c>
      <c r="D511" s="4856" t="s">
        <v>4797</v>
      </c>
      <c r="E511" s="4857" t="s">
        <v>4798</v>
      </c>
      <c r="F511" s="4858" t="str">
        <f>IF(TEMPLATE_SPHERE="HEAT","Гкал/час","тыс. куб. м/сутки")</f>
        <v>Гкал/час</v>
      </c>
      <c r="G511" s="4851"/>
      <c r="H511" s="4851">
        <v>1.833</v>
      </c>
      <c r="I511" s="4859"/>
      <c r="J511" s="4854"/>
      <c r="K511" s="4854"/>
      <c r="L511" s="4854"/>
      <c r="M511" s="4854"/>
      <c r="N511" s="4854"/>
      <c r="O511" s="4854"/>
      <c r="P511" s="4854"/>
      <c r="Q511" s="4854"/>
      <c r="R511" s="4860"/>
      <c r="S511" s="4854">
        <v>0</v>
      </c>
    </row>
    <row s="28966" customFormat="1" customHeight="1" ht="22.5">
      <c r="A512" s="4853"/>
      <c r="B512" s="4854"/>
      <c r="C512" s="4855" t="s">
        <v>103</v>
      </c>
      <c r="D512" s="4856" t="s">
        <v>4799</v>
      </c>
      <c r="E512" s="4857" t="s">
        <v>4800</v>
      </c>
      <c r="F512" s="4858" t="str">
        <f>IF(TEMPLATE_SPHERE="HEAT","Гкал/час","тыс. куб. м/сутки")</f>
        <v>Гкал/час</v>
      </c>
      <c r="G512" s="4851"/>
      <c r="H512" s="4851">
        <v>1.441</v>
      </c>
      <c r="I512" s="4859"/>
      <c r="J512" s="4854"/>
      <c r="K512" s="4854"/>
      <c r="L512" s="4854"/>
      <c r="M512" s="4854"/>
      <c r="N512" s="4854"/>
      <c r="O512" s="4854"/>
      <c r="P512" s="4854"/>
      <c r="Q512" s="4854"/>
      <c r="R512" s="4860"/>
      <c r="S512" s="4854">
        <v>0</v>
      </c>
    </row>
    <row s="28966" customFormat="1" customHeight="1" ht="22.5">
      <c r="A513" s="4853"/>
      <c r="B513" s="4854"/>
      <c r="C513" s="4855" t="s">
        <v>103</v>
      </c>
      <c r="D513" s="4856" t="s">
        <v>4801</v>
      </c>
      <c r="E513" s="4857" t="s">
        <v>4802</v>
      </c>
      <c r="F513" s="4858" t="str">
        <f>IF(TEMPLATE_SPHERE="HEAT","Гкал/час","тыс. куб. м/сутки")</f>
        <v>Гкал/час</v>
      </c>
      <c r="G513" s="4851"/>
      <c r="H513" s="4851">
        <v>5.792</v>
      </c>
      <c r="I513" s="4859"/>
      <c r="J513" s="4854"/>
      <c r="K513" s="4854"/>
      <c r="L513" s="4854"/>
      <c r="M513" s="4854"/>
      <c r="N513" s="4854"/>
      <c r="O513" s="4854"/>
      <c r="P513" s="4854"/>
      <c r="Q513" s="4854"/>
      <c r="R513" s="4860"/>
      <c r="S513" s="4854">
        <v>0</v>
      </c>
    </row>
    <row s="28966" customFormat="1" customHeight="1" ht="22.5">
      <c r="A514" s="4853"/>
      <c r="B514" s="4854"/>
      <c r="C514" s="4855" t="s">
        <v>103</v>
      </c>
      <c r="D514" s="4856" t="s">
        <v>4803</v>
      </c>
      <c r="E514" s="4857" t="s">
        <v>4804</v>
      </c>
      <c r="F514" s="4858" t="str">
        <f>IF(TEMPLATE_SPHERE="HEAT","Гкал/час","тыс. куб. м/сутки")</f>
        <v>Гкал/час</v>
      </c>
      <c r="G514" s="4851"/>
      <c r="H514" s="4851">
        <v>5.466</v>
      </c>
      <c r="I514" s="4859"/>
      <c r="J514" s="4854"/>
      <c r="K514" s="4854"/>
      <c r="L514" s="4854"/>
      <c r="M514" s="4854"/>
      <c r="N514" s="4854"/>
      <c r="O514" s="4854"/>
      <c r="P514" s="4854"/>
      <c r="Q514" s="4854"/>
      <c r="R514" s="4860"/>
      <c r="S514" s="4854">
        <v>0</v>
      </c>
    </row>
    <row s="28966" customFormat="1" customHeight="1" ht="22.5">
      <c r="A515" s="4853"/>
      <c r="B515" s="4854"/>
      <c r="C515" s="4855" t="s">
        <v>103</v>
      </c>
      <c r="D515" s="4856" t="s">
        <v>4805</v>
      </c>
      <c r="E515" s="4857" t="s">
        <v>4806</v>
      </c>
      <c r="F515" s="4858" t="str">
        <f>IF(TEMPLATE_SPHERE="HEAT","Гкал/час","тыс. куб. м/сутки")</f>
        <v>Гкал/час</v>
      </c>
      <c r="G515" s="4851"/>
      <c r="H515" s="4851">
        <v>0.179</v>
      </c>
      <c r="I515" s="4859"/>
      <c r="J515" s="4854"/>
      <c r="K515" s="4854"/>
      <c r="L515" s="4854"/>
      <c r="M515" s="4854"/>
      <c r="N515" s="4854"/>
      <c r="O515" s="4854"/>
      <c r="P515" s="4854"/>
      <c r="Q515" s="4854"/>
      <c r="R515" s="4860"/>
      <c r="S515" s="4854">
        <v>0</v>
      </c>
    </row>
    <row s="28966" customFormat="1" customHeight="1" ht="22.5">
      <c r="A516" s="4853"/>
      <c r="B516" s="4854"/>
      <c r="C516" s="4855" t="s">
        <v>103</v>
      </c>
      <c r="D516" s="4856" t="s">
        <v>4807</v>
      </c>
      <c r="E516" s="4857" t="s">
        <v>4808</v>
      </c>
      <c r="F516" s="4858" t="str">
        <f>IF(TEMPLATE_SPHERE="HEAT","Гкал/час","тыс. куб. м/сутки")</f>
        <v>Гкал/час</v>
      </c>
      <c r="G516" s="4851"/>
      <c r="H516" s="4851">
        <v>0.196</v>
      </c>
      <c r="I516" s="4859"/>
      <c r="J516" s="4854"/>
      <c r="K516" s="4854"/>
      <c r="L516" s="4854"/>
      <c r="M516" s="4854"/>
      <c r="N516" s="4854"/>
      <c r="O516" s="4854"/>
      <c r="P516" s="4854"/>
      <c r="Q516" s="4854"/>
      <c r="R516" s="4860"/>
      <c r="S516" s="4854">
        <v>0</v>
      </c>
    </row>
    <row s="28966" customFormat="1" customHeight="1" ht="22.5">
      <c r="A517" s="4853"/>
      <c r="B517" s="4854"/>
      <c r="C517" s="4855" t="s">
        <v>103</v>
      </c>
      <c r="D517" s="4856" t="s">
        <v>4809</v>
      </c>
      <c r="E517" s="4857" t="s">
        <v>4810</v>
      </c>
      <c r="F517" s="4858" t="str">
        <f>IF(TEMPLATE_SPHERE="HEAT","Гкал/час","тыс. куб. м/сутки")</f>
        <v>Гкал/час</v>
      </c>
      <c r="G517" s="4851"/>
      <c r="H517" s="4851">
        <v>0.39</v>
      </c>
      <c r="I517" s="4859"/>
      <c r="J517" s="4854"/>
      <c r="K517" s="4854"/>
      <c r="L517" s="4854"/>
      <c r="M517" s="4854"/>
      <c r="N517" s="4854"/>
      <c r="O517" s="4854"/>
      <c r="P517" s="4854"/>
      <c r="Q517" s="4854"/>
      <c r="R517" s="4860"/>
      <c r="S517" s="4854">
        <v>0</v>
      </c>
    </row>
    <row s="28966" customFormat="1" customHeight="1" ht="22.5">
      <c r="A518" s="4853"/>
      <c r="B518" s="4854"/>
      <c r="C518" s="4855" t="s">
        <v>103</v>
      </c>
      <c r="D518" s="4856" t="s">
        <v>4811</v>
      </c>
      <c r="E518" s="4857" t="s">
        <v>4812</v>
      </c>
      <c r="F518" s="4858" t="str">
        <f>IF(TEMPLATE_SPHERE="HEAT","Гкал/час","тыс. куб. м/сутки")</f>
        <v>Гкал/час</v>
      </c>
      <c r="G518" s="4851"/>
      <c r="H518" s="4851">
        <v>0.43</v>
      </c>
      <c r="I518" s="4859"/>
      <c r="J518" s="4854"/>
      <c r="K518" s="4854"/>
      <c r="L518" s="4854"/>
      <c r="M518" s="4854"/>
      <c r="N518" s="4854"/>
      <c r="O518" s="4854"/>
      <c r="P518" s="4854"/>
      <c r="Q518" s="4854"/>
      <c r="R518" s="4860"/>
      <c r="S518" s="4854">
        <v>0</v>
      </c>
    </row>
    <row s="28966" customFormat="1" customHeight="1" ht="22.5">
      <c r="A519" s="4853"/>
      <c r="B519" s="4854"/>
      <c r="C519" s="4855" t="s">
        <v>103</v>
      </c>
      <c r="D519" s="4856" t="s">
        <v>4813</v>
      </c>
      <c r="E519" s="4857" t="s">
        <v>4814</v>
      </c>
      <c r="F519" s="4858" t="str">
        <f>IF(TEMPLATE_SPHERE="HEAT","Гкал/час","тыс. куб. м/сутки")</f>
        <v>Гкал/час</v>
      </c>
      <c r="G519" s="4851"/>
      <c r="H519" s="4851">
        <v>0.637</v>
      </c>
      <c r="I519" s="4859"/>
      <c r="J519" s="4854"/>
      <c r="K519" s="4854"/>
      <c r="L519" s="4854"/>
      <c r="M519" s="4854"/>
      <c r="N519" s="4854"/>
      <c r="O519" s="4854"/>
      <c r="P519" s="4854"/>
      <c r="Q519" s="4854"/>
      <c r="R519" s="4860"/>
      <c r="S519" s="4854">
        <v>0</v>
      </c>
    </row>
    <row s="28966" customFormat="1" customHeight="1" ht="22.5">
      <c r="A520" s="4853"/>
      <c r="B520" s="4854"/>
      <c r="C520" s="4855" t="s">
        <v>103</v>
      </c>
      <c r="D520" s="4856" t="s">
        <v>4815</v>
      </c>
      <c r="E520" s="4857" t="s">
        <v>4816</v>
      </c>
      <c r="F520" s="4858" t="str">
        <f>IF(TEMPLATE_SPHERE="HEAT","Гкал/час","тыс. куб. м/сутки")</f>
        <v>Гкал/час</v>
      </c>
      <c r="G520" s="4851"/>
      <c r="H520" s="4851">
        <v>0.181</v>
      </c>
      <c r="I520" s="4859"/>
      <c r="J520" s="4854"/>
      <c r="K520" s="4854"/>
      <c r="L520" s="4854"/>
      <c r="M520" s="4854"/>
      <c r="N520" s="4854"/>
      <c r="O520" s="4854"/>
      <c r="P520" s="4854"/>
      <c r="Q520" s="4854"/>
      <c r="R520" s="4860"/>
      <c r="S520" s="4854">
        <v>0</v>
      </c>
    </row>
    <row s="28966" customFormat="1" customHeight="1" ht="22.5">
      <c r="A521" s="4853"/>
      <c r="B521" s="4854"/>
      <c r="C521" s="4855" t="s">
        <v>103</v>
      </c>
      <c r="D521" s="4856" t="s">
        <v>4817</v>
      </c>
      <c r="E521" s="4857" t="s">
        <v>4818</v>
      </c>
      <c r="F521" s="4858" t="str">
        <f>IF(TEMPLATE_SPHERE="HEAT","Гкал/час","тыс. куб. м/сутки")</f>
        <v>Гкал/час</v>
      </c>
      <c r="G521" s="4851"/>
      <c r="H521" s="4851">
        <v>0.649</v>
      </c>
      <c r="I521" s="4859"/>
      <c r="J521" s="4854"/>
      <c r="K521" s="4854"/>
      <c r="L521" s="4854"/>
      <c r="M521" s="4854"/>
      <c r="N521" s="4854"/>
      <c r="O521" s="4854"/>
      <c r="P521" s="4854"/>
      <c r="Q521" s="4854"/>
      <c r="R521" s="4860"/>
      <c r="S521" s="4854">
        <v>0</v>
      </c>
    </row>
    <row s="28966" customFormat="1" customHeight="1" ht="22.5">
      <c r="A522" s="4853"/>
      <c r="B522" s="4854"/>
      <c r="C522" s="4855" t="s">
        <v>103</v>
      </c>
      <c r="D522" s="4856" t="s">
        <v>4819</v>
      </c>
      <c r="E522" s="4857" t="s">
        <v>4820</v>
      </c>
      <c r="F522" s="4858" t="str">
        <f>IF(TEMPLATE_SPHERE="HEAT","Гкал/час","тыс. куб. м/сутки")</f>
        <v>Гкал/час</v>
      </c>
      <c r="G522" s="4851"/>
      <c r="H522" s="4851">
        <v>1.503</v>
      </c>
      <c r="I522" s="4859"/>
      <c r="J522" s="4854"/>
      <c r="K522" s="4854"/>
      <c r="L522" s="4854"/>
      <c r="M522" s="4854"/>
      <c r="N522" s="4854"/>
      <c r="O522" s="4854"/>
      <c r="P522" s="4854"/>
      <c r="Q522" s="4854"/>
      <c r="R522" s="4860"/>
      <c r="S522" s="4854">
        <v>0</v>
      </c>
    </row>
    <row s="28966" customFormat="1" customHeight="1" ht="22.5">
      <c r="A523" s="4853"/>
      <c r="B523" s="4854"/>
      <c r="C523" s="4855" t="s">
        <v>103</v>
      </c>
      <c r="D523" s="4856" t="s">
        <v>4821</v>
      </c>
      <c r="E523" s="4857" t="s">
        <v>4822</v>
      </c>
      <c r="F523" s="4858" t="str">
        <f>IF(TEMPLATE_SPHERE="HEAT","Гкал/час","тыс. куб. м/сутки")</f>
        <v>Гкал/час</v>
      </c>
      <c r="G523" s="4851"/>
      <c r="H523" s="4851">
        <v>0.631</v>
      </c>
      <c r="I523" s="4859"/>
      <c r="J523" s="4854"/>
      <c r="K523" s="4854"/>
      <c r="L523" s="4854"/>
      <c r="M523" s="4854"/>
      <c r="N523" s="4854"/>
      <c r="O523" s="4854"/>
      <c r="P523" s="4854"/>
      <c r="Q523" s="4854"/>
      <c r="R523" s="4860"/>
      <c r="S523" s="4854">
        <v>0</v>
      </c>
    </row>
    <row s="28966" customFormat="1" customHeight="1" ht="22.5">
      <c r="A524" s="4853"/>
      <c r="B524" s="4854"/>
      <c r="C524" s="4855" t="s">
        <v>103</v>
      </c>
      <c r="D524" s="4856" t="s">
        <v>4823</v>
      </c>
      <c r="E524" s="4857" t="s">
        <v>4824</v>
      </c>
      <c r="F524" s="4858" t="str">
        <f>IF(TEMPLATE_SPHERE="HEAT","Гкал/час","тыс. куб. м/сутки")</f>
        <v>Гкал/час</v>
      </c>
      <c r="G524" s="4851"/>
      <c r="H524" s="4851">
        <v>0.86</v>
      </c>
      <c r="I524" s="4859"/>
      <c r="J524" s="4854"/>
      <c r="K524" s="4854"/>
      <c r="L524" s="4854"/>
      <c r="M524" s="4854"/>
      <c r="N524" s="4854"/>
      <c r="O524" s="4854"/>
      <c r="P524" s="4854"/>
      <c r="Q524" s="4854"/>
      <c r="R524" s="4860"/>
      <c r="S524" s="4854">
        <v>0</v>
      </c>
    </row>
    <row s="28966" customFormat="1" customHeight="1" ht="22.5">
      <c r="A525" s="4853"/>
      <c r="B525" s="4854"/>
      <c r="C525" s="4855" t="s">
        <v>103</v>
      </c>
      <c r="D525" s="4856" t="s">
        <v>4825</v>
      </c>
      <c r="E525" s="4857" t="s">
        <v>4826</v>
      </c>
      <c r="F525" s="4858" t="str">
        <f>IF(TEMPLATE_SPHERE="HEAT","Гкал/час","тыс. куб. м/сутки")</f>
        <v>Гкал/час</v>
      </c>
      <c r="G525" s="4851"/>
      <c r="H525" s="4851">
        <v>0.629</v>
      </c>
      <c r="I525" s="4859"/>
      <c r="J525" s="4854"/>
      <c r="K525" s="4854"/>
      <c r="L525" s="4854"/>
      <c r="M525" s="4854"/>
      <c r="N525" s="4854"/>
      <c r="O525" s="4854"/>
      <c r="P525" s="4854"/>
      <c r="Q525" s="4854"/>
      <c r="R525" s="4860"/>
      <c r="S525" s="4854">
        <v>0</v>
      </c>
    </row>
    <row s="28966" customFormat="1" customHeight="1" ht="22.5">
      <c r="A526" s="4853"/>
      <c r="B526" s="4854"/>
      <c r="C526" s="4855" t="s">
        <v>103</v>
      </c>
      <c r="D526" s="4856" t="s">
        <v>4827</v>
      </c>
      <c r="E526" s="4857" t="s">
        <v>4828</v>
      </c>
      <c r="F526" s="4858" t="str">
        <f>IF(TEMPLATE_SPHERE="HEAT","Гкал/час","тыс. куб. м/сутки")</f>
        <v>Гкал/час</v>
      </c>
      <c r="G526" s="4851"/>
      <c r="H526" s="4851">
        <v>0.439</v>
      </c>
      <c r="I526" s="4859"/>
      <c r="J526" s="4854"/>
      <c r="K526" s="4854"/>
      <c r="L526" s="4854"/>
      <c r="M526" s="4854"/>
      <c r="N526" s="4854"/>
      <c r="O526" s="4854"/>
      <c r="P526" s="4854"/>
      <c r="Q526" s="4854"/>
      <c r="R526" s="4860"/>
      <c r="S526" s="4854">
        <v>0</v>
      </c>
    </row>
    <row s="28966" customFormat="1" customHeight="1" ht="22.5">
      <c r="A527" s="4853"/>
      <c r="B527" s="4854"/>
      <c r="C527" s="4855" t="s">
        <v>103</v>
      </c>
      <c r="D527" s="4856" t="s">
        <v>4829</v>
      </c>
      <c r="E527" s="4857" t="s">
        <v>4830</v>
      </c>
      <c r="F527" s="4858" t="str">
        <f>IF(TEMPLATE_SPHERE="HEAT","Гкал/час","тыс. куб. м/сутки")</f>
        <v>Гкал/час</v>
      </c>
      <c r="G527" s="4851"/>
      <c r="H527" s="4851">
        <v>0.003</v>
      </c>
      <c r="I527" s="4859"/>
      <c r="J527" s="4854"/>
      <c r="K527" s="4854"/>
      <c r="L527" s="4854"/>
      <c r="M527" s="4854"/>
      <c r="N527" s="4854"/>
      <c r="O527" s="4854"/>
      <c r="P527" s="4854"/>
      <c r="Q527" s="4854"/>
      <c r="R527" s="4860"/>
      <c r="S527" s="4854">
        <v>0</v>
      </c>
    </row>
    <row s="28966" customFormat="1" customHeight="1" ht="22.5">
      <c r="A528" s="4853"/>
      <c r="B528" s="4854"/>
      <c r="C528" s="4855" t="s">
        <v>103</v>
      </c>
      <c r="D528" s="4856" t="s">
        <v>4831</v>
      </c>
      <c r="E528" s="4857" t="s">
        <v>4832</v>
      </c>
      <c r="F528" s="4858" t="str">
        <f>IF(TEMPLATE_SPHERE="HEAT","Гкал/час","тыс. куб. м/сутки")</f>
        <v>Гкал/час</v>
      </c>
      <c r="G528" s="4851"/>
      <c r="H528" s="4851">
        <v>0.009</v>
      </c>
      <c r="I528" s="4859"/>
      <c r="J528" s="4854"/>
      <c r="K528" s="4854"/>
      <c r="L528" s="4854"/>
      <c r="M528" s="4854"/>
      <c r="N528" s="4854"/>
      <c r="O528" s="4854"/>
      <c r="P528" s="4854"/>
      <c r="Q528" s="4854"/>
      <c r="R528" s="4860"/>
      <c r="S528" s="4854">
        <v>0</v>
      </c>
    </row>
    <row s="28966" customFormat="1" customHeight="1" ht="22.5">
      <c r="A529" s="4853"/>
      <c r="B529" s="4854"/>
      <c r="C529" s="4855" t="s">
        <v>103</v>
      </c>
      <c r="D529" s="4856" t="s">
        <v>4833</v>
      </c>
      <c r="E529" s="4857" t="s">
        <v>4834</v>
      </c>
      <c r="F529" s="4858" t="str">
        <f>IF(TEMPLATE_SPHERE="HEAT","Гкал/час","тыс. куб. м/сутки")</f>
        <v>Гкал/час</v>
      </c>
      <c r="G529" s="4851"/>
      <c r="H529" s="4851">
        <v>0.191</v>
      </c>
      <c r="I529" s="4859"/>
      <c r="J529" s="4854"/>
      <c r="K529" s="4854"/>
      <c r="L529" s="4854"/>
      <c r="M529" s="4854"/>
      <c r="N529" s="4854"/>
      <c r="O529" s="4854"/>
      <c r="P529" s="4854"/>
      <c r="Q529" s="4854"/>
      <c r="R529" s="4860"/>
      <c r="S529" s="4854">
        <v>0</v>
      </c>
    </row>
    <row s="28966" customFormat="1" customHeight="1" ht="22.5">
      <c r="A530" s="4853"/>
      <c r="B530" s="4854"/>
      <c r="C530" s="4855" t="s">
        <v>103</v>
      </c>
      <c r="D530" s="4856" t="s">
        <v>4835</v>
      </c>
      <c r="E530" s="4857" t="s">
        <v>4836</v>
      </c>
      <c r="F530" s="4858" t="str">
        <f>IF(TEMPLATE_SPHERE="HEAT","Гкал/час","тыс. куб. м/сутки")</f>
        <v>Гкал/час</v>
      </c>
      <c r="G530" s="4851"/>
      <c r="H530" s="4851">
        <v>0.676</v>
      </c>
      <c r="I530" s="4859"/>
      <c r="J530" s="4854"/>
      <c r="K530" s="4854"/>
      <c r="L530" s="4854"/>
      <c r="M530" s="4854"/>
      <c r="N530" s="4854"/>
      <c r="O530" s="4854"/>
      <c r="P530" s="4854"/>
      <c r="Q530" s="4854"/>
      <c r="R530" s="4860"/>
      <c r="S530" s="4854">
        <v>0</v>
      </c>
    </row>
    <row s="28966" customFormat="1" customHeight="1" ht="22.5">
      <c r="A531" s="4853"/>
      <c r="B531" s="4854"/>
      <c r="C531" s="4855" t="s">
        <v>103</v>
      </c>
      <c r="D531" s="4856" t="s">
        <v>4837</v>
      </c>
      <c r="E531" s="4857" t="s">
        <v>4838</v>
      </c>
      <c r="F531" s="4858" t="str">
        <f>IF(TEMPLATE_SPHERE="HEAT","Гкал/час","тыс. куб. м/сутки")</f>
        <v>Гкал/час</v>
      </c>
      <c r="G531" s="4851"/>
      <c r="H531" s="4851">
        <v>0.308</v>
      </c>
      <c r="I531" s="4859"/>
      <c r="J531" s="4854"/>
      <c r="K531" s="4854"/>
      <c r="L531" s="4854"/>
      <c r="M531" s="4854"/>
      <c r="N531" s="4854"/>
      <c r="O531" s="4854"/>
      <c r="P531" s="4854"/>
      <c r="Q531" s="4854"/>
      <c r="R531" s="4860"/>
      <c r="S531" s="4854">
        <v>0</v>
      </c>
    </row>
    <row s="28966" customFormat="1" customHeight="1" ht="22.5">
      <c r="A532" s="4853"/>
      <c r="B532" s="4854"/>
      <c r="C532" s="4855" t="s">
        <v>103</v>
      </c>
      <c r="D532" s="4856" t="s">
        <v>4839</v>
      </c>
      <c r="E532" s="4857" t="s">
        <v>4840</v>
      </c>
      <c r="F532" s="4858" t="str">
        <f>IF(TEMPLATE_SPHERE="HEAT","Гкал/час","тыс. куб. м/сутки")</f>
        <v>Гкал/час</v>
      </c>
      <c r="G532" s="4851"/>
      <c r="H532" s="4851">
        <v>0.329</v>
      </c>
      <c r="I532" s="4859"/>
      <c r="J532" s="4854"/>
      <c r="K532" s="4854"/>
      <c r="L532" s="4854"/>
      <c r="M532" s="4854"/>
      <c r="N532" s="4854"/>
      <c r="O532" s="4854"/>
      <c r="P532" s="4854"/>
      <c r="Q532" s="4854"/>
      <c r="R532" s="4860"/>
      <c r="S532" s="4854">
        <v>0</v>
      </c>
    </row>
    <row s="28966" customFormat="1" customHeight="1" ht="22.5">
      <c r="A533" s="4853"/>
      <c r="B533" s="4854"/>
      <c r="C533" s="4855" t="s">
        <v>103</v>
      </c>
      <c r="D533" s="4856" t="s">
        <v>4841</v>
      </c>
      <c r="E533" s="4857" t="s">
        <v>4842</v>
      </c>
      <c r="F533" s="4858" t="str">
        <f>IF(TEMPLATE_SPHERE="HEAT","Гкал/час","тыс. куб. м/сутки")</f>
        <v>Гкал/час</v>
      </c>
      <c r="G533" s="4851"/>
      <c r="H533" s="4851">
        <v>0.672</v>
      </c>
      <c r="I533" s="4859"/>
      <c r="J533" s="4854"/>
      <c r="K533" s="4854"/>
      <c r="L533" s="4854"/>
      <c r="M533" s="4854"/>
      <c r="N533" s="4854"/>
      <c r="O533" s="4854"/>
      <c r="P533" s="4854"/>
      <c r="Q533" s="4854"/>
      <c r="R533" s="4860"/>
      <c r="S533" s="4854">
        <v>0</v>
      </c>
    </row>
    <row s="28966" customFormat="1" customHeight="1" ht="22.5">
      <c r="A534" s="4853"/>
      <c r="B534" s="4854"/>
      <c r="C534" s="4855" t="s">
        <v>103</v>
      </c>
      <c r="D534" s="4856" t="s">
        <v>4843</v>
      </c>
      <c r="E534" s="4857" t="s">
        <v>4844</v>
      </c>
      <c r="F534" s="4858" t="str">
        <f>IF(TEMPLATE_SPHERE="HEAT","Гкал/час","тыс. куб. м/сутки")</f>
        <v>Гкал/час</v>
      </c>
      <c r="G534" s="4851"/>
      <c r="H534" s="4851">
        <v>0.477</v>
      </c>
      <c r="I534" s="4859"/>
      <c r="J534" s="4854"/>
      <c r="K534" s="4854"/>
      <c r="L534" s="4854"/>
      <c r="M534" s="4854"/>
      <c r="N534" s="4854"/>
      <c r="O534" s="4854"/>
      <c r="P534" s="4854"/>
      <c r="Q534" s="4854"/>
      <c r="R534" s="4860"/>
      <c r="S534" s="4854">
        <v>0</v>
      </c>
    </row>
    <row s="28966" customFormat="1" customHeight="1" ht="22.5">
      <c r="A535" s="4853"/>
      <c r="B535" s="4854"/>
      <c r="C535" s="4855" t="s">
        <v>103</v>
      </c>
      <c r="D535" s="4856" t="s">
        <v>4845</v>
      </c>
      <c r="E535" s="4857" t="s">
        <v>4846</v>
      </c>
      <c r="F535" s="4858" t="str">
        <f>IF(TEMPLATE_SPHERE="HEAT","Гкал/час","тыс. куб. м/сутки")</f>
        <v>Гкал/час</v>
      </c>
      <c r="G535" s="4851"/>
      <c r="H535" s="4851">
        <v>0.247</v>
      </c>
      <c r="I535" s="4859"/>
      <c r="J535" s="4854"/>
      <c r="K535" s="4854"/>
      <c r="L535" s="4854"/>
      <c r="M535" s="4854"/>
      <c r="N535" s="4854"/>
      <c r="O535" s="4854"/>
      <c r="P535" s="4854"/>
      <c r="Q535" s="4854"/>
      <c r="R535" s="4860"/>
      <c r="S535" s="4854">
        <v>0</v>
      </c>
    </row>
    <row s="28966" customFormat="1" customHeight="1" ht="22.5">
      <c r="A536" s="4853"/>
      <c r="B536" s="4854"/>
      <c r="C536" s="4855" t="s">
        <v>103</v>
      </c>
      <c r="D536" s="4856" t="s">
        <v>4847</v>
      </c>
      <c r="E536" s="4857" t="s">
        <v>4848</v>
      </c>
      <c r="F536" s="4858" t="str">
        <f>IF(TEMPLATE_SPHERE="HEAT","Гкал/час","тыс. куб. м/сутки")</f>
        <v>Гкал/час</v>
      </c>
      <c r="G536" s="4851"/>
      <c r="H536" s="4851">
        <v>0.267</v>
      </c>
      <c r="I536" s="4859"/>
      <c r="J536" s="4854"/>
      <c r="K536" s="4854"/>
      <c r="L536" s="4854"/>
      <c r="M536" s="4854"/>
      <c r="N536" s="4854"/>
      <c r="O536" s="4854"/>
      <c r="P536" s="4854"/>
      <c r="Q536" s="4854"/>
      <c r="R536" s="4860"/>
      <c r="S536" s="4854">
        <v>0</v>
      </c>
    </row>
    <row s="28966" customFormat="1" customHeight="1" ht="22.5">
      <c r="A537" s="4853"/>
      <c r="B537" s="4854"/>
      <c r="C537" s="4855" t="s">
        <v>103</v>
      </c>
      <c r="D537" s="4856" t="s">
        <v>4849</v>
      </c>
      <c r="E537" s="4857" t="s">
        <v>4850</v>
      </c>
      <c r="F537" s="4858" t="str">
        <f>IF(TEMPLATE_SPHERE="HEAT","Гкал/час","тыс. куб. м/сутки")</f>
        <v>Гкал/час</v>
      </c>
      <c r="G537" s="4851"/>
      <c r="H537" s="4851">
        <v>1.665</v>
      </c>
      <c r="I537" s="4859"/>
      <c r="J537" s="4854"/>
      <c r="K537" s="4854"/>
      <c r="L537" s="4854"/>
      <c r="M537" s="4854"/>
      <c r="N537" s="4854"/>
      <c r="O537" s="4854"/>
      <c r="P537" s="4854"/>
      <c r="Q537" s="4854"/>
      <c r="R537" s="4860"/>
      <c r="S537" s="4854">
        <v>0</v>
      </c>
    </row>
    <row s="28966" customFormat="1" customHeight="1" ht="22.5">
      <c r="A538" s="4853"/>
      <c r="B538" s="4854"/>
      <c r="C538" s="4855" t="s">
        <v>103</v>
      </c>
      <c r="D538" s="4856" t="s">
        <v>4851</v>
      </c>
      <c r="E538" s="4857" t="s">
        <v>4852</v>
      </c>
      <c r="F538" s="4858" t="str">
        <f>IF(TEMPLATE_SPHERE="HEAT","Гкал/час","тыс. куб. м/сутки")</f>
        <v>Гкал/час</v>
      </c>
      <c r="G538" s="4851"/>
      <c r="H538" s="4851">
        <v>0.688</v>
      </c>
      <c r="I538" s="4859"/>
      <c r="J538" s="4854"/>
      <c r="K538" s="4854"/>
      <c r="L538" s="4854"/>
      <c r="M538" s="4854"/>
      <c r="N538" s="4854"/>
      <c r="O538" s="4854"/>
      <c r="P538" s="4854"/>
      <c r="Q538" s="4854"/>
      <c r="R538" s="4860"/>
      <c r="S538" s="4854">
        <v>0</v>
      </c>
    </row>
    <row s="28966" customFormat="1" customHeight="1" ht="22.5">
      <c r="A539" s="4853"/>
      <c r="B539" s="4854"/>
      <c r="C539" s="4855" t="s">
        <v>103</v>
      </c>
      <c r="D539" s="4856" t="s">
        <v>4853</v>
      </c>
      <c r="E539" s="4857" t="s">
        <v>4854</v>
      </c>
      <c r="F539" s="4858" t="str">
        <f>IF(TEMPLATE_SPHERE="HEAT","Гкал/час","тыс. куб. м/сутки")</f>
        <v>Гкал/час</v>
      </c>
      <c r="G539" s="4851"/>
      <c r="H539" s="4851">
        <v>0.72</v>
      </c>
      <c r="I539" s="4859"/>
      <c r="J539" s="4854"/>
      <c r="K539" s="4854"/>
      <c r="L539" s="4854"/>
      <c r="M539" s="4854"/>
      <c r="N539" s="4854"/>
      <c r="O539" s="4854"/>
      <c r="P539" s="4854"/>
      <c r="Q539" s="4854"/>
      <c r="R539" s="4860"/>
      <c r="S539" s="4854">
        <v>0</v>
      </c>
    </row>
    <row s="28966" customFormat="1" customHeight="1" ht="22.5">
      <c r="A540" s="4853"/>
      <c r="B540" s="4854"/>
      <c r="C540" s="4855" t="s">
        <v>103</v>
      </c>
      <c r="D540" s="4856" t="s">
        <v>4855</v>
      </c>
      <c r="E540" s="4857" t="s">
        <v>4856</v>
      </c>
      <c r="F540" s="4858" t="str">
        <f>IF(TEMPLATE_SPHERE="HEAT","Гкал/час","тыс. куб. м/сутки")</f>
        <v>Гкал/час</v>
      </c>
      <c r="G540" s="4851"/>
      <c r="H540" s="4851">
        <v>0.759</v>
      </c>
      <c r="I540" s="4859"/>
      <c r="J540" s="4854"/>
      <c r="K540" s="4854"/>
      <c r="L540" s="4854"/>
      <c r="M540" s="4854"/>
      <c r="N540" s="4854"/>
      <c r="O540" s="4854"/>
      <c r="P540" s="4854"/>
      <c r="Q540" s="4854"/>
      <c r="R540" s="4860"/>
      <c r="S540" s="4854">
        <v>0</v>
      </c>
    </row>
    <row s="28966" customFormat="1" customHeight="1" ht="22.5">
      <c r="A541" s="4853"/>
      <c r="B541" s="4854"/>
      <c r="C541" s="4855" t="s">
        <v>103</v>
      </c>
      <c r="D541" s="4856" t="s">
        <v>4857</v>
      </c>
      <c r="E541" s="4857" t="s">
        <v>4858</v>
      </c>
      <c r="F541" s="4858" t="str">
        <f>IF(TEMPLATE_SPHERE="HEAT","Гкал/час","тыс. куб. м/сутки")</f>
        <v>Гкал/час</v>
      </c>
      <c r="G541" s="4851"/>
      <c r="H541" s="4851">
        <v>1.038</v>
      </c>
      <c r="I541" s="4859"/>
      <c r="J541" s="4854"/>
      <c r="K541" s="4854"/>
      <c r="L541" s="4854"/>
      <c r="M541" s="4854"/>
      <c r="N541" s="4854"/>
      <c r="O541" s="4854"/>
      <c r="P541" s="4854"/>
      <c r="Q541" s="4854"/>
      <c r="R541" s="4860"/>
      <c r="S541" s="4854">
        <v>0</v>
      </c>
    </row>
    <row s="28966" customFormat="1" customHeight="1" ht="22.5">
      <c r="A542" s="4853"/>
      <c r="B542" s="4854"/>
      <c r="C542" s="4855" t="s">
        <v>103</v>
      </c>
      <c r="D542" s="4856" t="s">
        <v>4859</v>
      </c>
      <c r="E542" s="4857" t="s">
        <v>4860</v>
      </c>
      <c r="F542" s="4858" t="str">
        <f>IF(TEMPLATE_SPHERE="HEAT","Гкал/час","тыс. куб. м/сутки")</f>
        <v>Гкал/час</v>
      </c>
      <c r="G542" s="4851"/>
      <c r="H542" s="4851">
        <v>0.706</v>
      </c>
      <c r="I542" s="4859"/>
      <c r="J542" s="4854"/>
      <c r="K542" s="4854"/>
      <c r="L542" s="4854"/>
      <c r="M542" s="4854"/>
      <c r="N542" s="4854"/>
      <c r="O542" s="4854"/>
      <c r="P542" s="4854"/>
      <c r="Q542" s="4854"/>
      <c r="R542" s="4860"/>
      <c r="S542" s="4854">
        <v>0</v>
      </c>
    </row>
    <row s="28966" customFormat="1" customHeight="1" ht="22.5">
      <c r="A543" s="4853"/>
      <c r="B543" s="4854"/>
      <c r="C543" s="4855" t="s">
        <v>103</v>
      </c>
      <c r="D543" s="4856" t="s">
        <v>4861</v>
      </c>
      <c r="E543" s="4857" t="s">
        <v>4862</v>
      </c>
      <c r="F543" s="4858" t="str">
        <f>IF(TEMPLATE_SPHERE="HEAT","Гкал/час","тыс. куб. м/сутки")</f>
        <v>Гкал/час</v>
      </c>
      <c r="G543" s="4851"/>
      <c r="H543" s="4851">
        <v>0.306</v>
      </c>
      <c r="I543" s="4859"/>
      <c r="J543" s="4854"/>
      <c r="K543" s="4854"/>
      <c r="L543" s="4854"/>
      <c r="M543" s="4854"/>
      <c r="N543" s="4854"/>
      <c r="O543" s="4854"/>
      <c r="P543" s="4854"/>
      <c r="Q543" s="4854"/>
      <c r="R543" s="4860"/>
      <c r="S543" s="4854">
        <v>0</v>
      </c>
    </row>
    <row s="28966" customFormat="1" customHeight="1" ht="22.5">
      <c r="A544" s="4853"/>
      <c r="B544" s="4854"/>
      <c r="C544" s="4855" t="s">
        <v>103</v>
      </c>
      <c r="D544" s="4856" t="s">
        <v>4863</v>
      </c>
      <c r="E544" s="4857" t="s">
        <v>4864</v>
      </c>
      <c r="F544" s="4858" t="str">
        <f>IF(TEMPLATE_SPHERE="HEAT","Гкал/час","тыс. куб. м/сутки")</f>
        <v>Гкал/час</v>
      </c>
      <c r="G544" s="4851"/>
      <c r="H544" s="4851">
        <v>0.698</v>
      </c>
      <c r="I544" s="4859"/>
      <c r="J544" s="4854"/>
      <c r="K544" s="4854"/>
      <c r="L544" s="4854"/>
      <c r="M544" s="4854"/>
      <c r="N544" s="4854"/>
      <c r="O544" s="4854"/>
      <c r="P544" s="4854"/>
      <c r="Q544" s="4854"/>
      <c r="R544" s="4860"/>
      <c r="S544" s="4854">
        <v>0</v>
      </c>
    </row>
    <row s="28966" customFormat="1" customHeight="1" ht="22.5">
      <c r="A545" s="4853"/>
      <c r="B545" s="4854"/>
      <c r="C545" s="4855" t="s">
        <v>103</v>
      </c>
      <c r="D545" s="4856" t="s">
        <v>4865</v>
      </c>
      <c r="E545" s="4857" t="s">
        <v>4866</v>
      </c>
      <c r="F545" s="4858" t="str">
        <f>IF(TEMPLATE_SPHERE="HEAT","Гкал/час","тыс. куб. м/сутки")</f>
        <v>Гкал/час</v>
      </c>
      <c r="G545" s="4851"/>
      <c r="H545" s="4851">
        <v>0.305</v>
      </c>
      <c r="I545" s="4859"/>
      <c r="J545" s="4854"/>
      <c r="K545" s="4854"/>
      <c r="L545" s="4854"/>
      <c r="M545" s="4854"/>
      <c r="N545" s="4854"/>
      <c r="O545" s="4854"/>
      <c r="P545" s="4854"/>
      <c r="Q545" s="4854"/>
      <c r="R545" s="4860"/>
      <c r="S545" s="4854">
        <v>0</v>
      </c>
    </row>
    <row s="28966" customFormat="1" customHeight="1" ht="22.5">
      <c r="A546" s="4853"/>
      <c r="B546" s="4854"/>
      <c r="C546" s="4855" t="s">
        <v>103</v>
      </c>
      <c r="D546" s="4856" t="s">
        <v>4867</v>
      </c>
      <c r="E546" s="4857" t="s">
        <v>4868</v>
      </c>
      <c r="F546" s="4858" t="str">
        <f>IF(TEMPLATE_SPHERE="HEAT","Гкал/час","тыс. куб. м/сутки")</f>
        <v>Гкал/час</v>
      </c>
      <c r="G546" s="4851"/>
      <c r="H546" s="4851">
        <v>0.137</v>
      </c>
      <c r="I546" s="4859"/>
      <c r="J546" s="4854"/>
      <c r="K546" s="4854"/>
      <c r="L546" s="4854"/>
      <c r="M546" s="4854"/>
      <c r="N546" s="4854"/>
      <c r="O546" s="4854"/>
      <c r="P546" s="4854"/>
      <c r="Q546" s="4854"/>
      <c r="R546" s="4860"/>
      <c r="S546" s="4854">
        <v>0</v>
      </c>
    </row>
    <row s="28966" customFormat="1" customHeight="1" ht="22.5">
      <c r="A547" s="4853"/>
      <c r="B547" s="4854"/>
      <c r="C547" s="4855" t="s">
        <v>103</v>
      </c>
      <c r="D547" s="4856" t="s">
        <v>4869</v>
      </c>
      <c r="E547" s="4857" t="s">
        <v>4870</v>
      </c>
      <c r="F547" s="4858" t="str">
        <f>IF(TEMPLATE_SPHERE="HEAT","Гкал/час","тыс. куб. м/сутки")</f>
        <v>Гкал/час</v>
      </c>
      <c r="G547" s="4851"/>
      <c r="H547" s="4851">
        <v>0.443</v>
      </c>
      <c r="I547" s="4859"/>
      <c r="J547" s="4854"/>
      <c r="K547" s="4854"/>
      <c r="L547" s="4854"/>
      <c r="M547" s="4854"/>
      <c r="N547" s="4854"/>
      <c r="O547" s="4854"/>
      <c r="P547" s="4854"/>
      <c r="Q547" s="4854"/>
      <c r="R547" s="4860"/>
      <c r="S547" s="4854">
        <v>0</v>
      </c>
    </row>
    <row s="28966" customFormat="1" customHeight="1" ht="22.5">
      <c r="A548" s="4853"/>
      <c r="B548" s="4854"/>
      <c r="C548" s="4855" t="s">
        <v>103</v>
      </c>
      <c r="D548" s="4856" t="s">
        <v>4871</v>
      </c>
      <c r="E548" s="4857" t="s">
        <v>4872</v>
      </c>
      <c r="F548" s="4858" t="str">
        <f>IF(TEMPLATE_SPHERE="HEAT","Гкал/час","тыс. куб. м/сутки")</f>
        <v>Гкал/час</v>
      </c>
      <c r="G548" s="4851"/>
      <c r="H548" s="4851">
        <v>0.751</v>
      </c>
      <c r="I548" s="4859"/>
      <c r="J548" s="4854"/>
      <c r="K548" s="4854"/>
      <c r="L548" s="4854"/>
      <c r="M548" s="4854"/>
      <c r="N548" s="4854"/>
      <c r="O548" s="4854"/>
      <c r="P548" s="4854"/>
      <c r="Q548" s="4854"/>
      <c r="R548" s="4860"/>
      <c r="S548" s="4854">
        <v>0</v>
      </c>
    </row>
    <row s="28966" customFormat="1" customHeight="1" ht="22.5">
      <c r="A549" s="4853"/>
      <c r="B549" s="4854"/>
      <c r="C549" s="4855" t="s">
        <v>103</v>
      </c>
      <c r="D549" s="4856" t="s">
        <v>4873</v>
      </c>
      <c r="E549" s="4857" t="s">
        <v>4874</v>
      </c>
      <c r="F549" s="4858" t="str">
        <f>IF(TEMPLATE_SPHERE="HEAT","Гкал/час","тыс. куб. м/сутки")</f>
        <v>Гкал/час</v>
      </c>
      <c r="G549" s="4851"/>
      <c r="H549" s="4851">
        <v>1.147</v>
      </c>
      <c r="I549" s="4859"/>
      <c r="J549" s="4854"/>
      <c r="K549" s="4854"/>
      <c r="L549" s="4854"/>
      <c r="M549" s="4854"/>
      <c r="N549" s="4854"/>
      <c r="O549" s="4854"/>
      <c r="P549" s="4854"/>
      <c r="Q549" s="4854"/>
      <c r="R549" s="4860"/>
      <c r="S549" s="4854">
        <v>0</v>
      </c>
    </row>
    <row s="28966" customFormat="1" customHeight="1" ht="22.5">
      <c r="A550" s="4853"/>
      <c r="B550" s="4854"/>
      <c r="C550" s="4855" t="s">
        <v>103</v>
      </c>
      <c r="D550" s="4856" t="s">
        <v>4875</v>
      </c>
      <c r="E550" s="4857" t="s">
        <v>4876</v>
      </c>
      <c r="F550" s="4858" t="str">
        <f>IF(TEMPLATE_SPHERE="HEAT","Гкал/час","тыс. куб. м/сутки")</f>
        <v>Гкал/час</v>
      </c>
      <c r="G550" s="4851"/>
      <c r="H550" s="4851">
        <v>0.364</v>
      </c>
      <c r="I550" s="4859"/>
      <c r="J550" s="4854"/>
      <c r="K550" s="4854"/>
      <c r="L550" s="4854"/>
      <c r="M550" s="4854"/>
      <c r="N550" s="4854"/>
      <c r="O550" s="4854"/>
      <c r="P550" s="4854"/>
      <c r="Q550" s="4854"/>
      <c r="R550" s="4860"/>
      <c r="S550" s="4854">
        <v>0</v>
      </c>
    </row>
    <row s="28966" customFormat="1" customHeight="1" ht="22.5">
      <c r="A551" s="4853"/>
      <c r="B551" s="4854"/>
      <c r="C551" s="4855" t="s">
        <v>103</v>
      </c>
      <c r="D551" s="4856" t="s">
        <v>4877</v>
      </c>
      <c r="E551" s="4857" t="s">
        <v>4878</v>
      </c>
      <c r="F551" s="4858" t="str">
        <f>IF(TEMPLATE_SPHERE="HEAT","Гкал/час","тыс. куб. м/сутки")</f>
        <v>Гкал/час</v>
      </c>
      <c r="G551" s="4851"/>
      <c r="H551" s="4851">
        <v>0.793</v>
      </c>
      <c r="I551" s="4859"/>
      <c r="J551" s="4854"/>
      <c r="K551" s="4854"/>
      <c r="L551" s="4854"/>
      <c r="M551" s="4854"/>
      <c r="N551" s="4854"/>
      <c r="O551" s="4854"/>
      <c r="P551" s="4854"/>
      <c r="Q551" s="4854"/>
      <c r="R551" s="4860"/>
      <c r="S551" s="4854">
        <v>0</v>
      </c>
    </row>
    <row s="28966" customFormat="1" customHeight="1" ht="22.5">
      <c r="A552" s="4853"/>
      <c r="B552" s="4854"/>
      <c r="C552" s="4855" t="s">
        <v>103</v>
      </c>
      <c r="D552" s="4856" t="s">
        <v>4879</v>
      </c>
      <c r="E552" s="4857" t="s">
        <v>4880</v>
      </c>
      <c r="F552" s="4858" t="str">
        <f>IF(TEMPLATE_SPHERE="HEAT","Гкал/час","тыс. куб. м/сутки")</f>
        <v>Гкал/час</v>
      </c>
      <c r="G552" s="4851"/>
      <c r="H552" s="4851">
        <v>0.477</v>
      </c>
      <c r="I552" s="4859"/>
      <c r="J552" s="4854"/>
      <c r="K552" s="4854"/>
      <c r="L552" s="4854"/>
      <c r="M552" s="4854"/>
      <c r="N552" s="4854"/>
      <c r="O552" s="4854"/>
      <c r="P552" s="4854"/>
      <c r="Q552" s="4854"/>
      <c r="R552" s="4860"/>
      <c r="S552" s="4854">
        <v>0</v>
      </c>
    </row>
    <row s="28966" customFormat="1" customHeight="1" ht="22.5">
      <c r="A553" s="4853"/>
      <c r="B553" s="4854"/>
      <c r="C553" s="4855" t="s">
        <v>103</v>
      </c>
      <c r="D553" s="4856" t="s">
        <v>4881</v>
      </c>
      <c r="E553" s="4857" t="s">
        <v>4882</v>
      </c>
      <c r="F553" s="4858" t="str">
        <f>IF(TEMPLATE_SPHERE="HEAT","Гкал/час","тыс. куб. м/сутки")</f>
        <v>Гкал/час</v>
      </c>
      <c r="G553" s="4851"/>
      <c r="H553" s="4851">
        <v>23.216</v>
      </c>
      <c r="I553" s="4859"/>
      <c r="J553" s="4854"/>
      <c r="K553" s="4854"/>
      <c r="L553" s="4854"/>
      <c r="M553" s="4854"/>
      <c r="N553" s="4854"/>
      <c r="O553" s="4854"/>
      <c r="P553" s="4854"/>
      <c r="Q553" s="4854"/>
      <c r="R553" s="4860"/>
      <c r="S553" s="4854">
        <v>0</v>
      </c>
    </row>
    <row s="28966" customFormat="1" customHeight="1" ht="22.5">
      <c r="A554" s="4853"/>
      <c r="B554" s="4854"/>
      <c r="C554" s="4855" t="s">
        <v>103</v>
      </c>
      <c r="D554" s="4856" t="s">
        <v>4883</v>
      </c>
      <c r="E554" s="4857" t="s">
        <v>4884</v>
      </c>
      <c r="F554" s="4858" t="str">
        <f>IF(TEMPLATE_SPHERE="HEAT","Гкал/час","тыс. куб. м/сутки")</f>
        <v>Гкал/час</v>
      </c>
      <c r="G554" s="4851"/>
      <c r="H554" s="4851">
        <v>5.539</v>
      </c>
      <c r="I554" s="4859"/>
      <c r="J554" s="4854"/>
      <c r="K554" s="4854"/>
      <c r="L554" s="4854"/>
      <c r="M554" s="4854"/>
      <c r="N554" s="4854"/>
      <c r="O554" s="4854"/>
      <c r="P554" s="4854"/>
      <c r="Q554" s="4854"/>
      <c r="R554" s="4860"/>
      <c r="S554" s="4854">
        <v>0</v>
      </c>
    </row>
    <row s="28966" customFormat="1" customHeight="1" ht="22.5">
      <c r="A555" s="4853"/>
      <c r="B555" s="4854"/>
      <c r="C555" s="4855" t="s">
        <v>103</v>
      </c>
      <c r="D555" s="4856" t="s">
        <v>4885</v>
      </c>
      <c r="E555" s="4857" t="s">
        <v>4886</v>
      </c>
      <c r="F555" s="4858" t="str">
        <f>IF(TEMPLATE_SPHERE="HEAT","Гкал/час","тыс. куб. м/сутки")</f>
        <v>Гкал/час</v>
      </c>
      <c r="G555" s="4851"/>
      <c r="H555" s="4851">
        <v>43.838</v>
      </c>
      <c r="I555" s="4859"/>
      <c r="J555" s="4854"/>
      <c r="K555" s="4854"/>
      <c r="L555" s="4854"/>
      <c r="M555" s="4854"/>
      <c r="N555" s="4854"/>
      <c r="O555" s="4854"/>
      <c r="P555" s="4854"/>
      <c r="Q555" s="4854"/>
      <c r="R555" s="4860"/>
      <c r="S555" s="4854">
        <v>0</v>
      </c>
    </row>
    <row s="28966" customFormat="1" customHeight="1" ht="22.5">
      <c r="A556" s="4853"/>
      <c r="B556" s="4854"/>
      <c r="C556" s="4855" t="s">
        <v>103</v>
      </c>
      <c r="D556" s="4856" t="s">
        <v>4887</v>
      </c>
      <c r="E556" s="4857" t="s">
        <v>4888</v>
      </c>
      <c r="F556" s="4858" t="str">
        <f>IF(TEMPLATE_SPHERE="HEAT","Гкал/час","тыс. куб. м/сутки")</f>
        <v>Гкал/час</v>
      </c>
      <c r="G556" s="4851"/>
      <c r="H556" s="4851">
        <v>17.897</v>
      </c>
      <c r="I556" s="4859"/>
      <c r="J556" s="4854"/>
      <c r="K556" s="4854"/>
      <c r="L556" s="4854"/>
      <c r="M556" s="4854"/>
      <c r="N556" s="4854"/>
      <c r="O556" s="4854"/>
      <c r="P556" s="4854"/>
      <c r="Q556" s="4854"/>
      <c r="R556" s="4860"/>
      <c r="S556" s="4854">
        <v>0</v>
      </c>
    </row>
    <row s="28966" customFormat="1" customHeight="1" ht="22.5">
      <c r="A557" s="4853"/>
      <c r="B557" s="4854"/>
      <c r="C557" s="4855" t="s">
        <v>103</v>
      </c>
      <c r="D557" s="4856" t="s">
        <v>4889</v>
      </c>
      <c r="E557" s="4857" t="s">
        <v>4890</v>
      </c>
      <c r="F557" s="4858" t="str">
        <f>IF(TEMPLATE_SPHERE="HEAT","Гкал/час","тыс. куб. м/сутки")</f>
        <v>Гкал/час</v>
      </c>
      <c r="G557" s="4851"/>
      <c r="H557" s="4851">
        <v>53.298</v>
      </c>
      <c r="I557" s="4859"/>
      <c r="J557" s="4854"/>
      <c r="K557" s="4854"/>
      <c r="L557" s="4854"/>
      <c r="M557" s="4854"/>
      <c r="N557" s="4854"/>
      <c r="O557" s="4854"/>
      <c r="P557" s="4854"/>
      <c r="Q557" s="4854"/>
      <c r="R557" s="4860"/>
      <c r="S557" s="4854">
        <v>0</v>
      </c>
    </row>
    <row s="28966" customFormat="1" customHeight="1" ht="22.5">
      <c r="A558" s="4853"/>
      <c r="B558" s="4854"/>
      <c r="C558" s="4855" t="s">
        <v>103</v>
      </c>
      <c r="D558" s="4856" t="s">
        <v>4891</v>
      </c>
      <c r="E558" s="4857" t="s">
        <v>4892</v>
      </c>
      <c r="F558" s="4858" t="str">
        <f>IF(TEMPLATE_SPHERE="HEAT","Гкал/час","тыс. куб. м/сутки")</f>
        <v>Гкал/час</v>
      </c>
      <c r="G558" s="4851"/>
      <c r="H558" s="4851">
        <v>1.822</v>
      </c>
      <c r="I558" s="4859"/>
      <c r="J558" s="4854"/>
      <c r="K558" s="4854"/>
      <c r="L558" s="4854"/>
      <c r="M558" s="4854"/>
      <c r="N558" s="4854"/>
      <c r="O558" s="4854"/>
      <c r="P558" s="4854"/>
      <c r="Q558" s="4854"/>
      <c r="R558" s="4860"/>
      <c r="S558" s="4854">
        <v>0</v>
      </c>
    </row>
    <row s="28966" customFormat="1" customHeight="1" ht="22.5">
      <c r="A559" s="4853"/>
      <c r="B559" s="4854"/>
      <c r="C559" s="4855" t="s">
        <v>103</v>
      </c>
      <c r="D559" s="4856" t="s">
        <v>4893</v>
      </c>
      <c r="E559" s="4857" t="s">
        <v>4894</v>
      </c>
      <c r="F559" s="4858" t="str">
        <f>IF(TEMPLATE_SPHERE="HEAT","Гкал/час","тыс. куб. м/сутки")</f>
        <v>Гкал/час</v>
      </c>
      <c r="G559" s="4851"/>
      <c r="H559" s="4851">
        <v>44.252</v>
      </c>
      <c r="I559" s="4859"/>
      <c r="J559" s="4854"/>
      <c r="K559" s="4854"/>
      <c r="L559" s="4854"/>
      <c r="M559" s="4854"/>
      <c r="N559" s="4854"/>
      <c r="O559" s="4854"/>
      <c r="P559" s="4854"/>
      <c r="Q559" s="4854"/>
      <c r="R559" s="4860"/>
      <c r="S559" s="4854">
        <v>0</v>
      </c>
    </row>
    <row s="28966" customFormat="1" customHeight="1" ht="22.5">
      <c r="A560" s="4853"/>
      <c r="B560" s="4854"/>
      <c r="C560" s="4855" t="s">
        <v>103</v>
      </c>
      <c r="D560" s="4856" t="s">
        <v>4895</v>
      </c>
      <c r="E560" s="4857" t="s">
        <v>4896</v>
      </c>
      <c r="F560" s="4858" t="str">
        <f>IF(TEMPLATE_SPHERE="HEAT","Гкал/час","тыс. куб. м/сутки")</f>
        <v>Гкал/час</v>
      </c>
      <c r="G560" s="4851"/>
      <c r="H560" s="4851">
        <v>0.796</v>
      </c>
      <c r="I560" s="4859"/>
      <c r="J560" s="4854"/>
      <c r="K560" s="4854"/>
      <c r="L560" s="4854"/>
      <c r="M560" s="4854"/>
      <c r="N560" s="4854"/>
      <c r="O560" s="4854"/>
      <c r="P560" s="4854"/>
      <c r="Q560" s="4854"/>
      <c r="R560" s="4860"/>
      <c r="S560" s="4854">
        <v>0</v>
      </c>
    </row>
    <row s="28966" customFormat="1" customHeight="1" ht="22.5">
      <c r="A561" s="4853"/>
      <c r="B561" s="4854"/>
      <c r="C561" s="4855" t="s">
        <v>103</v>
      </c>
      <c r="D561" s="4856" t="s">
        <v>4897</v>
      </c>
      <c r="E561" s="4857" t="s">
        <v>4898</v>
      </c>
      <c r="F561" s="4858" t="str">
        <f>IF(TEMPLATE_SPHERE="HEAT","Гкал/час","тыс. куб. м/сутки")</f>
        <v>Гкал/час</v>
      </c>
      <c r="G561" s="4851"/>
      <c r="H561" s="4851">
        <v>0.056</v>
      </c>
      <c r="I561" s="4859"/>
      <c r="J561" s="4854"/>
      <c r="K561" s="4854"/>
      <c r="L561" s="4854"/>
      <c r="M561" s="4854"/>
      <c r="N561" s="4854"/>
      <c r="O561" s="4854"/>
      <c r="P561" s="4854"/>
      <c r="Q561" s="4854"/>
      <c r="R561" s="4860"/>
      <c r="S561" s="4854">
        <v>0</v>
      </c>
    </row>
    <row s="28966" customFormat="1" customHeight="1" ht="22.5">
      <c r="A562" s="4853"/>
      <c r="B562" s="4854"/>
      <c r="C562" s="4855" t="s">
        <v>103</v>
      </c>
      <c r="D562" s="4856" t="s">
        <v>4899</v>
      </c>
      <c r="E562" s="4857" t="s">
        <v>4900</v>
      </c>
      <c r="F562" s="4858" t="str">
        <f>IF(TEMPLATE_SPHERE="HEAT","Гкал/час","тыс. куб. м/сутки")</f>
        <v>Гкал/час</v>
      </c>
      <c r="G562" s="4851"/>
      <c r="H562" s="4851">
        <v>0.243</v>
      </c>
      <c r="I562" s="4859"/>
      <c r="J562" s="4854"/>
      <c r="K562" s="4854"/>
      <c r="L562" s="4854"/>
      <c r="M562" s="4854"/>
      <c r="N562" s="4854"/>
      <c r="O562" s="4854"/>
      <c r="P562" s="4854"/>
      <c r="Q562" s="4854"/>
      <c r="R562" s="4860"/>
      <c r="S562" s="4854">
        <v>0</v>
      </c>
    </row>
    <row s="28966" customFormat="1" customHeight="1" ht="22.5">
      <c r="A563" s="4853"/>
      <c r="B563" s="4854"/>
      <c r="C563" s="4855" t="s">
        <v>103</v>
      </c>
      <c r="D563" s="4856" t="s">
        <v>4901</v>
      </c>
      <c r="E563" s="4857" t="s">
        <v>4902</v>
      </c>
      <c r="F563" s="4858" t="str">
        <f>IF(TEMPLATE_SPHERE="HEAT","Гкал/час","тыс. куб. м/сутки")</f>
        <v>Гкал/час</v>
      </c>
      <c r="G563" s="4851"/>
      <c r="H563" s="4851">
        <v>0.385</v>
      </c>
      <c r="I563" s="4859"/>
      <c r="J563" s="4854"/>
      <c r="K563" s="4854"/>
      <c r="L563" s="4854"/>
      <c r="M563" s="4854"/>
      <c r="N563" s="4854"/>
      <c r="O563" s="4854"/>
      <c r="P563" s="4854"/>
      <c r="Q563" s="4854"/>
      <c r="R563" s="4860"/>
      <c r="S563" s="4854">
        <v>0</v>
      </c>
    </row>
    <row s="28966" customFormat="1" customHeight="1" ht="22.5">
      <c r="A564" s="4853"/>
      <c r="B564" s="4854"/>
      <c r="C564" s="4855" t="s">
        <v>103</v>
      </c>
      <c r="D564" s="4856" t="s">
        <v>4903</v>
      </c>
      <c r="E564" s="4857" t="s">
        <v>4904</v>
      </c>
      <c r="F564" s="4858" t="str">
        <f>IF(TEMPLATE_SPHERE="HEAT","Гкал/час","тыс. куб. м/сутки")</f>
        <v>Гкал/час</v>
      </c>
      <c r="G564" s="4851"/>
      <c r="H564" s="4851">
        <v>0.761</v>
      </c>
      <c r="I564" s="4859"/>
      <c r="J564" s="4854"/>
      <c r="K564" s="4854"/>
      <c r="L564" s="4854"/>
      <c r="M564" s="4854"/>
      <c r="N564" s="4854"/>
      <c r="O564" s="4854"/>
      <c r="P564" s="4854"/>
      <c r="Q564" s="4854"/>
      <c r="R564" s="4860"/>
      <c r="S564" s="4854">
        <v>0</v>
      </c>
    </row>
    <row s="28966" customFormat="1" customHeight="1" ht="22.5">
      <c r="A565" s="4853"/>
      <c r="B565" s="4854"/>
      <c r="C565" s="4855" t="s">
        <v>103</v>
      </c>
      <c r="D565" s="4856" t="s">
        <v>4905</v>
      </c>
      <c r="E565" s="4857" t="s">
        <v>4906</v>
      </c>
      <c r="F565" s="4858" t="str">
        <f>IF(TEMPLATE_SPHERE="HEAT","Гкал/час","тыс. куб. м/сутки")</f>
        <v>Гкал/час</v>
      </c>
      <c r="G565" s="4851"/>
      <c r="H565" s="4851">
        <v>0.059</v>
      </c>
      <c r="I565" s="4859"/>
      <c r="J565" s="4854"/>
      <c r="K565" s="4854"/>
      <c r="L565" s="4854"/>
      <c r="M565" s="4854"/>
      <c r="N565" s="4854"/>
      <c r="O565" s="4854"/>
      <c r="P565" s="4854"/>
      <c r="Q565" s="4854"/>
      <c r="R565" s="4860"/>
      <c r="S565" s="4854">
        <v>0</v>
      </c>
    </row>
    <row s="28966" customFormat="1" customHeight="1" ht="22.5">
      <c r="A566" s="4853"/>
      <c r="B566" s="4854"/>
      <c r="C566" s="4855" t="s">
        <v>103</v>
      </c>
      <c r="D566" s="4856" t="s">
        <v>4907</v>
      </c>
      <c r="E566" s="4857" t="s">
        <v>4908</v>
      </c>
      <c r="F566" s="4858" t="str">
        <f>IF(TEMPLATE_SPHERE="HEAT","Гкал/час","тыс. куб. м/сутки")</f>
        <v>Гкал/час</v>
      </c>
      <c r="G566" s="4851"/>
      <c r="H566" s="4851">
        <v>0.022</v>
      </c>
      <c r="I566" s="4859"/>
      <c r="J566" s="4854"/>
      <c r="K566" s="4854"/>
      <c r="L566" s="4854"/>
      <c r="M566" s="4854"/>
      <c r="N566" s="4854"/>
      <c r="O566" s="4854"/>
      <c r="P566" s="4854"/>
      <c r="Q566" s="4854"/>
      <c r="R566" s="4860"/>
      <c r="S566" s="4854">
        <v>0</v>
      </c>
    </row>
    <row s="28966" customFormat="1" customHeight="1" ht="22.5">
      <c r="A567" s="4853"/>
      <c r="B567" s="4854"/>
      <c r="C567" s="4855" t="s">
        <v>103</v>
      </c>
      <c r="D567" s="4856" t="s">
        <v>4909</v>
      </c>
      <c r="E567" s="4857" t="s">
        <v>4910</v>
      </c>
      <c r="F567" s="4858" t="str">
        <f>IF(TEMPLATE_SPHERE="HEAT","Гкал/час","тыс. куб. м/сутки")</f>
        <v>Гкал/час</v>
      </c>
      <c r="G567" s="4851"/>
      <c r="H567" s="4851">
        <v>0.323</v>
      </c>
      <c r="I567" s="4859"/>
      <c r="J567" s="4854"/>
      <c r="K567" s="4854"/>
      <c r="L567" s="4854"/>
      <c r="M567" s="4854"/>
      <c r="N567" s="4854"/>
      <c r="O567" s="4854"/>
      <c r="P567" s="4854"/>
      <c r="Q567" s="4854"/>
      <c r="R567" s="4860"/>
      <c r="S567" s="4854">
        <v>0</v>
      </c>
    </row>
    <row s="28966" customFormat="1" customHeight="1" ht="22.5">
      <c r="A568" s="4853"/>
      <c r="B568" s="4854"/>
      <c r="C568" s="4855" t="s">
        <v>103</v>
      </c>
      <c r="D568" s="4856" t="s">
        <v>4911</v>
      </c>
      <c r="E568" s="4857" t="s">
        <v>4912</v>
      </c>
      <c r="F568" s="4858" t="str">
        <f>IF(TEMPLATE_SPHERE="HEAT","Гкал/час","тыс. куб. м/сутки")</f>
        <v>Гкал/час</v>
      </c>
      <c r="G568" s="4851"/>
      <c r="H568" s="4851">
        <v>0.513</v>
      </c>
      <c r="I568" s="4859"/>
      <c r="J568" s="4854"/>
      <c r="K568" s="4854"/>
      <c r="L568" s="4854"/>
      <c r="M568" s="4854"/>
      <c r="N568" s="4854"/>
      <c r="O568" s="4854"/>
      <c r="P568" s="4854"/>
      <c r="Q568" s="4854"/>
      <c r="R568" s="4860"/>
      <c r="S568" s="4854">
        <v>0</v>
      </c>
    </row>
    <row s="28966" customFormat="1" customHeight="1" ht="22.5">
      <c r="A569" s="4853"/>
      <c r="B569" s="4854"/>
      <c r="C569" s="4855" t="s">
        <v>103</v>
      </c>
      <c r="D569" s="4856" t="s">
        <v>4913</v>
      </c>
      <c r="E569" s="4857" t="s">
        <v>4914</v>
      </c>
      <c r="F569" s="4858" t="str">
        <f>IF(TEMPLATE_SPHERE="HEAT","Гкал/час","тыс. куб. м/сутки")</f>
        <v>Гкал/час</v>
      </c>
      <c r="G569" s="4851"/>
      <c r="H569" s="4851">
        <v>0.325</v>
      </c>
      <c r="I569" s="4859"/>
      <c r="J569" s="4854"/>
      <c r="K569" s="4854"/>
      <c r="L569" s="4854"/>
      <c r="M569" s="4854"/>
      <c r="N569" s="4854"/>
      <c r="O569" s="4854"/>
      <c r="P569" s="4854"/>
      <c r="Q569" s="4854"/>
      <c r="R569" s="4860"/>
      <c r="S569" s="4854">
        <v>0</v>
      </c>
    </row>
    <row s="28966" customFormat="1" customHeight="1" ht="22.5">
      <c r="A570" s="4853"/>
      <c r="B570" s="4854"/>
      <c r="C570" s="4855" t="s">
        <v>103</v>
      </c>
      <c r="D570" s="4856" t="s">
        <v>4915</v>
      </c>
      <c r="E570" s="4857" t="s">
        <v>4916</v>
      </c>
      <c r="F570" s="4858" t="str">
        <f>IF(TEMPLATE_SPHERE="HEAT","Гкал/час","тыс. куб. м/сутки")</f>
        <v>Гкал/час</v>
      </c>
      <c r="G570" s="4851"/>
      <c r="H570" s="4851">
        <v>0.163</v>
      </c>
      <c r="I570" s="4859"/>
      <c r="J570" s="4854"/>
      <c r="K570" s="4854"/>
      <c r="L570" s="4854"/>
      <c r="M570" s="4854"/>
      <c r="N570" s="4854"/>
      <c r="O570" s="4854"/>
      <c r="P570" s="4854"/>
      <c r="Q570" s="4854"/>
      <c r="R570" s="4860"/>
      <c r="S570" s="4854">
        <v>0</v>
      </c>
    </row>
    <row s="28966" customFormat="1" customHeight="1" ht="22.5">
      <c r="A571" s="4853"/>
      <c r="B571" s="4854"/>
      <c r="C571" s="4855" t="s">
        <v>103</v>
      </c>
      <c r="D571" s="4856" t="s">
        <v>4917</v>
      </c>
      <c r="E571" s="4857" t="s">
        <v>4918</v>
      </c>
      <c r="F571" s="4858" t="str">
        <f>IF(TEMPLATE_SPHERE="HEAT","Гкал/час","тыс. куб. м/сутки")</f>
        <v>Гкал/час</v>
      </c>
      <c r="G571" s="4851"/>
      <c r="H571" s="4851">
        <v>0.111</v>
      </c>
      <c r="I571" s="4859"/>
      <c r="J571" s="4854"/>
      <c r="K571" s="4854"/>
      <c r="L571" s="4854"/>
      <c r="M571" s="4854"/>
      <c r="N571" s="4854"/>
      <c r="O571" s="4854"/>
      <c r="P571" s="4854"/>
      <c r="Q571" s="4854"/>
      <c r="R571" s="4860"/>
      <c r="S571" s="4854">
        <v>0</v>
      </c>
    </row>
    <row s="28966" customFormat="1" customHeight="1" ht="22.5">
      <c r="A572" s="4853"/>
      <c r="B572" s="4854"/>
      <c r="C572" s="4855" t="s">
        <v>103</v>
      </c>
      <c r="D572" s="4856" t="s">
        <v>4919</v>
      </c>
      <c r="E572" s="4857" t="s">
        <v>4920</v>
      </c>
      <c r="F572" s="4858" t="str">
        <f>IF(TEMPLATE_SPHERE="HEAT","Гкал/час","тыс. куб. м/сутки")</f>
        <v>Гкал/час</v>
      </c>
      <c r="G572" s="4851"/>
      <c r="H572" s="4851">
        <v>0.21</v>
      </c>
      <c r="I572" s="4859"/>
      <c r="J572" s="4854"/>
      <c r="K572" s="4854"/>
      <c r="L572" s="4854"/>
      <c r="M572" s="4854"/>
      <c r="N572" s="4854"/>
      <c r="O572" s="4854"/>
      <c r="P572" s="4854"/>
      <c r="Q572" s="4854"/>
      <c r="R572" s="4860"/>
      <c r="S572" s="4854">
        <v>0</v>
      </c>
    </row>
    <row s="28966" customFormat="1" customHeight="1" ht="22.5">
      <c r="A573" s="4853"/>
      <c r="B573" s="4854"/>
      <c r="C573" s="4855" t="s">
        <v>103</v>
      </c>
      <c r="D573" s="4856" t="s">
        <v>4921</v>
      </c>
      <c r="E573" s="4857" t="s">
        <v>4922</v>
      </c>
      <c r="F573" s="4858" t="str">
        <f>IF(TEMPLATE_SPHERE="HEAT","Гкал/час","тыс. куб. м/сутки")</f>
        <v>Гкал/час</v>
      </c>
      <c r="G573" s="4851"/>
      <c r="H573" s="4851">
        <v>0.235</v>
      </c>
      <c r="I573" s="4859"/>
      <c r="J573" s="4854"/>
      <c r="K573" s="4854"/>
      <c r="L573" s="4854"/>
      <c r="M573" s="4854"/>
      <c r="N573" s="4854"/>
      <c r="O573" s="4854"/>
      <c r="P573" s="4854"/>
      <c r="Q573" s="4854"/>
      <c r="R573" s="4860"/>
      <c r="S573" s="4854">
        <v>0</v>
      </c>
    </row>
    <row s="28966" customFormat="1" customHeight="1" ht="22.5">
      <c r="A574" s="4853"/>
      <c r="B574" s="4854"/>
      <c r="C574" s="4855" t="s">
        <v>103</v>
      </c>
      <c r="D574" s="4856" t="s">
        <v>4923</v>
      </c>
      <c r="E574" s="4857" t="s">
        <v>4924</v>
      </c>
      <c r="F574" s="4858" t="str">
        <f>IF(TEMPLATE_SPHERE="HEAT","Гкал/час","тыс. куб. м/сутки")</f>
        <v>Гкал/час</v>
      </c>
      <c r="G574" s="4851"/>
      <c r="H574" s="4851">
        <v>0.391</v>
      </c>
      <c r="I574" s="4859"/>
      <c r="J574" s="4854"/>
      <c r="K574" s="4854"/>
      <c r="L574" s="4854"/>
      <c r="M574" s="4854"/>
      <c r="N574" s="4854"/>
      <c r="O574" s="4854"/>
      <c r="P574" s="4854"/>
      <c r="Q574" s="4854"/>
      <c r="R574" s="4860"/>
      <c r="S574" s="4854">
        <v>0</v>
      </c>
    </row>
    <row s="28966" customFormat="1" customHeight="1" ht="22.5">
      <c r="A575" s="4853"/>
      <c r="B575" s="4854"/>
      <c r="C575" s="4855" t="s">
        <v>103</v>
      </c>
      <c r="D575" s="4856" t="s">
        <v>4925</v>
      </c>
      <c r="E575" s="4857" t="s">
        <v>4926</v>
      </c>
      <c r="F575" s="4858" t="str">
        <f>IF(TEMPLATE_SPHERE="HEAT","Гкал/час","тыс. куб. м/сутки")</f>
        <v>Гкал/час</v>
      </c>
      <c r="G575" s="4851"/>
      <c r="H575" s="4851">
        <v>0.143</v>
      </c>
      <c r="I575" s="4859"/>
      <c r="J575" s="4854"/>
      <c r="K575" s="4854"/>
      <c r="L575" s="4854"/>
      <c r="M575" s="4854"/>
      <c r="N575" s="4854"/>
      <c r="O575" s="4854"/>
      <c r="P575" s="4854"/>
      <c r="Q575" s="4854"/>
      <c r="R575" s="4860"/>
      <c r="S575" s="4854">
        <v>0</v>
      </c>
    </row>
    <row s="28966" customFormat="1" customHeight="1" ht="22.5">
      <c r="A576" s="4853"/>
      <c r="B576" s="4854"/>
      <c r="C576" s="4855" t="s">
        <v>103</v>
      </c>
      <c r="D576" s="4856" t="s">
        <v>4927</v>
      </c>
      <c r="E576" s="4857" t="s">
        <v>4928</v>
      </c>
      <c r="F576" s="4858" t="str">
        <f>IF(TEMPLATE_SPHERE="HEAT","Гкал/час","тыс. куб. м/сутки")</f>
        <v>Гкал/час</v>
      </c>
      <c r="G576" s="4851"/>
      <c r="H576" s="4851">
        <v>0.167</v>
      </c>
      <c r="I576" s="4859"/>
      <c r="J576" s="4854"/>
      <c r="K576" s="4854"/>
      <c r="L576" s="4854"/>
      <c r="M576" s="4854"/>
      <c r="N576" s="4854"/>
      <c r="O576" s="4854"/>
      <c r="P576" s="4854"/>
      <c r="Q576" s="4854"/>
      <c r="R576" s="4860"/>
      <c r="S576" s="4854">
        <v>0</v>
      </c>
    </row>
    <row s="28966" customFormat="1" customHeight="1" ht="22.5">
      <c r="A577" s="4853"/>
      <c r="B577" s="4854"/>
      <c r="C577" s="4855" t="s">
        <v>103</v>
      </c>
      <c r="D577" s="4856" t="s">
        <v>4929</v>
      </c>
      <c r="E577" s="4857" t="s">
        <v>4930</v>
      </c>
      <c r="F577" s="4858" t="str">
        <f>IF(TEMPLATE_SPHERE="HEAT","Гкал/час","тыс. куб. м/сутки")</f>
        <v>Гкал/час</v>
      </c>
      <c r="G577" s="4851"/>
      <c r="H577" s="4851">
        <v>0.291</v>
      </c>
      <c r="I577" s="4859"/>
      <c r="J577" s="4854"/>
      <c r="K577" s="4854"/>
      <c r="L577" s="4854"/>
      <c r="M577" s="4854"/>
      <c r="N577" s="4854"/>
      <c r="O577" s="4854"/>
      <c r="P577" s="4854"/>
      <c r="Q577" s="4854"/>
      <c r="R577" s="4860"/>
      <c r="S577" s="4854">
        <v>0</v>
      </c>
    </row>
    <row s="28966" customFormat="1" customHeight="1" ht="22.5">
      <c r="A578" s="4853"/>
      <c r="B578" s="4854"/>
      <c r="C578" s="4855" t="s">
        <v>103</v>
      </c>
      <c r="D578" s="4856" t="s">
        <v>4931</v>
      </c>
      <c r="E578" s="4857" t="s">
        <v>4932</v>
      </c>
      <c r="F578" s="4858" t="str">
        <f>IF(TEMPLATE_SPHERE="HEAT","Гкал/час","тыс. куб. м/сутки")</f>
        <v>Гкал/час</v>
      </c>
      <c r="G578" s="4851"/>
      <c r="H578" s="4851">
        <v>0.839</v>
      </c>
      <c r="I578" s="4859"/>
      <c r="J578" s="4854"/>
      <c r="K578" s="4854"/>
      <c r="L578" s="4854"/>
      <c r="M578" s="4854"/>
      <c r="N578" s="4854"/>
      <c r="O578" s="4854"/>
      <c r="P578" s="4854"/>
      <c r="Q578" s="4854"/>
      <c r="R578" s="4860"/>
      <c r="S578" s="4854">
        <v>0</v>
      </c>
    </row>
    <row s="28966" customFormat="1" customHeight="1" ht="22.5">
      <c r="A579" s="4853"/>
      <c r="B579" s="4854"/>
      <c r="C579" s="4855" t="s">
        <v>103</v>
      </c>
      <c r="D579" s="4856" t="s">
        <v>4933</v>
      </c>
      <c r="E579" s="4857" t="s">
        <v>4934</v>
      </c>
      <c r="F579" s="4858" t="str">
        <f>IF(TEMPLATE_SPHERE="HEAT","Гкал/час","тыс. куб. м/сутки")</f>
        <v>Гкал/час</v>
      </c>
      <c r="G579" s="4851"/>
      <c r="H579" s="4851">
        <v>0.686</v>
      </c>
      <c r="I579" s="4859"/>
      <c r="J579" s="4854"/>
      <c r="K579" s="4854"/>
      <c r="L579" s="4854"/>
      <c r="M579" s="4854"/>
      <c r="N579" s="4854"/>
      <c r="O579" s="4854"/>
      <c r="P579" s="4854"/>
      <c r="Q579" s="4854"/>
      <c r="R579" s="4860"/>
      <c r="S579" s="4854">
        <v>0</v>
      </c>
    </row>
    <row s="28966" customFormat="1" customHeight="1" ht="22.5">
      <c r="A580" s="4853"/>
      <c r="B580" s="4854"/>
      <c r="C580" s="4855" t="s">
        <v>103</v>
      </c>
      <c r="D580" s="4856" t="s">
        <v>4935</v>
      </c>
      <c r="E580" s="4857" t="s">
        <v>4936</v>
      </c>
      <c r="F580" s="4858" t="str">
        <f>IF(TEMPLATE_SPHERE="HEAT","Гкал/час","тыс. куб. м/сутки")</f>
        <v>Гкал/час</v>
      </c>
      <c r="G580" s="4851"/>
      <c r="H580" s="4851">
        <v>0.257</v>
      </c>
      <c r="I580" s="4859"/>
      <c r="J580" s="4854"/>
      <c r="K580" s="4854"/>
      <c r="L580" s="4854"/>
      <c r="M580" s="4854"/>
      <c r="N580" s="4854"/>
      <c r="O580" s="4854"/>
      <c r="P580" s="4854"/>
      <c r="Q580" s="4854"/>
      <c r="R580" s="4860"/>
      <c r="S580" s="4854">
        <v>0</v>
      </c>
    </row>
    <row s="28966" customFormat="1" customHeight="1" ht="22.5">
      <c r="A581" s="4853"/>
      <c r="B581" s="4854"/>
      <c r="C581" s="4855" t="s">
        <v>103</v>
      </c>
      <c r="D581" s="4856" t="s">
        <v>4937</v>
      </c>
      <c r="E581" s="4857" t="s">
        <v>4938</v>
      </c>
      <c r="F581" s="4858" t="str">
        <f>IF(TEMPLATE_SPHERE="HEAT","Гкал/час","тыс. куб. м/сутки")</f>
        <v>Гкал/час</v>
      </c>
      <c r="G581" s="4851"/>
      <c r="H581" s="4851">
        <v>0.805</v>
      </c>
      <c r="I581" s="4859"/>
      <c r="J581" s="4854"/>
      <c r="K581" s="4854"/>
      <c r="L581" s="4854"/>
      <c r="M581" s="4854"/>
      <c r="N581" s="4854"/>
      <c r="O581" s="4854"/>
      <c r="P581" s="4854"/>
      <c r="Q581" s="4854"/>
      <c r="R581" s="4860"/>
      <c r="S581" s="4854">
        <v>0</v>
      </c>
    </row>
    <row s="28966" customFormat="1" customHeight="1" ht="22.5">
      <c r="A582" s="4853"/>
      <c r="B582" s="4854"/>
      <c r="C582" s="4855" t="s">
        <v>103</v>
      </c>
      <c r="D582" s="4856" t="s">
        <v>4939</v>
      </c>
      <c r="E582" s="4857" t="s">
        <v>4940</v>
      </c>
      <c r="F582" s="4858" t="str">
        <f>IF(TEMPLATE_SPHERE="HEAT","Гкал/час","тыс. куб. м/сутки")</f>
        <v>Гкал/час</v>
      </c>
      <c r="G582" s="4851"/>
      <c r="H582" s="4851">
        <v>2.205</v>
      </c>
      <c r="I582" s="4859"/>
      <c r="J582" s="4854"/>
      <c r="K582" s="4854"/>
      <c r="L582" s="4854"/>
      <c r="M582" s="4854"/>
      <c r="N582" s="4854"/>
      <c r="O582" s="4854"/>
      <c r="P582" s="4854"/>
      <c r="Q582" s="4854"/>
      <c r="R582" s="4860"/>
      <c r="S582" s="4854">
        <v>0</v>
      </c>
    </row>
    <row s="28966" customFormat="1" customHeight="1" ht="22.5">
      <c r="A583" s="4853"/>
      <c r="B583" s="4854"/>
      <c r="C583" s="4855" t="s">
        <v>103</v>
      </c>
      <c r="D583" s="4856" t="s">
        <v>4941</v>
      </c>
      <c r="E583" s="4857" t="s">
        <v>4942</v>
      </c>
      <c r="F583" s="4858" t="str">
        <f>IF(TEMPLATE_SPHERE="HEAT","Гкал/час","тыс. куб. м/сутки")</f>
        <v>Гкал/час</v>
      </c>
      <c r="G583" s="4851"/>
      <c r="H583" s="4851">
        <v>0.207</v>
      </c>
      <c r="I583" s="4859"/>
      <c r="J583" s="4854"/>
      <c r="K583" s="4854"/>
      <c r="L583" s="4854"/>
      <c r="M583" s="4854"/>
      <c r="N583" s="4854"/>
      <c r="O583" s="4854"/>
      <c r="P583" s="4854"/>
      <c r="Q583" s="4854"/>
      <c r="R583" s="4860"/>
      <c r="S583" s="4854">
        <v>0</v>
      </c>
    </row>
    <row s="28966" customFormat="1" customHeight="1" ht="22.5">
      <c r="A584" s="4853"/>
      <c r="B584" s="4854"/>
      <c r="C584" s="4855" t="s">
        <v>103</v>
      </c>
      <c r="D584" s="4856" t="s">
        <v>4943</v>
      </c>
      <c r="E584" s="4857" t="s">
        <v>4944</v>
      </c>
      <c r="F584" s="4858" t="str">
        <f>IF(TEMPLATE_SPHERE="HEAT","Гкал/час","тыс. куб. м/сутки")</f>
        <v>Гкал/час</v>
      </c>
      <c r="G584" s="4851"/>
      <c r="H584" s="4851">
        <v>1.432</v>
      </c>
      <c r="I584" s="4859"/>
      <c r="J584" s="4854"/>
      <c r="K584" s="4854"/>
      <c r="L584" s="4854"/>
      <c r="M584" s="4854"/>
      <c r="N584" s="4854"/>
      <c r="O584" s="4854"/>
      <c r="P584" s="4854"/>
      <c r="Q584" s="4854"/>
      <c r="R584" s="4860"/>
      <c r="S584" s="4854">
        <v>0</v>
      </c>
    </row>
    <row s="28966" customFormat="1" customHeight="1" ht="22.5">
      <c r="A585" s="4853"/>
      <c r="B585" s="4854"/>
      <c r="C585" s="4855" t="s">
        <v>103</v>
      </c>
      <c r="D585" s="4856" t="s">
        <v>4945</v>
      </c>
      <c r="E585" s="4857" t="s">
        <v>4946</v>
      </c>
      <c r="F585" s="4858" t="str">
        <f>IF(TEMPLATE_SPHERE="HEAT","Гкал/час","тыс. куб. м/сутки")</f>
        <v>Гкал/час</v>
      </c>
      <c r="G585" s="4851"/>
      <c r="H585" s="4851">
        <v>0.626</v>
      </c>
      <c r="I585" s="4859"/>
      <c r="J585" s="4854"/>
      <c r="K585" s="4854"/>
      <c r="L585" s="4854"/>
      <c r="M585" s="4854"/>
      <c r="N585" s="4854"/>
      <c r="O585" s="4854"/>
      <c r="P585" s="4854"/>
      <c r="Q585" s="4854"/>
      <c r="R585" s="4860"/>
      <c r="S585" s="4854">
        <v>0</v>
      </c>
    </row>
    <row s="28966" customFormat="1" customHeight="1" ht="22.5">
      <c r="A586" s="4853"/>
      <c r="B586" s="4854"/>
      <c r="C586" s="4855" t="s">
        <v>103</v>
      </c>
      <c r="D586" s="4856" t="s">
        <v>4947</v>
      </c>
      <c r="E586" s="4857" t="s">
        <v>4948</v>
      </c>
      <c r="F586" s="4858" t="str">
        <f>IF(TEMPLATE_SPHERE="HEAT","Гкал/час","тыс. куб. м/сутки")</f>
        <v>Гкал/час</v>
      </c>
      <c r="G586" s="4851"/>
      <c r="H586" s="4851">
        <v>0.379</v>
      </c>
      <c r="I586" s="4859"/>
      <c r="J586" s="4854"/>
      <c r="K586" s="4854"/>
      <c r="L586" s="4854"/>
      <c r="M586" s="4854"/>
      <c r="N586" s="4854"/>
      <c r="O586" s="4854"/>
      <c r="P586" s="4854"/>
      <c r="Q586" s="4854"/>
      <c r="R586" s="4860"/>
      <c r="S586" s="4854">
        <v>0</v>
      </c>
    </row>
    <row s="28966" customFormat="1" customHeight="1" ht="22.5">
      <c r="A587" s="4853"/>
      <c r="B587" s="4854"/>
      <c r="C587" s="4855" t="s">
        <v>103</v>
      </c>
      <c r="D587" s="4856" t="s">
        <v>4949</v>
      </c>
      <c r="E587" s="4857" t="s">
        <v>4950</v>
      </c>
      <c r="F587" s="4858" t="str">
        <f>IF(TEMPLATE_SPHERE="HEAT","Гкал/час","тыс. куб. м/сутки")</f>
        <v>Гкал/час</v>
      </c>
      <c r="G587" s="4851"/>
      <c r="H587" s="4851">
        <v>0.787</v>
      </c>
      <c r="I587" s="4859"/>
      <c r="J587" s="4854"/>
      <c r="K587" s="4854"/>
      <c r="L587" s="4854"/>
      <c r="M587" s="4854"/>
      <c r="N587" s="4854"/>
      <c r="O587" s="4854"/>
      <c r="P587" s="4854"/>
      <c r="Q587" s="4854"/>
      <c r="R587" s="4860"/>
      <c r="S587" s="4854">
        <v>0</v>
      </c>
    </row>
    <row s="28966" customFormat="1" customHeight="1" ht="22.5">
      <c r="A588" s="4853"/>
      <c r="B588" s="4854"/>
      <c r="C588" s="4855" t="s">
        <v>103</v>
      </c>
      <c r="D588" s="4856" t="s">
        <v>4951</v>
      </c>
      <c r="E588" s="4857" t="s">
        <v>4952</v>
      </c>
      <c r="F588" s="4858" t="str">
        <f>IF(TEMPLATE_SPHERE="HEAT","Гкал/час","тыс. куб. м/сутки")</f>
        <v>Гкал/час</v>
      </c>
      <c r="G588" s="4851"/>
      <c r="H588" s="4851">
        <v>0.283</v>
      </c>
      <c r="I588" s="4859"/>
      <c r="J588" s="4854"/>
      <c r="K588" s="4854"/>
      <c r="L588" s="4854"/>
      <c r="M588" s="4854"/>
      <c r="N588" s="4854"/>
      <c r="O588" s="4854"/>
      <c r="P588" s="4854"/>
      <c r="Q588" s="4854"/>
      <c r="R588" s="4860"/>
      <c r="S588" s="4854">
        <v>0</v>
      </c>
    </row>
    <row s="28966" customFormat="1" customHeight="1" ht="22.5">
      <c r="A589" s="4853"/>
      <c r="B589" s="4854"/>
      <c r="C589" s="4855" t="s">
        <v>103</v>
      </c>
      <c r="D589" s="4856" t="s">
        <v>4953</v>
      </c>
      <c r="E589" s="4857" t="s">
        <v>4954</v>
      </c>
      <c r="F589" s="4858" t="str">
        <f>IF(TEMPLATE_SPHERE="HEAT","Гкал/час","тыс. куб. м/сутки")</f>
        <v>Гкал/час</v>
      </c>
      <c r="G589" s="4851"/>
      <c r="H589" s="4851">
        <v>0.393</v>
      </c>
      <c r="I589" s="4859"/>
      <c r="J589" s="4854"/>
      <c r="K589" s="4854"/>
      <c r="L589" s="4854"/>
      <c r="M589" s="4854"/>
      <c r="N589" s="4854"/>
      <c r="O589" s="4854"/>
      <c r="P589" s="4854"/>
      <c r="Q589" s="4854"/>
      <c r="R589" s="4860"/>
      <c r="S589" s="4854">
        <v>0</v>
      </c>
    </row>
    <row s="28966" customFormat="1" customHeight="1" ht="22.5">
      <c r="A590" s="4853"/>
      <c r="B590" s="4854"/>
      <c r="C590" s="4855" t="s">
        <v>103</v>
      </c>
      <c r="D590" s="4856" t="s">
        <v>4955</v>
      </c>
      <c r="E590" s="4857" t="s">
        <v>4956</v>
      </c>
      <c r="F590" s="4858" t="str">
        <f>IF(TEMPLATE_SPHERE="HEAT","Гкал/час","тыс. куб. м/сутки")</f>
        <v>Гкал/час</v>
      </c>
      <c r="G590" s="4851"/>
      <c r="H590" s="4851">
        <v>2</v>
      </c>
      <c r="I590" s="4859"/>
      <c r="J590" s="4854"/>
      <c r="K590" s="4854"/>
      <c r="L590" s="4854"/>
      <c r="M590" s="4854"/>
      <c r="N590" s="4854"/>
      <c r="O590" s="4854"/>
      <c r="P590" s="4854"/>
      <c r="Q590" s="4854"/>
      <c r="R590" s="4860"/>
      <c r="S590" s="4854">
        <v>0</v>
      </c>
    </row>
    <row s="28966" customFormat="1" customHeight="1" ht="22.5">
      <c r="A591" s="4853"/>
      <c r="B591" s="4854"/>
      <c r="C591" s="4855" t="s">
        <v>103</v>
      </c>
      <c r="D591" s="4856" t="s">
        <v>4957</v>
      </c>
      <c r="E591" s="4857" t="s">
        <v>4958</v>
      </c>
      <c r="F591" s="4858" t="str">
        <f>IF(TEMPLATE_SPHERE="HEAT","Гкал/час","тыс. куб. м/сутки")</f>
        <v>Гкал/час</v>
      </c>
      <c r="G591" s="4851"/>
      <c r="H591" s="4851">
        <v>1.249</v>
      </c>
      <c r="I591" s="4859"/>
      <c r="J591" s="4854"/>
      <c r="K591" s="4854"/>
      <c r="L591" s="4854"/>
      <c r="M591" s="4854"/>
      <c r="N591" s="4854"/>
      <c r="O591" s="4854"/>
      <c r="P591" s="4854"/>
      <c r="Q591" s="4854"/>
      <c r="R591" s="4860"/>
      <c r="S591" s="4854">
        <v>0</v>
      </c>
    </row>
    <row s="28966" customFormat="1" customHeight="1" ht="22.5">
      <c r="A592" s="4853"/>
      <c r="B592" s="4854"/>
      <c r="C592" s="4855" t="s">
        <v>103</v>
      </c>
      <c r="D592" s="4856" t="s">
        <v>4959</v>
      </c>
      <c r="E592" s="4857" t="s">
        <v>4960</v>
      </c>
      <c r="F592" s="4858" t="str">
        <f>IF(TEMPLATE_SPHERE="HEAT","Гкал/час","тыс. куб. м/сутки")</f>
        <v>Гкал/час</v>
      </c>
      <c r="G592" s="4851"/>
      <c r="H592" s="4851">
        <v>1.861</v>
      </c>
      <c r="I592" s="4859"/>
      <c r="J592" s="4854"/>
      <c r="K592" s="4854"/>
      <c r="L592" s="4854"/>
      <c r="M592" s="4854"/>
      <c r="N592" s="4854"/>
      <c r="O592" s="4854"/>
      <c r="P592" s="4854"/>
      <c r="Q592" s="4854"/>
      <c r="R592" s="4860"/>
      <c r="S592" s="4854">
        <v>0</v>
      </c>
    </row>
    <row s="28966" customFormat="1" customHeight="1" ht="22.5">
      <c r="A593" s="4853"/>
      <c r="B593" s="4854"/>
      <c r="C593" s="4855" t="s">
        <v>103</v>
      </c>
      <c r="D593" s="4856" t="s">
        <v>4961</v>
      </c>
      <c r="E593" s="4857" t="s">
        <v>4962</v>
      </c>
      <c r="F593" s="4858" t="str">
        <f>IF(TEMPLATE_SPHERE="HEAT","Гкал/час","тыс. куб. м/сутки")</f>
        <v>Гкал/час</v>
      </c>
      <c r="G593" s="4851"/>
      <c r="H593" s="4851">
        <v>0.277</v>
      </c>
      <c r="I593" s="4859"/>
      <c r="J593" s="4854"/>
      <c r="K593" s="4854"/>
      <c r="L593" s="4854"/>
      <c r="M593" s="4854"/>
      <c r="N593" s="4854"/>
      <c r="O593" s="4854"/>
      <c r="P593" s="4854"/>
      <c r="Q593" s="4854"/>
      <c r="R593" s="4860"/>
      <c r="S593" s="4854">
        <v>0</v>
      </c>
    </row>
    <row s="28966" customFormat="1" customHeight="1" ht="22.5">
      <c r="A594" s="4853"/>
      <c r="B594" s="4854"/>
      <c r="C594" s="4855" t="s">
        <v>103</v>
      </c>
      <c r="D594" s="4856" t="s">
        <v>4963</v>
      </c>
      <c r="E594" s="4857" t="s">
        <v>4964</v>
      </c>
      <c r="F594" s="4858" t="str">
        <f>IF(TEMPLATE_SPHERE="HEAT","Гкал/час","тыс. куб. м/сутки")</f>
        <v>Гкал/час</v>
      </c>
      <c r="G594" s="4851"/>
      <c r="H594" s="4851">
        <v>2.073</v>
      </c>
      <c r="I594" s="4859"/>
      <c r="J594" s="4854"/>
      <c r="K594" s="4854"/>
      <c r="L594" s="4854"/>
      <c r="M594" s="4854"/>
      <c r="N594" s="4854"/>
      <c r="O594" s="4854"/>
      <c r="P594" s="4854"/>
      <c r="Q594" s="4854"/>
      <c r="R594" s="4860"/>
      <c r="S594" s="4854">
        <v>0</v>
      </c>
    </row>
    <row s="28966" customFormat="1" customHeight="1" ht="22.5">
      <c r="A595" s="4853"/>
      <c r="B595" s="4854"/>
      <c r="C595" s="4855" t="s">
        <v>103</v>
      </c>
      <c r="D595" s="4856" t="s">
        <v>4965</v>
      </c>
      <c r="E595" s="4857" t="s">
        <v>4966</v>
      </c>
      <c r="F595" s="4858" t="str">
        <f>IF(TEMPLATE_SPHERE="HEAT","Гкал/час","тыс. куб. м/сутки")</f>
        <v>Гкал/час</v>
      </c>
      <c r="G595" s="4851"/>
      <c r="H595" s="4851">
        <v>0.278</v>
      </c>
      <c r="I595" s="4859"/>
      <c r="J595" s="4854"/>
      <c r="K595" s="4854"/>
      <c r="L595" s="4854"/>
      <c r="M595" s="4854"/>
      <c r="N595" s="4854"/>
      <c r="O595" s="4854"/>
      <c r="P595" s="4854"/>
      <c r="Q595" s="4854"/>
      <c r="R595" s="4860"/>
      <c r="S595" s="4854">
        <v>0</v>
      </c>
    </row>
    <row s="28966" customFormat="1" customHeight="1" ht="22.5">
      <c r="A596" s="4853"/>
      <c r="B596" s="4854"/>
      <c r="C596" s="4855" t="s">
        <v>103</v>
      </c>
      <c r="D596" s="4856" t="s">
        <v>4967</v>
      </c>
      <c r="E596" s="4857" t="s">
        <v>4968</v>
      </c>
      <c r="F596" s="4858" t="str">
        <f>IF(TEMPLATE_SPHERE="HEAT","Гкал/час","тыс. куб. м/сутки")</f>
        <v>Гкал/час</v>
      </c>
      <c r="G596" s="4851"/>
      <c r="H596" s="4851">
        <v>1.516</v>
      </c>
      <c r="I596" s="4859"/>
      <c r="J596" s="4854"/>
      <c r="K596" s="4854"/>
      <c r="L596" s="4854"/>
      <c r="M596" s="4854"/>
      <c r="N596" s="4854"/>
      <c r="O596" s="4854"/>
      <c r="P596" s="4854"/>
      <c r="Q596" s="4854"/>
      <c r="R596" s="4860"/>
      <c r="S596" s="4854">
        <v>0</v>
      </c>
    </row>
    <row s="28966" customFormat="1" customHeight="1" ht="22.5">
      <c r="A597" s="4853"/>
      <c r="B597" s="4854"/>
      <c r="C597" s="4855" t="s">
        <v>103</v>
      </c>
      <c r="D597" s="4856" t="s">
        <v>4969</v>
      </c>
      <c r="E597" s="4857" t="s">
        <v>4970</v>
      </c>
      <c r="F597" s="4858" t="str">
        <f>IF(TEMPLATE_SPHERE="HEAT","Гкал/час","тыс. куб. м/сутки")</f>
        <v>Гкал/час</v>
      </c>
      <c r="G597" s="4851"/>
      <c r="H597" s="4851">
        <v>0.011</v>
      </c>
      <c r="I597" s="4859"/>
      <c r="J597" s="4854"/>
      <c r="K597" s="4854"/>
      <c r="L597" s="4854"/>
      <c r="M597" s="4854"/>
      <c r="N597" s="4854"/>
      <c r="O597" s="4854"/>
      <c r="P597" s="4854"/>
      <c r="Q597" s="4854"/>
      <c r="R597" s="4860"/>
      <c r="S597" s="4854">
        <v>0</v>
      </c>
    </row>
    <row s="28966" customFormat="1" customHeight="1" ht="22.5">
      <c r="A598" s="4853"/>
      <c r="B598" s="4854"/>
      <c r="C598" s="4855" t="s">
        <v>103</v>
      </c>
      <c r="D598" s="4856" t="s">
        <v>4971</v>
      </c>
      <c r="E598" s="4857" t="s">
        <v>4972</v>
      </c>
      <c r="F598" s="4858" t="str">
        <f>IF(TEMPLATE_SPHERE="HEAT","Гкал/час","тыс. куб. м/сутки")</f>
        <v>Гкал/час</v>
      </c>
      <c r="G598" s="4851"/>
      <c r="H598" s="4851">
        <v>0.151</v>
      </c>
      <c r="I598" s="4859"/>
      <c r="J598" s="4854"/>
      <c r="K598" s="4854"/>
      <c r="L598" s="4854"/>
      <c r="M598" s="4854"/>
      <c r="N598" s="4854"/>
      <c r="O598" s="4854"/>
      <c r="P598" s="4854"/>
      <c r="Q598" s="4854"/>
      <c r="R598" s="4860"/>
      <c r="S598" s="4854">
        <v>0</v>
      </c>
    </row>
    <row s="28966" customFormat="1" customHeight="1" ht="22.5">
      <c r="A599" s="4853"/>
      <c r="B599" s="4854"/>
      <c r="C599" s="4855" t="s">
        <v>103</v>
      </c>
      <c r="D599" s="4856" t="s">
        <v>4973</v>
      </c>
      <c r="E599" s="4857" t="s">
        <v>4974</v>
      </c>
      <c r="F599" s="4858" t="str">
        <f>IF(TEMPLATE_SPHERE="HEAT","Гкал/час","тыс. куб. м/сутки")</f>
        <v>Гкал/час</v>
      </c>
      <c r="G599" s="4851"/>
      <c r="H599" s="4851">
        <v>0.504</v>
      </c>
      <c r="I599" s="4859"/>
      <c r="J599" s="4854"/>
      <c r="K599" s="4854"/>
      <c r="L599" s="4854"/>
      <c r="M599" s="4854"/>
      <c r="N599" s="4854"/>
      <c r="O599" s="4854"/>
      <c r="P599" s="4854"/>
      <c r="Q599" s="4854"/>
      <c r="R599" s="4860"/>
      <c r="S599" s="4854">
        <v>0</v>
      </c>
    </row>
    <row s="28966" customFormat="1" customHeight="1" ht="22.5">
      <c r="A600" s="4853"/>
      <c r="B600" s="4854"/>
      <c r="C600" s="4855" t="s">
        <v>103</v>
      </c>
      <c r="D600" s="4856" t="s">
        <v>4975</v>
      </c>
      <c r="E600" s="4857" t="s">
        <v>4976</v>
      </c>
      <c r="F600" s="4858" t="str">
        <f>IF(TEMPLATE_SPHERE="HEAT","Гкал/час","тыс. куб. м/сутки")</f>
        <v>Гкал/час</v>
      </c>
      <c r="G600" s="4851"/>
      <c r="H600" s="4851">
        <v>0.897</v>
      </c>
      <c r="I600" s="4859"/>
      <c r="J600" s="4854"/>
      <c r="K600" s="4854"/>
      <c r="L600" s="4854"/>
      <c r="M600" s="4854"/>
      <c r="N600" s="4854"/>
      <c r="O600" s="4854"/>
      <c r="P600" s="4854"/>
      <c r="Q600" s="4854"/>
      <c r="R600" s="4860"/>
      <c r="S600" s="4854">
        <v>0</v>
      </c>
    </row>
    <row s="28966" customFormat="1" customHeight="1" ht="22.5">
      <c r="A601" s="4853"/>
      <c r="B601" s="4854"/>
      <c r="C601" s="4855" t="s">
        <v>103</v>
      </c>
      <c r="D601" s="4856" t="s">
        <v>4977</v>
      </c>
      <c r="E601" s="4857" t="s">
        <v>4978</v>
      </c>
      <c r="F601" s="4858" t="str">
        <f>IF(TEMPLATE_SPHERE="HEAT","Гкал/час","тыс. куб. м/сутки")</f>
        <v>Гкал/час</v>
      </c>
      <c r="G601" s="4851"/>
      <c r="H601" s="4851">
        <v>0.012</v>
      </c>
      <c r="I601" s="4859"/>
      <c r="J601" s="4854"/>
      <c r="K601" s="4854"/>
      <c r="L601" s="4854"/>
      <c r="M601" s="4854"/>
      <c r="N601" s="4854"/>
      <c r="O601" s="4854"/>
      <c r="P601" s="4854"/>
      <c r="Q601" s="4854"/>
      <c r="R601" s="4860"/>
      <c r="S601" s="4854">
        <v>0</v>
      </c>
    </row>
    <row s="28966" customFormat="1" customHeight="1" ht="22.5">
      <c r="A602" s="4853"/>
      <c r="B602" s="4854"/>
      <c r="C602" s="4855" t="s">
        <v>103</v>
      </c>
      <c r="D602" s="4856" t="s">
        <v>4979</v>
      </c>
      <c r="E602" s="4857" t="s">
        <v>4980</v>
      </c>
      <c r="F602" s="4858" t="str">
        <f>IF(TEMPLATE_SPHERE="HEAT","Гкал/час","тыс. куб. м/сутки")</f>
        <v>Гкал/час</v>
      </c>
      <c r="G602" s="4851"/>
      <c r="H602" s="4851">
        <v>6.194</v>
      </c>
      <c r="I602" s="4859"/>
      <c r="J602" s="4854"/>
      <c r="K602" s="4854"/>
      <c r="L602" s="4854"/>
      <c r="M602" s="4854"/>
      <c r="N602" s="4854"/>
      <c r="O602" s="4854"/>
      <c r="P602" s="4854"/>
      <c r="Q602" s="4854"/>
      <c r="R602" s="4860"/>
      <c r="S602" s="4854">
        <v>0</v>
      </c>
    </row>
    <row s="28966" customFormat="1" customHeight="1" ht="22.5">
      <c r="A603" s="4853"/>
      <c r="B603" s="4854"/>
      <c r="C603" s="4855" t="s">
        <v>103</v>
      </c>
      <c r="D603" s="4856" t="s">
        <v>4981</v>
      </c>
      <c r="E603" s="4857" t="s">
        <v>4982</v>
      </c>
      <c r="F603" s="4858" t="str">
        <f>IF(TEMPLATE_SPHERE="HEAT","Гкал/час","тыс. куб. м/сутки")</f>
        <v>Гкал/час</v>
      </c>
      <c r="G603" s="4851"/>
      <c r="H603" s="4851">
        <v>0.056</v>
      </c>
      <c r="I603" s="4859"/>
      <c r="J603" s="4854"/>
      <c r="K603" s="4854"/>
      <c r="L603" s="4854"/>
      <c r="M603" s="4854"/>
      <c r="N603" s="4854"/>
      <c r="O603" s="4854"/>
      <c r="P603" s="4854"/>
      <c r="Q603" s="4854"/>
      <c r="R603" s="4860"/>
      <c r="S603" s="4854">
        <v>0</v>
      </c>
    </row>
    <row s="28966" customFormat="1" customHeight="1" ht="22.5">
      <c r="A604" s="4853"/>
      <c r="B604" s="4854"/>
      <c r="C604" s="4855" t="s">
        <v>103</v>
      </c>
      <c r="D604" s="4856" t="s">
        <v>4983</v>
      </c>
      <c r="E604" s="4857" t="s">
        <v>4984</v>
      </c>
      <c r="F604" s="4858" t="str">
        <f>IF(TEMPLATE_SPHERE="HEAT","Гкал/час","тыс. куб. м/сутки")</f>
        <v>Гкал/час</v>
      </c>
      <c r="G604" s="4851"/>
      <c r="H604" s="4851">
        <v>0.043</v>
      </c>
      <c r="I604" s="4859"/>
      <c r="J604" s="4854"/>
      <c r="K604" s="4854"/>
      <c r="L604" s="4854"/>
      <c r="M604" s="4854"/>
      <c r="N604" s="4854"/>
      <c r="O604" s="4854"/>
      <c r="P604" s="4854"/>
      <c r="Q604" s="4854"/>
      <c r="R604" s="4860"/>
      <c r="S604" s="4854">
        <v>0</v>
      </c>
    </row>
    <row s="28966" customFormat="1" customHeight="1" ht="22.5">
      <c r="A605" s="4853"/>
      <c r="B605" s="4854"/>
      <c r="C605" s="4855" t="s">
        <v>103</v>
      </c>
      <c r="D605" s="4856" t="s">
        <v>4985</v>
      </c>
      <c r="E605" s="4857" t="s">
        <v>4986</v>
      </c>
      <c r="F605" s="4858" t="str">
        <f>IF(TEMPLATE_SPHERE="HEAT","Гкал/час","тыс. куб. м/сутки")</f>
        <v>Гкал/час</v>
      </c>
      <c r="G605" s="4851"/>
      <c r="H605" s="4851">
        <v>0.009</v>
      </c>
      <c r="I605" s="4859"/>
      <c r="J605" s="4854"/>
      <c r="K605" s="4854"/>
      <c r="L605" s="4854"/>
      <c r="M605" s="4854"/>
      <c r="N605" s="4854"/>
      <c r="O605" s="4854"/>
      <c r="P605" s="4854"/>
      <c r="Q605" s="4854"/>
      <c r="R605" s="4860"/>
      <c r="S605" s="4854">
        <v>0</v>
      </c>
    </row>
    <row s="28966" customFormat="1" customHeight="1" ht="22.5">
      <c r="A606" s="4853"/>
      <c r="B606" s="4854"/>
      <c r="C606" s="4855" t="s">
        <v>103</v>
      </c>
      <c r="D606" s="4856" t="s">
        <v>4987</v>
      </c>
      <c r="E606" s="4857" t="s">
        <v>4988</v>
      </c>
      <c r="F606" s="4858" t="str">
        <f>IF(TEMPLATE_SPHERE="HEAT","Гкал/час","тыс. куб. м/сутки")</f>
        <v>Гкал/час</v>
      </c>
      <c r="G606" s="4851"/>
      <c r="H606" s="4851">
        <v>1.633</v>
      </c>
      <c r="I606" s="4859"/>
      <c r="J606" s="4854"/>
      <c r="K606" s="4854"/>
      <c r="L606" s="4854"/>
      <c r="M606" s="4854"/>
      <c r="N606" s="4854"/>
      <c r="O606" s="4854"/>
      <c r="P606" s="4854"/>
      <c r="Q606" s="4854"/>
      <c r="R606" s="4860"/>
      <c r="S606" s="4854">
        <v>0</v>
      </c>
    </row>
    <row s="28966" customFormat="1" customHeight="1" ht="22.5">
      <c r="A607" s="4853"/>
      <c r="B607" s="4854"/>
      <c r="C607" s="4855" t="s">
        <v>103</v>
      </c>
      <c r="D607" s="4856" t="s">
        <v>4989</v>
      </c>
      <c r="E607" s="4857" t="s">
        <v>4990</v>
      </c>
      <c r="F607" s="4858" t="str">
        <f>IF(TEMPLATE_SPHERE="HEAT","Гкал/час","тыс. куб. м/сутки")</f>
        <v>Гкал/час</v>
      </c>
      <c r="G607" s="4851"/>
      <c r="H607" s="4851">
        <v>0.947</v>
      </c>
      <c r="I607" s="4859"/>
      <c r="J607" s="4854"/>
      <c r="K607" s="4854"/>
      <c r="L607" s="4854"/>
      <c r="M607" s="4854"/>
      <c r="N607" s="4854"/>
      <c r="O607" s="4854"/>
      <c r="P607" s="4854"/>
      <c r="Q607" s="4854"/>
      <c r="R607" s="4860"/>
      <c r="S607" s="4854">
        <v>0</v>
      </c>
    </row>
    <row s="28966" customFormat="1" customHeight="1" ht="22.5">
      <c r="A608" s="4853"/>
      <c r="B608" s="4854"/>
      <c r="C608" s="4855" t="s">
        <v>103</v>
      </c>
      <c r="D608" s="4856" t="s">
        <v>4991</v>
      </c>
      <c r="E608" s="4857" t="s">
        <v>4992</v>
      </c>
      <c r="F608" s="4858" t="str">
        <f>IF(TEMPLATE_SPHERE="HEAT","Гкал/час","тыс. куб. м/сутки")</f>
        <v>Гкал/час</v>
      </c>
      <c r="G608" s="4851"/>
      <c r="H608" s="4851">
        <v>1.178</v>
      </c>
      <c r="I608" s="4859"/>
      <c r="J608" s="4854"/>
      <c r="K608" s="4854"/>
      <c r="L608" s="4854"/>
      <c r="M608" s="4854"/>
      <c r="N608" s="4854"/>
      <c r="O608" s="4854"/>
      <c r="P608" s="4854"/>
      <c r="Q608" s="4854"/>
      <c r="R608" s="4860"/>
      <c r="S608" s="4854">
        <v>0</v>
      </c>
    </row>
    <row s="28966" customFormat="1" customHeight="1" ht="22.5">
      <c r="A609" s="4853"/>
      <c r="B609" s="4854"/>
      <c r="C609" s="4855" t="s">
        <v>103</v>
      </c>
      <c r="D609" s="4856" t="s">
        <v>4993</v>
      </c>
      <c r="E609" s="4857" t="s">
        <v>4994</v>
      </c>
      <c r="F609" s="4858" t="str">
        <f>IF(TEMPLATE_SPHERE="HEAT","Гкал/час","тыс. куб. м/сутки")</f>
        <v>Гкал/час</v>
      </c>
      <c r="G609" s="4851"/>
      <c r="H609" s="4851">
        <v>1.255</v>
      </c>
      <c r="I609" s="4859"/>
      <c r="J609" s="4854"/>
      <c r="K609" s="4854"/>
      <c r="L609" s="4854"/>
      <c r="M609" s="4854"/>
      <c r="N609" s="4854"/>
      <c r="O609" s="4854"/>
      <c r="P609" s="4854"/>
      <c r="Q609" s="4854"/>
      <c r="R609" s="4860"/>
      <c r="S609" s="4854">
        <v>0</v>
      </c>
    </row>
    <row s="28966" customFormat="1" customHeight="1" ht="22.5">
      <c r="A610" s="4853"/>
      <c r="B610" s="4854"/>
      <c r="C610" s="4855" t="s">
        <v>103</v>
      </c>
      <c r="D610" s="4856" t="s">
        <v>4995</v>
      </c>
      <c r="E610" s="4857" t="s">
        <v>4996</v>
      </c>
      <c r="F610" s="4858" t="str">
        <f>IF(TEMPLATE_SPHERE="HEAT","Гкал/час","тыс. куб. м/сутки")</f>
        <v>Гкал/час</v>
      </c>
      <c r="G610" s="4851"/>
      <c r="H610" s="4851">
        <v>0.801</v>
      </c>
      <c r="I610" s="4859"/>
      <c r="J610" s="4854"/>
      <c r="K610" s="4854"/>
      <c r="L610" s="4854"/>
      <c r="M610" s="4854"/>
      <c r="N610" s="4854"/>
      <c r="O610" s="4854"/>
      <c r="P610" s="4854"/>
      <c r="Q610" s="4854"/>
      <c r="R610" s="4860"/>
      <c r="S610" s="4854">
        <v>0</v>
      </c>
    </row>
    <row s="28966" customFormat="1" customHeight="1" ht="22.5">
      <c r="A611" s="4853"/>
      <c r="B611" s="4854"/>
      <c r="C611" s="4855" t="s">
        <v>103</v>
      </c>
      <c r="D611" s="4856" t="s">
        <v>4997</v>
      </c>
      <c r="E611" s="4857" t="s">
        <v>4998</v>
      </c>
      <c r="F611" s="4858" t="str">
        <f>IF(TEMPLATE_SPHERE="HEAT","Гкал/час","тыс. куб. м/сутки")</f>
        <v>Гкал/час</v>
      </c>
      <c r="G611" s="4851"/>
      <c r="H611" s="4851">
        <v>0.54</v>
      </c>
      <c r="I611" s="4859"/>
      <c r="J611" s="4854"/>
      <c r="K611" s="4854"/>
      <c r="L611" s="4854"/>
      <c r="M611" s="4854"/>
      <c r="N611" s="4854"/>
      <c r="O611" s="4854"/>
      <c r="P611" s="4854"/>
      <c r="Q611" s="4854"/>
      <c r="R611" s="4860"/>
      <c r="S611" s="4854">
        <v>0</v>
      </c>
    </row>
    <row s="28966" customFormat="1" customHeight="1" ht="22.5">
      <c r="A612" s="4853"/>
      <c r="B612" s="4854"/>
      <c r="C612" s="4855" t="s">
        <v>103</v>
      </c>
      <c r="D612" s="4856" t="s">
        <v>4999</v>
      </c>
      <c r="E612" s="4857" t="s">
        <v>5000</v>
      </c>
      <c r="F612" s="4858" t="str">
        <f>IF(TEMPLATE_SPHERE="HEAT","Гкал/час","тыс. куб. м/сутки")</f>
        <v>Гкал/час</v>
      </c>
      <c r="G612" s="4851"/>
      <c r="H612" s="4851">
        <v>5.818</v>
      </c>
      <c r="I612" s="4859"/>
      <c r="J612" s="4854"/>
      <c r="K612" s="4854"/>
      <c r="L612" s="4854"/>
      <c r="M612" s="4854"/>
      <c r="N612" s="4854"/>
      <c r="O612" s="4854"/>
      <c r="P612" s="4854"/>
      <c r="Q612" s="4854"/>
      <c r="R612" s="4860"/>
      <c r="S612" s="4854">
        <v>0</v>
      </c>
    </row>
    <row s="28966" customFormat="1" customHeight="1" ht="22.5">
      <c r="A613" s="4853"/>
      <c r="B613" s="4854"/>
      <c r="C613" s="4855" t="s">
        <v>103</v>
      </c>
      <c r="D613" s="4856" t="s">
        <v>5001</v>
      </c>
      <c r="E613" s="4857" t="s">
        <v>5002</v>
      </c>
      <c r="F613" s="4858" t="str">
        <f>IF(TEMPLATE_SPHERE="HEAT","Гкал/час","тыс. куб. м/сутки")</f>
        <v>Гкал/час</v>
      </c>
      <c r="G613" s="4851"/>
      <c r="H613" s="4851">
        <v>0.9107</v>
      </c>
      <c r="I613" s="4859"/>
      <c r="J613" s="4854"/>
      <c r="K613" s="4854"/>
      <c r="L613" s="4854"/>
      <c r="M613" s="4854"/>
      <c r="N613" s="4854"/>
      <c r="O613" s="4854"/>
      <c r="P613" s="4854"/>
      <c r="Q613" s="4854"/>
      <c r="R613" s="4860"/>
      <c r="S613" s="4854">
        <v>0</v>
      </c>
    </row>
    <row customHeight="1" ht="15.75">
      <c r="A614" s="968"/>
      <c r="C614" s="968"/>
      <c r="D614" s="810"/>
      <c r="E614" s="1043" t="s">
        <v>5003</v>
      </c>
      <c r="F614" s="1035"/>
      <c r="G614" s="1035"/>
      <c r="H614" s="1035"/>
      <c r="I614" s="2634"/>
      <c r="R614" s="968"/>
      <c r="S614" s="968">
        <v>15</v>
      </c>
    </row>
    <row customHeight="1" ht="22.5" hidden="1">
      <c r="A615" s="912" t="s">
        <v>82</v>
      </c>
      <c r="B615" s="968">
        <v>0</v>
      </c>
      <c r="C615" s="1146">
        <v>4</v>
      </c>
      <c r="D615" s="968">
        <v>6</v>
      </c>
      <c r="E615" s="968">
        <v>36</v>
      </c>
      <c r="F615" s="968">
        <v>9</v>
      </c>
      <c r="G615" s="1221">
        <v>0</v>
      </c>
      <c r="H615" s="968">
        <v>40</v>
      </c>
      <c r="I615" s="880">
        <v>93</v>
      </c>
      <c r="J615" s="968">
        <v>10</v>
      </c>
      <c r="K615" s="968">
        <v>10</v>
      </c>
      <c r="L615" s="968">
        <v>10</v>
      </c>
      <c r="M615" s="968">
        <v>10</v>
      </c>
      <c r="N615" s="968">
        <v>10</v>
      </c>
      <c r="O615" s="968">
        <v>10</v>
      </c>
      <c r="P615" s="968">
        <v>10</v>
      </c>
      <c r="Q615" s="968">
        <v>10</v>
      </c>
      <c r="R615" s="1138">
        <v>10</v>
      </c>
      <c r="S615" s="968">
        <v>23</v>
      </c>
    </row>
  </sheetData>
  <sheetProtection formatColumns="0" formatRows="0" autoFilter="0" sort="0" insertRows="0" insertColumns="1" deleteRows="0" deleteColumns="0"/>
  <mergeCells count="8">
    <mergeCell ref="I21:I614"/>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613">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E613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CE0201-5B28-7856-257E-6FA43B9AB4B6}"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8924" width="9.140625" hidden="1" customWidth="1"/>
    <col min="2" max="2" style="28178" width="9.140625" hidden="1" customWidth="1"/>
    <col min="3" max="3" style="28199" width="3.00390625" customWidth="1"/>
    <col min="4" max="4" style="28229" width="6.00390625" customWidth="1"/>
    <col min="5" max="6" style="28229" width="64.00390625" customWidth="1"/>
    <col min="7" max="7" style="28229" width="140.00390625" customWidth="1"/>
    <col min="8" max="8" style="28229" width="10.00390625" customWidth="1"/>
    <col min="9" max="10" style="28181" width="10.00390625" customWidth="1"/>
    <col min="11" max="16" style="28229" width="10.00390625" customWidth="1"/>
    <col min="17" max="17" style="28229" width="10.57421875" hidden="1"/>
  </cols>
  <sheetData>
    <row customHeight="1" ht="22.5" hidden="1">
      <c r="M1" s="718"/>
      <c r="N1" s="718"/>
      <c r="P1" s="718"/>
      <c r="Q1" s="546" t="s">
        <v>14</v>
      </c>
    </row>
    <row customHeight="1" ht="14.25" hidden="1">
      <c r="Q2" s="546">
        <v>0</v>
      </c>
    </row>
    <row customHeight="1" ht="14.25" hidden="1">
      <c r="Q3" s="546">
        <v>0</v>
      </c>
    </row>
    <row customHeight="1" ht="3">
      <c r="C4" s="559"/>
      <c r="D4" s="547"/>
      <c r="E4" s="547"/>
      <c r="F4" s="548"/>
      <c r="G4" s="548"/>
      <c r="Q4" s="546">
        <v>3</v>
      </c>
    </row>
    <row customHeight="1" ht="29.25">
      <c r="C5" s="559"/>
      <c r="D5" s="29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18"/>
      <c r="F5" s="2918"/>
      <c r="G5" s="2919"/>
      <c r="Q5" s="546">
        <v>28</v>
      </c>
    </row>
    <row s="28229" customFormat="1" customHeight="1" ht="18.75">
      <c r="A6" s="1345"/>
      <c r="B6" s="880"/>
      <c r="C6" s="839"/>
      <c r="D6" s="2920" t="str">
        <f>IF(org=0,"Не определено",org)</f>
        <v>КГУП "Примтеплоэнерго"</v>
      </c>
      <c r="E6" s="2921"/>
      <c r="F6" s="2921"/>
      <c r="G6" s="2922"/>
      <c r="I6" s="963"/>
      <c r="J6" s="963"/>
      <c r="Q6" s="1221">
        <v>18</v>
      </c>
    </row>
    <row customHeight="1" ht="14.699999999999998">
      <c r="C7" s="559"/>
      <c r="D7" s="547"/>
      <c r="E7" s="558"/>
      <c r="F7" s="1215"/>
      <c r="G7" s="656"/>
      <c r="Q7" s="546">
        <v>14</v>
      </c>
    </row>
    <row s="28229" customFormat="1" customHeight="1" ht="1.05">
      <c r="A8" s="2132"/>
      <c r="B8" s="1623"/>
      <c r="C8" s="839"/>
      <c r="D8" s="826"/>
      <c r="E8" s="852"/>
      <c r="F8" s="1215"/>
      <c r="G8" s="656"/>
      <c r="I8" s="2087"/>
      <c r="J8" s="2087"/>
      <c r="Q8" s="2094">
        <v>1</v>
      </c>
    </row>
    <row customHeight="1" ht="14.699999999999998">
      <c r="C9" s="559"/>
      <c r="D9" s="2672" t="s">
        <v>424</v>
      </c>
      <c r="E9" s="2672"/>
      <c r="F9" s="2672"/>
      <c r="G9" s="2852" t="s">
        <v>425</v>
      </c>
      <c r="Q9" s="546">
        <v>14</v>
      </c>
    </row>
    <row customHeight="1" ht="24">
      <c r="C10" s="559"/>
      <c r="D10" s="568" t="s">
        <v>88</v>
      </c>
      <c r="E10" s="571" t="s">
        <v>426</v>
      </c>
      <c r="F10" s="571" t="s">
        <v>514</v>
      </c>
      <c r="G10" s="2852"/>
      <c r="Q10" s="546">
        <v>23</v>
      </c>
    </row>
    <row customHeight="1" ht="12" hidden="1">
      <c r="C11" s="559"/>
      <c r="D11" s="550"/>
      <c r="E11" s="550"/>
      <c r="F11" s="550"/>
      <c r="G11" s="550"/>
      <c r="Q11" s="546">
        <v>0</v>
      </c>
    </row>
    <row customHeight="1" ht="65.25">
      <c r="A12" s="655"/>
      <c r="C12" s="559"/>
      <c r="D12" s="610">
        <v>1</v>
      </c>
      <c r="E12" s="66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61" t="s">
        <v>430</v>
      </c>
      <c r="G12" s="614"/>
      <c r="Q12" s="546">
        <v>62</v>
      </c>
    </row>
    <row customHeight="1" ht="24">
      <c r="A13" s="655"/>
      <c r="C13" s="559"/>
      <c r="D13" s="610" t="s">
        <v>3727</v>
      </c>
      <c r="E13" s="65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61" t="s">
        <v>430</v>
      </c>
      <c r="G13" s="614"/>
      <c r="Q13" s="546">
        <v>23</v>
      </c>
    </row>
    <row customHeight="1" ht="14.699999999999998">
      <c r="A14" s="655"/>
      <c r="C14" s="559"/>
      <c r="D14" s="610" t="s">
        <v>3763</v>
      </c>
      <c r="E14" s="658"/>
      <c r="F14" s="676"/>
      <c r="G14" s="26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46">
        <v>14</v>
      </c>
    </row>
    <row customHeight="1" ht="15.75">
      <c r="A15" s="655"/>
      <c r="C15" s="559"/>
      <c r="D15" s="572"/>
      <c r="E15" s="812" t="s">
        <v>5004</v>
      </c>
      <c r="F15" s="664"/>
      <c r="G15" s="2634"/>
      <c r="Q15" s="546">
        <v>15</v>
      </c>
    </row>
    <row customHeight="1" ht="14.699999999999998">
      <c r="A16" s="655"/>
      <c r="C16" s="559"/>
      <c r="D16" s="610" t="s">
        <v>3729</v>
      </c>
      <c r="E16" s="65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61" t="s">
        <v>430</v>
      </c>
      <c r="G16" s="800"/>
      <c r="Q16" s="546">
        <v>14</v>
      </c>
    </row>
    <row customHeight="1" ht="14.699999999999998">
      <c r="A17" s="655"/>
      <c r="C17" s="559"/>
      <c r="D17" s="610" t="s">
        <v>3771</v>
      </c>
      <c r="E17" s="658"/>
      <c r="F17" s="848"/>
      <c r="G17" s="26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46">
        <v>14</v>
      </c>
    </row>
    <row s="28229" customFormat="1" customHeight="1" ht="22.049999999999997">
      <c r="A18" s="806"/>
      <c r="B18" s="609"/>
      <c r="C18" s="770"/>
      <c r="D18" s="810"/>
      <c r="E18" s="812" t="s">
        <v>5005</v>
      </c>
      <c r="F18" s="801"/>
      <c r="G18" s="2634"/>
      <c r="I18" s="813"/>
      <c r="J18" s="813"/>
      <c r="Q18" s="805">
        <v>21</v>
      </c>
    </row>
    <row s="28229" customFormat="1" customHeight="1" ht="256.5" hidden="1">
      <c r="A19" s="806"/>
      <c r="B19" s="880"/>
      <c r="C19" s="839"/>
      <c r="D19" s="1347" t="s">
        <v>3731</v>
      </c>
      <c r="E19" s="1346" t="s">
        <v>5006</v>
      </c>
      <c r="F19" s="848"/>
      <c r="G19" s="800" t="s">
        <v>5007</v>
      </c>
      <c r="I19" s="963"/>
      <c r="J19" s="963"/>
      <c r="Q19" s="1221">
        <v>0</v>
      </c>
    </row>
    <row s="28229" customFormat="1" customHeight="1" ht="14.699999999999998">
      <c r="A20" s="806"/>
      <c r="B20" s="609"/>
      <c r="C20" s="770"/>
      <c r="D20" s="1348">
        <v>2</v>
      </c>
      <c r="E20" s="793" t="s">
        <v>5008</v>
      </c>
      <c r="F20" s="661" t="s">
        <v>430</v>
      </c>
      <c r="G20" s="800"/>
      <c r="I20" s="813"/>
      <c r="J20" s="813"/>
      <c r="Q20" s="805">
        <v>14</v>
      </c>
    </row>
    <row s="28229" customFormat="1" customHeight="1" ht="18.75" hidden="1">
      <c r="A21" s="806"/>
      <c r="B21" s="609"/>
      <c r="C21" s="770"/>
      <c r="D21" s="796" t="s">
        <v>760</v>
      </c>
      <c r="E21" s="795"/>
      <c r="F21" s="794"/>
      <c r="G21" s="804"/>
      <c r="H21" s="797"/>
      <c r="I21" s="813"/>
      <c r="J21" s="813"/>
      <c r="Q21" s="805">
        <v>0</v>
      </c>
    </row>
    <row customHeight="1" ht="15.75">
      <c r="A22" s="655"/>
      <c r="C22" s="559"/>
      <c r="D22" s="572"/>
      <c r="E22" s="666" t="s">
        <v>446</v>
      </c>
      <c r="F22" s="801"/>
      <c r="G22" s="802"/>
      <c r="Q22" s="546">
        <v>15</v>
      </c>
    </row>
    <row s="28229" customFormat="1" customHeight="1" ht="22.5" hidden="1">
      <c r="A23" s="806"/>
      <c r="B23" s="1623"/>
      <c r="C23" s="839"/>
      <c r="D23" s="2136" t="s">
        <v>102</v>
      </c>
      <c r="E23" s="660" t="s">
        <v>5009</v>
      </c>
      <c r="F23" s="2133" t="s">
        <v>430</v>
      </c>
      <c r="G23" s="808"/>
      <c r="I23" s="2087"/>
      <c r="J23" s="2087"/>
      <c r="Q23" s="2094">
        <v>0</v>
      </c>
    </row>
    <row s="28229" customFormat="1" customHeight="1" ht="14.25" hidden="1">
      <c r="A24" s="806"/>
      <c r="B24" s="1623"/>
      <c r="C24" s="839"/>
      <c r="D24" s="2136" t="s">
        <v>832</v>
      </c>
      <c r="E24" s="2135" t="s">
        <v>5010</v>
      </c>
      <c r="F24" s="2133" t="s">
        <v>430</v>
      </c>
      <c r="G24" s="800"/>
      <c r="I24" s="2087"/>
      <c r="J24" s="2087"/>
      <c r="Q24" s="2094">
        <v>0</v>
      </c>
    </row>
    <row s="28229" customFormat="1" customHeight="1" ht="14.25" hidden="1">
      <c r="A25" s="806"/>
      <c r="B25" s="1623"/>
      <c r="C25" s="839"/>
      <c r="D25" s="2136" t="s">
        <v>835</v>
      </c>
      <c r="E25" s="658"/>
      <c r="F25" s="848"/>
      <c r="G25" s="2632" t="s">
        <v>5011</v>
      </c>
      <c r="I25" s="2087"/>
      <c r="J25" s="2087"/>
      <c r="Q25" s="2094">
        <v>0</v>
      </c>
    </row>
    <row s="28229" customFormat="1" customHeight="1" ht="22.5" hidden="1">
      <c r="A26" s="806"/>
      <c r="B26" s="1623"/>
      <c r="C26" s="839"/>
      <c r="D26" s="810"/>
      <c r="E26" s="812" t="s">
        <v>5012</v>
      </c>
      <c r="F26" s="801"/>
      <c r="G26" s="2634"/>
      <c r="I26" s="2087"/>
      <c r="J26" s="2087"/>
      <c r="Q26" s="2094">
        <v>0</v>
      </c>
    </row>
    <row customHeight="1" ht="3">
      <c r="Q27" s="546">
        <v>3</v>
      </c>
    </row>
    <row customHeight="1" ht="14.699999999999998">
      <c r="D28" s="799"/>
      <c r="E28" s="798"/>
      <c r="F28" s="778"/>
      <c r="G28" s="778"/>
      <c r="H28" s="778"/>
      <c r="I28" s="778"/>
      <c r="J28" s="778"/>
      <c r="K28" s="778"/>
      <c r="L28" s="778"/>
      <c r="M28" s="778"/>
      <c r="N28" s="778"/>
      <c r="O28" s="778"/>
      <c r="P28" s="778"/>
      <c r="Q28" s="546">
        <v>14</v>
      </c>
    </row>
    <row customHeight="1" ht="14.699999999999998">
      <c r="D29" s="799"/>
      <c r="E29" s="1045"/>
      <c r="Q29" s="546">
        <v>14</v>
      </c>
    </row>
    <row customHeight="1" ht="14.699999999999998">
      <c r="Q30" s="546">
        <v>14</v>
      </c>
    </row>
    <row customHeight="1" ht="14.699999999999998">
      <c r="E31" s="1221"/>
      <c r="Q31" s="546">
        <v>14</v>
      </c>
    </row>
    <row customHeight="1" ht="22.5" hidden="1">
      <c r="A32" s="564" t="s">
        <v>82</v>
      </c>
      <c r="B32" s="609">
        <v>0</v>
      </c>
      <c r="C32" s="560">
        <v>3</v>
      </c>
      <c r="D32" s="546">
        <v>6</v>
      </c>
      <c r="E32" s="546">
        <v>64</v>
      </c>
      <c r="F32" s="546">
        <v>64</v>
      </c>
      <c r="G32" s="546">
        <v>140</v>
      </c>
      <c r="H32" s="546">
        <v>10</v>
      </c>
      <c r="I32" s="618">
        <v>10</v>
      </c>
      <c r="J32" s="618">
        <v>10</v>
      </c>
      <c r="K32" s="546">
        <v>10</v>
      </c>
      <c r="L32" s="546">
        <v>10</v>
      </c>
      <c r="M32" s="546">
        <v>10</v>
      </c>
      <c r="N32" s="546">
        <v>10</v>
      </c>
      <c r="O32" s="546">
        <v>10</v>
      </c>
      <c r="P32" s="546">
        <v>10</v>
      </c>
      <c r="Q32" s="54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C88C26-BD75-DFE4-C3DF-BC62D0213E22}"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6776" width="9.140625" hidden="1" customWidth="1"/>
    <col min="2" max="2" style="28178" width="9.140625" hidden="1" customWidth="1"/>
    <col min="3" max="3" style="28199" width="3.00390625" customWidth="1"/>
    <col min="4" max="4" style="28229" width="6.00390625" customWidth="1"/>
    <col min="5" max="5" style="28229" width="63.00390625" customWidth="1"/>
    <col min="6" max="6" style="28229" width="1.7109375" hidden="1" customWidth="1"/>
    <col min="7" max="8" style="28229" width="35.00390625" customWidth="1"/>
    <col min="9" max="9" style="28229" width="91.00390625" customWidth="1"/>
    <col min="10" max="10" style="28229" width="68.00390625" customWidth="1"/>
    <col min="11" max="12" style="28181" width="10.00390625" customWidth="1"/>
    <col min="13" max="13" style="28229" width="10.57421875" hidden="1"/>
  </cols>
  <sheetData>
    <row customHeight="1" ht="22.5" hidden="1">
      <c r="M1" s="546" t="s">
        <v>14</v>
      </c>
    </row>
    <row s="28229" customFormat="1" customHeight="1" ht="18.75" hidden="1">
      <c r="A2" s="2146"/>
      <c r="B2" s="1623"/>
      <c r="C2" s="2193" t="s">
        <v>103</v>
      </c>
      <c r="D2" s="2136"/>
      <c r="E2" s="662"/>
      <c r="F2" s="2133"/>
      <c r="G2" s="2133" t="s">
        <v>430</v>
      </c>
      <c r="H2" s="1624"/>
      <c r="K2" s="2087"/>
      <c r="L2" s="2087"/>
      <c r="M2" s="2094">
        <v>0</v>
      </c>
    </row>
    <row s="28229" customFormat="1" customHeight="1" ht="14.25" hidden="1">
      <c r="A3" s="1825"/>
      <c r="B3" s="1623"/>
      <c r="C3" s="807"/>
      <c r="K3" s="2087"/>
      <c r="L3" s="2087"/>
      <c r="M3" s="2094">
        <v>0</v>
      </c>
    </row>
    <row s="28229" customFormat="1" customHeight="1" ht="18.75" hidden="1">
      <c r="A4" s="2146"/>
      <c r="B4" s="1623"/>
      <c r="C4" s="2193" t="s">
        <v>103</v>
      </c>
      <c r="D4" s="2136"/>
      <c r="E4" s="668" t="s">
        <v>5013</v>
      </c>
      <c r="F4" s="2133"/>
      <c r="G4" s="720"/>
      <c r="H4" s="2133" t="s">
        <v>430</v>
      </c>
      <c r="K4" s="2087"/>
      <c r="L4" s="2087"/>
      <c r="M4" s="2094">
        <v>0</v>
      </c>
    </row>
    <row s="28229" customFormat="1" customHeight="1" ht="14.25" hidden="1">
      <c r="A5" s="1825"/>
      <c r="B5" s="1623"/>
      <c r="C5" s="807"/>
      <c r="K5" s="2087"/>
      <c r="L5" s="2087"/>
      <c r="M5" s="2094">
        <v>0</v>
      </c>
    </row>
    <row s="28229" customFormat="1" customHeight="1" ht="18.75" hidden="1">
      <c r="A6" s="2146"/>
      <c r="B6" s="1623"/>
      <c r="C6" s="2193" t="s">
        <v>103</v>
      </c>
      <c r="D6" s="2136"/>
      <c r="E6" s="669" t="s">
        <v>5014</v>
      </c>
      <c r="F6" s="2133"/>
      <c r="G6" s="720"/>
      <c r="H6" s="2133" t="s">
        <v>430</v>
      </c>
      <c r="K6" s="2087"/>
      <c r="L6" s="2087"/>
      <c r="M6" s="2094">
        <v>0</v>
      </c>
    </row>
    <row s="28229" customFormat="1" customHeight="1" ht="14.25" hidden="1">
      <c r="A7" s="1825"/>
      <c r="B7" s="1623"/>
      <c r="C7" s="807"/>
      <c r="K7" s="2087"/>
      <c r="L7" s="2087"/>
      <c r="M7" s="2094">
        <v>0</v>
      </c>
    </row>
    <row s="28229" customFormat="1" customHeight="1" ht="18.75" hidden="1">
      <c r="A8" s="2146"/>
      <c r="B8" s="1623"/>
      <c r="C8" s="2193" t="s">
        <v>103</v>
      </c>
      <c r="D8" s="2136"/>
      <c r="E8" s="669" t="s">
        <v>5015</v>
      </c>
      <c r="F8" s="2133"/>
      <c r="G8" s="720"/>
      <c r="H8" s="2133" t="s">
        <v>430</v>
      </c>
      <c r="K8" s="2087"/>
      <c r="L8" s="2087"/>
      <c r="M8" s="2094">
        <v>0</v>
      </c>
    </row>
    <row s="28229" customFormat="1" customHeight="1" ht="14.25" hidden="1">
      <c r="A9" s="1825"/>
      <c r="B9" s="1623"/>
      <c r="C9" s="807"/>
      <c r="K9" s="2087"/>
      <c r="L9" s="2087"/>
      <c r="M9" s="2094">
        <v>0</v>
      </c>
    </row>
    <row s="28229" customFormat="1" customHeight="1" ht="18.75" hidden="1">
      <c r="A10" s="2146"/>
      <c r="B10" s="1623"/>
      <c r="C10" s="2193" t="s">
        <v>103</v>
      </c>
      <c r="D10" s="2136"/>
      <c r="E10" s="669" t="s">
        <v>5016</v>
      </c>
      <c r="F10" s="2133"/>
      <c r="G10" s="2137"/>
      <c r="H10" s="2133" t="s">
        <v>430</v>
      </c>
      <c r="K10" s="2087"/>
      <c r="L10" s="2087" t="s">
        <v>5017</v>
      </c>
      <c r="M10" s="2094">
        <v>0</v>
      </c>
    </row>
    <row customHeight="1" ht="14.25" hidden="1">
      <c r="M11" s="546">
        <v>0</v>
      </c>
    </row>
    <row customHeight="1" ht="14.25" hidden="1">
      <c r="M12" s="546">
        <v>0</v>
      </c>
    </row>
    <row customHeight="1" ht="14.699999999999998">
      <c r="C13" s="559"/>
      <c r="D13" s="547"/>
      <c r="E13" s="547"/>
      <c r="F13" s="547"/>
      <c r="G13" s="547"/>
      <c r="H13" s="548"/>
      <c r="I13" s="548"/>
      <c r="M13" s="546">
        <v>14</v>
      </c>
    </row>
    <row customHeight="1" ht="29.25">
      <c r="C14" s="559"/>
      <c r="D14" s="29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18"/>
      <c r="F14" s="2918"/>
      <c r="G14" s="2918"/>
      <c r="H14" s="2919"/>
      <c r="J14" s="2094"/>
      <c r="M14" s="546">
        <v>28</v>
      </c>
    </row>
    <row s="28229" customFormat="1" customHeight="1" ht="14.699999999999998">
      <c r="A15" s="1825"/>
      <c r="B15" s="1623"/>
      <c r="C15" s="839"/>
      <c r="D15" s="2920" t="str">
        <f>IF(org=0,"Не определено",org)</f>
        <v>КГУП "Примтеплоэнерго"</v>
      </c>
      <c r="E15" s="2921"/>
      <c r="F15" s="2921"/>
      <c r="G15" s="2921"/>
      <c r="H15" s="2922"/>
      <c r="J15" s="1315"/>
      <c r="K15" s="2087"/>
      <c r="L15" s="2087"/>
      <c r="M15" s="2094">
        <v>14</v>
      </c>
    </row>
    <row customHeight="1" ht="14.699999999999998">
      <c r="C16" s="559"/>
      <c r="D16" s="547"/>
      <c r="E16" s="558"/>
      <c r="F16" s="558"/>
      <c r="G16" s="558"/>
      <c r="H16" s="1215"/>
      <c r="I16" s="656"/>
      <c r="M16" s="546">
        <v>14</v>
      </c>
    </row>
    <row s="28229" customFormat="1" customHeight="1" ht="14.25" hidden="1">
      <c r="A17" s="1825"/>
      <c r="B17" s="1623"/>
      <c r="C17" s="839"/>
      <c r="D17" s="826"/>
      <c r="E17" s="852"/>
      <c r="F17" s="852"/>
      <c r="G17" s="852"/>
      <c r="H17" s="1215"/>
      <c r="I17" s="656"/>
      <c r="K17" s="2087"/>
      <c r="L17" s="2087"/>
      <c r="M17" s="2094">
        <v>0</v>
      </c>
    </row>
    <row customHeight="1" ht="22.049999999999997">
      <c r="C18" s="559"/>
      <c r="D18" s="2672" t="s">
        <v>424</v>
      </c>
      <c r="E18" s="2672"/>
      <c r="F18" s="2672"/>
      <c r="G18" s="2672"/>
      <c r="H18" s="2672"/>
      <c r="I18" s="2852" t="s">
        <v>425</v>
      </c>
      <c r="M18" s="546">
        <v>21</v>
      </c>
    </row>
    <row customHeight="1" ht="22.049999999999997">
      <c r="C19" s="559"/>
      <c r="D19" s="568" t="s">
        <v>88</v>
      </c>
      <c r="E19" s="571" t="s">
        <v>426</v>
      </c>
      <c r="F19" s="571"/>
      <c r="G19" s="571" t="s">
        <v>427</v>
      </c>
      <c r="H19" s="571" t="s">
        <v>514</v>
      </c>
      <c r="I19" s="2852"/>
      <c r="M19" s="546">
        <v>21</v>
      </c>
    </row>
    <row customHeight="1" ht="12" hidden="1">
      <c r="C20" s="559"/>
      <c r="D20" s="550"/>
      <c r="E20" s="550"/>
      <c r="F20" s="550"/>
      <c r="G20" s="550"/>
      <c r="H20" s="550"/>
      <c r="I20" s="550"/>
      <c r="M20" s="546">
        <v>0</v>
      </c>
    </row>
    <row customHeight="1" ht="14.699999999999998">
      <c r="A21" s="2146"/>
      <c r="C21" s="559"/>
      <c r="D21" s="610">
        <v>1</v>
      </c>
      <c r="E21" s="2924" t="s">
        <v>5018</v>
      </c>
      <c r="F21" s="2924"/>
      <c r="G21" s="2924"/>
      <c r="H21" s="2924"/>
      <c r="I21" s="671"/>
      <c r="M21" s="546">
        <v>14</v>
      </c>
    </row>
    <row customHeight="1" ht="21">
      <c r="A22" s="2146"/>
      <c r="C22" s="559"/>
      <c r="D22" s="610" t="s">
        <v>3727</v>
      </c>
      <c r="E22" s="657" t="s">
        <v>5019</v>
      </c>
      <c r="F22" s="661"/>
      <c r="G22" s="2200"/>
      <c r="H22" s="661" t="s">
        <v>430</v>
      </c>
      <c r="I22" s="614" t="s">
        <v>5020</v>
      </c>
      <c r="M22" s="546">
        <v>20</v>
      </c>
    </row>
    <row customHeight="1" ht="60">
      <c r="A23" s="2146"/>
      <c r="C23" s="559"/>
      <c r="D23" s="610" t="s">
        <v>3729</v>
      </c>
      <c r="E23" s="657" t="s">
        <v>5021</v>
      </c>
      <c r="F23" s="661"/>
      <c r="G23" s="720"/>
      <c r="H23" s="676"/>
      <c r="I23" s="721" t="s">
        <v>5022</v>
      </c>
      <c r="M23" s="546">
        <v>57</v>
      </c>
    </row>
    <row customHeight="1" ht="14.699999999999998">
      <c r="A24" s="2146"/>
      <c r="B24" s="609">
        <v>3</v>
      </c>
      <c r="C24" s="559"/>
      <c r="D24" s="610">
        <v>2</v>
      </c>
      <c r="E24" s="68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61"/>
      <c r="G24" s="661" t="s">
        <v>430</v>
      </c>
      <c r="H24" s="676"/>
      <c r="I24" s="722" t="s">
        <v>755</v>
      </c>
      <c r="M24" s="546">
        <v>14</v>
      </c>
    </row>
    <row customHeight="1" ht="48.29999999999999">
      <c r="A25" s="2146"/>
      <c r="C25" s="559"/>
      <c r="D25" s="610">
        <v>3</v>
      </c>
      <c r="E25" s="292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23"/>
      <c r="G25" s="2923"/>
      <c r="H25" s="2923"/>
      <c r="I25" s="719"/>
      <c r="M25" s="546">
        <v>46</v>
      </c>
    </row>
    <row customHeight="1" ht="14.699999999999998">
      <c r="A26" s="2146"/>
      <c r="C26" s="559"/>
      <c r="D26" s="610" t="s">
        <v>448</v>
      </c>
      <c r="E26" s="662"/>
      <c r="F26" s="661"/>
      <c r="G26" s="661" t="s">
        <v>430</v>
      </c>
      <c r="H26" s="676"/>
      <c r="I26" s="2632" t="s">
        <v>5023</v>
      </c>
      <c r="M26" s="546">
        <v>14</v>
      </c>
    </row>
    <row customHeight="1" ht="15.75">
      <c r="A27" s="2146" t="s">
        <v>132</v>
      </c>
      <c r="C27" s="559"/>
      <c r="D27" s="572"/>
      <c r="E27" s="666" t="s">
        <v>446</v>
      </c>
      <c r="F27" s="667"/>
      <c r="G27" s="667"/>
      <c r="H27" s="664"/>
      <c r="I27" s="2634"/>
      <c r="M27" s="546">
        <v>15</v>
      </c>
    </row>
    <row customHeight="1" ht="39.75">
      <c r="A28" s="2146"/>
      <c r="B28" s="609">
        <v>3</v>
      </c>
      <c r="C28" s="559"/>
      <c r="D28" s="610">
        <v>4</v>
      </c>
      <c r="E28" s="292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23"/>
      <c r="G28" s="2923"/>
      <c r="H28" s="2923"/>
      <c r="I28" s="719"/>
      <c r="M28" s="546">
        <v>38</v>
      </c>
    </row>
    <row customHeight="1" ht="21">
      <c r="A29" s="2146"/>
      <c r="C29" s="559"/>
      <c r="D29" s="610" t="s">
        <v>877</v>
      </c>
      <c r="E29" s="668" t="s">
        <v>5013</v>
      </c>
      <c r="F29" s="661"/>
      <c r="G29" s="720"/>
      <c r="H29" s="661" t="s">
        <v>430</v>
      </c>
      <c r="I29" s="2632" t="s">
        <v>5024</v>
      </c>
      <c r="M29" s="546">
        <v>20</v>
      </c>
    </row>
    <row customHeight="1" ht="15.75">
      <c r="A30" s="2146" t="s">
        <v>102</v>
      </c>
      <c r="C30" s="559"/>
      <c r="D30" s="572"/>
      <c r="E30" s="666" t="s">
        <v>446</v>
      </c>
      <c r="F30" s="667"/>
      <c r="G30" s="667"/>
      <c r="H30" s="664"/>
      <c r="I30" s="2634"/>
      <c r="M30" s="546">
        <v>15</v>
      </c>
    </row>
    <row customHeight="1" ht="31.5">
      <c r="A31" s="2146"/>
      <c r="B31" s="609">
        <v>3</v>
      </c>
      <c r="C31" s="559"/>
      <c r="D31" s="610">
        <v>5</v>
      </c>
      <c r="E31" s="292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23"/>
      <c r="G31" s="2923"/>
      <c r="H31" s="2923"/>
      <c r="I31" s="719"/>
      <c r="M31" s="546">
        <v>30</v>
      </c>
    </row>
    <row customHeight="1" ht="27.299999999999997">
      <c r="A32" s="2146"/>
      <c r="C32" s="559"/>
      <c r="D32" s="610" t="s">
        <v>437</v>
      </c>
      <c r="E32" s="28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66"/>
      <c r="G32" s="2866"/>
      <c r="H32" s="2866"/>
      <c r="I32" s="719"/>
      <c r="M32" s="546">
        <v>26</v>
      </c>
    </row>
    <row customHeight="1" ht="14.699999999999998">
      <c r="A33" s="2146"/>
      <c r="C33" s="559"/>
      <c r="D33" s="610" t="s">
        <v>5025</v>
      </c>
      <c r="E33" s="669" t="s">
        <v>5014</v>
      </c>
      <c r="F33" s="661"/>
      <c r="G33" s="720"/>
      <c r="H33" s="661" t="s">
        <v>430</v>
      </c>
      <c r="I33" s="2632" t="s">
        <v>5026</v>
      </c>
      <c r="M33" s="546">
        <v>14</v>
      </c>
    </row>
    <row customHeight="1" ht="15.75">
      <c r="A34" s="2146" t="s">
        <v>90</v>
      </c>
      <c r="C34" s="559"/>
      <c r="D34" s="572"/>
      <c r="E34" s="667" t="s">
        <v>446</v>
      </c>
      <c r="F34" s="663"/>
      <c r="G34" s="663"/>
      <c r="H34" s="664"/>
      <c r="I34" s="2634"/>
      <c r="M34" s="546">
        <v>15</v>
      </c>
    </row>
    <row customHeight="1" ht="25.2">
      <c r="A35" s="2146"/>
      <c r="C35" s="559"/>
      <c r="D35" s="610" t="s">
        <v>1005</v>
      </c>
      <c r="E35" s="28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66"/>
      <c r="G35" s="2866"/>
      <c r="H35" s="2866"/>
      <c r="I35" s="719"/>
      <c r="M35" s="546">
        <v>24</v>
      </c>
    </row>
    <row customHeight="1" ht="14.699999999999998">
      <c r="A36" s="2146"/>
      <c r="C36" s="559"/>
      <c r="D36" s="610" t="s">
        <v>5027</v>
      </c>
      <c r="E36" s="669" t="s">
        <v>5015</v>
      </c>
      <c r="F36" s="661"/>
      <c r="G36" s="720"/>
      <c r="H36" s="661" t="s">
        <v>430</v>
      </c>
      <c r="I36" s="2606" t="s">
        <v>5028</v>
      </c>
      <c r="M36" s="546">
        <v>14</v>
      </c>
    </row>
    <row customHeight="1" ht="15.75">
      <c r="A37" s="2146" t="s">
        <v>91</v>
      </c>
      <c r="C37" s="559"/>
      <c r="D37" s="572"/>
      <c r="E37" s="667" t="s">
        <v>446</v>
      </c>
      <c r="F37" s="663"/>
      <c r="G37" s="663"/>
      <c r="H37" s="664"/>
      <c r="I37" s="2606"/>
      <c r="M37" s="546">
        <v>15</v>
      </c>
    </row>
    <row customHeight="1" ht="27.299999999999997">
      <c r="A38" s="2146"/>
      <c r="C38" s="559"/>
      <c r="D38" s="610" t="s">
        <v>1006</v>
      </c>
      <c r="E38" s="28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66"/>
      <c r="G38" s="2866"/>
      <c r="H38" s="2866"/>
      <c r="I38" s="719"/>
      <c r="M38" s="546">
        <v>26</v>
      </c>
    </row>
    <row customHeight="1" ht="14.699999999999998">
      <c r="A39" s="2146"/>
      <c r="C39" s="559"/>
      <c r="D39" s="610" t="s">
        <v>1007</v>
      </c>
      <c r="E39" s="669" t="s">
        <v>5016</v>
      </c>
      <c r="F39" s="661"/>
      <c r="G39" s="670"/>
      <c r="H39" s="661" t="s">
        <v>430</v>
      </c>
      <c r="I39" s="2632" t="s">
        <v>5029</v>
      </c>
      <c r="L39" s="618" t="s">
        <v>5017</v>
      </c>
      <c r="M39" s="546">
        <v>14</v>
      </c>
    </row>
    <row customHeight="1" ht="15.75">
      <c r="A40" s="2146" t="s">
        <v>114</v>
      </c>
      <c r="C40" s="559"/>
      <c r="D40" s="572"/>
      <c r="E40" s="667" t="s">
        <v>446</v>
      </c>
      <c r="F40" s="663"/>
      <c r="G40" s="663"/>
      <c r="H40" s="664"/>
      <c r="I40" s="2634"/>
      <c r="M40" s="546">
        <v>15</v>
      </c>
    </row>
    <row s="28697" customFormat="1" customHeight="1" ht="3">
      <c r="A41" s="2146"/>
      <c r="K41" s="659"/>
      <c r="L41" s="659"/>
      <c r="M41" s="603">
        <v>3</v>
      </c>
    </row>
    <row customHeight="1" ht="26.25">
      <c r="D42" s="2144" t="s">
        <v>927</v>
      </c>
      <c r="E42" s="27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48"/>
      <c r="G42" s="2748"/>
      <c r="H42" s="2748"/>
      <c r="I42" s="2748"/>
      <c r="M42" s="546">
        <v>25</v>
      </c>
    </row>
    <row customHeight="1" ht="22.5" hidden="1">
      <c r="A43" s="1825" t="s">
        <v>82</v>
      </c>
      <c r="B43" s="609">
        <v>0</v>
      </c>
      <c r="C43" s="560">
        <v>3</v>
      </c>
      <c r="D43" s="546">
        <v>6</v>
      </c>
      <c r="E43" s="546">
        <v>63</v>
      </c>
      <c r="F43" s="546">
        <v>0</v>
      </c>
      <c r="G43" s="546">
        <v>35</v>
      </c>
      <c r="H43" s="546">
        <v>35</v>
      </c>
      <c r="I43" s="546">
        <v>91</v>
      </c>
      <c r="J43" s="546">
        <v>68</v>
      </c>
      <c r="K43" s="618">
        <v>10</v>
      </c>
      <c r="L43" s="618">
        <v>10</v>
      </c>
      <c r="M43" s="54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959C2E-47A7-4954-186E-FB810376194E}"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8256" width="25.140625" hidden="1" customWidth="1"/>
    <col min="3" max="3" style="28257" width="9.140625" hidden="1" customWidth="1"/>
    <col min="4" max="4" style="28199" width="3.00390625" customWidth="1"/>
    <col min="5" max="5" style="28229" width="6.00390625" customWidth="1"/>
    <col min="6" max="6" style="28229" width="46.7109375" customWidth="1"/>
    <col min="7" max="7" style="28229" width="35.00390625" customWidth="1"/>
    <col min="8" max="8" style="28229" width="3.00390625" customWidth="1"/>
    <col min="9" max="10" style="28229" width="11.00390625" customWidth="1"/>
    <col min="11" max="12" style="28229" width="35.00390625" customWidth="1"/>
    <col min="13" max="13" style="28229" width="84.00390625" customWidth="1"/>
    <col min="14" max="14" style="28229" width="10.00390625" customWidth="1"/>
    <col min="15" max="16" style="28181" width="10.00390625" customWidth="1"/>
    <col min="17" max="33" style="28229" width="10.00390625" customWidth="1"/>
    <col min="34" max="34" style="28229" width="10.57421875" hidden="1"/>
  </cols>
  <sheetData>
    <row s="28229" customFormat="1" customHeight="1" ht="22.5" hidden="1">
      <c r="A1" s="2242"/>
      <c r="B1" s="2242"/>
      <c r="C1" s="832"/>
      <c r="D1" s="807"/>
      <c r="N1" s="2099">
        <f>_xlfn.IFERROR(MATCH("метод экономически обоснованных расходов (затрат)",OFFER_METHOD,0),0)</f>
        <v>0</v>
      </c>
      <c r="O1" s="2087"/>
      <c r="P1" s="2087"/>
      <c r="T1" s="1294"/>
      <c r="AG1" s="718"/>
      <c r="AH1" s="2094" t="s">
        <v>14</v>
      </c>
    </row>
    <row s="28229" customFormat="1" customHeight="1" ht="18.75" hidden="1">
      <c r="A2" s="2243" t="s">
        <v>281</v>
      </c>
      <c r="B2" s="2243" t="s">
        <v>282</v>
      </c>
      <c r="C2" s="832"/>
      <c r="D2" s="807"/>
      <c r="E2" s="1494"/>
      <c r="F2" s="1494"/>
      <c r="G2" s="2890" t="str">
        <f>INDEX(PT_DIFFERENTIATION_NTAR,MATCH(B2,PT_DIFFERENTIATION_NTAR_ID,0))</f>
        <v/>
      </c>
      <c r="H2" s="2327"/>
      <c r="I2" s="2202"/>
      <c r="J2" s="2236"/>
      <c r="K2" s="2328"/>
      <c r="L2" s="2327" t="s">
        <v>430</v>
      </c>
      <c r="M2" s="2338"/>
      <c r="N2" s="797"/>
      <c r="O2" s="2087"/>
      <c r="P2" s="2087"/>
      <c r="AH2" s="2094">
        <v>0</v>
      </c>
    </row>
    <row s="28229" customFormat="1" customHeight="1" ht="18.75" hidden="1">
      <c r="A3" s="2243"/>
      <c r="B3" s="2243"/>
      <c r="C3" s="832" t="s">
        <v>5030</v>
      </c>
      <c r="D3" s="807"/>
      <c r="E3" s="1494"/>
      <c r="F3" s="1494"/>
      <c r="G3" s="2890"/>
      <c r="H3" s="1963"/>
      <c r="I3" s="1114" t="s">
        <v>5031</v>
      </c>
      <c r="J3" s="1034"/>
      <c r="K3" s="1963"/>
      <c r="L3" s="677"/>
      <c r="M3" s="2338"/>
      <c r="N3" s="797"/>
      <c r="O3" s="2087"/>
      <c r="P3" s="2087"/>
      <c r="AH3" s="2094">
        <v>0</v>
      </c>
    </row>
    <row s="28229" customFormat="1" customHeight="1" ht="14.25" hidden="1">
      <c r="A4" s="2242"/>
      <c r="B4" s="2242"/>
      <c r="C4" s="832"/>
      <c r="D4" s="807"/>
      <c r="N4" s="2099">
        <f>_xlfn.IFERROR(MATCH("метод экономически обоснованных расходов (затрат)",OFFER_METHOD,0),0)</f>
        <v>0</v>
      </c>
      <c r="O4" s="2087"/>
      <c r="P4" s="2087"/>
      <c r="T4" s="1294"/>
      <c r="AG4" s="718"/>
      <c r="AH4" s="2094">
        <v>0</v>
      </c>
    </row>
    <row s="28229" customFormat="1" customHeight="1" ht="18.75" hidden="1">
      <c r="A5" s="2243" t="s">
        <v>281</v>
      </c>
      <c r="B5" s="2243" t="s">
        <v>282</v>
      </c>
      <c r="C5" s="832"/>
      <c r="D5" s="807"/>
      <c r="E5" s="1494"/>
      <c r="F5" s="1494"/>
      <c r="G5" s="2890" t="str">
        <f>INDEX(PT_DIFFERENTIATION_NTAR,MATCH(B5,PT_DIFFERENTIATION_NTAR_ID,0))</f>
        <v/>
      </c>
      <c r="H5" s="2327"/>
      <c r="I5" s="2202"/>
      <c r="J5" s="2236"/>
      <c r="K5" s="2241"/>
      <c r="L5" s="2327" t="s">
        <v>430</v>
      </c>
      <c r="M5" s="2338"/>
      <c r="N5" s="797"/>
      <c r="O5" s="2087"/>
      <c r="P5" s="2087"/>
      <c r="AH5" s="2094">
        <v>0</v>
      </c>
    </row>
    <row s="28229" customFormat="1" customHeight="1" ht="18.75" hidden="1">
      <c r="A6" s="2243"/>
      <c r="B6" s="2243"/>
      <c r="C6" s="832" t="s">
        <v>5032</v>
      </c>
      <c r="D6" s="807"/>
      <c r="E6" s="1494"/>
      <c r="F6" s="1494"/>
      <c r="G6" s="2890"/>
      <c r="H6" s="1963"/>
      <c r="I6" s="1114" t="s">
        <v>5031</v>
      </c>
      <c r="J6" s="1034"/>
      <c r="K6" s="1963"/>
      <c r="L6" s="677"/>
      <c r="M6" s="2338"/>
      <c r="N6" s="797"/>
      <c r="O6" s="2087"/>
      <c r="P6" s="2087"/>
      <c r="AH6" s="2094">
        <v>0</v>
      </c>
    </row>
    <row s="28229" customFormat="1" customHeight="1" ht="14.25" hidden="1">
      <c r="A7" s="2242"/>
      <c r="B7" s="2242"/>
      <c r="C7" s="832"/>
      <c r="D7" s="807"/>
      <c r="N7" s="2099">
        <f>_xlfn.IFERROR(MATCH("метод экономически обоснованных расходов (затрат)",OFFER_METHOD,0),0)</f>
        <v>0</v>
      </c>
      <c r="O7" s="2087"/>
      <c r="P7" s="2087"/>
      <c r="T7" s="1294"/>
      <c r="AG7" s="718"/>
      <c r="AH7" s="2094">
        <v>0</v>
      </c>
    </row>
    <row s="28229" customFormat="1" customHeight="1" ht="56.25" hidden="1">
      <c r="A8" s="2243"/>
      <c r="B8" s="2243"/>
      <c r="C8" s="832"/>
      <c r="D8" s="807"/>
      <c r="E8" s="1494"/>
      <c r="F8" s="1494"/>
      <c r="G8" s="1494"/>
      <c r="H8" s="2234"/>
      <c r="I8" s="2202"/>
      <c r="J8" s="2236"/>
      <c r="K8" s="2328"/>
      <c r="L8" s="2234" t="s">
        <v>430</v>
      </c>
      <c r="M8" s="2338"/>
      <c r="N8" s="797"/>
      <c r="O8" s="2087"/>
      <c r="P8" s="2087"/>
      <c r="AH8" s="2094">
        <v>0</v>
      </c>
    </row>
    <row customHeight="1" ht="14.25" hidden="1">
      <c r="T9" s="860"/>
      <c r="AG9" s="718"/>
      <c r="AH9" s="837">
        <v>0</v>
      </c>
    </row>
    <row s="28229" customFormat="1" customHeight="1" ht="56.25" hidden="1">
      <c r="A10" s="2243"/>
      <c r="B10" s="2243"/>
      <c r="C10" s="832"/>
      <c r="D10" s="807"/>
      <c r="E10" s="1494"/>
      <c r="F10" s="1494"/>
      <c r="G10" s="1494"/>
      <c r="H10" s="2233"/>
      <c r="I10" s="2202"/>
      <c r="J10" s="2236"/>
      <c r="K10" s="2241"/>
      <c r="L10" s="2234" t="s">
        <v>430</v>
      </c>
      <c r="M10" s="2338"/>
      <c r="N10" s="797"/>
      <c r="O10" s="2087"/>
      <c r="P10" s="2087"/>
      <c r="AH10" s="2094">
        <v>0</v>
      </c>
    </row>
    <row customHeight="1" ht="14.25" hidden="1">
      <c r="AH11" s="837">
        <v>0</v>
      </c>
    </row>
    <row customHeight="1" ht="14.25" hidden="1">
      <c r="AH12" s="837">
        <v>0</v>
      </c>
    </row>
    <row customHeight="1" ht="6.3">
      <c r="D13" s="839"/>
      <c r="E13" s="826"/>
      <c r="F13" s="826"/>
      <c r="G13" s="826"/>
      <c r="H13" s="826"/>
      <c r="I13" s="826"/>
      <c r="J13" s="826"/>
      <c r="K13" s="826"/>
      <c r="L13" s="548"/>
      <c r="M13" s="548"/>
      <c r="AH13" s="837">
        <v>6</v>
      </c>
    </row>
    <row customHeight="1" ht="14.699999999999998">
      <c r="D14" s="839"/>
      <c r="E14" s="29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28"/>
      <c r="G14" s="2928"/>
      <c r="H14" s="2928"/>
      <c r="I14" s="2928"/>
      <c r="J14" s="2928"/>
      <c r="K14" s="2928"/>
      <c r="L14" s="2928"/>
      <c r="M14" s="683"/>
      <c r="AH14" s="837">
        <v>14</v>
      </c>
    </row>
    <row customHeight="1" ht="6.3">
      <c r="D15" s="839"/>
      <c r="E15" s="826"/>
      <c r="F15" s="852"/>
      <c r="G15" s="852"/>
      <c r="H15" s="852"/>
      <c r="I15" s="852"/>
      <c r="J15" s="852"/>
      <c r="K15" s="852"/>
      <c r="L15" s="785"/>
      <c r="M15" s="656"/>
      <c r="AH15" s="837">
        <v>6</v>
      </c>
    </row>
    <row customHeight="1" ht="24">
      <c r="D16" s="839"/>
      <c r="E16" s="826"/>
      <c r="F16" s="768" t="str">
        <f>"Дата подачи заявления об "&amp;IF(TITLE_DATE_PR_CHANGE="","утверждении","изменении")&amp;" тарифов"</f>
        <v>Дата подачи заявления об утверждении тарифов</v>
      </c>
      <c r="G16" s="2727" t="str">
        <f>IF(TITLE_DATE_PR_CHANGE="",IF(TITLE_DATE_PR="","",TITLE_DATE_PR),TITLE_DATE_PR_CHANGE)</f>
        <v/>
      </c>
      <c r="H16" s="2727"/>
      <c r="I16" s="2727"/>
      <c r="J16" s="2727"/>
      <c r="K16" s="2727"/>
      <c r="L16" s="2727"/>
      <c r="M16" s="861"/>
      <c r="N16" s="789"/>
      <c r="AH16" s="837">
        <v>23</v>
      </c>
    </row>
    <row customHeight="1" ht="24">
      <c r="D17" s="839"/>
      <c r="E17" s="826"/>
      <c r="F17" s="768" t="str">
        <f>"Номер подачи заявления об "&amp;IF(TITLE_DATE_PR_CHANGE="","утверждении","изменении")&amp;" тарифов"</f>
        <v>Номер подачи заявления об утверждении тарифов</v>
      </c>
      <c r="G17" s="2714" t="str">
        <f>IF(TITLE_NUMBER_PR_CHANGE="",IF(TITLE_NUMBER_PR="","",TITLE_NUMBER_PR),TITLE_NUMBER_PR_CHANGE)</f>
        <v/>
      </c>
      <c r="H17" s="2714"/>
      <c r="I17" s="2714"/>
      <c r="J17" s="2714"/>
      <c r="K17" s="2714"/>
      <c r="L17" s="2714"/>
      <c r="M17" s="861"/>
      <c r="N17" s="789"/>
      <c r="AH17" s="837">
        <v>23</v>
      </c>
    </row>
    <row customHeight="1" ht="14.699999999999998">
      <c r="D18" s="839"/>
      <c r="E18" s="826"/>
      <c r="F18" s="852"/>
      <c r="G18" s="852"/>
      <c r="H18" s="852"/>
      <c r="I18" s="852"/>
      <c r="J18" s="852"/>
      <c r="K18" s="852"/>
      <c r="L18" s="1215"/>
      <c r="M18" s="656"/>
      <c r="AH18" s="837">
        <v>14</v>
      </c>
    </row>
    <row customHeight="1" ht="22.049999999999997">
      <c r="D19" s="839"/>
      <c r="E19" s="2672" t="s">
        <v>424</v>
      </c>
      <c r="F19" s="2672"/>
      <c r="G19" s="2672"/>
      <c r="H19" s="2672"/>
      <c r="I19" s="2672"/>
      <c r="J19" s="2672"/>
      <c r="K19" s="2672"/>
      <c r="L19" s="2672"/>
      <c r="M19" s="2852" t="s">
        <v>425</v>
      </c>
      <c r="AH19" s="837">
        <v>21</v>
      </c>
    </row>
    <row customHeight="1" ht="22.049999999999997">
      <c r="D20" s="839"/>
      <c r="E20" s="2740" t="s">
        <v>88</v>
      </c>
      <c r="F20" s="2687" t="s">
        <v>254</v>
      </c>
      <c r="G20" s="2687" t="s">
        <v>255</v>
      </c>
      <c r="H20" s="2849" t="s">
        <v>5033</v>
      </c>
      <c r="I20" s="2850"/>
      <c r="J20" s="2896"/>
      <c r="K20" s="2687" t="s">
        <v>427</v>
      </c>
      <c r="L20" s="2687" t="s">
        <v>514</v>
      </c>
      <c r="M20" s="2852"/>
      <c r="AH20" s="837">
        <v>21</v>
      </c>
    </row>
    <row customHeight="1" ht="22.049999999999997">
      <c r="D21" s="839"/>
      <c r="E21" s="2742"/>
      <c r="F21" s="2688"/>
      <c r="G21" s="2688"/>
      <c r="H21" s="2681" t="s">
        <v>5034</v>
      </c>
      <c r="I21" s="2683"/>
      <c r="J21" s="571" t="s">
        <v>5035</v>
      </c>
      <c r="K21" s="2688"/>
      <c r="L21" s="2688"/>
      <c r="M21" s="2852"/>
      <c r="AH21" s="837">
        <v>21</v>
      </c>
    </row>
    <row customHeight="1" ht="12.75">
      <c r="D22" s="839"/>
      <c r="E22" s="744"/>
      <c r="F22" s="744"/>
      <c r="G22" s="744"/>
      <c r="H22" s="2930"/>
      <c r="I22" s="2930"/>
      <c r="J22" s="744"/>
      <c r="K22" s="744"/>
      <c r="L22" s="744"/>
      <c r="M22" s="744"/>
      <c r="AH22" s="837">
        <v>12</v>
      </c>
    </row>
    <row customHeight="1" ht="19.95">
      <c r="A23" s="2243"/>
      <c r="B23" s="2243"/>
      <c r="D23" s="839"/>
      <c r="E23" s="2329" t="s">
        <v>132</v>
      </c>
      <c r="F23" s="2931" t="str">
        <f>"Предлагаемый метод регулирования"&amp;IF(TEMPLATE_SPHERE="HEAT"," в сфере "&amp;TEMPLATE_SPHERE_RUS,"")</f>
        <v>Предлагаемый метод регулирования в сфере теплоснабжения</v>
      </c>
      <c r="G23" s="2932"/>
      <c r="H23" s="2924"/>
      <c r="I23" s="2924"/>
      <c r="J23" s="2924"/>
      <c r="K23" s="2932" t="s">
        <v>430</v>
      </c>
      <c r="L23" s="2924"/>
      <c r="M23" s="2232"/>
      <c r="N23" s="797"/>
      <c r="AH23" s="837">
        <v>19</v>
      </c>
    </row>
    <row customHeight="1" ht="60.75" hidden="1">
      <c r="A24" s="2243" t="s">
        <v>281</v>
      </c>
      <c r="B24" s="2243" t="s">
        <v>282</v>
      </c>
      <c r="D24" s="2929"/>
      <c r="E24" s="2667"/>
      <c r="F24" s="293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90" t="str">
        <f>INDEX(PT_DIFFERENTIATION_NTAR,MATCH(B24,PT_DIFFERENTIATION_NTAR_ID,0))</f>
        <v/>
      </c>
      <c r="H24" s="2325"/>
      <c r="I24" s="2202"/>
      <c r="J24" s="2236"/>
      <c r="K24" s="2328"/>
      <c r="L24" s="2231" t="s">
        <v>430</v>
      </c>
      <c r="M24" s="26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97"/>
      <c r="AH24" s="837">
        <v>0</v>
      </c>
    </row>
    <row s="28229" customFormat="1" customHeight="1" ht="18.75" hidden="1">
      <c r="A25" s="2243"/>
      <c r="B25" s="2243"/>
      <c r="C25" s="832" t="s">
        <v>5030</v>
      </c>
      <c r="D25" s="2929"/>
      <c r="E25" s="2667"/>
      <c r="F25" s="2933"/>
      <c r="G25" s="2890"/>
      <c r="H25" s="1963"/>
      <c r="I25" s="1114" t="s">
        <v>5031</v>
      </c>
      <c r="J25" s="1034"/>
      <c r="K25" s="1963"/>
      <c r="L25" s="677"/>
      <c r="M25" s="2633"/>
      <c r="N25" s="797"/>
      <c r="O25" s="2087"/>
      <c r="P25" s="2087"/>
      <c r="AH25" s="2094">
        <v>0</v>
      </c>
    </row>
    <row customHeight="1" ht="0.75" hidden="1">
      <c r="A26" s="2243"/>
      <c r="B26" s="2243"/>
      <c r="C26" s="832" t="s">
        <v>5036</v>
      </c>
      <c r="D26" s="2929"/>
      <c r="E26" s="2667"/>
      <c r="F26" s="2846"/>
      <c r="G26" s="863"/>
      <c r="H26" s="1963"/>
      <c r="I26" s="858"/>
      <c r="J26" s="812"/>
      <c r="K26" s="1963"/>
      <c r="L26" s="664"/>
      <c r="M26" s="2633"/>
      <c r="N26" s="797"/>
      <c r="AH26" s="837">
        <v>0</v>
      </c>
    </row>
    <row s="28229" customFormat="1" customHeight="1" ht="45" hidden="1">
      <c r="A27" s="2243" t="s">
        <v>286</v>
      </c>
      <c r="B27" s="2243" t="s">
        <v>287</v>
      </c>
      <c r="C27" s="832"/>
      <c r="D27" s="2925"/>
      <c r="E27" s="2926"/>
      <c r="F27" s="2927" t="str">
        <f>INDEX(PT_DIFFERENTIATION_VTAR,MATCH(A27,PT_DIFFERENTIATION_VTAR_ID,0))</f>
        <v/>
      </c>
      <c r="G27" s="2890" t="str">
        <f>INDEX(PT_DIFFERENTIATION_NTAR,MATCH(B27,PT_DIFFERENTIATION_NTAR_ID,0))</f>
        <v/>
      </c>
      <c r="H27" s="2325"/>
      <c r="I27" s="2202"/>
      <c r="J27" s="2236"/>
      <c r="K27" s="2328"/>
      <c r="L27" s="2325" t="s">
        <v>430</v>
      </c>
      <c r="M27" s="2633"/>
      <c r="N27" s="797"/>
      <c r="O27" s="2087"/>
      <c r="P27" s="2087"/>
      <c r="AH27" s="2094">
        <v>0</v>
      </c>
    </row>
    <row s="28229" customFormat="1" customHeight="1" ht="18.75" hidden="1">
      <c r="A28" s="2243"/>
      <c r="B28" s="2243"/>
      <c r="C28" s="832" t="s">
        <v>5030</v>
      </c>
      <c r="D28" s="2925"/>
      <c r="E28" s="2926"/>
      <c r="F28" s="2927"/>
      <c r="G28" s="2890"/>
      <c r="H28" s="1963"/>
      <c r="I28" s="1114" t="s">
        <v>5031</v>
      </c>
      <c r="J28" s="1034"/>
      <c r="K28" s="1963"/>
      <c r="L28" s="677"/>
      <c r="M28" s="2633"/>
      <c r="N28" s="797"/>
      <c r="O28" s="2087"/>
      <c r="P28" s="2087"/>
      <c r="AH28" s="2094">
        <v>0</v>
      </c>
    </row>
    <row s="28229" customFormat="1" customHeight="1" ht="0.75" hidden="1">
      <c r="A29" s="2243"/>
      <c r="B29" s="2243"/>
      <c r="C29" s="832" t="s">
        <v>5036</v>
      </c>
      <c r="D29" s="2925"/>
      <c r="E29" s="2667"/>
      <c r="F29" s="2846"/>
      <c r="G29" s="863"/>
      <c r="H29" s="1963"/>
      <c r="I29" s="1114"/>
      <c r="J29" s="1034"/>
      <c r="K29" s="1963"/>
      <c r="L29" s="677"/>
      <c r="M29" s="2633"/>
      <c r="N29" s="797"/>
      <c r="O29" s="2087"/>
      <c r="P29" s="2087"/>
      <c r="AH29" s="2094">
        <v>0</v>
      </c>
    </row>
    <row s="28229" customFormat="1" customHeight="1" ht="45" hidden="1">
      <c r="A30" s="2243" t="s">
        <v>293</v>
      </c>
      <c r="B30" s="2243" t="s">
        <v>294</v>
      </c>
      <c r="C30" s="832"/>
      <c r="D30" s="2925"/>
      <c r="E30" s="2667"/>
      <c r="F30" s="284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90" t="str">
        <f>INDEX(PT_DIFFERENTIATION_NTAR,MATCH(B30,PT_DIFFERENTIATION_NTAR_ID,0))</f>
        <v/>
      </c>
      <c r="H30" s="2325"/>
      <c r="I30" s="2202"/>
      <c r="J30" s="2236"/>
      <c r="K30" s="2328"/>
      <c r="L30" s="2325" t="s">
        <v>430</v>
      </c>
      <c r="M30" s="2633"/>
      <c r="N30" s="797"/>
      <c r="O30" s="2087"/>
      <c r="P30" s="2087"/>
      <c r="AH30" s="2094">
        <v>0</v>
      </c>
    </row>
    <row s="28229" customFormat="1" customHeight="1" ht="18.75" hidden="1">
      <c r="A31" s="2243"/>
      <c r="B31" s="2243"/>
      <c r="C31" s="832" t="s">
        <v>5030</v>
      </c>
      <c r="D31" s="2925"/>
      <c r="E31" s="2667"/>
      <c r="F31" s="2846"/>
      <c r="G31" s="2890"/>
      <c r="H31" s="1963"/>
      <c r="I31" s="1114" t="s">
        <v>5031</v>
      </c>
      <c r="J31" s="1034"/>
      <c r="K31" s="1963"/>
      <c r="L31" s="677"/>
      <c r="M31" s="2633"/>
      <c r="N31" s="797"/>
      <c r="O31" s="2087"/>
      <c r="P31" s="2087"/>
      <c r="AH31" s="2094">
        <v>0</v>
      </c>
    </row>
    <row s="28229" customFormat="1" customHeight="1" ht="0.75" hidden="1">
      <c r="A32" s="2243"/>
      <c r="B32" s="2243"/>
      <c r="C32" s="832" t="s">
        <v>5036</v>
      </c>
      <c r="D32" s="2925"/>
      <c r="E32" s="2667"/>
      <c r="F32" s="2846"/>
      <c r="G32" s="863"/>
      <c r="H32" s="1963"/>
      <c r="I32" s="1114"/>
      <c r="J32" s="1034"/>
      <c r="K32" s="1963"/>
      <c r="L32" s="677"/>
      <c r="M32" s="2633"/>
      <c r="N32" s="797"/>
      <c r="O32" s="2087"/>
      <c r="P32" s="2087"/>
      <c r="AH32" s="2094">
        <v>0</v>
      </c>
    </row>
    <row s="28229" customFormat="1" customHeight="1" ht="45" hidden="1">
      <c r="A33" s="2243" t="s">
        <v>299</v>
      </c>
      <c r="B33" s="2243" t="s">
        <v>300</v>
      </c>
      <c r="C33" s="832"/>
      <c r="D33" s="2925"/>
      <c r="E33" s="2667"/>
      <c r="F33" s="284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90" t="str">
        <f>INDEX(PT_DIFFERENTIATION_NTAR,MATCH(B33,PT_DIFFERENTIATION_NTAR_ID,0))</f>
        <v/>
      </c>
      <c r="H33" s="2325"/>
      <c r="I33" s="2202"/>
      <c r="J33" s="2236"/>
      <c r="K33" s="2328"/>
      <c r="L33" s="2325" t="s">
        <v>430</v>
      </c>
      <c r="M33" s="2633"/>
      <c r="N33" s="797"/>
      <c r="O33" s="2087"/>
      <c r="P33" s="2087"/>
      <c r="AH33" s="2094">
        <v>0</v>
      </c>
    </row>
    <row s="28229" customFormat="1" customHeight="1" ht="18.75" hidden="1">
      <c r="A34" s="2243"/>
      <c r="B34" s="2243"/>
      <c r="C34" s="832" t="s">
        <v>5030</v>
      </c>
      <c r="D34" s="2925"/>
      <c r="E34" s="2667"/>
      <c r="F34" s="2846"/>
      <c r="G34" s="2890"/>
      <c r="H34" s="1963"/>
      <c r="I34" s="1114" t="s">
        <v>5031</v>
      </c>
      <c r="J34" s="1034"/>
      <c r="K34" s="1963"/>
      <c r="L34" s="677"/>
      <c r="M34" s="2633"/>
      <c r="N34" s="797"/>
      <c r="O34" s="2087"/>
      <c r="P34" s="2087"/>
      <c r="AH34" s="2094">
        <v>0</v>
      </c>
    </row>
    <row s="28229" customFormat="1" customHeight="1" ht="0.75" hidden="1">
      <c r="A35" s="2243"/>
      <c r="B35" s="2243"/>
      <c r="C35" s="832" t="s">
        <v>5036</v>
      </c>
      <c r="D35" s="2925"/>
      <c r="E35" s="2667"/>
      <c r="F35" s="2846"/>
      <c r="G35" s="863"/>
      <c r="H35" s="1963"/>
      <c r="I35" s="1114"/>
      <c r="J35" s="1034"/>
      <c r="K35" s="1963"/>
      <c r="L35" s="677"/>
      <c r="M35" s="2633"/>
      <c r="N35" s="797"/>
      <c r="O35" s="2087"/>
      <c r="P35" s="2087"/>
      <c r="AH35" s="2094">
        <v>0</v>
      </c>
    </row>
    <row s="28229" customFormat="1" customHeight="1" ht="18.75" hidden="1">
      <c r="A36" s="2243" t="s">
        <v>305</v>
      </c>
      <c r="B36" s="2243" t="s">
        <v>306</v>
      </c>
      <c r="C36" s="832"/>
      <c r="D36" s="2925"/>
      <c r="E36" s="2667"/>
      <c r="F36" s="2846" t="str">
        <f>INDEX(PT_DIFFERENTIATION_VTAR,MATCH(A36,PT_DIFFERENTIATION_VTAR_ID,0))</f>
        <v>Тарифы на услуги по передаче тепловой энергии</v>
      </c>
      <c r="G36" s="2890" t="str">
        <f>INDEX(PT_DIFFERENTIATION_NTAR,MATCH(B36,PT_DIFFERENTIATION_NTAR_ID,0))</f>
        <v/>
      </c>
      <c r="H36" s="2325"/>
      <c r="I36" s="2202"/>
      <c r="J36" s="2236"/>
      <c r="K36" s="2328"/>
      <c r="L36" s="2325" t="s">
        <v>430</v>
      </c>
      <c r="M36" s="2633"/>
      <c r="N36" s="797"/>
      <c r="O36" s="2087"/>
      <c r="P36" s="2087"/>
      <c r="AH36" s="2094">
        <v>0</v>
      </c>
    </row>
    <row s="28229" customFormat="1" customHeight="1" ht="18.75" hidden="1">
      <c r="A37" s="2243"/>
      <c r="B37" s="2243"/>
      <c r="C37" s="832" t="s">
        <v>5030</v>
      </c>
      <c r="D37" s="2925"/>
      <c r="E37" s="2667"/>
      <c r="F37" s="2846"/>
      <c r="G37" s="2890"/>
      <c r="H37" s="1963"/>
      <c r="I37" s="1114" t="s">
        <v>5031</v>
      </c>
      <c r="J37" s="1034"/>
      <c r="K37" s="1963"/>
      <c r="L37" s="677"/>
      <c r="M37" s="2633"/>
      <c r="N37" s="797"/>
      <c r="O37" s="2087"/>
      <c r="P37" s="2087"/>
      <c r="AH37" s="2094">
        <v>0</v>
      </c>
    </row>
    <row s="28229" customFormat="1" customHeight="1" ht="0.75" hidden="1">
      <c r="A38" s="2243"/>
      <c r="B38" s="2243"/>
      <c r="C38" s="832" t="s">
        <v>5036</v>
      </c>
      <c r="D38" s="2925"/>
      <c r="E38" s="2667"/>
      <c r="F38" s="2846"/>
      <c r="G38" s="863"/>
      <c r="H38" s="1963"/>
      <c r="I38" s="1114"/>
      <c r="J38" s="1034"/>
      <c r="K38" s="1963"/>
      <c r="L38" s="677"/>
      <c r="M38" s="2633"/>
      <c r="N38" s="797"/>
      <c r="O38" s="2087"/>
      <c r="P38" s="2087"/>
      <c r="AH38" s="2094">
        <v>0</v>
      </c>
    </row>
    <row s="28229" customFormat="1" customHeight="1" ht="18.75" hidden="1">
      <c r="A39" s="2243" t="s">
        <v>311</v>
      </c>
      <c r="B39" s="2243" t="s">
        <v>312</v>
      </c>
      <c r="C39" s="832"/>
      <c r="D39" s="2925"/>
      <c r="E39" s="2667"/>
      <c r="F39" s="2846" t="str">
        <f>INDEX(PT_DIFFERENTIATION_VTAR,MATCH(A39,PT_DIFFERENTIATION_VTAR_ID,0))</f>
        <v>Тарифы на услуги по передаче теплоносителя</v>
      </c>
      <c r="G39" s="2890" t="str">
        <f>INDEX(PT_DIFFERENTIATION_NTAR,MATCH(B39,PT_DIFFERENTIATION_NTAR_ID,0))</f>
        <v/>
      </c>
      <c r="H39" s="2325"/>
      <c r="I39" s="2202"/>
      <c r="J39" s="2236"/>
      <c r="K39" s="2328"/>
      <c r="L39" s="2325" t="s">
        <v>430</v>
      </c>
      <c r="M39" s="2633"/>
      <c r="N39" s="797"/>
      <c r="O39" s="2087"/>
      <c r="P39" s="2087"/>
      <c r="AH39" s="2094">
        <v>0</v>
      </c>
    </row>
    <row s="28229" customFormat="1" customHeight="1" ht="18.75" hidden="1">
      <c r="A40" s="2243"/>
      <c r="B40" s="2243"/>
      <c r="C40" s="832" t="s">
        <v>5030</v>
      </c>
      <c r="D40" s="2925"/>
      <c r="E40" s="2667"/>
      <c r="F40" s="2846"/>
      <c r="G40" s="2890"/>
      <c r="H40" s="1963"/>
      <c r="I40" s="1114" t="s">
        <v>5031</v>
      </c>
      <c r="J40" s="1034"/>
      <c r="K40" s="1963"/>
      <c r="L40" s="677"/>
      <c r="M40" s="2633"/>
      <c r="N40" s="797"/>
      <c r="O40" s="2087"/>
      <c r="P40" s="2087"/>
      <c r="AH40" s="2094">
        <v>0</v>
      </c>
    </row>
    <row s="28229" customFormat="1" customHeight="1" ht="0.75" hidden="1">
      <c r="A41" s="2243"/>
      <c r="B41" s="2243"/>
      <c r="C41" s="832" t="s">
        <v>5036</v>
      </c>
      <c r="D41" s="2925"/>
      <c r="E41" s="2667"/>
      <c r="F41" s="2846"/>
      <c r="G41" s="863"/>
      <c r="H41" s="1963"/>
      <c r="I41" s="1114"/>
      <c r="J41" s="1034"/>
      <c r="K41" s="1963"/>
      <c r="L41" s="677"/>
      <c r="M41" s="2633"/>
      <c r="N41" s="797"/>
      <c r="O41" s="2087"/>
      <c r="P41" s="2087"/>
      <c r="AH41" s="2094">
        <v>0</v>
      </c>
    </row>
    <row s="28229" customFormat="1" customHeight="1" ht="18.75" hidden="1">
      <c r="A42" s="2243" t="s">
        <v>317</v>
      </c>
      <c r="B42" s="2243" t="s">
        <v>318</v>
      </c>
      <c r="C42" s="832"/>
      <c r="D42" s="2925"/>
      <c r="E42" s="2667"/>
      <c r="F42" s="2846" t="str">
        <f>INDEX(PT_DIFFERENTIATION_VTAR,MATCH(A42,PT_DIFFERENTIATION_VTAR_ID,0))</f>
        <v>Плата за услуги по поддержанию резервной тепловой мощности при отсутствии потребления тепловой энергии</v>
      </c>
      <c r="G42" s="2890" t="str">
        <f>INDEX(PT_DIFFERENTIATION_NTAR,MATCH(B42,PT_DIFFERENTIATION_NTAR_ID,0))</f>
        <v/>
      </c>
      <c r="H42" s="2325"/>
      <c r="I42" s="2202"/>
      <c r="J42" s="2236"/>
      <c r="K42" s="2328"/>
      <c r="L42" s="2325" t="s">
        <v>430</v>
      </c>
      <c r="M42" s="2633"/>
      <c r="N42" s="797"/>
      <c r="O42" s="2087"/>
      <c r="P42" s="2087"/>
      <c r="AH42" s="2094">
        <v>0</v>
      </c>
    </row>
    <row s="28229" customFormat="1" customHeight="1" ht="18.75" hidden="1">
      <c r="A43" s="2243"/>
      <c r="B43" s="2243"/>
      <c r="C43" s="832" t="s">
        <v>5030</v>
      </c>
      <c r="D43" s="2925"/>
      <c r="E43" s="2667"/>
      <c r="F43" s="2846"/>
      <c r="G43" s="2890"/>
      <c r="H43" s="1963"/>
      <c r="I43" s="1114" t="s">
        <v>5031</v>
      </c>
      <c r="J43" s="1034"/>
      <c r="K43" s="1963"/>
      <c r="L43" s="677"/>
      <c r="M43" s="2633"/>
      <c r="N43" s="797"/>
      <c r="O43" s="2087"/>
      <c r="P43" s="2087"/>
      <c r="AH43" s="2094">
        <v>0</v>
      </c>
    </row>
    <row s="28229" customFormat="1" customHeight="1" ht="0.75" hidden="1">
      <c r="A44" s="2243"/>
      <c r="B44" s="2243"/>
      <c r="C44" s="832" t="s">
        <v>5036</v>
      </c>
      <c r="D44" s="2925"/>
      <c r="E44" s="2667"/>
      <c r="F44" s="2846"/>
      <c r="G44" s="863"/>
      <c r="H44" s="1963"/>
      <c r="I44" s="1114"/>
      <c r="J44" s="1034"/>
      <c r="K44" s="1963"/>
      <c r="L44" s="677"/>
      <c r="M44" s="2633"/>
      <c r="N44" s="797"/>
      <c r="O44" s="2087"/>
      <c r="P44" s="2087"/>
      <c r="AH44" s="2094">
        <v>0</v>
      </c>
    </row>
    <row s="28229" customFormat="1" customHeight="1" ht="18.75" hidden="1">
      <c r="A45" s="2243" t="s">
        <v>323</v>
      </c>
      <c r="B45" s="2243" t="s">
        <v>324</v>
      </c>
      <c r="C45" s="832"/>
      <c r="D45" s="2925"/>
      <c r="E45" s="2667"/>
      <c r="F45" s="2846" t="str">
        <f>INDEX(PT_DIFFERENTIATION_VTAR,MATCH(A45,PT_DIFFERENTIATION_VTAR_ID,0))</f>
        <v>Плата за подключение (технологическое присоединение) к системе теплоснабжения</v>
      </c>
      <c r="G45" s="2890" t="str">
        <f>INDEX(PT_DIFFERENTIATION_NTAR,MATCH(B45,PT_DIFFERENTIATION_NTAR_ID,0))</f>
        <v/>
      </c>
      <c r="H45" s="2325"/>
      <c r="I45" s="2202"/>
      <c r="J45" s="2236"/>
      <c r="K45" s="2328"/>
      <c r="L45" s="2325" t="s">
        <v>430</v>
      </c>
      <c r="M45" s="2633"/>
      <c r="N45" s="797"/>
      <c r="O45" s="2087"/>
      <c r="P45" s="2087"/>
      <c r="AH45" s="2094">
        <v>0</v>
      </c>
    </row>
    <row s="28229" customFormat="1" customHeight="1" ht="18.75" hidden="1">
      <c r="A46" s="2243"/>
      <c r="B46" s="2243"/>
      <c r="C46" s="832" t="s">
        <v>5030</v>
      </c>
      <c r="D46" s="2925"/>
      <c r="E46" s="2667"/>
      <c r="F46" s="2846"/>
      <c r="G46" s="2890"/>
      <c r="H46" s="1963"/>
      <c r="I46" s="1114" t="s">
        <v>5031</v>
      </c>
      <c r="J46" s="1034"/>
      <c r="K46" s="1963"/>
      <c r="L46" s="677"/>
      <c r="M46" s="2633"/>
      <c r="N46" s="797"/>
      <c r="O46" s="2087"/>
      <c r="P46" s="2087"/>
      <c r="AH46" s="2094">
        <v>0</v>
      </c>
    </row>
    <row s="28229" customFormat="1" customHeight="1" ht="0.75" hidden="1">
      <c r="A47" s="2243"/>
      <c r="B47" s="2243"/>
      <c r="C47" s="832" t="s">
        <v>5036</v>
      </c>
      <c r="D47" s="2925"/>
      <c r="E47" s="2667"/>
      <c r="F47" s="2846"/>
      <c r="G47" s="863"/>
      <c r="H47" s="1963"/>
      <c r="I47" s="1114"/>
      <c r="J47" s="1034"/>
      <c r="K47" s="1963"/>
      <c r="L47" s="677"/>
      <c r="M47" s="2633"/>
      <c r="N47" s="797"/>
      <c r="O47" s="2087"/>
      <c r="P47" s="2087"/>
      <c r="AH47" s="2094">
        <v>0</v>
      </c>
    </row>
    <row s="28229" customFormat="1" customHeight="1" ht="18.75" hidden="1">
      <c r="A48" s="2243" t="s">
        <v>329</v>
      </c>
      <c r="B48" s="2243" t="s">
        <v>330</v>
      </c>
      <c r="C48" s="832"/>
      <c r="D48" s="2925"/>
      <c r="E48" s="2667"/>
      <c r="F48" s="2846" t="str">
        <f>INDEX(PT_DIFFERENTIATION_VTAR,MATCH(A48,PT_DIFFERENTIATION_VTAR_ID,0))</f>
        <v>Плата за подключение (технологическое присоединение) к системе теплоснабжения (индивидуальная)</v>
      </c>
      <c r="G48" s="2890" t="str">
        <f>INDEX(PT_DIFFERENTIATION_NTAR,MATCH(B48,PT_DIFFERENTIATION_NTAR_ID,0))</f>
        <v/>
      </c>
      <c r="H48" s="2452"/>
      <c r="I48" s="2202"/>
      <c r="J48" s="2236"/>
      <c r="K48" s="2328"/>
      <c r="L48" s="2452" t="s">
        <v>430</v>
      </c>
      <c r="M48" s="2633"/>
      <c r="N48" s="797"/>
      <c r="O48" s="2087"/>
      <c r="P48" s="2087"/>
      <c r="AH48" s="2094">
        <v>0</v>
      </c>
    </row>
    <row s="28229" customFormat="1" customHeight="1" ht="18.75" hidden="1">
      <c r="A49" s="2243"/>
      <c r="B49" s="2243"/>
      <c r="C49" s="832" t="s">
        <v>5030</v>
      </c>
      <c r="D49" s="2925"/>
      <c r="E49" s="2667"/>
      <c r="F49" s="2846"/>
      <c r="G49" s="2890"/>
      <c r="H49" s="1963"/>
      <c r="I49" s="1114" t="s">
        <v>5031</v>
      </c>
      <c r="J49" s="1034"/>
      <c r="K49" s="1963"/>
      <c r="L49" s="677"/>
      <c r="M49" s="2633"/>
      <c r="N49" s="797"/>
      <c r="O49" s="2087"/>
      <c r="P49" s="2087"/>
      <c r="AH49" s="2094">
        <v>0</v>
      </c>
    </row>
    <row s="28229" customFormat="1" customHeight="1" ht="0.75" hidden="1">
      <c r="A50" s="2243"/>
      <c r="B50" s="2243"/>
      <c r="C50" s="832" t="s">
        <v>5036</v>
      </c>
      <c r="D50" s="2925"/>
      <c r="E50" s="2667"/>
      <c r="F50" s="2846"/>
      <c r="G50" s="863"/>
      <c r="H50" s="1963"/>
      <c r="I50" s="1114"/>
      <c r="J50" s="1034"/>
      <c r="K50" s="1963"/>
      <c r="L50" s="677"/>
      <c r="M50" s="2633"/>
      <c r="N50" s="797"/>
      <c r="O50" s="2087"/>
      <c r="P50" s="2087"/>
      <c r="AH50" s="2094">
        <v>0</v>
      </c>
    </row>
    <row s="28229" customFormat="1" customHeight="1" ht="18.75" hidden="1">
      <c r="A51" s="2243" t="s">
        <v>349</v>
      </c>
      <c r="B51" s="2243" t="s">
        <v>350</v>
      </c>
      <c r="C51" s="832"/>
      <c r="D51" s="2925"/>
      <c r="E51" s="2667"/>
      <c r="F51" s="2846" t="str">
        <f>INDEX(PT_DIFFERENTIATION_VTAR,MATCH(A51,PT_DIFFERENTIATION_VTAR_ID,0))</f>
        <v>Тариф на питьевую воду (питьевое водоснабжение)</v>
      </c>
      <c r="G51" s="2890" t="str">
        <f>INDEX(PT_DIFFERENTIATION_NTAR,MATCH(B51,PT_DIFFERENTIATION_NTAR_ID,0))</f>
        <v/>
      </c>
      <c r="H51" s="2325"/>
      <c r="I51" s="2202"/>
      <c r="J51" s="2236"/>
      <c r="K51" s="2328"/>
      <c r="L51" s="2325" t="s">
        <v>430</v>
      </c>
      <c r="M51" s="2633"/>
      <c r="N51" s="797"/>
      <c r="O51" s="2087"/>
      <c r="P51" s="2087"/>
      <c r="AH51" s="2094">
        <v>0</v>
      </c>
    </row>
    <row s="28229" customFormat="1" customHeight="1" ht="18.75" hidden="1">
      <c r="A52" s="2243"/>
      <c r="B52" s="2243"/>
      <c r="C52" s="832" t="s">
        <v>5030</v>
      </c>
      <c r="D52" s="2925"/>
      <c r="E52" s="2667"/>
      <c r="F52" s="2846"/>
      <c r="G52" s="2890"/>
      <c r="H52" s="1963"/>
      <c r="I52" s="1114" t="s">
        <v>5031</v>
      </c>
      <c r="J52" s="1034"/>
      <c r="K52" s="1963"/>
      <c r="L52" s="677"/>
      <c r="M52" s="2633"/>
      <c r="N52" s="797"/>
      <c r="O52" s="2087"/>
      <c r="P52" s="2087"/>
      <c r="AH52" s="2094">
        <v>0</v>
      </c>
    </row>
    <row s="28229" customFormat="1" customHeight="1" ht="0.75" hidden="1">
      <c r="A53" s="2243"/>
      <c r="B53" s="2243"/>
      <c r="C53" s="832" t="s">
        <v>5036</v>
      </c>
      <c r="D53" s="2925"/>
      <c r="E53" s="2667"/>
      <c r="F53" s="2846"/>
      <c r="G53" s="863"/>
      <c r="H53" s="1963"/>
      <c r="I53" s="1114"/>
      <c r="J53" s="1034"/>
      <c r="K53" s="1963"/>
      <c r="L53" s="677"/>
      <c r="M53" s="2633"/>
      <c r="N53" s="797"/>
      <c r="O53" s="2087"/>
      <c r="P53" s="2087"/>
      <c r="AH53" s="2094">
        <v>0</v>
      </c>
    </row>
    <row s="28229" customFormat="1" customHeight="1" ht="18.75" hidden="1">
      <c r="A54" s="2243" t="s">
        <v>354</v>
      </c>
      <c r="B54" s="2243" t="s">
        <v>355</v>
      </c>
      <c r="C54" s="832"/>
      <c r="D54" s="2925"/>
      <c r="E54" s="2667"/>
      <c r="F54" s="2846" t="str">
        <f>INDEX(PT_DIFFERENTIATION_VTAR,MATCH(A54,PT_DIFFERENTIATION_VTAR_ID,0))</f>
        <v>Тариф на техническую воду</v>
      </c>
      <c r="G54" s="2890" t="str">
        <f>INDEX(PT_DIFFERENTIATION_NTAR,MATCH(B54,PT_DIFFERENTIATION_NTAR_ID,0))</f>
        <v/>
      </c>
      <c r="H54" s="2325"/>
      <c r="I54" s="2202"/>
      <c r="J54" s="2236"/>
      <c r="K54" s="2328"/>
      <c r="L54" s="2325" t="s">
        <v>430</v>
      </c>
      <c r="M54" s="2633"/>
      <c r="N54" s="797"/>
      <c r="O54" s="2087"/>
      <c r="P54" s="2087"/>
      <c r="AH54" s="2094">
        <v>0</v>
      </c>
    </row>
    <row s="28229" customFormat="1" customHeight="1" ht="18.75" hidden="1">
      <c r="A55" s="2243"/>
      <c r="B55" s="2243"/>
      <c r="C55" s="832" t="s">
        <v>5030</v>
      </c>
      <c r="D55" s="2925"/>
      <c r="E55" s="2667"/>
      <c r="F55" s="2846"/>
      <c r="G55" s="2890"/>
      <c r="H55" s="1963"/>
      <c r="I55" s="1114" t="s">
        <v>5031</v>
      </c>
      <c r="J55" s="1034"/>
      <c r="K55" s="1963"/>
      <c r="L55" s="677"/>
      <c r="M55" s="2633"/>
      <c r="N55" s="797"/>
      <c r="O55" s="2087"/>
      <c r="P55" s="2087"/>
      <c r="AH55" s="2094">
        <v>0</v>
      </c>
    </row>
    <row s="28229" customFormat="1" customHeight="1" ht="0.75" hidden="1">
      <c r="A56" s="2243"/>
      <c r="B56" s="2243"/>
      <c r="C56" s="832" t="s">
        <v>5036</v>
      </c>
      <c r="D56" s="2925"/>
      <c r="E56" s="2667"/>
      <c r="F56" s="2846"/>
      <c r="G56" s="863"/>
      <c r="H56" s="1963"/>
      <c r="I56" s="1114"/>
      <c r="J56" s="1034"/>
      <c r="K56" s="1963"/>
      <c r="L56" s="677"/>
      <c r="M56" s="2633"/>
      <c r="N56" s="797"/>
      <c r="O56" s="2087"/>
      <c r="P56" s="2087"/>
      <c r="AH56" s="2094">
        <v>0</v>
      </c>
    </row>
    <row s="28229" customFormat="1" customHeight="1" ht="18.75" hidden="1">
      <c r="A57" s="2243" t="s">
        <v>359</v>
      </c>
      <c r="B57" s="2243" t="s">
        <v>360</v>
      </c>
      <c r="C57" s="832"/>
      <c r="D57" s="2925"/>
      <c r="E57" s="2667"/>
      <c r="F57" s="2846" t="str">
        <f>INDEX(PT_DIFFERENTIATION_VTAR,MATCH(A57,PT_DIFFERENTIATION_VTAR_ID,0))</f>
        <v>Тариф на транспортировку воды</v>
      </c>
      <c r="G57" s="2890" t="str">
        <f>INDEX(PT_DIFFERENTIATION_NTAR,MATCH(B57,PT_DIFFERENTIATION_NTAR_ID,0))</f>
        <v/>
      </c>
      <c r="H57" s="2325"/>
      <c r="I57" s="2202"/>
      <c r="J57" s="2236"/>
      <c r="K57" s="2328"/>
      <c r="L57" s="2325" t="s">
        <v>430</v>
      </c>
      <c r="M57" s="2633"/>
      <c r="N57" s="797"/>
      <c r="O57" s="2087"/>
      <c r="P57" s="2087"/>
      <c r="AH57" s="2094">
        <v>0</v>
      </c>
    </row>
    <row s="28229" customFormat="1" customHeight="1" ht="18.75" hidden="1">
      <c r="A58" s="2243"/>
      <c r="B58" s="2243"/>
      <c r="C58" s="832" t="s">
        <v>5030</v>
      </c>
      <c r="D58" s="2925"/>
      <c r="E58" s="2667"/>
      <c r="F58" s="2846"/>
      <c r="G58" s="2890"/>
      <c r="H58" s="1963"/>
      <c r="I58" s="1114" t="s">
        <v>5031</v>
      </c>
      <c r="J58" s="1034"/>
      <c r="K58" s="1963"/>
      <c r="L58" s="677"/>
      <c r="M58" s="2633"/>
      <c r="N58" s="797"/>
      <c r="O58" s="2087"/>
      <c r="P58" s="2087"/>
      <c r="AH58" s="2094">
        <v>0</v>
      </c>
    </row>
    <row s="28229" customFormat="1" customHeight="1" ht="0.75" hidden="1">
      <c r="A59" s="2243"/>
      <c r="B59" s="2243"/>
      <c r="C59" s="832" t="s">
        <v>5036</v>
      </c>
      <c r="D59" s="2925"/>
      <c r="E59" s="2667"/>
      <c r="F59" s="2846"/>
      <c r="G59" s="863"/>
      <c r="H59" s="1963"/>
      <c r="I59" s="1114"/>
      <c r="J59" s="1034"/>
      <c r="K59" s="1963"/>
      <c r="L59" s="677"/>
      <c r="M59" s="2633"/>
      <c r="N59" s="797"/>
      <c r="O59" s="2087"/>
      <c r="P59" s="2087"/>
      <c r="AH59" s="2094">
        <v>0</v>
      </c>
    </row>
    <row s="28229" customFormat="1" customHeight="1" ht="18.75" hidden="1">
      <c r="A60" s="2243" t="s">
        <v>364</v>
      </c>
      <c r="B60" s="2243" t="s">
        <v>365</v>
      </c>
      <c r="C60" s="832"/>
      <c r="D60" s="2925"/>
      <c r="E60" s="2667"/>
      <c r="F60" s="2846" t="str">
        <f>INDEX(PT_DIFFERENTIATION_VTAR,MATCH(A60,PT_DIFFERENTIATION_VTAR_ID,0))</f>
        <v>Тариф на подвоз воды</v>
      </c>
      <c r="G60" s="2890" t="str">
        <f>INDEX(PT_DIFFERENTIATION_NTAR,MATCH(B60,PT_DIFFERENTIATION_NTAR_ID,0))</f>
        <v/>
      </c>
      <c r="H60" s="2325"/>
      <c r="I60" s="2202"/>
      <c r="J60" s="2236"/>
      <c r="K60" s="2328"/>
      <c r="L60" s="2325" t="s">
        <v>430</v>
      </c>
      <c r="M60" s="2633"/>
      <c r="N60" s="797"/>
      <c r="O60" s="2087"/>
      <c r="P60" s="2087"/>
      <c r="AH60" s="2094">
        <v>0</v>
      </c>
    </row>
    <row s="28229" customFormat="1" customHeight="1" ht="18.75" hidden="1">
      <c r="A61" s="2243"/>
      <c r="B61" s="2243"/>
      <c r="C61" s="832" t="s">
        <v>5030</v>
      </c>
      <c r="D61" s="2925"/>
      <c r="E61" s="2667"/>
      <c r="F61" s="2846"/>
      <c r="G61" s="2890"/>
      <c r="H61" s="1963"/>
      <c r="I61" s="1114" t="s">
        <v>5031</v>
      </c>
      <c r="J61" s="1034"/>
      <c r="K61" s="1963"/>
      <c r="L61" s="677"/>
      <c r="M61" s="2633"/>
      <c r="N61" s="797"/>
      <c r="O61" s="2087"/>
      <c r="P61" s="2087"/>
      <c r="AH61" s="2094">
        <v>0</v>
      </c>
    </row>
    <row s="28229" customFormat="1" customHeight="1" ht="0.75" hidden="1">
      <c r="A62" s="2243"/>
      <c r="B62" s="2243"/>
      <c r="C62" s="832" t="s">
        <v>5036</v>
      </c>
      <c r="D62" s="2925"/>
      <c r="E62" s="2667"/>
      <c r="F62" s="2846"/>
      <c r="G62" s="863"/>
      <c r="H62" s="1963"/>
      <c r="I62" s="1114"/>
      <c r="J62" s="1034"/>
      <c r="K62" s="1963"/>
      <c r="L62" s="677"/>
      <c r="M62" s="2633"/>
      <c r="N62" s="797"/>
      <c r="O62" s="2087"/>
      <c r="P62" s="2087"/>
      <c r="AH62" s="2094">
        <v>0</v>
      </c>
    </row>
    <row s="28229" customFormat="1" customHeight="1" ht="18.75" hidden="1">
      <c r="A63" s="2243" t="s">
        <v>369</v>
      </c>
      <c r="B63" s="2243" t="s">
        <v>370</v>
      </c>
      <c r="C63" s="832"/>
      <c r="D63" s="2925"/>
      <c r="E63" s="2667"/>
      <c r="F63" s="284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90" t="str">
        <f>INDEX(PT_DIFFERENTIATION_NTAR,MATCH(B63,PT_DIFFERENTIATION_NTAR_ID,0))</f>
        <v/>
      </c>
      <c r="H63" s="2325"/>
      <c r="I63" s="2202"/>
      <c r="J63" s="2236"/>
      <c r="K63" s="2328"/>
      <c r="L63" s="2325" t="s">
        <v>430</v>
      </c>
      <c r="M63" s="2633"/>
      <c r="N63" s="797"/>
      <c r="O63" s="2087"/>
      <c r="P63" s="2087"/>
      <c r="AH63" s="2094">
        <v>0</v>
      </c>
    </row>
    <row s="28229" customFormat="1" customHeight="1" ht="18.75" hidden="1">
      <c r="A64" s="2243"/>
      <c r="B64" s="2243"/>
      <c r="C64" s="832" t="s">
        <v>5030</v>
      </c>
      <c r="D64" s="2925"/>
      <c r="E64" s="2667"/>
      <c r="F64" s="2846"/>
      <c r="G64" s="2890"/>
      <c r="H64" s="1963"/>
      <c r="I64" s="1114" t="s">
        <v>5031</v>
      </c>
      <c r="J64" s="1034"/>
      <c r="K64" s="1963"/>
      <c r="L64" s="677"/>
      <c r="M64" s="2633"/>
      <c r="N64" s="797"/>
      <c r="O64" s="2087"/>
      <c r="P64" s="2087"/>
      <c r="AH64" s="2094">
        <v>0</v>
      </c>
    </row>
    <row s="28229" customFormat="1" customHeight="1" ht="0.75" hidden="1">
      <c r="A65" s="2243"/>
      <c r="B65" s="2243"/>
      <c r="C65" s="832" t="s">
        <v>5036</v>
      </c>
      <c r="D65" s="2925"/>
      <c r="E65" s="2667"/>
      <c r="F65" s="2846"/>
      <c r="G65" s="863"/>
      <c r="H65" s="1963"/>
      <c r="I65" s="1114"/>
      <c r="J65" s="1034"/>
      <c r="K65" s="1963"/>
      <c r="L65" s="677"/>
      <c r="M65" s="2633"/>
      <c r="N65" s="797"/>
      <c r="O65" s="2087"/>
      <c r="P65" s="2087"/>
      <c r="AH65" s="2094">
        <v>0</v>
      </c>
    </row>
    <row s="28229" customFormat="1" customHeight="1" ht="18.75" hidden="1">
      <c r="A66" s="2243" t="s">
        <v>374</v>
      </c>
      <c r="B66" s="2243" t="s">
        <v>375</v>
      </c>
      <c r="C66" s="832"/>
      <c r="D66" s="2925"/>
      <c r="E66" s="2667"/>
      <c r="F66" s="2846" t="str">
        <f>INDEX(PT_DIFFERENTIATION_VTAR,MATCH(A66,PT_DIFFERENTIATION_VTAR_ID,0))</f>
        <v>Тариф на горячую воду (горячее водоснабжение)</v>
      </c>
      <c r="G66" s="2890" t="str">
        <f>INDEX(PT_DIFFERENTIATION_NTAR,MATCH(B66,PT_DIFFERENTIATION_NTAR_ID,0))</f>
        <v/>
      </c>
      <c r="H66" s="2325"/>
      <c r="I66" s="2202"/>
      <c r="J66" s="2236"/>
      <c r="K66" s="2328"/>
      <c r="L66" s="2325" t="s">
        <v>430</v>
      </c>
      <c r="M66" s="2633"/>
      <c r="N66" s="797"/>
      <c r="O66" s="2087"/>
      <c r="P66" s="2087"/>
      <c r="AH66" s="2094">
        <v>0</v>
      </c>
    </row>
    <row s="28229" customFormat="1" customHeight="1" ht="18.75" hidden="1">
      <c r="A67" s="2243"/>
      <c r="B67" s="2243"/>
      <c r="C67" s="832" t="s">
        <v>5030</v>
      </c>
      <c r="D67" s="2925"/>
      <c r="E67" s="2667"/>
      <c r="F67" s="2846"/>
      <c r="G67" s="2890"/>
      <c r="H67" s="1963"/>
      <c r="I67" s="1114" t="s">
        <v>5031</v>
      </c>
      <c r="J67" s="1034"/>
      <c r="K67" s="1963"/>
      <c r="L67" s="677"/>
      <c r="M67" s="2633"/>
      <c r="N67" s="797"/>
      <c r="O67" s="2087"/>
      <c r="P67" s="2087"/>
      <c r="AH67" s="2094">
        <v>0</v>
      </c>
    </row>
    <row s="28229" customFormat="1" customHeight="1" ht="0.75" hidden="1">
      <c r="A68" s="2243"/>
      <c r="B68" s="2243"/>
      <c r="C68" s="832" t="s">
        <v>5036</v>
      </c>
      <c r="D68" s="2925"/>
      <c r="E68" s="2667"/>
      <c r="F68" s="2846"/>
      <c r="G68" s="863"/>
      <c r="H68" s="1963"/>
      <c r="I68" s="1114"/>
      <c r="J68" s="1034"/>
      <c r="K68" s="1963"/>
      <c r="L68" s="677"/>
      <c r="M68" s="2633"/>
      <c r="N68" s="797"/>
      <c r="O68" s="2087"/>
      <c r="P68" s="2087"/>
      <c r="AH68" s="2094">
        <v>0</v>
      </c>
    </row>
    <row s="28229" customFormat="1" customHeight="1" ht="18.75" hidden="1">
      <c r="A69" s="2243" t="s">
        <v>379</v>
      </c>
      <c r="B69" s="2243" t="s">
        <v>380</v>
      </c>
      <c r="C69" s="832"/>
      <c r="D69" s="2925"/>
      <c r="E69" s="2667"/>
      <c r="F69" s="2846" t="str">
        <f>INDEX(PT_DIFFERENTIATION_VTAR,MATCH(A69,PT_DIFFERENTIATION_VTAR_ID,0))</f>
        <v>Тариф на транспортировку горячей воды</v>
      </c>
      <c r="G69" s="2890" t="str">
        <f>INDEX(PT_DIFFERENTIATION_NTAR,MATCH(B69,PT_DIFFERENTIATION_NTAR_ID,0))</f>
        <v/>
      </c>
      <c r="H69" s="2325"/>
      <c r="I69" s="2202"/>
      <c r="J69" s="2236"/>
      <c r="K69" s="2328"/>
      <c r="L69" s="2325" t="s">
        <v>430</v>
      </c>
      <c r="M69" s="2633"/>
      <c r="N69" s="797"/>
      <c r="O69" s="2087"/>
      <c r="P69" s="2087"/>
      <c r="AH69" s="2094">
        <v>0</v>
      </c>
    </row>
    <row s="28229" customFormat="1" customHeight="1" ht="18.75" hidden="1">
      <c r="A70" s="2243"/>
      <c r="B70" s="2243"/>
      <c r="C70" s="832" t="s">
        <v>5030</v>
      </c>
      <c r="D70" s="2925"/>
      <c r="E70" s="2667"/>
      <c r="F70" s="2846"/>
      <c r="G70" s="2890"/>
      <c r="H70" s="1963"/>
      <c r="I70" s="1114" t="s">
        <v>5031</v>
      </c>
      <c r="J70" s="1034"/>
      <c r="K70" s="1963"/>
      <c r="L70" s="677"/>
      <c r="M70" s="2633"/>
      <c r="N70" s="797"/>
      <c r="O70" s="2087"/>
      <c r="P70" s="2087"/>
      <c r="AH70" s="2094">
        <v>0</v>
      </c>
    </row>
    <row s="28229" customFormat="1" customHeight="1" ht="0.75" hidden="1">
      <c r="A71" s="2243"/>
      <c r="B71" s="2243"/>
      <c r="C71" s="832" t="s">
        <v>5036</v>
      </c>
      <c r="D71" s="2925"/>
      <c r="E71" s="2667"/>
      <c r="F71" s="2846"/>
      <c r="G71" s="863"/>
      <c r="H71" s="1963"/>
      <c r="I71" s="1114"/>
      <c r="J71" s="1034"/>
      <c r="K71" s="1963"/>
      <c r="L71" s="677"/>
      <c r="M71" s="2633"/>
      <c r="N71" s="797"/>
      <c r="O71" s="2087"/>
      <c r="P71" s="2087"/>
      <c r="AH71" s="2094">
        <v>0</v>
      </c>
    </row>
    <row s="28229" customFormat="1" customHeight="1" ht="18.75" hidden="1">
      <c r="A72" s="2243" t="s">
        <v>384</v>
      </c>
      <c r="B72" s="2243" t="s">
        <v>385</v>
      </c>
      <c r="C72" s="832"/>
      <c r="D72" s="2925"/>
      <c r="E72" s="2667"/>
      <c r="F72" s="2846" t="str">
        <f>INDEX(PT_DIFFERENTIATION_VTAR,MATCH(A72,PT_DIFFERENTIATION_VTAR_ID,0))</f>
        <v>Тариф на подключение (технологическое присоединение) к централизованной системе горячего водоснабжения</v>
      </c>
      <c r="G72" s="2890" t="str">
        <f>INDEX(PT_DIFFERENTIATION_NTAR,MATCH(B72,PT_DIFFERENTIATION_NTAR_ID,0))</f>
        <v/>
      </c>
      <c r="H72" s="2325"/>
      <c r="I72" s="2202"/>
      <c r="J72" s="2236"/>
      <c r="K72" s="2328"/>
      <c r="L72" s="2325" t="s">
        <v>430</v>
      </c>
      <c r="M72" s="2633"/>
      <c r="N72" s="797"/>
      <c r="O72" s="2087"/>
      <c r="P72" s="2087"/>
      <c r="AH72" s="2094">
        <v>0</v>
      </c>
    </row>
    <row s="28229" customFormat="1" customHeight="1" ht="18.75" hidden="1">
      <c r="A73" s="2243"/>
      <c r="B73" s="2243"/>
      <c r="C73" s="832" t="s">
        <v>5030</v>
      </c>
      <c r="D73" s="2925"/>
      <c r="E73" s="2667"/>
      <c r="F73" s="2846"/>
      <c r="G73" s="2890"/>
      <c r="H73" s="1963"/>
      <c r="I73" s="1114" t="s">
        <v>5031</v>
      </c>
      <c r="J73" s="1034"/>
      <c r="K73" s="1963"/>
      <c r="L73" s="677"/>
      <c r="M73" s="2633"/>
      <c r="N73" s="797"/>
      <c r="O73" s="2087"/>
      <c r="P73" s="2087"/>
      <c r="AH73" s="2094">
        <v>0</v>
      </c>
    </row>
    <row s="28229" customFormat="1" customHeight="1" ht="0.75" hidden="1">
      <c r="A74" s="2243"/>
      <c r="B74" s="2243"/>
      <c r="C74" s="832" t="s">
        <v>5036</v>
      </c>
      <c r="D74" s="2925"/>
      <c r="E74" s="2667"/>
      <c r="F74" s="2846"/>
      <c r="G74" s="863"/>
      <c r="H74" s="1963"/>
      <c r="I74" s="1114"/>
      <c r="J74" s="1034"/>
      <c r="K74" s="1963"/>
      <c r="L74" s="677"/>
      <c r="M74" s="2633"/>
      <c r="N74" s="797"/>
      <c r="O74" s="2087"/>
      <c r="P74" s="2087"/>
      <c r="AH74" s="2094">
        <v>0</v>
      </c>
    </row>
    <row s="28229" customFormat="1" customHeight="1" ht="18.75" hidden="1">
      <c r="A75" s="2243" t="s">
        <v>389</v>
      </c>
      <c r="B75" s="2243" t="s">
        <v>390</v>
      </c>
      <c r="C75" s="832"/>
      <c r="D75" s="2925"/>
      <c r="E75" s="2667"/>
      <c r="F75" s="2846" t="str">
        <f>INDEX(PT_DIFFERENTIATION_VTAR,MATCH(A75,PT_DIFFERENTIATION_VTAR_ID,0))</f>
        <v>Тариф на водоотведение</v>
      </c>
      <c r="G75" s="2890" t="str">
        <f>INDEX(PT_DIFFERENTIATION_NTAR,MATCH(B75,PT_DIFFERENTIATION_NTAR_ID,0))</f>
        <v/>
      </c>
      <c r="H75" s="2325"/>
      <c r="I75" s="2202"/>
      <c r="J75" s="2236"/>
      <c r="K75" s="2328"/>
      <c r="L75" s="2325" t="s">
        <v>430</v>
      </c>
      <c r="M75" s="2633"/>
      <c r="N75" s="797"/>
      <c r="O75" s="2087"/>
      <c r="P75" s="2087"/>
      <c r="AH75" s="2094">
        <v>0</v>
      </c>
    </row>
    <row s="28229" customFormat="1" customHeight="1" ht="18.75" hidden="1">
      <c r="A76" s="2243"/>
      <c r="B76" s="2243"/>
      <c r="C76" s="832" t="s">
        <v>5030</v>
      </c>
      <c r="D76" s="2925"/>
      <c r="E76" s="2667"/>
      <c r="F76" s="2846"/>
      <c r="G76" s="2890"/>
      <c r="H76" s="1963"/>
      <c r="I76" s="1114" t="s">
        <v>5031</v>
      </c>
      <c r="J76" s="1034"/>
      <c r="K76" s="1963"/>
      <c r="L76" s="677"/>
      <c r="M76" s="2633"/>
      <c r="N76" s="797"/>
      <c r="O76" s="2087"/>
      <c r="P76" s="2087"/>
      <c r="AH76" s="2094">
        <v>0</v>
      </c>
    </row>
    <row s="28229" customFormat="1" customHeight="1" ht="0.75" hidden="1">
      <c r="A77" s="2243"/>
      <c r="B77" s="2243"/>
      <c r="C77" s="832" t="s">
        <v>5036</v>
      </c>
      <c r="D77" s="2925"/>
      <c r="E77" s="2667"/>
      <c r="F77" s="2846"/>
      <c r="G77" s="863"/>
      <c r="H77" s="1963"/>
      <c r="I77" s="1114"/>
      <c r="J77" s="1034"/>
      <c r="K77" s="1963"/>
      <c r="L77" s="677"/>
      <c r="M77" s="2633"/>
      <c r="N77" s="797"/>
      <c r="O77" s="2087"/>
      <c r="P77" s="2087"/>
      <c r="AH77" s="2094">
        <v>0</v>
      </c>
    </row>
    <row s="28229" customFormat="1" customHeight="1" ht="18.75" hidden="1">
      <c r="A78" s="2243" t="s">
        <v>394</v>
      </c>
      <c r="B78" s="2243" t="s">
        <v>395</v>
      </c>
      <c r="C78" s="832"/>
      <c r="D78" s="2925"/>
      <c r="E78" s="2667"/>
      <c r="F78" s="2846" t="str">
        <f>INDEX(PT_DIFFERENTIATION_VTAR,MATCH(A78,PT_DIFFERENTIATION_VTAR_ID,0))</f>
        <v>Тариф на транспортировку сточных вод</v>
      </c>
      <c r="G78" s="2890" t="str">
        <f>INDEX(PT_DIFFERENTIATION_NTAR,MATCH(B78,PT_DIFFERENTIATION_NTAR_ID,0))</f>
        <v/>
      </c>
      <c r="H78" s="2325"/>
      <c r="I78" s="2202"/>
      <c r="J78" s="2236"/>
      <c r="K78" s="2328"/>
      <c r="L78" s="2325" t="s">
        <v>430</v>
      </c>
      <c r="M78" s="2633"/>
      <c r="N78" s="797"/>
      <c r="O78" s="2087"/>
      <c r="P78" s="2087"/>
      <c r="AH78" s="2094">
        <v>0</v>
      </c>
    </row>
    <row s="28229" customFormat="1" customHeight="1" ht="18.75" hidden="1">
      <c r="A79" s="2243"/>
      <c r="B79" s="2243"/>
      <c r="C79" s="832" t="s">
        <v>5030</v>
      </c>
      <c r="D79" s="2925"/>
      <c r="E79" s="2667"/>
      <c r="F79" s="2846"/>
      <c r="G79" s="2890"/>
      <c r="H79" s="1963"/>
      <c r="I79" s="1114" t="s">
        <v>5031</v>
      </c>
      <c r="J79" s="1034"/>
      <c r="K79" s="1963"/>
      <c r="L79" s="677"/>
      <c r="M79" s="2633"/>
      <c r="N79" s="797"/>
      <c r="O79" s="2087"/>
      <c r="P79" s="2087"/>
      <c r="AH79" s="2094">
        <v>0</v>
      </c>
    </row>
    <row s="28229" customFormat="1" customHeight="1" ht="0.75" hidden="1">
      <c r="A80" s="2243"/>
      <c r="B80" s="2243"/>
      <c r="C80" s="832" t="s">
        <v>5036</v>
      </c>
      <c r="D80" s="2925"/>
      <c r="E80" s="2667"/>
      <c r="F80" s="2846"/>
      <c r="G80" s="863"/>
      <c r="H80" s="1963"/>
      <c r="I80" s="1114"/>
      <c r="J80" s="1034"/>
      <c r="K80" s="1963"/>
      <c r="L80" s="677"/>
      <c r="M80" s="2633"/>
      <c r="N80" s="797"/>
      <c r="O80" s="2087"/>
      <c r="P80" s="2087"/>
      <c r="AH80" s="2094">
        <v>0</v>
      </c>
    </row>
    <row s="28229" customFormat="1" customHeight="1" ht="18.75" hidden="1">
      <c r="A81" s="2243" t="s">
        <v>399</v>
      </c>
      <c r="B81" s="2243" t="s">
        <v>400</v>
      </c>
      <c r="C81" s="832"/>
      <c r="D81" s="2925"/>
      <c r="E81" s="2667"/>
      <c r="F81" s="2846" t="str">
        <f>INDEX(PT_DIFFERENTIATION_VTAR,MATCH(A81,PT_DIFFERENTIATION_VTAR_ID,0))</f>
        <v>Тариф на подключение (технологическое присоединение) к централизованной системе водоотведения</v>
      </c>
      <c r="G81" s="2890" t="str">
        <f>INDEX(PT_DIFFERENTIATION_NTAR,MATCH(B81,PT_DIFFERENTIATION_NTAR_ID,0))</f>
        <v/>
      </c>
      <c r="H81" s="2325"/>
      <c r="I81" s="2202"/>
      <c r="J81" s="2236"/>
      <c r="K81" s="2328"/>
      <c r="L81" s="2325" t="s">
        <v>430</v>
      </c>
      <c r="M81" s="2633"/>
      <c r="N81" s="797"/>
      <c r="O81" s="2087"/>
      <c r="P81" s="2087"/>
      <c r="AH81" s="2094">
        <v>0</v>
      </c>
    </row>
    <row s="28229" customFormat="1" customHeight="1" ht="18.75" hidden="1">
      <c r="A82" s="2243"/>
      <c r="B82" s="2243"/>
      <c r="C82" s="832" t="s">
        <v>5030</v>
      </c>
      <c r="D82" s="2925"/>
      <c r="E82" s="2667"/>
      <c r="F82" s="2846"/>
      <c r="G82" s="2890"/>
      <c r="H82" s="1963"/>
      <c r="I82" s="1114" t="s">
        <v>5031</v>
      </c>
      <c r="J82" s="1034"/>
      <c r="K82" s="1963"/>
      <c r="L82" s="677"/>
      <c r="M82" s="2633"/>
      <c r="N82" s="797"/>
      <c r="O82" s="2087"/>
      <c r="P82" s="2087"/>
      <c r="AH82" s="2094">
        <v>0</v>
      </c>
    </row>
    <row s="28229" customFormat="1" customHeight="1" ht="1.05">
      <c r="A83" s="2243"/>
      <c r="B83" s="2243"/>
      <c r="C83" s="832" t="s">
        <v>5036</v>
      </c>
      <c r="D83" s="2925"/>
      <c r="E83" s="2667"/>
      <c r="F83" s="2846"/>
      <c r="G83" s="863"/>
      <c r="H83" s="1963"/>
      <c r="I83" s="1114"/>
      <c r="J83" s="1034"/>
      <c r="K83" s="1963"/>
      <c r="L83" s="677"/>
      <c r="M83" s="2633"/>
      <c r="N83" s="797"/>
      <c r="O83" s="2087"/>
      <c r="P83" s="2087"/>
      <c r="AH83" s="2094">
        <v>1</v>
      </c>
    </row>
    <row customHeight="1" ht="19.95">
      <c r="A84" s="2243"/>
      <c r="B84" s="2243"/>
      <c r="D84" s="839"/>
      <c r="E84" s="610" t="s">
        <v>102</v>
      </c>
      <c r="F84" s="292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23"/>
      <c r="H84" s="2923"/>
      <c r="I84" s="2923"/>
      <c r="J84" s="2923"/>
      <c r="K84" s="2923"/>
      <c r="L84" s="2923"/>
      <c r="M84" s="760"/>
      <c r="N84" s="797"/>
      <c r="AH84" s="837">
        <v>19</v>
      </c>
    </row>
    <row customHeight="1" ht="35.699999999999996">
      <c r="A85" s="2243"/>
      <c r="B85" s="2243"/>
      <c r="D85" s="839"/>
      <c r="E85" s="862"/>
      <c r="F85" s="661" t="s">
        <v>430</v>
      </c>
      <c r="G85" s="661" t="s">
        <v>430</v>
      </c>
      <c r="H85" s="2681" t="s">
        <v>430</v>
      </c>
      <c r="I85" s="2683"/>
      <c r="J85" s="661" t="s">
        <v>430</v>
      </c>
      <c r="K85" s="661" t="s">
        <v>430</v>
      </c>
      <c r="L85" s="864"/>
      <c r="M85" s="808" t="s">
        <v>5037</v>
      </c>
      <c r="N85" s="797"/>
      <c r="AH85" s="837">
        <v>34</v>
      </c>
    </row>
    <row customHeight="1" ht="19.95">
      <c r="A86" s="2243"/>
      <c r="B86" s="2243"/>
      <c r="D86" s="839"/>
      <c r="E86" s="610" t="s">
        <v>90</v>
      </c>
      <c r="F86" s="2923" t="s">
        <v>5038</v>
      </c>
      <c r="G86" s="2923"/>
      <c r="H86" s="2923"/>
      <c r="I86" s="2923"/>
      <c r="J86" s="2923"/>
      <c r="K86" s="2923"/>
      <c r="L86" s="2923"/>
      <c r="M86" s="760"/>
      <c r="N86" s="797"/>
      <c r="AH86" s="837">
        <v>19</v>
      </c>
    </row>
    <row s="28229" customFormat="1" customHeight="1" ht="60.75" hidden="1">
      <c r="A87" s="2243" t="s">
        <v>281</v>
      </c>
      <c r="B87" s="2243" t="s">
        <v>282</v>
      </c>
      <c r="C87" s="832"/>
      <c r="D87" s="2925"/>
      <c r="E87" s="2667"/>
      <c r="F87" s="284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90" t="str">
        <f>INDEX(PT_DIFFERENTIATION_NTAR,MATCH(B87,PT_DIFFERENTIATION_NTAR_ID,0))</f>
        <v/>
      </c>
      <c r="H87" s="2325"/>
      <c r="I87" s="2202"/>
      <c r="J87" s="2236"/>
      <c r="K87" s="2241"/>
      <c r="L87" s="2325" t="s">
        <v>430</v>
      </c>
      <c r="M87" s="26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97"/>
      <c r="O87" s="2087"/>
      <c r="P87" s="2087"/>
      <c r="AH87" s="2094">
        <v>0</v>
      </c>
    </row>
    <row s="28229" customFormat="1" customHeight="1" ht="18.75" hidden="1">
      <c r="A88" s="2243"/>
      <c r="B88" s="2243"/>
      <c r="C88" s="832" t="s">
        <v>5032</v>
      </c>
      <c r="D88" s="2925"/>
      <c r="E88" s="2667"/>
      <c r="F88" s="2846"/>
      <c r="G88" s="2890"/>
      <c r="H88" s="1963"/>
      <c r="I88" s="1114" t="s">
        <v>5031</v>
      </c>
      <c r="J88" s="1034"/>
      <c r="K88" s="1963"/>
      <c r="L88" s="677"/>
      <c r="M88" s="2633"/>
      <c r="N88" s="797"/>
      <c r="O88" s="2087"/>
      <c r="P88" s="2087"/>
      <c r="AH88" s="2094">
        <v>0</v>
      </c>
    </row>
    <row s="28229" customFormat="1" customHeight="1" ht="0.75" hidden="1">
      <c r="A89" s="2243"/>
      <c r="B89" s="2243"/>
      <c r="C89" s="832" t="s">
        <v>5039</v>
      </c>
      <c r="D89" s="2925"/>
      <c r="E89" s="2667"/>
      <c r="F89" s="2846"/>
      <c r="G89" s="863"/>
      <c r="H89" s="1963"/>
      <c r="I89" s="1114"/>
      <c r="J89" s="1034"/>
      <c r="K89" s="1963"/>
      <c r="L89" s="677"/>
      <c r="M89" s="2633"/>
      <c r="N89" s="797"/>
      <c r="O89" s="2087"/>
      <c r="P89" s="2087"/>
      <c r="AH89" s="2094">
        <v>0</v>
      </c>
    </row>
    <row s="28229" customFormat="1" customHeight="1" ht="45" hidden="1">
      <c r="A90" s="2243" t="s">
        <v>286</v>
      </c>
      <c r="B90" s="2243" t="s">
        <v>287</v>
      </c>
      <c r="C90" s="832"/>
      <c r="D90" s="2925"/>
      <c r="E90" s="2667"/>
      <c r="F90" s="2846" t="str">
        <f>INDEX(PT_DIFFERENTIATION_VTAR,MATCH(A90,PT_DIFFERENTIATION_VTAR_ID,0))</f>
        <v/>
      </c>
      <c r="G90" s="2890" t="str">
        <f>INDEX(PT_DIFFERENTIATION_NTAR,MATCH(B90,PT_DIFFERENTIATION_NTAR_ID,0))</f>
        <v/>
      </c>
      <c r="H90" s="2325"/>
      <c r="I90" s="2202"/>
      <c r="J90" s="2236"/>
      <c r="K90" s="2241"/>
      <c r="L90" s="2325" t="s">
        <v>430</v>
      </c>
      <c r="M90" s="2634"/>
      <c r="N90" s="797"/>
      <c r="O90" s="2087"/>
      <c r="P90" s="2087"/>
      <c r="AH90" s="2094">
        <v>0</v>
      </c>
    </row>
    <row s="28229" customFormat="1" customHeight="1" ht="18.75" hidden="1">
      <c r="A91" s="2243"/>
      <c r="B91" s="2243"/>
      <c r="C91" s="832" t="s">
        <v>5032</v>
      </c>
      <c r="D91" s="2925"/>
      <c r="E91" s="2667"/>
      <c r="F91" s="2846"/>
      <c r="G91" s="2890"/>
      <c r="H91" s="1963"/>
      <c r="I91" s="1114" t="s">
        <v>5031</v>
      </c>
      <c r="J91" s="1034"/>
      <c r="K91" s="1963"/>
      <c r="L91" s="677"/>
      <c r="M91" s="2324"/>
      <c r="N91" s="797"/>
      <c r="O91" s="2087"/>
      <c r="P91" s="2087"/>
      <c r="AH91" s="2094">
        <v>0</v>
      </c>
    </row>
    <row s="28229" customFormat="1" customHeight="1" ht="0.75" hidden="1">
      <c r="A92" s="2243"/>
      <c r="B92" s="2243"/>
      <c r="C92" s="832" t="s">
        <v>5039</v>
      </c>
      <c r="D92" s="2925"/>
      <c r="E92" s="2667"/>
      <c r="F92" s="2846"/>
      <c r="G92" s="863"/>
      <c r="H92" s="1963"/>
      <c r="I92" s="1114"/>
      <c r="J92" s="1034"/>
      <c r="K92" s="1963"/>
      <c r="L92" s="677"/>
      <c r="M92" s="804"/>
      <c r="N92" s="797"/>
      <c r="O92" s="2087"/>
      <c r="P92" s="2087"/>
      <c r="AH92" s="2094">
        <v>0</v>
      </c>
    </row>
    <row s="28229" customFormat="1" customHeight="1" ht="45" hidden="1">
      <c r="A93" s="2243" t="s">
        <v>293</v>
      </c>
      <c r="B93" s="2243" t="s">
        <v>294</v>
      </c>
      <c r="C93" s="832"/>
      <c r="D93" s="2925"/>
      <c r="E93" s="2667"/>
      <c r="F93" s="284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90" t="str">
        <f>INDEX(PT_DIFFERENTIATION_NTAR,MATCH(B93,PT_DIFFERENTIATION_NTAR_ID,0))</f>
        <v/>
      </c>
      <c r="H93" s="2325"/>
      <c r="I93" s="2202"/>
      <c r="J93" s="2236"/>
      <c r="K93" s="2241"/>
      <c r="L93" s="2325" t="s">
        <v>430</v>
      </c>
      <c r="M93" s="804"/>
      <c r="N93" s="797"/>
      <c r="O93" s="2087"/>
      <c r="P93" s="2087"/>
      <c r="AH93" s="2094">
        <v>0</v>
      </c>
    </row>
    <row s="28229" customFormat="1" customHeight="1" ht="18.75" hidden="1">
      <c r="A94" s="2243"/>
      <c r="B94" s="2243"/>
      <c r="C94" s="832" t="s">
        <v>5032</v>
      </c>
      <c r="D94" s="2925"/>
      <c r="E94" s="2667"/>
      <c r="F94" s="2846"/>
      <c r="G94" s="2890"/>
      <c r="H94" s="1963"/>
      <c r="I94" s="1114" t="s">
        <v>5031</v>
      </c>
      <c r="J94" s="1034"/>
      <c r="K94" s="1963"/>
      <c r="L94" s="677"/>
      <c r="M94" s="804"/>
      <c r="N94" s="797"/>
      <c r="O94" s="2087"/>
      <c r="P94" s="2087"/>
      <c r="AH94" s="2094">
        <v>0</v>
      </c>
    </row>
    <row s="28229" customFormat="1" customHeight="1" ht="0.75" hidden="1">
      <c r="A95" s="2243"/>
      <c r="B95" s="2243"/>
      <c r="C95" s="832" t="s">
        <v>5039</v>
      </c>
      <c r="D95" s="2925"/>
      <c r="E95" s="2667"/>
      <c r="F95" s="2846"/>
      <c r="G95" s="863"/>
      <c r="H95" s="1963"/>
      <c r="I95" s="1114"/>
      <c r="J95" s="1034"/>
      <c r="K95" s="1963"/>
      <c r="L95" s="677"/>
      <c r="M95" s="804"/>
      <c r="N95" s="797"/>
      <c r="O95" s="2087"/>
      <c r="P95" s="2087"/>
      <c r="AH95" s="2094">
        <v>0</v>
      </c>
    </row>
    <row s="28229" customFormat="1" customHeight="1" ht="45" hidden="1">
      <c r="A96" s="2243" t="s">
        <v>299</v>
      </c>
      <c r="B96" s="2243" t="s">
        <v>300</v>
      </c>
      <c r="C96" s="832"/>
      <c r="D96" s="2925"/>
      <c r="E96" s="2667"/>
      <c r="F96" s="284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90" t="str">
        <f>INDEX(PT_DIFFERENTIATION_NTAR,MATCH(B96,PT_DIFFERENTIATION_NTAR_ID,0))</f>
        <v/>
      </c>
      <c r="H96" s="2325"/>
      <c r="I96" s="2202"/>
      <c r="J96" s="2236"/>
      <c r="K96" s="2241"/>
      <c r="L96" s="2325" t="s">
        <v>430</v>
      </c>
      <c r="M96" s="804"/>
      <c r="N96" s="797"/>
      <c r="O96" s="2087"/>
      <c r="P96" s="2087"/>
      <c r="AH96" s="2094">
        <v>0</v>
      </c>
    </row>
    <row s="28229" customFormat="1" customHeight="1" ht="18.75" hidden="1">
      <c r="A97" s="2243"/>
      <c r="B97" s="2243"/>
      <c r="C97" s="832" t="s">
        <v>5032</v>
      </c>
      <c r="D97" s="2925"/>
      <c r="E97" s="2667"/>
      <c r="F97" s="2846"/>
      <c r="G97" s="2890"/>
      <c r="H97" s="1963"/>
      <c r="I97" s="1114" t="s">
        <v>5031</v>
      </c>
      <c r="J97" s="1034"/>
      <c r="K97" s="1963"/>
      <c r="L97" s="677"/>
      <c r="M97" s="804"/>
      <c r="N97" s="797"/>
      <c r="O97" s="2087"/>
      <c r="P97" s="2087"/>
      <c r="AH97" s="2094">
        <v>0</v>
      </c>
    </row>
    <row s="28229" customFormat="1" customHeight="1" ht="0.75" hidden="1">
      <c r="A98" s="2243"/>
      <c r="B98" s="2243"/>
      <c r="C98" s="832" t="s">
        <v>5039</v>
      </c>
      <c r="D98" s="2925"/>
      <c r="E98" s="2667"/>
      <c r="F98" s="2846"/>
      <c r="G98" s="863"/>
      <c r="H98" s="1963"/>
      <c r="I98" s="1114"/>
      <c r="J98" s="1034"/>
      <c r="K98" s="1963"/>
      <c r="L98" s="677"/>
      <c r="M98" s="804"/>
      <c r="N98" s="797"/>
      <c r="O98" s="2087"/>
      <c r="P98" s="2087"/>
      <c r="AH98" s="2094">
        <v>0</v>
      </c>
    </row>
    <row s="28229" customFormat="1" customHeight="1" ht="18.75" hidden="1">
      <c r="A99" s="2243" t="s">
        <v>305</v>
      </c>
      <c r="B99" s="2243" t="s">
        <v>306</v>
      </c>
      <c r="C99" s="832"/>
      <c r="D99" s="2925"/>
      <c r="E99" s="2667"/>
      <c r="F99" s="2846" t="str">
        <f>INDEX(PT_DIFFERENTIATION_VTAR,MATCH(A99,PT_DIFFERENTIATION_VTAR_ID,0))</f>
        <v>Тарифы на услуги по передаче тепловой энергии</v>
      </c>
      <c r="G99" s="2890" t="str">
        <f>INDEX(PT_DIFFERENTIATION_NTAR,MATCH(B99,PT_DIFFERENTIATION_NTAR_ID,0))</f>
        <v/>
      </c>
      <c r="H99" s="2325"/>
      <c r="I99" s="2202"/>
      <c r="J99" s="2236"/>
      <c r="K99" s="2241"/>
      <c r="L99" s="2325" t="s">
        <v>430</v>
      </c>
      <c r="M99" s="804"/>
      <c r="N99" s="797"/>
      <c r="O99" s="2087"/>
      <c r="P99" s="2087"/>
      <c r="AH99" s="2094">
        <v>0</v>
      </c>
    </row>
    <row s="28229" customFormat="1" customHeight="1" ht="18.75" hidden="1">
      <c r="A100" s="2243"/>
      <c r="B100" s="2243"/>
      <c r="C100" s="832" t="s">
        <v>5032</v>
      </c>
      <c r="D100" s="2925"/>
      <c r="E100" s="2667"/>
      <c r="F100" s="2846"/>
      <c r="G100" s="2890"/>
      <c r="H100" s="1963"/>
      <c r="I100" s="1114" t="s">
        <v>5031</v>
      </c>
      <c r="J100" s="1034"/>
      <c r="K100" s="1963"/>
      <c r="L100" s="677"/>
      <c r="M100" s="804"/>
      <c r="N100" s="797"/>
      <c r="O100" s="2087"/>
      <c r="P100" s="2087"/>
      <c r="AH100" s="2094">
        <v>0</v>
      </c>
    </row>
    <row s="28229" customFormat="1" customHeight="1" ht="0.75" hidden="1">
      <c r="A101" s="2243"/>
      <c r="B101" s="2243"/>
      <c r="C101" s="832" t="s">
        <v>5039</v>
      </c>
      <c r="D101" s="2925"/>
      <c r="E101" s="2667"/>
      <c r="F101" s="2846"/>
      <c r="G101" s="863"/>
      <c r="H101" s="1963"/>
      <c r="I101" s="1114"/>
      <c r="J101" s="1034"/>
      <c r="K101" s="1963"/>
      <c r="L101" s="677"/>
      <c r="M101" s="804"/>
      <c r="N101" s="797"/>
      <c r="O101" s="2087"/>
      <c r="P101" s="2087"/>
      <c r="AH101" s="2094">
        <v>0</v>
      </c>
    </row>
    <row s="28229" customFormat="1" customHeight="1" ht="18.75" hidden="1">
      <c r="A102" s="2243" t="s">
        <v>311</v>
      </c>
      <c r="B102" s="2243" t="s">
        <v>312</v>
      </c>
      <c r="C102" s="832"/>
      <c r="D102" s="2925"/>
      <c r="E102" s="2667"/>
      <c r="F102" s="2846" t="str">
        <f>INDEX(PT_DIFFERENTIATION_VTAR,MATCH(A102,PT_DIFFERENTIATION_VTAR_ID,0))</f>
        <v>Тарифы на услуги по передаче теплоносителя</v>
      </c>
      <c r="G102" s="2890" t="str">
        <f>INDEX(PT_DIFFERENTIATION_NTAR,MATCH(B102,PT_DIFFERENTIATION_NTAR_ID,0))</f>
        <v/>
      </c>
      <c r="H102" s="2325"/>
      <c r="I102" s="2202"/>
      <c r="J102" s="2236"/>
      <c r="K102" s="2241"/>
      <c r="L102" s="2325" t="s">
        <v>430</v>
      </c>
      <c r="M102" s="804"/>
      <c r="N102" s="797"/>
      <c r="O102" s="2087"/>
      <c r="P102" s="2087"/>
      <c r="AH102" s="2094">
        <v>0</v>
      </c>
    </row>
    <row s="28229" customFormat="1" customHeight="1" ht="18.75" hidden="1">
      <c r="A103" s="2243"/>
      <c r="B103" s="2243"/>
      <c r="C103" s="832" t="s">
        <v>5032</v>
      </c>
      <c r="D103" s="2925"/>
      <c r="E103" s="2667"/>
      <c r="F103" s="2846"/>
      <c r="G103" s="2890"/>
      <c r="H103" s="1963"/>
      <c r="I103" s="1114" t="s">
        <v>5031</v>
      </c>
      <c r="J103" s="1034"/>
      <c r="K103" s="1963"/>
      <c r="L103" s="677"/>
      <c r="M103" s="804"/>
      <c r="N103" s="797"/>
      <c r="O103" s="2087"/>
      <c r="P103" s="2087"/>
      <c r="AH103" s="2094">
        <v>0</v>
      </c>
    </row>
    <row s="28229" customFormat="1" customHeight="1" ht="0.75" hidden="1">
      <c r="A104" s="2243"/>
      <c r="B104" s="2243"/>
      <c r="C104" s="832" t="s">
        <v>5039</v>
      </c>
      <c r="D104" s="2925"/>
      <c r="E104" s="2667"/>
      <c r="F104" s="2846"/>
      <c r="G104" s="863"/>
      <c r="H104" s="1963"/>
      <c r="I104" s="1114"/>
      <c r="J104" s="1034"/>
      <c r="K104" s="1963"/>
      <c r="L104" s="677"/>
      <c r="M104" s="804"/>
      <c r="N104" s="797"/>
      <c r="O104" s="2087"/>
      <c r="P104" s="2087"/>
      <c r="AH104" s="2094">
        <v>0</v>
      </c>
    </row>
    <row s="28229" customFormat="1" customHeight="1" ht="18.75" hidden="1">
      <c r="A105" s="2243" t="s">
        <v>317</v>
      </c>
      <c r="B105" s="2243" t="s">
        <v>318</v>
      </c>
      <c r="C105" s="832"/>
      <c r="D105" s="2925"/>
      <c r="E105" s="2667"/>
      <c r="F105" s="284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90" t="str">
        <f>INDEX(PT_DIFFERENTIATION_NTAR,MATCH(B105,PT_DIFFERENTIATION_NTAR_ID,0))</f>
        <v/>
      </c>
      <c r="H105" s="2325"/>
      <c r="I105" s="2202"/>
      <c r="J105" s="2236"/>
      <c r="K105" s="2241"/>
      <c r="L105" s="2325" t="s">
        <v>430</v>
      </c>
      <c r="M105" s="804"/>
      <c r="N105" s="797"/>
      <c r="O105" s="2087"/>
      <c r="P105" s="2087"/>
      <c r="AH105" s="2094">
        <v>0</v>
      </c>
    </row>
    <row s="28229" customFormat="1" customHeight="1" ht="18.75" hidden="1">
      <c r="A106" s="2243"/>
      <c r="B106" s="2243"/>
      <c r="C106" s="832" t="s">
        <v>5032</v>
      </c>
      <c r="D106" s="2925"/>
      <c r="E106" s="2667"/>
      <c r="F106" s="2846"/>
      <c r="G106" s="2890"/>
      <c r="H106" s="1963"/>
      <c r="I106" s="1114" t="s">
        <v>5031</v>
      </c>
      <c r="J106" s="1034"/>
      <c r="K106" s="1963"/>
      <c r="L106" s="677"/>
      <c r="M106" s="804"/>
      <c r="N106" s="797"/>
      <c r="O106" s="2087"/>
      <c r="P106" s="2087"/>
      <c r="AH106" s="2094">
        <v>0</v>
      </c>
    </row>
    <row s="28229" customFormat="1" customHeight="1" ht="0.75" hidden="1">
      <c r="A107" s="2243"/>
      <c r="B107" s="2243"/>
      <c r="C107" s="832" t="s">
        <v>5039</v>
      </c>
      <c r="D107" s="2925"/>
      <c r="E107" s="2667"/>
      <c r="F107" s="2846"/>
      <c r="G107" s="863"/>
      <c r="H107" s="1963"/>
      <c r="I107" s="1114"/>
      <c r="J107" s="1034"/>
      <c r="K107" s="1963"/>
      <c r="L107" s="677"/>
      <c r="M107" s="804"/>
      <c r="N107" s="797"/>
      <c r="O107" s="2087"/>
      <c r="P107" s="2087"/>
      <c r="AH107" s="2094">
        <v>0</v>
      </c>
    </row>
    <row s="28229" customFormat="1" customHeight="1" ht="18.75" hidden="1">
      <c r="A108" s="2243" t="s">
        <v>323</v>
      </c>
      <c r="B108" s="2243" t="s">
        <v>324</v>
      </c>
      <c r="C108" s="832"/>
      <c r="D108" s="2925"/>
      <c r="E108" s="2667"/>
      <c r="F108" s="2846" t="str">
        <f>INDEX(PT_DIFFERENTIATION_VTAR,MATCH(A108,PT_DIFFERENTIATION_VTAR_ID,0))</f>
        <v>Плата за подключение (технологическое присоединение) к системе теплоснабжения</v>
      </c>
      <c r="G108" s="2890" t="str">
        <f>INDEX(PT_DIFFERENTIATION_NTAR,MATCH(B108,PT_DIFFERENTIATION_NTAR_ID,0))</f>
        <v/>
      </c>
      <c r="H108" s="2325"/>
      <c r="I108" s="2202"/>
      <c r="J108" s="2236"/>
      <c r="K108" s="2241"/>
      <c r="L108" s="2325" t="s">
        <v>430</v>
      </c>
      <c r="M108" s="804"/>
      <c r="N108" s="797"/>
      <c r="O108" s="2087"/>
      <c r="P108" s="2087"/>
      <c r="AH108" s="2094">
        <v>0</v>
      </c>
    </row>
    <row s="28229" customFormat="1" customHeight="1" ht="18.75" hidden="1">
      <c r="A109" s="2243"/>
      <c r="B109" s="2243"/>
      <c r="C109" s="832" t="s">
        <v>5032</v>
      </c>
      <c r="D109" s="2925"/>
      <c r="E109" s="2667"/>
      <c r="F109" s="2846"/>
      <c r="G109" s="2890"/>
      <c r="H109" s="1963"/>
      <c r="I109" s="1114" t="s">
        <v>5031</v>
      </c>
      <c r="J109" s="1034"/>
      <c r="K109" s="1963"/>
      <c r="L109" s="677"/>
      <c r="M109" s="804"/>
      <c r="N109" s="797"/>
      <c r="O109" s="2087"/>
      <c r="P109" s="2087"/>
      <c r="AH109" s="2094">
        <v>0</v>
      </c>
    </row>
    <row s="28229" customFormat="1" customHeight="1" ht="0.75" hidden="1">
      <c r="A110" s="2243"/>
      <c r="B110" s="2243"/>
      <c r="C110" s="832" t="s">
        <v>5039</v>
      </c>
      <c r="D110" s="2925"/>
      <c r="E110" s="2667"/>
      <c r="F110" s="2846"/>
      <c r="G110" s="863"/>
      <c r="H110" s="1963"/>
      <c r="I110" s="1114"/>
      <c r="J110" s="1034"/>
      <c r="K110" s="1963"/>
      <c r="L110" s="677"/>
      <c r="M110" s="804"/>
      <c r="N110" s="797"/>
      <c r="O110" s="2087"/>
      <c r="P110" s="2087"/>
      <c r="AH110" s="2094">
        <v>0</v>
      </c>
    </row>
    <row s="28229" customFormat="1" customHeight="1" ht="18.75" hidden="1">
      <c r="A111" s="2243" t="s">
        <v>329</v>
      </c>
      <c r="B111" s="2243" t="s">
        <v>330</v>
      </c>
      <c r="C111" s="832"/>
      <c r="D111" s="2925"/>
      <c r="E111" s="2667"/>
      <c r="F111" s="2846" t="str">
        <f>INDEX(PT_DIFFERENTIATION_VTAR,MATCH(A111,PT_DIFFERENTIATION_VTAR_ID,0))</f>
        <v>Плата за подключение (технологическое присоединение) к системе теплоснабжения (индивидуальная)</v>
      </c>
      <c r="G111" s="2890" t="str">
        <f>INDEX(PT_DIFFERENTIATION_NTAR,MATCH(B111,PT_DIFFERENTIATION_NTAR_ID,0))</f>
        <v/>
      </c>
      <c r="H111" s="2452"/>
      <c r="I111" s="2202"/>
      <c r="J111" s="2236"/>
      <c r="K111" s="2241"/>
      <c r="L111" s="2452" t="s">
        <v>430</v>
      </c>
      <c r="M111" s="804"/>
      <c r="N111" s="797"/>
      <c r="O111" s="2087"/>
      <c r="P111" s="2087"/>
      <c r="AH111" s="2094">
        <v>0</v>
      </c>
    </row>
    <row s="28229" customFormat="1" customHeight="1" ht="18.75" hidden="1">
      <c r="A112" s="2243"/>
      <c r="B112" s="2243"/>
      <c r="C112" s="832" t="s">
        <v>5032</v>
      </c>
      <c r="D112" s="2925"/>
      <c r="E112" s="2667"/>
      <c r="F112" s="2846"/>
      <c r="G112" s="2890"/>
      <c r="H112" s="1963"/>
      <c r="I112" s="1114" t="s">
        <v>5031</v>
      </c>
      <c r="J112" s="1034"/>
      <c r="K112" s="1963"/>
      <c r="L112" s="677"/>
      <c r="M112" s="804"/>
      <c r="N112" s="797"/>
      <c r="O112" s="2087"/>
      <c r="P112" s="2087"/>
      <c r="AH112" s="2094">
        <v>0</v>
      </c>
    </row>
    <row s="28229" customFormat="1" customHeight="1" ht="0.75" hidden="1">
      <c r="A113" s="2243"/>
      <c r="B113" s="2243"/>
      <c r="C113" s="832" t="s">
        <v>5039</v>
      </c>
      <c r="D113" s="2925"/>
      <c r="E113" s="2667"/>
      <c r="F113" s="2846"/>
      <c r="G113" s="863"/>
      <c r="H113" s="1963"/>
      <c r="I113" s="1114"/>
      <c r="J113" s="1034"/>
      <c r="K113" s="1963"/>
      <c r="L113" s="677"/>
      <c r="M113" s="804"/>
      <c r="N113" s="797"/>
      <c r="O113" s="2087"/>
      <c r="P113" s="2087"/>
      <c r="AH113" s="2094">
        <v>0</v>
      </c>
    </row>
    <row s="28229" customFormat="1" customHeight="1" ht="18.75" hidden="1">
      <c r="A114" s="2243" t="s">
        <v>349</v>
      </c>
      <c r="B114" s="2243" t="s">
        <v>350</v>
      </c>
      <c r="C114" s="832"/>
      <c r="D114" s="2925"/>
      <c r="E114" s="2667"/>
      <c r="F114" s="2846" t="str">
        <f>INDEX(PT_DIFFERENTIATION_VTAR,MATCH(A114,PT_DIFFERENTIATION_VTAR_ID,0))</f>
        <v>Тариф на питьевую воду (питьевое водоснабжение)</v>
      </c>
      <c r="G114" s="2890" t="str">
        <f>INDEX(PT_DIFFERENTIATION_NTAR,MATCH(B114,PT_DIFFERENTIATION_NTAR_ID,0))</f>
        <v/>
      </c>
      <c r="H114" s="2325"/>
      <c r="I114" s="2202"/>
      <c r="J114" s="2236"/>
      <c r="K114" s="2241"/>
      <c r="L114" s="2325" t="s">
        <v>430</v>
      </c>
      <c r="M114" s="804"/>
      <c r="N114" s="797"/>
      <c r="O114" s="2087"/>
      <c r="P114" s="2087"/>
      <c r="AH114" s="2094">
        <v>0</v>
      </c>
    </row>
    <row s="28229" customFormat="1" customHeight="1" ht="18.75" hidden="1">
      <c r="A115" s="2243"/>
      <c r="B115" s="2243"/>
      <c r="C115" s="832" t="s">
        <v>5032</v>
      </c>
      <c r="D115" s="2925"/>
      <c r="E115" s="2667"/>
      <c r="F115" s="2846"/>
      <c r="G115" s="2890"/>
      <c r="H115" s="1963"/>
      <c r="I115" s="1114" t="s">
        <v>5031</v>
      </c>
      <c r="J115" s="1034"/>
      <c r="K115" s="1963"/>
      <c r="L115" s="677"/>
      <c r="M115" s="804"/>
      <c r="N115" s="797"/>
      <c r="O115" s="2087"/>
      <c r="P115" s="2087"/>
      <c r="AH115" s="2094">
        <v>0</v>
      </c>
    </row>
    <row s="28229" customFormat="1" customHeight="1" ht="0.75" hidden="1">
      <c r="A116" s="2243"/>
      <c r="B116" s="2243"/>
      <c r="C116" s="832" t="s">
        <v>5039</v>
      </c>
      <c r="D116" s="2925"/>
      <c r="E116" s="2667"/>
      <c r="F116" s="2846"/>
      <c r="G116" s="863"/>
      <c r="H116" s="1963"/>
      <c r="I116" s="1114"/>
      <c r="J116" s="1034"/>
      <c r="K116" s="1963"/>
      <c r="L116" s="677"/>
      <c r="M116" s="804"/>
      <c r="N116" s="797"/>
      <c r="O116" s="2087"/>
      <c r="P116" s="2087"/>
      <c r="AH116" s="2094">
        <v>0</v>
      </c>
    </row>
    <row s="28229" customFormat="1" customHeight="1" ht="18.75" hidden="1">
      <c r="A117" s="2243" t="s">
        <v>354</v>
      </c>
      <c r="B117" s="2243" t="s">
        <v>355</v>
      </c>
      <c r="C117" s="832"/>
      <c r="D117" s="2925"/>
      <c r="E117" s="2667"/>
      <c r="F117" s="2846" t="str">
        <f>INDEX(PT_DIFFERENTIATION_VTAR,MATCH(A117,PT_DIFFERENTIATION_VTAR_ID,0))</f>
        <v>Тариф на техническую воду</v>
      </c>
      <c r="G117" s="2890" t="str">
        <f>INDEX(PT_DIFFERENTIATION_NTAR,MATCH(B117,PT_DIFFERENTIATION_NTAR_ID,0))</f>
        <v/>
      </c>
      <c r="H117" s="2325"/>
      <c r="I117" s="2202"/>
      <c r="J117" s="2236"/>
      <c r="K117" s="2241"/>
      <c r="L117" s="2325" t="s">
        <v>430</v>
      </c>
      <c r="M117" s="804"/>
      <c r="N117" s="797"/>
      <c r="O117" s="2087"/>
      <c r="P117" s="2087"/>
      <c r="AH117" s="2094">
        <v>0</v>
      </c>
    </row>
    <row s="28229" customFormat="1" customHeight="1" ht="18.75" hidden="1">
      <c r="A118" s="2243"/>
      <c r="B118" s="2243"/>
      <c r="C118" s="832" t="s">
        <v>5032</v>
      </c>
      <c r="D118" s="2925"/>
      <c r="E118" s="2667"/>
      <c r="F118" s="2846"/>
      <c r="G118" s="2890"/>
      <c r="H118" s="1963"/>
      <c r="I118" s="1114" t="s">
        <v>5031</v>
      </c>
      <c r="J118" s="1034"/>
      <c r="K118" s="1963"/>
      <c r="L118" s="677"/>
      <c r="M118" s="804"/>
      <c r="N118" s="797"/>
      <c r="O118" s="2087"/>
      <c r="P118" s="2087"/>
      <c r="AH118" s="2094">
        <v>0</v>
      </c>
    </row>
    <row s="28229" customFormat="1" customHeight="1" ht="0.75" hidden="1">
      <c r="A119" s="2243"/>
      <c r="B119" s="2243"/>
      <c r="C119" s="832" t="s">
        <v>5039</v>
      </c>
      <c r="D119" s="2925"/>
      <c r="E119" s="2667"/>
      <c r="F119" s="2846"/>
      <c r="G119" s="863"/>
      <c r="H119" s="1963"/>
      <c r="I119" s="1114"/>
      <c r="J119" s="1034"/>
      <c r="K119" s="1963"/>
      <c r="L119" s="677"/>
      <c r="M119" s="804"/>
      <c r="N119" s="797"/>
      <c r="O119" s="2087"/>
      <c r="P119" s="2087"/>
      <c r="AH119" s="2094">
        <v>0</v>
      </c>
    </row>
    <row s="28229" customFormat="1" customHeight="1" ht="18.75" hidden="1">
      <c r="A120" s="2243" t="s">
        <v>359</v>
      </c>
      <c r="B120" s="2243" t="s">
        <v>360</v>
      </c>
      <c r="C120" s="832"/>
      <c r="D120" s="2925"/>
      <c r="E120" s="2667"/>
      <c r="F120" s="2846" t="str">
        <f>INDEX(PT_DIFFERENTIATION_VTAR,MATCH(A120,PT_DIFFERENTIATION_VTAR_ID,0))</f>
        <v>Тариф на транспортировку воды</v>
      </c>
      <c r="G120" s="2890" t="str">
        <f>INDEX(PT_DIFFERENTIATION_NTAR,MATCH(B120,PT_DIFFERENTIATION_NTAR_ID,0))</f>
        <v/>
      </c>
      <c r="H120" s="2325"/>
      <c r="I120" s="2202"/>
      <c r="J120" s="2236"/>
      <c r="K120" s="2241"/>
      <c r="L120" s="2325" t="s">
        <v>430</v>
      </c>
      <c r="M120" s="804"/>
      <c r="N120" s="797"/>
      <c r="O120" s="2087"/>
      <c r="P120" s="2087"/>
      <c r="AH120" s="2094">
        <v>0</v>
      </c>
    </row>
    <row s="28229" customFormat="1" customHeight="1" ht="18.75" hidden="1">
      <c r="A121" s="2243"/>
      <c r="B121" s="2243"/>
      <c r="C121" s="832" t="s">
        <v>5032</v>
      </c>
      <c r="D121" s="2925"/>
      <c r="E121" s="2667"/>
      <c r="F121" s="2846"/>
      <c r="G121" s="2890"/>
      <c r="H121" s="1963"/>
      <c r="I121" s="1114" t="s">
        <v>5031</v>
      </c>
      <c r="J121" s="1034"/>
      <c r="K121" s="1963"/>
      <c r="L121" s="677"/>
      <c r="M121" s="804"/>
      <c r="N121" s="797"/>
      <c r="O121" s="2087"/>
      <c r="P121" s="2087"/>
      <c r="AH121" s="2094">
        <v>0</v>
      </c>
    </row>
    <row s="28229" customFormat="1" customHeight="1" ht="0.75" hidden="1">
      <c r="A122" s="2243"/>
      <c r="B122" s="2243"/>
      <c r="C122" s="832" t="s">
        <v>5039</v>
      </c>
      <c r="D122" s="2925"/>
      <c r="E122" s="2667"/>
      <c r="F122" s="2846"/>
      <c r="G122" s="863"/>
      <c r="H122" s="1963"/>
      <c r="I122" s="1114"/>
      <c r="J122" s="1034"/>
      <c r="K122" s="1963"/>
      <c r="L122" s="677"/>
      <c r="M122" s="804"/>
      <c r="N122" s="797"/>
      <c r="O122" s="2087"/>
      <c r="P122" s="2087"/>
      <c r="AH122" s="2094">
        <v>0</v>
      </c>
    </row>
    <row s="28229" customFormat="1" customHeight="1" ht="18.75" hidden="1">
      <c r="A123" s="2243" t="s">
        <v>364</v>
      </c>
      <c r="B123" s="2243" t="s">
        <v>365</v>
      </c>
      <c r="C123" s="832"/>
      <c r="D123" s="2925"/>
      <c r="E123" s="2667"/>
      <c r="F123" s="2846" t="str">
        <f>INDEX(PT_DIFFERENTIATION_VTAR,MATCH(A123,PT_DIFFERENTIATION_VTAR_ID,0))</f>
        <v>Тариф на подвоз воды</v>
      </c>
      <c r="G123" s="2890" t="str">
        <f>INDEX(PT_DIFFERENTIATION_NTAR,MATCH(B123,PT_DIFFERENTIATION_NTAR_ID,0))</f>
        <v/>
      </c>
      <c r="H123" s="2325"/>
      <c r="I123" s="2202"/>
      <c r="J123" s="2236"/>
      <c r="K123" s="2241"/>
      <c r="L123" s="2325" t="s">
        <v>430</v>
      </c>
      <c r="M123" s="804"/>
      <c r="N123" s="797"/>
      <c r="O123" s="2087"/>
      <c r="P123" s="2087"/>
      <c r="AH123" s="2094">
        <v>0</v>
      </c>
    </row>
    <row s="28229" customFormat="1" customHeight="1" ht="18.75" hidden="1">
      <c r="A124" s="2243"/>
      <c r="B124" s="2243"/>
      <c r="C124" s="832" t="s">
        <v>5032</v>
      </c>
      <c r="D124" s="2925"/>
      <c r="E124" s="2667"/>
      <c r="F124" s="2846"/>
      <c r="G124" s="2890"/>
      <c r="H124" s="1963"/>
      <c r="I124" s="1114" t="s">
        <v>5031</v>
      </c>
      <c r="J124" s="1034"/>
      <c r="K124" s="1963"/>
      <c r="L124" s="677"/>
      <c r="M124" s="804"/>
      <c r="N124" s="797"/>
      <c r="O124" s="2087"/>
      <c r="P124" s="2087"/>
      <c r="AH124" s="2094">
        <v>0</v>
      </c>
    </row>
    <row s="28229" customFormat="1" customHeight="1" ht="0.75" hidden="1">
      <c r="A125" s="2243"/>
      <c r="B125" s="2243"/>
      <c r="C125" s="832" t="s">
        <v>5039</v>
      </c>
      <c r="D125" s="2925"/>
      <c r="E125" s="2667"/>
      <c r="F125" s="2846"/>
      <c r="G125" s="863"/>
      <c r="H125" s="1963"/>
      <c r="I125" s="1114"/>
      <c r="J125" s="1034"/>
      <c r="K125" s="1963"/>
      <c r="L125" s="677"/>
      <c r="M125" s="804"/>
      <c r="N125" s="797"/>
      <c r="O125" s="2087"/>
      <c r="P125" s="2087"/>
      <c r="AH125" s="2094">
        <v>0</v>
      </c>
    </row>
    <row s="28229" customFormat="1" customHeight="1" ht="18.75" hidden="1">
      <c r="A126" s="2243" t="s">
        <v>369</v>
      </c>
      <c r="B126" s="2243" t="s">
        <v>370</v>
      </c>
      <c r="C126" s="832"/>
      <c r="D126" s="2925"/>
      <c r="E126" s="2667"/>
      <c r="F126" s="284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90" t="str">
        <f>INDEX(PT_DIFFERENTIATION_NTAR,MATCH(B126,PT_DIFFERENTIATION_NTAR_ID,0))</f>
        <v/>
      </c>
      <c r="H126" s="2325"/>
      <c r="I126" s="2202"/>
      <c r="J126" s="2236"/>
      <c r="K126" s="2241"/>
      <c r="L126" s="2325" t="s">
        <v>430</v>
      </c>
      <c r="M126" s="804"/>
      <c r="N126" s="797"/>
      <c r="O126" s="2087"/>
      <c r="P126" s="2087"/>
      <c r="AH126" s="2094">
        <v>0</v>
      </c>
    </row>
    <row s="28229" customFormat="1" customHeight="1" ht="18.75" hidden="1">
      <c r="A127" s="2243"/>
      <c r="B127" s="2243"/>
      <c r="C127" s="832" t="s">
        <v>5032</v>
      </c>
      <c r="D127" s="2925"/>
      <c r="E127" s="2667"/>
      <c r="F127" s="2846"/>
      <c r="G127" s="2890"/>
      <c r="H127" s="1963"/>
      <c r="I127" s="1114" t="s">
        <v>5031</v>
      </c>
      <c r="J127" s="1034"/>
      <c r="K127" s="1963"/>
      <c r="L127" s="677"/>
      <c r="M127" s="804"/>
      <c r="N127" s="797"/>
      <c r="O127" s="2087"/>
      <c r="P127" s="2087"/>
      <c r="AH127" s="2094">
        <v>0</v>
      </c>
    </row>
    <row s="28229" customFormat="1" customHeight="1" ht="0.75" hidden="1">
      <c r="A128" s="2243"/>
      <c r="B128" s="2243"/>
      <c r="C128" s="832" t="s">
        <v>5039</v>
      </c>
      <c r="D128" s="2925"/>
      <c r="E128" s="2667"/>
      <c r="F128" s="2846"/>
      <c r="G128" s="863"/>
      <c r="H128" s="1963"/>
      <c r="I128" s="1114"/>
      <c r="J128" s="1034"/>
      <c r="K128" s="1963"/>
      <c r="L128" s="677"/>
      <c r="M128" s="804"/>
      <c r="N128" s="797"/>
      <c r="O128" s="2087"/>
      <c r="P128" s="2087"/>
      <c r="AH128" s="2094">
        <v>0</v>
      </c>
    </row>
    <row s="28229" customFormat="1" customHeight="1" ht="18.75" hidden="1">
      <c r="A129" s="2243" t="s">
        <v>374</v>
      </c>
      <c r="B129" s="2243" t="s">
        <v>375</v>
      </c>
      <c r="C129" s="832"/>
      <c r="D129" s="2925"/>
      <c r="E129" s="2667"/>
      <c r="F129" s="2846" t="str">
        <f>INDEX(PT_DIFFERENTIATION_VTAR,MATCH(A129,PT_DIFFERENTIATION_VTAR_ID,0))</f>
        <v>Тариф на горячую воду (горячее водоснабжение)</v>
      </c>
      <c r="G129" s="2890" t="str">
        <f>INDEX(PT_DIFFERENTIATION_NTAR,MATCH(B129,PT_DIFFERENTIATION_NTAR_ID,0))</f>
        <v/>
      </c>
      <c r="H129" s="2325"/>
      <c r="I129" s="2202"/>
      <c r="J129" s="2236"/>
      <c r="K129" s="2241"/>
      <c r="L129" s="2325" t="s">
        <v>430</v>
      </c>
      <c r="M129" s="804"/>
      <c r="N129" s="797"/>
      <c r="O129" s="2087"/>
      <c r="P129" s="2087"/>
      <c r="AH129" s="2094">
        <v>0</v>
      </c>
    </row>
    <row s="28229" customFormat="1" customHeight="1" ht="18.75" hidden="1">
      <c r="A130" s="2243"/>
      <c r="B130" s="2243"/>
      <c r="C130" s="832" t="s">
        <v>5032</v>
      </c>
      <c r="D130" s="2925"/>
      <c r="E130" s="2667"/>
      <c r="F130" s="2846"/>
      <c r="G130" s="2890"/>
      <c r="H130" s="1963"/>
      <c r="I130" s="1114" t="s">
        <v>5031</v>
      </c>
      <c r="J130" s="1034"/>
      <c r="K130" s="1963"/>
      <c r="L130" s="677"/>
      <c r="M130" s="804"/>
      <c r="N130" s="797"/>
      <c r="O130" s="2087"/>
      <c r="P130" s="2087"/>
      <c r="AH130" s="2094">
        <v>0</v>
      </c>
    </row>
    <row s="28229" customFormat="1" customHeight="1" ht="0.75" hidden="1">
      <c r="A131" s="2243"/>
      <c r="B131" s="2243"/>
      <c r="C131" s="832" t="s">
        <v>5039</v>
      </c>
      <c r="D131" s="2925"/>
      <c r="E131" s="2667"/>
      <c r="F131" s="2846"/>
      <c r="G131" s="863"/>
      <c r="H131" s="1963"/>
      <c r="I131" s="1114"/>
      <c r="J131" s="1034"/>
      <c r="K131" s="1963"/>
      <c r="L131" s="677"/>
      <c r="M131" s="804"/>
      <c r="N131" s="797"/>
      <c r="O131" s="2087"/>
      <c r="P131" s="2087"/>
      <c r="AH131" s="2094">
        <v>0</v>
      </c>
    </row>
    <row s="28229" customFormat="1" customHeight="1" ht="18.75" hidden="1">
      <c r="A132" s="2243" t="s">
        <v>379</v>
      </c>
      <c r="B132" s="2243" t="s">
        <v>380</v>
      </c>
      <c r="C132" s="832"/>
      <c r="D132" s="2925"/>
      <c r="E132" s="2667"/>
      <c r="F132" s="2846" t="str">
        <f>INDEX(PT_DIFFERENTIATION_VTAR,MATCH(A132,PT_DIFFERENTIATION_VTAR_ID,0))</f>
        <v>Тариф на транспортировку горячей воды</v>
      </c>
      <c r="G132" s="2890" t="str">
        <f>INDEX(PT_DIFFERENTIATION_NTAR,MATCH(B132,PT_DIFFERENTIATION_NTAR_ID,0))</f>
        <v/>
      </c>
      <c r="H132" s="2325"/>
      <c r="I132" s="2202"/>
      <c r="J132" s="2236"/>
      <c r="K132" s="2241"/>
      <c r="L132" s="2325" t="s">
        <v>430</v>
      </c>
      <c r="M132" s="804"/>
      <c r="N132" s="797"/>
      <c r="O132" s="2087"/>
      <c r="P132" s="2087"/>
      <c r="AH132" s="2094">
        <v>0</v>
      </c>
    </row>
    <row s="28229" customFormat="1" customHeight="1" ht="18.75" hidden="1">
      <c r="A133" s="2243"/>
      <c r="B133" s="2243"/>
      <c r="C133" s="832" t="s">
        <v>5032</v>
      </c>
      <c r="D133" s="2925"/>
      <c r="E133" s="2667"/>
      <c r="F133" s="2846"/>
      <c r="G133" s="2890"/>
      <c r="H133" s="1963"/>
      <c r="I133" s="1114" t="s">
        <v>5031</v>
      </c>
      <c r="J133" s="1034"/>
      <c r="K133" s="1963"/>
      <c r="L133" s="677"/>
      <c r="M133" s="804"/>
      <c r="N133" s="797"/>
      <c r="O133" s="2087"/>
      <c r="P133" s="2087"/>
      <c r="AH133" s="2094">
        <v>0</v>
      </c>
    </row>
    <row s="28229" customFormat="1" customHeight="1" ht="0.75" hidden="1">
      <c r="A134" s="2243"/>
      <c r="B134" s="2243"/>
      <c r="C134" s="832" t="s">
        <v>5039</v>
      </c>
      <c r="D134" s="2925"/>
      <c r="E134" s="2667"/>
      <c r="F134" s="2846"/>
      <c r="G134" s="863"/>
      <c r="H134" s="1963"/>
      <c r="I134" s="1114"/>
      <c r="J134" s="1034"/>
      <c r="K134" s="1963"/>
      <c r="L134" s="677"/>
      <c r="M134" s="804"/>
      <c r="N134" s="797"/>
      <c r="O134" s="2087"/>
      <c r="P134" s="2087"/>
      <c r="AH134" s="2094">
        <v>0</v>
      </c>
    </row>
    <row s="28229" customFormat="1" customHeight="1" ht="18.75" hidden="1">
      <c r="A135" s="2243" t="s">
        <v>384</v>
      </c>
      <c r="B135" s="2243" t="s">
        <v>385</v>
      </c>
      <c r="C135" s="832"/>
      <c r="D135" s="2925"/>
      <c r="E135" s="2667"/>
      <c r="F135" s="284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90" t="str">
        <f>INDEX(PT_DIFFERENTIATION_NTAR,MATCH(B135,PT_DIFFERENTIATION_NTAR_ID,0))</f>
        <v/>
      </c>
      <c r="H135" s="2325"/>
      <c r="I135" s="2202"/>
      <c r="J135" s="2236"/>
      <c r="K135" s="2241"/>
      <c r="L135" s="2325" t="s">
        <v>430</v>
      </c>
      <c r="M135" s="804"/>
      <c r="N135" s="797"/>
      <c r="O135" s="2087"/>
      <c r="P135" s="2087"/>
      <c r="AH135" s="2094">
        <v>0</v>
      </c>
    </row>
    <row s="28229" customFormat="1" customHeight="1" ht="18.75" hidden="1">
      <c r="A136" s="2243"/>
      <c r="B136" s="2243"/>
      <c r="C136" s="832" t="s">
        <v>5032</v>
      </c>
      <c r="D136" s="2925"/>
      <c r="E136" s="2667"/>
      <c r="F136" s="2846"/>
      <c r="G136" s="2890"/>
      <c r="H136" s="1963"/>
      <c r="I136" s="1114" t="s">
        <v>5031</v>
      </c>
      <c r="J136" s="1034"/>
      <c r="K136" s="1963"/>
      <c r="L136" s="677"/>
      <c r="M136" s="804"/>
      <c r="N136" s="797"/>
      <c r="O136" s="2087"/>
      <c r="P136" s="2087"/>
      <c r="AH136" s="2094">
        <v>0</v>
      </c>
    </row>
    <row s="28229" customFormat="1" customHeight="1" ht="0.75" hidden="1">
      <c r="A137" s="2243"/>
      <c r="B137" s="2243"/>
      <c r="C137" s="832" t="s">
        <v>5039</v>
      </c>
      <c r="D137" s="2925"/>
      <c r="E137" s="2667"/>
      <c r="F137" s="2846"/>
      <c r="G137" s="863"/>
      <c r="H137" s="1963"/>
      <c r="I137" s="1114"/>
      <c r="J137" s="1034"/>
      <c r="K137" s="1963"/>
      <c r="L137" s="677"/>
      <c r="M137" s="804"/>
      <c r="N137" s="797"/>
      <c r="O137" s="2087"/>
      <c r="P137" s="2087"/>
      <c r="AH137" s="2094">
        <v>0</v>
      </c>
    </row>
    <row s="28229" customFormat="1" customHeight="1" ht="18.75" hidden="1">
      <c r="A138" s="2243" t="s">
        <v>389</v>
      </c>
      <c r="B138" s="2243" t="s">
        <v>390</v>
      </c>
      <c r="C138" s="832"/>
      <c r="D138" s="2925"/>
      <c r="E138" s="2667"/>
      <c r="F138" s="2846" t="str">
        <f>INDEX(PT_DIFFERENTIATION_VTAR,MATCH(A138,PT_DIFFERENTIATION_VTAR_ID,0))</f>
        <v>Тариф на водоотведение</v>
      </c>
      <c r="G138" s="2890" t="str">
        <f>INDEX(PT_DIFFERENTIATION_NTAR,MATCH(B138,PT_DIFFERENTIATION_NTAR_ID,0))</f>
        <v/>
      </c>
      <c r="H138" s="2325"/>
      <c r="I138" s="2202"/>
      <c r="J138" s="2236"/>
      <c r="K138" s="2241"/>
      <c r="L138" s="2325" t="s">
        <v>430</v>
      </c>
      <c r="M138" s="804"/>
      <c r="N138" s="797"/>
      <c r="O138" s="2087"/>
      <c r="P138" s="2087"/>
      <c r="AH138" s="2094">
        <v>0</v>
      </c>
    </row>
    <row s="28229" customFormat="1" customHeight="1" ht="18.75" hidden="1">
      <c r="A139" s="2243"/>
      <c r="B139" s="2243"/>
      <c r="C139" s="832" t="s">
        <v>5032</v>
      </c>
      <c r="D139" s="2925"/>
      <c r="E139" s="2667"/>
      <c r="F139" s="2846"/>
      <c r="G139" s="2890"/>
      <c r="H139" s="1963"/>
      <c r="I139" s="1114" t="s">
        <v>5031</v>
      </c>
      <c r="J139" s="1034"/>
      <c r="K139" s="1963"/>
      <c r="L139" s="677"/>
      <c r="M139" s="804"/>
      <c r="N139" s="797"/>
      <c r="O139" s="2087"/>
      <c r="P139" s="2087"/>
      <c r="AH139" s="2094">
        <v>0</v>
      </c>
    </row>
    <row s="28229" customFormat="1" customHeight="1" ht="0.75" hidden="1">
      <c r="A140" s="2243"/>
      <c r="B140" s="2243"/>
      <c r="C140" s="832" t="s">
        <v>5039</v>
      </c>
      <c r="D140" s="2925"/>
      <c r="E140" s="2667"/>
      <c r="F140" s="2846"/>
      <c r="G140" s="863"/>
      <c r="H140" s="1963"/>
      <c r="I140" s="1114"/>
      <c r="J140" s="1034"/>
      <c r="K140" s="1963"/>
      <c r="L140" s="677"/>
      <c r="M140" s="804"/>
      <c r="N140" s="797"/>
      <c r="O140" s="2087"/>
      <c r="P140" s="2087"/>
      <c r="AH140" s="2094">
        <v>0</v>
      </c>
    </row>
    <row s="28229" customFormat="1" customHeight="1" ht="18.75" hidden="1">
      <c r="A141" s="2243" t="s">
        <v>394</v>
      </c>
      <c r="B141" s="2243" t="s">
        <v>395</v>
      </c>
      <c r="C141" s="832"/>
      <c r="D141" s="2925"/>
      <c r="E141" s="2667"/>
      <c r="F141" s="2846" t="str">
        <f>INDEX(PT_DIFFERENTIATION_VTAR,MATCH(A141,PT_DIFFERENTIATION_VTAR_ID,0))</f>
        <v>Тариф на транспортировку сточных вод</v>
      </c>
      <c r="G141" s="2890" t="str">
        <f>INDEX(PT_DIFFERENTIATION_NTAR,MATCH(B141,PT_DIFFERENTIATION_NTAR_ID,0))</f>
        <v/>
      </c>
      <c r="H141" s="2325"/>
      <c r="I141" s="2202"/>
      <c r="J141" s="2236"/>
      <c r="K141" s="2241"/>
      <c r="L141" s="2325" t="s">
        <v>430</v>
      </c>
      <c r="M141" s="804"/>
      <c r="N141" s="797"/>
      <c r="O141" s="2087"/>
      <c r="P141" s="2087"/>
      <c r="AH141" s="2094">
        <v>0</v>
      </c>
    </row>
    <row s="28229" customFormat="1" customHeight="1" ht="18.75" hidden="1">
      <c r="A142" s="2243"/>
      <c r="B142" s="2243"/>
      <c r="C142" s="832" t="s">
        <v>5032</v>
      </c>
      <c r="D142" s="2925"/>
      <c r="E142" s="2667"/>
      <c r="F142" s="2846"/>
      <c r="G142" s="2890"/>
      <c r="H142" s="1963"/>
      <c r="I142" s="1114" t="s">
        <v>5031</v>
      </c>
      <c r="J142" s="1034"/>
      <c r="K142" s="1963"/>
      <c r="L142" s="677"/>
      <c r="M142" s="804"/>
      <c r="N142" s="797"/>
      <c r="O142" s="2087"/>
      <c r="P142" s="2087"/>
      <c r="AH142" s="2094">
        <v>0</v>
      </c>
    </row>
    <row s="28229" customFormat="1" customHeight="1" ht="0.75" hidden="1">
      <c r="A143" s="2243"/>
      <c r="B143" s="2243"/>
      <c r="C143" s="832" t="s">
        <v>5039</v>
      </c>
      <c r="D143" s="2925"/>
      <c r="E143" s="2667"/>
      <c r="F143" s="2846"/>
      <c r="G143" s="863"/>
      <c r="H143" s="1963"/>
      <c r="I143" s="1114"/>
      <c r="J143" s="1034"/>
      <c r="K143" s="1963"/>
      <c r="L143" s="677"/>
      <c r="M143" s="804"/>
      <c r="N143" s="797"/>
      <c r="O143" s="2087"/>
      <c r="P143" s="2087"/>
      <c r="AH143" s="2094">
        <v>0</v>
      </c>
    </row>
    <row s="28229" customFormat="1" customHeight="1" ht="18.75" hidden="1">
      <c r="A144" s="2243" t="s">
        <v>399</v>
      </c>
      <c r="B144" s="2243" t="s">
        <v>400</v>
      </c>
      <c r="C144" s="832"/>
      <c r="D144" s="2925"/>
      <c r="E144" s="2667"/>
      <c r="F144" s="2846" t="str">
        <f>INDEX(PT_DIFFERENTIATION_VTAR,MATCH(A144,PT_DIFFERENTIATION_VTAR_ID,0))</f>
        <v>Тариф на подключение (технологическое присоединение) к централизованной системе водоотведения</v>
      </c>
      <c r="G144" s="2890" t="str">
        <f>INDEX(PT_DIFFERENTIATION_NTAR,MATCH(B144,PT_DIFFERENTIATION_NTAR_ID,0))</f>
        <v/>
      </c>
      <c r="H144" s="2325"/>
      <c r="I144" s="2202"/>
      <c r="J144" s="2236"/>
      <c r="K144" s="2241"/>
      <c r="L144" s="2325" t="s">
        <v>430</v>
      </c>
      <c r="M144" s="804"/>
      <c r="N144" s="797"/>
      <c r="O144" s="2087"/>
      <c r="P144" s="2087"/>
      <c r="AH144" s="2094">
        <v>0</v>
      </c>
    </row>
    <row s="28229" customFormat="1" customHeight="1" ht="18.75" hidden="1">
      <c r="A145" s="2243"/>
      <c r="B145" s="2243"/>
      <c r="C145" s="832" t="s">
        <v>5032</v>
      </c>
      <c r="D145" s="2925"/>
      <c r="E145" s="2667"/>
      <c r="F145" s="2846"/>
      <c r="G145" s="2890"/>
      <c r="H145" s="1963"/>
      <c r="I145" s="1114" t="s">
        <v>5031</v>
      </c>
      <c r="J145" s="1034"/>
      <c r="K145" s="1963"/>
      <c r="L145" s="677"/>
      <c r="M145" s="804"/>
      <c r="N145" s="797"/>
      <c r="O145" s="2087"/>
      <c r="P145" s="2087"/>
      <c r="AH145" s="2094">
        <v>0</v>
      </c>
    </row>
    <row s="28229" customFormat="1" customHeight="1" ht="1.05">
      <c r="A146" s="2243"/>
      <c r="B146" s="2243"/>
      <c r="C146" s="832" t="s">
        <v>5039</v>
      </c>
      <c r="D146" s="2925"/>
      <c r="E146" s="2667"/>
      <c r="F146" s="2846"/>
      <c r="G146" s="863"/>
      <c r="H146" s="1963"/>
      <c r="I146" s="1114"/>
      <c r="J146" s="1034"/>
      <c r="K146" s="1963"/>
      <c r="L146" s="677"/>
      <c r="M146" s="804"/>
      <c r="N146" s="797"/>
      <c r="O146" s="2087"/>
      <c r="P146" s="2087"/>
      <c r="AH146" s="2094">
        <v>1</v>
      </c>
    </row>
    <row customHeight="1" ht="19.95">
      <c r="A147" s="2243"/>
      <c r="B147" s="2243"/>
      <c r="D147" s="839"/>
      <c r="E147" s="610" t="s">
        <v>91</v>
      </c>
      <c r="F147" s="292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23"/>
      <c r="H147" s="2923"/>
      <c r="I147" s="2923"/>
      <c r="J147" s="2923"/>
      <c r="K147" s="2923"/>
      <c r="L147" s="2923"/>
      <c r="M147" s="760"/>
      <c r="N147" s="797"/>
      <c r="AH147" s="837">
        <v>19</v>
      </c>
    </row>
    <row s="28229" customFormat="1" customHeight="1" ht="60.75" hidden="1">
      <c r="A148" s="2243" t="s">
        <v>281</v>
      </c>
      <c r="B148" s="2243" t="s">
        <v>282</v>
      </c>
      <c r="C148" s="832"/>
      <c r="D148" s="2925"/>
      <c r="E148" s="2667"/>
      <c r="F148" s="284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90" t="str">
        <f>INDEX(PT_DIFFERENTIATION_NTAR,MATCH(B148,PT_DIFFERENTIATION_NTAR_ID,0))</f>
        <v/>
      </c>
      <c r="H148" s="2325"/>
      <c r="I148" s="2202"/>
      <c r="J148" s="2236"/>
      <c r="K148" s="2241"/>
      <c r="L148" s="2325" t="s">
        <v>430</v>
      </c>
      <c r="M148" s="26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97"/>
      <c r="O148" s="2087"/>
      <c r="P148" s="2087"/>
      <c r="AH148" s="2094">
        <v>0</v>
      </c>
    </row>
    <row s="28229" customFormat="1" customHeight="1" ht="18.75" hidden="1">
      <c r="A149" s="2243"/>
      <c r="B149" s="2243"/>
      <c r="C149" s="832" t="s">
        <v>5032</v>
      </c>
      <c r="D149" s="2925"/>
      <c r="E149" s="2667"/>
      <c r="F149" s="2846"/>
      <c r="G149" s="2890"/>
      <c r="H149" s="1963"/>
      <c r="I149" s="1114" t="s">
        <v>5031</v>
      </c>
      <c r="J149" s="1034"/>
      <c r="K149" s="1963"/>
      <c r="L149" s="677"/>
      <c r="M149" s="2633"/>
      <c r="N149" s="797"/>
      <c r="O149" s="2087"/>
      <c r="P149" s="2087"/>
      <c r="AH149" s="2094">
        <v>0</v>
      </c>
    </row>
    <row s="28229" customFormat="1" customHeight="1" ht="0.75" hidden="1">
      <c r="A150" s="2243"/>
      <c r="B150" s="2243"/>
      <c r="C150" s="832" t="s">
        <v>5039</v>
      </c>
      <c r="D150" s="2925"/>
      <c r="E150" s="2667"/>
      <c r="F150" s="2846"/>
      <c r="G150" s="863"/>
      <c r="H150" s="1963"/>
      <c r="I150" s="1114"/>
      <c r="J150" s="1034"/>
      <c r="K150" s="1963"/>
      <c r="L150" s="677"/>
      <c r="M150" s="2633"/>
      <c r="N150" s="797"/>
      <c r="O150" s="2087"/>
      <c r="P150" s="2087"/>
      <c r="AH150" s="2094">
        <v>0</v>
      </c>
    </row>
    <row s="28229" customFormat="1" customHeight="1" ht="45" hidden="1">
      <c r="A151" s="2243" t="s">
        <v>286</v>
      </c>
      <c r="B151" s="2243" t="s">
        <v>287</v>
      </c>
      <c r="C151" s="832"/>
      <c r="D151" s="2925"/>
      <c r="E151" s="2667"/>
      <c r="F151" s="2846" t="str">
        <f>INDEX(PT_DIFFERENTIATION_VTAR,MATCH(A151,PT_DIFFERENTIATION_VTAR_ID,0))</f>
        <v/>
      </c>
      <c r="G151" s="2890" t="str">
        <f>INDEX(PT_DIFFERENTIATION_NTAR,MATCH(B151,PT_DIFFERENTIATION_NTAR_ID,0))</f>
        <v/>
      </c>
      <c r="H151" s="2325"/>
      <c r="I151" s="2202"/>
      <c r="J151" s="2236"/>
      <c r="K151" s="2241"/>
      <c r="L151" s="2325" t="s">
        <v>430</v>
      </c>
      <c r="M151" s="2634"/>
      <c r="N151" s="797"/>
      <c r="O151" s="2087"/>
      <c r="P151" s="2087"/>
      <c r="AH151" s="2094">
        <v>0</v>
      </c>
    </row>
    <row s="28229" customFormat="1" customHeight="1" ht="18.75" hidden="1">
      <c r="A152" s="2243"/>
      <c r="B152" s="2243"/>
      <c r="C152" s="832" t="s">
        <v>5032</v>
      </c>
      <c r="D152" s="2925"/>
      <c r="E152" s="2667"/>
      <c r="F152" s="2846"/>
      <c r="G152" s="2890"/>
      <c r="H152" s="1963"/>
      <c r="I152" s="1114" t="s">
        <v>5031</v>
      </c>
      <c r="J152" s="1034"/>
      <c r="K152" s="1963"/>
      <c r="L152" s="677"/>
      <c r="M152" s="2324"/>
      <c r="N152" s="797"/>
      <c r="O152" s="2087"/>
      <c r="P152" s="2087"/>
      <c r="AH152" s="2094">
        <v>0</v>
      </c>
    </row>
    <row s="28229" customFormat="1" customHeight="1" ht="0.75" hidden="1">
      <c r="A153" s="2243"/>
      <c r="B153" s="2243"/>
      <c r="C153" s="832" t="s">
        <v>5039</v>
      </c>
      <c r="D153" s="2925"/>
      <c r="E153" s="2667"/>
      <c r="F153" s="2846"/>
      <c r="G153" s="863"/>
      <c r="H153" s="1963"/>
      <c r="I153" s="1114"/>
      <c r="J153" s="1034"/>
      <c r="K153" s="1963"/>
      <c r="L153" s="677"/>
      <c r="M153" s="804"/>
      <c r="N153" s="797"/>
      <c r="O153" s="2087"/>
      <c r="P153" s="2087"/>
      <c r="AH153" s="2094">
        <v>0</v>
      </c>
    </row>
    <row s="28229" customFormat="1" customHeight="1" ht="45" hidden="1">
      <c r="A154" s="2243" t="s">
        <v>293</v>
      </c>
      <c r="B154" s="2243" t="s">
        <v>294</v>
      </c>
      <c r="C154" s="832"/>
      <c r="D154" s="2925"/>
      <c r="E154" s="2667"/>
      <c r="F154" s="284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90" t="str">
        <f>INDEX(PT_DIFFERENTIATION_NTAR,MATCH(B154,PT_DIFFERENTIATION_NTAR_ID,0))</f>
        <v/>
      </c>
      <c r="H154" s="2325"/>
      <c r="I154" s="2202"/>
      <c r="J154" s="2236"/>
      <c r="K154" s="2241"/>
      <c r="L154" s="2325" t="s">
        <v>430</v>
      </c>
      <c r="M154" s="804"/>
      <c r="N154" s="797"/>
      <c r="O154" s="2087"/>
      <c r="P154" s="2087"/>
      <c r="AH154" s="2094">
        <v>0</v>
      </c>
    </row>
    <row s="28229" customFormat="1" customHeight="1" ht="18.75" hidden="1">
      <c r="A155" s="2243"/>
      <c r="B155" s="2243"/>
      <c r="C155" s="832" t="s">
        <v>5032</v>
      </c>
      <c r="D155" s="2925"/>
      <c r="E155" s="2667"/>
      <c r="F155" s="2846"/>
      <c r="G155" s="2890"/>
      <c r="H155" s="1963"/>
      <c r="I155" s="1114" t="s">
        <v>5031</v>
      </c>
      <c r="J155" s="1034"/>
      <c r="K155" s="1963"/>
      <c r="L155" s="677"/>
      <c r="M155" s="804"/>
      <c r="N155" s="797"/>
      <c r="O155" s="2087"/>
      <c r="P155" s="2087"/>
      <c r="AH155" s="2094">
        <v>0</v>
      </c>
    </row>
    <row s="28229" customFormat="1" customHeight="1" ht="0.75" hidden="1">
      <c r="A156" s="2243"/>
      <c r="B156" s="2243"/>
      <c r="C156" s="832" t="s">
        <v>5039</v>
      </c>
      <c r="D156" s="2925"/>
      <c r="E156" s="2667"/>
      <c r="F156" s="2846"/>
      <c r="G156" s="863"/>
      <c r="H156" s="1963"/>
      <c r="I156" s="1114"/>
      <c r="J156" s="1034"/>
      <c r="K156" s="1963"/>
      <c r="L156" s="677"/>
      <c r="M156" s="804"/>
      <c r="N156" s="797"/>
      <c r="O156" s="2087"/>
      <c r="P156" s="2087"/>
      <c r="AH156" s="2094">
        <v>0</v>
      </c>
    </row>
    <row s="28229" customFormat="1" customHeight="1" ht="45" hidden="1">
      <c r="A157" s="2243" t="s">
        <v>299</v>
      </c>
      <c r="B157" s="2243" t="s">
        <v>300</v>
      </c>
      <c r="C157" s="832"/>
      <c r="D157" s="2925"/>
      <c r="E157" s="2667"/>
      <c r="F157" s="284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90" t="str">
        <f>INDEX(PT_DIFFERENTIATION_NTAR,MATCH(B157,PT_DIFFERENTIATION_NTAR_ID,0))</f>
        <v/>
      </c>
      <c r="H157" s="2325"/>
      <c r="I157" s="2202"/>
      <c r="J157" s="2236"/>
      <c r="K157" s="2241"/>
      <c r="L157" s="2325" t="s">
        <v>430</v>
      </c>
      <c r="M157" s="804"/>
      <c r="N157" s="797"/>
      <c r="O157" s="2087"/>
      <c r="P157" s="2087"/>
      <c r="AH157" s="2094">
        <v>0</v>
      </c>
    </row>
    <row s="28229" customFormat="1" customHeight="1" ht="18.75" hidden="1">
      <c r="A158" s="2243"/>
      <c r="B158" s="2243"/>
      <c r="C158" s="832" t="s">
        <v>5032</v>
      </c>
      <c r="D158" s="2925"/>
      <c r="E158" s="2667"/>
      <c r="F158" s="2846"/>
      <c r="G158" s="2890"/>
      <c r="H158" s="1963"/>
      <c r="I158" s="1114" t="s">
        <v>5031</v>
      </c>
      <c r="J158" s="1034"/>
      <c r="K158" s="1963"/>
      <c r="L158" s="677"/>
      <c r="M158" s="804"/>
      <c r="N158" s="797"/>
      <c r="O158" s="2087"/>
      <c r="P158" s="2087"/>
      <c r="AH158" s="2094">
        <v>0</v>
      </c>
    </row>
    <row s="28229" customFormat="1" customHeight="1" ht="0.75" hidden="1">
      <c r="A159" s="2243"/>
      <c r="B159" s="2243"/>
      <c r="C159" s="832" t="s">
        <v>5039</v>
      </c>
      <c r="D159" s="2925"/>
      <c r="E159" s="2667"/>
      <c r="F159" s="2846"/>
      <c r="G159" s="863"/>
      <c r="H159" s="1963"/>
      <c r="I159" s="1114"/>
      <c r="J159" s="1034"/>
      <c r="K159" s="1963"/>
      <c r="L159" s="677"/>
      <c r="M159" s="804"/>
      <c r="N159" s="797"/>
      <c r="O159" s="2087"/>
      <c r="P159" s="2087"/>
      <c r="AH159" s="2094">
        <v>0</v>
      </c>
    </row>
    <row s="28229" customFormat="1" customHeight="1" ht="18.75" hidden="1">
      <c r="A160" s="2243" t="s">
        <v>305</v>
      </c>
      <c r="B160" s="2243" t="s">
        <v>306</v>
      </c>
      <c r="C160" s="832"/>
      <c r="D160" s="2925"/>
      <c r="E160" s="2667"/>
      <c r="F160" s="2846" t="str">
        <f>INDEX(PT_DIFFERENTIATION_VTAR,MATCH(A160,PT_DIFFERENTIATION_VTAR_ID,0))</f>
        <v>Тарифы на услуги по передаче тепловой энергии</v>
      </c>
      <c r="G160" s="2890" t="str">
        <f>INDEX(PT_DIFFERENTIATION_NTAR,MATCH(B160,PT_DIFFERENTIATION_NTAR_ID,0))</f>
        <v/>
      </c>
      <c r="H160" s="2325"/>
      <c r="I160" s="2202"/>
      <c r="J160" s="2236"/>
      <c r="K160" s="2241"/>
      <c r="L160" s="2325" t="s">
        <v>430</v>
      </c>
      <c r="M160" s="804"/>
      <c r="N160" s="797"/>
      <c r="O160" s="2087"/>
      <c r="P160" s="2087"/>
      <c r="AH160" s="2094">
        <v>0</v>
      </c>
    </row>
    <row s="28229" customFormat="1" customHeight="1" ht="18.75" hidden="1">
      <c r="A161" s="2243"/>
      <c r="B161" s="2243"/>
      <c r="C161" s="832" t="s">
        <v>5032</v>
      </c>
      <c r="D161" s="2925"/>
      <c r="E161" s="2667"/>
      <c r="F161" s="2846"/>
      <c r="G161" s="2890"/>
      <c r="H161" s="1963"/>
      <c r="I161" s="1114" t="s">
        <v>5031</v>
      </c>
      <c r="J161" s="1034"/>
      <c r="K161" s="1963"/>
      <c r="L161" s="677"/>
      <c r="M161" s="804"/>
      <c r="N161" s="797"/>
      <c r="O161" s="2087"/>
      <c r="P161" s="2087"/>
      <c r="AH161" s="2094">
        <v>0</v>
      </c>
    </row>
    <row s="28229" customFormat="1" customHeight="1" ht="0.75" hidden="1">
      <c r="A162" s="2243"/>
      <c r="B162" s="2243"/>
      <c r="C162" s="832" t="s">
        <v>5039</v>
      </c>
      <c r="D162" s="2925"/>
      <c r="E162" s="2667"/>
      <c r="F162" s="2846"/>
      <c r="G162" s="863"/>
      <c r="H162" s="1963"/>
      <c r="I162" s="1114"/>
      <c r="J162" s="1034"/>
      <c r="K162" s="1963"/>
      <c r="L162" s="677"/>
      <c r="M162" s="804"/>
      <c r="N162" s="797"/>
      <c r="O162" s="2087"/>
      <c r="P162" s="2087"/>
      <c r="AH162" s="2094">
        <v>0</v>
      </c>
    </row>
    <row s="28229" customFormat="1" customHeight="1" ht="18.75" hidden="1">
      <c r="A163" s="2243" t="s">
        <v>311</v>
      </c>
      <c r="B163" s="2243" t="s">
        <v>312</v>
      </c>
      <c r="C163" s="832"/>
      <c r="D163" s="2925"/>
      <c r="E163" s="2667"/>
      <c r="F163" s="2846" t="str">
        <f>INDEX(PT_DIFFERENTIATION_VTAR,MATCH(A163,PT_DIFFERENTIATION_VTAR_ID,0))</f>
        <v>Тарифы на услуги по передаче теплоносителя</v>
      </c>
      <c r="G163" s="2890" t="str">
        <f>INDEX(PT_DIFFERENTIATION_NTAR,MATCH(B163,PT_DIFFERENTIATION_NTAR_ID,0))</f>
        <v/>
      </c>
      <c r="H163" s="2325"/>
      <c r="I163" s="2202"/>
      <c r="J163" s="2236"/>
      <c r="K163" s="2241"/>
      <c r="L163" s="2325" t="s">
        <v>430</v>
      </c>
      <c r="M163" s="804"/>
      <c r="N163" s="797"/>
      <c r="O163" s="2087"/>
      <c r="P163" s="2087"/>
      <c r="AH163" s="2094">
        <v>0</v>
      </c>
    </row>
    <row s="28229" customFormat="1" customHeight="1" ht="18.75" hidden="1">
      <c r="A164" s="2243"/>
      <c r="B164" s="2243"/>
      <c r="C164" s="832" t="s">
        <v>5032</v>
      </c>
      <c r="D164" s="2925"/>
      <c r="E164" s="2667"/>
      <c r="F164" s="2846"/>
      <c r="G164" s="2890"/>
      <c r="H164" s="1963"/>
      <c r="I164" s="1114" t="s">
        <v>5031</v>
      </c>
      <c r="J164" s="1034"/>
      <c r="K164" s="1963"/>
      <c r="L164" s="677"/>
      <c r="M164" s="804"/>
      <c r="N164" s="797"/>
      <c r="O164" s="2087"/>
      <c r="P164" s="2087"/>
      <c r="AH164" s="2094">
        <v>0</v>
      </c>
    </row>
    <row s="28229" customFormat="1" customHeight="1" ht="0.75" hidden="1">
      <c r="A165" s="2243"/>
      <c r="B165" s="2243"/>
      <c r="C165" s="832" t="s">
        <v>5039</v>
      </c>
      <c r="D165" s="2925"/>
      <c r="E165" s="2667"/>
      <c r="F165" s="2846"/>
      <c r="G165" s="863"/>
      <c r="H165" s="1963"/>
      <c r="I165" s="1114"/>
      <c r="J165" s="1034"/>
      <c r="K165" s="1963"/>
      <c r="L165" s="677"/>
      <c r="M165" s="804"/>
      <c r="N165" s="797"/>
      <c r="O165" s="2087"/>
      <c r="P165" s="2087"/>
      <c r="AH165" s="2094">
        <v>0</v>
      </c>
    </row>
    <row s="28229" customFormat="1" customHeight="1" ht="18.75" hidden="1">
      <c r="A166" s="2243" t="s">
        <v>317</v>
      </c>
      <c r="B166" s="2243" t="s">
        <v>318</v>
      </c>
      <c r="C166" s="832"/>
      <c r="D166" s="2925"/>
      <c r="E166" s="2667"/>
      <c r="F166" s="284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90" t="str">
        <f>INDEX(PT_DIFFERENTIATION_NTAR,MATCH(B166,PT_DIFFERENTIATION_NTAR_ID,0))</f>
        <v/>
      </c>
      <c r="H166" s="2325"/>
      <c r="I166" s="2202"/>
      <c r="J166" s="2236"/>
      <c r="K166" s="2241"/>
      <c r="L166" s="2325" t="s">
        <v>430</v>
      </c>
      <c r="M166" s="804"/>
      <c r="N166" s="797"/>
      <c r="O166" s="2087"/>
      <c r="P166" s="2087"/>
      <c r="AH166" s="2094">
        <v>0</v>
      </c>
    </row>
    <row s="28229" customFormat="1" customHeight="1" ht="18.75" hidden="1">
      <c r="A167" s="2243"/>
      <c r="B167" s="2243"/>
      <c r="C167" s="832" t="s">
        <v>5032</v>
      </c>
      <c r="D167" s="2925"/>
      <c r="E167" s="2667"/>
      <c r="F167" s="2846"/>
      <c r="G167" s="2890"/>
      <c r="H167" s="1963"/>
      <c r="I167" s="1114" t="s">
        <v>5031</v>
      </c>
      <c r="J167" s="1034"/>
      <c r="K167" s="1963"/>
      <c r="L167" s="677"/>
      <c r="M167" s="804"/>
      <c r="N167" s="797"/>
      <c r="O167" s="2087"/>
      <c r="P167" s="2087"/>
      <c r="AH167" s="2094">
        <v>0</v>
      </c>
    </row>
    <row s="28229" customFormat="1" customHeight="1" ht="0.75" hidden="1">
      <c r="A168" s="2243"/>
      <c r="B168" s="2243"/>
      <c r="C168" s="832" t="s">
        <v>5039</v>
      </c>
      <c r="D168" s="2925"/>
      <c r="E168" s="2667"/>
      <c r="F168" s="2846"/>
      <c r="G168" s="863"/>
      <c r="H168" s="1963"/>
      <c r="I168" s="1114"/>
      <c r="J168" s="1034"/>
      <c r="K168" s="1963"/>
      <c r="L168" s="677"/>
      <c r="M168" s="804"/>
      <c r="N168" s="797"/>
      <c r="O168" s="2087"/>
      <c r="P168" s="2087"/>
      <c r="AH168" s="2094">
        <v>0</v>
      </c>
    </row>
    <row s="28229" customFormat="1" customHeight="1" ht="18.75" hidden="1">
      <c r="A169" s="2243" t="s">
        <v>323</v>
      </c>
      <c r="B169" s="2243" t="s">
        <v>324</v>
      </c>
      <c r="C169" s="832"/>
      <c r="D169" s="2925"/>
      <c r="E169" s="2667"/>
      <c r="F169" s="2846" t="str">
        <f>INDEX(PT_DIFFERENTIATION_VTAR,MATCH(A169,PT_DIFFERENTIATION_VTAR_ID,0))</f>
        <v>Плата за подключение (технологическое присоединение) к системе теплоснабжения</v>
      </c>
      <c r="G169" s="2890" t="str">
        <f>INDEX(PT_DIFFERENTIATION_NTAR,MATCH(B169,PT_DIFFERENTIATION_NTAR_ID,0))</f>
        <v/>
      </c>
      <c r="H169" s="2325"/>
      <c r="I169" s="2202"/>
      <c r="J169" s="2236"/>
      <c r="K169" s="2241"/>
      <c r="L169" s="2325" t="s">
        <v>430</v>
      </c>
      <c r="M169" s="804"/>
      <c r="N169" s="797"/>
      <c r="O169" s="2087"/>
      <c r="P169" s="2087"/>
      <c r="AH169" s="2094">
        <v>0</v>
      </c>
    </row>
    <row s="28229" customFormat="1" customHeight="1" ht="18.75" hidden="1">
      <c r="A170" s="2243"/>
      <c r="B170" s="2243"/>
      <c r="C170" s="832" t="s">
        <v>5032</v>
      </c>
      <c r="D170" s="2925"/>
      <c r="E170" s="2667"/>
      <c r="F170" s="2846"/>
      <c r="G170" s="2890"/>
      <c r="H170" s="1963"/>
      <c r="I170" s="1114" t="s">
        <v>5031</v>
      </c>
      <c r="J170" s="1034"/>
      <c r="K170" s="1963"/>
      <c r="L170" s="677"/>
      <c r="M170" s="804"/>
      <c r="N170" s="797"/>
      <c r="O170" s="2087"/>
      <c r="P170" s="2087"/>
      <c r="AH170" s="2094">
        <v>0</v>
      </c>
    </row>
    <row s="28229" customFormat="1" customHeight="1" ht="0.75" hidden="1">
      <c r="A171" s="2243"/>
      <c r="B171" s="2243"/>
      <c r="C171" s="832" t="s">
        <v>5039</v>
      </c>
      <c r="D171" s="2925"/>
      <c r="E171" s="2667"/>
      <c r="F171" s="2846"/>
      <c r="G171" s="863"/>
      <c r="H171" s="1963"/>
      <c r="I171" s="1114"/>
      <c r="J171" s="1034"/>
      <c r="K171" s="1963"/>
      <c r="L171" s="677"/>
      <c r="M171" s="804"/>
      <c r="N171" s="797"/>
      <c r="O171" s="2087"/>
      <c r="P171" s="2087"/>
      <c r="AH171" s="2094">
        <v>0</v>
      </c>
    </row>
    <row s="28229" customFormat="1" customHeight="1" ht="18.75" hidden="1">
      <c r="A172" s="2243" t="s">
        <v>329</v>
      </c>
      <c r="B172" s="2243" t="s">
        <v>330</v>
      </c>
      <c r="C172" s="832"/>
      <c r="D172" s="2925"/>
      <c r="E172" s="2667"/>
      <c r="F172" s="2846" t="str">
        <f>INDEX(PT_DIFFERENTIATION_VTAR,MATCH(A172,PT_DIFFERENTIATION_VTAR_ID,0))</f>
        <v>Плата за подключение (технологическое присоединение) к системе теплоснабжения (индивидуальная)</v>
      </c>
      <c r="G172" s="2890" t="str">
        <f>INDEX(PT_DIFFERENTIATION_NTAR,MATCH(B172,PT_DIFFERENTIATION_NTAR_ID,0))</f>
        <v/>
      </c>
      <c r="H172" s="2452"/>
      <c r="I172" s="2202"/>
      <c r="J172" s="2236"/>
      <c r="K172" s="2241"/>
      <c r="L172" s="2452" t="s">
        <v>430</v>
      </c>
      <c r="M172" s="804"/>
      <c r="N172" s="797"/>
      <c r="O172" s="2087"/>
      <c r="P172" s="2087"/>
      <c r="AH172" s="2094">
        <v>0</v>
      </c>
    </row>
    <row s="28229" customFormat="1" customHeight="1" ht="18.75" hidden="1">
      <c r="A173" s="2243"/>
      <c r="B173" s="2243"/>
      <c r="C173" s="832" t="s">
        <v>5032</v>
      </c>
      <c r="D173" s="2925"/>
      <c r="E173" s="2667"/>
      <c r="F173" s="2846"/>
      <c r="G173" s="2890"/>
      <c r="H173" s="1963"/>
      <c r="I173" s="1114" t="s">
        <v>5031</v>
      </c>
      <c r="J173" s="1034"/>
      <c r="K173" s="1963"/>
      <c r="L173" s="677"/>
      <c r="M173" s="804"/>
      <c r="N173" s="797"/>
      <c r="O173" s="2087"/>
      <c r="P173" s="2087"/>
      <c r="AH173" s="2094">
        <v>0</v>
      </c>
    </row>
    <row s="28229" customFormat="1" customHeight="1" ht="0.75" hidden="1">
      <c r="A174" s="2243"/>
      <c r="B174" s="2243"/>
      <c r="C174" s="832" t="s">
        <v>5039</v>
      </c>
      <c r="D174" s="2925"/>
      <c r="E174" s="2667"/>
      <c r="F174" s="2846"/>
      <c r="G174" s="863"/>
      <c r="H174" s="1963"/>
      <c r="I174" s="1114"/>
      <c r="J174" s="1034"/>
      <c r="K174" s="1963"/>
      <c r="L174" s="677"/>
      <c r="M174" s="804"/>
      <c r="N174" s="797"/>
      <c r="O174" s="2087"/>
      <c r="P174" s="2087"/>
      <c r="AH174" s="2094">
        <v>0</v>
      </c>
    </row>
    <row s="28229" customFormat="1" customHeight="1" ht="18.75" hidden="1">
      <c r="A175" s="2243" t="s">
        <v>349</v>
      </c>
      <c r="B175" s="2243" t="s">
        <v>350</v>
      </c>
      <c r="C175" s="832"/>
      <c r="D175" s="2925"/>
      <c r="E175" s="2667"/>
      <c r="F175" s="2846" t="str">
        <f>INDEX(PT_DIFFERENTIATION_VTAR,MATCH(A175,PT_DIFFERENTIATION_VTAR_ID,0))</f>
        <v>Тариф на питьевую воду (питьевое водоснабжение)</v>
      </c>
      <c r="G175" s="2890" t="str">
        <f>INDEX(PT_DIFFERENTIATION_NTAR,MATCH(B175,PT_DIFFERENTIATION_NTAR_ID,0))</f>
        <v/>
      </c>
      <c r="H175" s="2325"/>
      <c r="I175" s="2202"/>
      <c r="J175" s="2236"/>
      <c r="K175" s="2241"/>
      <c r="L175" s="2325" t="s">
        <v>430</v>
      </c>
      <c r="M175" s="804"/>
      <c r="N175" s="797"/>
      <c r="O175" s="2087"/>
      <c r="P175" s="2087"/>
      <c r="AH175" s="2094">
        <v>0</v>
      </c>
    </row>
    <row s="28229" customFormat="1" customHeight="1" ht="18.75" hidden="1">
      <c r="A176" s="2243"/>
      <c r="B176" s="2243"/>
      <c r="C176" s="832" t="s">
        <v>5032</v>
      </c>
      <c r="D176" s="2925"/>
      <c r="E176" s="2667"/>
      <c r="F176" s="2846"/>
      <c r="G176" s="2890"/>
      <c r="H176" s="1963"/>
      <c r="I176" s="1114" t="s">
        <v>5031</v>
      </c>
      <c r="J176" s="1034"/>
      <c r="K176" s="1963"/>
      <c r="L176" s="677"/>
      <c r="M176" s="804"/>
      <c r="N176" s="797"/>
      <c r="O176" s="2087"/>
      <c r="P176" s="2087"/>
      <c r="AH176" s="2094">
        <v>0</v>
      </c>
    </row>
    <row s="28229" customFormat="1" customHeight="1" ht="0.75" hidden="1">
      <c r="A177" s="2243"/>
      <c r="B177" s="2243"/>
      <c r="C177" s="832" t="s">
        <v>5039</v>
      </c>
      <c r="D177" s="2925"/>
      <c r="E177" s="2667"/>
      <c r="F177" s="2846"/>
      <c r="G177" s="863"/>
      <c r="H177" s="1963"/>
      <c r="I177" s="1114"/>
      <c r="J177" s="1034"/>
      <c r="K177" s="1963"/>
      <c r="L177" s="677"/>
      <c r="M177" s="804"/>
      <c r="N177" s="797"/>
      <c r="O177" s="2087"/>
      <c r="P177" s="2087"/>
      <c r="AH177" s="2094">
        <v>0</v>
      </c>
    </row>
    <row s="28229" customFormat="1" customHeight="1" ht="18.75" hidden="1">
      <c r="A178" s="2243" t="s">
        <v>354</v>
      </c>
      <c r="B178" s="2243" t="s">
        <v>355</v>
      </c>
      <c r="C178" s="832"/>
      <c r="D178" s="2925"/>
      <c r="E178" s="2667"/>
      <c r="F178" s="2846" t="str">
        <f>INDEX(PT_DIFFERENTIATION_VTAR,MATCH(A178,PT_DIFFERENTIATION_VTAR_ID,0))</f>
        <v>Тариф на техническую воду</v>
      </c>
      <c r="G178" s="2890" t="str">
        <f>INDEX(PT_DIFFERENTIATION_NTAR,MATCH(B178,PT_DIFFERENTIATION_NTAR_ID,0))</f>
        <v/>
      </c>
      <c r="H178" s="2325"/>
      <c r="I178" s="2202"/>
      <c r="J178" s="2236"/>
      <c r="K178" s="2241"/>
      <c r="L178" s="2325" t="s">
        <v>430</v>
      </c>
      <c r="M178" s="804"/>
      <c r="N178" s="797"/>
      <c r="O178" s="2087"/>
      <c r="P178" s="2087"/>
      <c r="AH178" s="2094">
        <v>0</v>
      </c>
    </row>
    <row s="28229" customFormat="1" customHeight="1" ht="18.75" hidden="1">
      <c r="A179" s="2243"/>
      <c r="B179" s="2243"/>
      <c r="C179" s="832" t="s">
        <v>5032</v>
      </c>
      <c r="D179" s="2925"/>
      <c r="E179" s="2667"/>
      <c r="F179" s="2846"/>
      <c r="G179" s="2890"/>
      <c r="H179" s="1963"/>
      <c r="I179" s="1114" t="s">
        <v>5031</v>
      </c>
      <c r="J179" s="1034"/>
      <c r="K179" s="1963"/>
      <c r="L179" s="677"/>
      <c r="M179" s="804"/>
      <c r="N179" s="797"/>
      <c r="O179" s="2087"/>
      <c r="P179" s="2087"/>
      <c r="AH179" s="2094">
        <v>0</v>
      </c>
    </row>
    <row s="28229" customFormat="1" customHeight="1" ht="0.75" hidden="1">
      <c r="A180" s="2243"/>
      <c r="B180" s="2243"/>
      <c r="C180" s="832" t="s">
        <v>5039</v>
      </c>
      <c r="D180" s="2925"/>
      <c r="E180" s="2667"/>
      <c r="F180" s="2846"/>
      <c r="G180" s="863"/>
      <c r="H180" s="1963"/>
      <c r="I180" s="1114"/>
      <c r="J180" s="1034"/>
      <c r="K180" s="1963"/>
      <c r="L180" s="677"/>
      <c r="M180" s="804"/>
      <c r="N180" s="797"/>
      <c r="O180" s="2087"/>
      <c r="P180" s="2087"/>
      <c r="AH180" s="2094">
        <v>0</v>
      </c>
    </row>
    <row s="28229" customFormat="1" customHeight="1" ht="18.75" hidden="1">
      <c r="A181" s="2243" t="s">
        <v>359</v>
      </c>
      <c r="B181" s="2243" t="s">
        <v>360</v>
      </c>
      <c r="C181" s="832"/>
      <c r="D181" s="2925"/>
      <c r="E181" s="2667"/>
      <c r="F181" s="2846" t="str">
        <f>INDEX(PT_DIFFERENTIATION_VTAR,MATCH(A181,PT_DIFFERENTIATION_VTAR_ID,0))</f>
        <v>Тариф на транспортировку воды</v>
      </c>
      <c r="G181" s="2890" t="str">
        <f>INDEX(PT_DIFFERENTIATION_NTAR,MATCH(B181,PT_DIFFERENTIATION_NTAR_ID,0))</f>
        <v/>
      </c>
      <c r="H181" s="2325"/>
      <c r="I181" s="2202"/>
      <c r="J181" s="2236"/>
      <c r="K181" s="2241"/>
      <c r="L181" s="2325" t="s">
        <v>430</v>
      </c>
      <c r="M181" s="804"/>
      <c r="N181" s="797"/>
      <c r="O181" s="2087"/>
      <c r="P181" s="2087"/>
      <c r="AH181" s="2094">
        <v>0</v>
      </c>
    </row>
    <row s="28229" customFormat="1" customHeight="1" ht="18.75" hidden="1">
      <c r="A182" s="2243"/>
      <c r="B182" s="2243"/>
      <c r="C182" s="832" t="s">
        <v>5032</v>
      </c>
      <c r="D182" s="2925"/>
      <c r="E182" s="2667"/>
      <c r="F182" s="2846"/>
      <c r="G182" s="2890"/>
      <c r="H182" s="1963"/>
      <c r="I182" s="1114" t="s">
        <v>5031</v>
      </c>
      <c r="J182" s="1034"/>
      <c r="K182" s="1963"/>
      <c r="L182" s="677"/>
      <c r="M182" s="804"/>
      <c r="N182" s="797"/>
      <c r="O182" s="2087"/>
      <c r="P182" s="2087"/>
      <c r="AH182" s="2094">
        <v>0</v>
      </c>
    </row>
    <row s="28229" customFormat="1" customHeight="1" ht="0.75" hidden="1">
      <c r="A183" s="2243"/>
      <c r="B183" s="2243"/>
      <c r="C183" s="832" t="s">
        <v>5039</v>
      </c>
      <c r="D183" s="2925"/>
      <c r="E183" s="2667"/>
      <c r="F183" s="2846"/>
      <c r="G183" s="863"/>
      <c r="H183" s="1963"/>
      <c r="I183" s="1114"/>
      <c r="J183" s="1034"/>
      <c r="K183" s="1963"/>
      <c r="L183" s="677"/>
      <c r="M183" s="804"/>
      <c r="N183" s="797"/>
      <c r="O183" s="2087"/>
      <c r="P183" s="2087"/>
      <c r="AH183" s="2094">
        <v>0</v>
      </c>
    </row>
    <row s="28229" customFormat="1" customHeight="1" ht="18.75" hidden="1">
      <c r="A184" s="2243" t="s">
        <v>364</v>
      </c>
      <c r="B184" s="2243" t="s">
        <v>365</v>
      </c>
      <c r="C184" s="832"/>
      <c r="D184" s="2925"/>
      <c r="E184" s="2667"/>
      <c r="F184" s="2846" t="str">
        <f>INDEX(PT_DIFFERENTIATION_VTAR,MATCH(A184,PT_DIFFERENTIATION_VTAR_ID,0))</f>
        <v>Тариф на подвоз воды</v>
      </c>
      <c r="G184" s="2890" t="str">
        <f>INDEX(PT_DIFFERENTIATION_NTAR,MATCH(B184,PT_DIFFERENTIATION_NTAR_ID,0))</f>
        <v/>
      </c>
      <c r="H184" s="2325"/>
      <c r="I184" s="2202"/>
      <c r="J184" s="2236"/>
      <c r="K184" s="2241"/>
      <c r="L184" s="2325" t="s">
        <v>430</v>
      </c>
      <c r="M184" s="804"/>
      <c r="N184" s="797"/>
      <c r="O184" s="2087"/>
      <c r="P184" s="2087"/>
      <c r="AH184" s="2094">
        <v>0</v>
      </c>
    </row>
    <row s="28229" customFormat="1" customHeight="1" ht="18.75" hidden="1">
      <c r="A185" s="2243"/>
      <c r="B185" s="2243"/>
      <c r="C185" s="832" t="s">
        <v>5032</v>
      </c>
      <c r="D185" s="2925"/>
      <c r="E185" s="2667"/>
      <c r="F185" s="2846"/>
      <c r="G185" s="2890"/>
      <c r="H185" s="1963"/>
      <c r="I185" s="1114" t="s">
        <v>5031</v>
      </c>
      <c r="J185" s="1034"/>
      <c r="K185" s="1963"/>
      <c r="L185" s="677"/>
      <c r="M185" s="804"/>
      <c r="N185" s="797"/>
      <c r="O185" s="2087"/>
      <c r="P185" s="2087"/>
      <c r="AH185" s="2094">
        <v>0</v>
      </c>
    </row>
    <row s="28229" customFormat="1" customHeight="1" ht="0.75" hidden="1">
      <c r="A186" s="2243"/>
      <c r="B186" s="2243"/>
      <c r="C186" s="832" t="s">
        <v>5039</v>
      </c>
      <c r="D186" s="2925"/>
      <c r="E186" s="2667"/>
      <c r="F186" s="2846"/>
      <c r="G186" s="863"/>
      <c r="H186" s="1963"/>
      <c r="I186" s="1114"/>
      <c r="J186" s="1034"/>
      <c r="K186" s="1963"/>
      <c r="L186" s="677"/>
      <c r="M186" s="804"/>
      <c r="N186" s="797"/>
      <c r="O186" s="2087"/>
      <c r="P186" s="2087"/>
      <c r="AH186" s="2094">
        <v>0</v>
      </c>
    </row>
    <row s="28229" customFormat="1" customHeight="1" ht="18.75" hidden="1">
      <c r="A187" s="2243" t="s">
        <v>369</v>
      </c>
      <c r="B187" s="2243" t="s">
        <v>370</v>
      </c>
      <c r="C187" s="832"/>
      <c r="D187" s="2925"/>
      <c r="E187" s="2667"/>
      <c r="F187" s="284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90" t="str">
        <f>INDEX(PT_DIFFERENTIATION_NTAR,MATCH(B187,PT_DIFFERENTIATION_NTAR_ID,0))</f>
        <v/>
      </c>
      <c r="H187" s="2325"/>
      <c r="I187" s="2202"/>
      <c r="J187" s="2236"/>
      <c r="K187" s="2241"/>
      <c r="L187" s="2325" t="s">
        <v>430</v>
      </c>
      <c r="M187" s="804"/>
      <c r="N187" s="797"/>
      <c r="O187" s="2087"/>
      <c r="P187" s="2087"/>
      <c r="AH187" s="2094">
        <v>0</v>
      </c>
    </row>
    <row s="28229" customFormat="1" customHeight="1" ht="18.75" hidden="1">
      <c r="A188" s="2243"/>
      <c r="B188" s="2243"/>
      <c r="C188" s="832" t="s">
        <v>5032</v>
      </c>
      <c r="D188" s="2925"/>
      <c r="E188" s="2667"/>
      <c r="F188" s="2846"/>
      <c r="G188" s="2890"/>
      <c r="H188" s="1963"/>
      <c r="I188" s="1114" t="s">
        <v>5031</v>
      </c>
      <c r="J188" s="1034"/>
      <c r="K188" s="1963"/>
      <c r="L188" s="677"/>
      <c r="M188" s="804"/>
      <c r="N188" s="797"/>
      <c r="O188" s="2087"/>
      <c r="P188" s="2087"/>
      <c r="AH188" s="2094">
        <v>0</v>
      </c>
    </row>
    <row s="28229" customFormat="1" customHeight="1" ht="0.75" hidden="1">
      <c r="A189" s="2243"/>
      <c r="B189" s="2243"/>
      <c r="C189" s="832" t="s">
        <v>5039</v>
      </c>
      <c r="D189" s="2925"/>
      <c r="E189" s="2667"/>
      <c r="F189" s="2846"/>
      <c r="G189" s="863"/>
      <c r="H189" s="1963"/>
      <c r="I189" s="1114"/>
      <c r="J189" s="1034"/>
      <c r="K189" s="1963"/>
      <c r="L189" s="677"/>
      <c r="M189" s="804"/>
      <c r="N189" s="797"/>
      <c r="O189" s="2087"/>
      <c r="P189" s="2087"/>
      <c r="AH189" s="2094">
        <v>0</v>
      </c>
    </row>
    <row s="28229" customFormat="1" customHeight="1" ht="18.75" hidden="1">
      <c r="A190" s="2243" t="s">
        <v>374</v>
      </c>
      <c r="B190" s="2243" t="s">
        <v>375</v>
      </c>
      <c r="C190" s="832"/>
      <c r="D190" s="2925"/>
      <c r="E190" s="2667"/>
      <c r="F190" s="2846" t="str">
        <f>INDEX(PT_DIFFERENTIATION_VTAR,MATCH(A190,PT_DIFFERENTIATION_VTAR_ID,0))</f>
        <v>Тариф на горячую воду (горячее водоснабжение)</v>
      </c>
      <c r="G190" s="2890" t="str">
        <f>INDEX(PT_DIFFERENTIATION_NTAR,MATCH(B190,PT_DIFFERENTIATION_NTAR_ID,0))</f>
        <v/>
      </c>
      <c r="H190" s="2325"/>
      <c r="I190" s="2202"/>
      <c r="J190" s="2236"/>
      <c r="K190" s="2241"/>
      <c r="L190" s="2325" t="s">
        <v>430</v>
      </c>
      <c r="M190" s="804"/>
      <c r="N190" s="797"/>
      <c r="O190" s="2087"/>
      <c r="P190" s="2087"/>
      <c r="AH190" s="2094">
        <v>0</v>
      </c>
    </row>
    <row s="28229" customFormat="1" customHeight="1" ht="18.75" hidden="1">
      <c r="A191" s="2243"/>
      <c r="B191" s="2243"/>
      <c r="C191" s="832" t="s">
        <v>5032</v>
      </c>
      <c r="D191" s="2925"/>
      <c r="E191" s="2667"/>
      <c r="F191" s="2846"/>
      <c r="G191" s="2890"/>
      <c r="H191" s="1963"/>
      <c r="I191" s="1114" t="s">
        <v>5031</v>
      </c>
      <c r="J191" s="1034"/>
      <c r="K191" s="1963"/>
      <c r="L191" s="677"/>
      <c r="M191" s="804"/>
      <c r="N191" s="797"/>
      <c r="O191" s="2087"/>
      <c r="P191" s="2087"/>
      <c r="AH191" s="2094">
        <v>0</v>
      </c>
    </row>
    <row s="28229" customFormat="1" customHeight="1" ht="0.75" hidden="1">
      <c r="A192" s="2243"/>
      <c r="B192" s="2243"/>
      <c r="C192" s="832" t="s">
        <v>5039</v>
      </c>
      <c r="D192" s="2925"/>
      <c r="E192" s="2667"/>
      <c r="F192" s="2846"/>
      <c r="G192" s="863"/>
      <c r="H192" s="1963"/>
      <c r="I192" s="1114"/>
      <c r="J192" s="1034"/>
      <c r="K192" s="1963"/>
      <c r="L192" s="677"/>
      <c r="M192" s="804"/>
      <c r="N192" s="797"/>
      <c r="O192" s="2087"/>
      <c r="P192" s="2087"/>
      <c r="AH192" s="2094">
        <v>0</v>
      </c>
    </row>
    <row s="28229" customFormat="1" customHeight="1" ht="18.75" hidden="1">
      <c r="A193" s="2243" t="s">
        <v>379</v>
      </c>
      <c r="B193" s="2243" t="s">
        <v>380</v>
      </c>
      <c r="C193" s="832"/>
      <c r="D193" s="2925"/>
      <c r="E193" s="2667"/>
      <c r="F193" s="2846" t="str">
        <f>INDEX(PT_DIFFERENTIATION_VTAR,MATCH(A193,PT_DIFFERENTIATION_VTAR_ID,0))</f>
        <v>Тариф на транспортировку горячей воды</v>
      </c>
      <c r="G193" s="2890" t="str">
        <f>INDEX(PT_DIFFERENTIATION_NTAR,MATCH(B193,PT_DIFFERENTIATION_NTAR_ID,0))</f>
        <v/>
      </c>
      <c r="H193" s="2325"/>
      <c r="I193" s="2202"/>
      <c r="J193" s="2236"/>
      <c r="K193" s="2241"/>
      <c r="L193" s="2325" t="s">
        <v>430</v>
      </c>
      <c r="M193" s="804"/>
      <c r="N193" s="797"/>
      <c r="O193" s="2087"/>
      <c r="P193" s="2087"/>
      <c r="AH193" s="2094">
        <v>0</v>
      </c>
    </row>
    <row s="28229" customFormat="1" customHeight="1" ht="18.75" hidden="1">
      <c r="A194" s="2243"/>
      <c r="B194" s="2243"/>
      <c r="C194" s="832" t="s">
        <v>5032</v>
      </c>
      <c r="D194" s="2925"/>
      <c r="E194" s="2667"/>
      <c r="F194" s="2846"/>
      <c r="G194" s="2890"/>
      <c r="H194" s="1963"/>
      <c r="I194" s="1114" t="s">
        <v>5031</v>
      </c>
      <c r="J194" s="1034"/>
      <c r="K194" s="1963"/>
      <c r="L194" s="677"/>
      <c r="M194" s="804"/>
      <c r="N194" s="797"/>
      <c r="O194" s="2087"/>
      <c r="P194" s="2087"/>
      <c r="AH194" s="2094">
        <v>0</v>
      </c>
    </row>
    <row s="28229" customFormat="1" customHeight="1" ht="0.75" hidden="1">
      <c r="A195" s="2243"/>
      <c r="B195" s="2243"/>
      <c r="C195" s="832" t="s">
        <v>5039</v>
      </c>
      <c r="D195" s="2925"/>
      <c r="E195" s="2667"/>
      <c r="F195" s="2846"/>
      <c r="G195" s="863"/>
      <c r="H195" s="1963"/>
      <c r="I195" s="1114"/>
      <c r="J195" s="1034"/>
      <c r="K195" s="1963"/>
      <c r="L195" s="677"/>
      <c r="M195" s="804"/>
      <c r="N195" s="797"/>
      <c r="O195" s="2087"/>
      <c r="P195" s="2087"/>
      <c r="AH195" s="2094">
        <v>0</v>
      </c>
    </row>
    <row s="28229" customFormat="1" customHeight="1" ht="18.75" hidden="1">
      <c r="A196" s="2243" t="s">
        <v>384</v>
      </c>
      <c r="B196" s="2243" t="s">
        <v>385</v>
      </c>
      <c r="C196" s="832"/>
      <c r="D196" s="2925"/>
      <c r="E196" s="2667"/>
      <c r="F196" s="284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90" t="str">
        <f>INDEX(PT_DIFFERENTIATION_NTAR,MATCH(B196,PT_DIFFERENTIATION_NTAR_ID,0))</f>
        <v/>
      </c>
      <c r="H196" s="2325"/>
      <c r="I196" s="2202"/>
      <c r="J196" s="2236"/>
      <c r="K196" s="2241"/>
      <c r="L196" s="2325" t="s">
        <v>430</v>
      </c>
      <c r="M196" s="804"/>
      <c r="N196" s="797"/>
      <c r="O196" s="2087"/>
      <c r="P196" s="2087"/>
      <c r="AH196" s="2094">
        <v>0</v>
      </c>
    </row>
    <row s="28229" customFormat="1" customHeight="1" ht="18.75" hidden="1">
      <c r="A197" s="2243"/>
      <c r="B197" s="2243"/>
      <c r="C197" s="832" t="s">
        <v>5032</v>
      </c>
      <c r="D197" s="2925"/>
      <c r="E197" s="2667"/>
      <c r="F197" s="2846"/>
      <c r="G197" s="2890"/>
      <c r="H197" s="1963"/>
      <c r="I197" s="1114" t="s">
        <v>5031</v>
      </c>
      <c r="J197" s="1034"/>
      <c r="K197" s="1963"/>
      <c r="L197" s="677"/>
      <c r="M197" s="804"/>
      <c r="N197" s="797"/>
      <c r="O197" s="2087"/>
      <c r="P197" s="2087"/>
      <c r="AH197" s="2094">
        <v>0</v>
      </c>
    </row>
    <row s="28229" customFormat="1" customHeight="1" ht="0.75" hidden="1">
      <c r="A198" s="2243"/>
      <c r="B198" s="2243"/>
      <c r="C198" s="832" t="s">
        <v>5039</v>
      </c>
      <c r="D198" s="2925"/>
      <c r="E198" s="2667"/>
      <c r="F198" s="2846"/>
      <c r="G198" s="863"/>
      <c r="H198" s="1963"/>
      <c r="I198" s="1114"/>
      <c r="J198" s="1034"/>
      <c r="K198" s="1963"/>
      <c r="L198" s="677"/>
      <c r="M198" s="804"/>
      <c r="N198" s="797"/>
      <c r="O198" s="2087"/>
      <c r="P198" s="2087"/>
      <c r="AH198" s="2094">
        <v>0</v>
      </c>
    </row>
    <row s="28229" customFormat="1" customHeight="1" ht="18.75" hidden="1">
      <c r="A199" s="2243" t="s">
        <v>389</v>
      </c>
      <c r="B199" s="2243" t="s">
        <v>390</v>
      </c>
      <c r="C199" s="832"/>
      <c r="D199" s="2925"/>
      <c r="E199" s="2667"/>
      <c r="F199" s="2846" t="str">
        <f>INDEX(PT_DIFFERENTIATION_VTAR,MATCH(A199,PT_DIFFERENTIATION_VTAR_ID,0))</f>
        <v>Тариф на водоотведение</v>
      </c>
      <c r="G199" s="2890" t="str">
        <f>INDEX(PT_DIFFERENTIATION_NTAR,MATCH(B199,PT_DIFFERENTIATION_NTAR_ID,0))</f>
        <v/>
      </c>
      <c r="H199" s="2325"/>
      <c r="I199" s="2202"/>
      <c r="J199" s="2236"/>
      <c r="K199" s="2241"/>
      <c r="L199" s="2325" t="s">
        <v>430</v>
      </c>
      <c r="M199" s="804"/>
      <c r="N199" s="797"/>
      <c r="O199" s="2087"/>
      <c r="P199" s="2087"/>
      <c r="AH199" s="2094">
        <v>0</v>
      </c>
    </row>
    <row s="28229" customFormat="1" customHeight="1" ht="18.75" hidden="1">
      <c r="A200" s="2243"/>
      <c r="B200" s="2243"/>
      <c r="C200" s="832" t="s">
        <v>5032</v>
      </c>
      <c r="D200" s="2925"/>
      <c r="E200" s="2667"/>
      <c r="F200" s="2846"/>
      <c r="G200" s="2890"/>
      <c r="H200" s="1963"/>
      <c r="I200" s="1114" t="s">
        <v>5031</v>
      </c>
      <c r="J200" s="1034"/>
      <c r="K200" s="1963"/>
      <c r="L200" s="677"/>
      <c r="M200" s="804"/>
      <c r="N200" s="797"/>
      <c r="O200" s="2087"/>
      <c r="P200" s="2087"/>
      <c r="AH200" s="2094">
        <v>0</v>
      </c>
    </row>
    <row s="28229" customFormat="1" customHeight="1" ht="0.75" hidden="1">
      <c r="A201" s="2243"/>
      <c r="B201" s="2243"/>
      <c r="C201" s="832" t="s">
        <v>5039</v>
      </c>
      <c r="D201" s="2925"/>
      <c r="E201" s="2667"/>
      <c r="F201" s="2846"/>
      <c r="G201" s="863"/>
      <c r="H201" s="1963"/>
      <c r="I201" s="1114"/>
      <c r="J201" s="1034"/>
      <c r="K201" s="1963"/>
      <c r="L201" s="677"/>
      <c r="M201" s="804"/>
      <c r="N201" s="797"/>
      <c r="O201" s="2087"/>
      <c r="P201" s="2087"/>
      <c r="AH201" s="2094">
        <v>0</v>
      </c>
    </row>
    <row s="28229" customFormat="1" customHeight="1" ht="18.75" hidden="1">
      <c r="A202" s="2243" t="s">
        <v>394</v>
      </c>
      <c r="B202" s="2243" t="s">
        <v>395</v>
      </c>
      <c r="C202" s="832"/>
      <c r="D202" s="2925"/>
      <c r="E202" s="2667"/>
      <c r="F202" s="2846" t="str">
        <f>INDEX(PT_DIFFERENTIATION_VTAR,MATCH(A202,PT_DIFFERENTIATION_VTAR_ID,0))</f>
        <v>Тариф на транспортировку сточных вод</v>
      </c>
      <c r="G202" s="2890" t="str">
        <f>INDEX(PT_DIFFERENTIATION_NTAR,MATCH(B202,PT_DIFFERENTIATION_NTAR_ID,0))</f>
        <v/>
      </c>
      <c r="H202" s="2325"/>
      <c r="I202" s="2202"/>
      <c r="J202" s="2236"/>
      <c r="K202" s="2241"/>
      <c r="L202" s="2325" t="s">
        <v>430</v>
      </c>
      <c r="M202" s="804"/>
      <c r="N202" s="797"/>
      <c r="O202" s="2087"/>
      <c r="P202" s="2087"/>
      <c r="AH202" s="2094">
        <v>0</v>
      </c>
    </row>
    <row s="28229" customFormat="1" customHeight="1" ht="18.75" hidden="1">
      <c r="A203" s="2243"/>
      <c r="B203" s="2243"/>
      <c r="C203" s="832" t="s">
        <v>5032</v>
      </c>
      <c r="D203" s="2925"/>
      <c r="E203" s="2667"/>
      <c r="F203" s="2846"/>
      <c r="G203" s="2890"/>
      <c r="H203" s="1963"/>
      <c r="I203" s="1114" t="s">
        <v>5031</v>
      </c>
      <c r="J203" s="1034"/>
      <c r="K203" s="1963"/>
      <c r="L203" s="677"/>
      <c r="M203" s="804"/>
      <c r="N203" s="797"/>
      <c r="O203" s="2087"/>
      <c r="P203" s="2087"/>
      <c r="AH203" s="2094">
        <v>0</v>
      </c>
    </row>
    <row s="28229" customFormat="1" customHeight="1" ht="0.75" hidden="1">
      <c r="A204" s="2243"/>
      <c r="B204" s="2243"/>
      <c r="C204" s="832" t="s">
        <v>5039</v>
      </c>
      <c r="D204" s="2925"/>
      <c r="E204" s="2667"/>
      <c r="F204" s="2846"/>
      <c r="G204" s="863"/>
      <c r="H204" s="1963"/>
      <c r="I204" s="1114"/>
      <c r="J204" s="1034"/>
      <c r="K204" s="1963"/>
      <c r="L204" s="677"/>
      <c r="M204" s="804"/>
      <c r="N204" s="797"/>
      <c r="O204" s="2087"/>
      <c r="P204" s="2087"/>
      <c r="AH204" s="2094">
        <v>0</v>
      </c>
    </row>
    <row s="28229" customFormat="1" customHeight="1" ht="18.75" hidden="1">
      <c r="A205" s="2243" t="s">
        <v>399</v>
      </c>
      <c r="B205" s="2243" t="s">
        <v>400</v>
      </c>
      <c r="C205" s="832"/>
      <c r="D205" s="2925"/>
      <c r="E205" s="2667"/>
      <c r="F205" s="2846" t="str">
        <f>INDEX(PT_DIFFERENTIATION_VTAR,MATCH(A205,PT_DIFFERENTIATION_VTAR_ID,0))</f>
        <v>Тариф на подключение (технологическое присоединение) к централизованной системе водоотведения</v>
      </c>
      <c r="G205" s="2890" t="str">
        <f>INDEX(PT_DIFFERENTIATION_NTAR,MATCH(B205,PT_DIFFERENTIATION_NTAR_ID,0))</f>
        <v/>
      </c>
      <c r="H205" s="2325"/>
      <c r="I205" s="2202"/>
      <c r="J205" s="2236"/>
      <c r="K205" s="2241"/>
      <c r="L205" s="2325" t="s">
        <v>430</v>
      </c>
      <c r="M205" s="804"/>
      <c r="N205" s="797"/>
      <c r="O205" s="2087"/>
      <c r="P205" s="2087"/>
      <c r="AH205" s="2094">
        <v>0</v>
      </c>
    </row>
    <row s="28229" customFormat="1" customHeight="1" ht="18.75" hidden="1">
      <c r="A206" s="2243"/>
      <c r="B206" s="2243"/>
      <c r="C206" s="832" t="s">
        <v>5032</v>
      </c>
      <c r="D206" s="2925"/>
      <c r="E206" s="2667"/>
      <c r="F206" s="2846"/>
      <c r="G206" s="2890"/>
      <c r="H206" s="1963"/>
      <c r="I206" s="1114" t="s">
        <v>5031</v>
      </c>
      <c r="J206" s="1034"/>
      <c r="K206" s="1963"/>
      <c r="L206" s="677"/>
      <c r="M206" s="804"/>
      <c r="N206" s="797"/>
      <c r="O206" s="2087"/>
      <c r="P206" s="2087"/>
      <c r="AH206" s="2094">
        <v>0</v>
      </c>
    </row>
    <row s="28229" customFormat="1" customHeight="1" ht="1.05">
      <c r="A207" s="2243"/>
      <c r="B207" s="2243"/>
      <c r="C207" s="832" t="s">
        <v>5039</v>
      </c>
      <c r="D207" s="2925"/>
      <c r="E207" s="2667"/>
      <c r="F207" s="2846"/>
      <c r="G207" s="863"/>
      <c r="H207" s="1963"/>
      <c r="I207" s="1114"/>
      <c r="J207" s="1034"/>
      <c r="K207" s="1963"/>
      <c r="L207" s="677"/>
      <c r="M207" s="804"/>
      <c r="N207" s="797"/>
      <c r="O207" s="2087"/>
      <c r="P207" s="2087"/>
      <c r="AH207" s="2094">
        <v>1</v>
      </c>
    </row>
    <row customHeight="1" ht="27.299999999999997">
      <c r="A208" s="2243"/>
      <c r="B208" s="2243"/>
      <c r="D208" s="839"/>
      <c r="E208" s="610" t="s">
        <v>114</v>
      </c>
      <c r="F208" s="292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23"/>
      <c r="H208" s="2923"/>
      <c r="I208" s="2923"/>
      <c r="J208" s="2923"/>
      <c r="K208" s="2923"/>
      <c r="L208" s="2923"/>
      <c r="M208" s="760"/>
      <c r="N208" s="797"/>
      <c r="AH208" s="837">
        <v>26</v>
      </c>
    </row>
    <row s="28229" customFormat="1" customHeight="1" ht="60.75" hidden="1">
      <c r="A209" s="2243" t="s">
        <v>281</v>
      </c>
      <c r="B209" s="2243" t="s">
        <v>282</v>
      </c>
      <c r="C209" s="832"/>
      <c r="D209" s="2925"/>
      <c r="E209" s="2667"/>
      <c r="F209" s="284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90" t="str">
        <f>INDEX(PT_DIFFERENTIATION_NTAR,MATCH(B209,PT_DIFFERENTIATION_NTAR_ID,0))</f>
        <v/>
      </c>
      <c r="H209" s="2325"/>
      <c r="I209" s="2202"/>
      <c r="J209" s="2236"/>
      <c r="K209" s="2241"/>
      <c r="L209" s="2325" t="s">
        <v>430</v>
      </c>
      <c r="M209" s="26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97"/>
      <c r="O209" s="2087"/>
      <c r="P209" s="2087"/>
      <c r="AH209" s="2094">
        <v>0</v>
      </c>
    </row>
    <row s="28229" customFormat="1" customHeight="1" ht="18.75" hidden="1">
      <c r="A210" s="2243"/>
      <c r="B210" s="2243"/>
      <c r="C210" s="832" t="s">
        <v>5032</v>
      </c>
      <c r="D210" s="2925"/>
      <c r="E210" s="2667"/>
      <c r="F210" s="2846"/>
      <c r="G210" s="2890"/>
      <c r="H210" s="1963"/>
      <c r="I210" s="1114" t="s">
        <v>5031</v>
      </c>
      <c r="J210" s="1034"/>
      <c r="K210" s="1963"/>
      <c r="L210" s="677"/>
      <c r="M210" s="2633"/>
      <c r="N210" s="797"/>
      <c r="O210" s="2087"/>
      <c r="P210" s="2087"/>
      <c r="AH210" s="2094">
        <v>0</v>
      </c>
    </row>
    <row s="28229" customFormat="1" customHeight="1" ht="0.75" hidden="1">
      <c r="A211" s="2243"/>
      <c r="B211" s="2243"/>
      <c r="C211" s="832" t="s">
        <v>5039</v>
      </c>
      <c r="D211" s="2925"/>
      <c r="E211" s="2667"/>
      <c r="F211" s="2846"/>
      <c r="G211" s="863"/>
      <c r="H211" s="1963"/>
      <c r="I211" s="1114"/>
      <c r="J211" s="1034"/>
      <c r="K211" s="1963"/>
      <c r="L211" s="677"/>
      <c r="M211" s="2633"/>
      <c r="N211" s="797"/>
      <c r="O211" s="2087"/>
      <c r="P211" s="2087"/>
      <c r="AH211" s="2094">
        <v>0</v>
      </c>
    </row>
    <row s="28229" customFormat="1" customHeight="1" ht="45" hidden="1">
      <c r="A212" s="2243" t="s">
        <v>286</v>
      </c>
      <c r="B212" s="2243" t="s">
        <v>287</v>
      </c>
      <c r="C212" s="832"/>
      <c r="D212" s="2925"/>
      <c r="E212" s="2667"/>
      <c r="F212" s="2846" t="str">
        <f>INDEX(PT_DIFFERENTIATION_VTAR,MATCH(A212,PT_DIFFERENTIATION_VTAR_ID,0))</f>
        <v/>
      </c>
      <c r="G212" s="2890" t="str">
        <f>INDEX(PT_DIFFERENTIATION_NTAR,MATCH(B212,PT_DIFFERENTIATION_NTAR_ID,0))</f>
        <v/>
      </c>
      <c r="H212" s="2325"/>
      <c r="I212" s="2202"/>
      <c r="J212" s="2236"/>
      <c r="K212" s="2241"/>
      <c r="L212" s="2325" t="s">
        <v>430</v>
      </c>
      <c r="M212" s="2634"/>
      <c r="N212" s="797"/>
      <c r="O212" s="2087"/>
      <c r="P212" s="2087"/>
      <c r="AH212" s="2094">
        <v>0</v>
      </c>
    </row>
    <row s="28229" customFormat="1" customHeight="1" ht="18.75" hidden="1">
      <c r="A213" s="2243"/>
      <c r="B213" s="2243"/>
      <c r="C213" s="832" t="s">
        <v>5032</v>
      </c>
      <c r="D213" s="2925"/>
      <c r="E213" s="2667"/>
      <c r="F213" s="2846"/>
      <c r="G213" s="2890"/>
      <c r="H213" s="1963"/>
      <c r="I213" s="1114" t="s">
        <v>5031</v>
      </c>
      <c r="J213" s="1034"/>
      <c r="K213" s="1963"/>
      <c r="L213" s="677"/>
      <c r="M213" s="2324"/>
      <c r="N213" s="797"/>
      <c r="O213" s="2087"/>
      <c r="P213" s="2087"/>
      <c r="AH213" s="2094">
        <v>0</v>
      </c>
    </row>
    <row s="28229" customFormat="1" customHeight="1" ht="0.75" hidden="1">
      <c r="A214" s="2243"/>
      <c r="B214" s="2243"/>
      <c r="C214" s="832" t="s">
        <v>5039</v>
      </c>
      <c r="D214" s="2925"/>
      <c r="E214" s="2667"/>
      <c r="F214" s="2846"/>
      <c r="G214" s="863"/>
      <c r="H214" s="1963"/>
      <c r="I214" s="1114"/>
      <c r="J214" s="1034"/>
      <c r="K214" s="1963"/>
      <c r="L214" s="677"/>
      <c r="M214" s="804"/>
      <c r="N214" s="797"/>
      <c r="O214" s="2087"/>
      <c r="P214" s="2087"/>
      <c r="AH214" s="2094">
        <v>0</v>
      </c>
    </row>
    <row s="28229" customFormat="1" customHeight="1" ht="45" hidden="1">
      <c r="A215" s="2243" t="s">
        <v>293</v>
      </c>
      <c r="B215" s="2243" t="s">
        <v>294</v>
      </c>
      <c r="C215" s="832"/>
      <c r="D215" s="2925"/>
      <c r="E215" s="2667"/>
      <c r="F215" s="284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90" t="str">
        <f>INDEX(PT_DIFFERENTIATION_NTAR,MATCH(B215,PT_DIFFERENTIATION_NTAR_ID,0))</f>
        <v/>
      </c>
      <c r="H215" s="2325"/>
      <c r="I215" s="2202"/>
      <c r="J215" s="2236"/>
      <c r="K215" s="2241"/>
      <c r="L215" s="2325" t="s">
        <v>430</v>
      </c>
      <c r="M215" s="804"/>
      <c r="N215" s="797"/>
      <c r="O215" s="2087"/>
      <c r="P215" s="2087"/>
      <c r="AH215" s="2094">
        <v>0</v>
      </c>
    </row>
    <row s="28229" customFormat="1" customHeight="1" ht="18.75" hidden="1">
      <c r="A216" s="2243"/>
      <c r="B216" s="2243"/>
      <c r="C216" s="832" t="s">
        <v>5032</v>
      </c>
      <c r="D216" s="2925"/>
      <c r="E216" s="2667"/>
      <c r="F216" s="2846"/>
      <c r="G216" s="2890"/>
      <c r="H216" s="1963"/>
      <c r="I216" s="1114" t="s">
        <v>5031</v>
      </c>
      <c r="J216" s="1034"/>
      <c r="K216" s="1963"/>
      <c r="L216" s="677"/>
      <c r="M216" s="804"/>
      <c r="N216" s="797"/>
      <c r="O216" s="2087"/>
      <c r="P216" s="2087"/>
      <c r="AH216" s="2094">
        <v>0</v>
      </c>
    </row>
    <row s="28229" customFormat="1" customHeight="1" ht="0.75" hidden="1">
      <c r="A217" s="2243"/>
      <c r="B217" s="2243"/>
      <c r="C217" s="832" t="s">
        <v>5039</v>
      </c>
      <c r="D217" s="2925"/>
      <c r="E217" s="2667"/>
      <c r="F217" s="2846"/>
      <c r="G217" s="863"/>
      <c r="H217" s="1963"/>
      <c r="I217" s="1114"/>
      <c r="J217" s="1034"/>
      <c r="K217" s="1963"/>
      <c r="L217" s="677"/>
      <c r="M217" s="804"/>
      <c r="N217" s="797"/>
      <c r="O217" s="2087"/>
      <c r="P217" s="2087"/>
      <c r="AH217" s="2094">
        <v>0</v>
      </c>
    </row>
    <row s="28229" customFormat="1" customHeight="1" ht="45" hidden="1">
      <c r="A218" s="2243" t="s">
        <v>299</v>
      </c>
      <c r="B218" s="2243" t="s">
        <v>300</v>
      </c>
      <c r="C218" s="832"/>
      <c r="D218" s="2925"/>
      <c r="E218" s="2667"/>
      <c r="F218" s="284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90" t="str">
        <f>INDEX(PT_DIFFERENTIATION_NTAR,MATCH(B218,PT_DIFFERENTIATION_NTAR_ID,0))</f>
        <v/>
      </c>
      <c r="H218" s="2325"/>
      <c r="I218" s="2202"/>
      <c r="J218" s="2236"/>
      <c r="K218" s="2241"/>
      <c r="L218" s="2325" t="s">
        <v>430</v>
      </c>
      <c r="M218" s="804"/>
      <c r="N218" s="797"/>
      <c r="O218" s="2087"/>
      <c r="P218" s="2087"/>
      <c r="AH218" s="2094">
        <v>0</v>
      </c>
    </row>
    <row s="28229" customFormat="1" customHeight="1" ht="18.75" hidden="1">
      <c r="A219" s="2243"/>
      <c r="B219" s="2243"/>
      <c r="C219" s="832" t="s">
        <v>5032</v>
      </c>
      <c r="D219" s="2925"/>
      <c r="E219" s="2667"/>
      <c r="F219" s="2846"/>
      <c r="G219" s="2890"/>
      <c r="H219" s="1963"/>
      <c r="I219" s="1114" t="s">
        <v>5031</v>
      </c>
      <c r="J219" s="1034"/>
      <c r="K219" s="1963"/>
      <c r="L219" s="677"/>
      <c r="M219" s="804"/>
      <c r="N219" s="797"/>
      <c r="O219" s="2087"/>
      <c r="P219" s="2087"/>
      <c r="AH219" s="2094">
        <v>0</v>
      </c>
    </row>
    <row s="28229" customFormat="1" customHeight="1" ht="0.75" hidden="1">
      <c r="A220" s="2243"/>
      <c r="B220" s="2243"/>
      <c r="C220" s="832" t="s">
        <v>5039</v>
      </c>
      <c r="D220" s="2925"/>
      <c r="E220" s="2667"/>
      <c r="F220" s="2846"/>
      <c r="G220" s="863"/>
      <c r="H220" s="1963"/>
      <c r="I220" s="1114"/>
      <c r="J220" s="1034"/>
      <c r="K220" s="1963"/>
      <c r="L220" s="677"/>
      <c r="M220" s="804"/>
      <c r="N220" s="797"/>
      <c r="O220" s="2087"/>
      <c r="P220" s="2087"/>
      <c r="AH220" s="2094">
        <v>0</v>
      </c>
    </row>
    <row s="28229" customFormat="1" customHeight="1" ht="18.75" hidden="1">
      <c r="A221" s="2243" t="s">
        <v>305</v>
      </c>
      <c r="B221" s="2243" t="s">
        <v>306</v>
      </c>
      <c r="C221" s="832"/>
      <c r="D221" s="2925"/>
      <c r="E221" s="2667"/>
      <c r="F221" s="2846" t="str">
        <f>INDEX(PT_DIFFERENTIATION_VTAR,MATCH(A221,PT_DIFFERENTIATION_VTAR_ID,0))</f>
        <v>Тарифы на услуги по передаче тепловой энергии</v>
      </c>
      <c r="G221" s="2890" t="str">
        <f>INDEX(PT_DIFFERENTIATION_NTAR,MATCH(B221,PT_DIFFERENTIATION_NTAR_ID,0))</f>
        <v/>
      </c>
      <c r="H221" s="2325"/>
      <c r="I221" s="2202"/>
      <c r="J221" s="2236"/>
      <c r="K221" s="2241"/>
      <c r="L221" s="2325" t="s">
        <v>430</v>
      </c>
      <c r="M221" s="804"/>
      <c r="N221" s="797"/>
      <c r="O221" s="2087"/>
      <c r="P221" s="2087"/>
      <c r="AH221" s="2094">
        <v>0</v>
      </c>
    </row>
    <row s="28229" customFormat="1" customHeight="1" ht="18.75" hidden="1">
      <c r="A222" s="2243"/>
      <c r="B222" s="2243"/>
      <c r="C222" s="832" t="s">
        <v>5032</v>
      </c>
      <c r="D222" s="2925"/>
      <c r="E222" s="2667"/>
      <c r="F222" s="2846"/>
      <c r="G222" s="2890"/>
      <c r="H222" s="1963"/>
      <c r="I222" s="1114" t="s">
        <v>5031</v>
      </c>
      <c r="J222" s="1034"/>
      <c r="K222" s="1963"/>
      <c r="L222" s="677"/>
      <c r="M222" s="804"/>
      <c r="N222" s="797"/>
      <c r="O222" s="2087"/>
      <c r="P222" s="2087"/>
      <c r="AH222" s="2094">
        <v>0</v>
      </c>
    </row>
    <row s="28229" customFormat="1" customHeight="1" ht="0.75" hidden="1">
      <c r="A223" s="2243"/>
      <c r="B223" s="2243"/>
      <c r="C223" s="832" t="s">
        <v>5039</v>
      </c>
      <c r="D223" s="2925"/>
      <c r="E223" s="2667"/>
      <c r="F223" s="2846"/>
      <c r="G223" s="863"/>
      <c r="H223" s="1963"/>
      <c r="I223" s="1114"/>
      <c r="J223" s="1034"/>
      <c r="K223" s="1963"/>
      <c r="L223" s="677"/>
      <c r="M223" s="804"/>
      <c r="N223" s="797"/>
      <c r="O223" s="2087"/>
      <c r="P223" s="2087"/>
      <c r="AH223" s="2094">
        <v>0</v>
      </c>
    </row>
    <row s="28229" customFormat="1" customHeight="1" ht="18.75" hidden="1">
      <c r="A224" s="2243" t="s">
        <v>311</v>
      </c>
      <c r="B224" s="2243" t="s">
        <v>312</v>
      </c>
      <c r="C224" s="832"/>
      <c r="D224" s="2925"/>
      <c r="E224" s="2667"/>
      <c r="F224" s="2846" t="str">
        <f>INDEX(PT_DIFFERENTIATION_VTAR,MATCH(A224,PT_DIFFERENTIATION_VTAR_ID,0))</f>
        <v>Тарифы на услуги по передаче теплоносителя</v>
      </c>
      <c r="G224" s="2890" t="str">
        <f>INDEX(PT_DIFFERENTIATION_NTAR,MATCH(B224,PT_DIFFERENTIATION_NTAR_ID,0))</f>
        <v/>
      </c>
      <c r="H224" s="2325"/>
      <c r="I224" s="2202"/>
      <c r="J224" s="2236"/>
      <c r="K224" s="2241"/>
      <c r="L224" s="2325" t="s">
        <v>430</v>
      </c>
      <c r="M224" s="804"/>
      <c r="N224" s="797"/>
      <c r="O224" s="2087"/>
      <c r="P224" s="2087"/>
      <c r="AH224" s="2094">
        <v>0</v>
      </c>
    </row>
    <row s="28229" customFormat="1" customHeight="1" ht="18.75" hidden="1">
      <c r="A225" s="2243"/>
      <c r="B225" s="2243"/>
      <c r="C225" s="832" t="s">
        <v>5032</v>
      </c>
      <c r="D225" s="2925"/>
      <c r="E225" s="2667"/>
      <c r="F225" s="2846"/>
      <c r="G225" s="2890"/>
      <c r="H225" s="1963"/>
      <c r="I225" s="1114" t="s">
        <v>5031</v>
      </c>
      <c r="J225" s="1034"/>
      <c r="K225" s="1963"/>
      <c r="L225" s="677"/>
      <c r="M225" s="804"/>
      <c r="N225" s="797"/>
      <c r="O225" s="2087"/>
      <c r="P225" s="2087"/>
      <c r="AH225" s="2094">
        <v>0</v>
      </c>
    </row>
    <row s="28229" customFormat="1" customHeight="1" ht="0.75" hidden="1">
      <c r="A226" s="2243"/>
      <c r="B226" s="2243"/>
      <c r="C226" s="832" t="s">
        <v>5039</v>
      </c>
      <c r="D226" s="2925"/>
      <c r="E226" s="2667"/>
      <c r="F226" s="2846"/>
      <c r="G226" s="863"/>
      <c r="H226" s="1963"/>
      <c r="I226" s="1114"/>
      <c r="J226" s="1034"/>
      <c r="K226" s="1963"/>
      <c r="L226" s="677"/>
      <c r="M226" s="804"/>
      <c r="N226" s="797"/>
      <c r="O226" s="2087"/>
      <c r="P226" s="2087"/>
      <c r="AH226" s="2094">
        <v>0</v>
      </c>
    </row>
    <row s="28229" customFormat="1" customHeight="1" ht="18.75" hidden="1">
      <c r="A227" s="2243" t="s">
        <v>317</v>
      </c>
      <c r="B227" s="2243" t="s">
        <v>318</v>
      </c>
      <c r="C227" s="832"/>
      <c r="D227" s="2925"/>
      <c r="E227" s="2667"/>
      <c r="F227" s="284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90" t="str">
        <f>INDEX(PT_DIFFERENTIATION_NTAR,MATCH(B227,PT_DIFFERENTIATION_NTAR_ID,0))</f>
        <v/>
      </c>
      <c r="H227" s="2325"/>
      <c r="I227" s="2202"/>
      <c r="J227" s="2236"/>
      <c r="K227" s="2241"/>
      <c r="L227" s="2325" t="s">
        <v>430</v>
      </c>
      <c r="M227" s="804"/>
      <c r="N227" s="797"/>
      <c r="O227" s="2087"/>
      <c r="P227" s="2087"/>
      <c r="AH227" s="2094">
        <v>0</v>
      </c>
    </row>
    <row s="28229" customFormat="1" customHeight="1" ht="18.75" hidden="1">
      <c r="A228" s="2243"/>
      <c r="B228" s="2243"/>
      <c r="C228" s="832" t="s">
        <v>5032</v>
      </c>
      <c r="D228" s="2925"/>
      <c r="E228" s="2667"/>
      <c r="F228" s="2846"/>
      <c r="G228" s="2890"/>
      <c r="H228" s="1963"/>
      <c r="I228" s="1114" t="s">
        <v>5031</v>
      </c>
      <c r="J228" s="1034"/>
      <c r="K228" s="1963"/>
      <c r="L228" s="677"/>
      <c r="M228" s="804"/>
      <c r="N228" s="797"/>
      <c r="O228" s="2087"/>
      <c r="P228" s="2087"/>
      <c r="AH228" s="2094">
        <v>0</v>
      </c>
    </row>
    <row s="28229" customFormat="1" customHeight="1" ht="0.75" hidden="1">
      <c r="A229" s="2243"/>
      <c r="B229" s="2243"/>
      <c r="C229" s="832" t="s">
        <v>5039</v>
      </c>
      <c r="D229" s="2925"/>
      <c r="E229" s="2667"/>
      <c r="F229" s="2846"/>
      <c r="G229" s="863"/>
      <c r="H229" s="1963"/>
      <c r="I229" s="1114"/>
      <c r="J229" s="1034"/>
      <c r="K229" s="1963"/>
      <c r="L229" s="677"/>
      <c r="M229" s="804"/>
      <c r="N229" s="797"/>
      <c r="O229" s="2087"/>
      <c r="P229" s="2087"/>
      <c r="AH229" s="2094">
        <v>0</v>
      </c>
    </row>
    <row s="28229" customFormat="1" customHeight="1" ht="18.75" hidden="1">
      <c r="A230" s="2243" t="s">
        <v>323</v>
      </c>
      <c r="B230" s="2243" t="s">
        <v>324</v>
      </c>
      <c r="C230" s="832"/>
      <c r="D230" s="2925"/>
      <c r="E230" s="2667"/>
      <c r="F230" s="2846" t="str">
        <f>INDEX(PT_DIFFERENTIATION_VTAR,MATCH(A230,PT_DIFFERENTIATION_VTAR_ID,0))</f>
        <v>Плата за подключение (технологическое присоединение) к системе теплоснабжения</v>
      </c>
      <c r="G230" s="2890" t="str">
        <f>INDEX(PT_DIFFERENTIATION_NTAR,MATCH(B230,PT_DIFFERENTIATION_NTAR_ID,0))</f>
        <v/>
      </c>
      <c r="H230" s="2325"/>
      <c r="I230" s="2202"/>
      <c r="J230" s="2236"/>
      <c r="K230" s="2241"/>
      <c r="L230" s="2325" t="s">
        <v>430</v>
      </c>
      <c r="M230" s="804"/>
      <c r="N230" s="797"/>
      <c r="O230" s="2087"/>
      <c r="P230" s="2087"/>
      <c r="AH230" s="2094">
        <v>0</v>
      </c>
    </row>
    <row s="28229" customFormat="1" customHeight="1" ht="18.75" hidden="1">
      <c r="A231" s="2243"/>
      <c r="B231" s="2243"/>
      <c r="C231" s="832" t="s">
        <v>5032</v>
      </c>
      <c r="D231" s="2925"/>
      <c r="E231" s="2667"/>
      <c r="F231" s="2846"/>
      <c r="G231" s="2890"/>
      <c r="H231" s="1963"/>
      <c r="I231" s="1114" t="s">
        <v>5031</v>
      </c>
      <c r="J231" s="1034"/>
      <c r="K231" s="1963"/>
      <c r="L231" s="677"/>
      <c r="M231" s="804"/>
      <c r="N231" s="797"/>
      <c r="O231" s="2087"/>
      <c r="P231" s="2087"/>
      <c r="AH231" s="2094">
        <v>0</v>
      </c>
    </row>
    <row s="28229" customFormat="1" customHeight="1" ht="0.75" hidden="1">
      <c r="A232" s="2243"/>
      <c r="B232" s="2243"/>
      <c r="C232" s="832" t="s">
        <v>5039</v>
      </c>
      <c r="D232" s="2925"/>
      <c r="E232" s="2667"/>
      <c r="F232" s="2846"/>
      <c r="G232" s="863"/>
      <c r="H232" s="1963"/>
      <c r="I232" s="1114"/>
      <c r="J232" s="1034"/>
      <c r="K232" s="1963"/>
      <c r="L232" s="677"/>
      <c r="M232" s="804"/>
      <c r="N232" s="797"/>
      <c r="O232" s="2087"/>
      <c r="P232" s="2087"/>
      <c r="AH232" s="2094">
        <v>0</v>
      </c>
    </row>
    <row s="28229" customFormat="1" customHeight="1" ht="18.75" hidden="1">
      <c r="A233" s="2243" t="s">
        <v>329</v>
      </c>
      <c r="B233" s="2243" t="s">
        <v>330</v>
      </c>
      <c r="C233" s="832"/>
      <c r="D233" s="2925"/>
      <c r="E233" s="2667"/>
      <c r="F233" s="2846" t="str">
        <f>INDEX(PT_DIFFERENTIATION_VTAR,MATCH(A233,PT_DIFFERENTIATION_VTAR_ID,0))</f>
        <v>Плата за подключение (технологическое присоединение) к системе теплоснабжения (индивидуальная)</v>
      </c>
      <c r="G233" s="2890" t="str">
        <f>INDEX(PT_DIFFERENTIATION_NTAR,MATCH(B233,PT_DIFFERENTIATION_NTAR_ID,0))</f>
        <v/>
      </c>
      <c r="H233" s="2452"/>
      <c r="I233" s="2202"/>
      <c r="J233" s="2236"/>
      <c r="K233" s="2241"/>
      <c r="L233" s="2452" t="s">
        <v>430</v>
      </c>
      <c r="M233" s="804"/>
      <c r="N233" s="797"/>
      <c r="O233" s="2087"/>
      <c r="P233" s="2087"/>
      <c r="AH233" s="2094">
        <v>0</v>
      </c>
    </row>
    <row s="28229" customFormat="1" customHeight="1" ht="18.75" hidden="1">
      <c r="A234" s="2243"/>
      <c r="B234" s="2243"/>
      <c r="C234" s="832" t="s">
        <v>5032</v>
      </c>
      <c r="D234" s="2925"/>
      <c r="E234" s="2667"/>
      <c r="F234" s="2846"/>
      <c r="G234" s="2890"/>
      <c r="H234" s="1963"/>
      <c r="I234" s="1114" t="s">
        <v>5031</v>
      </c>
      <c r="J234" s="1034"/>
      <c r="K234" s="1963"/>
      <c r="L234" s="677"/>
      <c r="M234" s="804"/>
      <c r="N234" s="797"/>
      <c r="O234" s="2087"/>
      <c r="P234" s="2087"/>
      <c r="AH234" s="2094">
        <v>0</v>
      </c>
    </row>
    <row s="28229" customFormat="1" customHeight="1" ht="0.75" hidden="1">
      <c r="A235" s="2243"/>
      <c r="B235" s="2243"/>
      <c r="C235" s="832" t="s">
        <v>5039</v>
      </c>
      <c r="D235" s="2925"/>
      <c r="E235" s="2667"/>
      <c r="F235" s="2846"/>
      <c r="G235" s="863"/>
      <c r="H235" s="1963"/>
      <c r="I235" s="1114"/>
      <c r="J235" s="1034"/>
      <c r="K235" s="1963"/>
      <c r="L235" s="677"/>
      <c r="M235" s="804"/>
      <c r="N235" s="797"/>
      <c r="O235" s="2087"/>
      <c r="P235" s="2087"/>
      <c r="AH235" s="2094">
        <v>0</v>
      </c>
    </row>
    <row s="28229" customFormat="1" customHeight="1" ht="18.75" hidden="1">
      <c r="A236" s="2243" t="s">
        <v>349</v>
      </c>
      <c r="B236" s="2243" t="s">
        <v>350</v>
      </c>
      <c r="C236" s="832"/>
      <c r="D236" s="2925"/>
      <c r="E236" s="2667"/>
      <c r="F236" s="2846" t="str">
        <f>INDEX(PT_DIFFERENTIATION_VTAR,MATCH(A236,PT_DIFFERENTIATION_VTAR_ID,0))</f>
        <v>Тариф на питьевую воду (питьевое водоснабжение)</v>
      </c>
      <c r="G236" s="2890" t="str">
        <f>INDEX(PT_DIFFERENTIATION_NTAR,MATCH(B236,PT_DIFFERENTIATION_NTAR_ID,0))</f>
        <v/>
      </c>
      <c r="H236" s="2325"/>
      <c r="I236" s="2202"/>
      <c r="J236" s="2236"/>
      <c r="K236" s="2241"/>
      <c r="L236" s="2325" t="s">
        <v>430</v>
      </c>
      <c r="M236" s="804"/>
      <c r="N236" s="797"/>
      <c r="O236" s="2087"/>
      <c r="P236" s="2087"/>
      <c r="AH236" s="2094">
        <v>0</v>
      </c>
    </row>
    <row s="28229" customFormat="1" customHeight="1" ht="18.75" hidden="1">
      <c r="A237" s="2243"/>
      <c r="B237" s="2243"/>
      <c r="C237" s="832" t="s">
        <v>5032</v>
      </c>
      <c r="D237" s="2925"/>
      <c r="E237" s="2667"/>
      <c r="F237" s="2846"/>
      <c r="G237" s="2890"/>
      <c r="H237" s="1963"/>
      <c r="I237" s="1114" t="s">
        <v>5031</v>
      </c>
      <c r="J237" s="1034"/>
      <c r="K237" s="1963"/>
      <c r="L237" s="677"/>
      <c r="M237" s="804"/>
      <c r="N237" s="797"/>
      <c r="O237" s="2087"/>
      <c r="P237" s="2087"/>
      <c r="AH237" s="2094">
        <v>0</v>
      </c>
    </row>
    <row s="28229" customFormat="1" customHeight="1" ht="0.75" hidden="1">
      <c r="A238" s="2243"/>
      <c r="B238" s="2243"/>
      <c r="C238" s="832" t="s">
        <v>5039</v>
      </c>
      <c r="D238" s="2925"/>
      <c r="E238" s="2667"/>
      <c r="F238" s="2846"/>
      <c r="G238" s="863"/>
      <c r="H238" s="1963"/>
      <c r="I238" s="1114"/>
      <c r="J238" s="1034"/>
      <c r="K238" s="1963"/>
      <c r="L238" s="677"/>
      <c r="M238" s="804"/>
      <c r="N238" s="797"/>
      <c r="O238" s="2087"/>
      <c r="P238" s="2087"/>
      <c r="AH238" s="2094">
        <v>0</v>
      </c>
    </row>
    <row s="28229" customFormat="1" customHeight="1" ht="18.75" hidden="1">
      <c r="A239" s="2243" t="s">
        <v>354</v>
      </c>
      <c r="B239" s="2243" t="s">
        <v>355</v>
      </c>
      <c r="C239" s="832"/>
      <c r="D239" s="2925"/>
      <c r="E239" s="2667"/>
      <c r="F239" s="2846" t="str">
        <f>INDEX(PT_DIFFERENTIATION_VTAR,MATCH(A239,PT_DIFFERENTIATION_VTAR_ID,0))</f>
        <v>Тариф на техническую воду</v>
      </c>
      <c r="G239" s="2890" t="str">
        <f>INDEX(PT_DIFFERENTIATION_NTAR,MATCH(B239,PT_DIFFERENTIATION_NTAR_ID,0))</f>
        <v/>
      </c>
      <c r="H239" s="2325"/>
      <c r="I239" s="2202"/>
      <c r="J239" s="2236"/>
      <c r="K239" s="2241"/>
      <c r="L239" s="2325" t="s">
        <v>430</v>
      </c>
      <c r="M239" s="804"/>
      <c r="N239" s="797"/>
      <c r="O239" s="2087"/>
      <c r="P239" s="2087"/>
      <c r="AH239" s="2094">
        <v>0</v>
      </c>
    </row>
    <row s="28229" customFormat="1" customHeight="1" ht="18.75" hidden="1">
      <c r="A240" s="2243"/>
      <c r="B240" s="2243"/>
      <c r="C240" s="832" t="s">
        <v>5032</v>
      </c>
      <c r="D240" s="2925"/>
      <c r="E240" s="2667"/>
      <c r="F240" s="2846"/>
      <c r="G240" s="2890"/>
      <c r="H240" s="1963"/>
      <c r="I240" s="1114" t="s">
        <v>5031</v>
      </c>
      <c r="J240" s="1034"/>
      <c r="K240" s="1963"/>
      <c r="L240" s="677"/>
      <c r="M240" s="804"/>
      <c r="N240" s="797"/>
      <c r="O240" s="2087"/>
      <c r="P240" s="2087"/>
      <c r="AH240" s="2094">
        <v>0</v>
      </c>
    </row>
    <row s="28229" customFormat="1" customHeight="1" ht="0.75" hidden="1">
      <c r="A241" s="2243"/>
      <c r="B241" s="2243"/>
      <c r="C241" s="832" t="s">
        <v>5039</v>
      </c>
      <c r="D241" s="2925"/>
      <c r="E241" s="2667"/>
      <c r="F241" s="2846"/>
      <c r="G241" s="863"/>
      <c r="H241" s="1963"/>
      <c r="I241" s="1114"/>
      <c r="J241" s="1034"/>
      <c r="K241" s="1963"/>
      <c r="L241" s="677"/>
      <c r="M241" s="804"/>
      <c r="N241" s="797"/>
      <c r="O241" s="2087"/>
      <c r="P241" s="2087"/>
      <c r="AH241" s="2094">
        <v>0</v>
      </c>
    </row>
    <row s="28229" customFormat="1" customHeight="1" ht="18.75" hidden="1">
      <c r="A242" s="2243" t="s">
        <v>359</v>
      </c>
      <c r="B242" s="2243" t="s">
        <v>360</v>
      </c>
      <c r="C242" s="832"/>
      <c r="D242" s="2925"/>
      <c r="E242" s="2667"/>
      <c r="F242" s="2846" t="str">
        <f>INDEX(PT_DIFFERENTIATION_VTAR,MATCH(A242,PT_DIFFERENTIATION_VTAR_ID,0))</f>
        <v>Тариф на транспортировку воды</v>
      </c>
      <c r="G242" s="2890" t="str">
        <f>INDEX(PT_DIFFERENTIATION_NTAR,MATCH(B242,PT_DIFFERENTIATION_NTAR_ID,0))</f>
        <v/>
      </c>
      <c r="H242" s="2325"/>
      <c r="I242" s="2202"/>
      <c r="J242" s="2236"/>
      <c r="K242" s="2241"/>
      <c r="L242" s="2325" t="s">
        <v>430</v>
      </c>
      <c r="M242" s="804"/>
      <c r="N242" s="797"/>
      <c r="O242" s="2087"/>
      <c r="P242" s="2087"/>
      <c r="AH242" s="2094">
        <v>0</v>
      </c>
    </row>
    <row s="28229" customFormat="1" customHeight="1" ht="18.75" hidden="1">
      <c r="A243" s="2243"/>
      <c r="B243" s="2243"/>
      <c r="C243" s="832" t="s">
        <v>5032</v>
      </c>
      <c r="D243" s="2925"/>
      <c r="E243" s="2667"/>
      <c r="F243" s="2846"/>
      <c r="G243" s="2890"/>
      <c r="H243" s="1963"/>
      <c r="I243" s="1114" t="s">
        <v>5031</v>
      </c>
      <c r="J243" s="1034"/>
      <c r="K243" s="1963"/>
      <c r="L243" s="677"/>
      <c r="M243" s="804"/>
      <c r="N243" s="797"/>
      <c r="O243" s="2087"/>
      <c r="P243" s="2087"/>
      <c r="AH243" s="2094">
        <v>0</v>
      </c>
    </row>
    <row s="28229" customFormat="1" customHeight="1" ht="0.75" hidden="1">
      <c r="A244" s="2243"/>
      <c r="B244" s="2243"/>
      <c r="C244" s="832" t="s">
        <v>5039</v>
      </c>
      <c r="D244" s="2925"/>
      <c r="E244" s="2667"/>
      <c r="F244" s="2846"/>
      <c r="G244" s="863"/>
      <c r="H244" s="1963"/>
      <c r="I244" s="1114"/>
      <c r="J244" s="1034"/>
      <c r="K244" s="1963"/>
      <c r="L244" s="677"/>
      <c r="M244" s="804"/>
      <c r="N244" s="797"/>
      <c r="O244" s="2087"/>
      <c r="P244" s="2087"/>
      <c r="AH244" s="2094">
        <v>0</v>
      </c>
    </row>
    <row s="28229" customFormat="1" customHeight="1" ht="18.75" hidden="1">
      <c r="A245" s="2243" t="s">
        <v>364</v>
      </c>
      <c r="B245" s="2243" t="s">
        <v>365</v>
      </c>
      <c r="C245" s="832"/>
      <c r="D245" s="2925"/>
      <c r="E245" s="2667"/>
      <c r="F245" s="2846" t="str">
        <f>INDEX(PT_DIFFERENTIATION_VTAR,MATCH(A245,PT_DIFFERENTIATION_VTAR_ID,0))</f>
        <v>Тариф на подвоз воды</v>
      </c>
      <c r="G245" s="2890" t="str">
        <f>INDEX(PT_DIFFERENTIATION_NTAR,MATCH(B245,PT_DIFFERENTIATION_NTAR_ID,0))</f>
        <v/>
      </c>
      <c r="H245" s="2325"/>
      <c r="I245" s="2202"/>
      <c r="J245" s="2236"/>
      <c r="K245" s="2241"/>
      <c r="L245" s="2325" t="s">
        <v>430</v>
      </c>
      <c r="M245" s="804"/>
      <c r="N245" s="797"/>
      <c r="O245" s="2087"/>
      <c r="P245" s="2087"/>
      <c r="AH245" s="2094">
        <v>0</v>
      </c>
    </row>
    <row s="28229" customFormat="1" customHeight="1" ht="18.75" hidden="1">
      <c r="A246" s="2243"/>
      <c r="B246" s="2243"/>
      <c r="C246" s="832" t="s">
        <v>5032</v>
      </c>
      <c r="D246" s="2925"/>
      <c r="E246" s="2667"/>
      <c r="F246" s="2846"/>
      <c r="G246" s="2890"/>
      <c r="H246" s="1963"/>
      <c r="I246" s="1114" t="s">
        <v>5031</v>
      </c>
      <c r="J246" s="1034"/>
      <c r="K246" s="1963"/>
      <c r="L246" s="677"/>
      <c r="M246" s="804"/>
      <c r="N246" s="797"/>
      <c r="O246" s="2087"/>
      <c r="P246" s="2087"/>
      <c r="AH246" s="2094">
        <v>0</v>
      </c>
    </row>
    <row s="28229" customFormat="1" customHeight="1" ht="0.75" hidden="1">
      <c r="A247" s="2243"/>
      <c r="B247" s="2243"/>
      <c r="C247" s="832" t="s">
        <v>5039</v>
      </c>
      <c r="D247" s="2925"/>
      <c r="E247" s="2667"/>
      <c r="F247" s="2846"/>
      <c r="G247" s="863"/>
      <c r="H247" s="1963"/>
      <c r="I247" s="1114"/>
      <c r="J247" s="1034"/>
      <c r="K247" s="1963"/>
      <c r="L247" s="677"/>
      <c r="M247" s="804"/>
      <c r="N247" s="797"/>
      <c r="O247" s="2087"/>
      <c r="P247" s="2087"/>
      <c r="AH247" s="2094">
        <v>0</v>
      </c>
    </row>
    <row s="28229" customFormat="1" customHeight="1" ht="18.75" hidden="1">
      <c r="A248" s="2243" t="s">
        <v>369</v>
      </c>
      <c r="B248" s="2243" t="s">
        <v>370</v>
      </c>
      <c r="C248" s="832"/>
      <c r="D248" s="2925"/>
      <c r="E248" s="2667"/>
      <c r="F248" s="284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90" t="str">
        <f>INDEX(PT_DIFFERENTIATION_NTAR,MATCH(B248,PT_DIFFERENTIATION_NTAR_ID,0))</f>
        <v/>
      </c>
      <c r="H248" s="2325"/>
      <c r="I248" s="2202"/>
      <c r="J248" s="2236"/>
      <c r="K248" s="2241"/>
      <c r="L248" s="2325" t="s">
        <v>430</v>
      </c>
      <c r="M248" s="804"/>
      <c r="N248" s="797"/>
      <c r="O248" s="2087"/>
      <c r="P248" s="2087"/>
      <c r="AH248" s="2094">
        <v>0</v>
      </c>
    </row>
    <row s="28229" customFormat="1" customHeight="1" ht="18.75" hidden="1">
      <c r="A249" s="2243"/>
      <c r="B249" s="2243"/>
      <c r="C249" s="832" t="s">
        <v>5032</v>
      </c>
      <c r="D249" s="2925"/>
      <c r="E249" s="2667"/>
      <c r="F249" s="2846"/>
      <c r="G249" s="2890"/>
      <c r="H249" s="1963"/>
      <c r="I249" s="1114" t="s">
        <v>5031</v>
      </c>
      <c r="J249" s="1034"/>
      <c r="K249" s="1963"/>
      <c r="L249" s="677"/>
      <c r="M249" s="804"/>
      <c r="N249" s="797"/>
      <c r="O249" s="2087"/>
      <c r="P249" s="2087"/>
      <c r="AH249" s="2094">
        <v>0</v>
      </c>
    </row>
    <row s="28229" customFormat="1" customHeight="1" ht="0.75" hidden="1">
      <c r="A250" s="2243"/>
      <c r="B250" s="2243"/>
      <c r="C250" s="832" t="s">
        <v>5039</v>
      </c>
      <c r="D250" s="2925"/>
      <c r="E250" s="2667"/>
      <c r="F250" s="2846"/>
      <c r="G250" s="863"/>
      <c r="H250" s="1963"/>
      <c r="I250" s="1114"/>
      <c r="J250" s="1034"/>
      <c r="K250" s="1963"/>
      <c r="L250" s="677"/>
      <c r="M250" s="804"/>
      <c r="N250" s="797"/>
      <c r="O250" s="2087"/>
      <c r="P250" s="2087"/>
      <c r="AH250" s="2094">
        <v>0</v>
      </c>
    </row>
    <row s="28229" customFormat="1" customHeight="1" ht="18.75" hidden="1">
      <c r="A251" s="2243" t="s">
        <v>374</v>
      </c>
      <c r="B251" s="2243" t="s">
        <v>375</v>
      </c>
      <c r="C251" s="832"/>
      <c r="D251" s="2925"/>
      <c r="E251" s="2667"/>
      <c r="F251" s="2846" t="str">
        <f>INDEX(PT_DIFFERENTIATION_VTAR,MATCH(A251,PT_DIFFERENTIATION_VTAR_ID,0))</f>
        <v>Тариф на горячую воду (горячее водоснабжение)</v>
      </c>
      <c r="G251" s="2890" t="str">
        <f>INDEX(PT_DIFFERENTIATION_NTAR,MATCH(B251,PT_DIFFERENTIATION_NTAR_ID,0))</f>
        <v/>
      </c>
      <c r="H251" s="2325"/>
      <c r="I251" s="2202"/>
      <c r="J251" s="2236"/>
      <c r="K251" s="2241"/>
      <c r="L251" s="2325" t="s">
        <v>430</v>
      </c>
      <c r="M251" s="804"/>
      <c r="N251" s="797"/>
      <c r="O251" s="2087"/>
      <c r="P251" s="2087"/>
      <c r="AH251" s="2094">
        <v>0</v>
      </c>
    </row>
    <row s="28229" customFormat="1" customHeight="1" ht="18.75" hidden="1">
      <c r="A252" s="2243"/>
      <c r="B252" s="2243"/>
      <c r="C252" s="832" t="s">
        <v>5032</v>
      </c>
      <c r="D252" s="2925"/>
      <c r="E252" s="2667"/>
      <c r="F252" s="2846"/>
      <c r="G252" s="2890"/>
      <c r="H252" s="1963"/>
      <c r="I252" s="1114" t="s">
        <v>5031</v>
      </c>
      <c r="J252" s="1034"/>
      <c r="K252" s="1963"/>
      <c r="L252" s="677"/>
      <c r="M252" s="804"/>
      <c r="N252" s="797"/>
      <c r="O252" s="2087"/>
      <c r="P252" s="2087"/>
      <c r="AH252" s="2094">
        <v>0</v>
      </c>
    </row>
    <row s="28229" customFormat="1" customHeight="1" ht="0.75" hidden="1">
      <c r="A253" s="2243"/>
      <c r="B253" s="2243"/>
      <c r="C253" s="832" t="s">
        <v>5039</v>
      </c>
      <c r="D253" s="2925"/>
      <c r="E253" s="2667"/>
      <c r="F253" s="2846"/>
      <c r="G253" s="863"/>
      <c r="H253" s="1963"/>
      <c r="I253" s="1114"/>
      <c r="J253" s="1034"/>
      <c r="K253" s="1963"/>
      <c r="L253" s="677"/>
      <c r="M253" s="804"/>
      <c r="N253" s="797"/>
      <c r="O253" s="2087"/>
      <c r="P253" s="2087"/>
      <c r="AH253" s="2094">
        <v>0</v>
      </c>
    </row>
    <row s="28229" customFormat="1" customHeight="1" ht="18.75" hidden="1">
      <c r="A254" s="2243" t="s">
        <v>379</v>
      </c>
      <c r="B254" s="2243" t="s">
        <v>380</v>
      </c>
      <c r="C254" s="832"/>
      <c r="D254" s="2925"/>
      <c r="E254" s="2667"/>
      <c r="F254" s="2846" t="str">
        <f>INDEX(PT_DIFFERENTIATION_VTAR,MATCH(A254,PT_DIFFERENTIATION_VTAR_ID,0))</f>
        <v>Тариф на транспортировку горячей воды</v>
      </c>
      <c r="G254" s="2890" t="str">
        <f>INDEX(PT_DIFFERENTIATION_NTAR,MATCH(B254,PT_DIFFERENTIATION_NTAR_ID,0))</f>
        <v/>
      </c>
      <c r="H254" s="2325"/>
      <c r="I254" s="2202"/>
      <c r="J254" s="2236"/>
      <c r="K254" s="2241"/>
      <c r="L254" s="2325" t="s">
        <v>430</v>
      </c>
      <c r="M254" s="804"/>
      <c r="N254" s="797"/>
      <c r="O254" s="2087"/>
      <c r="P254" s="2087"/>
      <c r="AH254" s="2094">
        <v>0</v>
      </c>
    </row>
    <row s="28229" customFormat="1" customHeight="1" ht="18.75" hidden="1">
      <c r="A255" s="2243"/>
      <c r="B255" s="2243"/>
      <c r="C255" s="832" t="s">
        <v>5032</v>
      </c>
      <c r="D255" s="2925"/>
      <c r="E255" s="2667"/>
      <c r="F255" s="2846"/>
      <c r="G255" s="2890"/>
      <c r="H255" s="1963"/>
      <c r="I255" s="1114" t="s">
        <v>5031</v>
      </c>
      <c r="J255" s="1034"/>
      <c r="K255" s="1963"/>
      <c r="L255" s="677"/>
      <c r="M255" s="804"/>
      <c r="N255" s="797"/>
      <c r="O255" s="2087"/>
      <c r="P255" s="2087"/>
      <c r="AH255" s="2094">
        <v>0</v>
      </c>
    </row>
    <row s="28229" customFormat="1" customHeight="1" ht="0.75" hidden="1">
      <c r="A256" s="2243"/>
      <c r="B256" s="2243"/>
      <c r="C256" s="832" t="s">
        <v>5039</v>
      </c>
      <c r="D256" s="2925"/>
      <c r="E256" s="2667"/>
      <c r="F256" s="2846"/>
      <c r="G256" s="863"/>
      <c r="H256" s="1963"/>
      <c r="I256" s="1114"/>
      <c r="J256" s="1034"/>
      <c r="K256" s="1963"/>
      <c r="L256" s="677"/>
      <c r="M256" s="804"/>
      <c r="N256" s="797"/>
      <c r="O256" s="2087"/>
      <c r="P256" s="2087"/>
      <c r="AH256" s="2094">
        <v>0</v>
      </c>
    </row>
    <row s="28229" customFormat="1" customHeight="1" ht="18.75" hidden="1">
      <c r="A257" s="2243" t="s">
        <v>384</v>
      </c>
      <c r="B257" s="2243" t="s">
        <v>385</v>
      </c>
      <c r="C257" s="832"/>
      <c r="D257" s="2925"/>
      <c r="E257" s="2667"/>
      <c r="F257" s="284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90" t="str">
        <f>INDEX(PT_DIFFERENTIATION_NTAR,MATCH(B257,PT_DIFFERENTIATION_NTAR_ID,0))</f>
        <v/>
      </c>
      <c r="H257" s="2325"/>
      <c r="I257" s="2202"/>
      <c r="J257" s="2236"/>
      <c r="K257" s="2241"/>
      <c r="L257" s="2325" t="s">
        <v>430</v>
      </c>
      <c r="M257" s="804"/>
      <c r="N257" s="797"/>
      <c r="O257" s="2087"/>
      <c r="P257" s="2087"/>
      <c r="AH257" s="2094">
        <v>0</v>
      </c>
    </row>
    <row s="28229" customFormat="1" customHeight="1" ht="18.75" hidden="1">
      <c r="A258" s="2243"/>
      <c r="B258" s="2243"/>
      <c r="C258" s="832" t="s">
        <v>5032</v>
      </c>
      <c r="D258" s="2925"/>
      <c r="E258" s="2667"/>
      <c r="F258" s="2846"/>
      <c r="G258" s="2890"/>
      <c r="H258" s="1963"/>
      <c r="I258" s="1114" t="s">
        <v>5031</v>
      </c>
      <c r="J258" s="1034"/>
      <c r="K258" s="1963"/>
      <c r="L258" s="677"/>
      <c r="M258" s="804"/>
      <c r="N258" s="797"/>
      <c r="O258" s="2087"/>
      <c r="P258" s="2087"/>
      <c r="AH258" s="2094">
        <v>0</v>
      </c>
    </row>
    <row s="28229" customFormat="1" customHeight="1" ht="0.75" hidden="1">
      <c r="A259" s="2243"/>
      <c r="B259" s="2243"/>
      <c r="C259" s="832" t="s">
        <v>5039</v>
      </c>
      <c r="D259" s="2925"/>
      <c r="E259" s="2667"/>
      <c r="F259" s="2846"/>
      <c r="G259" s="863"/>
      <c r="H259" s="1963"/>
      <c r="I259" s="1114"/>
      <c r="J259" s="1034"/>
      <c r="K259" s="1963"/>
      <c r="L259" s="677"/>
      <c r="M259" s="804"/>
      <c r="N259" s="797"/>
      <c r="O259" s="2087"/>
      <c r="P259" s="2087"/>
      <c r="AH259" s="2094">
        <v>0</v>
      </c>
    </row>
    <row s="28229" customFormat="1" customHeight="1" ht="18.75" hidden="1">
      <c r="A260" s="2243" t="s">
        <v>389</v>
      </c>
      <c r="B260" s="2243" t="s">
        <v>390</v>
      </c>
      <c r="C260" s="832"/>
      <c r="D260" s="2925"/>
      <c r="E260" s="2667"/>
      <c r="F260" s="2846" t="str">
        <f>INDEX(PT_DIFFERENTIATION_VTAR,MATCH(A260,PT_DIFFERENTIATION_VTAR_ID,0))</f>
        <v>Тариф на водоотведение</v>
      </c>
      <c r="G260" s="2890" t="str">
        <f>INDEX(PT_DIFFERENTIATION_NTAR,MATCH(B260,PT_DIFFERENTIATION_NTAR_ID,0))</f>
        <v/>
      </c>
      <c r="H260" s="2325"/>
      <c r="I260" s="2202"/>
      <c r="J260" s="2236"/>
      <c r="K260" s="2241"/>
      <c r="L260" s="2325" t="s">
        <v>430</v>
      </c>
      <c r="M260" s="804"/>
      <c r="N260" s="797"/>
      <c r="O260" s="2087"/>
      <c r="P260" s="2087"/>
      <c r="AH260" s="2094">
        <v>0</v>
      </c>
    </row>
    <row s="28229" customFormat="1" customHeight="1" ht="18.75" hidden="1">
      <c r="A261" s="2243"/>
      <c r="B261" s="2243"/>
      <c r="C261" s="832" t="s">
        <v>5032</v>
      </c>
      <c r="D261" s="2925"/>
      <c r="E261" s="2667"/>
      <c r="F261" s="2846"/>
      <c r="G261" s="2890"/>
      <c r="H261" s="1963"/>
      <c r="I261" s="1114" t="s">
        <v>5031</v>
      </c>
      <c r="J261" s="1034"/>
      <c r="K261" s="1963"/>
      <c r="L261" s="677"/>
      <c r="M261" s="804"/>
      <c r="N261" s="797"/>
      <c r="O261" s="2087"/>
      <c r="P261" s="2087"/>
      <c r="AH261" s="2094">
        <v>0</v>
      </c>
    </row>
    <row s="28229" customFormat="1" customHeight="1" ht="0.75" hidden="1">
      <c r="A262" s="2243"/>
      <c r="B262" s="2243"/>
      <c r="C262" s="832" t="s">
        <v>5039</v>
      </c>
      <c r="D262" s="2925"/>
      <c r="E262" s="2667"/>
      <c r="F262" s="2846"/>
      <c r="G262" s="863"/>
      <c r="H262" s="1963"/>
      <c r="I262" s="1114"/>
      <c r="J262" s="1034"/>
      <c r="K262" s="1963"/>
      <c r="L262" s="677"/>
      <c r="M262" s="804"/>
      <c r="N262" s="797"/>
      <c r="O262" s="2087"/>
      <c r="P262" s="2087"/>
      <c r="AH262" s="2094">
        <v>0</v>
      </c>
    </row>
    <row s="28229" customFormat="1" customHeight="1" ht="18.75" hidden="1">
      <c r="A263" s="2243" t="s">
        <v>394</v>
      </c>
      <c r="B263" s="2243" t="s">
        <v>395</v>
      </c>
      <c r="C263" s="832"/>
      <c r="D263" s="2925"/>
      <c r="E263" s="2667"/>
      <c r="F263" s="2846" t="str">
        <f>INDEX(PT_DIFFERENTIATION_VTAR,MATCH(A263,PT_DIFFERENTIATION_VTAR_ID,0))</f>
        <v>Тариф на транспортировку сточных вод</v>
      </c>
      <c r="G263" s="2890" t="str">
        <f>INDEX(PT_DIFFERENTIATION_NTAR,MATCH(B263,PT_DIFFERENTIATION_NTAR_ID,0))</f>
        <v/>
      </c>
      <c r="H263" s="2325"/>
      <c r="I263" s="2202"/>
      <c r="J263" s="2236"/>
      <c r="K263" s="2241"/>
      <c r="L263" s="2325" t="s">
        <v>430</v>
      </c>
      <c r="M263" s="804"/>
      <c r="N263" s="797"/>
      <c r="O263" s="2087"/>
      <c r="P263" s="2087"/>
      <c r="AH263" s="2094">
        <v>0</v>
      </c>
    </row>
    <row s="28229" customFormat="1" customHeight="1" ht="18.75" hidden="1">
      <c r="A264" s="2243"/>
      <c r="B264" s="2243"/>
      <c r="C264" s="832" t="s">
        <v>5032</v>
      </c>
      <c r="D264" s="2925"/>
      <c r="E264" s="2667"/>
      <c r="F264" s="2846"/>
      <c r="G264" s="2890"/>
      <c r="H264" s="1963"/>
      <c r="I264" s="1114" t="s">
        <v>5031</v>
      </c>
      <c r="J264" s="1034"/>
      <c r="K264" s="1963"/>
      <c r="L264" s="677"/>
      <c r="M264" s="804"/>
      <c r="N264" s="797"/>
      <c r="O264" s="2087"/>
      <c r="P264" s="2087"/>
      <c r="AH264" s="2094">
        <v>0</v>
      </c>
    </row>
    <row s="28229" customFormat="1" customHeight="1" ht="0.75" hidden="1">
      <c r="A265" s="2243"/>
      <c r="B265" s="2243"/>
      <c r="C265" s="832" t="s">
        <v>5039</v>
      </c>
      <c r="D265" s="2925"/>
      <c r="E265" s="2667"/>
      <c r="F265" s="2846"/>
      <c r="G265" s="863"/>
      <c r="H265" s="1963"/>
      <c r="I265" s="1114"/>
      <c r="J265" s="1034"/>
      <c r="K265" s="1963"/>
      <c r="L265" s="677"/>
      <c r="M265" s="804"/>
      <c r="N265" s="797"/>
      <c r="O265" s="2087"/>
      <c r="P265" s="2087"/>
      <c r="AH265" s="2094">
        <v>0</v>
      </c>
    </row>
    <row s="28229" customFormat="1" customHeight="1" ht="18.75" hidden="1">
      <c r="A266" s="2243" t="s">
        <v>399</v>
      </c>
      <c r="B266" s="2243" t="s">
        <v>400</v>
      </c>
      <c r="C266" s="832"/>
      <c r="D266" s="2925"/>
      <c r="E266" s="2667"/>
      <c r="F266" s="2846" t="str">
        <f>INDEX(PT_DIFFERENTIATION_VTAR,MATCH(A266,PT_DIFFERENTIATION_VTAR_ID,0))</f>
        <v>Тариф на подключение (технологическое присоединение) к централизованной системе водоотведения</v>
      </c>
      <c r="G266" s="2890" t="str">
        <f>INDEX(PT_DIFFERENTIATION_NTAR,MATCH(B266,PT_DIFFERENTIATION_NTAR_ID,0))</f>
        <v/>
      </c>
      <c r="H266" s="2325"/>
      <c r="I266" s="2202"/>
      <c r="J266" s="2236"/>
      <c r="K266" s="2241"/>
      <c r="L266" s="2325" t="s">
        <v>430</v>
      </c>
      <c r="M266" s="804"/>
      <c r="N266" s="797"/>
      <c r="O266" s="2087"/>
      <c r="P266" s="2087"/>
      <c r="AH266" s="2094">
        <v>0</v>
      </c>
    </row>
    <row s="28229" customFormat="1" customHeight="1" ht="18.75" hidden="1">
      <c r="A267" s="2243"/>
      <c r="B267" s="2243"/>
      <c r="C267" s="832" t="s">
        <v>5032</v>
      </c>
      <c r="D267" s="2925"/>
      <c r="E267" s="2667"/>
      <c r="F267" s="2846"/>
      <c r="G267" s="2890"/>
      <c r="H267" s="1963"/>
      <c r="I267" s="1114" t="s">
        <v>5031</v>
      </c>
      <c r="J267" s="1034"/>
      <c r="K267" s="1963"/>
      <c r="L267" s="677"/>
      <c r="M267" s="804"/>
      <c r="N267" s="797"/>
      <c r="O267" s="2087"/>
      <c r="P267" s="2087"/>
      <c r="AH267" s="2094">
        <v>0</v>
      </c>
    </row>
    <row s="28229" customFormat="1" customHeight="1" ht="1.05">
      <c r="A268" s="2243"/>
      <c r="B268" s="2243"/>
      <c r="C268" s="832" t="s">
        <v>5039</v>
      </c>
      <c r="D268" s="2925"/>
      <c r="E268" s="2667"/>
      <c r="F268" s="2846"/>
      <c r="G268" s="863"/>
      <c r="H268" s="1963"/>
      <c r="I268" s="1114"/>
      <c r="J268" s="1034"/>
      <c r="K268" s="1963"/>
      <c r="L268" s="677"/>
      <c r="M268" s="804"/>
      <c r="N268" s="797"/>
      <c r="O268" s="2087"/>
      <c r="P268" s="2087"/>
      <c r="AH268" s="2094">
        <v>1</v>
      </c>
    </row>
    <row customHeight="1" ht="27.299999999999997">
      <c r="A269" s="2243"/>
      <c r="B269" s="2243"/>
      <c r="D269" s="839"/>
      <c r="E269" s="610" t="s">
        <v>92</v>
      </c>
      <c r="F269" s="292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23"/>
      <c r="H269" s="2923"/>
      <c r="I269" s="2923"/>
      <c r="J269" s="2923"/>
      <c r="K269" s="2923"/>
      <c r="L269" s="2923"/>
      <c r="M269" s="760"/>
      <c r="N269" s="797"/>
      <c r="AH269" s="837">
        <v>26</v>
      </c>
    </row>
    <row s="28229" customFormat="1" customHeight="1" ht="60.75" hidden="1">
      <c r="A270" s="2243" t="s">
        <v>281</v>
      </c>
      <c r="B270" s="2243" t="s">
        <v>282</v>
      </c>
      <c r="C270" s="832"/>
      <c r="D270" s="2925"/>
      <c r="E270" s="2667"/>
      <c r="F270" s="284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90" t="str">
        <f>INDEX(PT_DIFFERENTIATION_NTAR,MATCH(B270,PT_DIFFERENTIATION_NTAR_ID,0))</f>
        <v/>
      </c>
      <c r="H270" s="2325"/>
      <c r="I270" s="2202"/>
      <c r="J270" s="2236"/>
      <c r="K270" s="2241"/>
      <c r="L270" s="2325" t="s">
        <v>430</v>
      </c>
      <c r="M270" s="26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97"/>
      <c r="O270" s="2087"/>
      <c r="P270" s="2087"/>
      <c r="AH270" s="2094">
        <v>0</v>
      </c>
    </row>
    <row s="28229" customFormat="1" customHeight="1" ht="18.75" hidden="1">
      <c r="A271" s="2243"/>
      <c r="B271" s="2243"/>
      <c r="C271" s="832" t="s">
        <v>5032</v>
      </c>
      <c r="D271" s="2925"/>
      <c r="E271" s="2667"/>
      <c r="F271" s="2846"/>
      <c r="G271" s="2890"/>
      <c r="H271" s="1963"/>
      <c r="I271" s="1114" t="s">
        <v>5031</v>
      </c>
      <c r="J271" s="1034"/>
      <c r="K271" s="1963"/>
      <c r="L271" s="677"/>
      <c r="M271" s="2633"/>
      <c r="N271" s="797"/>
      <c r="O271" s="2087"/>
      <c r="P271" s="2087"/>
      <c r="AH271" s="2094">
        <v>0</v>
      </c>
    </row>
    <row s="28229" customFormat="1" customHeight="1" ht="0.75" hidden="1">
      <c r="A272" s="2243"/>
      <c r="B272" s="2243"/>
      <c r="C272" s="832" t="s">
        <v>5039</v>
      </c>
      <c r="D272" s="2925"/>
      <c r="E272" s="2667"/>
      <c r="F272" s="2846"/>
      <c r="G272" s="863"/>
      <c r="H272" s="1963"/>
      <c r="I272" s="1114"/>
      <c r="J272" s="1034"/>
      <c r="K272" s="1963"/>
      <c r="L272" s="677"/>
      <c r="M272" s="2633"/>
      <c r="N272" s="797"/>
      <c r="O272" s="2087"/>
      <c r="P272" s="2087"/>
      <c r="AH272" s="2094">
        <v>0</v>
      </c>
    </row>
    <row s="28229" customFormat="1" customHeight="1" ht="45" hidden="1">
      <c r="A273" s="2243" t="s">
        <v>286</v>
      </c>
      <c r="B273" s="2243" t="s">
        <v>287</v>
      </c>
      <c r="C273" s="832"/>
      <c r="D273" s="2925"/>
      <c r="E273" s="2667"/>
      <c r="F273" s="2846" t="str">
        <f>INDEX(PT_DIFFERENTIATION_VTAR,MATCH(A273,PT_DIFFERENTIATION_VTAR_ID,0))</f>
        <v/>
      </c>
      <c r="G273" s="2890" t="str">
        <f>INDEX(PT_DIFFERENTIATION_NTAR,MATCH(B273,PT_DIFFERENTIATION_NTAR_ID,0))</f>
        <v/>
      </c>
      <c r="H273" s="2325"/>
      <c r="I273" s="2202"/>
      <c r="J273" s="2236"/>
      <c r="K273" s="2241"/>
      <c r="L273" s="2325" t="s">
        <v>430</v>
      </c>
      <c r="M273" s="2634"/>
      <c r="N273" s="797"/>
      <c r="O273" s="2087"/>
      <c r="P273" s="2087"/>
      <c r="AH273" s="2094">
        <v>0</v>
      </c>
    </row>
    <row s="28229" customFormat="1" customHeight="1" ht="18.75" hidden="1">
      <c r="A274" s="2243"/>
      <c r="B274" s="2243"/>
      <c r="C274" s="832" t="s">
        <v>5032</v>
      </c>
      <c r="D274" s="2925"/>
      <c r="E274" s="2667"/>
      <c r="F274" s="2846"/>
      <c r="G274" s="2890"/>
      <c r="H274" s="1963"/>
      <c r="I274" s="1114" t="s">
        <v>5031</v>
      </c>
      <c r="J274" s="1034"/>
      <c r="K274" s="1963"/>
      <c r="L274" s="677"/>
      <c r="M274" s="2324"/>
      <c r="N274" s="797"/>
      <c r="O274" s="2087"/>
      <c r="P274" s="2087"/>
      <c r="AH274" s="2094">
        <v>0</v>
      </c>
    </row>
    <row s="28229" customFormat="1" customHeight="1" ht="0.75" hidden="1">
      <c r="A275" s="2243"/>
      <c r="B275" s="2243"/>
      <c r="C275" s="832" t="s">
        <v>5039</v>
      </c>
      <c r="D275" s="2925"/>
      <c r="E275" s="2667"/>
      <c r="F275" s="2846"/>
      <c r="G275" s="863"/>
      <c r="H275" s="1963"/>
      <c r="I275" s="1114"/>
      <c r="J275" s="1034"/>
      <c r="K275" s="1963"/>
      <c r="L275" s="677"/>
      <c r="M275" s="804"/>
      <c r="N275" s="797"/>
      <c r="O275" s="2087"/>
      <c r="P275" s="2087"/>
      <c r="AH275" s="2094">
        <v>0</v>
      </c>
    </row>
    <row s="28229" customFormat="1" customHeight="1" ht="45" hidden="1">
      <c r="A276" s="2243" t="s">
        <v>293</v>
      </c>
      <c r="B276" s="2243" t="s">
        <v>294</v>
      </c>
      <c r="C276" s="832"/>
      <c r="D276" s="2925"/>
      <c r="E276" s="2667"/>
      <c r="F276" s="284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90" t="str">
        <f>INDEX(PT_DIFFERENTIATION_NTAR,MATCH(B276,PT_DIFFERENTIATION_NTAR_ID,0))</f>
        <v/>
      </c>
      <c r="H276" s="2325"/>
      <c r="I276" s="2202"/>
      <c r="J276" s="2236"/>
      <c r="K276" s="2241"/>
      <c r="L276" s="2325" t="s">
        <v>430</v>
      </c>
      <c r="M276" s="804"/>
      <c r="N276" s="797"/>
      <c r="O276" s="2087"/>
      <c r="P276" s="2087"/>
      <c r="AH276" s="2094">
        <v>0</v>
      </c>
    </row>
    <row s="28229" customFormat="1" customHeight="1" ht="18.75" hidden="1">
      <c r="A277" s="2243"/>
      <c r="B277" s="2243"/>
      <c r="C277" s="832" t="s">
        <v>5032</v>
      </c>
      <c r="D277" s="2925"/>
      <c r="E277" s="2667"/>
      <c r="F277" s="2846"/>
      <c r="G277" s="2890"/>
      <c r="H277" s="1963"/>
      <c r="I277" s="1114" t="s">
        <v>5031</v>
      </c>
      <c r="J277" s="1034"/>
      <c r="K277" s="1963"/>
      <c r="L277" s="677"/>
      <c r="M277" s="804"/>
      <c r="N277" s="797"/>
      <c r="O277" s="2087"/>
      <c r="P277" s="2087"/>
      <c r="AH277" s="2094">
        <v>0</v>
      </c>
    </row>
    <row s="28229" customFormat="1" customHeight="1" ht="0.75" hidden="1">
      <c r="A278" s="2243"/>
      <c r="B278" s="2243"/>
      <c r="C278" s="832" t="s">
        <v>5039</v>
      </c>
      <c r="D278" s="2925"/>
      <c r="E278" s="2667"/>
      <c r="F278" s="2846"/>
      <c r="G278" s="863"/>
      <c r="H278" s="1963"/>
      <c r="I278" s="1114"/>
      <c r="J278" s="1034"/>
      <c r="K278" s="1963"/>
      <c r="L278" s="677"/>
      <c r="M278" s="804"/>
      <c r="N278" s="797"/>
      <c r="O278" s="2087"/>
      <c r="P278" s="2087"/>
      <c r="AH278" s="2094">
        <v>0</v>
      </c>
    </row>
    <row s="28229" customFormat="1" customHeight="1" ht="45" hidden="1">
      <c r="A279" s="2243" t="s">
        <v>299</v>
      </c>
      <c r="B279" s="2243" t="s">
        <v>300</v>
      </c>
      <c r="C279" s="832"/>
      <c r="D279" s="2925"/>
      <c r="E279" s="2667"/>
      <c r="F279" s="284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90" t="str">
        <f>INDEX(PT_DIFFERENTIATION_NTAR,MATCH(B279,PT_DIFFERENTIATION_NTAR_ID,0))</f>
        <v/>
      </c>
      <c r="H279" s="2325"/>
      <c r="I279" s="2202"/>
      <c r="J279" s="2236"/>
      <c r="K279" s="2241"/>
      <c r="L279" s="2325" t="s">
        <v>430</v>
      </c>
      <c r="M279" s="804"/>
      <c r="N279" s="797"/>
      <c r="O279" s="2087"/>
      <c r="P279" s="2087"/>
      <c r="AH279" s="2094">
        <v>0</v>
      </c>
    </row>
    <row s="28229" customFormat="1" customHeight="1" ht="18.75" hidden="1">
      <c r="A280" s="2243"/>
      <c r="B280" s="2243"/>
      <c r="C280" s="832" t="s">
        <v>5032</v>
      </c>
      <c r="D280" s="2925"/>
      <c r="E280" s="2667"/>
      <c r="F280" s="2846"/>
      <c r="G280" s="2890"/>
      <c r="H280" s="1963"/>
      <c r="I280" s="1114" t="s">
        <v>5031</v>
      </c>
      <c r="J280" s="1034"/>
      <c r="K280" s="1963"/>
      <c r="L280" s="677"/>
      <c r="M280" s="804"/>
      <c r="N280" s="797"/>
      <c r="O280" s="2087"/>
      <c r="P280" s="2087"/>
      <c r="AH280" s="2094">
        <v>0</v>
      </c>
    </row>
    <row s="28229" customFormat="1" customHeight="1" ht="0.75" hidden="1">
      <c r="A281" s="2243"/>
      <c r="B281" s="2243"/>
      <c r="C281" s="832" t="s">
        <v>5039</v>
      </c>
      <c r="D281" s="2925"/>
      <c r="E281" s="2667"/>
      <c r="F281" s="2846"/>
      <c r="G281" s="863"/>
      <c r="H281" s="1963"/>
      <c r="I281" s="1114"/>
      <c r="J281" s="1034"/>
      <c r="K281" s="1963"/>
      <c r="L281" s="677"/>
      <c r="M281" s="804"/>
      <c r="N281" s="797"/>
      <c r="O281" s="2087"/>
      <c r="P281" s="2087"/>
      <c r="AH281" s="2094">
        <v>0</v>
      </c>
    </row>
    <row s="28229" customFormat="1" customHeight="1" ht="18.75" hidden="1">
      <c r="A282" s="2243" t="s">
        <v>305</v>
      </c>
      <c r="B282" s="2243" t="s">
        <v>306</v>
      </c>
      <c r="C282" s="832"/>
      <c r="D282" s="2925"/>
      <c r="E282" s="2667"/>
      <c r="F282" s="2846" t="str">
        <f>INDEX(PT_DIFFERENTIATION_VTAR,MATCH(A282,PT_DIFFERENTIATION_VTAR_ID,0))</f>
        <v>Тарифы на услуги по передаче тепловой энергии</v>
      </c>
      <c r="G282" s="2890" t="str">
        <f>INDEX(PT_DIFFERENTIATION_NTAR,MATCH(B282,PT_DIFFERENTIATION_NTAR_ID,0))</f>
        <v/>
      </c>
      <c r="H282" s="2325"/>
      <c r="I282" s="2202"/>
      <c r="J282" s="2236"/>
      <c r="K282" s="2241"/>
      <c r="L282" s="2325" t="s">
        <v>430</v>
      </c>
      <c r="M282" s="804"/>
      <c r="N282" s="797"/>
      <c r="O282" s="2087"/>
      <c r="P282" s="2087"/>
      <c r="AH282" s="2094">
        <v>0</v>
      </c>
    </row>
    <row s="28229" customFormat="1" customHeight="1" ht="18.75" hidden="1">
      <c r="A283" s="2243"/>
      <c r="B283" s="2243"/>
      <c r="C283" s="832" t="s">
        <v>5032</v>
      </c>
      <c r="D283" s="2925"/>
      <c r="E283" s="2667"/>
      <c r="F283" s="2846"/>
      <c r="G283" s="2890"/>
      <c r="H283" s="1963"/>
      <c r="I283" s="1114" t="s">
        <v>5031</v>
      </c>
      <c r="J283" s="1034"/>
      <c r="K283" s="1963"/>
      <c r="L283" s="677"/>
      <c r="M283" s="804"/>
      <c r="N283" s="797"/>
      <c r="O283" s="2087"/>
      <c r="P283" s="2087"/>
      <c r="AH283" s="2094">
        <v>0</v>
      </c>
    </row>
    <row s="28229" customFormat="1" customHeight="1" ht="0.75" hidden="1">
      <c r="A284" s="2243"/>
      <c r="B284" s="2243"/>
      <c r="C284" s="832" t="s">
        <v>5039</v>
      </c>
      <c r="D284" s="2925"/>
      <c r="E284" s="2667"/>
      <c r="F284" s="2846"/>
      <c r="G284" s="863"/>
      <c r="H284" s="1963"/>
      <c r="I284" s="1114"/>
      <c r="J284" s="1034"/>
      <c r="K284" s="1963"/>
      <c r="L284" s="677"/>
      <c r="M284" s="804"/>
      <c r="N284" s="797"/>
      <c r="O284" s="2087"/>
      <c r="P284" s="2087"/>
      <c r="AH284" s="2094">
        <v>0</v>
      </c>
    </row>
    <row s="28229" customFormat="1" customHeight="1" ht="18.75" hidden="1">
      <c r="A285" s="2243" t="s">
        <v>311</v>
      </c>
      <c r="B285" s="2243" t="s">
        <v>312</v>
      </c>
      <c r="C285" s="832"/>
      <c r="D285" s="2925"/>
      <c r="E285" s="2667"/>
      <c r="F285" s="2846" t="str">
        <f>INDEX(PT_DIFFERENTIATION_VTAR,MATCH(A285,PT_DIFFERENTIATION_VTAR_ID,0))</f>
        <v>Тарифы на услуги по передаче теплоносителя</v>
      </c>
      <c r="G285" s="2890" t="str">
        <f>INDEX(PT_DIFFERENTIATION_NTAR,MATCH(B285,PT_DIFFERENTIATION_NTAR_ID,0))</f>
        <v/>
      </c>
      <c r="H285" s="2325"/>
      <c r="I285" s="2202"/>
      <c r="J285" s="2236"/>
      <c r="K285" s="2241"/>
      <c r="L285" s="2325" t="s">
        <v>430</v>
      </c>
      <c r="M285" s="804"/>
      <c r="N285" s="797"/>
      <c r="O285" s="2087"/>
      <c r="P285" s="2087"/>
      <c r="AH285" s="2094">
        <v>0</v>
      </c>
    </row>
    <row s="28229" customFormat="1" customHeight="1" ht="18.75" hidden="1">
      <c r="A286" s="2243"/>
      <c r="B286" s="2243"/>
      <c r="C286" s="832" t="s">
        <v>5032</v>
      </c>
      <c r="D286" s="2925"/>
      <c r="E286" s="2667"/>
      <c r="F286" s="2846"/>
      <c r="G286" s="2890"/>
      <c r="H286" s="1963"/>
      <c r="I286" s="1114" t="s">
        <v>5031</v>
      </c>
      <c r="J286" s="1034"/>
      <c r="K286" s="1963"/>
      <c r="L286" s="677"/>
      <c r="M286" s="804"/>
      <c r="N286" s="797"/>
      <c r="O286" s="2087"/>
      <c r="P286" s="2087"/>
      <c r="AH286" s="2094">
        <v>0</v>
      </c>
    </row>
    <row s="28229" customFormat="1" customHeight="1" ht="0.75" hidden="1">
      <c r="A287" s="2243"/>
      <c r="B287" s="2243"/>
      <c r="C287" s="832" t="s">
        <v>5039</v>
      </c>
      <c r="D287" s="2925"/>
      <c r="E287" s="2667"/>
      <c r="F287" s="2846"/>
      <c r="G287" s="863"/>
      <c r="H287" s="1963"/>
      <c r="I287" s="1114"/>
      <c r="J287" s="1034"/>
      <c r="K287" s="1963"/>
      <c r="L287" s="677"/>
      <c r="M287" s="804"/>
      <c r="N287" s="797"/>
      <c r="O287" s="2087"/>
      <c r="P287" s="2087"/>
      <c r="AH287" s="2094">
        <v>0</v>
      </c>
    </row>
    <row s="28229" customFormat="1" customHeight="1" ht="18.75" hidden="1">
      <c r="A288" s="2243" t="s">
        <v>317</v>
      </c>
      <c r="B288" s="2243" t="s">
        <v>318</v>
      </c>
      <c r="C288" s="832"/>
      <c r="D288" s="2925"/>
      <c r="E288" s="2667"/>
      <c r="F288" s="284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90" t="str">
        <f>INDEX(PT_DIFFERENTIATION_NTAR,MATCH(B288,PT_DIFFERENTIATION_NTAR_ID,0))</f>
        <v/>
      </c>
      <c r="H288" s="2325"/>
      <c r="I288" s="2202"/>
      <c r="J288" s="2236"/>
      <c r="K288" s="2241"/>
      <c r="L288" s="2325" t="s">
        <v>430</v>
      </c>
      <c r="M288" s="804"/>
      <c r="N288" s="797"/>
      <c r="O288" s="2087"/>
      <c r="P288" s="2087"/>
      <c r="AH288" s="2094">
        <v>0</v>
      </c>
    </row>
    <row s="28229" customFormat="1" customHeight="1" ht="18.75" hidden="1">
      <c r="A289" s="2243"/>
      <c r="B289" s="2243"/>
      <c r="C289" s="832" t="s">
        <v>5032</v>
      </c>
      <c r="D289" s="2925"/>
      <c r="E289" s="2667"/>
      <c r="F289" s="2846"/>
      <c r="G289" s="2890"/>
      <c r="H289" s="1963"/>
      <c r="I289" s="1114" t="s">
        <v>5031</v>
      </c>
      <c r="J289" s="1034"/>
      <c r="K289" s="1963"/>
      <c r="L289" s="677"/>
      <c r="M289" s="804"/>
      <c r="N289" s="797"/>
      <c r="O289" s="2087"/>
      <c r="P289" s="2087"/>
      <c r="AH289" s="2094">
        <v>0</v>
      </c>
    </row>
    <row s="28229" customFormat="1" customHeight="1" ht="0.75" hidden="1">
      <c r="A290" s="2243"/>
      <c r="B290" s="2243"/>
      <c r="C290" s="832" t="s">
        <v>5039</v>
      </c>
      <c r="D290" s="2925"/>
      <c r="E290" s="2667"/>
      <c r="F290" s="2846"/>
      <c r="G290" s="863"/>
      <c r="H290" s="1963"/>
      <c r="I290" s="1114"/>
      <c r="J290" s="1034"/>
      <c r="K290" s="1963"/>
      <c r="L290" s="677"/>
      <c r="M290" s="804"/>
      <c r="N290" s="797"/>
      <c r="O290" s="2087"/>
      <c r="P290" s="2087"/>
      <c r="AH290" s="2094">
        <v>0</v>
      </c>
    </row>
    <row s="28229" customFormat="1" customHeight="1" ht="18.75" hidden="1">
      <c r="A291" s="2243" t="s">
        <v>323</v>
      </c>
      <c r="B291" s="2243" t="s">
        <v>324</v>
      </c>
      <c r="C291" s="832"/>
      <c r="D291" s="2925"/>
      <c r="E291" s="2667"/>
      <c r="F291" s="2846" t="str">
        <f>INDEX(PT_DIFFERENTIATION_VTAR,MATCH(A291,PT_DIFFERENTIATION_VTAR_ID,0))</f>
        <v>Плата за подключение (технологическое присоединение) к системе теплоснабжения</v>
      </c>
      <c r="G291" s="2890" t="str">
        <f>INDEX(PT_DIFFERENTIATION_NTAR,MATCH(B291,PT_DIFFERENTIATION_NTAR_ID,0))</f>
        <v/>
      </c>
      <c r="H291" s="2325"/>
      <c r="I291" s="2202"/>
      <c r="J291" s="2236"/>
      <c r="K291" s="2241"/>
      <c r="L291" s="2325" t="s">
        <v>430</v>
      </c>
      <c r="M291" s="804"/>
      <c r="N291" s="797"/>
      <c r="O291" s="2087"/>
      <c r="P291" s="2087"/>
      <c r="AH291" s="2094">
        <v>0</v>
      </c>
    </row>
    <row s="28229" customFormat="1" customHeight="1" ht="18.75" hidden="1">
      <c r="A292" s="2243"/>
      <c r="B292" s="2243"/>
      <c r="C292" s="832" t="s">
        <v>5032</v>
      </c>
      <c r="D292" s="2925"/>
      <c r="E292" s="2667"/>
      <c r="F292" s="2846"/>
      <c r="G292" s="2890"/>
      <c r="H292" s="1963"/>
      <c r="I292" s="1114" t="s">
        <v>5031</v>
      </c>
      <c r="J292" s="1034"/>
      <c r="K292" s="1963"/>
      <c r="L292" s="677"/>
      <c r="M292" s="804"/>
      <c r="N292" s="797"/>
      <c r="O292" s="2087"/>
      <c r="P292" s="2087"/>
      <c r="AH292" s="2094">
        <v>0</v>
      </c>
    </row>
    <row s="28229" customFormat="1" customHeight="1" ht="0.75" hidden="1">
      <c r="A293" s="2243"/>
      <c r="B293" s="2243"/>
      <c r="C293" s="832" t="s">
        <v>5039</v>
      </c>
      <c r="D293" s="2925"/>
      <c r="E293" s="2667"/>
      <c r="F293" s="2846"/>
      <c r="G293" s="863"/>
      <c r="H293" s="1963"/>
      <c r="I293" s="1114"/>
      <c r="J293" s="1034"/>
      <c r="K293" s="1963"/>
      <c r="L293" s="677"/>
      <c r="M293" s="804"/>
      <c r="N293" s="797"/>
      <c r="O293" s="2087"/>
      <c r="P293" s="2087"/>
      <c r="AH293" s="2094">
        <v>0</v>
      </c>
    </row>
    <row s="28229" customFormat="1" customHeight="1" ht="18.75" hidden="1">
      <c r="A294" s="2243" t="s">
        <v>329</v>
      </c>
      <c r="B294" s="2243" t="s">
        <v>330</v>
      </c>
      <c r="C294" s="832"/>
      <c r="D294" s="2925"/>
      <c r="E294" s="2667"/>
      <c r="F294" s="2846" t="str">
        <f>INDEX(PT_DIFFERENTIATION_VTAR,MATCH(A294,PT_DIFFERENTIATION_VTAR_ID,0))</f>
        <v>Плата за подключение (технологическое присоединение) к системе теплоснабжения (индивидуальная)</v>
      </c>
      <c r="G294" s="2890" t="str">
        <f>INDEX(PT_DIFFERENTIATION_NTAR,MATCH(B294,PT_DIFFERENTIATION_NTAR_ID,0))</f>
        <v/>
      </c>
      <c r="H294" s="2452"/>
      <c r="I294" s="2202"/>
      <c r="J294" s="2236"/>
      <c r="K294" s="2241"/>
      <c r="L294" s="2452" t="s">
        <v>430</v>
      </c>
      <c r="M294" s="804"/>
      <c r="N294" s="797"/>
      <c r="O294" s="2087"/>
      <c r="P294" s="2087"/>
      <c r="AH294" s="2094">
        <v>0</v>
      </c>
    </row>
    <row s="28229" customFormat="1" customHeight="1" ht="18.75" hidden="1">
      <c r="A295" s="2243"/>
      <c r="B295" s="2243"/>
      <c r="C295" s="832" t="s">
        <v>5032</v>
      </c>
      <c r="D295" s="2925"/>
      <c r="E295" s="2667"/>
      <c r="F295" s="2846"/>
      <c r="G295" s="2890"/>
      <c r="H295" s="1963"/>
      <c r="I295" s="1114" t="s">
        <v>5031</v>
      </c>
      <c r="J295" s="1034"/>
      <c r="K295" s="1963"/>
      <c r="L295" s="677"/>
      <c r="M295" s="804"/>
      <c r="N295" s="797"/>
      <c r="O295" s="2087"/>
      <c r="P295" s="2087"/>
      <c r="AH295" s="2094">
        <v>0</v>
      </c>
    </row>
    <row s="28229" customFormat="1" customHeight="1" ht="0.75" hidden="1">
      <c r="A296" s="2243"/>
      <c r="B296" s="2243"/>
      <c r="C296" s="832" t="s">
        <v>5039</v>
      </c>
      <c r="D296" s="2925"/>
      <c r="E296" s="2667"/>
      <c r="F296" s="2846"/>
      <c r="G296" s="863"/>
      <c r="H296" s="1963"/>
      <c r="I296" s="1114"/>
      <c r="J296" s="1034"/>
      <c r="K296" s="1963"/>
      <c r="L296" s="677"/>
      <c r="M296" s="804"/>
      <c r="N296" s="797"/>
      <c r="O296" s="2087"/>
      <c r="P296" s="2087"/>
      <c r="AH296" s="2094">
        <v>0</v>
      </c>
    </row>
    <row s="28229" customFormat="1" customHeight="1" ht="18.75" hidden="1">
      <c r="A297" s="2243" t="s">
        <v>349</v>
      </c>
      <c r="B297" s="2243" t="s">
        <v>350</v>
      </c>
      <c r="C297" s="832"/>
      <c r="D297" s="2925"/>
      <c r="E297" s="2667"/>
      <c r="F297" s="2846" t="str">
        <f>INDEX(PT_DIFFERENTIATION_VTAR,MATCH(A297,PT_DIFFERENTIATION_VTAR_ID,0))</f>
        <v>Тариф на питьевую воду (питьевое водоснабжение)</v>
      </c>
      <c r="G297" s="2890" t="str">
        <f>INDEX(PT_DIFFERENTIATION_NTAR,MATCH(B297,PT_DIFFERENTIATION_NTAR_ID,0))</f>
        <v/>
      </c>
      <c r="H297" s="2325"/>
      <c r="I297" s="2202"/>
      <c r="J297" s="2236"/>
      <c r="K297" s="2241"/>
      <c r="L297" s="2325" t="s">
        <v>430</v>
      </c>
      <c r="M297" s="804"/>
      <c r="N297" s="797"/>
      <c r="O297" s="2087"/>
      <c r="P297" s="2087"/>
      <c r="AH297" s="2094">
        <v>0</v>
      </c>
    </row>
    <row s="28229" customFormat="1" customHeight="1" ht="18.75" hidden="1">
      <c r="A298" s="2243"/>
      <c r="B298" s="2243"/>
      <c r="C298" s="832" t="s">
        <v>5032</v>
      </c>
      <c r="D298" s="2925"/>
      <c r="E298" s="2667"/>
      <c r="F298" s="2846"/>
      <c r="G298" s="2890"/>
      <c r="H298" s="1963"/>
      <c r="I298" s="1114" t="s">
        <v>5031</v>
      </c>
      <c r="J298" s="1034"/>
      <c r="K298" s="1963"/>
      <c r="L298" s="677"/>
      <c r="M298" s="804"/>
      <c r="N298" s="797"/>
      <c r="O298" s="2087"/>
      <c r="P298" s="2087"/>
      <c r="AH298" s="2094">
        <v>0</v>
      </c>
    </row>
    <row s="28229" customFormat="1" customHeight="1" ht="0.75" hidden="1">
      <c r="A299" s="2243"/>
      <c r="B299" s="2243"/>
      <c r="C299" s="832" t="s">
        <v>5039</v>
      </c>
      <c r="D299" s="2925"/>
      <c r="E299" s="2667"/>
      <c r="F299" s="2846"/>
      <c r="G299" s="863"/>
      <c r="H299" s="1963"/>
      <c r="I299" s="1114"/>
      <c r="J299" s="1034"/>
      <c r="K299" s="1963"/>
      <c r="L299" s="677"/>
      <c r="M299" s="804"/>
      <c r="N299" s="797"/>
      <c r="O299" s="2087"/>
      <c r="P299" s="2087"/>
      <c r="AH299" s="2094">
        <v>0</v>
      </c>
    </row>
    <row s="28229" customFormat="1" customHeight="1" ht="18.75" hidden="1">
      <c r="A300" s="2243" t="s">
        <v>354</v>
      </c>
      <c r="B300" s="2243" t="s">
        <v>355</v>
      </c>
      <c r="C300" s="832"/>
      <c r="D300" s="2925"/>
      <c r="E300" s="2667"/>
      <c r="F300" s="2846" t="str">
        <f>INDEX(PT_DIFFERENTIATION_VTAR,MATCH(A300,PT_DIFFERENTIATION_VTAR_ID,0))</f>
        <v>Тариф на техническую воду</v>
      </c>
      <c r="G300" s="2890" t="str">
        <f>INDEX(PT_DIFFERENTIATION_NTAR,MATCH(B300,PT_DIFFERENTIATION_NTAR_ID,0))</f>
        <v/>
      </c>
      <c r="H300" s="2325"/>
      <c r="I300" s="2202"/>
      <c r="J300" s="2236"/>
      <c r="K300" s="2241"/>
      <c r="L300" s="2325" t="s">
        <v>430</v>
      </c>
      <c r="M300" s="804"/>
      <c r="N300" s="797"/>
      <c r="O300" s="2087"/>
      <c r="P300" s="2087"/>
      <c r="AH300" s="2094">
        <v>0</v>
      </c>
    </row>
    <row s="28229" customFormat="1" customHeight="1" ht="18.75" hidden="1">
      <c r="A301" s="2243"/>
      <c r="B301" s="2243"/>
      <c r="C301" s="832" t="s">
        <v>5032</v>
      </c>
      <c r="D301" s="2925"/>
      <c r="E301" s="2667"/>
      <c r="F301" s="2846"/>
      <c r="G301" s="2890"/>
      <c r="H301" s="1963"/>
      <c r="I301" s="1114" t="s">
        <v>5031</v>
      </c>
      <c r="J301" s="1034"/>
      <c r="K301" s="1963"/>
      <c r="L301" s="677"/>
      <c r="M301" s="804"/>
      <c r="N301" s="797"/>
      <c r="O301" s="2087"/>
      <c r="P301" s="2087"/>
      <c r="AH301" s="2094">
        <v>0</v>
      </c>
    </row>
    <row s="28229" customFormat="1" customHeight="1" ht="0.75" hidden="1">
      <c r="A302" s="2243"/>
      <c r="B302" s="2243"/>
      <c r="C302" s="832" t="s">
        <v>5039</v>
      </c>
      <c r="D302" s="2925"/>
      <c r="E302" s="2667"/>
      <c r="F302" s="2846"/>
      <c r="G302" s="863"/>
      <c r="H302" s="1963"/>
      <c r="I302" s="1114"/>
      <c r="J302" s="1034"/>
      <c r="K302" s="1963"/>
      <c r="L302" s="677"/>
      <c r="M302" s="804"/>
      <c r="N302" s="797"/>
      <c r="O302" s="2087"/>
      <c r="P302" s="2087"/>
      <c r="AH302" s="2094">
        <v>0</v>
      </c>
    </row>
    <row s="28229" customFormat="1" customHeight="1" ht="18.75" hidden="1">
      <c r="A303" s="2243" t="s">
        <v>359</v>
      </c>
      <c r="B303" s="2243" t="s">
        <v>360</v>
      </c>
      <c r="C303" s="832"/>
      <c r="D303" s="2925"/>
      <c r="E303" s="2667"/>
      <c r="F303" s="2846" t="str">
        <f>INDEX(PT_DIFFERENTIATION_VTAR,MATCH(A303,PT_DIFFERENTIATION_VTAR_ID,0))</f>
        <v>Тариф на транспортировку воды</v>
      </c>
      <c r="G303" s="2890" t="str">
        <f>INDEX(PT_DIFFERENTIATION_NTAR,MATCH(B303,PT_DIFFERENTIATION_NTAR_ID,0))</f>
        <v/>
      </c>
      <c r="H303" s="2325"/>
      <c r="I303" s="2202"/>
      <c r="J303" s="2236"/>
      <c r="K303" s="2241"/>
      <c r="L303" s="2325" t="s">
        <v>430</v>
      </c>
      <c r="M303" s="804"/>
      <c r="N303" s="797"/>
      <c r="O303" s="2087"/>
      <c r="P303" s="2087"/>
      <c r="AH303" s="2094">
        <v>0</v>
      </c>
    </row>
    <row s="28229" customFormat="1" customHeight="1" ht="18.75" hidden="1">
      <c r="A304" s="2243"/>
      <c r="B304" s="2243"/>
      <c r="C304" s="832" t="s">
        <v>5032</v>
      </c>
      <c r="D304" s="2925"/>
      <c r="E304" s="2667"/>
      <c r="F304" s="2846"/>
      <c r="G304" s="2890"/>
      <c r="H304" s="1963"/>
      <c r="I304" s="1114" t="s">
        <v>5031</v>
      </c>
      <c r="J304" s="1034"/>
      <c r="K304" s="1963"/>
      <c r="L304" s="677"/>
      <c r="M304" s="804"/>
      <c r="N304" s="797"/>
      <c r="O304" s="2087"/>
      <c r="P304" s="2087"/>
      <c r="AH304" s="2094">
        <v>0</v>
      </c>
    </row>
    <row s="28229" customFormat="1" customHeight="1" ht="0.75" hidden="1">
      <c r="A305" s="2243"/>
      <c r="B305" s="2243"/>
      <c r="C305" s="832" t="s">
        <v>5039</v>
      </c>
      <c r="D305" s="2925"/>
      <c r="E305" s="2667"/>
      <c r="F305" s="2846"/>
      <c r="G305" s="863"/>
      <c r="H305" s="1963"/>
      <c r="I305" s="1114"/>
      <c r="J305" s="1034"/>
      <c r="K305" s="1963"/>
      <c r="L305" s="677"/>
      <c r="M305" s="804"/>
      <c r="N305" s="797"/>
      <c r="O305" s="2087"/>
      <c r="P305" s="2087"/>
      <c r="AH305" s="2094">
        <v>0</v>
      </c>
    </row>
    <row s="28229" customFormat="1" customHeight="1" ht="18.75" hidden="1">
      <c r="A306" s="2243" t="s">
        <v>364</v>
      </c>
      <c r="B306" s="2243" t="s">
        <v>365</v>
      </c>
      <c r="C306" s="832"/>
      <c r="D306" s="2925"/>
      <c r="E306" s="2667"/>
      <c r="F306" s="2846" t="str">
        <f>INDEX(PT_DIFFERENTIATION_VTAR,MATCH(A306,PT_DIFFERENTIATION_VTAR_ID,0))</f>
        <v>Тариф на подвоз воды</v>
      </c>
      <c r="G306" s="2890" t="str">
        <f>INDEX(PT_DIFFERENTIATION_NTAR,MATCH(B306,PT_DIFFERENTIATION_NTAR_ID,0))</f>
        <v/>
      </c>
      <c r="H306" s="2325"/>
      <c r="I306" s="2202"/>
      <c r="J306" s="2236"/>
      <c r="K306" s="2241"/>
      <c r="L306" s="2325" t="s">
        <v>430</v>
      </c>
      <c r="M306" s="804"/>
      <c r="N306" s="797"/>
      <c r="O306" s="2087"/>
      <c r="P306" s="2087"/>
      <c r="AH306" s="2094">
        <v>0</v>
      </c>
    </row>
    <row s="28229" customFormat="1" customHeight="1" ht="18.75" hidden="1">
      <c r="A307" s="2243"/>
      <c r="B307" s="2243"/>
      <c r="C307" s="832" t="s">
        <v>5032</v>
      </c>
      <c r="D307" s="2925"/>
      <c r="E307" s="2667"/>
      <c r="F307" s="2846"/>
      <c r="G307" s="2890"/>
      <c r="H307" s="1963"/>
      <c r="I307" s="1114" t="s">
        <v>5031</v>
      </c>
      <c r="J307" s="1034"/>
      <c r="K307" s="1963"/>
      <c r="L307" s="677"/>
      <c r="M307" s="804"/>
      <c r="N307" s="797"/>
      <c r="O307" s="2087"/>
      <c r="P307" s="2087"/>
      <c r="AH307" s="2094">
        <v>0</v>
      </c>
    </row>
    <row s="28229" customFormat="1" customHeight="1" ht="0.75" hidden="1">
      <c r="A308" s="2243"/>
      <c r="B308" s="2243"/>
      <c r="C308" s="832" t="s">
        <v>5039</v>
      </c>
      <c r="D308" s="2925"/>
      <c r="E308" s="2667"/>
      <c r="F308" s="2846"/>
      <c r="G308" s="863"/>
      <c r="H308" s="1963"/>
      <c r="I308" s="1114"/>
      <c r="J308" s="1034"/>
      <c r="K308" s="1963"/>
      <c r="L308" s="677"/>
      <c r="M308" s="804"/>
      <c r="N308" s="797"/>
      <c r="O308" s="2087"/>
      <c r="P308" s="2087"/>
      <c r="AH308" s="2094">
        <v>0</v>
      </c>
    </row>
    <row s="28229" customFormat="1" customHeight="1" ht="18.75" hidden="1">
      <c r="A309" s="2243" t="s">
        <v>369</v>
      </c>
      <c r="B309" s="2243" t="s">
        <v>370</v>
      </c>
      <c r="C309" s="832"/>
      <c r="D309" s="2925"/>
      <c r="E309" s="2667"/>
      <c r="F309" s="284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90" t="str">
        <f>INDEX(PT_DIFFERENTIATION_NTAR,MATCH(B309,PT_DIFFERENTIATION_NTAR_ID,0))</f>
        <v/>
      </c>
      <c r="H309" s="2325"/>
      <c r="I309" s="2202"/>
      <c r="J309" s="2236"/>
      <c r="K309" s="2241"/>
      <c r="L309" s="2325" t="s">
        <v>430</v>
      </c>
      <c r="M309" s="804"/>
      <c r="N309" s="797"/>
      <c r="O309" s="2087"/>
      <c r="P309" s="2087"/>
      <c r="AH309" s="2094">
        <v>0</v>
      </c>
    </row>
    <row s="28229" customFormat="1" customHeight="1" ht="18.75" hidden="1">
      <c r="A310" s="2243"/>
      <c r="B310" s="2243"/>
      <c r="C310" s="832" t="s">
        <v>5032</v>
      </c>
      <c r="D310" s="2925"/>
      <c r="E310" s="2667"/>
      <c r="F310" s="2846"/>
      <c r="G310" s="2890"/>
      <c r="H310" s="1963"/>
      <c r="I310" s="1114" t="s">
        <v>5031</v>
      </c>
      <c r="J310" s="1034"/>
      <c r="K310" s="1963"/>
      <c r="L310" s="677"/>
      <c r="M310" s="804"/>
      <c r="N310" s="797"/>
      <c r="O310" s="2087"/>
      <c r="P310" s="2087"/>
      <c r="AH310" s="2094">
        <v>0</v>
      </c>
    </row>
    <row s="28229" customFormat="1" customHeight="1" ht="0.75" hidden="1">
      <c r="A311" s="2243"/>
      <c r="B311" s="2243"/>
      <c r="C311" s="832" t="s">
        <v>5039</v>
      </c>
      <c r="D311" s="2925"/>
      <c r="E311" s="2667"/>
      <c r="F311" s="2846"/>
      <c r="G311" s="863"/>
      <c r="H311" s="1963"/>
      <c r="I311" s="1114"/>
      <c r="J311" s="1034"/>
      <c r="K311" s="1963"/>
      <c r="L311" s="677"/>
      <c r="M311" s="804"/>
      <c r="N311" s="797"/>
      <c r="O311" s="2087"/>
      <c r="P311" s="2087"/>
      <c r="AH311" s="2094">
        <v>0</v>
      </c>
    </row>
    <row s="28229" customFormat="1" customHeight="1" ht="18.75" hidden="1">
      <c r="A312" s="2243" t="s">
        <v>374</v>
      </c>
      <c r="B312" s="2243" t="s">
        <v>375</v>
      </c>
      <c r="C312" s="832"/>
      <c r="D312" s="2925"/>
      <c r="E312" s="2667"/>
      <c r="F312" s="2846" t="str">
        <f>INDEX(PT_DIFFERENTIATION_VTAR,MATCH(A312,PT_DIFFERENTIATION_VTAR_ID,0))</f>
        <v>Тариф на горячую воду (горячее водоснабжение)</v>
      </c>
      <c r="G312" s="2890" t="str">
        <f>INDEX(PT_DIFFERENTIATION_NTAR,MATCH(B312,PT_DIFFERENTIATION_NTAR_ID,0))</f>
        <v/>
      </c>
      <c r="H312" s="2325"/>
      <c r="I312" s="2202"/>
      <c r="J312" s="2236"/>
      <c r="K312" s="2241"/>
      <c r="L312" s="2325" t="s">
        <v>430</v>
      </c>
      <c r="M312" s="804"/>
      <c r="N312" s="797"/>
      <c r="O312" s="2087"/>
      <c r="P312" s="2087"/>
      <c r="AH312" s="2094">
        <v>0</v>
      </c>
    </row>
    <row s="28229" customFormat="1" customHeight="1" ht="18.75" hidden="1">
      <c r="A313" s="2243"/>
      <c r="B313" s="2243"/>
      <c r="C313" s="832" t="s">
        <v>5032</v>
      </c>
      <c r="D313" s="2925"/>
      <c r="E313" s="2667"/>
      <c r="F313" s="2846"/>
      <c r="G313" s="2890"/>
      <c r="H313" s="1963"/>
      <c r="I313" s="1114" t="s">
        <v>5031</v>
      </c>
      <c r="J313" s="1034"/>
      <c r="K313" s="1963"/>
      <c r="L313" s="677"/>
      <c r="M313" s="804"/>
      <c r="N313" s="797"/>
      <c r="O313" s="2087"/>
      <c r="P313" s="2087"/>
      <c r="AH313" s="2094">
        <v>0</v>
      </c>
    </row>
    <row s="28229" customFormat="1" customHeight="1" ht="0.75" hidden="1">
      <c r="A314" s="2243"/>
      <c r="B314" s="2243"/>
      <c r="C314" s="832" t="s">
        <v>5039</v>
      </c>
      <c r="D314" s="2925"/>
      <c r="E314" s="2667"/>
      <c r="F314" s="2846"/>
      <c r="G314" s="863"/>
      <c r="H314" s="1963"/>
      <c r="I314" s="1114"/>
      <c r="J314" s="1034"/>
      <c r="K314" s="1963"/>
      <c r="L314" s="677"/>
      <c r="M314" s="804"/>
      <c r="N314" s="797"/>
      <c r="O314" s="2087"/>
      <c r="P314" s="2087"/>
      <c r="AH314" s="2094">
        <v>0</v>
      </c>
    </row>
    <row s="28229" customFormat="1" customHeight="1" ht="18.75" hidden="1">
      <c r="A315" s="2243" t="s">
        <v>379</v>
      </c>
      <c r="B315" s="2243" t="s">
        <v>380</v>
      </c>
      <c r="C315" s="832"/>
      <c r="D315" s="2925"/>
      <c r="E315" s="2667"/>
      <c r="F315" s="2846" t="str">
        <f>INDEX(PT_DIFFERENTIATION_VTAR,MATCH(A315,PT_DIFFERENTIATION_VTAR_ID,0))</f>
        <v>Тариф на транспортировку горячей воды</v>
      </c>
      <c r="G315" s="2890" t="str">
        <f>INDEX(PT_DIFFERENTIATION_NTAR,MATCH(B315,PT_DIFFERENTIATION_NTAR_ID,0))</f>
        <v/>
      </c>
      <c r="H315" s="2325"/>
      <c r="I315" s="2202"/>
      <c r="J315" s="2236"/>
      <c r="K315" s="2241"/>
      <c r="L315" s="2325" t="s">
        <v>430</v>
      </c>
      <c r="M315" s="804"/>
      <c r="N315" s="797"/>
      <c r="O315" s="2087"/>
      <c r="P315" s="2087"/>
      <c r="AH315" s="2094">
        <v>0</v>
      </c>
    </row>
    <row s="28229" customFormat="1" customHeight="1" ht="18.75" hidden="1">
      <c r="A316" s="2243"/>
      <c r="B316" s="2243"/>
      <c r="C316" s="832" t="s">
        <v>5032</v>
      </c>
      <c r="D316" s="2925"/>
      <c r="E316" s="2667"/>
      <c r="F316" s="2846"/>
      <c r="G316" s="2890"/>
      <c r="H316" s="1963"/>
      <c r="I316" s="1114" t="s">
        <v>5031</v>
      </c>
      <c r="J316" s="1034"/>
      <c r="K316" s="1963"/>
      <c r="L316" s="677"/>
      <c r="M316" s="804"/>
      <c r="N316" s="797"/>
      <c r="O316" s="2087"/>
      <c r="P316" s="2087"/>
      <c r="AH316" s="2094">
        <v>0</v>
      </c>
    </row>
    <row s="28229" customFormat="1" customHeight="1" ht="0.75" hidden="1">
      <c r="A317" s="2243"/>
      <c r="B317" s="2243"/>
      <c r="C317" s="832" t="s">
        <v>5039</v>
      </c>
      <c r="D317" s="2925"/>
      <c r="E317" s="2667"/>
      <c r="F317" s="2846"/>
      <c r="G317" s="863"/>
      <c r="H317" s="1963"/>
      <c r="I317" s="1114"/>
      <c r="J317" s="1034"/>
      <c r="K317" s="1963"/>
      <c r="L317" s="677"/>
      <c r="M317" s="804"/>
      <c r="N317" s="797"/>
      <c r="O317" s="2087"/>
      <c r="P317" s="2087"/>
      <c r="AH317" s="2094">
        <v>0</v>
      </c>
    </row>
    <row s="28229" customFormat="1" customHeight="1" ht="18.75" hidden="1">
      <c r="A318" s="2243" t="s">
        <v>384</v>
      </c>
      <c r="B318" s="2243" t="s">
        <v>385</v>
      </c>
      <c r="C318" s="832"/>
      <c r="D318" s="2925"/>
      <c r="E318" s="2667"/>
      <c r="F318" s="284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90" t="str">
        <f>INDEX(PT_DIFFERENTIATION_NTAR,MATCH(B318,PT_DIFFERENTIATION_NTAR_ID,0))</f>
        <v/>
      </c>
      <c r="H318" s="2325"/>
      <c r="I318" s="2202"/>
      <c r="J318" s="2236"/>
      <c r="K318" s="2241"/>
      <c r="L318" s="2325" t="s">
        <v>430</v>
      </c>
      <c r="M318" s="804"/>
      <c r="N318" s="797"/>
      <c r="O318" s="2087"/>
      <c r="P318" s="2087"/>
      <c r="AH318" s="2094">
        <v>0</v>
      </c>
    </row>
    <row s="28229" customFormat="1" customHeight="1" ht="18.75" hidden="1">
      <c r="A319" s="2243"/>
      <c r="B319" s="2243"/>
      <c r="C319" s="832" t="s">
        <v>5032</v>
      </c>
      <c r="D319" s="2925"/>
      <c r="E319" s="2667"/>
      <c r="F319" s="2846"/>
      <c r="G319" s="2890"/>
      <c r="H319" s="1963"/>
      <c r="I319" s="1114" t="s">
        <v>5031</v>
      </c>
      <c r="J319" s="1034"/>
      <c r="K319" s="1963"/>
      <c r="L319" s="677"/>
      <c r="M319" s="804"/>
      <c r="N319" s="797"/>
      <c r="O319" s="2087"/>
      <c r="P319" s="2087"/>
      <c r="AH319" s="2094">
        <v>0</v>
      </c>
    </row>
    <row s="28229" customFormat="1" customHeight="1" ht="0.75" hidden="1">
      <c r="A320" s="2243"/>
      <c r="B320" s="2243"/>
      <c r="C320" s="832" t="s">
        <v>5039</v>
      </c>
      <c r="D320" s="2925"/>
      <c r="E320" s="2667"/>
      <c r="F320" s="2846"/>
      <c r="G320" s="863"/>
      <c r="H320" s="1963"/>
      <c r="I320" s="1114"/>
      <c r="J320" s="1034"/>
      <c r="K320" s="1963"/>
      <c r="L320" s="677"/>
      <c r="M320" s="804"/>
      <c r="N320" s="797"/>
      <c r="O320" s="2087"/>
      <c r="P320" s="2087"/>
      <c r="AH320" s="2094">
        <v>0</v>
      </c>
    </row>
    <row s="28229" customFormat="1" customHeight="1" ht="18.75" hidden="1">
      <c r="A321" s="2243" t="s">
        <v>389</v>
      </c>
      <c r="B321" s="2243" t="s">
        <v>390</v>
      </c>
      <c r="C321" s="832"/>
      <c r="D321" s="2925"/>
      <c r="E321" s="2667"/>
      <c r="F321" s="2846" t="str">
        <f>INDEX(PT_DIFFERENTIATION_VTAR,MATCH(A321,PT_DIFFERENTIATION_VTAR_ID,0))</f>
        <v>Тариф на водоотведение</v>
      </c>
      <c r="G321" s="2890" t="str">
        <f>INDEX(PT_DIFFERENTIATION_NTAR,MATCH(B321,PT_DIFFERENTIATION_NTAR_ID,0))</f>
        <v/>
      </c>
      <c r="H321" s="2325"/>
      <c r="I321" s="2202"/>
      <c r="J321" s="2236"/>
      <c r="K321" s="2241"/>
      <c r="L321" s="2325" t="s">
        <v>430</v>
      </c>
      <c r="M321" s="804"/>
      <c r="N321" s="797"/>
      <c r="O321" s="2087"/>
      <c r="P321" s="2087"/>
      <c r="AH321" s="2094">
        <v>0</v>
      </c>
    </row>
    <row s="28229" customFormat="1" customHeight="1" ht="18.75" hidden="1">
      <c r="A322" s="2243"/>
      <c r="B322" s="2243"/>
      <c r="C322" s="832" t="s">
        <v>5032</v>
      </c>
      <c r="D322" s="2925"/>
      <c r="E322" s="2667"/>
      <c r="F322" s="2846"/>
      <c r="G322" s="2890"/>
      <c r="H322" s="1963"/>
      <c r="I322" s="1114" t="s">
        <v>5031</v>
      </c>
      <c r="J322" s="1034"/>
      <c r="K322" s="1963"/>
      <c r="L322" s="677"/>
      <c r="M322" s="804"/>
      <c r="N322" s="797"/>
      <c r="O322" s="2087"/>
      <c r="P322" s="2087"/>
      <c r="AH322" s="2094">
        <v>0</v>
      </c>
    </row>
    <row s="28229" customFormat="1" customHeight="1" ht="0.75" hidden="1">
      <c r="A323" s="2243"/>
      <c r="B323" s="2243"/>
      <c r="C323" s="832" t="s">
        <v>5039</v>
      </c>
      <c r="D323" s="2925"/>
      <c r="E323" s="2667"/>
      <c r="F323" s="2846"/>
      <c r="G323" s="863"/>
      <c r="H323" s="1963"/>
      <c r="I323" s="1114"/>
      <c r="J323" s="1034"/>
      <c r="K323" s="1963"/>
      <c r="L323" s="677"/>
      <c r="M323" s="804"/>
      <c r="N323" s="797"/>
      <c r="O323" s="2087"/>
      <c r="P323" s="2087"/>
      <c r="AH323" s="2094">
        <v>0</v>
      </c>
    </row>
    <row s="28229" customFormat="1" customHeight="1" ht="18.75" hidden="1">
      <c r="A324" s="2243" t="s">
        <v>394</v>
      </c>
      <c r="B324" s="2243" t="s">
        <v>395</v>
      </c>
      <c r="C324" s="832"/>
      <c r="D324" s="2925"/>
      <c r="E324" s="2667"/>
      <c r="F324" s="2846" t="str">
        <f>INDEX(PT_DIFFERENTIATION_VTAR,MATCH(A324,PT_DIFFERENTIATION_VTAR_ID,0))</f>
        <v>Тариф на транспортировку сточных вод</v>
      </c>
      <c r="G324" s="2890" t="str">
        <f>INDEX(PT_DIFFERENTIATION_NTAR,MATCH(B324,PT_DIFFERENTIATION_NTAR_ID,0))</f>
        <v/>
      </c>
      <c r="H324" s="2325"/>
      <c r="I324" s="2202"/>
      <c r="J324" s="2236"/>
      <c r="K324" s="2241"/>
      <c r="L324" s="2325" t="s">
        <v>430</v>
      </c>
      <c r="M324" s="804"/>
      <c r="N324" s="797"/>
      <c r="O324" s="2087"/>
      <c r="P324" s="2087"/>
      <c r="AH324" s="2094">
        <v>0</v>
      </c>
    </row>
    <row s="28229" customFormat="1" customHeight="1" ht="18.75" hidden="1">
      <c r="A325" s="2243"/>
      <c r="B325" s="2243"/>
      <c r="C325" s="832" t="s">
        <v>5032</v>
      </c>
      <c r="D325" s="2925"/>
      <c r="E325" s="2667"/>
      <c r="F325" s="2846"/>
      <c r="G325" s="2890"/>
      <c r="H325" s="1963"/>
      <c r="I325" s="1114" t="s">
        <v>5031</v>
      </c>
      <c r="J325" s="1034"/>
      <c r="K325" s="1963"/>
      <c r="L325" s="677"/>
      <c r="M325" s="804"/>
      <c r="N325" s="797"/>
      <c r="O325" s="2087"/>
      <c r="P325" s="2087"/>
      <c r="AH325" s="2094">
        <v>0</v>
      </c>
    </row>
    <row s="28229" customFormat="1" customHeight="1" ht="0.75" hidden="1">
      <c r="A326" s="2243"/>
      <c r="B326" s="2243"/>
      <c r="C326" s="832" t="s">
        <v>5039</v>
      </c>
      <c r="D326" s="2925"/>
      <c r="E326" s="2667"/>
      <c r="F326" s="2846"/>
      <c r="G326" s="863"/>
      <c r="H326" s="1963"/>
      <c r="I326" s="1114"/>
      <c r="J326" s="1034"/>
      <c r="K326" s="1963"/>
      <c r="L326" s="677"/>
      <c r="M326" s="804"/>
      <c r="N326" s="797"/>
      <c r="O326" s="2087"/>
      <c r="P326" s="2087"/>
      <c r="AH326" s="2094">
        <v>0</v>
      </c>
    </row>
    <row s="28229" customFormat="1" customHeight="1" ht="18.75" hidden="1">
      <c r="A327" s="2243" t="s">
        <v>399</v>
      </c>
      <c r="B327" s="2243" t="s">
        <v>400</v>
      </c>
      <c r="C327" s="832"/>
      <c r="D327" s="2925"/>
      <c r="E327" s="2667"/>
      <c r="F327" s="2846" t="str">
        <f>INDEX(PT_DIFFERENTIATION_VTAR,MATCH(A327,PT_DIFFERENTIATION_VTAR_ID,0))</f>
        <v>Тариф на подключение (технологическое присоединение) к централизованной системе водоотведения</v>
      </c>
      <c r="G327" s="2890" t="str">
        <f>INDEX(PT_DIFFERENTIATION_NTAR,MATCH(B327,PT_DIFFERENTIATION_NTAR_ID,0))</f>
        <v/>
      </c>
      <c r="H327" s="2325"/>
      <c r="I327" s="2202"/>
      <c r="J327" s="2236"/>
      <c r="K327" s="2241"/>
      <c r="L327" s="2325" t="s">
        <v>430</v>
      </c>
      <c r="M327" s="804"/>
      <c r="N327" s="797"/>
      <c r="O327" s="2087"/>
      <c r="P327" s="2087"/>
      <c r="AH327" s="2094">
        <v>0</v>
      </c>
    </row>
    <row s="28229" customFormat="1" customHeight="1" ht="18.75" hidden="1">
      <c r="A328" s="2243"/>
      <c r="B328" s="2243"/>
      <c r="C328" s="832" t="s">
        <v>5032</v>
      </c>
      <c r="D328" s="2925"/>
      <c r="E328" s="2667"/>
      <c r="F328" s="2846"/>
      <c r="G328" s="2890"/>
      <c r="H328" s="1963"/>
      <c r="I328" s="1114" t="s">
        <v>5031</v>
      </c>
      <c r="J328" s="1034"/>
      <c r="K328" s="1963"/>
      <c r="L328" s="677"/>
      <c r="M328" s="804"/>
      <c r="N328" s="797"/>
      <c r="O328" s="2087"/>
      <c r="P328" s="2087"/>
      <c r="AH328" s="2094">
        <v>0</v>
      </c>
    </row>
    <row s="28229" customFormat="1" customHeight="1" ht="1.05">
      <c r="A329" s="2243"/>
      <c r="B329" s="2243"/>
      <c r="C329" s="832" t="s">
        <v>5039</v>
      </c>
      <c r="D329" s="2925"/>
      <c r="E329" s="2667"/>
      <c r="F329" s="2846"/>
      <c r="G329" s="863"/>
      <c r="H329" s="1963"/>
      <c r="I329" s="1114"/>
      <c r="J329" s="1034"/>
      <c r="K329" s="1963"/>
      <c r="L329" s="677"/>
      <c r="M329" s="804"/>
      <c r="N329" s="797"/>
      <c r="O329" s="2087"/>
      <c r="P329" s="2087"/>
      <c r="AH329" s="2094">
        <v>1</v>
      </c>
    </row>
    <row s="28697" customFormat="1" customHeight="1" ht="3">
      <c r="A330" s="2243"/>
      <c r="B330" s="2243"/>
      <c r="C330" s="2244"/>
      <c r="E330" s="865"/>
      <c r="F330" s="865"/>
      <c r="G330" s="865"/>
      <c r="H330" s="865"/>
      <c r="I330" s="865"/>
      <c r="J330" s="865"/>
      <c r="K330" s="865"/>
      <c r="L330" s="865"/>
      <c r="M330" s="865"/>
      <c r="O330" s="659"/>
      <c r="P330" s="659"/>
      <c r="AH330" s="603">
        <v>3</v>
      </c>
    </row>
    <row customHeight="1" ht="26.25">
      <c r="E331" s="665"/>
      <c r="F331" s="2748"/>
      <c r="G331" s="2748"/>
      <c r="H331" s="2748"/>
      <c r="I331" s="2748"/>
      <c r="J331" s="2748"/>
      <c r="K331" s="2748"/>
      <c r="L331" s="2748"/>
      <c r="M331" s="2748"/>
      <c r="AH331" s="837">
        <v>25</v>
      </c>
    </row>
    <row customHeight="1" ht="14.25" hidden="1">
      <c r="A332" s="2242" t="s">
        <v>82</v>
      </c>
      <c r="B332" s="2242">
        <v>0</v>
      </c>
      <c r="C332" s="832">
        <v>0</v>
      </c>
      <c r="D332" s="807">
        <v>3</v>
      </c>
      <c r="E332" s="837">
        <v>6</v>
      </c>
      <c r="F332" s="837">
        <v>46</v>
      </c>
      <c r="G332" s="837">
        <v>35</v>
      </c>
      <c r="H332" s="837">
        <v>3</v>
      </c>
      <c r="I332" s="837">
        <v>11</v>
      </c>
      <c r="J332" s="837">
        <v>11</v>
      </c>
      <c r="K332" s="837">
        <v>35</v>
      </c>
      <c r="L332" s="837">
        <v>35</v>
      </c>
      <c r="M332" s="837">
        <v>84</v>
      </c>
      <c r="N332" s="837">
        <v>10</v>
      </c>
      <c r="O332" s="813">
        <v>10</v>
      </c>
      <c r="P332" s="813">
        <v>10</v>
      </c>
      <c r="Q332" s="837">
        <v>10</v>
      </c>
      <c r="R332" s="837">
        <v>10</v>
      </c>
      <c r="S332" s="837">
        <v>10</v>
      </c>
      <c r="T332" s="837">
        <v>10</v>
      </c>
      <c r="U332" s="837">
        <v>10</v>
      </c>
      <c r="V332" s="837">
        <v>10</v>
      </c>
      <c r="W332" s="837">
        <v>10</v>
      </c>
      <c r="X332" s="837">
        <v>10</v>
      </c>
      <c r="Y332" s="837">
        <v>10</v>
      </c>
      <c r="Z332" s="837">
        <v>10</v>
      </c>
      <c r="AA332" s="837">
        <v>10</v>
      </c>
      <c r="AB332" s="837">
        <v>10</v>
      </c>
      <c r="AC332" s="837">
        <v>10</v>
      </c>
      <c r="AD332" s="837">
        <v>10</v>
      </c>
      <c r="AE332" s="837">
        <v>10</v>
      </c>
      <c r="AF332" s="837">
        <v>10</v>
      </c>
      <c r="AG332" s="837">
        <v>10</v>
      </c>
      <c r="AH332" s="83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8BC3EF-51B6-A42C-9E04-4B2C20FF8BB2}"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8924" width="9.140625" hidden="1" customWidth="1"/>
    <col min="2" max="2" style="28178" width="9.140625" hidden="1" customWidth="1"/>
    <col min="3" max="3" style="28199" width="3.00390625" customWidth="1"/>
    <col min="4" max="4" style="28229" width="6.00390625" customWidth="1"/>
    <col min="5" max="5" style="28229" width="53.00390625" customWidth="1"/>
    <col min="6" max="7" style="28229" width="35.00390625" customWidth="1"/>
    <col min="8" max="8" style="28229" width="89.00390625" customWidth="1"/>
    <col min="9" max="9" style="28229" width="10.00390625" customWidth="1"/>
    <col min="10" max="11" style="28181" width="10.00390625" customWidth="1"/>
    <col min="12" max="17" style="28229" width="10.00390625" customWidth="1"/>
    <col min="18" max="18" style="28229" width="10.57421875" hidden="1"/>
  </cols>
  <sheetData>
    <row customHeight="1" ht="22.5" hidden="1">
      <c r="N1" s="718"/>
      <c r="O1" s="718"/>
      <c r="Q1" s="718"/>
      <c r="R1" s="837" t="s">
        <v>14</v>
      </c>
    </row>
    <row s="28229" customFormat="1" customHeight="1" ht="18.75" hidden="1">
      <c r="A2" s="565"/>
      <c r="B2" s="1623"/>
      <c r="C2" s="2193" t="s">
        <v>103</v>
      </c>
      <c r="D2" s="2136"/>
      <c r="E2" s="2145"/>
      <c r="F2" s="720"/>
      <c r="G2" s="1624"/>
      <c r="H2" s="837"/>
      <c r="I2" s="2087"/>
      <c r="J2" s="2087"/>
      <c r="R2" s="2094">
        <v>0</v>
      </c>
    </row>
    <row customHeight="1" ht="14.25" hidden="1">
      <c r="R3" s="837">
        <v>0</v>
      </c>
    </row>
    <row customHeight="1" ht="6.3">
      <c r="C4" s="839"/>
      <c r="D4" s="826"/>
      <c r="E4" s="826"/>
      <c r="F4" s="826"/>
      <c r="G4" s="548"/>
      <c r="H4" s="548"/>
      <c r="R4" s="837">
        <v>6</v>
      </c>
    </row>
    <row customHeight="1" ht="34.5">
      <c r="C5" s="839"/>
      <c r="D5" s="29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18"/>
      <c r="F5" s="2918"/>
      <c r="G5" s="2919"/>
      <c r="H5" s="729"/>
      <c r="R5" s="837">
        <v>33</v>
      </c>
    </row>
    <row s="28229" customFormat="1" customHeight="1" ht="18">
      <c r="A6" s="2132"/>
      <c r="B6" s="1623"/>
      <c r="C6" s="839"/>
      <c r="D6" s="2920" t="str">
        <f>IF(org=0,"Не определено",org)</f>
        <v>КГУП "Примтеплоэнерго"</v>
      </c>
      <c r="E6" s="2921"/>
      <c r="F6" s="2921"/>
      <c r="G6" s="2922"/>
      <c r="H6" s="729"/>
      <c r="J6" s="2087"/>
      <c r="K6" s="2087"/>
      <c r="R6" s="2094">
        <v>17</v>
      </c>
    </row>
    <row customHeight="1" ht="14.699999999999998">
      <c r="C7" s="839"/>
      <c r="D7" s="826"/>
      <c r="E7" s="852"/>
      <c r="F7" s="852"/>
      <c r="G7" s="1215"/>
      <c r="H7" s="656"/>
      <c r="R7" s="837">
        <v>14</v>
      </c>
    </row>
    <row customHeight="1" ht="14.699999999999998">
      <c r="C8" s="839"/>
      <c r="D8" s="2672" t="s">
        <v>424</v>
      </c>
      <c r="E8" s="2672"/>
      <c r="F8" s="2672"/>
      <c r="G8" s="2672"/>
      <c r="H8" s="2852" t="s">
        <v>425</v>
      </c>
      <c r="R8" s="837">
        <v>14</v>
      </c>
    </row>
    <row customHeight="1" ht="24">
      <c r="C9" s="839"/>
      <c r="D9" s="849" t="s">
        <v>88</v>
      </c>
      <c r="E9" s="571" t="s">
        <v>426</v>
      </c>
      <c r="F9" s="571" t="s">
        <v>427</v>
      </c>
      <c r="G9" s="571" t="s">
        <v>514</v>
      </c>
      <c r="H9" s="2852"/>
      <c r="R9" s="837">
        <v>23</v>
      </c>
    </row>
    <row customHeight="1" ht="14.699999999999998">
      <c r="A10" s="806"/>
      <c r="C10" s="839"/>
      <c r="D10" s="610" t="s">
        <v>132</v>
      </c>
      <c r="E10" s="234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20"/>
      <c r="G10" s="676"/>
      <c r="H10" s="2632" t="s">
        <v>5040</v>
      </c>
      <c r="R10" s="837">
        <v>14</v>
      </c>
    </row>
    <row customHeight="1" ht="14.699999999999998">
      <c r="A11" s="806"/>
      <c r="C11" s="839"/>
      <c r="D11" s="610" t="s">
        <v>102</v>
      </c>
      <c r="E11" s="234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20"/>
      <c r="G11" s="676"/>
      <c r="H11" s="2633"/>
      <c r="R11" s="837">
        <v>14</v>
      </c>
    </row>
    <row customHeight="1" ht="14.699999999999998">
      <c r="A12" s="565"/>
      <c r="C12" s="850"/>
      <c r="D12" s="610" t="s">
        <v>90</v>
      </c>
      <c r="E12" s="851" t="str">
        <f>"Сведения о планировании закупочных процедур"&amp;IF(TEMPLATE_SPHERE="TKO"," &lt;1&gt;","")</f>
        <v>Сведения о планировании закупочных процедур</v>
      </c>
      <c r="F12" s="720"/>
      <c r="G12" s="676"/>
      <c r="H12" s="26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13"/>
      <c r="K12" s="837"/>
      <c r="R12" s="837">
        <v>14</v>
      </c>
    </row>
    <row customHeight="1" ht="14.699999999999998">
      <c r="A13" s="565"/>
      <c r="C13" s="850"/>
      <c r="D13" s="610" t="s">
        <v>91</v>
      </c>
      <c r="E13" s="851" t="str">
        <f>"Сведения о результатах проведения закупочных процедур"&amp;IF(TEMPLATE_SPHERE="TKO"," &lt;1&gt;","")</f>
        <v>Сведения о результатах проведения закупочных процедур</v>
      </c>
      <c r="F13" s="720"/>
      <c r="G13" s="676"/>
      <c r="H13" s="2633"/>
      <c r="I13" s="813"/>
      <c r="K13" s="837"/>
      <c r="R13" s="837">
        <v>14</v>
      </c>
    </row>
    <row customHeight="1" ht="14.699999999999998">
      <c r="A14" s="806"/>
      <c r="C14" s="839"/>
      <c r="D14" s="810"/>
      <c r="E14" s="858" t="s">
        <v>446</v>
      </c>
      <c r="F14" s="812"/>
      <c r="G14" s="664"/>
      <c r="H14" s="2634"/>
      <c r="R14" s="837">
        <v>14</v>
      </c>
    </row>
    <row s="28229" customFormat="1" customHeight="1" ht="14.699999999999998">
      <c r="A15" s="806"/>
      <c r="B15" s="1623"/>
      <c r="C15" s="839"/>
      <c r="D15" s="859"/>
      <c r="E15" s="2140"/>
      <c r="F15" s="2141"/>
      <c r="G15" s="2142"/>
      <c r="H15" s="2143"/>
      <c r="J15" s="2087"/>
      <c r="K15" s="2087"/>
      <c r="R15" s="2094">
        <v>14</v>
      </c>
    </row>
    <row customHeight="1" ht="14.699999999999998">
      <c r="D16" s="2144"/>
      <c r="E16" s="2848"/>
      <c r="F16" s="2848"/>
      <c r="G16" s="2848"/>
      <c r="H16" s="2848"/>
      <c r="R16" s="837">
        <v>14</v>
      </c>
    </row>
    <row customHeight="1" ht="22.5" hidden="1">
      <c r="A17" s="827" t="s">
        <v>82</v>
      </c>
      <c r="B17" s="609">
        <v>0</v>
      </c>
      <c r="C17" s="807">
        <v>3</v>
      </c>
      <c r="D17" s="837">
        <v>6</v>
      </c>
      <c r="E17" s="837">
        <v>53</v>
      </c>
      <c r="F17" s="837">
        <v>35</v>
      </c>
      <c r="G17" s="837">
        <v>35</v>
      </c>
      <c r="H17" s="837">
        <v>89</v>
      </c>
      <c r="I17" s="837">
        <v>10</v>
      </c>
      <c r="J17" s="813">
        <v>10</v>
      </c>
      <c r="K17" s="813">
        <v>10</v>
      </c>
      <c r="L17" s="837">
        <v>10</v>
      </c>
      <c r="M17" s="837">
        <v>10</v>
      </c>
      <c r="N17" s="837">
        <v>10</v>
      </c>
      <c r="O17" s="837">
        <v>10</v>
      </c>
      <c r="P17" s="837">
        <v>10</v>
      </c>
      <c r="Q17" s="837">
        <v>10</v>
      </c>
      <c r="R17" s="83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D135E4-A7FC-8865-53DA-88D3CF53522D}"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8181" width="3.7109375" hidden="1" customWidth="1"/>
    <col min="3" max="3" style="28795" width="3.00390625" customWidth="1"/>
    <col min="4" max="4" style="28795" width="6.00390625" customWidth="1"/>
    <col min="5" max="5" style="28795" width="42.00390625" customWidth="1"/>
    <col min="6" max="6" style="28795" width="15.00390625" customWidth="1"/>
    <col min="7" max="7" style="28795" width="42.00390625" customWidth="1"/>
    <col min="8" max="8" style="28795" width="3.00390625" customWidth="1"/>
    <col min="9" max="9" style="28795" width="5.00390625" customWidth="1"/>
    <col min="10" max="10" style="28795" width="47.00390625" customWidth="1"/>
    <col min="11" max="12" style="28795" width="3.00390625" customWidth="1"/>
    <col min="13" max="13" style="28795" width="5.00390625" customWidth="1"/>
    <col min="14" max="14" style="28795" width="28.00390625" customWidth="1"/>
    <col min="15" max="16" style="28795" width="3.00390625" customWidth="1"/>
    <col min="17" max="17" style="28795" width="5.00390625" customWidth="1"/>
    <col min="18" max="18" style="28795" width="34.00390625" customWidth="1"/>
    <col min="19" max="20" style="28795" width="3.7109375" customWidth="1"/>
    <col min="21" max="21" style="28795" width="5.7109375" customWidth="1"/>
    <col min="22" max="22" style="28795" width="34.421875" customWidth="1"/>
    <col min="23" max="23" style="28795" width="30.00390625" customWidth="1"/>
    <col min="24" max="24" style="28795" width="3.00390625" customWidth="1"/>
    <col min="25" max="28" style="28308" width="9.8515625" hidden="1" customWidth="1"/>
    <col min="29" max="29" style="28308" width="27.00390625" hidden="1" customWidth="1"/>
    <col min="30" max="30" style="28308" width="10.57421875" hidden="1" customWidth="1"/>
    <col min="31" max="31" style="28308" width="10.7109375" hidden="1" customWidth="1"/>
    <col min="32" max="32" style="28308" width="10.00390625" hidden="1" customWidth="1"/>
    <col min="33" max="33" style="28308" width="12.8515625" hidden="1" customWidth="1"/>
    <col min="34" max="34" style="28308" width="24.421875" hidden="1" customWidth="1"/>
    <col min="35" max="35" style="28308" width="15.8515625" hidden="1" customWidth="1"/>
    <col min="36" max="36" style="28308" width="19.421875" hidden="1" customWidth="1"/>
    <col min="37" max="37" style="28308" width="11.00390625" hidden="1" customWidth="1"/>
    <col min="38" max="38" style="28308" width="23.57421875" hidden="1" customWidth="1"/>
    <col min="39" max="39" style="28308" width="23.8515625" hidden="1" customWidth="1"/>
    <col min="40" max="40" style="28308" width="25.28125" hidden="1" customWidth="1"/>
    <col min="41" max="41" style="28308" width="16.8515625" hidden="1" customWidth="1"/>
    <col min="42" max="42" style="28308" width="29.57421875" hidden="1" customWidth="1"/>
    <col min="43" max="43" style="28308" width="29.8515625" hidden="1" customWidth="1"/>
    <col min="44" max="44" style="28795" width="9.140625" hidden="1"/>
  </cols>
  <sheetData>
    <row customHeight="1" ht="11.25" hidden="1">
      <c r="A1" s="619"/>
      <c r="AR1" s="567" t="s">
        <v>14</v>
      </c>
    </row>
    <row customHeight="1" ht="11.25" hidden="1">
      <c r="AR2" s="567">
        <v>0</v>
      </c>
    </row>
    <row customHeight="1" ht="11.25" hidden="1">
      <c r="AR3" s="567">
        <v>0</v>
      </c>
    </row>
    <row customHeight="1" ht="3">
      <c r="AR4" s="567">
        <v>3</v>
      </c>
    </row>
    <row s="26099" customFormat="1" customHeight="1" ht="30.45">
      <c r="A5" s="617"/>
      <c r="B5" s="617"/>
      <c r="D5" s="262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21"/>
      <c r="F5" s="2621"/>
      <c r="G5" s="2621"/>
      <c r="H5" s="2621"/>
      <c r="I5" s="2621"/>
      <c r="J5" s="2622"/>
      <c r="K5" s="728"/>
      <c r="L5" s="605"/>
      <c r="M5" s="605"/>
      <c r="N5" s="605"/>
      <c r="O5" s="605"/>
      <c r="P5" s="605"/>
      <c r="Q5" s="605"/>
      <c r="R5" s="605"/>
      <c r="S5" s="753"/>
      <c r="T5" s="753"/>
      <c r="U5" s="753"/>
      <c r="V5" s="753"/>
      <c r="W5" s="605"/>
      <c r="Y5" s="1723"/>
      <c r="Z5" s="1723"/>
      <c r="AA5" s="1723"/>
      <c r="AB5" s="1723"/>
      <c r="AC5" s="1723"/>
      <c r="AD5" s="1723"/>
      <c r="AE5" s="1723"/>
      <c r="AF5" s="1723"/>
      <c r="AG5" s="1723"/>
      <c r="AH5" s="1723"/>
      <c r="AI5" s="1723"/>
      <c r="AJ5" s="1723"/>
      <c r="AK5" s="1723"/>
      <c r="AL5" s="1723"/>
      <c r="AM5" s="1723"/>
      <c r="AN5" s="1723"/>
      <c r="AO5" s="1723"/>
      <c r="AP5" s="1723"/>
      <c r="AQ5" s="1723"/>
      <c r="AR5" s="574">
        <v>29</v>
      </c>
    </row>
    <row s="26099" customFormat="1" customHeight="1" ht="14.699999999999998">
      <c r="A6" s="1048"/>
      <c r="B6" s="1048"/>
      <c r="C6" s="1048"/>
      <c r="D6" s="2626" t="str">
        <f>IF(org=0,"Не определено",org)</f>
        <v>КГУП "Примтеплоэнерго"</v>
      </c>
      <c r="E6" s="2626"/>
      <c r="F6" s="2626"/>
      <c r="G6" s="2626"/>
      <c r="H6" s="2626"/>
      <c r="I6" s="2626"/>
      <c r="J6" s="2626"/>
      <c r="K6" s="1049"/>
      <c r="L6" s="1049"/>
      <c r="M6" s="1049"/>
      <c r="N6" s="1049"/>
      <c r="O6" s="1333"/>
      <c r="P6" s="1333"/>
      <c r="Q6" s="1333"/>
      <c r="R6" s="1333"/>
      <c r="S6" s="1333"/>
      <c r="T6" s="1333"/>
      <c r="U6" s="1333"/>
      <c r="V6" s="1333"/>
      <c r="W6" s="1333"/>
      <c r="X6" s="1049"/>
      <c r="Y6" s="1724"/>
      <c r="Z6" s="1724"/>
      <c r="AA6" s="1724"/>
      <c r="AB6" s="1724"/>
      <c r="AC6" s="1724"/>
      <c r="AD6" s="1724"/>
      <c r="AE6" s="1724"/>
      <c r="AF6" s="1724"/>
      <c r="AG6" s="1724"/>
      <c r="AH6" s="1724"/>
      <c r="AI6" s="1724"/>
      <c r="AJ6" s="1724"/>
      <c r="AK6" s="1724"/>
      <c r="AL6" s="1724"/>
      <c r="AM6" s="1724"/>
      <c r="AN6" s="1724"/>
      <c r="AO6" s="1724"/>
      <c r="AP6" s="1724"/>
      <c r="AQ6" s="1724"/>
      <c r="AR6" s="1050">
        <v>14</v>
      </c>
    </row>
    <row s="26097" customFormat="1" customHeight="1" ht="11.549999999999999">
      <c r="A7" s="674"/>
      <c r="B7" s="674"/>
      <c r="D7" s="2623"/>
      <c r="E7" s="2624"/>
      <c r="F7" s="2624"/>
      <c r="G7" s="2624"/>
      <c r="H7" s="2624"/>
      <c r="I7" s="2624"/>
      <c r="J7" s="2625"/>
      <c r="S7" s="762"/>
      <c r="T7" s="762"/>
      <c r="U7" s="762"/>
      <c r="V7" s="762"/>
      <c r="Y7" s="1725"/>
      <c r="Z7" s="1725"/>
      <c r="AA7" s="1725"/>
      <c r="AB7" s="1725"/>
      <c r="AC7" s="1725"/>
      <c r="AD7" s="1725"/>
      <c r="AE7" s="1725"/>
      <c r="AF7" s="1725"/>
      <c r="AG7" s="1725"/>
      <c r="AH7" s="1725"/>
      <c r="AI7" s="1725"/>
      <c r="AJ7" s="1725"/>
      <c r="AK7" s="1725"/>
      <c r="AL7" s="1725"/>
      <c r="AM7" s="1725"/>
      <c r="AN7" s="1725"/>
      <c r="AO7" s="1725"/>
      <c r="AP7" s="1725"/>
      <c r="AQ7" s="1725"/>
      <c r="AR7" s="739">
        <v>11</v>
      </c>
    </row>
    <row s="26099" customFormat="1" customHeight="1" ht="1.05">
      <c r="A8" s="617"/>
      <c r="B8" s="617"/>
      <c r="D8" s="675"/>
      <c r="E8" s="675"/>
      <c r="F8" s="675"/>
      <c r="G8" s="675"/>
      <c r="H8" s="675"/>
      <c r="I8" s="675"/>
      <c r="J8" s="675"/>
      <c r="K8" s="675"/>
      <c r="L8" s="675"/>
      <c r="M8" s="675"/>
      <c r="N8" s="675"/>
      <c r="O8" s="675"/>
      <c r="P8" s="675"/>
      <c r="Q8" s="675"/>
      <c r="R8" s="675"/>
      <c r="S8" s="675"/>
      <c r="T8" s="675"/>
      <c r="U8" s="675"/>
      <c r="V8" s="675"/>
      <c r="W8" s="675"/>
      <c r="X8" s="595"/>
      <c r="Y8" s="1723"/>
      <c r="Z8" s="1723"/>
      <c r="AA8" s="1723"/>
      <c r="AB8" s="1723"/>
      <c r="AC8" s="1723"/>
      <c r="AD8" s="1723"/>
      <c r="AE8" s="1723"/>
      <c r="AF8" s="1723"/>
      <c r="AG8" s="1723"/>
      <c r="AH8" s="1723"/>
      <c r="AI8" s="1723"/>
      <c r="AJ8" s="1723"/>
      <c r="AK8" s="1723"/>
      <c r="AL8" s="1723"/>
      <c r="AM8" s="1723"/>
      <c r="AN8" s="1723"/>
      <c r="AO8" s="1723"/>
      <c r="AP8" s="1723"/>
      <c r="AQ8" s="1723"/>
      <c r="AR8" s="574">
        <v>1</v>
      </c>
    </row>
    <row customHeight="1" ht="28.5">
      <c r="D9" s="2590" t="s">
        <v>88</v>
      </c>
      <c r="E9" s="2564" t="s">
        <v>254</v>
      </c>
      <c r="F9" s="2566"/>
      <c r="G9" s="2590" t="s">
        <v>240</v>
      </c>
      <c r="H9" s="2590" t="s">
        <v>88</v>
      </c>
      <c r="I9" s="2590"/>
      <c r="J9" s="2590" t="s">
        <v>255</v>
      </c>
      <c r="K9" s="2618" t="s">
        <v>256</v>
      </c>
      <c r="L9" s="2618"/>
      <c r="M9" s="2618"/>
      <c r="N9" s="2618"/>
      <c r="O9" s="2618" t="s">
        <v>257</v>
      </c>
      <c r="P9" s="2618"/>
      <c r="Q9" s="2618"/>
      <c r="R9" s="2618"/>
      <c r="S9" s="2618" t="s">
        <v>258</v>
      </c>
      <c r="T9" s="2618"/>
      <c r="U9" s="2618"/>
      <c r="V9" s="2618"/>
      <c r="W9" s="2590" t="s">
        <v>259</v>
      </c>
      <c r="AR9" s="567">
        <v>27</v>
      </c>
    </row>
    <row customHeight="1" ht="31.5">
      <c r="D10" s="2590"/>
      <c r="E10" s="1747" t="s">
        <v>89</v>
      </c>
      <c r="F10" s="1747" t="s">
        <v>260</v>
      </c>
      <c r="G10" s="2590"/>
      <c r="H10" s="2590"/>
      <c r="I10" s="2590"/>
      <c r="J10" s="2590"/>
      <c r="K10" s="573" t="s">
        <v>243</v>
      </c>
      <c r="L10" s="2590" t="s">
        <v>88</v>
      </c>
      <c r="M10" s="2590"/>
      <c r="N10" s="573" t="s">
        <v>261</v>
      </c>
      <c r="O10" s="573" t="s">
        <v>243</v>
      </c>
      <c r="P10" s="2590" t="s">
        <v>88</v>
      </c>
      <c r="Q10" s="2590"/>
      <c r="R10" s="573" t="s">
        <v>261</v>
      </c>
      <c r="S10" s="746" t="s">
        <v>243</v>
      </c>
      <c r="T10" s="2590" t="s">
        <v>88</v>
      </c>
      <c r="U10" s="2590"/>
      <c r="V10" s="746" t="s">
        <v>89</v>
      </c>
      <c r="W10" s="2590"/>
      <c r="Z10" s="1722" t="s">
        <v>262</v>
      </c>
      <c r="AA10" s="1722" t="s">
        <v>263</v>
      </c>
      <c r="AB10" s="1722" t="s">
        <v>264</v>
      </c>
      <c r="AC10" s="1722" t="s">
        <v>265</v>
      </c>
      <c r="AD10" s="1722" t="s">
        <v>266</v>
      </c>
      <c r="AE10" s="1722" t="s">
        <v>267</v>
      </c>
      <c r="AF10" s="1722" t="s">
        <v>268</v>
      </c>
      <c r="AG10" s="1722" t="s">
        <v>269</v>
      </c>
      <c r="AH10" s="1722" t="s">
        <v>270</v>
      </c>
      <c r="AI10" s="1722" t="s">
        <v>271</v>
      </c>
      <c r="AJ10" s="1722" t="s">
        <v>272</v>
      </c>
      <c r="AK10" s="1722" t="s">
        <v>273</v>
      </c>
      <c r="AL10" s="1722" t="s">
        <v>274</v>
      </c>
      <c r="AM10" s="1722" t="s">
        <v>275</v>
      </c>
      <c r="AN10" s="1722" t="s">
        <v>276</v>
      </c>
      <c r="AO10" s="1722" t="s">
        <v>277</v>
      </c>
      <c r="AP10" s="1722" t="s">
        <v>278</v>
      </c>
      <c r="AQ10" s="1722" t="s">
        <v>279</v>
      </c>
      <c r="AR10" s="567">
        <v>30</v>
      </c>
    </row>
    <row s="28181" customFormat="1" customHeight="1" ht="12" hidden="1">
      <c r="D11" s="1712" t="s">
        <v>132</v>
      </c>
      <c r="E11" s="1712" t="s">
        <v>102</v>
      </c>
      <c r="F11" s="1712"/>
      <c r="G11" s="1712" t="s">
        <v>90</v>
      </c>
      <c r="H11" s="2619" t="s">
        <v>114</v>
      </c>
      <c r="I11" s="2619"/>
      <c r="J11" s="1712" t="s">
        <v>92</v>
      </c>
      <c r="K11" s="1712" t="s">
        <v>93</v>
      </c>
      <c r="L11" s="2619" t="s">
        <v>126</v>
      </c>
      <c r="M11" s="2619"/>
      <c r="N11" s="1712" t="s">
        <v>130</v>
      </c>
      <c r="O11" s="1712" t="s">
        <v>135</v>
      </c>
      <c r="P11" s="2619" t="s">
        <v>140</v>
      </c>
      <c r="Q11" s="2619"/>
      <c r="R11" s="1712" t="s">
        <v>142</v>
      </c>
      <c r="S11" s="1712" t="s">
        <v>140</v>
      </c>
      <c r="T11" s="2619" t="s">
        <v>142</v>
      </c>
      <c r="U11" s="2619"/>
      <c r="V11" s="1712" t="s">
        <v>147</v>
      </c>
      <c r="W11" s="1712" t="s">
        <v>152</v>
      </c>
      <c r="Y11" s="1722"/>
      <c r="Z11" s="1722"/>
      <c r="AA11" s="1722"/>
      <c r="AB11" s="1722"/>
      <c r="AC11" s="1722"/>
      <c r="AD11" s="1722"/>
      <c r="AE11" s="1722"/>
      <c r="AF11" s="1722"/>
      <c r="AG11" s="1722"/>
      <c r="AH11" s="1722"/>
      <c r="AI11" s="1722"/>
      <c r="AJ11" s="1722"/>
      <c r="AK11" s="1722"/>
      <c r="AL11" s="1722"/>
      <c r="AM11" s="1722"/>
      <c r="AN11" s="1722"/>
      <c r="AO11" s="1722"/>
      <c r="AP11" s="1722"/>
      <c r="AQ11" s="1722"/>
      <c r="AR11" s="740">
        <v>0</v>
      </c>
    </row>
    <row customHeight="1" ht="14.25" hidden="1">
      <c r="C12" s="672"/>
      <c r="D12" s="1745">
        <v>0</v>
      </c>
      <c r="E12" s="713"/>
      <c r="F12" s="713"/>
      <c r="G12" s="713"/>
      <c r="H12" s="714"/>
      <c r="I12" s="714"/>
      <c r="J12" s="621"/>
      <c r="K12" s="575"/>
      <c r="L12" s="621"/>
      <c r="M12" s="621"/>
      <c r="N12" s="715"/>
      <c r="O12" s="575"/>
      <c r="P12" s="621"/>
      <c r="Q12" s="621"/>
      <c r="R12" s="716"/>
      <c r="S12" s="747"/>
      <c r="T12" s="755"/>
      <c r="U12" s="755"/>
      <c r="V12" s="759"/>
      <c r="W12" s="575"/>
      <c r="X12" s="604"/>
      <c r="AR12" s="567">
        <v>0</v>
      </c>
    </row>
    <row s="28795" customFormat="1" customHeight="1" ht="17.25" hidden="1">
      <c r="A13" s="784"/>
      <c r="C13" s="672"/>
      <c r="D13" s="2598">
        <v>1</v>
      </c>
      <c r="E13" s="2606" t="s">
        <v>280</v>
      </c>
      <c r="F13" s="2608" t="s">
        <v>19</v>
      </c>
      <c r="G13" s="2606"/>
      <c r="H13" s="2611"/>
      <c r="I13" s="2613"/>
      <c r="J13" s="2615"/>
      <c r="K13" s="2600"/>
      <c r="L13" s="2600"/>
      <c r="M13" s="2600"/>
      <c r="N13" s="2602"/>
      <c r="O13" s="2600"/>
      <c r="P13" s="2600"/>
      <c r="Q13" s="2600"/>
      <c r="R13" s="2605"/>
      <c r="S13" s="2600"/>
      <c r="T13" s="1883"/>
      <c r="U13" s="1883"/>
      <c r="V13" s="1882"/>
      <c r="W13" s="1759"/>
      <c r="Y13" s="1730"/>
      <c r="Z13" s="1730"/>
      <c r="AA13" s="1730"/>
      <c r="AB13" s="1730"/>
      <c r="AC13" s="1730" t="s">
        <v>281</v>
      </c>
      <c r="AD13" s="1730" t="s">
        <v>282</v>
      </c>
      <c r="AE13" s="1730" t="s">
        <v>283</v>
      </c>
      <c r="AF13" s="1730" t="s">
        <v>284</v>
      </c>
      <c r="AG13" s="1730" t="s">
        <v>285</v>
      </c>
      <c r="AH13" s="1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30" t="str">
        <f>IF($G$13=0,"",$G$13)</f>
        <v/>
      </c>
      <c r="AJ13" s="1730" t="str">
        <f>IF($J$13=0,"",$J$13)</f>
        <v/>
      </c>
      <c r="AK13" s="1730" t="str">
        <f>IF($K$13="нет","без дифференциации",IF($N$13=0,"",$N$13))</f>
        <v/>
      </c>
      <c r="AL13" s="1730" t="str">
        <f>IF($O$13="нет","без дифференциации",IF($R$13=0,"",$R$13))</f>
        <v/>
      </c>
      <c r="AM13" s="1730" t="str">
        <f>IF($S$13="нет","без дифференциации",IF($V$13=0,"",$V$13))</f>
        <v/>
      </c>
      <c r="AN13" s="1730">
        <f>$I$13</f>
        <v>0</v>
      </c>
      <c r="AO13" s="1730" t="str">
        <f>$I$13&amp;"."&amp;$M$13</f>
        <v>.</v>
      </c>
      <c r="AP13" s="1730" t="str">
        <f>$I$13&amp;"."&amp;$M$13&amp;"."&amp;$Q$13</f>
        <v>..</v>
      </c>
      <c r="AQ13" s="1730" t="str">
        <f>$I$13&amp;"."&amp;$M$13&amp;"."&amp;$Q$13&amp;"."&amp;$U$13</f>
        <v>...</v>
      </c>
      <c r="AR13" s="1213">
        <v>0</v>
      </c>
    </row>
    <row s="28795" customFormat="1" customHeight="1" ht="17.25" hidden="1">
      <c r="A14" s="784"/>
      <c r="C14" s="783"/>
      <c r="D14" s="2598"/>
      <c r="E14" s="2606"/>
      <c r="F14" s="2609"/>
      <c r="G14" s="2606"/>
      <c r="H14" s="2612"/>
      <c r="I14" s="2614"/>
      <c r="J14" s="2616"/>
      <c r="K14" s="2601"/>
      <c r="L14" s="2601"/>
      <c r="M14" s="2601"/>
      <c r="N14" s="2603"/>
      <c r="O14" s="2601"/>
      <c r="P14" s="2601"/>
      <c r="Q14" s="2601"/>
      <c r="R14" s="2604"/>
      <c r="S14" s="2601"/>
      <c r="T14" s="1760"/>
      <c r="U14" s="1760"/>
      <c r="V14" s="1760"/>
      <c r="W14" s="1761"/>
      <c r="Y14" s="1722"/>
      <c r="Z14" s="1722"/>
      <c r="AA14" s="1722"/>
      <c r="AB14" s="1722"/>
      <c r="AC14" s="1722"/>
      <c r="AD14" s="1722"/>
      <c r="AE14" s="1722"/>
      <c r="AF14" s="1722"/>
      <c r="AG14" s="1722"/>
      <c r="AH14" s="1722"/>
      <c r="AI14" s="1722"/>
      <c r="AJ14" s="1722"/>
      <c r="AK14" s="1722"/>
      <c r="AL14" s="1722"/>
      <c r="AM14" s="1722"/>
      <c r="AN14" s="1722"/>
      <c r="AO14" s="1722"/>
      <c r="AP14" s="1722"/>
      <c r="AQ14" s="1722"/>
      <c r="AR14" s="1213">
        <v>0</v>
      </c>
    </row>
    <row s="28795" customFormat="1" customHeight="1" ht="17.25" hidden="1">
      <c r="A15" s="784"/>
      <c r="C15" s="672"/>
      <c r="D15" s="2598"/>
      <c r="E15" s="2606"/>
      <c r="F15" s="2609"/>
      <c r="G15" s="2606"/>
      <c r="H15" s="2612"/>
      <c r="I15" s="2614"/>
      <c r="J15" s="2617"/>
      <c r="K15" s="2601"/>
      <c r="L15" s="2601"/>
      <c r="M15" s="2601"/>
      <c r="N15" s="2604"/>
      <c r="O15" s="2601"/>
      <c r="P15" s="1881"/>
      <c r="Q15" s="1760"/>
      <c r="R15" s="1760"/>
      <c r="S15" s="792"/>
      <c r="T15" s="792"/>
      <c r="U15" s="792"/>
      <c r="V15" s="792"/>
      <c r="W15" s="1761"/>
      <c r="Y15" s="1730"/>
      <c r="Z15" s="1730"/>
      <c r="AA15" s="1730"/>
      <c r="AB15" s="1730"/>
      <c r="AC15" s="1730"/>
      <c r="AD15" s="1730"/>
      <c r="AE15" s="1730"/>
      <c r="AF15" s="1730"/>
      <c r="AG15" s="1730"/>
      <c r="AH15" s="1730"/>
      <c r="AI15" s="1730"/>
      <c r="AJ15" s="1730"/>
      <c r="AK15" s="1730"/>
      <c r="AL15" s="1730"/>
      <c r="AM15" s="1730"/>
      <c r="AN15" s="1730"/>
      <c r="AO15" s="1730"/>
      <c r="AP15" s="1730"/>
      <c r="AQ15" s="1730"/>
      <c r="AR15" s="1880">
        <v>0</v>
      </c>
    </row>
    <row s="28795" customFormat="1" customHeight="1" ht="17.25" hidden="1">
      <c r="A16" s="784"/>
      <c r="C16" s="783"/>
      <c r="D16" s="2598"/>
      <c r="E16" s="2606"/>
      <c r="F16" s="2609"/>
      <c r="G16" s="2606"/>
      <c r="H16" s="2612"/>
      <c r="I16" s="2614"/>
      <c r="J16" s="2617"/>
      <c r="K16" s="2601"/>
      <c r="L16" s="1760"/>
      <c r="M16" s="1760"/>
      <c r="N16" s="1760"/>
      <c r="O16" s="1760"/>
      <c r="P16" s="1760"/>
      <c r="Q16" s="1760"/>
      <c r="R16" s="1760"/>
      <c r="S16" s="792"/>
      <c r="T16" s="792"/>
      <c r="U16" s="792"/>
      <c r="V16" s="792"/>
      <c r="W16" s="1761"/>
      <c r="Y16" s="1722"/>
      <c r="Z16" s="1722"/>
      <c r="AA16" s="1722"/>
      <c r="AB16" s="1722"/>
      <c r="AC16" s="1722"/>
      <c r="AD16" s="1722"/>
      <c r="AE16" s="1722"/>
      <c r="AF16" s="1722"/>
      <c r="AG16" s="1722"/>
      <c r="AH16" s="1722"/>
      <c r="AI16" s="1722"/>
      <c r="AJ16" s="1722"/>
      <c r="AK16" s="1722"/>
      <c r="AL16" s="1722"/>
      <c r="AM16" s="1722"/>
      <c r="AN16" s="1722"/>
      <c r="AO16" s="1722"/>
      <c r="AP16" s="1722"/>
      <c r="AQ16" s="1722"/>
      <c r="AR16" s="1880">
        <v>0</v>
      </c>
    </row>
    <row s="28795" customFormat="1" customHeight="1" ht="17.25" hidden="1">
      <c r="A17" s="784"/>
      <c r="C17" s="783"/>
      <c r="D17" s="2599"/>
      <c r="E17" s="2607"/>
      <c r="F17" s="2610"/>
      <c r="G17" s="2607"/>
      <c r="H17" s="1762"/>
      <c r="I17" s="1763"/>
      <c r="J17" s="1763"/>
      <c r="K17" s="1763"/>
      <c r="L17" s="1763"/>
      <c r="M17" s="1763"/>
      <c r="N17" s="1763"/>
      <c r="O17" s="1763"/>
      <c r="P17" s="1763"/>
      <c r="Q17" s="1763"/>
      <c r="R17" s="1763"/>
      <c r="S17" s="1764"/>
      <c r="T17" s="1764"/>
      <c r="U17" s="1764"/>
      <c r="V17" s="1764"/>
      <c r="W17" s="1765"/>
      <c r="Y17" s="1722"/>
      <c r="Z17" s="1722"/>
      <c r="AA17" s="1722"/>
      <c r="AB17" s="1722"/>
      <c r="AC17" s="1722"/>
      <c r="AD17" s="1722"/>
      <c r="AE17" s="1722"/>
      <c r="AF17" s="1722"/>
      <c r="AG17" s="1722"/>
      <c r="AH17" s="1722"/>
      <c r="AI17" s="1722"/>
      <c r="AJ17" s="1722"/>
      <c r="AK17" s="1722"/>
      <c r="AL17" s="1722"/>
      <c r="AM17" s="1722"/>
      <c r="AN17" s="1722"/>
      <c r="AO17" s="1722"/>
      <c r="AP17" s="1722"/>
      <c r="AQ17" s="1722"/>
      <c r="AR17" s="1213">
        <v>0</v>
      </c>
    </row>
    <row s="28795" customFormat="1" customHeight="1" ht="17.25" hidden="1">
      <c r="A18" s="784"/>
      <c r="C18" s="672"/>
      <c r="D18" s="2598">
        <v>2</v>
      </c>
      <c r="E18" s="2627"/>
      <c r="F18" s="2608" t="s">
        <v>19</v>
      </c>
      <c r="G18" s="2606"/>
      <c r="H18" s="2611"/>
      <c r="I18" s="2613"/>
      <c r="J18" s="2615"/>
      <c r="K18" s="2600"/>
      <c r="L18" s="2600"/>
      <c r="M18" s="2600"/>
      <c r="N18" s="2602"/>
      <c r="O18" s="2600"/>
      <c r="P18" s="2600"/>
      <c r="Q18" s="2600"/>
      <c r="R18" s="2605"/>
      <c r="S18" s="2600"/>
      <c r="T18" s="1883"/>
      <c r="U18" s="1883"/>
      <c r="V18" s="1882"/>
      <c r="W18" s="1759"/>
      <c r="X18" s="1730"/>
      <c r="Y18" s="1730"/>
      <c r="Z18" s="1730"/>
      <c r="AA18" s="1730"/>
      <c r="AB18" s="1730"/>
      <c r="AC18" s="1730" t="s">
        <v>286</v>
      </c>
      <c r="AD18" s="1730" t="s">
        <v>287</v>
      </c>
      <c r="AE18" s="1730" t="s">
        <v>288</v>
      </c>
      <c r="AF18" s="1730" t="s">
        <v>289</v>
      </c>
      <c r="AG18" s="1730" t="s">
        <v>290</v>
      </c>
      <c r="AH18" s="1730" t="str">
        <f>IF($E$18=0,"",$E$18)</f>
        <v/>
      </c>
      <c r="AI18" s="1730" t="str">
        <f>IF($G$18=0,"",$G$18)</f>
        <v/>
      </c>
      <c r="AJ18" s="1730" t="str">
        <f>IF($J$18=0,"",$J$18)</f>
        <v/>
      </c>
      <c r="AK18" s="1730" t="str">
        <f>IF($K$18="нет","без дифференциации",IF($N$18=0,"",$N$18))</f>
        <v/>
      </c>
      <c r="AL18" s="1730" t="str">
        <f>IF($O$18="нет","без дифференциации",IF($R$18=0,"",$R$18))</f>
        <v/>
      </c>
      <c r="AM18" s="1730" t="str">
        <f>IF($S$18="нет","без дифференциации",IF($V$18=0,"",$V$18))</f>
        <v/>
      </c>
      <c r="AN18" s="2235">
        <f>$I$18</f>
        <v>0</v>
      </c>
      <c r="AO18" s="1730" t="str">
        <f>$I$18&amp;"."&amp;$M$18</f>
        <v>.</v>
      </c>
      <c r="AP18" s="1722" t="str">
        <f>$I$18&amp;"."&amp;$M$18&amp;"."&amp;$Q$18</f>
        <v>..</v>
      </c>
      <c r="AQ18" s="1722" t="str">
        <f>$I$18&amp;"."&amp;$M$18&amp;"."&amp;$Q$18&amp;"."&amp;$U$18</f>
        <v>...</v>
      </c>
      <c r="AR18" s="1746">
        <v>0</v>
      </c>
    </row>
    <row s="28795" customFormat="1" customHeight="1" ht="17.25" hidden="1">
      <c r="A19" s="784"/>
      <c r="C19" s="783"/>
      <c r="D19" s="2598"/>
      <c r="E19" s="2627"/>
      <c r="F19" s="2609"/>
      <c r="G19" s="2606"/>
      <c r="H19" s="2612"/>
      <c r="I19" s="2614"/>
      <c r="J19" s="2616"/>
      <c r="K19" s="2601"/>
      <c r="L19" s="2601"/>
      <c r="M19" s="2601"/>
      <c r="N19" s="2603"/>
      <c r="O19" s="2601"/>
      <c r="P19" s="2601"/>
      <c r="Q19" s="2601"/>
      <c r="R19" s="2604"/>
      <c r="S19" s="2601"/>
      <c r="T19" s="1760"/>
      <c r="U19" s="1760"/>
      <c r="V19" s="1760"/>
      <c r="W19" s="1761"/>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46">
        <v>0</v>
      </c>
    </row>
    <row s="28795" customFormat="1" customHeight="1" ht="17.25" hidden="1">
      <c r="A20" s="784"/>
      <c r="C20" s="783"/>
      <c r="D20" s="2599"/>
      <c r="E20" s="2628"/>
      <c r="F20" s="2609"/>
      <c r="G20" s="2607"/>
      <c r="H20" s="2612"/>
      <c r="I20" s="2614"/>
      <c r="J20" s="2617"/>
      <c r="K20" s="2601"/>
      <c r="L20" s="2601"/>
      <c r="M20" s="2601"/>
      <c r="N20" s="2604"/>
      <c r="O20" s="2601"/>
      <c r="P20" s="1881"/>
      <c r="Q20" s="1760"/>
      <c r="R20" s="1760"/>
      <c r="S20" s="792"/>
      <c r="T20" s="792"/>
      <c r="U20" s="792"/>
      <c r="V20" s="792"/>
      <c r="W20" s="1761"/>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46">
        <v>0</v>
      </c>
    </row>
    <row s="28795" customFormat="1" customHeight="1" ht="17.25" hidden="1">
      <c r="A21" s="784"/>
      <c r="C21" s="783"/>
      <c r="D21" s="2599"/>
      <c r="E21" s="2628"/>
      <c r="F21" s="2609"/>
      <c r="G21" s="2607"/>
      <c r="H21" s="2612"/>
      <c r="I21" s="2614"/>
      <c r="J21" s="2617"/>
      <c r="K21" s="2601"/>
      <c r="L21" s="1760"/>
      <c r="M21" s="1760"/>
      <c r="N21" s="1760"/>
      <c r="O21" s="1760"/>
      <c r="P21" s="1760"/>
      <c r="Q21" s="1760"/>
      <c r="R21" s="1760"/>
      <c r="S21" s="792"/>
      <c r="T21" s="792"/>
      <c r="U21" s="792"/>
      <c r="V21" s="792"/>
      <c r="W21" s="1761"/>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46">
        <v>0</v>
      </c>
    </row>
    <row s="28795" customFormat="1" customHeight="1" ht="17.25" hidden="1">
      <c r="A22" s="784"/>
      <c r="C22" s="783"/>
      <c r="D22" s="2599"/>
      <c r="E22" s="2628"/>
      <c r="F22" s="2610"/>
      <c r="G22" s="2607"/>
      <c r="H22" s="1762"/>
      <c r="I22" s="1763"/>
      <c r="J22" s="1763"/>
      <c r="K22" s="1763"/>
      <c r="L22" s="1763"/>
      <c r="M22" s="1763"/>
      <c r="N22" s="1763"/>
      <c r="O22" s="1763"/>
      <c r="P22" s="1763"/>
      <c r="Q22" s="1763"/>
      <c r="R22" s="1763"/>
      <c r="S22" s="1764"/>
      <c r="T22" s="1764"/>
      <c r="U22" s="1764"/>
      <c r="V22" s="1764"/>
      <c r="W22" s="1765"/>
      <c r="X22" s="1722"/>
      <c r="Y22" s="1722"/>
      <c r="Z22" s="1722"/>
      <c r="AA22" s="1722"/>
      <c r="AB22" s="1722"/>
      <c r="AC22" s="1722"/>
      <c r="AD22" s="1722"/>
      <c r="AE22" s="1722"/>
      <c r="AF22" s="1722"/>
      <c r="AG22" s="1722"/>
      <c r="AH22" s="1722"/>
      <c r="AI22" s="1722"/>
      <c r="AJ22" s="1722"/>
      <c r="AK22" s="1722"/>
      <c r="AL22" s="1722"/>
      <c r="AM22" s="1722"/>
      <c r="AN22" s="1722"/>
      <c r="AO22" s="1722"/>
      <c r="AP22" s="1722"/>
      <c r="AQ22" s="1722"/>
      <c r="AR22" s="1746">
        <v>0</v>
      </c>
    </row>
    <row s="28795" customFormat="1" customHeight="1" ht="17.25" hidden="1">
      <c r="A23" s="784"/>
      <c r="C23" s="672"/>
      <c r="D23" s="2598">
        <v>2</v>
      </c>
      <c r="E23" s="2606" t="s">
        <v>291</v>
      </c>
      <c r="F23" s="2608" t="s">
        <v>19</v>
      </c>
      <c r="G23" s="2606"/>
      <c r="H23" s="2611"/>
      <c r="I23" s="2613"/>
      <c r="J23" s="2615"/>
      <c r="K23" s="2600"/>
      <c r="L23" s="2600"/>
      <c r="M23" s="2600"/>
      <c r="N23" s="2602"/>
      <c r="O23" s="2600"/>
      <c r="P23" s="2600"/>
      <c r="Q23" s="2600"/>
      <c r="R23" s="2605"/>
      <c r="S23" s="2600"/>
      <c r="T23" s="2461"/>
      <c r="U23" s="2461"/>
      <c r="V23" s="2463"/>
      <c r="W23" s="1759"/>
      <c r="X23" s="1730"/>
      <c r="Y23" s="1730"/>
      <c r="Z23" s="1730"/>
      <c r="AA23" s="1730"/>
      <c r="AB23" s="1730"/>
      <c r="AC23" s="1730" t="s">
        <v>286</v>
      </c>
      <c r="AD23" s="1730" t="s">
        <v>287</v>
      </c>
      <c r="AE23" s="1730" t="s">
        <v>288</v>
      </c>
      <c r="AF23" s="1730" t="s">
        <v>289</v>
      </c>
      <c r="AG23" s="1730" t="s">
        <v>290</v>
      </c>
      <c r="AH23" s="1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1730" t="str">
        <f>IF($G$23=0,"",$G$23)</f>
        <v/>
      </c>
      <c r="AJ23" s="1730" t="str">
        <f>IF($J$23=0,"",$J$23)</f>
        <v/>
      </c>
      <c r="AK23" s="1730" t="str">
        <f>IF($K$23="нет","без дифференциации",IF($N$23=0,"",$N$23))</f>
        <v/>
      </c>
      <c r="AL23" s="1730" t="str">
        <f>IF($O$23="нет","без дифференциации",IF($R$23=0,"",$R$23))</f>
        <v/>
      </c>
      <c r="AM23" s="1730" t="str">
        <f>IF($S$23="нет","без дифференциации",IF($V$23=0,"",$V$23))</f>
        <v/>
      </c>
      <c r="AN23" s="2235">
        <f>$I$23</f>
        <v>0</v>
      </c>
      <c r="AO23" s="1730" t="str">
        <f>$I$23&amp;"."&amp;$M$23</f>
        <v>.</v>
      </c>
      <c r="AP23" s="1729" t="str">
        <f>$I$23&amp;"."&amp;$M$23&amp;"."&amp;$Q$23</f>
        <v>..</v>
      </c>
      <c r="AQ23" s="1729" t="str">
        <f>$I$23&amp;"."&amp;$M$23&amp;"."&amp;$Q$23&amp;"."&amp;$U$23</f>
        <v>...</v>
      </c>
      <c r="AR23" s="1930">
        <v>0</v>
      </c>
    </row>
    <row s="28795" customFormat="1" customHeight="1" ht="17.25" hidden="1">
      <c r="A24" s="784"/>
      <c r="C24" s="783"/>
      <c r="D24" s="2598"/>
      <c r="E24" s="2606"/>
      <c r="F24" s="2609"/>
      <c r="G24" s="2606"/>
      <c r="H24" s="2612"/>
      <c r="I24" s="2614"/>
      <c r="J24" s="2616"/>
      <c r="K24" s="2601"/>
      <c r="L24" s="2601"/>
      <c r="M24" s="2601"/>
      <c r="N24" s="2603"/>
      <c r="O24" s="2601"/>
      <c r="P24" s="2601"/>
      <c r="Q24" s="2601"/>
      <c r="R24" s="2604"/>
      <c r="S24" s="2601"/>
      <c r="T24" s="2466"/>
      <c r="U24" s="2466"/>
      <c r="V24" s="2466"/>
      <c r="W24" s="2467"/>
      <c r="X24" s="1729"/>
      <c r="Y24" s="1729"/>
      <c r="Z24" s="1729"/>
      <c r="AA24" s="1729"/>
      <c r="AB24" s="1729"/>
      <c r="AC24" s="1729"/>
      <c r="AD24" s="1729"/>
      <c r="AE24" s="1729"/>
      <c r="AF24" s="1729"/>
      <c r="AG24" s="1729"/>
      <c r="AH24" s="1729"/>
      <c r="AI24" s="1729"/>
      <c r="AJ24" s="1729"/>
      <c r="AK24" s="1729"/>
      <c r="AL24" s="1729"/>
      <c r="AM24" s="1729"/>
      <c r="AN24" s="1729"/>
      <c r="AO24" s="1729"/>
      <c r="AP24" s="1729"/>
      <c r="AQ24" s="1729"/>
      <c r="AR24" s="1930">
        <v>0</v>
      </c>
    </row>
    <row s="28795" customFormat="1" customHeight="1" ht="17.25" hidden="1">
      <c r="A25" s="784"/>
      <c r="C25" s="783"/>
      <c r="D25" s="2599"/>
      <c r="E25" s="2607"/>
      <c r="F25" s="2609"/>
      <c r="G25" s="2607"/>
      <c r="H25" s="2612"/>
      <c r="I25" s="2614"/>
      <c r="J25" s="2617"/>
      <c r="K25" s="2601"/>
      <c r="L25" s="2601"/>
      <c r="M25" s="2601"/>
      <c r="N25" s="2604"/>
      <c r="O25" s="2601"/>
      <c r="P25" s="2462"/>
      <c r="Q25" s="2466"/>
      <c r="R25" s="2466"/>
      <c r="S25" s="792"/>
      <c r="T25" s="792"/>
      <c r="U25" s="792"/>
      <c r="V25" s="792"/>
      <c r="W25" s="2467"/>
      <c r="X25" s="1729"/>
      <c r="Y25" s="1729"/>
      <c r="Z25" s="1729"/>
      <c r="AA25" s="1729"/>
      <c r="AB25" s="1729"/>
      <c r="AC25" s="1729"/>
      <c r="AD25" s="1729"/>
      <c r="AE25" s="1729"/>
      <c r="AF25" s="1729"/>
      <c r="AG25" s="1729"/>
      <c r="AH25" s="1729"/>
      <c r="AI25" s="1729"/>
      <c r="AJ25" s="1729"/>
      <c r="AK25" s="1729"/>
      <c r="AL25" s="1729"/>
      <c r="AM25" s="1729"/>
      <c r="AN25" s="1729"/>
      <c r="AO25" s="1729"/>
      <c r="AP25" s="1729"/>
      <c r="AQ25" s="1729"/>
      <c r="AR25" s="1930">
        <v>0</v>
      </c>
    </row>
    <row s="28795" customFormat="1" customHeight="1" ht="17.25" hidden="1">
      <c r="A26" s="784"/>
      <c r="C26" s="783"/>
      <c r="D26" s="2599"/>
      <c r="E26" s="2607"/>
      <c r="F26" s="2609"/>
      <c r="G26" s="2607"/>
      <c r="H26" s="2612"/>
      <c r="I26" s="2614"/>
      <c r="J26" s="2617"/>
      <c r="K26" s="2601"/>
      <c r="L26" s="2466"/>
      <c r="M26" s="2466"/>
      <c r="N26" s="2466"/>
      <c r="O26" s="2466"/>
      <c r="P26" s="2466"/>
      <c r="Q26" s="2466"/>
      <c r="R26" s="2466"/>
      <c r="S26" s="792"/>
      <c r="T26" s="792"/>
      <c r="U26" s="792"/>
      <c r="V26" s="792"/>
      <c r="W26" s="2467"/>
      <c r="X26" s="1729"/>
      <c r="Y26" s="1729"/>
      <c r="Z26" s="1729"/>
      <c r="AA26" s="1729"/>
      <c r="AB26" s="1729"/>
      <c r="AC26" s="1729"/>
      <c r="AD26" s="1729"/>
      <c r="AE26" s="1729"/>
      <c r="AF26" s="1729"/>
      <c r="AG26" s="1729"/>
      <c r="AH26" s="1729"/>
      <c r="AI26" s="1729"/>
      <c r="AJ26" s="1729"/>
      <c r="AK26" s="1729"/>
      <c r="AL26" s="1729"/>
      <c r="AM26" s="1729"/>
      <c r="AN26" s="1729"/>
      <c r="AO26" s="1729"/>
      <c r="AP26" s="1729"/>
      <c r="AQ26" s="1729"/>
      <c r="AR26" s="1930">
        <v>0</v>
      </c>
    </row>
    <row s="28795" customFormat="1" customHeight="1" ht="17.25" hidden="1">
      <c r="A27" s="784"/>
      <c r="C27" s="783"/>
      <c r="D27" s="2599"/>
      <c r="E27" s="2607"/>
      <c r="F27" s="2610"/>
      <c r="G27" s="2607"/>
      <c r="H27" s="1762"/>
      <c r="I27" s="2464"/>
      <c r="J27" s="2464"/>
      <c r="K27" s="2464"/>
      <c r="L27" s="2464"/>
      <c r="M27" s="2464"/>
      <c r="N27" s="2464"/>
      <c r="O27" s="2464"/>
      <c r="P27" s="2464"/>
      <c r="Q27" s="2464"/>
      <c r="R27" s="2464"/>
      <c r="S27" s="1764"/>
      <c r="T27" s="1764"/>
      <c r="U27" s="1764"/>
      <c r="V27" s="1764"/>
      <c r="W27" s="2465"/>
      <c r="X27" s="1729"/>
      <c r="Y27" s="1729"/>
      <c r="Z27" s="1729"/>
      <c r="AA27" s="1729"/>
      <c r="AB27" s="1729"/>
      <c r="AC27" s="1729"/>
      <c r="AD27" s="1729"/>
      <c r="AE27" s="1729"/>
      <c r="AF27" s="1729"/>
      <c r="AG27" s="1729"/>
      <c r="AH27" s="1729"/>
      <c r="AI27" s="1729"/>
      <c r="AJ27" s="1729"/>
      <c r="AK27" s="1729"/>
      <c r="AL27" s="1729"/>
      <c r="AM27" s="1729"/>
      <c r="AN27" s="1729"/>
      <c r="AO27" s="1729"/>
      <c r="AP27" s="1729"/>
      <c r="AQ27" s="1729"/>
      <c r="AR27" s="1930">
        <v>0</v>
      </c>
    </row>
    <row s="28795" customFormat="1" customHeight="1" ht="17.25" hidden="1">
      <c r="A28" s="784"/>
      <c r="C28" s="672"/>
      <c r="D28" s="2598">
        <v>3</v>
      </c>
      <c r="E28" s="2606" t="s">
        <v>292</v>
      </c>
      <c r="F28" s="2608" t="s">
        <v>19</v>
      </c>
      <c r="G28" s="2606"/>
      <c r="H28" s="2611"/>
      <c r="I28" s="2613"/>
      <c r="J28" s="2615"/>
      <c r="K28" s="2600"/>
      <c r="L28" s="2600"/>
      <c r="M28" s="2600"/>
      <c r="N28" s="2602"/>
      <c r="O28" s="2600"/>
      <c r="P28" s="2600"/>
      <c r="Q28" s="2600"/>
      <c r="R28" s="2605"/>
      <c r="S28" s="2600"/>
      <c r="T28" s="1883"/>
      <c r="U28" s="1883"/>
      <c r="V28" s="1882"/>
      <c r="W28" s="1759"/>
      <c r="X28" s="1730"/>
      <c r="Y28" s="1730"/>
      <c r="Z28" s="1730"/>
      <c r="AA28" s="1730"/>
      <c r="AB28" s="1730"/>
      <c r="AC28" s="1730" t="s">
        <v>293</v>
      </c>
      <c r="AD28" s="1730" t="s">
        <v>294</v>
      </c>
      <c r="AE28" s="1730" t="s">
        <v>295</v>
      </c>
      <c r="AF28" s="1730" t="s">
        <v>296</v>
      </c>
      <c r="AG28" s="1730" t="s">
        <v>297</v>
      </c>
      <c r="AH28" s="1730" t="str">
        <f>IF($E$28=0,"",$E$28)</f>
        <v>Тарифы на теплоноситель, поставляемый теплоснабжающими организациями потребителям, другим теплоснабжающим организациям</v>
      </c>
      <c r="AI28" s="1730" t="str">
        <f>IF($G$28=0,"",$G$28)</f>
        <v/>
      </c>
      <c r="AJ28" s="1730" t="str">
        <f>IF($J$28=0,"",$J$28)</f>
        <v/>
      </c>
      <c r="AK28" s="1730" t="str">
        <f>IF($K$28="нет","без дифференциации",IF($N$28=0,"",$N$28))</f>
        <v/>
      </c>
      <c r="AL28" s="1730" t="str">
        <f>IF($O$28="нет","без дифференциации",IF($R$28=0,"",$R$28))</f>
        <v/>
      </c>
      <c r="AM28" s="1730" t="str">
        <f>IF($S$28="нет","без дифференциации",IF($V$28=0,"",$V$28))</f>
        <v/>
      </c>
      <c r="AN28" s="2235">
        <f>$I$28</f>
        <v>0</v>
      </c>
      <c r="AO28" s="1730" t="str">
        <f>$I$28&amp;"."&amp;$M$28</f>
        <v>.</v>
      </c>
      <c r="AP28" s="1722" t="str">
        <f>$I$28&amp;"."&amp;$M$28&amp;"."&amp;$Q$28</f>
        <v>..</v>
      </c>
      <c r="AQ28" s="1722" t="str">
        <f>$I$28&amp;"."&amp;$M$28&amp;"."&amp;$Q$28&amp;"."&amp;$U$28</f>
        <v>...</v>
      </c>
      <c r="AR28" s="1746">
        <v>0</v>
      </c>
    </row>
    <row s="28795" customFormat="1" customHeight="1" ht="17.25" hidden="1">
      <c r="A29" s="784"/>
      <c r="C29" s="783"/>
      <c r="D29" s="2598"/>
      <c r="E29" s="2606"/>
      <c r="F29" s="2609"/>
      <c r="G29" s="2606"/>
      <c r="H29" s="2612"/>
      <c r="I29" s="2614"/>
      <c r="J29" s="2616"/>
      <c r="K29" s="2601"/>
      <c r="L29" s="2601"/>
      <c r="M29" s="2601"/>
      <c r="N29" s="2603"/>
      <c r="O29" s="2601"/>
      <c r="P29" s="2601"/>
      <c r="Q29" s="2601"/>
      <c r="R29" s="2604"/>
      <c r="S29" s="2601"/>
      <c r="T29" s="1760"/>
      <c r="U29" s="1760"/>
      <c r="V29" s="1760"/>
      <c r="W29" s="1761"/>
      <c r="X29" s="1722"/>
      <c r="Y29" s="1722"/>
      <c r="Z29" s="1722"/>
      <c r="AA29" s="1722"/>
      <c r="AB29" s="1722"/>
      <c r="AC29" s="1722"/>
      <c r="AD29" s="1722"/>
      <c r="AE29" s="1722"/>
      <c r="AF29" s="1722"/>
      <c r="AG29" s="1722"/>
      <c r="AH29" s="1722"/>
      <c r="AI29" s="1722"/>
      <c r="AJ29" s="1722"/>
      <c r="AK29" s="1722"/>
      <c r="AL29" s="1722"/>
      <c r="AM29" s="1722"/>
      <c r="AN29" s="1722"/>
      <c r="AO29" s="1722"/>
      <c r="AP29" s="1722"/>
      <c r="AQ29" s="1722"/>
      <c r="AR29" s="1746">
        <v>0</v>
      </c>
    </row>
    <row s="28795" customFormat="1" customHeight="1" ht="17.25" hidden="1">
      <c r="A30" s="784"/>
      <c r="C30" s="783"/>
      <c r="D30" s="2599"/>
      <c r="E30" s="2607"/>
      <c r="F30" s="2609"/>
      <c r="G30" s="2607"/>
      <c r="H30" s="2612"/>
      <c r="I30" s="2614"/>
      <c r="J30" s="2617"/>
      <c r="K30" s="2601"/>
      <c r="L30" s="2601"/>
      <c r="M30" s="2601"/>
      <c r="N30" s="2604"/>
      <c r="O30" s="2601"/>
      <c r="P30" s="1881"/>
      <c r="Q30" s="1760"/>
      <c r="R30" s="1760"/>
      <c r="S30" s="792"/>
      <c r="T30" s="792"/>
      <c r="U30" s="792"/>
      <c r="V30" s="792"/>
      <c r="W30" s="1761"/>
      <c r="X30" s="1722"/>
      <c r="Y30" s="1722"/>
      <c r="Z30" s="1722"/>
      <c r="AA30" s="1722"/>
      <c r="AB30" s="1722"/>
      <c r="AC30" s="1722"/>
      <c r="AD30" s="1722"/>
      <c r="AE30" s="1722"/>
      <c r="AF30" s="1722"/>
      <c r="AG30" s="1722"/>
      <c r="AH30" s="1722"/>
      <c r="AI30" s="1722"/>
      <c r="AJ30" s="1722"/>
      <c r="AK30" s="1722"/>
      <c r="AL30" s="1722"/>
      <c r="AM30" s="1722"/>
      <c r="AN30" s="1722"/>
      <c r="AO30" s="1722"/>
      <c r="AP30" s="1722"/>
      <c r="AQ30" s="1722"/>
      <c r="AR30" s="1746">
        <v>0</v>
      </c>
    </row>
    <row s="28795" customFormat="1" customHeight="1" ht="17.25" hidden="1">
      <c r="A31" s="784"/>
      <c r="C31" s="783"/>
      <c r="D31" s="2599"/>
      <c r="E31" s="2607"/>
      <c r="F31" s="2609"/>
      <c r="G31" s="2607"/>
      <c r="H31" s="2612"/>
      <c r="I31" s="2614"/>
      <c r="J31" s="2617"/>
      <c r="K31" s="2601"/>
      <c r="L31" s="1760"/>
      <c r="M31" s="1760"/>
      <c r="N31" s="1760"/>
      <c r="O31" s="1760"/>
      <c r="P31" s="1760"/>
      <c r="Q31" s="1760"/>
      <c r="R31" s="1760"/>
      <c r="S31" s="792"/>
      <c r="T31" s="792"/>
      <c r="U31" s="792"/>
      <c r="V31" s="792"/>
      <c r="W31" s="1761"/>
      <c r="X31" s="1722"/>
      <c r="Y31" s="1722"/>
      <c r="Z31" s="1722"/>
      <c r="AA31" s="1722"/>
      <c r="AB31" s="1722"/>
      <c r="AC31" s="1722"/>
      <c r="AD31" s="1722"/>
      <c r="AE31" s="1722"/>
      <c r="AF31" s="1722"/>
      <c r="AG31" s="1722"/>
      <c r="AH31" s="1722"/>
      <c r="AI31" s="1722"/>
      <c r="AJ31" s="1722"/>
      <c r="AK31" s="1722"/>
      <c r="AL31" s="1722"/>
      <c r="AM31" s="1722"/>
      <c r="AN31" s="1722"/>
      <c r="AO31" s="1722"/>
      <c r="AP31" s="1722"/>
      <c r="AQ31" s="1722"/>
      <c r="AR31" s="1746">
        <v>0</v>
      </c>
    </row>
    <row s="28795" customFormat="1" customHeight="1" ht="17.25" hidden="1">
      <c r="A32" s="784"/>
      <c r="C32" s="783"/>
      <c r="D32" s="2599"/>
      <c r="E32" s="2607"/>
      <c r="F32" s="2610"/>
      <c r="G32" s="2607"/>
      <c r="H32" s="1762"/>
      <c r="I32" s="1763"/>
      <c r="J32" s="1763"/>
      <c r="K32" s="1763"/>
      <c r="L32" s="1763"/>
      <c r="M32" s="1763"/>
      <c r="N32" s="1763"/>
      <c r="O32" s="1763"/>
      <c r="P32" s="1763"/>
      <c r="Q32" s="1763"/>
      <c r="R32" s="1763"/>
      <c r="S32" s="1764"/>
      <c r="T32" s="1764"/>
      <c r="U32" s="1764"/>
      <c r="V32" s="1764"/>
      <c r="W32" s="1765"/>
      <c r="X32" s="1722"/>
      <c r="Y32" s="1722"/>
      <c r="Z32" s="1722"/>
      <c r="AA32" s="1722"/>
      <c r="AB32" s="1722"/>
      <c r="AC32" s="1722"/>
      <c r="AD32" s="1722"/>
      <c r="AE32" s="1722"/>
      <c r="AF32" s="1722"/>
      <c r="AG32" s="1722"/>
      <c r="AH32" s="1722"/>
      <c r="AI32" s="1722"/>
      <c r="AJ32" s="1722"/>
      <c r="AK32" s="1722"/>
      <c r="AL32" s="1722"/>
      <c r="AM32" s="1722"/>
      <c r="AN32" s="1722"/>
      <c r="AO32" s="1722"/>
      <c r="AP32" s="1722"/>
      <c r="AQ32" s="1722"/>
      <c r="AR32" s="1746">
        <v>0</v>
      </c>
    </row>
    <row s="28795" customFormat="1" customHeight="1" ht="17.25" hidden="1">
      <c r="A33" s="784"/>
      <c r="C33" s="672"/>
      <c r="D33" s="2598">
        <v>4</v>
      </c>
      <c r="E33" s="2606" t="s">
        <v>298</v>
      </c>
      <c r="F33" s="2608" t="s">
        <v>19</v>
      </c>
      <c r="G33" s="2606"/>
      <c r="H33" s="2611"/>
      <c r="I33" s="2613"/>
      <c r="J33" s="2615"/>
      <c r="K33" s="2600"/>
      <c r="L33" s="2600"/>
      <c r="M33" s="2600"/>
      <c r="N33" s="2602"/>
      <c r="O33" s="2600"/>
      <c r="P33" s="2600"/>
      <c r="Q33" s="2600"/>
      <c r="R33" s="2605"/>
      <c r="S33" s="2600"/>
      <c r="T33" s="1883"/>
      <c r="U33" s="1883"/>
      <c r="V33" s="1882"/>
      <c r="W33" s="1759"/>
      <c r="X33" s="1730"/>
      <c r="Y33" s="1730"/>
      <c r="Z33" s="1730"/>
      <c r="AA33" s="1730"/>
      <c r="AB33" s="1730"/>
      <c r="AC33" s="1730" t="s">
        <v>299</v>
      </c>
      <c r="AD33" s="1730" t="s">
        <v>300</v>
      </c>
      <c r="AE33" s="1730" t="s">
        <v>301</v>
      </c>
      <c r="AF33" s="1730" t="s">
        <v>302</v>
      </c>
      <c r="AG33" s="1730" t="s">
        <v>303</v>
      </c>
      <c r="AH33" s="1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30" t="str">
        <f>IF($G$33=0,"",$G$33)</f>
        <v/>
      </c>
      <c r="AJ33" s="1730" t="str">
        <f>IF($J$33=0,"",$J$33)</f>
        <v/>
      </c>
      <c r="AK33" s="1730" t="str">
        <f>IF($K$33="нет","без дифференциации",IF($N$33=0,"",$N$33))</f>
        <v/>
      </c>
      <c r="AL33" s="1730" t="str">
        <f>IF($O$33="нет","без дифференциации",IF($R$33=0,"",$R$33))</f>
        <v/>
      </c>
      <c r="AM33" s="1730" t="str">
        <f>IF($S$33="нет","без дифференциации",IF($V$33=0,"",$V$33))</f>
        <v/>
      </c>
      <c r="AN33" s="2235">
        <f>$I$33</f>
        <v>0</v>
      </c>
      <c r="AO33" s="1730" t="str">
        <f>$I$33&amp;"."&amp;$M$33</f>
        <v>.</v>
      </c>
      <c r="AP33" s="1722" t="str">
        <f>$I$33&amp;"."&amp;$M$33&amp;"."&amp;$Q$33</f>
        <v>..</v>
      </c>
      <c r="AQ33" s="1722" t="str">
        <f>$I$33&amp;"."&amp;$M$33&amp;"."&amp;$Q$33&amp;"."&amp;$U$33</f>
        <v>...</v>
      </c>
      <c r="AR33" s="1746">
        <v>0</v>
      </c>
    </row>
    <row s="28795" customFormat="1" customHeight="1" ht="17.25" hidden="1">
      <c r="A34" s="784"/>
      <c r="C34" s="783"/>
      <c r="D34" s="2598"/>
      <c r="E34" s="2606"/>
      <c r="F34" s="2609"/>
      <c r="G34" s="2606"/>
      <c r="H34" s="2612"/>
      <c r="I34" s="2614"/>
      <c r="J34" s="2616"/>
      <c r="K34" s="2601"/>
      <c r="L34" s="2601"/>
      <c r="M34" s="2601"/>
      <c r="N34" s="2603"/>
      <c r="O34" s="2601"/>
      <c r="P34" s="2601"/>
      <c r="Q34" s="2601"/>
      <c r="R34" s="2604"/>
      <c r="S34" s="2601"/>
      <c r="T34" s="1760"/>
      <c r="U34" s="1760"/>
      <c r="V34" s="1760"/>
      <c r="W34" s="1761"/>
      <c r="X34" s="1722"/>
      <c r="Y34" s="1722"/>
      <c r="Z34" s="1722"/>
      <c r="AA34" s="1722"/>
      <c r="AB34" s="1722"/>
      <c r="AC34" s="1722"/>
      <c r="AD34" s="1722"/>
      <c r="AE34" s="1722"/>
      <c r="AF34" s="1722"/>
      <c r="AG34" s="1722"/>
      <c r="AH34" s="1722"/>
      <c r="AI34" s="1722"/>
      <c r="AJ34" s="1722"/>
      <c r="AK34" s="1722"/>
      <c r="AL34" s="1722"/>
      <c r="AM34" s="1722"/>
      <c r="AN34" s="1722"/>
      <c r="AO34" s="1722"/>
      <c r="AP34" s="1722"/>
      <c r="AQ34" s="1722"/>
      <c r="AR34" s="1746">
        <v>0</v>
      </c>
    </row>
    <row s="28795" customFormat="1" customHeight="1" ht="17.25" hidden="1">
      <c r="A35" s="784"/>
      <c r="C35" s="783"/>
      <c r="D35" s="2599"/>
      <c r="E35" s="2607"/>
      <c r="F35" s="2609"/>
      <c r="G35" s="2607"/>
      <c r="H35" s="2612"/>
      <c r="I35" s="2614"/>
      <c r="J35" s="2617"/>
      <c r="K35" s="2601"/>
      <c r="L35" s="2601"/>
      <c r="M35" s="2601"/>
      <c r="N35" s="2604"/>
      <c r="O35" s="2601"/>
      <c r="P35" s="1881"/>
      <c r="Q35" s="1760"/>
      <c r="R35" s="1760"/>
      <c r="S35" s="792"/>
      <c r="T35" s="792"/>
      <c r="U35" s="792"/>
      <c r="V35" s="792"/>
      <c r="W35" s="1761"/>
      <c r="X35" s="1722"/>
      <c r="Y35" s="1722"/>
      <c r="Z35" s="1722"/>
      <c r="AA35" s="1722"/>
      <c r="AB35" s="1722"/>
      <c r="AC35" s="1722"/>
      <c r="AD35" s="1722"/>
      <c r="AE35" s="1722"/>
      <c r="AF35" s="1722"/>
      <c r="AG35" s="1722"/>
      <c r="AH35" s="1722"/>
      <c r="AI35" s="1722"/>
      <c r="AJ35" s="1722"/>
      <c r="AK35" s="1722"/>
      <c r="AL35" s="1722"/>
      <c r="AM35" s="1722"/>
      <c r="AN35" s="1722"/>
      <c r="AO35" s="1722"/>
      <c r="AP35" s="1722"/>
      <c r="AQ35" s="1722"/>
      <c r="AR35" s="1746">
        <v>0</v>
      </c>
    </row>
    <row s="28795" customFormat="1" customHeight="1" ht="17.25" hidden="1">
      <c r="A36" s="784"/>
      <c r="C36" s="783"/>
      <c r="D36" s="2599"/>
      <c r="E36" s="2607"/>
      <c r="F36" s="2609"/>
      <c r="G36" s="2607"/>
      <c r="H36" s="2612"/>
      <c r="I36" s="2614"/>
      <c r="J36" s="2617"/>
      <c r="K36" s="2601"/>
      <c r="L36" s="1760"/>
      <c r="M36" s="1760"/>
      <c r="N36" s="1760"/>
      <c r="O36" s="1760"/>
      <c r="P36" s="1760"/>
      <c r="Q36" s="1760"/>
      <c r="R36" s="1760"/>
      <c r="S36" s="792"/>
      <c r="T36" s="792"/>
      <c r="U36" s="792"/>
      <c r="V36" s="792"/>
      <c r="W36" s="1761"/>
      <c r="X36" s="1722"/>
      <c r="Y36" s="1722"/>
      <c r="Z36" s="1722"/>
      <c r="AA36" s="1722"/>
      <c r="AB36" s="1722"/>
      <c r="AC36" s="1722"/>
      <c r="AD36" s="1722"/>
      <c r="AE36" s="1722"/>
      <c r="AF36" s="1722"/>
      <c r="AG36" s="1722"/>
      <c r="AH36" s="1722"/>
      <c r="AI36" s="1722"/>
      <c r="AJ36" s="1722"/>
      <c r="AK36" s="1722"/>
      <c r="AL36" s="1722"/>
      <c r="AM36" s="1722"/>
      <c r="AN36" s="1722"/>
      <c r="AO36" s="1722"/>
      <c r="AP36" s="1722"/>
      <c r="AQ36" s="1722"/>
      <c r="AR36" s="1746">
        <v>0</v>
      </c>
    </row>
    <row s="28795" customFormat="1" customHeight="1" ht="17.25" hidden="1">
      <c r="A37" s="784"/>
      <c r="C37" s="783"/>
      <c r="D37" s="2599"/>
      <c r="E37" s="2607"/>
      <c r="F37" s="2610"/>
      <c r="G37" s="2607"/>
      <c r="H37" s="1762"/>
      <c r="I37" s="1763"/>
      <c r="J37" s="1763"/>
      <c r="K37" s="1763"/>
      <c r="L37" s="1763"/>
      <c r="M37" s="1763"/>
      <c r="N37" s="1763"/>
      <c r="O37" s="1763"/>
      <c r="P37" s="1763"/>
      <c r="Q37" s="1763"/>
      <c r="R37" s="1763"/>
      <c r="S37" s="1764"/>
      <c r="T37" s="1764"/>
      <c r="U37" s="1764"/>
      <c r="V37" s="1764"/>
      <c r="W37" s="1765"/>
      <c r="X37" s="1722"/>
      <c r="Y37" s="1722"/>
      <c r="Z37" s="1722"/>
      <c r="AA37" s="1722"/>
      <c r="AB37" s="1722"/>
      <c r="AC37" s="1722"/>
      <c r="AD37" s="1722"/>
      <c r="AE37" s="1722"/>
      <c r="AF37" s="1722"/>
      <c r="AG37" s="1722"/>
      <c r="AH37" s="1722"/>
      <c r="AI37" s="1722"/>
      <c r="AJ37" s="1722"/>
      <c r="AK37" s="1722"/>
      <c r="AL37" s="1722"/>
      <c r="AM37" s="1722"/>
      <c r="AN37" s="1722"/>
      <c r="AO37" s="1722"/>
      <c r="AP37" s="1722"/>
      <c r="AQ37" s="1722"/>
      <c r="AR37" s="1746">
        <v>0</v>
      </c>
    </row>
    <row s="28795" customFormat="1" customHeight="1" ht="17.25" hidden="1">
      <c r="A38" s="784"/>
      <c r="C38" s="672"/>
      <c r="D38" s="2598">
        <v>5</v>
      </c>
      <c r="E38" s="2606" t="s">
        <v>304</v>
      </c>
      <c r="F38" s="2608" t="s">
        <v>19</v>
      </c>
      <c r="G38" s="2606"/>
      <c r="H38" s="2611"/>
      <c r="I38" s="2613"/>
      <c r="J38" s="2615"/>
      <c r="K38" s="2600"/>
      <c r="L38" s="2600"/>
      <c r="M38" s="2600"/>
      <c r="N38" s="2602"/>
      <c r="O38" s="2600"/>
      <c r="P38" s="2600"/>
      <c r="Q38" s="2600"/>
      <c r="R38" s="2605"/>
      <c r="S38" s="2600"/>
      <c r="T38" s="1883"/>
      <c r="U38" s="1883"/>
      <c r="V38" s="1882"/>
      <c r="W38" s="1759"/>
      <c r="X38" s="1730"/>
      <c r="Y38" s="1730"/>
      <c r="Z38" s="1730"/>
      <c r="AA38" s="1730"/>
      <c r="AB38" s="1730"/>
      <c r="AC38" s="1730" t="s">
        <v>305</v>
      </c>
      <c r="AD38" s="1730" t="s">
        <v>306</v>
      </c>
      <c r="AE38" s="1730" t="s">
        <v>307</v>
      </c>
      <c r="AF38" s="1730" t="s">
        <v>308</v>
      </c>
      <c r="AG38" s="1730" t="s">
        <v>309</v>
      </c>
      <c r="AH38" s="1730" t="str">
        <f>IF($E$38=0,"",$E$38)</f>
        <v>Тарифы на услуги по передаче тепловой энергии</v>
      </c>
      <c r="AI38" s="1730" t="str">
        <f>IF($G$38=0,"",$G$38)</f>
        <v/>
      </c>
      <c r="AJ38" s="1730" t="str">
        <f>IF($J$38=0,"",$J$38)</f>
        <v/>
      </c>
      <c r="AK38" s="1730" t="str">
        <f>IF($K$38="нет","без дифференциации",IF($N$38=0,"",$N$38))</f>
        <v/>
      </c>
      <c r="AL38" s="1730" t="str">
        <f>IF($O$38="нет","без дифференциации",IF($R$38=0,"",$R$38))</f>
        <v/>
      </c>
      <c r="AM38" s="1730" t="str">
        <f>IF($S$38="нет","без дифференциации",IF($V$38=0,"",$V$38))</f>
        <v/>
      </c>
      <c r="AN38" s="2235">
        <f>$I$38</f>
        <v>0</v>
      </c>
      <c r="AO38" s="1730" t="str">
        <f>$I$38&amp;"."&amp;$M$38</f>
        <v>.</v>
      </c>
      <c r="AP38" s="1722" t="str">
        <f>$I$38&amp;"."&amp;$M$38&amp;"."&amp;$Q$38</f>
        <v>..</v>
      </c>
      <c r="AQ38" s="1722" t="str">
        <f>$I$38&amp;"."&amp;$M$38&amp;"."&amp;$Q$38&amp;"."&amp;$U$38</f>
        <v>...</v>
      </c>
      <c r="AR38" s="1746">
        <v>0</v>
      </c>
    </row>
    <row s="28795" customFormat="1" customHeight="1" ht="17.25" hidden="1">
      <c r="A39" s="784"/>
      <c r="C39" s="783"/>
      <c r="D39" s="2598"/>
      <c r="E39" s="2606"/>
      <c r="F39" s="2609"/>
      <c r="G39" s="2606"/>
      <c r="H39" s="2612"/>
      <c r="I39" s="2614"/>
      <c r="J39" s="2616"/>
      <c r="K39" s="2601"/>
      <c r="L39" s="2601"/>
      <c r="M39" s="2601"/>
      <c r="N39" s="2603"/>
      <c r="O39" s="2601"/>
      <c r="P39" s="2601"/>
      <c r="Q39" s="2601"/>
      <c r="R39" s="2604"/>
      <c r="S39" s="2601"/>
      <c r="T39" s="1760"/>
      <c r="U39" s="1760"/>
      <c r="V39" s="1760"/>
      <c r="W39" s="1761"/>
      <c r="X39" s="1722"/>
      <c r="Y39" s="1722"/>
      <c r="Z39" s="1722"/>
      <c r="AA39" s="1722"/>
      <c r="AB39" s="1722"/>
      <c r="AC39" s="1722"/>
      <c r="AD39" s="1722"/>
      <c r="AE39" s="1722"/>
      <c r="AF39" s="1722"/>
      <c r="AG39" s="1722"/>
      <c r="AH39" s="1722"/>
      <c r="AI39" s="1722"/>
      <c r="AJ39" s="1722"/>
      <c r="AK39" s="1722"/>
      <c r="AL39" s="1722"/>
      <c r="AM39" s="1722"/>
      <c r="AN39" s="1722"/>
      <c r="AO39" s="1722"/>
      <c r="AP39" s="1722"/>
      <c r="AQ39" s="1722"/>
      <c r="AR39" s="1746">
        <v>0</v>
      </c>
    </row>
    <row s="28795" customFormat="1" customHeight="1" ht="17.25" hidden="1">
      <c r="A40" s="784"/>
      <c r="C40" s="783"/>
      <c r="D40" s="2599"/>
      <c r="E40" s="2607"/>
      <c r="F40" s="2609"/>
      <c r="G40" s="2607"/>
      <c r="H40" s="2612"/>
      <c r="I40" s="2614"/>
      <c r="J40" s="2617"/>
      <c r="K40" s="2601"/>
      <c r="L40" s="2601"/>
      <c r="M40" s="2601"/>
      <c r="N40" s="2604"/>
      <c r="O40" s="2601"/>
      <c r="P40" s="1881"/>
      <c r="Q40" s="1760"/>
      <c r="R40" s="1760"/>
      <c r="S40" s="792"/>
      <c r="T40" s="792"/>
      <c r="U40" s="792"/>
      <c r="V40" s="792"/>
      <c r="W40" s="1761"/>
      <c r="X40" s="1722"/>
      <c r="Y40" s="1722"/>
      <c r="Z40" s="1722"/>
      <c r="AA40" s="1722"/>
      <c r="AB40" s="1722"/>
      <c r="AC40" s="1722"/>
      <c r="AD40" s="1722"/>
      <c r="AE40" s="1722"/>
      <c r="AF40" s="1722"/>
      <c r="AG40" s="1722"/>
      <c r="AH40" s="1722"/>
      <c r="AI40" s="1722"/>
      <c r="AJ40" s="1722"/>
      <c r="AK40" s="1722"/>
      <c r="AL40" s="1722"/>
      <c r="AM40" s="1722"/>
      <c r="AN40" s="1722"/>
      <c r="AO40" s="1722"/>
      <c r="AP40" s="1722"/>
      <c r="AQ40" s="1722"/>
      <c r="AR40" s="1746">
        <v>0</v>
      </c>
    </row>
    <row s="28795" customFormat="1" customHeight="1" ht="17.25" hidden="1">
      <c r="A41" s="784"/>
      <c r="C41" s="783"/>
      <c r="D41" s="2599"/>
      <c r="E41" s="2607"/>
      <c r="F41" s="2609"/>
      <c r="G41" s="2607"/>
      <c r="H41" s="2612"/>
      <c r="I41" s="2614"/>
      <c r="J41" s="2617"/>
      <c r="K41" s="2601"/>
      <c r="L41" s="1760"/>
      <c r="M41" s="1760"/>
      <c r="N41" s="1760"/>
      <c r="O41" s="1760"/>
      <c r="P41" s="1760"/>
      <c r="Q41" s="1760"/>
      <c r="R41" s="1760"/>
      <c r="S41" s="792"/>
      <c r="T41" s="792"/>
      <c r="U41" s="792"/>
      <c r="V41" s="792"/>
      <c r="W41" s="1761"/>
      <c r="X41" s="1722"/>
      <c r="Y41" s="1722"/>
      <c r="Z41" s="1722"/>
      <c r="AA41" s="1722"/>
      <c r="AB41" s="1722"/>
      <c r="AC41" s="1722"/>
      <c r="AD41" s="1722"/>
      <c r="AE41" s="1722"/>
      <c r="AF41" s="1722"/>
      <c r="AG41" s="1722"/>
      <c r="AH41" s="1722"/>
      <c r="AI41" s="1722"/>
      <c r="AJ41" s="1722"/>
      <c r="AK41" s="1722"/>
      <c r="AL41" s="1722"/>
      <c r="AM41" s="1722"/>
      <c r="AN41" s="1722"/>
      <c r="AO41" s="1722"/>
      <c r="AP41" s="1722"/>
      <c r="AQ41" s="1722"/>
      <c r="AR41" s="1746">
        <v>0</v>
      </c>
    </row>
    <row s="28795" customFormat="1" customHeight="1" ht="17.25" hidden="1">
      <c r="A42" s="784"/>
      <c r="C42" s="783"/>
      <c r="D42" s="2599"/>
      <c r="E42" s="2607"/>
      <c r="F42" s="2610"/>
      <c r="G42" s="2607"/>
      <c r="H42" s="1762"/>
      <c r="I42" s="1763"/>
      <c r="J42" s="1763"/>
      <c r="K42" s="1763"/>
      <c r="L42" s="1763"/>
      <c r="M42" s="1763"/>
      <c r="N42" s="1763"/>
      <c r="O42" s="1763"/>
      <c r="P42" s="1763"/>
      <c r="Q42" s="1763"/>
      <c r="R42" s="1763"/>
      <c r="S42" s="1764"/>
      <c r="T42" s="1764"/>
      <c r="U42" s="1764"/>
      <c r="V42" s="1764"/>
      <c r="W42" s="1765"/>
      <c r="X42" s="1722"/>
      <c r="Y42" s="1722"/>
      <c r="Z42" s="1722"/>
      <c r="AA42" s="1722"/>
      <c r="AB42" s="1722"/>
      <c r="AC42" s="1722"/>
      <c r="AD42" s="1722"/>
      <c r="AE42" s="1722"/>
      <c r="AF42" s="1722"/>
      <c r="AG42" s="1722"/>
      <c r="AH42" s="1722"/>
      <c r="AI42" s="1722"/>
      <c r="AJ42" s="1722"/>
      <c r="AK42" s="1722"/>
      <c r="AL42" s="1722"/>
      <c r="AM42" s="1722"/>
      <c r="AN42" s="1722"/>
      <c r="AO42" s="1722"/>
      <c r="AP42" s="1722"/>
      <c r="AQ42" s="1722"/>
      <c r="AR42" s="1746">
        <v>0</v>
      </c>
    </row>
    <row s="28795" customFormat="1" customHeight="1" ht="17.25" hidden="1">
      <c r="A43" s="784"/>
      <c r="C43" s="672"/>
      <c r="D43" s="2598">
        <v>6</v>
      </c>
      <c r="E43" s="2606" t="s">
        <v>310</v>
      </c>
      <c r="F43" s="2608" t="s">
        <v>19</v>
      </c>
      <c r="G43" s="2606"/>
      <c r="H43" s="2611"/>
      <c r="I43" s="2613"/>
      <c r="J43" s="2615"/>
      <c r="K43" s="2600"/>
      <c r="L43" s="2600"/>
      <c r="M43" s="2600"/>
      <c r="N43" s="2602"/>
      <c r="O43" s="2600"/>
      <c r="P43" s="2600"/>
      <c r="Q43" s="2600"/>
      <c r="R43" s="2605"/>
      <c r="S43" s="2600"/>
      <c r="T43" s="1883"/>
      <c r="U43" s="1883"/>
      <c r="V43" s="1882"/>
      <c r="W43" s="1759"/>
      <c r="X43" s="1730"/>
      <c r="Y43" s="1730"/>
      <c r="Z43" s="1730"/>
      <c r="AA43" s="1730"/>
      <c r="AB43" s="1730"/>
      <c r="AC43" s="1730" t="s">
        <v>311</v>
      </c>
      <c r="AD43" s="1730" t="s">
        <v>312</v>
      </c>
      <c r="AE43" s="1730" t="s">
        <v>313</v>
      </c>
      <c r="AF43" s="1730" t="s">
        <v>314</v>
      </c>
      <c r="AG43" s="1730" t="s">
        <v>315</v>
      </c>
      <c r="AH43" s="1730" t="str">
        <f>IF($E$43=0,"",$E$43)</f>
        <v>Тарифы на услуги по передаче теплоносителя</v>
      </c>
      <c r="AI43" s="1730" t="str">
        <f>IF($G$43=0,"",$G$43)</f>
        <v/>
      </c>
      <c r="AJ43" s="1730" t="str">
        <f>IF($J$43=0,"",$J$43)</f>
        <v/>
      </c>
      <c r="AK43" s="1730" t="str">
        <f>IF($K$43="нет","без дифференциации",IF($N$43=0,"",$N$43))</f>
        <v/>
      </c>
      <c r="AL43" s="1730" t="str">
        <f>IF($O$43="нет","без дифференциации",IF($R$43=0,"",$R$43))</f>
        <v/>
      </c>
      <c r="AM43" s="1730" t="str">
        <f>IF($S$43="нет","без дифференциации",IF($V$43=0,"",$V$43))</f>
        <v/>
      </c>
      <c r="AN43" s="2235">
        <f>$I$43</f>
        <v>0</v>
      </c>
      <c r="AO43" s="1730" t="str">
        <f>$I$43&amp;"."&amp;$M$43</f>
        <v>.</v>
      </c>
      <c r="AP43" s="1722" t="str">
        <f>$I$43&amp;"."&amp;$M$43&amp;"."&amp;$Q$43</f>
        <v>..</v>
      </c>
      <c r="AQ43" s="1722" t="str">
        <f>$I$43&amp;"."&amp;$M$43&amp;"."&amp;$Q$43&amp;"."&amp;$U$43</f>
        <v>...</v>
      </c>
      <c r="AR43" s="1746">
        <v>0</v>
      </c>
    </row>
    <row s="28795" customFormat="1" customHeight="1" ht="17.25" hidden="1">
      <c r="A44" s="784"/>
      <c r="C44" s="783"/>
      <c r="D44" s="2598"/>
      <c r="E44" s="2606"/>
      <c r="F44" s="2609"/>
      <c r="G44" s="2606"/>
      <c r="H44" s="2612"/>
      <c r="I44" s="2614"/>
      <c r="J44" s="2616"/>
      <c r="K44" s="2601"/>
      <c r="L44" s="2601"/>
      <c r="M44" s="2601"/>
      <c r="N44" s="2603"/>
      <c r="O44" s="2601"/>
      <c r="P44" s="2601"/>
      <c r="Q44" s="2601"/>
      <c r="R44" s="2604"/>
      <c r="S44" s="2601"/>
      <c r="T44" s="1760"/>
      <c r="U44" s="1760"/>
      <c r="V44" s="1760"/>
      <c r="W44" s="1761"/>
      <c r="X44" s="1722"/>
      <c r="Y44" s="1722"/>
      <c r="Z44" s="1722"/>
      <c r="AA44" s="1722"/>
      <c r="AB44" s="1722"/>
      <c r="AC44" s="1722"/>
      <c r="AD44" s="1722"/>
      <c r="AE44" s="1722"/>
      <c r="AF44" s="1722"/>
      <c r="AG44" s="1722"/>
      <c r="AH44" s="1722"/>
      <c r="AI44" s="1722"/>
      <c r="AJ44" s="1722"/>
      <c r="AK44" s="1722"/>
      <c r="AL44" s="1722"/>
      <c r="AM44" s="1722"/>
      <c r="AN44" s="1722"/>
      <c r="AO44" s="1722"/>
      <c r="AP44" s="1722"/>
      <c r="AQ44" s="1722"/>
      <c r="AR44" s="1746">
        <v>0</v>
      </c>
    </row>
    <row s="28795" customFormat="1" customHeight="1" ht="17.25" hidden="1">
      <c r="A45" s="784"/>
      <c r="C45" s="783"/>
      <c r="D45" s="2599"/>
      <c r="E45" s="2607"/>
      <c r="F45" s="2609"/>
      <c r="G45" s="2607"/>
      <c r="H45" s="2612"/>
      <c r="I45" s="2614"/>
      <c r="J45" s="2617"/>
      <c r="K45" s="2601"/>
      <c r="L45" s="2601"/>
      <c r="M45" s="2601"/>
      <c r="N45" s="2604"/>
      <c r="O45" s="2601"/>
      <c r="P45" s="1881"/>
      <c r="Q45" s="1760"/>
      <c r="R45" s="1760"/>
      <c r="S45" s="792"/>
      <c r="T45" s="792"/>
      <c r="U45" s="792"/>
      <c r="V45" s="792"/>
      <c r="W45" s="1761"/>
      <c r="X45" s="1722"/>
      <c r="Y45" s="1722"/>
      <c r="Z45" s="1722"/>
      <c r="AA45" s="1722"/>
      <c r="AB45" s="1722"/>
      <c r="AC45" s="1722"/>
      <c r="AD45" s="1722"/>
      <c r="AE45" s="1722"/>
      <c r="AF45" s="1722"/>
      <c r="AG45" s="1722"/>
      <c r="AH45" s="1722"/>
      <c r="AI45" s="1722"/>
      <c r="AJ45" s="1722"/>
      <c r="AK45" s="1722"/>
      <c r="AL45" s="1722"/>
      <c r="AM45" s="1722"/>
      <c r="AN45" s="1722"/>
      <c r="AO45" s="1722"/>
      <c r="AP45" s="1722"/>
      <c r="AQ45" s="1722"/>
      <c r="AR45" s="1746">
        <v>0</v>
      </c>
    </row>
    <row s="28795" customFormat="1" customHeight="1" ht="17.25" hidden="1">
      <c r="A46" s="784"/>
      <c r="C46" s="672"/>
      <c r="D46" s="2599"/>
      <c r="E46" s="2607"/>
      <c r="F46" s="2609"/>
      <c r="G46" s="2607"/>
      <c r="H46" s="2612"/>
      <c r="I46" s="2614"/>
      <c r="J46" s="2617"/>
      <c r="K46" s="2601"/>
      <c r="L46" s="1760"/>
      <c r="M46" s="1760"/>
      <c r="N46" s="1760"/>
      <c r="O46" s="1760"/>
      <c r="P46" s="1760"/>
      <c r="Q46" s="1760"/>
      <c r="R46" s="1760"/>
      <c r="S46" s="792"/>
      <c r="T46" s="792"/>
      <c r="U46" s="792"/>
      <c r="V46" s="792"/>
      <c r="W46" s="1761"/>
      <c r="Y46" s="1730"/>
      <c r="Z46" s="1730"/>
      <c r="AA46" s="1730"/>
      <c r="AB46" s="1730"/>
      <c r="AC46" s="1730"/>
      <c r="AD46" s="1730"/>
      <c r="AE46" s="1730"/>
      <c r="AF46" s="1730"/>
      <c r="AG46" s="1730"/>
      <c r="AH46" s="1730"/>
      <c r="AI46" s="1730"/>
      <c r="AJ46" s="1730"/>
      <c r="AK46" s="1730"/>
      <c r="AL46" s="1730"/>
      <c r="AM46" s="1730"/>
      <c r="AN46" s="1730"/>
      <c r="AO46" s="1730"/>
      <c r="AP46" s="1730"/>
      <c r="AQ46" s="1730"/>
      <c r="AR46" s="1789">
        <v>0</v>
      </c>
    </row>
    <row s="28795" customFormat="1" customHeight="1" ht="17.25" hidden="1">
      <c r="A47" s="784"/>
      <c r="C47" s="783"/>
      <c r="D47" s="2599"/>
      <c r="E47" s="2607"/>
      <c r="F47" s="2610"/>
      <c r="G47" s="2607"/>
      <c r="H47" s="1762"/>
      <c r="I47" s="1763"/>
      <c r="J47" s="1763"/>
      <c r="K47" s="1763"/>
      <c r="L47" s="1763"/>
      <c r="M47" s="1763"/>
      <c r="N47" s="1763"/>
      <c r="O47" s="1763"/>
      <c r="P47" s="1763"/>
      <c r="Q47" s="1763"/>
      <c r="R47" s="1763"/>
      <c r="S47" s="1764"/>
      <c r="T47" s="1764"/>
      <c r="U47" s="1764"/>
      <c r="V47" s="1764"/>
      <c r="W47" s="1765"/>
      <c r="X47" s="1722"/>
      <c r="Y47" s="1722"/>
      <c r="Z47" s="1722"/>
      <c r="AA47" s="1722"/>
      <c r="AB47" s="1722"/>
      <c r="AC47" s="1722"/>
      <c r="AD47" s="1722"/>
      <c r="AE47" s="1722"/>
      <c r="AF47" s="1722"/>
      <c r="AG47" s="1722"/>
      <c r="AH47" s="1722"/>
      <c r="AI47" s="1722"/>
      <c r="AJ47" s="1722"/>
      <c r="AK47" s="1722"/>
      <c r="AL47" s="1722"/>
      <c r="AM47" s="1722"/>
      <c r="AN47" s="1722"/>
      <c r="AO47" s="1722"/>
      <c r="AP47" s="1722"/>
      <c r="AQ47" s="1722"/>
      <c r="AR47" s="1746">
        <v>0</v>
      </c>
    </row>
    <row s="28795" customFormat="1" customHeight="1" ht="17.25" hidden="1">
      <c r="A48" s="784"/>
      <c r="C48" s="672"/>
      <c r="D48" s="2629">
        <v>7</v>
      </c>
      <c r="E48" s="2632" t="s">
        <v>316</v>
      </c>
      <c r="F48" s="2608" t="s">
        <v>19</v>
      </c>
      <c r="G48" s="2632"/>
      <c r="H48" s="2611"/>
      <c r="I48" s="2613"/>
      <c r="J48" s="2615"/>
      <c r="K48" s="2600"/>
      <c r="L48" s="2600"/>
      <c r="M48" s="2600"/>
      <c r="N48" s="2602"/>
      <c r="O48" s="2600"/>
      <c r="P48" s="2600"/>
      <c r="Q48" s="2600"/>
      <c r="R48" s="2605"/>
      <c r="S48" s="2600"/>
      <c r="T48" s="1883"/>
      <c r="U48" s="1883"/>
      <c r="V48" s="1882"/>
      <c r="W48" s="1759"/>
      <c r="X48" s="1730"/>
      <c r="Y48" s="1730"/>
      <c r="Z48" s="1730"/>
      <c r="AA48" s="1730"/>
      <c r="AB48" s="1730"/>
      <c r="AC48" s="1730" t="s">
        <v>317</v>
      </c>
      <c r="AD48" s="1730" t="s">
        <v>318</v>
      </c>
      <c r="AE48" s="1730" t="s">
        <v>319</v>
      </c>
      <c r="AF48" s="1730" t="s">
        <v>320</v>
      </c>
      <c r="AG48" s="1730" t="s">
        <v>321</v>
      </c>
      <c r="AH48" s="1730" t="str">
        <f>IF($E$48=0,"",$E$48)</f>
        <v>Плата за услуги по поддержанию резервной тепловой мощности при отсутствии потребления тепловой энергии</v>
      </c>
      <c r="AI48" s="1730" t="str">
        <f>IF($G$48=0,"",$G$48)</f>
        <v/>
      </c>
      <c r="AJ48" s="1730" t="str">
        <f>IF($J$48=0,"",$J$48)</f>
        <v/>
      </c>
      <c r="AK48" s="1730" t="str">
        <f>IF($K$48="нет","без дифференциации",IF($N$48=0,"",$N$48))</f>
        <v/>
      </c>
      <c r="AL48" s="1730" t="str">
        <f>IF($O$48="нет","без дифференциации",IF($R$48=0,"",$R$48))</f>
        <v/>
      </c>
      <c r="AM48" s="1730" t="str">
        <f>IF($S$48="нет","без дифференциации",IF($V$48=0,"",$V$48))</f>
        <v/>
      </c>
      <c r="AN48" s="2235">
        <f>$I$48</f>
        <v>0</v>
      </c>
      <c r="AO48" s="1730" t="str">
        <f>$I$48&amp;"."&amp;$M$48</f>
        <v>.</v>
      </c>
      <c r="AP48" s="1722" t="str">
        <f>$I$48&amp;"."&amp;$M$48&amp;"."&amp;$Q$48</f>
        <v>..</v>
      </c>
      <c r="AQ48" s="1722" t="str">
        <f>$I$48&amp;"."&amp;$M$48&amp;"."&amp;$Q$48&amp;"."&amp;$U$48</f>
        <v>...</v>
      </c>
      <c r="AR48" s="1771">
        <v>0</v>
      </c>
    </row>
    <row s="28795" customFormat="1" customHeight="1" ht="17.25" hidden="1">
      <c r="A49" s="784"/>
      <c r="C49" s="783"/>
      <c r="D49" s="2630"/>
      <c r="E49" s="2633"/>
      <c r="F49" s="2609"/>
      <c r="G49" s="2633"/>
      <c r="H49" s="2612"/>
      <c r="I49" s="2614"/>
      <c r="J49" s="2616"/>
      <c r="K49" s="2601"/>
      <c r="L49" s="2601"/>
      <c r="M49" s="2601"/>
      <c r="N49" s="2603"/>
      <c r="O49" s="2601"/>
      <c r="P49" s="2601"/>
      <c r="Q49" s="2601"/>
      <c r="R49" s="2604"/>
      <c r="S49" s="2601"/>
      <c r="T49" s="1760"/>
      <c r="U49" s="1760"/>
      <c r="V49" s="1760"/>
      <c r="W49" s="1761"/>
      <c r="X49" s="1722"/>
      <c r="Y49" s="1722"/>
      <c r="Z49" s="1722"/>
      <c r="AA49" s="1722"/>
      <c r="AB49" s="1722"/>
      <c r="AC49" s="1722"/>
      <c r="AD49" s="1722"/>
      <c r="AE49" s="1722"/>
      <c r="AF49" s="1722"/>
      <c r="AG49" s="1722"/>
      <c r="AH49" s="1722"/>
      <c r="AI49" s="1722"/>
      <c r="AJ49" s="1722"/>
      <c r="AK49" s="1722"/>
      <c r="AL49" s="1722"/>
      <c r="AM49" s="1722"/>
      <c r="AN49" s="1722"/>
      <c r="AO49" s="1722"/>
      <c r="AP49" s="1722"/>
      <c r="AQ49" s="1722"/>
      <c r="AR49" s="1771">
        <v>0</v>
      </c>
    </row>
    <row s="28795" customFormat="1" customHeight="1" ht="17.25" hidden="1">
      <c r="A50" s="784"/>
      <c r="C50" s="783"/>
      <c r="D50" s="2630"/>
      <c r="E50" s="2633"/>
      <c r="F50" s="2609"/>
      <c r="G50" s="2633"/>
      <c r="H50" s="2612"/>
      <c r="I50" s="2614"/>
      <c r="J50" s="2617"/>
      <c r="K50" s="2601"/>
      <c r="L50" s="2601"/>
      <c r="M50" s="2601"/>
      <c r="N50" s="2604"/>
      <c r="O50" s="2601"/>
      <c r="P50" s="1881"/>
      <c r="Q50" s="1760"/>
      <c r="R50" s="1760"/>
      <c r="S50" s="792"/>
      <c r="T50" s="792"/>
      <c r="U50" s="792"/>
      <c r="V50" s="792"/>
      <c r="W50" s="1761"/>
      <c r="X50" s="1722"/>
      <c r="Y50" s="1722"/>
      <c r="Z50" s="1722"/>
      <c r="AA50" s="1722"/>
      <c r="AB50" s="1722"/>
      <c r="AC50" s="1722"/>
      <c r="AD50" s="1722"/>
      <c r="AE50" s="1722"/>
      <c r="AF50" s="1722"/>
      <c r="AG50" s="1722"/>
      <c r="AH50" s="1722"/>
      <c r="AI50" s="1722"/>
      <c r="AJ50" s="1722"/>
      <c r="AK50" s="1722"/>
      <c r="AL50" s="1722"/>
      <c r="AM50" s="1722"/>
      <c r="AN50" s="1722"/>
      <c r="AO50" s="1722"/>
      <c r="AP50" s="1722"/>
      <c r="AQ50" s="1722"/>
      <c r="AR50" s="1771">
        <v>0</v>
      </c>
    </row>
    <row s="28795" customFormat="1" customHeight="1" ht="17.25" hidden="1">
      <c r="A51" s="784"/>
      <c r="C51" s="672"/>
      <c r="D51" s="2630"/>
      <c r="E51" s="2633"/>
      <c r="F51" s="2609"/>
      <c r="G51" s="2633"/>
      <c r="H51" s="2612"/>
      <c r="I51" s="2614"/>
      <c r="J51" s="2617"/>
      <c r="K51" s="2601"/>
      <c r="L51" s="1760"/>
      <c r="M51" s="1760"/>
      <c r="N51" s="1760"/>
      <c r="O51" s="1760"/>
      <c r="P51" s="1760"/>
      <c r="Q51" s="1760"/>
      <c r="R51" s="1760"/>
      <c r="S51" s="792"/>
      <c r="T51" s="792"/>
      <c r="U51" s="792"/>
      <c r="V51" s="792"/>
      <c r="W51" s="1761"/>
      <c r="Y51" s="1730"/>
      <c r="Z51" s="1730"/>
      <c r="AA51" s="1730"/>
      <c r="AB51" s="1730"/>
      <c r="AC51" s="1730"/>
      <c r="AD51" s="1730"/>
      <c r="AE51" s="1730"/>
      <c r="AF51" s="1730"/>
      <c r="AG51" s="1730"/>
      <c r="AH51" s="1730"/>
      <c r="AI51" s="1730"/>
      <c r="AJ51" s="1730"/>
      <c r="AK51" s="1730"/>
      <c r="AL51" s="1730"/>
      <c r="AM51" s="1730"/>
      <c r="AN51" s="1730"/>
      <c r="AO51" s="1730"/>
      <c r="AP51" s="1730"/>
      <c r="AQ51" s="1730"/>
      <c r="AR51" s="1789">
        <v>0</v>
      </c>
    </row>
    <row s="28795" customFormat="1" customHeight="1" ht="17.25" hidden="1">
      <c r="A52" s="784"/>
      <c r="C52" s="783"/>
      <c r="D52" s="2631"/>
      <c r="E52" s="2634"/>
      <c r="F52" s="2610"/>
      <c r="G52" s="2634"/>
      <c r="H52" s="1762"/>
      <c r="I52" s="1763"/>
      <c r="J52" s="1763"/>
      <c r="K52" s="1763"/>
      <c r="L52" s="1763"/>
      <c r="M52" s="1763"/>
      <c r="N52" s="1763"/>
      <c r="O52" s="1763"/>
      <c r="P52" s="1763"/>
      <c r="Q52" s="1763"/>
      <c r="R52" s="1763"/>
      <c r="S52" s="1764"/>
      <c r="T52" s="1764"/>
      <c r="U52" s="1764"/>
      <c r="V52" s="1764"/>
      <c r="W52" s="1765"/>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71">
        <v>0</v>
      </c>
    </row>
    <row s="28795" customFormat="1" customHeight="1" ht="17.25" hidden="1">
      <c r="A53" s="784"/>
      <c r="C53" s="672"/>
      <c r="D53" s="2598">
        <v>8</v>
      </c>
      <c r="E53" s="2606" t="s">
        <v>322</v>
      </c>
      <c r="F53" s="2608" t="s">
        <v>19</v>
      </c>
      <c r="G53" s="2606"/>
      <c r="H53" s="2611"/>
      <c r="I53" s="2613"/>
      <c r="J53" s="2615"/>
      <c r="K53" s="2600"/>
      <c r="L53" s="2600"/>
      <c r="M53" s="2600"/>
      <c r="N53" s="2602"/>
      <c r="O53" s="2600"/>
      <c r="P53" s="2600"/>
      <c r="Q53" s="2600"/>
      <c r="R53" s="2605"/>
      <c r="S53" s="2600"/>
      <c r="T53" s="1933"/>
      <c r="U53" s="1933"/>
      <c r="V53" s="1935"/>
      <c r="W53" s="1759"/>
      <c r="X53" s="1730"/>
      <c r="Y53" s="1730"/>
      <c r="Z53" s="1730"/>
      <c r="AA53" s="1730"/>
      <c r="AB53" s="1730"/>
      <c r="AC53" s="1730" t="s">
        <v>323</v>
      </c>
      <c r="AD53" s="1730" t="s">
        <v>324</v>
      </c>
      <c r="AE53" s="1730" t="s">
        <v>325</v>
      </c>
      <c r="AF53" s="1730" t="s">
        <v>326</v>
      </c>
      <c r="AG53" s="1730" t="s">
        <v>327</v>
      </c>
      <c r="AH53" s="1730" t="str">
        <f>IF($E$53=0,"",$E$53)</f>
        <v>Плата за подключение (технологическое присоединение) к системе теплоснабжения</v>
      </c>
      <c r="AI53" s="1730" t="str">
        <f>IF($G$53=0,"",$G$53)</f>
        <v/>
      </c>
      <c r="AJ53" s="1730" t="str">
        <f>IF($J$53=0,"",$J$53)</f>
        <v/>
      </c>
      <c r="AK53" s="1730" t="str">
        <f>IF($K$53="нет","без дифференциации",IF($N$53=0,"",$N$53))</f>
        <v/>
      </c>
      <c r="AL53" s="1730" t="str">
        <f>IF($O$53="нет","без дифференциации",IF($R$53=0,"",$R$53))</f>
        <v/>
      </c>
      <c r="AM53" s="1730" t="str">
        <f>IF($S$53="нет","без дифференциации",IF($V$53=0,"",$V$53))</f>
        <v/>
      </c>
      <c r="AN53" s="2235">
        <f>$I$53</f>
        <v>0</v>
      </c>
      <c r="AO53" s="1730" t="str">
        <f>$I$53&amp;"."&amp;$M$53</f>
        <v>.</v>
      </c>
      <c r="AP53" s="1722" t="str">
        <f>$I$53&amp;"."&amp;$M$53&amp;"."&amp;$Q$53</f>
        <v>..</v>
      </c>
      <c r="AQ53" s="1722" t="str">
        <f>$I$53&amp;"."&amp;$M$53&amp;"."&amp;$Q$53&amp;"."&amp;$U$53</f>
        <v>...</v>
      </c>
      <c r="AR53" s="1771">
        <v>0</v>
      </c>
    </row>
    <row s="28795" customFormat="1" customHeight="1" ht="17.25" hidden="1">
      <c r="A54" s="784"/>
      <c r="C54" s="783"/>
      <c r="D54" s="2598"/>
      <c r="E54" s="2606"/>
      <c r="F54" s="2609"/>
      <c r="G54" s="2606"/>
      <c r="H54" s="2612"/>
      <c r="I54" s="2614"/>
      <c r="J54" s="2616"/>
      <c r="K54" s="2601"/>
      <c r="L54" s="2601"/>
      <c r="M54" s="2601"/>
      <c r="N54" s="2603"/>
      <c r="O54" s="2601"/>
      <c r="P54" s="2601"/>
      <c r="Q54" s="2601"/>
      <c r="R54" s="2604"/>
      <c r="S54" s="2601"/>
      <c r="T54" s="1760"/>
      <c r="U54" s="1760"/>
      <c r="V54" s="1760"/>
      <c r="W54" s="1761"/>
      <c r="X54" s="1722"/>
      <c r="Y54" s="1722"/>
      <c r="Z54" s="1722"/>
      <c r="AA54" s="1722"/>
      <c r="AB54" s="1722"/>
      <c r="AC54" s="1722"/>
      <c r="AD54" s="1722"/>
      <c r="AE54" s="1722"/>
      <c r="AF54" s="1722"/>
      <c r="AG54" s="1722"/>
      <c r="AH54" s="1722"/>
      <c r="AI54" s="1722"/>
      <c r="AJ54" s="1722"/>
      <c r="AK54" s="1722"/>
      <c r="AL54" s="1722"/>
      <c r="AM54" s="1722"/>
      <c r="AN54" s="1722"/>
      <c r="AO54" s="1722"/>
      <c r="AP54" s="1722"/>
      <c r="AQ54" s="1722"/>
      <c r="AR54" s="1771">
        <v>0</v>
      </c>
    </row>
    <row s="28795" customFormat="1" customHeight="1" ht="17.25" hidden="1">
      <c r="A55" s="784"/>
      <c r="C55" s="783"/>
      <c r="D55" s="2599"/>
      <c r="E55" s="2607"/>
      <c r="F55" s="2609"/>
      <c r="G55" s="2607"/>
      <c r="H55" s="2612"/>
      <c r="I55" s="2614"/>
      <c r="J55" s="2617"/>
      <c r="K55" s="2601"/>
      <c r="L55" s="2601"/>
      <c r="M55" s="2601"/>
      <c r="N55" s="2604"/>
      <c r="O55" s="2601"/>
      <c r="P55" s="1934"/>
      <c r="Q55" s="1760"/>
      <c r="R55" s="1760"/>
      <c r="S55" s="792"/>
      <c r="T55" s="792"/>
      <c r="U55" s="792"/>
      <c r="V55" s="792"/>
      <c r="W55" s="1761"/>
      <c r="X55" s="1722"/>
      <c r="Y55" s="1722"/>
      <c r="Z55" s="1722"/>
      <c r="AA55" s="1722"/>
      <c r="AB55" s="1722"/>
      <c r="AC55" s="1722"/>
      <c r="AD55" s="1722"/>
      <c r="AE55" s="1722"/>
      <c r="AF55" s="1722"/>
      <c r="AG55" s="1722"/>
      <c r="AH55" s="1722"/>
      <c r="AI55" s="1722"/>
      <c r="AJ55" s="1722"/>
      <c r="AK55" s="1722"/>
      <c r="AL55" s="1722"/>
      <c r="AM55" s="1722"/>
      <c r="AN55" s="1722"/>
      <c r="AO55" s="1722"/>
      <c r="AP55" s="1722"/>
      <c r="AQ55" s="1722"/>
      <c r="AR55" s="1771">
        <v>0</v>
      </c>
    </row>
    <row s="28795" customFormat="1" customHeight="1" ht="17.25" hidden="1">
      <c r="A56" s="784"/>
      <c r="C56" s="672"/>
      <c r="D56" s="2599"/>
      <c r="E56" s="2607"/>
      <c r="F56" s="2609"/>
      <c r="G56" s="2607"/>
      <c r="H56" s="2612"/>
      <c r="I56" s="2614"/>
      <c r="J56" s="2617"/>
      <c r="K56" s="2601"/>
      <c r="L56" s="1760"/>
      <c r="M56" s="1760"/>
      <c r="N56" s="1760"/>
      <c r="O56" s="1760"/>
      <c r="P56" s="1760"/>
      <c r="Q56" s="1760"/>
      <c r="R56" s="1760"/>
      <c r="S56" s="792"/>
      <c r="T56" s="792"/>
      <c r="U56" s="792"/>
      <c r="V56" s="792"/>
      <c r="W56" s="1761"/>
      <c r="Y56" s="1730"/>
      <c r="Z56" s="1730"/>
      <c r="AA56" s="1730"/>
      <c r="AB56" s="1730"/>
      <c r="AC56" s="1730"/>
      <c r="AD56" s="1730"/>
      <c r="AE56" s="1730"/>
      <c r="AF56" s="1730"/>
      <c r="AG56" s="1730"/>
      <c r="AH56" s="1730"/>
      <c r="AI56" s="1730"/>
      <c r="AJ56" s="1730"/>
      <c r="AK56" s="1730"/>
      <c r="AL56" s="1730"/>
      <c r="AM56" s="1730"/>
      <c r="AN56" s="1730"/>
      <c r="AO56" s="1730"/>
      <c r="AP56" s="1730"/>
      <c r="AQ56" s="1730"/>
      <c r="AR56" s="1789">
        <v>0</v>
      </c>
    </row>
    <row s="28795" customFormat="1" customHeight="1" ht="17.25" hidden="1">
      <c r="A57" s="784"/>
      <c r="C57" s="783"/>
      <c r="D57" s="2599"/>
      <c r="E57" s="2607"/>
      <c r="F57" s="2610"/>
      <c r="G57" s="2607"/>
      <c r="H57" s="1762"/>
      <c r="I57" s="1763"/>
      <c r="J57" s="1763"/>
      <c r="K57" s="1763"/>
      <c r="L57" s="1763"/>
      <c r="M57" s="1763"/>
      <c r="N57" s="1763"/>
      <c r="O57" s="1763"/>
      <c r="P57" s="1763"/>
      <c r="Q57" s="1763"/>
      <c r="R57" s="1763"/>
      <c r="S57" s="1764"/>
      <c r="T57" s="1764"/>
      <c r="U57" s="1764"/>
      <c r="V57" s="1764"/>
      <c r="W57" s="1765"/>
      <c r="X57" s="1722"/>
      <c r="Y57" s="1722"/>
      <c r="Z57" s="1722"/>
      <c r="AA57" s="1722"/>
      <c r="AB57" s="1722"/>
      <c r="AC57" s="1722"/>
      <c r="AD57" s="1722"/>
      <c r="AE57" s="1722"/>
      <c r="AF57" s="1722"/>
      <c r="AG57" s="1722"/>
      <c r="AH57" s="1722"/>
      <c r="AI57" s="1722"/>
      <c r="AJ57" s="1722"/>
      <c r="AK57" s="1722"/>
      <c r="AL57" s="1722"/>
      <c r="AM57" s="1722"/>
      <c r="AN57" s="1722"/>
      <c r="AO57" s="1722"/>
      <c r="AP57" s="1722"/>
      <c r="AQ57" s="1722"/>
      <c r="AR57" s="1771">
        <v>0</v>
      </c>
    </row>
    <row s="28795" customFormat="1" customHeight="1" ht="17.25" hidden="1">
      <c r="A58" s="784"/>
      <c r="C58" s="672"/>
      <c r="D58" s="2598">
        <v>9</v>
      </c>
      <c r="E58" s="2606" t="s">
        <v>328</v>
      </c>
      <c r="F58" s="2608" t="s">
        <v>19</v>
      </c>
      <c r="G58" s="2606"/>
      <c r="H58" s="2611"/>
      <c r="I58" s="2613"/>
      <c r="J58" s="2615"/>
      <c r="K58" s="2600"/>
      <c r="L58" s="2600"/>
      <c r="M58" s="2600"/>
      <c r="N58" s="2602"/>
      <c r="O58" s="2600"/>
      <c r="P58" s="2600"/>
      <c r="Q58" s="2600"/>
      <c r="R58" s="2605"/>
      <c r="S58" s="2600"/>
      <c r="T58" s="2394"/>
      <c r="U58" s="2394"/>
      <c r="V58" s="2396"/>
      <c r="W58" s="1759"/>
      <c r="X58" s="1730"/>
      <c r="Y58" s="1730"/>
      <c r="Z58" s="1730"/>
      <c r="AA58" s="1730"/>
      <c r="AB58" s="1730"/>
      <c r="AC58" s="1730" t="s">
        <v>329</v>
      </c>
      <c r="AD58" s="1730" t="s">
        <v>330</v>
      </c>
      <c r="AE58" s="1730" t="s">
        <v>331</v>
      </c>
      <c r="AF58" s="1730" t="s">
        <v>332</v>
      </c>
      <c r="AG58" s="1730" t="s">
        <v>333</v>
      </c>
      <c r="AH58" s="1730" t="str">
        <f>IF($E$58=0,"",$E$58)</f>
        <v>Плата за подключение (технологическое присоединение) к системе теплоснабжения (индивидуальная)</v>
      </c>
      <c r="AI58" s="1730" t="str">
        <f>IF($G$58=0,"",$G$58)</f>
        <v/>
      </c>
      <c r="AJ58" s="1730" t="str">
        <f>IF($J$58=0,"",$J$58)</f>
        <v/>
      </c>
      <c r="AK58" s="1730" t="str">
        <f>IF($K$58="нет","без дифференциации",IF($N$58=0,"",$N$58))</f>
        <v/>
      </c>
      <c r="AL58" s="1730" t="str">
        <f>IF($O$58="нет","без дифференциации",IF($R$58=0,"",$R$58))</f>
        <v/>
      </c>
      <c r="AM58" s="1730" t="str">
        <f>IF($S$58="нет","без дифференциации",IF($V$58=0,"",$V$58))</f>
        <v/>
      </c>
      <c r="AN58" s="2235">
        <f>$I$58</f>
        <v>0</v>
      </c>
      <c r="AO58" s="1730" t="str">
        <f>$I$58&amp;"."&amp;$M$58</f>
        <v>.</v>
      </c>
      <c r="AP58" s="1729" t="str">
        <f>$I$58&amp;"."&amp;$M$58&amp;"."&amp;$Q$58</f>
        <v>..</v>
      </c>
      <c r="AQ58" s="1729" t="str">
        <f>$I$58&amp;"."&amp;$M$58&amp;"."&amp;$Q$58&amp;"."&amp;$U$58</f>
        <v>...</v>
      </c>
      <c r="AR58" s="1930">
        <v>0</v>
      </c>
    </row>
    <row s="28795" customFormat="1" customHeight="1" ht="17.25" hidden="1">
      <c r="A59" s="784"/>
      <c r="C59" s="783"/>
      <c r="D59" s="2598"/>
      <c r="E59" s="2606"/>
      <c r="F59" s="2609"/>
      <c r="G59" s="2606"/>
      <c r="H59" s="2612"/>
      <c r="I59" s="2614"/>
      <c r="J59" s="2616"/>
      <c r="K59" s="2601"/>
      <c r="L59" s="2601"/>
      <c r="M59" s="2601"/>
      <c r="N59" s="2603"/>
      <c r="O59" s="2601"/>
      <c r="P59" s="2601"/>
      <c r="Q59" s="2601"/>
      <c r="R59" s="2604"/>
      <c r="S59" s="2601"/>
      <c r="T59" s="2397"/>
      <c r="U59" s="2397"/>
      <c r="V59" s="2397"/>
      <c r="W59" s="2398"/>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930">
        <v>0</v>
      </c>
    </row>
    <row s="28795" customFormat="1" customHeight="1" ht="17.25" hidden="1">
      <c r="A60" s="784"/>
      <c r="C60" s="783"/>
      <c r="D60" s="2599"/>
      <c r="E60" s="2607"/>
      <c r="F60" s="2609"/>
      <c r="G60" s="2607"/>
      <c r="H60" s="2612"/>
      <c r="I60" s="2614"/>
      <c r="J60" s="2617"/>
      <c r="K60" s="2601"/>
      <c r="L60" s="2601"/>
      <c r="M60" s="2601"/>
      <c r="N60" s="2604"/>
      <c r="O60" s="2601"/>
      <c r="P60" s="2395"/>
      <c r="Q60" s="2397"/>
      <c r="R60" s="2397"/>
      <c r="S60" s="792"/>
      <c r="T60" s="792"/>
      <c r="U60" s="792"/>
      <c r="V60" s="792"/>
      <c r="W60" s="2398"/>
      <c r="X60" s="1729"/>
      <c r="Y60" s="1729"/>
      <c r="Z60" s="1729"/>
      <c r="AA60" s="1729"/>
      <c r="AB60" s="1729"/>
      <c r="AC60" s="1729"/>
      <c r="AD60" s="1729"/>
      <c r="AE60" s="1729"/>
      <c r="AF60" s="1729"/>
      <c r="AG60" s="1729"/>
      <c r="AH60" s="1729"/>
      <c r="AI60" s="1729"/>
      <c r="AJ60" s="1729"/>
      <c r="AK60" s="1729"/>
      <c r="AL60" s="1729"/>
      <c r="AM60" s="1729"/>
      <c r="AN60" s="1729"/>
      <c r="AO60" s="1729"/>
      <c r="AP60" s="1729"/>
      <c r="AQ60" s="1729"/>
      <c r="AR60" s="1930">
        <v>0</v>
      </c>
    </row>
    <row s="28795" customFormat="1" customHeight="1" ht="17.25" hidden="1">
      <c r="A61" s="784"/>
      <c r="C61" s="672"/>
      <c r="D61" s="2599"/>
      <c r="E61" s="2607"/>
      <c r="F61" s="2609"/>
      <c r="G61" s="2607"/>
      <c r="H61" s="2612"/>
      <c r="I61" s="2614"/>
      <c r="J61" s="2617"/>
      <c r="K61" s="2601"/>
      <c r="L61" s="2397"/>
      <c r="M61" s="2397"/>
      <c r="N61" s="2397"/>
      <c r="O61" s="2397"/>
      <c r="P61" s="2397"/>
      <c r="Q61" s="2397"/>
      <c r="R61" s="2397"/>
      <c r="S61" s="792"/>
      <c r="T61" s="792"/>
      <c r="U61" s="792"/>
      <c r="V61" s="792"/>
      <c r="W61" s="2398"/>
      <c r="Y61" s="1730"/>
      <c r="Z61" s="1730"/>
      <c r="AA61" s="1730"/>
      <c r="AB61" s="1730"/>
      <c r="AC61" s="1730"/>
      <c r="AD61" s="1730"/>
      <c r="AE61" s="1730"/>
      <c r="AF61" s="1730"/>
      <c r="AG61" s="1730"/>
      <c r="AH61" s="1730"/>
      <c r="AI61" s="1730"/>
      <c r="AJ61" s="1730"/>
      <c r="AK61" s="1730"/>
      <c r="AL61" s="1730"/>
      <c r="AM61" s="1730"/>
      <c r="AN61" s="1730"/>
      <c r="AO61" s="1730"/>
      <c r="AP61" s="1730"/>
      <c r="AQ61" s="1730"/>
      <c r="AR61" s="1930">
        <v>0</v>
      </c>
    </row>
    <row s="28795" customFormat="1" customHeight="1" ht="17.25" hidden="1">
      <c r="A62" s="784"/>
      <c r="C62" s="783"/>
      <c r="D62" s="2599"/>
      <c r="E62" s="2607"/>
      <c r="F62" s="2610"/>
      <c r="G62" s="2607"/>
      <c r="H62" s="1762"/>
      <c r="I62" s="2399"/>
      <c r="J62" s="2399"/>
      <c r="K62" s="2399"/>
      <c r="L62" s="2399"/>
      <c r="M62" s="2399"/>
      <c r="N62" s="2399"/>
      <c r="O62" s="2399"/>
      <c r="P62" s="2399"/>
      <c r="Q62" s="2399"/>
      <c r="R62" s="2399"/>
      <c r="S62" s="1764"/>
      <c r="T62" s="1764"/>
      <c r="U62" s="1764"/>
      <c r="V62" s="1764"/>
      <c r="W62" s="2400"/>
      <c r="X62" s="1729"/>
      <c r="Y62" s="1729"/>
      <c r="Z62" s="1729"/>
      <c r="AA62" s="1729"/>
      <c r="AB62" s="1729"/>
      <c r="AC62" s="1729"/>
      <c r="AD62" s="1729"/>
      <c r="AE62" s="1729"/>
      <c r="AF62" s="1729"/>
      <c r="AG62" s="1729"/>
      <c r="AH62" s="1729"/>
      <c r="AI62" s="1729"/>
      <c r="AJ62" s="1729"/>
      <c r="AK62" s="1729"/>
      <c r="AL62" s="1729"/>
      <c r="AM62" s="1729"/>
      <c r="AN62" s="1729"/>
      <c r="AO62" s="1729"/>
      <c r="AP62" s="1729"/>
      <c r="AQ62" s="1729"/>
      <c r="AR62" s="1930">
        <v>0</v>
      </c>
    </row>
    <row s="28795" customFormat="1" customHeight="1" ht="17.25" hidden="1">
      <c r="A63" s="784"/>
      <c r="C63" s="672"/>
      <c r="D63" s="2598">
        <v>10</v>
      </c>
      <c r="E63" s="2606" t="s">
        <v>334</v>
      </c>
      <c r="F63" s="2608" t="s">
        <v>19</v>
      </c>
      <c r="G63" s="2606"/>
      <c r="H63" s="2611"/>
      <c r="I63" s="2613"/>
      <c r="J63" s="2615"/>
      <c r="K63" s="2600"/>
      <c r="L63" s="2600"/>
      <c r="M63" s="2600"/>
      <c r="N63" s="2602"/>
      <c r="O63" s="2600"/>
      <c r="P63" s="2600"/>
      <c r="Q63" s="2600"/>
      <c r="R63" s="2605"/>
      <c r="S63" s="2600"/>
      <c r="T63" s="2394"/>
      <c r="U63" s="2394"/>
      <c r="V63" s="2396"/>
      <c r="W63" s="1759"/>
      <c r="X63" s="1730"/>
      <c r="Y63" s="1730"/>
      <c r="Z63" s="1730"/>
      <c r="AA63" s="1730"/>
      <c r="AB63" s="1730"/>
      <c r="AC63" s="1730" t="s">
        <v>335</v>
      </c>
      <c r="AD63" s="1730" t="s">
        <v>336</v>
      </c>
      <c r="AE63" s="1730" t="s">
        <v>337</v>
      </c>
      <c r="AF63" s="1730" t="s">
        <v>338</v>
      </c>
      <c r="AG63" s="1730" t="s">
        <v>339</v>
      </c>
      <c r="AH63" s="1730" t="str">
        <f>IF($E$63=0,"",$E$63)</f>
        <v>Предельный уровень цены на тепловую энергию (мощность), поставляемую теплоснабжающими организациями потребителям</v>
      </c>
      <c r="AI63" s="1730" t="str">
        <f>IF($G$63=0,"",$G$63)</f>
        <v/>
      </c>
      <c r="AJ63" s="1730" t="str">
        <f>IF($J$63=0,"",$J$63)</f>
        <v/>
      </c>
      <c r="AK63" s="1730" t="str">
        <f>IF($K$63="нет","без дифференциации",IF($N$63=0,"",$N$63))</f>
        <v/>
      </c>
      <c r="AL63" s="1730" t="str">
        <f>IF($O$63="нет","без дифференциации",IF($R$63=0,"",$R$63))</f>
        <v/>
      </c>
      <c r="AM63" s="1730" t="str">
        <f>IF($S$63="нет","без дифференциации",IF($V$63=0,"",$V$63))</f>
        <v/>
      </c>
      <c r="AN63" s="2235">
        <f>$I$63</f>
        <v>0</v>
      </c>
      <c r="AO63" s="1730" t="str">
        <f>$I$63&amp;"."&amp;$M$63</f>
        <v>.</v>
      </c>
      <c r="AP63" s="1729" t="str">
        <f>$I$63&amp;"."&amp;$M$63&amp;"."&amp;$Q$63</f>
        <v>..</v>
      </c>
      <c r="AQ63" s="1729" t="str">
        <f>$I$63&amp;"."&amp;$M$63&amp;"."&amp;$Q$63&amp;"."&amp;$U$63</f>
        <v>...</v>
      </c>
      <c r="AR63" s="1930">
        <v>0</v>
      </c>
    </row>
    <row s="28795" customFormat="1" customHeight="1" ht="17.25" hidden="1">
      <c r="A64" s="784"/>
      <c r="C64" s="783"/>
      <c r="D64" s="2598"/>
      <c r="E64" s="2606"/>
      <c r="F64" s="2609"/>
      <c r="G64" s="2606"/>
      <c r="H64" s="2612"/>
      <c r="I64" s="2614"/>
      <c r="J64" s="2616"/>
      <c r="K64" s="2601"/>
      <c r="L64" s="2601"/>
      <c r="M64" s="2601"/>
      <c r="N64" s="2603"/>
      <c r="O64" s="2601"/>
      <c r="P64" s="2601"/>
      <c r="Q64" s="2601"/>
      <c r="R64" s="2604"/>
      <c r="S64" s="2601"/>
      <c r="T64" s="2397"/>
      <c r="U64" s="2397"/>
      <c r="V64" s="2397"/>
      <c r="W64" s="2398"/>
      <c r="X64" s="1729"/>
      <c r="Y64" s="1729"/>
      <c r="Z64" s="1729"/>
      <c r="AA64" s="1729"/>
      <c r="AB64" s="1729"/>
      <c r="AC64" s="1729"/>
      <c r="AD64" s="1729"/>
      <c r="AE64" s="1729"/>
      <c r="AF64" s="1729"/>
      <c r="AG64" s="1729"/>
      <c r="AH64" s="1729"/>
      <c r="AI64" s="1729"/>
      <c r="AJ64" s="1729"/>
      <c r="AK64" s="1729"/>
      <c r="AL64" s="1729"/>
      <c r="AM64" s="1729"/>
      <c r="AN64" s="1729"/>
      <c r="AO64" s="1729"/>
      <c r="AP64" s="1729"/>
      <c r="AQ64" s="1729"/>
      <c r="AR64" s="1930">
        <v>0</v>
      </c>
    </row>
    <row s="28795" customFormat="1" customHeight="1" ht="17.25" hidden="1">
      <c r="A65" s="784"/>
      <c r="C65" s="783"/>
      <c r="D65" s="2599"/>
      <c r="E65" s="2607"/>
      <c r="F65" s="2609"/>
      <c r="G65" s="2607"/>
      <c r="H65" s="2612"/>
      <c r="I65" s="2614"/>
      <c r="J65" s="2617"/>
      <c r="K65" s="2601"/>
      <c r="L65" s="2601"/>
      <c r="M65" s="2601"/>
      <c r="N65" s="2604"/>
      <c r="O65" s="2601"/>
      <c r="P65" s="2395"/>
      <c r="Q65" s="2397"/>
      <c r="R65" s="2397"/>
      <c r="S65" s="792"/>
      <c r="T65" s="792"/>
      <c r="U65" s="792"/>
      <c r="V65" s="792"/>
      <c r="W65" s="2398"/>
      <c r="X65" s="1729"/>
      <c r="Y65" s="1729"/>
      <c r="Z65" s="1729"/>
      <c r="AA65" s="1729"/>
      <c r="AB65" s="1729"/>
      <c r="AC65" s="1729"/>
      <c r="AD65" s="1729"/>
      <c r="AE65" s="1729"/>
      <c r="AF65" s="1729"/>
      <c r="AG65" s="1729"/>
      <c r="AH65" s="1729"/>
      <c r="AI65" s="1729"/>
      <c r="AJ65" s="1729"/>
      <c r="AK65" s="1729"/>
      <c r="AL65" s="1729"/>
      <c r="AM65" s="1729"/>
      <c r="AN65" s="1729"/>
      <c r="AO65" s="1729"/>
      <c r="AP65" s="1729"/>
      <c r="AQ65" s="1729"/>
      <c r="AR65" s="1930">
        <v>0</v>
      </c>
    </row>
    <row s="28795" customFormat="1" customHeight="1" ht="17.25" hidden="1">
      <c r="A66" s="784"/>
      <c r="C66" s="672"/>
      <c r="D66" s="2599"/>
      <c r="E66" s="2607"/>
      <c r="F66" s="2609"/>
      <c r="G66" s="2607"/>
      <c r="H66" s="2612"/>
      <c r="I66" s="2614"/>
      <c r="J66" s="2617"/>
      <c r="K66" s="2601"/>
      <c r="L66" s="2397"/>
      <c r="M66" s="2397"/>
      <c r="N66" s="2397"/>
      <c r="O66" s="2397"/>
      <c r="P66" s="2397"/>
      <c r="Q66" s="2397"/>
      <c r="R66" s="2397"/>
      <c r="S66" s="792"/>
      <c r="T66" s="792"/>
      <c r="U66" s="792"/>
      <c r="V66" s="792"/>
      <c r="W66" s="2398"/>
      <c r="Y66" s="1730"/>
      <c r="Z66" s="1730"/>
      <c r="AA66" s="1730"/>
      <c r="AB66" s="1730"/>
      <c r="AC66" s="1730"/>
      <c r="AD66" s="1730"/>
      <c r="AE66" s="1730"/>
      <c r="AF66" s="1730"/>
      <c r="AG66" s="1730"/>
      <c r="AH66" s="1730"/>
      <c r="AI66" s="1730"/>
      <c r="AJ66" s="1730"/>
      <c r="AK66" s="1730"/>
      <c r="AL66" s="1730"/>
      <c r="AM66" s="1730"/>
      <c r="AN66" s="1730"/>
      <c r="AO66" s="1730"/>
      <c r="AP66" s="1730"/>
      <c r="AQ66" s="1730"/>
      <c r="AR66" s="1930">
        <v>0</v>
      </c>
    </row>
    <row s="28795" customFormat="1" customHeight="1" ht="17.25" hidden="1">
      <c r="A67" s="784"/>
      <c r="C67" s="783"/>
      <c r="D67" s="2599"/>
      <c r="E67" s="2607"/>
      <c r="F67" s="2610"/>
      <c r="G67" s="2607"/>
      <c r="H67" s="1762"/>
      <c r="I67" s="2399"/>
      <c r="J67" s="2399"/>
      <c r="K67" s="2399"/>
      <c r="L67" s="2399"/>
      <c r="M67" s="2399"/>
      <c r="N67" s="2399"/>
      <c r="O67" s="2399"/>
      <c r="P67" s="2399"/>
      <c r="Q67" s="2399"/>
      <c r="R67" s="2399"/>
      <c r="S67" s="1764"/>
      <c r="T67" s="1764"/>
      <c r="U67" s="1764"/>
      <c r="V67" s="1764"/>
      <c r="W67" s="2400"/>
      <c r="X67" s="1729"/>
      <c r="Y67" s="1729"/>
      <c r="Z67" s="1729"/>
      <c r="AA67" s="1729"/>
      <c r="AB67" s="1729"/>
      <c r="AC67" s="1729"/>
      <c r="AD67" s="1729"/>
      <c r="AE67" s="1729"/>
      <c r="AF67" s="1729"/>
      <c r="AG67" s="1729"/>
      <c r="AH67" s="1729"/>
      <c r="AI67" s="1729"/>
      <c r="AJ67" s="1729"/>
      <c r="AK67" s="1729"/>
      <c r="AL67" s="1729"/>
      <c r="AM67" s="1729"/>
      <c r="AN67" s="1729"/>
      <c r="AO67" s="1729"/>
      <c r="AP67" s="1729"/>
      <c r="AQ67" s="1729"/>
      <c r="AR67" s="1930">
        <v>0</v>
      </c>
    </row>
    <row customHeight="1" ht="11.25" hidden="1">
      <c r="AR68" s="567">
        <v>0</v>
      </c>
    </row>
    <row customHeight="1" ht="11.25" hidden="1">
      <c r="E69" s="2637" t="s">
        <v>340</v>
      </c>
      <c r="F69" s="2637"/>
      <c r="G69" s="2637"/>
      <c r="H69" s="2637"/>
      <c r="I69" s="2637"/>
      <c r="J69" s="2637"/>
      <c r="K69" s="2637"/>
      <c r="L69" s="2637"/>
      <c r="M69" s="2637"/>
      <c r="N69" s="2637"/>
      <c r="O69" s="2637"/>
      <c r="P69" s="2637"/>
      <c r="Q69" s="2637"/>
      <c r="R69" s="2637"/>
      <c r="S69" s="2637"/>
      <c r="T69" s="2637"/>
      <c r="U69" s="2637"/>
      <c r="V69" s="2637"/>
      <c r="W69" s="2637"/>
      <c r="AR69" s="567">
        <v>0</v>
      </c>
    </row>
    <row customHeight="1" ht="36.75" hidden="1">
      <c r="E70" s="2635" t="s">
        <v>341</v>
      </c>
      <c r="F70" s="2635"/>
      <c r="G70" s="2636"/>
      <c r="H70" s="2636"/>
      <c r="I70" s="2636"/>
      <c r="J70" s="2636"/>
      <c r="K70" s="2636"/>
      <c r="L70" s="2636"/>
      <c r="M70" s="2636"/>
      <c r="N70" s="2636"/>
      <c r="O70" s="2636"/>
      <c r="P70" s="2636"/>
      <c r="Q70" s="2636"/>
      <c r="R70" s="2636"/>
      <c r="S70" s="2636"/>
      <c r="T70" s="2636"/>
      <c r="U70" s="2636"/>
      <c r="V70" s="2636"/>
      <c r="W70" s="2636"/>
      <c r="AR70" s="567">
        <v>0</v>
      </c>
    </row>
    <row customHeight="1" ht="28.5" hidden="1">
      <c r="E71" s="2635" t="s">
        <v>342</v>
      </c>
      <c r="F71" s="2635"/>
      <c r="G71" s="2636"/>
      <c r="H71" s="2636"/>
      <c r="I71" s="2636"/>
      <c r="J71" s="2636"/>
      <c r="K71" s="2636"/>
      <c r="L71" s="2636"/>
      <c r="M71" s="2636"/>
      <c r="N71" s="2636"/>
      <c r="O71" s="2636"/>
      <c r="P71" s="2636"/>
      <c r="Q71" s="2636"/>
      <c r="R71" s="2636"/>
      <c r="S71" s="2636"/>
      <c r="T71" s="2636"/>
      <c r="U71" s="2636"/>
      <c r="V71" s="2636"/>
      <c r="W71" s="2636"/>
      <c r="AR71" s="567">
        <v>0</v>
      </c>
    </row>
    <row customHeight="1" ht="27" hidden="1">
      <c r="E72" s="2635" t="s">
        <v>343</v>
      </c>
      <c r="F72" s="2635"/>
      <c r="G72" s="2636"/>
      <c r="H72" s="2636"/>
      <c r="I72" s="2636"/>
      <c r="J72" s="2636"/>
      <c r="K72" s="2636"/>
      <c r="L72" s="2636"/>
      <c r="M72" s="2636"/>
      <c r="N72" s="2636"/>
      <c r="O72" s="2636"/>
      <c r="P72" s="2636"/>
      <c r="Q72" s="2636"/>
      <c r="R72" s="2636"/>
      <c r="S72" s="2636"/>
      <c r="T72" s="2636"/>
      <c r="U72" s="2636"/>
      <c r="V72" s="2636"/>
      <c r="W72" s="2636"/>
      <c r="AR72" s="567">
        <v>0</v>
      </c>
    </row>
    <row customHeight="1" ht="17.25" hidden="1">
      <c r="E73" s="2635" t="s">
        <v>344</v>
      </c>
      <c r="F73" s="2635"/>
      <c r="G73" s="2636"/>
      <c r="H73" s="2636"/>
      <c r="I73" s="2636"/>
      <c r="J73" s="2636"/>
      <c r="K73" s="2636"/>
      <c r="L73" s="2636"/>
      <c r="M73" s="2636"/>
      <c r="N73" s="2636"/>
      <c r="O73" s="2636"/>
      <c r="P73" s="2636"/>
      <c r="Q73" s="2636"/>
      <c r="R73" s="2636"/>
      <c r="S73" s="2636"/>
      <c r="T73" s="2636"/>
      <c r="U73" s="2636"/>
      <c r="V73" s="2636"/>
      <c r="W73" s="2636"/>
      <c r="AR73" s="567">
        <v>0</v>
      </c>
    </row>
    <row customHeight="1" ht="15" hidden="1">
      <c r="E74" s="803"/>
      <c r="F74" s="1748"/>
      <c r="G74" s="620"/>
      <c r="H74" s="620"/>
      <c r="I74" s="620"/>
      <c r="J74" s="620"/>
      <c r="K74" s="620"/>
      <c r="L74" s="620"/>
      <c r="M74" s="620"/>
      <c r="N74" s="620"/>
      <c r="O74" s="620"/>
      <c r="P74" s="620"/>
      <c r="Q74" s="620"/>
      <c r="R74" s="620"/>
      <c r="S74" s="620"/>
      <c r="T74" s="620"/>
      <c r="U74" s="620"/>
      <c r="V74" s="620"/>
      <c r="W74" s="620"/>
      <c r="AR74" s="567">
        <v>0</v>
      </c>
    </row>
    <row customHeight="1" ht="15" hidden="1">
      <c r="E75" s="2637" t="s">
        <v>345</v>
      </c>
      <c r="F75" s="2637"/>
      <c r="G75" s="2637"/>
      <c r="H75" s="2637"/>
      <c r="I75" s="2637"/>
      <c r="J75" s="2637"/>
      <c r="K75" s="2637"/>
      <c r="L75" s="2637"/>
      <c r="M75" s="2637"/>
      <c r="N75" s="2637"/>
      <c r="O75" s="2637"/>
      <c r="P75" s="2637"/>
      <c r="Q75" s="2637"/>
      <c r="R75" s="2637"/>
      <c r="S75" s="2637"/>
      <c r="T75" s="2637"/>
      <c r="U75" s="2637"/>
      <c r="V75" s="2637"/>
      <c r="W75" s="2637"/>
      <c r="AR75" s="567">
        <v>0</v>
      </c>
    </row>
    <row customHeight="1" ht="17.25" hidden="1">
      <c r="E76" s="2635" t="s">
        <v>346</v>
      </c>
      <c r="F76" s="2635"/>
      <c r="G76" s="2636"/>
      <c r="H76" s="2636"/>
      <c r="I76" s="2636"/>
      <c r="J76" s="2636"/>
      <c r="K76" s="2636"/>
      <c r="L76" s="2636"/>
      <c r="M76" s="2636"/>
      <c r="N76" s="2636"/>
      <c r="O76" s="2636"/>
      <c r="P76" s="2636"/>
      <c r="Q76" s="2636"/>
      <c r="R76" s="2636"/>
      <c r="S76" s="2636"/>
      <c r="T76" s="2636"/>
      <c r="U76" s="2636"/>
      <c r="V76" s="2636"/>
      <c r="W76" s="2636"/>
      <c r="AR76" s="567">
        <v>0</v>
      </c>
    </row>
    <row customHeight="1" ht="17.25" hidden="1">
      <c r="E77" s="2635" t="s">
        <v>347</v>
      </c>
      <c r="F77" s="2635"/>
      <c r="G77" s="2636"/>
      <c r="H77" s="2636"/>
      <c r="I77" s="2636"/>
      <c r="J77" s="2636"/>
      <c r="K77" s="2636"/>
      <c r="L77" s="2636"/>
      <c r="M77" s="2636"/>
      <c r="N77" s="2636"/>
      <c r="O77" s="2636"/>
      <c r="P77" s="2636"/>
      <c r="Q77" s="2636"/>
      <c r="R77" s="2636"/>
      <c r="S77" s="2636"/>
      <c r="T77" s="2636"/>
      <c r="U77" s="2636"/>
      <c r="V77" s="2636"/>
      <c r="W77" s="2636"/>
      <c r="AR77" s="567">
        <v>0</v>
      </c>
    </row>
    <row s="28795" customFormat="1" customHeight="1" ht="11.25" hidden="1">
      <c r="A78" s="740"/>
      <c r="B78" s="740"/>
      <c r="Y78" s="1722"/>
      <c r="Z78" s="1722"/>
      <c r="AA78" s="1722"/>
      <c r="AB78" s="1722"/>
      <c r="AC78" s="1722"/>
      <c r="AD78" s="1722"/>
      <c r="AE78" s="1722"/>
      <c r="AF78" s="1722"/>
      <c r="AG78" s="1722"/>
      <c r="AH78" s="1722"/>
      <c r="AI78" s="1722"/>
      <c r="AJ78" s="1722"/>
      <c r="AK78" s="1722"/>
      <c r="AL78" s="1722"/>
      <c r="AM78" s="1722"/>
      <c r="AN78" s="1722"/>
      <c r="AO78" s="1722"/>
      <c r="AP78" s="1722"/>
      <c r="AQ78" s="1722"/>
      <c r="AR78" s="1813">
        <v>0</v>
      </c>
    </row>
    <row s="28795" customFormat="1" customHeight="1" ht="17.25" hidden="1">
      <c r="A79" s="784"/>
      <c r="C79" s="672"/>
      <c r="D79" s="2598">
        <v>1</v>
      </c>
      <c r="E79" s="2606" t="s">
        <v>348</v>
      </c>
      <c r="F79" s="2608" t="s">
        <v>19</v>
      </c>
      <c r="G79" s="2606"/>
      <c r="H79" s="2611"/>
      <c r="I79" s="2613"/>
      <c r="J79" s="2615"/>
      <c r="K79" s="2600"/>
      <c r="L79" s="2600"/>
      <c r="M79" s="2600"/>
      <c r="N79" s="2602"/>
      <c r="O79" s="2600"/>
      <c r="P79" s="2600"/>
      <c r="Q79" s="2600"/>
      <c r="R79" s="2605"/>
      <c r="S79" s="2600"/>
      <c r="T79" s="1933"/>
      <c r="U79" s="1933"/>
      <c r="V79" s="1935"/>
      <c r="W79" s="1759"/>
      <c r="Y79" s="1730"/>
      <c r="Z79" s="1730"/>
      <c r="AA79" s="1730"/>
      <c r="AB79" s="1730"/>
      <c r="AC79" s="1730" t="s">
        <v>349</v>
      </c>
      <c r="AD79" s="1730" t="s">
        <v>350</v>
      </c>
      <c r="AE79" s="1730" t="s">
        <v>351</v>
      </c>
      <c r="AF79" s="1730" t="s">
        <v>352</v>
      </c>
      <c r="AG79" s="1730"/>
      <c r="AH79" s="1730" t="str">
        <f>IF($E$79=0,"",$E$79)</f>
        <v>Тариф на питьевую воду (питьевое водоснабжение)</v>
      </c>
      <c r="AI79" s="1730" t="str">
        <f>IF($G$79=0,"",$G$79)</f>
        <v/>
      </c>
      <c r="AJ79" s="1730" t="str">
        <f>IF($J$79=0,"",$J$79)</f>
        <v/>
      </c>
      <c r="AK79" s="1730" t="str">
        <f>IF($K$79="нет","без дифференциации",IF($N$79=0,"",$N$79))</f>
        <v/>
      </c>
      <c r="AL79" s="1730" t="str">
        <f>IF($O$79="нет","без дифференциации",IF($R$79=0,"",$R$79))</f>
        <v/>
      </c>
      <c r="AM79" s="1730" t="str">
        <f>IF($S$79="нет","без дифференциации",IF($V$79=0,"",$V$79))</f>
        <v/>
      </c>
      <c r="AN79" s="1730">
        <f>$I$79</f>
        <v>0</v>
      </c>
      <c r="AO79" s="1730" t="str">
        <f>$I$79&amp;"."&amp;$M$79</f>
        <v>.</v>
      </c>
      <c r="AP79" s="1730" t="str">
        <f>$I$79&amp;"."&amp;$M$79&amp;"."&amp;$Q$79</f>
        <v>..</v>
      </c>
      <c r="AQ79" s="1730" t="str">
        <f>$I$79&amp;"."&amp;$M$79&amp;"."&amp;$Q$79&amp;"."&amp;$U$79</f>
        <v>...</v>
      </c>
      <c r="AR79" s="1813">
        <v>0</v>
      </c>
    </row>
    <row s="28795" customFormat="1" customHeight="1" ht="17.25" hidden="1">
      <c r="A80" s="784"/>
      <c r="C80" s="783"/>
      <c r="D80" s="2598"/>
      <c r="E80" s="2606"/>
      <c r="F80" s="2609"/>
      <c r="G80" s="2606"/>
      <c r="H80" s="2612"/>
      <c r="I80" s="2614"/>
      <c r="J80" s="2616"/>
      <c r="K80" s="2601"/>
      <c r="L80" s="2601"/>
      <c r="M80" s="2601"/>
      <c r="N80" s="2603"/>
      <c r="O80" s="2601"/>
      <c r="P80" s="2601"/>
      <c r="Q80" s="2601"/>
      <c r="R80" s="2604"/>
      <c r="S80" s="2601"/>
      <c r="T80" s="1760"/>
      <c r="U80" s="1760"/>
      <c r="V80" s="1760"/>
      <c r="W80" s="1761"/>
      <c r="Y80" s="1722"/>
      <c r="Z80" s="1722"/>
      <c r="AA80" s="1722"/>
      <c r="AB80" s="1722"/>
      <c r="AC80" s="1722"/>
      <c r="AD80" s="1722"/>
      <c r="AE80" s="1722"/>
      <c r="AF80" s="1722"/>
      <c r="AG80" s="1722"/>
      <c r="AH80" s="1722"/>
      <c r="AI80" s="1722"/>
      <c r="AJ80" s="1722"/>
      <c r="AK80" s="1722"/>
      <c r="AL80" s="1722"/>
      <c r="AM80" s="1722"/>
      <c r="AN80" s="1722"/>
      <c r="AO80" s="1722"/>
      <c r="AP80" s="1722"/>
      <c r="AQ80" s="1722"/>
      <c r="AR80" s="1813">
        <v>0</v>
      </c>
    </row>
    <row s="28795" customFormat="1" customHeight="1" ht="17.25" hidden="1">
      <c r="A81" s="784"/>
      <c r="C81" s="672"/>
      <c r="D81" s="2598"/>
      <c r="E81" s="2606"/>
      <c r="F81" s="2609"/>
      <c r="G81" s="2606"/>
      <c r="H81" s="2612"/>
      <c r="I81" s="2614"/>
      <c r="J81" s="2617"/>
      <c r="K81" s="2601"/>
      <c r="L81" s="2601"/>
      <c r="M81" s="2601"/>
      <c r="N81" s="2604"/>
      <c r="O81" s="2601"/>
      <c r="P81" s="1934"/>
      <c r="Q81" s="1760"/>
      <c r="R81" s="1760"/>
      <c r="S81" s="792"/>
      <c r="T81" s="792"/>
      <c r="U81" s="792"/>
      <c r="V81" s="792"/>
      <c r="W81" s="1761"/>
      <c r="Y81" s="1730"/>
      <c r="Z81" s="1730"/>
      <c r="AA81" s="1730"/>
      <c r="AB81" s="1730"/>
      <c r="AC81" s="1730"/>
      <c r="AD81" s="1730"/>
      <c r="AE81" s="1730"/>
      <c r="AF81" s="1730"/>
      <c r="AG81" s="1730"/>
      <c r="AH81" s="1730"/>
      <c r="AI81" s="1730"/>
      <c r="AJ81" s="1730"/>
      <c r="AK81" s="1730"/>
      <c r="AL81" s="1730"/>
      <c r="AM81" s="1730"/>
      <c r="AN81" s="1730"/>
      <c r="AO81" s="1730"/>
      <c r="AP81" s="1730"/>
      <c r="AQ81" s="1730"/>
      <c r="AR81" s="1904">
        <v>0</v>
      </c>
    </row>
    <row s="28795" customFormat="1" customHeight="1" ht="17.25" hidden="1">
      <c r="A82" s="784"/>
      <c r="C82" s="783"/>
      <c r="D82" s="2598"/>
      <c r="E82" s="2606"/>
      <c r="F82" s="2609"/>
      <c r="G82" s="2606"/>
      <c r="H82" s="2612"/>
      <c r="I82" s="2614"/>
      <c r="J82" s="2617"/>
      <c r="K82" s="2601"/>
      <c r="L82" s="1760"/>
      <c r="M82" s="1760"/>
      <c r="N82" s="1760"/>
      <c r="O82" s="1760"/>
      <c r="P82" s="1760"/>
      <c r="Q82" s="1760"/>
      <c r="R82" s="1760"/>
      <c r="S82" s="792"/>
      <c r="T82" s="792"/>
      <c r="U82" s="792"/>
      <c r="V82" s="792"/>
      <c r="W82" s="1761"/>
      <c r="Y82" s="1722"/>
      <c r="Z82" s="1722"/>
      <c r="AA82" s="1722"/>
      <c r="AB82" s="1722"/>
      <c r="AC82" s="1722"/>
      <c r="AD82" s="1722"/>
      <c r="AE82" s="1722"/>
      <c r="AF82" s="1722"/>
      <c r="AG82" s="1722"/>
      <c r="AH82" s="1722"/>
      <c r="AI82" s="1722"/>
      <c r="AJ82" s="1722"/>
      <c r="AK82" s="1722"/>
      <c r="AL82" s="1722"/>
      <c r="AM82" s="1722"/>
      <c r="AN82" s="1722"/>
      <c r="AO82" s="1722"/>
      <c r="AP82" s="1722"/>
      <c r="AQ82" s="1722"/>
      <c r="AR82" s="1904">
        <v>0</v>
      </c>
    </row>
    <row s="28795" customFormat="1" customHeight="1" ht="17.25" hidden="1">
      <c r="A83" s="784"/>
      <c r="C83" s="783"/>
      <c r="D83" s="2599"/>
      <c r="E83" s="2607"/>
      <c r="F83" s="2610"/>
      <c r="G83" s="2607"/>
      <c r="H83" s="1762"/>
      <c r="I83" s="1763"/>
      <c r="J83" s="1763"/>
      <c r="K83" s="1763"/>
      <c r="L83" s="1763"/>
      <c r="M83" s="1763"/>
      <c r="N83" s="1763"/>
      <c r="O83" s="1763"/>
      <c r="P83" s="1763"/>
      <c r="Q83" s="1763"/>
      <c r="R83" s="1763"/>
      <c r="S83" s="1764"/>
      <c r="T83" s="1764"/>
      <c r="U83" s="1764"/>
      <c r="V83" s="1764"/>
      <c r="W83" s="1765"/>
      <c r="Y83" s="1722"/>
      <c r="Z83" s="1722"/>
      <c r="AA83" s="1722"/>
      <c r="AB83" s="1722"/>
      <c r="AC83" s="1722"/>
      <c r="AD83" s="1722"/>
      <c r="AE83" s="1722"/>
      <c r="AF83" s="1722"/>
      <c r="AG83" s="1722"/>
      <c r="AH83" s="1722"/>
      <c r="AI83" s="1722"/>
      <c r="AJ83" s="1722"/>
      <c r="AK83" s="1722"/>
      <c r="AL83" s="1722"/>
      <c r="AM83" s="1722"/>
      <c r="AN83" s="1722"/>
      <c r="AO83" s="1722"/>
      <c r="AP83" s="1722"/>
      <c r="AQ83" s="1722"/>
      <c r="AR83" s="1813">
        <v>0</v>
      </c>
    </row>
    <row s="28795" customFormat="1" customHeight="1" ht="17.25" hidden="1">
      <c r="A84" s="784"/>
      <c r="C84" s="672"/>
      <c r="D84" s="2598">
        <v>2</v>
      </c>
      <c r="E84" s="2606" t="s">
        <v>353</v>
      </c>
      <c r="F84" s="2608" t="s">
        <v>19</v>
      </c>
      <c r="G84" s="2606"/>
      <c r="H84" s="2611"/>
      <c r="I84" s="2613"/>
      <c r="J84" s="2615"/>
      <c r="K84" s="2600"/>
      <c r="L84" s="2600"/>
      <c r="M84" s="2600"/>
      <c r="N84" s="2602"/>
      <c r="O84" s="2600"/>
      <c r="P84" s="2600"/>
      <c r="Q84" s="2600"/>
      <c r="R84" s="2605"/>
      <c r="S84" s="2600"/>
      <c r="T84" s="1906"/>
      <c r="U84" s="1906"/>
      <c r="V84" s="1908"/>
      <c r="W84" s="1759"/>
      <c r="X84" s="1730"/>
      <c r="Y84" s="1730"/>
      <c r="Z84" s="1730"/>
      <c r="AA84" s="1730"/>
      <c r="AB84" s="1730"/>
      <c r="AC84" s="1730" t="s">
        <v>354</v>
      </c>
      <c r="AD84" s="1730" t="s">
        <v>355</v>
      </c>
      <c r="AE84" s="1730" t="s">
        <v>356</v>
      </c>
      <c r="AF84" s="1730" t="s">
        <v>357</v>
      </c>
      <c r="AG84" s="1730"/>
      <c r="AH84" s="1730" t="str">
        <f>IF($E$84=0,"",$E$84)</f>
        <v>Тариф на техническую воду</v>
      </c>
      <c r="AI84" s="1730" t="str">
        <f>IF($G$84=0,"",$G$84)</f>
        <v/>
      </c>
      <c r="AJ84" s="1730" t="str">
        <f>IF($J$84=0,"",$J$84)</f>
        <v/>
      </c>
      <c r="AK84" s="1730" t="str">
        <f>IF($K$84="нет","без дифференциации",IF($N$84=0,"",$N$84))</f>
        <v/>
      </c>
      <c r="AL84" s="1730" t="str">
        <f>IF($O$84="нет","без дифференциации",IF($R$84=0,"",$R$84))</f>
        <v/>
      </c>
      <c r="AM84" s="1730" t="str">
        <f>IF($S$84="нет","без дифференциации",IF($V$84=0,"",$V$84))</f>
        <v/>
      </c>
      <c r="AN84" s="2235">
        <f>$I$84</f>
        <v>0</v>
      </c>
      <c r="AO84" s="1730" t="str">
        <f>$I$84&amp;"."&amp;$M$84</f>
        <v>.</v>
      </c>
      <c r="AP84" s="1722" t="str">
        <f>$I$84&amp;"."&amp;$M$84&amp;"."&amp;$Q$84</f>
        <v>..</v>
      </c>
      <c r="AQ84" s="1722" t="str">
        <f>$I$84&amp;"."&amp;$M$84&amp;"."&amp;$Q$84&amp;"."&amp;$U$84</f>
        <v>...</v>
      </c>
      <c r="AR84" s="1813">
        <v>0</v>
      </c>
    </row>
    <row s="28795" customFormat="1" customHeight="1" ht="17.25" hidden="1">
      <c r="A85" s="784"/>
      <c r="C85" s="783"/>
      <c r="D85" s="2598"/>
      <c r="E85" s="2606"/>
      <c r="F85" s="2609"/>
      <c r="G85" s="2606"/>
      <c r="H85" s="2612"/>
      <c r="I85" s="2614"/>
      <c r="J85" s="2616"/>
      <c r="K85" s="2601"/>
      <c r="L85" s="2601"/>
      <c r="M85" s="2601"/>
      <c r="N85" s="2603"/>
      <c r="O85" s="2601"/>
      <c r="P85" s="2601"/>
      <c r="Q85" s="2601"/>
      <c r="R85" s="2604"/>
      <c r="S85" s="2601"/>
      <c r="T85" s="1760"/>
      <c r="U85" s="1760"/>
      <c r="V85" s="1760"/>
      <c r="W85" s="1761"/>
      <c r="X85" s="1722"/>
      <c r="Y85" s="1722"/>
      <c r="Z85" s="1722"/>
      <c r="AA85" s="1722"/>
      <c r="AB85" s="1722"/>
      <c r="AC85" s="1722"/>
      <c r="AD85" s="1722"/>
      <c r="AE85" s="1722"/>
      <c r="AF85" s="1722"/>
      <c r="AG85" s="1722"/>
      <c r="AH85" s="1722"/>
      <c r="AI85" s="1722"/>
      <c r="AJ85" s="1722"/>
      <c r="AK85" s="1722"/>
      <c r="AL85" s="1722"/>
      <c r="AM85" s="1722"/>
      <c r="AN85" s="1722"/>
      <c r="AO85" s="1722"/>
      <c r="AP85" s="1722"/>
      <c r="AQ85" s="1722"/>
      <c r="AR85" s="1813">
        <v>0</v>
      </c>
    </row>
    <row s="28795" customFormat="1" customHeight="1" ht="17.25" hidden="1">
      <c r="A86" s="784"/>
      <c r="C86" s="783"/>
      <c r="D86" s="2599"/>
      <c r="E86" s="2607"/>
      <c r="F86" s="2609"/>
      <c r="G86" s="2607"/>
      <c r="H86" s="2612"/>
      <c r="I86" s="2614"/>
      <c r="J86" s="2617"/>
      <c r="K86" s="2601"/>
      <c r="L86" s="2601"/>
      <c r="M86" s="2601"/>
      <c r="N86" s="2604"/>
      <c r="O86" s="2601"/>
      <c r="P86" s="1907"/>
      <c r="Q86" s="1760"/>
      <c r="R86" s="1760"/>
      <c r="S86" s="792"/>
      <c r="T86" s="792"/>
      <c r="U86" s="792"/>
      <c r="V86" s="792"/>
      <c r="W86" s="1761"/>
      <c r="X86" s="1722"/>
      <c r="Y86" s="1722"/>
      <c r="Z86" s="1722"/>
      <c r="AA86" s="1722"/>
      <c r="AB86" s="1722"/>
      <c r="AC86" s="1722"/>
      <c r="AD86" s="1722"/>
      <c r="AE86" s="1722"/>
      <c r="AF86" s="1722"/>
      <c r="AG86" s="1722"/>
      <c r="AH86" s="1722"/>
      <c r="AI86" s="1722"/>
      <c r="AJ86" s="1722"/>
      <c r="AK86" s="1722"/>
      <c r="AL86" s="1722"/>
      <c r="AM86" s="1722"/>
      <c r="AN86" s="1722"/>
      <c r="AO86" s="1722"/>
      <c r="AP86" s="1722"/>
      <c r="AQ86" s="1722"/>
      <c r="AR86" s="1813">
        <v>0</v>
      </c>
    </row>
    <row s="28795" customFormat="1" customHeight="1" ht="17.25" hidden="1">
      <c r="A87" s="784"/>
      <c r="C87" s="783"/>
      <c r="D87" s="2599"/>
      <c r="E87" s="2607"/>
      <c r="F87" s="2609"/>
      <c r="G87" s="2607"/>
      <c r="H87" s="2612"/>
      <c r="I87" s="2614"/>
      <c r="J87" s="2617"/>
      <c r="K87" s="2601"/>
      <c r="L87" s="1760"/>
      <c r="M87" s="1760"/>
      <c r="N87" s="1760"/>
      <c r="O87" s="1760"/>
      <c r="P87" s="1760"/>
      <c r="Q87" s="1760"/>
      <c r="R87" s="1760"/>
      <c r="S87" s="792"/>
      <c r="T87" s="792"/>
      <c r="U87" s="792"/>
      <c r="V87" s="792"/>
      <c r="W87" s="1761"/>
      <c r="X87" s="1722"/>
      <c r="Y87" s="1722"/>
      <c r="Z87" s="1722"/>
      <c r="AA87" s="1722"/>
      <c r="AB87" s="1722"/>
      <c r="AC87" s="1722"/>
      <c r="AD87" s="1722"/>
      <c r="AE87" s="1722"/>
      <c r="AF87" s="1722"/>
      <c r="AG87" s="1722"/>
      <c r="AH87" s="1722"/>
      <c r="AI87" s="1722"/>
      <c r="AJ87" s="1722"/>
      <c r="AK87" s="1722"/>
      <c r="AL87" s="1722"/>
      <c r="AM87" s="1722"/>
      <c r="AN87" s="1722"/>
      <c r="AO87" s="1722"/>
      <c r="AP87" s="1722"/>
      <c r="AQ87" s="1722"/>
      <c r="AR87" s="1813">
        <v>0</v>
      </c>
    </row>
    <row s="28795" customFormat="1" customHeight="1" ht="17.25" hidden="1">
      <c r="A88" s="784"/>
      <c r="C88" s="783"/>
      <c r="D88" s="2599"/>
      <c r="E88" s="2607"/>
      <c r="F88" s="2610"/>
      <c r="G88" s="2607"/>
      <c r="H88" s="1762"/>
      <c r="I88" s="1763"/>
      <c r="J88" s="1763"/>
      <c r="K88" s="1763"/>
      <c r="L88" s="1763"/>
      <c r="M88" s="1763"/>
      <c r="N88" s="1763"/>
      <c r="O88" s="1763"/>
      <c r="P88" s="1763"/>
      <c r="Q88" s="1763"/>
      <c r="R88" s="1763"/>
      <c r="S88" s="1764"/>
      <c r="T88" s="1764"/>
      <c r="U88" s="1764"/>
      <c r="V88" s="1764"/>
      <c r="W88" s="1765"/>
      <c r="X88" s="1722"/>
      <c r="Y88" s="1722"/>
      <c r="Z88" s="1722"/>
      <c r="AA88" s="1722"/>
      <c r="AB88" s="1722"/>
      <c r="AC88" s="1722"/>
      <c r="AD88" s="1722"/>
      <c r="AE88" s="1722"/>
      <c r="AF88" s="1722"/>
      <c r="AG88" s="1722"/>
      <c r="AH88" s="1722"/>
      <c r="AI88" s="1722"/>
      <c r="AJ88" s="1722"/>
      <c r="AK88" s="1722"/>
      <c r="AL88" s="1722"/>
      <c r="AM88" s="1722"/>
      <c r="AN88" s="1722"/>
      <c r="AO88" s="1722"/>
      <c r="AP88" s="1722"/>
      <c r="AQ88" s="1722"/>
      <c r="AR88" s="1813">
        <v>0</v>
      </c>
    </row>
    <row s="28795" customFormat="1" customHeight="1" ht="17.25" hidden="1">
      <c r="A89" s="784"/>
      <c r="C89" s="672"/>
      <c r="D89" s="2598">
        <v>3</v>
      </c>
      <c r="E89" s="2606" t="s">
        <v>358</v>
      </c>
      <c r="F89" s="2608" t="s">
        <v>19</v>
      </c>
      <c r="G89" s="2606"/>
      <c r="H89" s="2611"/>
      <c r="I89" s="2613"/>
      <c r="J89" s="2615"/>
      <c r="K89" s="2600"/>
      <c r="L89" s="2600"/>
      <c r="M89" s="2600"/>
      <c r="N89" s="2602"/>
      <c r="O89" s="2600"/>
      <c r="P89" s="2600"/>
      <c r="Q89" s="2600"/>
      <c r="R89" s="2605"/>
      <c r="S89" s="2600"/>
      <c r="T89" s="1906"/>
      <c r="U89" s="1906"/>
      <c r="V89" s="1908"/>
      <c r="W89" s="1759"/>
      <c r="X89" s="1730"/>
      <c r="Y89" s="1730"/>
      <c r="Z89" s="1730"/>
      <c r="AA89" s="1730"/>
      <c r="AB89" s="1730"/>
      <c r="AC89" s="1730" t="s">
        <v>359</v>
      </c>
      <c r="AD89" s="1730" t="s">
        <v>360</v>
      </c>
      <c r="AE89" s="1730" t="s">
        <v>361</v>
      </c>
      <c r="AF89" s="1730" t="s">
        <v>362</v>
      </c>
      <c r="AG89" s="1730"/>
      <c r="AH89" s="1730" t="str">
        <f>IF($E$89=0,"",$E$89)</f>
        <v>Тариф на транспортировку воды</v>
      </c>
      <c r="AI89" s="1730" t="str">
        <f>IF($G$89=0,"",$G$89)</f>
        <v/>
      </c>
      <c r="AJ89" s="1730" t="str">
        <f>IF($J$89=0,"",$J$89)</f>
        <v/>
      </c>
      <c r="AK89" s="1730" t="str">
        <f>IF($K$89="нет","без дифференциации",IF($N$89=0,"",$N$89))</f>
        <v/>
      </c>
      <c r="AL89" s="1730" t="str">
        <f>IF($O$89="нет","без дифференциации",IF($R$89=0,"",$R$89))</f>
        <v/>
      </c>
      <c r="AM89" s="1730" t="str">
        <f>IF($S$89="нет","без дифференциации",IF($V$89=0,"",$V$89))</f>
        <v/>
      </c>
      <c r="AN89" s="2235">
        <f>$I$89</f>
        <v>0</v>
      </c>
      <c r="AO89" s="1730" t="str">
        <f>$I$89&amp;"."&amp;$M$89</f>
        <v>.</v>
      </c>
      <c r="AP89" s="1722" t="str">
        <f>$I$89&amp;"."&amp;$M$89&amp;"."&amp;$Q$89</f>
        <v>..</v>
      </c>
      <c r="AQ89" s="1722" t="str">
        <f>$I$89&amp;"."&amp;$M$89&amp;"."&amp;$Q$89&amp;"."&amp;$U$89</f>
        <v>...</v>
      </c>
      <c r="AR89" s="1813">
        <v>0</v>
      </c>
    </row>
    <row s="28795" customFormat="1" customHeight="1" ht="17.25" hidden="1">
      <c r="A90" s="784"/>
      <c r="C90" s="783"/>
      <c r="D90" s="2598"/>
      <c r="E90" s="2606"/>
      <c r="F90" s="2609"/>
      <c r="G90" s="2606"/>
      <c r="H90" s="2612"/>
      <c r="I90" s="2614"/>
      <c r="J90" s="2616"/>
      <c r="K90" s="2601"/>
      <c r="L90" s="2601"/>
      <c r="M90" s="2601"/>
      <c r="N90" s="2603"/>
      <c r="O90" s="2601"/>
      <c r="P90" s="2601"/>
      <c r="Q90" s="2601"/>
      <c r="R90" s="2604"/>
      <c r="S90" s="2601"/>
      <c r="T90" s="1760"/>
      <c r="U90" s="1760"/>
      <c r="V90" s="1760"/>
      <c r="W90" s="1761"/>
      <c r="X90" s="1722"/>
      <c r="Y90" s="1722"/>
      <c r="Z90" s="1722"/>
      <c r="AA90" s="1722"/>
      <c r="AB90" s="1722"/>
      <c r="AC90" s="1722"/>
      <c r="AD90" s="1722"/>
      <c r="AE90" s="1722"/>
      <c r="AF90" s="1722"/>
      <c r="AG90" s="1722"/>
      <c r="AH90" s="1722"/>
      <c r="AI90" s="1722"/>
      <c r="AJ90" s="1722"/>
      <c r="AK90" s="1722"/>
      <c r="AL90" s="1722"/>
      <c r="AM90" s="1722"/>
      <c r="AN90" s="1722"/>
      <c r="AO90" s="1722"/>
      <c r="AP90" s="1722"/>
      <c r="AQ90" s="1722"/>
      <c r="AR90" s="1813">
        <v>0</v>
      </c>
    </row>
    <row s="28795" customFormat="1" customHeight="1" ht="17.25" hidden="1">
      <c r="A91" s="784"/>
      <c r="C91" s="783"/>
      <c r="D91" s="2599"/>
      <c r="E91" s="2607"/>
      <c r="F91" s="2609"/>
      <c r="G91" s="2607"/>
      <c r="H91" s="2612"/>
      <c r="I91" s="2614"/>
      <c r="J91" s="2617"/>
      <c r="K91" s="2601"/>
      <c r="L91" s="2601"/>
      <c r="M91" s="2601"/>
      <c r="N91" s="2604"/>
      <c r="O91" s="2601"/>
      <c r="P91" s="1907"/>
      <c r="Q91" s="1760"/>
      <c r="R91" s="1760"/>
      <c r="S91" s="792"/>
      <c r="T91" s="792"/>
      <c r="U91" s="792"/>
      <c r="V91" s="792"/>
      <c r="W91" s="1761"/>
      <c r="X91" s="1722"/>
      <c r="Y91" s="1722"/>
      <c r="Z91" s="1722"/>
      <c r="AA91" s="1722"/>
      <c r="AB91" s="1722"/>
      <c r="AC91" s="1722"/>
      <c r="AD91" s="1722"/>
      <c r="AE91" s="1722"/>
      <c r="AF91" s="1722"/>
      <c r="AG91" s="1722"/>
      <c r="AH91" s="1722"/>
      <c r="AI91" s="1722"/>
      <c r="AJ91" s="1722"/>
      <c r="AK91" s="1722"/>
      <c r="AL91" s="1722"/>
      <c r="AM91" s="1722"/>
      <c r="AN91" s="1722"/>
      <c r="AO91" s="1722"/>
      <c r="AP91" s="1722"/>
      <c r="AQ91" s="1722"/>
      <c r="AR91" s="1813">
        <v>0</v>
      </c>
    </row>
    <row s="28795" customFormat="1" customHeight="1" ht="17.25" hidden="1">
      <c r="A92" s="784"/>
      <c r="C92" s="783"/>
      <c r="D92" s="2599"/>
      <c r="E92" s="2607"/>
      <c r="F92" s="2609"/>
      <c r="G92" s="2607"/>
      <c r="H92" s="2612"/>
      <c r="I92" s="2614"/>
      <c r="J92" s="2617"/>
      <c r="K92" s="2601"/>
      <c r="L92" s="1760"/>
      <c r="M92" s="1760"/>
      <c r="N92" s="1760"/>
      <c r="O92" s="1760"/>
      <c r="P92" s="1760"/>
      <c r="Q92" s="1760"/>
      <c r="R92" s="1760"/>
      <c r="S92" s="792"/>
      <c r="T92" s="792"/>
      <c r="U92" s="792"/>
      <c r="V92" s="792"/>
      <c r="W92" s="1761"/>
      <c r="X92" s="1722"/>
      <c r="Y92" s="1722"/>
      <c r="Z92" s="1722"/>
      <c r="AA92" s="1722"/>
      <c r="AB92" s="1722"/>
      <c r="AC92" s="1722"/>
      <c r="AD92" s="1722"/>
      <c r="AE92" s="1722"/>
      <c r="AF92" s="1722"/>
      <c r="AG92" s="1722"/>
      <c r="AH92" s="1722"/>
      <c r="AI92" s="1722"/>
      <c r="AJ92" s="1722"/>
      <c r="AK92" s="1722"/>
      <c r="AL92" s="1722"/>
      <c r="AM92" s="1722"/>
      <c r="AN92" s="1722"/>
      <c r="AO92" s="1722"/>
      <c r="AP92" s="1722"/>
      <c r="AQ92" s="1722"/>
      <c r="AR92" s="1813">
        <v>0</v>
      </c>
    </row>
    <row s="28795" customFormat="1" customHeight="1" ht="17.25" hidden="1">
      <c r="A93" s="784"/>
      <c r="C93" s="783"/>
      <c r="D93" s="2599"/>
      <c r="E93" s="2607"/>
      <c r="F93" s="2610"/>
      <c r="G93" s="2607"/>
      <c r="H93" s="1762"/>
      <c r="I93" s="1763"/>
      <c r="J93" s="1763"/>
      <c r="K93" s="1763"/>
      <c r="L93" s="1763"/>
      <c r="M93" s="1763"/>
      <c r="N93" s="1763"/>
      <c r="O93" s="1763"/>
      <c r="P93" s="1763"/>
      <c r="Q93" s="1763"/>
      <c r="R93" s="1763"/>
      <c r="S93" s="1764"/>
      <c r="T93" s="1764"/>
      <c r="U93" s="1764"/>
      <c r="V93" s="1764"/>
      <c r="W93" s="1765"/>
      <c r="X93" s="1722"/>
      <c r="Y93" s="1722"/>
      <c r="Z93" s="1722"/>
      <c r="AA93" s="1722"/>
      <c r="AB93" s="1722"/>
      <c r="AC93" s="1722"/>
      <c r="AD93" s="1722"/>
      <c r="AE93" s="1722"/>
      <c r="AF93" s="1722"/>
      <c r="AG93" s="1722"/>
      <c r="AH93" s="1722"/>
      <c r="AI93" s="1722"/>
      <c r="AJ93" s="1722"/>
      <c r="AK93" s="1722"/>
      <c r="AL93" s="1722"/>
      <c r="AM93" s="1722"/>
      <c r="AN93" s="1722"/>
      <c r="AO93" s="1722"/>
      <c r="AP93" s="1722"/>
      <c r="AQ93" s="1722"/>
      <c r="AR93" s="1813">
        <v>0</v>
      </c>
    </row>
    <row s="28795" customFormat="1" customHeight="1" ht="17.25" hidden="1">
      <c r="A94" s="784"/>
      <c r="C94" s="672"/>
      <c r="D94" s="2598">
        <v>4</v>
      </c>
      <c r="E94" s="2606" t="s">
        <v>363</v>
      </c>
      <c r="F94" s="2608" t="s">
        <v>19</v>
      </c>
      <c r="G94" s="2606"/>
      <c r="H94" s="2611"/>
      <c r="I94" s="2613"/>
      <c r="J94" s="2615"/>
      <c r="K94" s="2600"/>
      <c r="L94" s="2600"/>
      <c r="M94" s="2600"/>
      <c r="N94" s="2602"/>
      <c r="O94" s="2600"/>
      <c r="P94" s="2600"/>
      <c r="Q94" s="2600"/>
      <c r="R94" s="2605"/>
      <c r="S94" s="2600"/>
      <c r="T94" s="1906"/>
      <c r="U94" s="1906"/>
      <c r="V94" s="1908"/>
      <c r="W94" s="1759"/>
      <c r="X94" s="1730"/>
      <c r="Y94" s="1730"/>
      <c r="Z94" s="1730"/>
      <c r="AA94" s="1730"/>
      <c r="AB94" s="1730"/>
      <c r="AC94" s="1730" t="s">
        <v>364</v>
      </c>
      <c r="AD94" s="1730" t="s">
        <v>365</v>
      </c>
      <c r="AE94" s="1730" t="s">
        <v>366</v>
      </c>
      <c r="AF94" s="1730" t="s">
        <v>367</v>
      </c>
      <c r="AG94" s="1730"/>
      <c r="AH94" s="1730" t="str">
        <f>IF($E$94=0,"",$E$94)</f>
        <v>Тариф на подвоз воды</v>
      </c>
      <c r="AI94" s="1730" t="str">
        <f>IF($G$94=0,"",$G$94)</f>
        <v/>
      </c>
      <c r="AJ94" s="1730" t="str">
        <f>IF($J$94=0,"",$J$94)</f>
        <v/>
      </c>
      <c r="AK94" s="1730" t="str">
        <f>IF($K$94="нет","без дифференциации",IF($N$94=0,"",$N$94))</f>
        <v/>
      </c>
      <c r="AL94" s="1730" t="str">
        <f>IF($O$94="нет","без дифференциации",IF($R$94=0,"",$R$94))</f>
        <v/>
      </c>
      <c r="AM94" s="1730" t="str">
        <f>IF($S$94="нет","без дифференциации",IF($V$94=0,"",$V$94))</f>
        <v/>
      </c>
      <c r="AN94" s="2235">
        <f>$I$94</f>
        <v>0</v>
      </c>
      <c r="AO94" s="1730" t="str">
        <f>$I$94&amp;"."&amp;$M$94</f>
        <v>.</v>
      </c>
      <c r="AP94" s="1722" t="str">
        <f>$I$94&amp;"."&amp;$M$94&amp;"."&amp;$Q$94</f>
        <v>..</v>
      </c>
      <c r="AQ94" s="1722" t="str">
        <f>$I$94&amp;"."&amp;$M$94&amp;"."&amp;$Q$94&amp;"."&amp;$U$94</f>
        <v>...</v>
      </c>
      <c r="AR94" s="1813">
        <v>0</v>
      </c>
    </row>
    <row s="28795" customFormat="1" customHeight="1" ht="17.25" hidden="1">
      <c r="A95" s="784"/>
      <c r="C95" s="783"/>
      <c r="D95" s="2598"/>
      <c r="E95" s="2606"/>
      <c r="F95" s="2609"/>
      <c r="G95" s="2606"/>
      <c r="H95" s="2612"/>
      <c r="I95" s="2614"/>
      <c r="J95" s="2616"/>
      <c r="K95" s="2601"/>
      <c r="L95" s="2601"/>
      <c r="M95" s="2601"/>
      <c r="N95" s="2603"/>
      <c r="O95" s="2601"/>
      <c r="P95" s="2601"/>
      <c r="Q95" s="2601"/>
      <c r="R95" s="2604"/>
      <c r="S95" s="2601"/>
      <c r="T95" s="1760"/>
      <c r="U95" s="1760"/>
      <c r="V95" s="1760"/>
      <c r="W95" s="1761"/>
      <c r="X95" s="1722"/>
      <c r="Y95" s="1722"/>
      <c r="Z95" s="1722"/>
      <c r="AA95" s="1722"/>
      <c r="AB95" s="1722"/>
      <c r="AC95" s="1722"/>
      <c r="AD95" s="1722"/>
      <c r="AE95" s="1722"/>
      <c r="AF95" s="1722"/>
      <c r="AG95" s="1722"/>
      <c r="AH95" s="1722"/>
      <c r="AI95" s="1722"/>
      <c r="AJ95" s="1722"/>
      <c r="AK95" s="1722"/>
      <c r="AL95" s="1722"/>
      <c r="AM95" s="1722"/>
      <c r="AN95" s="1722"/>
      <c r="AO95" s="1722"/>
      <c r="AP95" s="1722"/>
      <c r="AQ95" s="1722"/>
      <c r="AR95" s="1813">
        <v>0</v>
      </c>
    </row>
    <row s="28795" customFormat="1" customHeight="1" ht="17.25" hidden="1">
      <c r="A96" s="784"/>
      <c r="C96" s="783"/>
      <c r="D96" s="2599"/>
      <c r="E96" s="2607"/>
      <c r="F96" s="2609"/>
      <c r="G96" s="2607"/>
      <c r="H96" s="2612"/>
      <c r="I96" s="2614"/>
      <c r="J96" s="2617"/>
      <c r="K96" s="2601"/>
      <c r="L96" s="2601"/>
      <c r="M96" s="2601"/>
      <c r="N96" s="2604"/>
      <c r="O96" s="2601"/>
      <c r="P96" s="1907"/>
      <c r="Q96" s="1760"/>
      <c r="R96" s="1760"/>
      <c r="S96" s="792"/>
      <c r="T96" s="792"/>
      <c r="U96" s="792"/>
      <c r="V96" s="792"/>
      <c r="W96" s="1761"/>
      <c r="X96" s="1722"/>
      <c r="Y96" s="1722"/>
      <c r="Z96" s="1722"/>
      <c r="AA96" s="1722"/>
      <c r="AB96" s="1722"/>
      <c r="AC96" s="1722"/>
      <c r="AD96" s="1722"/>
      <c r="AE96" s="1722"/>
      <c r="AF96" s="1722"/>
      <c r="AG96" s="1722"/>
      <c r="AH96" s="1722"/>
      <c r="AI96" s="1722"/>
      <c r="AJ96" s="1722"/>
      <c r="AK96" s="1722"/>
      <c r="AL96" s="1722"/>
      <c r="AM96" s="1722"/>
      <c r="AN96" s="1722"/>
      <c r="AO96" s="1722"/>
      <c r="AP96" s="1722"/>
      <c r="AQ96" s="1722"/>
      <c r="AR96" s="1813">
        <v>0</v>
      </c>
    </row>
    <row s="28795" customFormat="1" customHeight="1" ht="17.25" hidden="1">
      <c r="A97" s="784"/>
      <c r="C97" s="783"/>
      <c r="D97" s="2599"/>
      <c r="E97" s="2607"/>
      <c r="F97" s="2609"/>
      <c r="G97" s="2607"/>
      <c r="H97" s="2612"/>
      <c r="I97" s="2614"/>
      <c r="J97" s="2617"/>
      <c r="K97" s="2601"/>
      <c r="L97" s="1760"/>
      <c r="M97" s="1760"/>
      <c r="N97" s="1760"/>
      <c r="O97" s="1760"/>
      <c r="P97" s="1760"/>
      <c r="Q97" s="1760"/>
      <c r="R97" s="1760"/>
      <c r="S97" s="792"/>
      <c r="T97" s="792"/>
      <c r="U97" s="792"/>
      <c r="V97" s="792"/>
      <c r="W97" s="1761"/>
      <c r="X97" s="1722"/>
      <c r="Y97" s="1722"/>
      <c r="Z97" s="1722"/>
      <c r="AA97" s="1722"/>
      <c r="AB97" s="1722"/>
      <c r="AC97" s="1722"/>
      <c r="AD97" s="1722"/>
      <c r="AE97" s="1722"/>
      <c r="AF97" s="1722"/>
      <c r="AG97" s="1722"/>
      <c r="AH97" s="1722"/>
      <c r="AI97" s="1722"/>
      <c r="AJ97" s="1722"/>
      <c r="AK97" s="1722"/>
      <c r="AL97" s="1722"/>
      <c r="AM97" s="1722"/>
      <c r="AN97" s="1722"/>
      <c r="AO97" s="1722"/>
      <c r="AP97" s="1722"/>
      <c r="AQ97" s="1722"/>
      <c r="AR97" s="1813">
        <v>0</v>
      </c>
    </row>
    <row s="28795" customFormat="1" customHeight="1" ht="17.25" hidden="1">
      <c r="A98" s="784"/>
      <c r="C98" s="783"/>
      <c r="D98" s="2599"/>
      <c r="E98" s="2607"/>
      <c r="F98" s="2610"/>
      <c r="G98" s="2607"/>
      <c r="H98" s="1762"/>
      <c r="I98" s="1763"/>
      <c r="J98" s="1763"/>
      <c r="K98" s="1763"/>
      <c r="L98" s="1763"/>
      <c r="M98" s="1763"/>
      <c r="N98" s="1763"/>
      <c r="O98" s="1763"/>
      <c r="P98" s="1763"/>
      <c r="Q98" s="1763"/>
      <c r="R98" s="1763"/>
      <c r="S98" s="1764"/>
      <c r="T98" s="1764"/>
      <c r="U98" s="1764"/>
      <c r="V98" s="1764"/>
      <c r="W98" s="1765"/>
      <c r="X98" s="1722"/>
      <c r="Y98" s="1722"/>
      <c r="Z98" s="1722"/>
      <c r="AA98" s="1722"/>
      <c r="AB98" s="1722"/>
      <c r="AC98" s="1722"/>
      <c r="AD98" s="1722"/>
      <c r="AE98" s="1722"/>
      <c r="AF98" s="1722"/>
      <c r="AG98" s="1722"/>
      <c r="AH98" s="1722"/>
      <c r="AI98" s="1722"/>
      <c r="AJ98" s="1722"/>
      <c r="AK98" s="1722"/>
      <c r="AL98" s="1722"/>
      <c r="AM98" s="1722"/>
      <c r="AN98" s="1722"/>
      <c r="AO98" s="1722"/>
      <c r="AP98" s="1722"/>
      <c r="AQ98" s="1722"/>
      <c r="AR98" s="1813">
        <v>0</v>
      </c>
    </row>
    <row s="28795" customFormat="1" customHeight="1" ht="17.25" hidden="1">
      <c r="A99" s="784"/>
      <c r="C99" s="672"/>
      <c r="D99" s="2598">
        <v>5</v>
      </c>
      <c r="E99" s="2606" t="s">
        <v>368</v>
      </c>
      <c r="F99" s="2608" t="s">
        <v>19</v>
      </c>
      <c r="G99" s="2606"/>
      <c r="H99" s="2611"/>
      <c r="I99" s="2613"/>
      <c r="J99" s="2615"/>
      <c r="K99" s="2600"/>
      <c r="L99" s="2600"/>
      <c r="M99" s="2600"/>
      <c r="N99" s="2602"/>
      <c r="O99" s="2600"/>
      <c r="P99" s="2600"/>
      <c r="Q99" s="2600"/>
      <c r="R99" s="2605"/>
      <c r="S99" s="2600"/>
      <c r="T99" s="2406"/>
      <c r="U99" s="2406"/>
      <c r="V99" s="2408"/>
      <c r="W99" s="1759"/>
      <c r="X99" s="1730"/>
      <c r="Y99" s="1730"/>
      <c r="Z99" s="1730"/>
      <c r="AA99" s="1730"/>
      <c r="AB99" s="1730"/>
      <c r="AC99" s="1730" t="s">
        <v>369</v>
      </c>
      <c r="AD99" s="1730" t="s">
        <v>370</v>
      </c>
      <c r="AE99" s="1730" t="s">
        <v>371</v>
      </c>
      <c r="AF99" s="1730" t="s">
        <v>372</v>
      </c>
      <c r="AG99" s="1730"/>
      <c r="AH99" s="1730" t="str">
        <f>IF($E$99=0,"",$E$99)</f>
        <v>Тариф на подключение (технологическое присоединение) к централизованной системе холодного водоснабжения</v>
      </c>
      <c r="AI99" s="1730" t="str">
        <f>IF($G$99=0,"",$G$99)</f>
        <v/>
      </c>
      <c r="AJ99" s="1730" t="str">
        <f>IF($J$99=0,"",$J$99)</f>
        <v/>
      </c>
      <c r="AK99" s="1730" t="str">
        <f>IF($K$99="нет","без дифференциации",IF($N$99=0,"",$N$99))</f>
        <v/>
      </c>
      <c r="AL99" s="1730" t="str">
        <f>IF($O$99="нет","без дифференциации",IF($R$99=0,"",$R$99))</f>
        <v/>
      </c>
      <c r="AM99" s="1730" t="str">
        <f>IF($S$99="нет","без дифференциации",IF($V$99=0,"",$V$99))</f>
        <v/>
      </c>
      <c r="AN99" s="2235">
        <f>$I$99</f>
        <v>0</v>
      </c>
      <c r="AO99" s="1730" t="str">
        <f>$I$99&amp;"."&amp;$M$99</f>
        <v>.</v>
      </c>
      <c r="AP99" s="1729" t="str">
        <f>$I$99&amp;"."&amp;$M$99&amp;"."&amp;$Q$99</f>
        <v>..</v>
      </c>
      <c r="AQ99" s="1729" t="str">
        <f>$I$99&amp;"."&amp;$M$99&amp;"."&amp;$Q$99&amp;"."&amp;$U$99</f>
        <v>...</v>
      </c>
      <c r="AR99" s="1930">
        <v>0</v>
      </c>
    </row>
    <row s="28795" customFormat="1" customHeight="1" ht="17.25" hidden="1">
      <c r="A100" s="784"/>
      <c r="C100" s="783"/>
      <c r="D100" s="2598"/>
      <c r="E100" s="2606"/>
      <c r="F100" s="2609"/>
      <c r="G100" s="2606"/>
      <c r="H100" s="2612"/>
      <c r="I100" s="2614"/>
      <c r="J100" s="2616"/>
      <c r="K100" s="2601"/>
      <c r="L100" s="2601"/>
      <c r="M100" s="2601"/>
      <c r="N100" s="2603"/>
      <c r="O100" s="2601"/>
      <c r="P100" s="2601"/>
      <c r="Q100" s="2601"/>
      <c r="R100" s="2604"/>
      <c r="S100" s="2601"/>
      <c r="T100" s="2411"/>
      <c r="U100" s="2411"/>
      <c r="V100" s="2411"/>
      <c r="W100" s="2412"/>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930">
        <v>0</v>
      </c>
    </row>
    <row s="28795" customFormat="1" customHeight="1" ht="17.25" hidden="1">
      <c r="A101" s="784"/>
      <c r="C101" s="783"/>
      <c r="D101" s="2599"/>
      <c r="E101" s="2607"/>
      <c r="F101" s="2609"/>
      <c r="G101" s="2607"/>
      <c r="H101" s="2612"/>
      <c r="I101" s="2614"/>
      <c r="J101" s="2617"/>
      <c r="K101" s="2601"/>
      <c r="L101" s="2601"/>
      <c r="M101" s="2601"/>
      <c r="N101" s="2604"/>
      <c r="O101" s="2601"/>
      <c r="P101" s="2407"/>
      <c r="Q101" s="2411"/>
      <c r="R101" s="2411"/>
      <c r="S101" s="792"/>
      <c r="T101" s="792"/>
      <c r="U101" s="792"/>
      <c r="V101" s="792"/>
      <c r="W101" s="2412"/>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930">
        <v>0</v>
      </c>
    </row>
    <row s="28795" customFormat="1" customHeight="1" ht="17.25" hidden="1">
      <c r="A102" s="784"/>
      <c r="C102" s="783"/>
      <c r="D102" s="2599"/>
      <c r="E102" s="2607"/>
      <c r="F102" s="2609"/>
      <c r="G102" s="2607"/>
      <c r="H102" s="2612"/>
      <c r="I102" s="2614"/>
      <c r="J102" s="2617"/>
      <c r="K102" s="2601"/>
      <c r="L102" s="2411"/>
      <c r="M102" s="2411"/>
      <c r="N102" s="2411"/>
      <c r="O102" s="2411"/>
      <c r="P102" s="2411"/>
      <c r="Q102" s="2411"/>
      <c r="R102" s="2411"/>
      <c r="S102" s="792"/>
      <c r="T102" s="792"/>
      <c r="U102" s="792"/>
      <c r="V102" s="792"/>
      <c r="W102" s="2412"/>
      <c r="X102" s="1729"/>
      <c r="Y102" s="1729"/>
      <c r="Z102" s="1729"/>
      <c r="AA102" s="1729"/>
      <c r="AB102" s="1729"/>
      <c r="AC102" s="1729"/>
      <c r="AD102" s="1729"/>
      <c r="AE102" s="1729"/>
      <c r="AF102" s="1729"/>
      <c r="AG102" s="1729"/>
      <c r="AH102" s="1729"/>
      <c r="AI102" s="1729"/>
      <c r="AJ102" s="1729"/>
      <c r="AK102" s="1729"/>
      <c r="AL102" s="1729"/>
      <c r="AM102" s="1729"/>
      <c r="AN102" s="1729"/>
      <c r="AO102" s="1729"/>
      <c r="AP102" s="1729"/>
      <c r="AQ102" s="1729"/>
      <c r="AR102" s="1930">
        <v>0</v>
      </c>
    </row>
    <row s="28795" customFormat="1" customHeight="1" ht="17.25" hidden="1">
      <c r="A103" s="784"/>
      <c r="C103" s="783"/>
      <c r="D103" s="2599"/>
      <c r="E103" s="2607"/>
      <c r="F103" s="2610"/>
      <c r="G103" s="2607"/>
      <c r="H103" s="1762"/>
      <c r="I103" s="2409"/>
      <c r="J103" s="2409"/>
      <c r="K103" s="2409"/>
      <c r="L103" s="2409"/>
      <c r="M103" s="2409"/>
      <c r="N103" s="2409"/>
      <c r="O103" s="2409"/>
      <c r="P103" s="2409"/>
      <c r="Q103" s="2409"/>
      <c r="R103" s="2409"/>
      <c r="S103" s="1764"/>
      <c r="T103" s="1764"/>
      <c r="U103" s="1764"/>
      <c r="V103" s="1764"/>
      <c r="W103" s="2410"/>
      <c r="X103" s="1729"/>
      <c r="Y103" s="1729"/>
      <c r="Z103" s="1729"/>
      <c r="AA103" s="1729"/>
      <c r="AB103" s="1729"/>
      <c r="AC103" s="1729"/>
      <c r="AD103" s="1729"/>
      <c r="AE103" s="1729"/>
      <c r="AF103" s="1729"/>
      <c r="AG103" s="1729"/>
      <c r="AH103" s="1729"/>
      <c r="AI103" s="1729"/>
      <c r="AJ103" s="1729"/>
      <c r="AK103" s="1729"/>
      <c r="AL103" s="1729"/>
      <c r="AM103" s="1729"/>
      <c r="AN103" s="1729"/>
      <c r="AO103" s="1729"/>
      <c r="AP103" s="1729"/>
      <c r="AQ103" s="1729"/>
      <c r="AR103" s="1930">
        <v>0</v>
      </c>
    </row>
    <row s="28795" customFormat="1" customHeight="1" ht="11.25" hidden="1">
      <c r="A104" s="740"/>
      <c r="B104" s="740"/>
      <c r="Y104" s="1722"/>
      <c r="Z104" s="1722"/>
      <c r="AA104" s="1722"/>
      <c r="AB104" s="1722"/>
      <c r="AC104" s="1722"/>
      <c r="AD104" s="1722"/>
      <c r="AE104" s="1722"/>
      <c r="AF104" s="1722"/>
      <c r="AG104" s="1722"/>
      <c r="AH104" s="1722"/>
      <c r="AI104" s="1722"/>
      <c r="AJ104" s="1722"/>
      <c r="AK104" s="1722"/>
      <c r="AL104" s="1722"/>
      <c r="AM104" s="1722"/>
      <c r="AN104" s="1722"/>
      <c r="AO104" s="1722"/>
      <c r="AP104" s="1722"/>
      <c r="AQ104" s="1722"/>
      <c r="AR104" s="1930">
        <v>0</v>
      </c>
    </row>
    <row s="28795" customFormat="1" customHeight="1" ht="17.25" hidden="1">
      <c r="A105" s="784"/>
      <c r="C105" s="672"/>
      <c r="D105" s="2598">
        <v>1</v>
      </c>
      <c r="E105" s="2606" t="s">
        <v>373</v>
      </c>
      <c r="F105" s="2608" t="s">
        <v>19</v>
      </c>
      <c r="G105" s="2606"/>
      <c r="H105" s="2611"/>
      <c r="I105" s="2613"/>
      <c r="J105" s="2615"/>
      <c r="K105" s="2600"/>
      <c r="L105" s="2600"/>
      <c r="M105" s="2600"/>
      <c r="N105" s="2602"/>
      <c r="O105" s="2600"/>
      <c r="P105" s="2600"/>
      <c r="Q105" s="2600"/>
      <c r="R105" s="2605"/>
      <c r="S105" s="2600"/>
      <c r="T105" s="1933"/>
      <c r="U105" s="1933"/>
      <c r="V105" s="1935"/>
      <c r="W105" s="1759"/>
      <c r="Y105" s="1730"/>
      <c r="Z105" s="1730"/>
      <c r="AA105" s="1730"/>
      <c r="AB105" s="1730"/>
      <c r="AC105" s="1730" t="s">
        <v>374</v>
      </c>
      <c r="AD105" s="1730" t="s">
        <v>375</v>
      </c>
      <c r="AE105" s="1730" t="s">
        <v>376</v>
      </c>
      <c r="AF105" s="1730" t="s">
        <v>377</v>
      </c>
      <c r="AG105" s="1730"/>
      <c r="AH105" s="1730" t="str">
        <f>IF($E$105=0,"",$E$105)</f>
        <v>Тариф на горячую воду (горячее водоснабжение)</v>
      </c>
      <c r="AI105" s="1730" t="str">
        <f>IF($G$105=0,"",$G$105)</f>
        <v/>
      </c>
      <c r="AJ105" s="1730" t="str">
        <f>IF($J$105=0,"",$J$105)</f>
        <v/>
      </c>
      <c r="AK105" s="1730" t="str">
        <f>IF($K$105="нет","без дифференциации",IF($N$105=0,"",$N$105))</f>
        <v/>
      </c>
      <c r="AL105" s="1730" t="str">
        <f>IF($O$105="нет","без дифференциации",IF($R$105=0,"",$R$105))</f>
        <v/>
      </c>
      <c r="AM105" s="1730" t="str">
        <f>IF($S$105="нет","без дифференциации",IF($V$105=0,"",$V$105))</f>
        <v/>
      </c>
      <c r="AN105" s="1730">
        <f>$I$105</f>
        <v>0</v>
      </c>
      <c r="AO105" s="1730" t="str">
        <f>$I$105&amp;"."&amp;$M$105</f>
        <v>.</v>
      </c>
      <c r="AP105" s="1730" t="str">
        <f>$I$105&amp;"."&amp;$M$105&amp;"."&amp;$Q$105</f>
        <v>..</v>
      </c>
      <c r="AQ105" s="1730" t="str">
        <f>$I$105&amp;"."&amp;$M$105&amp;"."&amp;$Q$105&amp;"."&amp;$U$105</f>
        <v>...</v>
      </c>
      <c r="AR105" s="1930">
        <v>0</v>
      </c>
    </row>
    <row s="28795" customFormat="1" customHeight="1" ht="17.25" hidden="1">
      <c r="A106" s="784"/>
      <c r="C106" s="783"/>
      <c r="D106" s="2598"/>
      <c r="E106" s="2606"/>
      <c r="F106" s="2609"/>
      <c r="G106" s="2606"/>
      <c r="H106" s="2612"/>
      <c r="I106" s="2614"/>
      <c r="J106" s="2616"/>
      <c r="K106" s="2601"/>
      <c r="L106" s="2601"/>
      <c r="M106" s="2601"/>
      <c r="N106" s="2603"/>
      <c r="O106" s="2601"/>
      <c r="P106" s="2601"/>
      <c r="Q106" s="2601"/>
      <c r="R106" s="2604"/>
      <c r="S106" s="2601"/>
      <c r="T106" s="1760"/>
      <c r="U106" s="1760"/>
      <c r="V106" s="1760"/>
      <c r="W106" s="1761"/>
      <c r="Y106" s="1722"/>
      <c r="Z106" s="1722"/>
      <c r="AA106" s="1722"/>
      <c r="AB106" s="1722"/>
      <c r="AC106" s="1722"/>
      <c r="AD106" s="1722"/>
      <c r="AE106" s="1722"/>
      <c r="AF106" s="1722"/>
      <c r="AG106" s="1722"/>
      <c r="AH106" s="1722"/>
      <c r="AI106" s="1722"/>
      <c r="AJ106" s="1722"/>
      <c r="AK106" s="1722"/>
      <c r="AL106" s="1722"/>
      <c r="AM106" s="1722"/>
      <c r="AN106" s="1722"/>
      <c r="AO106" s="1722"/>
      <c r="AP106" s="1722"/>
      <c r="AQ106" s="1722"/>
      <c r="AR106" s="1930">
        <v>0</v>
      </c>
    </row>
    <row s="28795" customFormat="1" customHeight="1" ht="17.25" hidden="1">
      <c r="A107" s="784"/>
      <c r="C107" s="672"/>
      <c r="D107" s="2598"/>
      <c r="E107" s="2606"/>
      <c r="F107" s="2609"/>
      <c r="G107" s="2606"/>
      <c r="H107" s="2612"/>
      <c r="I107" s="2614"/>
      <c r="J107" s="2617"/>
      <c r="K107" s="2601"/>
      <c r="L107" s="2601"/>
      <c r="M107" s="2601"/>
      <c r="N107" s="2604"/>
      <c r="O107" s="2601"/>
      <c r="P107" s="1934"/>
      <c r="Q107" s="1760"/>
      <c r="R107" s="1760"/>
      <c r="S107" s="792"/>
      <c r="T107" s="792"/>
      <c r="U107" s="792"/>
      <c r="V107" s="792"/>
      <c r="W107" s="1761"/>
      <c r="Y107" s="1730"/>
      <c r="Z107" s="1730"/>
      <c r="AA107" s="1730"/>
      <c r="AB107" s="1730"/>
      <c r="AC107" s="1730"/>
      <c r="AD107" s="1730"/>
      <c r="AE107" s="1730"/>
      <c r="AF107" s="1730"/>
      <c r="AG107" s="1730"/>
      <c r="AH107" s="1730"/>
      <c r="AI107" s="1730"/>
      <c r="AJ107" s="1730"/>
      <c r="AK107" s="1730"/>
      <c r="AL107" s="1730"/>
      <c r="AM107" s="1730"/>
      <c r="AN107" s="1730"/>
      <c r="AO107" s="1730"/>
      <c r="AP107" s="1730"/>
      <c r="AQ107" s="1730"/>
      <c r="AR107" s="1930">
        <v>0</v>
      </c>
    </row>
    <row s="28795" customFormat="1" customHeight="1" ht="17.25" hidden="1">
      <c r="A108" s="784"/>
      <c r="C108" s="783"/>
      <c r="D108" s="2598"/>
      <c r="E108" s="2606"/>
      <c r="F108" s="2609"/>
      <c r="G108" s="2606"/>
      <c r="H108" s="2612"/>
      <c r="I108" s="2614"/>
      <c r="J108" s="2617"/>
      <c r="K108" s="2601"/>
      <c r="L108" s="1760"/>
      <c r="M108" s="1760"/>
      <c r="N108" s="1760"/>
      <c r="O108" s="1760"/>
      <c r="P108" s="1760"/>
      <c r="Q108" s="1760"/>
      <c r="R108" s="1760"/>
      <c r="S108" s="792"/>
      <c r="T108" s="792"/>
      <c r="U108" s="792"/>
      <c r="V108" s="792"/>
      <c r="W108" s="1761"/>
      <c r="Y108" s="1722"/>
      <c r="Z108" s="1722"/>
      <c r="AA108" s="1722"/>
      <c r="AB108" s="1722"/>
      <c r="AC108" s="1722"/>
      <c r="AD108" s="1722"/>
      <c r="AE108" s="1722"/>
      <c r="AF108" s="1722"/>
      <c r="AG108" s="1722"/>
      <c r="AH108" s="1722"/>
      <c r="AI108" s="1722"/>
      <c r="AJ108" s="1722"/>
      <c r="AK108" s="1722"/>
      <c r="AL108" s="1722"/>
      <c r="AM108" s="1722"/>
      <c r="AN108" s="1722"/>
      <c r="AO108" s="1722"/>
      <c r="AP108" s="1722"/>
      <c r="AQ108" s="1722"/>
      <c r="AR108" s="1930">
        <v>0</v>
      </c>
    </row>
    <row s="28795" customFormat="1" customHeight="1" ht="17.25" hidden="1">
      <c r="A109" s="784"/>
      <c r="C109" s="783"/>
      <c r="D109" s="2599"/>
      <c r="E109" s="2607"/>
      <c r="F109" s="2610"/>
      <c r="G109" s="2607"/>
      <c r="H109" s="1762"/>
      <c r="I109" s="1763"/>
      <c r="J109" s="1763"/>
      <c r="K109" s="1763"/>
      <c r="L109" s="1763"/>
      <c r="M109" s="1763"/>
      <c r="N109" s="1763"/>
      <c r="O109" s="1763"/>
      <c r="P109" s="1763"/>
      <c r="Q109" s="1763"/>
      <c r="R109" s="1763"/>
      <c r="S109" s="1764"/>
      <c r="T109" s="1764"/>
      <c r="U109" s="1764"/>
      <c r="V109" s="1764"/>
      <c r="W109" s="1765"/>
      <c r="Y109" s="1722"/>
      <c r="Z109" s="1722"/>
      <c r="AA109" s="1722"/>
      <c r="AB109" s="1722"/>
      <c r="AC109" s="1722"/>
      <c r="AD109" s="1722"/>
      <c r="AE109" s="1722"/>
      <c r="AF109" s="1722"/>
      <c r="AG109" s="1722"/>
      <c r="AH109" s="1722"/>
      <c r="AI109" s="1722"/>
      <c r="AJ109" s="1722"/>
      <c r="AK109" s="1722"/>
      <c r="AL109" s="1722"/>
      <c r="AM109" s="1722"/>
      <c r="AN109" s="1722"/>
      <c r="AO109" s="1722"/>
      <c r="AP109" s="1722"/>
      <c r="AQ109" s="1722"/>
      <c r="AR109" s="1930">
        <v>0</v>
      </c>
    </row>
    <row s="28795" customFormat="1" customHeight="1" ht="17.25" hidden="1">
      <c r="A110" s="784"/>
      <c r="C110" s="672"/>
      <c r="D110" s="2598">
        <v>2</v>
      </c>
      <c r="E110" s="2606" t="s">
        <v>378</v>
      </c>
      <c r="F110" s="2608" t="s">
        <v>19</v>
      </c>
      <c r="G110" s="2606"/>
      <c r="H110" s="2611"/>
      <c r="I110" s="2613"/>
      <c r="J110" s="2615"/>
      <c r="K110" s="2600"/>
      <c r="L110" s="2600"/>
      <c r="M110" s="2600"/>
      <c r="N110" s="2602"/>
      <c r="O110" s="2600"/>
      <c r="P110" s="2600"/>
      <c r="Q110" s="2600"/>
      <c r="R110" s="2605"/>
      <c r="S110" s="2600"/>
      <c r="T110" s="1933"/>
      <c r="U110" s="1933"/>
      <c r="V110" s="1935"/>
      <c r="W110" s="1759"/>
      <c r="X110" s="1730"/>
      <c r="Y110" s="1730"/>
      <c r="Z110" s="1730"/>
      <c r="AA110" s="1730"/>
      <c r="AB110" s="1730"/>
      <c r="AC110" s="1730" t="s">
        <v>379</v>
      </c>
      <c r="AD110" s="1730" t="s">
        <v>380</v>
      </c>
      <c r="AE110" s="1730" t="s">
        <v>381</v>
      </c>
      <c r="AF110" s="1730" t="s">
        <v>382</v>
      </c>
      <c r="AG110" s="1730"/>
      <c r="AH110" s="1730" t="str">
        <f>IF($E$110=0,"",$E$110)</f>
        <v>Тариф на транспортировку горячей воды</v>
      </c>
      <c r="AI110" s="1730" t="str">
        <f>IF($G$110=0,"",$G$110)</f>
        <v/>
      </c>
      <c r="AJ110" s="1730" t="str">
        <f>IF($J$110=0,"",$J$110)</f>
        <v/>
      </c>
      <c r="AK110" s="1730" t="str">
        <f>IF($K$110="нет","без дифференциации",IF($N$110=0,"",$N$110))</f>
        <v/>
      </c>
      <c r="AL110" s="1730" t="str">
        <f>IF($O$110="нет","без дифференциации",IF($R$110=0,"",$R$110))</f>
        <v/>
      </c>
      <c r="AM110" s="1730" t="str">
        <f>IF($S$110="нет","без дифференциации",IF($V$110=0,"",$V$110))</f>
        <v/>
      </c>
      <c r="AN110" s="2235">
        <f>$I$110</f>
        <v>0</v>
      </c>
      <c r="AO110" s="1730" t="str">
        <f>$I$110&amp;"."&amp;$M$110</f>
        <v>.</v>
      </c>
      <c r="AP110" s="1722" t="str">
        <f>$I$110&amp;"."&amp;$M$110&amp;"."&amp;$Q$110</f>
        <v>..</v>
      </c>
      <c r="AQ110" s="1722" t="str">
        <f>$I$110&amp;"."&amp;$M$110&amp;"."&amp;$Q$110&amp;"."&amp;$U$110</f>
        <v>...</v>
      </c>
      <c r="AR110" s="1930">
        <v>0</v>
      </c>
    </row>
    <row s="28795" customFormat="1" customHeight="1" ht="17.25" hidden="1">
      <c r="A111" s="784"/>
      <c r="C111" s="783"/>
      <c r="D111" s="2598"/>
      <c r="E111" s="2606"/>
      <c r="F111" s="2609"/>
      <c r="G111" s="2606"/>
      <c r="H111" s="2612"/>
      <c r="I111" s="2614"/>
      <c r="J111" s="2616"/>
      <c r="K111" s="2601"/>
      <c r="L111" s="2601"/>
      <c r="M111" s="2601"/>
      <c r="N111" s="2603"/>
      <c r="O111" s="2601"/>
      <c r="P111" s="2601"/>
      <c r="Q111" s="2601"/>
      <c r="R111" s="2604"/>
      <c r="S111" s="2601"/>
      <c r="T111" s="1760"/>
      <c r="U111" s="1760"/>
      <c r="V111" s="1760"/>
      <c r="W111" s="1761"/>
      <c r="X111" s="1722"/>
      <c r="Y111" s="1722"/>
      <c r="Z111" s="1722"/>
      <c r="AA111" s="1722"/>
      <c r="AB111" s="1722"/>
      <c r="AC111" s="1722"/>
      <c r="AD111" s="1722"/>
      <c r="AE111" s="1722"/>
      <c r="AF111" s="1722"/>
      <c r="AG111" s="1722"/>
      <c r="AH111" s="1722"/>
      <c r="AI111" s="1722"/>
      <c r="AJ111" s="1722"/>
      <c r="AK111" s="1722"/>
      <c r="AL111" s="1722"/>
      <c r="AM111" s="1722"/>
      <c r="AN111" s="1722"/>
      <c r="AO111" s="1722"/>
      <c r="AP111" s="1722"/>
      <c r="AQ111" s="1722"/>
      <c r="AR111" s="1930">
        <v>0</v>
      </c>
    </row>
    <row s="28795" customFormat="1" customHeight="1" ht="17.25" hidden="1">
      <c r="A112" s="784"/>
      <c r="C112" s="783"/>
      <c r="D112" s="2599"/>
      <c r="E112" s="2607"/>
      <c r="F112" s="2609"/>
      <c r="G112" s="2607"/>
      <c r="H112" s="2612"/>
      <c r="I112" s="2614"/>
      <c r="J112" s="2617"/>
      <c r="K112" s="2601"/>
      <c r="L112" s="2601"/>
      <c r="M112" s="2601"/>
      <c r="N112" s="2604"/>
      <c r="O112" s="2601"/>
      <c r="P112" s="1934"/>
      <c r="Q112" s="1760"/>
      <c r="R112" s="1760"/>
      <c r="S112" s="792"/>
      <c r="T112" s="792"/>
      <c r="U112" s="792"/>
      <c r="V112" s="792"/>
      <c r="W112" s="1761"/>
      <c r="X112" s="1722"/>
      <c r="Y112" s="1722"/>
      <c r="Z112" s="1722"/>
      <c r="AA112" s="1722"/>
      <c r="AB112" s="1722"/>
      <c r="AC112" s="1722"/>
      <c r="AD112" s="1722"/>
      <c r="AE112" s="1722"/>
      <c r="AF112" s="1722"/>
      <c r="AG112" s="1722"/>
      <c r="AH112" s="1722"/>
      <c r="AI112" s="1722"/>
      <c r="AJ112" s="1722"/>
      <c r="AK112" s="1722"/>
      <c r="AL112" s="1722"/>
      <c r="AM112" s="1722"/>
      <c r="AN112" s="1722"/>
      <c r="AO112" s="1722"/>
      <c r="AP112" s="1722"/>
      <c r="AQ112" s="1722"/>
      <c r="AR112" s="1930">
        <v>0</v>
      </c>
    </row>
    <row s="28795" customFormat="1" customHeight="1" ht="17.25" hidden="1">
      <c r="A113" s="784"/>
      <c r="C113" s="783"/>
      <c r="D113" s="2599"/>
      <c r="E113" s="2607"/>
      <c r="F113" s="2609"/>
      <c r="G113" s="2607"/>
      <c r="H113" s="2612"/>
      <c r="I113" s="2614"/>
      <c r="J113" s="2617"/>
      <c r="K113" s="2601"/>
      <c r="L113" s="1760"/>
      <c r="M113" s="1760"/>
      <c r="N113" s="1760"/>
      <c r="O113" s="1760"/>
      <c r="P113" s="1760"/>
      <c r="Q113" s="1760"/>
      <c r="R113" s="1760"/>
      <c r="S113" s="792"/>
      <c r="T113" s="792"/>
      <c r="U113" s="792"/>
      <c r="V113" s="792"/>
      <c r="W113" s="1761"/>
      <c r="X113" s="1722"/>
      <c r="Y113" s="1722"/>
      <c r="Z113" s="1722"/>
      <c r="AA113" s="1722"/>
      <c r="AB113" s="1722"/>
      <c r="AC113" s="1722"/>
      <c r="AD113" s="1722"/>
      <c r="AE113" s="1722"/>
      <c r="AF113" s="1722"/>
      <c r="AG113" s="1722"/>
      <c r="AH113" s="1722"/>
      <c r="AI113" s="1722"/>
      <c r="AJ113" s="1722"/>
      <c r="AK113" s="1722"/>
      <c r="AL113" s="1722"/>
      <c r="AM113" s="1722"/>
      <c r="AN113" s="1722"/>
      <c r="AO113" s="1722"/>
      <c r="AP113" s="1722"/>
      <c r="AQ113" s="1722"/>
      <c r="AR113" s="1930">
        <v>0</v>
      </c>
    </row>
    <row s="28795" customFormat="1" customHeight="1" ht="17.25" hidden="1">
      <c r="A114" s="784"/>
      <c r="C114" s="783"/>
      <c r="D114" s="2599"/>
      <c r="E114" s="2607"/>
      <c r="F114" s="2610"/>
      <c r="G114" s="2607"/>
      <c r="H114" s="1762"/>
      <c r="I114" s="1763"/>
      <c r="J114" s="1763"/>
      <c r="K114" s="1763"/>
      <c r="L114" s="1763"/>
      <c r="M114" s="1763"/>
      <c r="N114" s="1763"/>
      <c r="O114" s="1763"/>
      <c r="P114" s="1763"/>
      <c r="Q114" s="1763"/>
      <c r="R114" s="1763"/>
      <c r="S114" s="1764"/>
      <c r="T114" s="1764"/>
      <c r="U114" s="1764"/>
      <c r="V114" s="1764"/>
      <c r="W114" s="1765"/>
      <c r="X114" s="1722"/>
      <c r="Y114" s="1722"/>
      <c r="Z114" s="1722"/>
      <c r="AA114" s="1722"/>
      <c r="AB114" s="1722"/>
      <c r="AC114" s="1722"/>
      <c r="AD114" s="1722"/>
      <c r="AE114" s="1722"/>
      <c r="AF114" s="1722"/>
      <c r="AG114" s="1722"/>
      <c r="AH114" s="1722"/>
      <c r="AI114" s="1722"/>
      <c r="AJ114" s="1722"/>
      <c r="AK114" s="1722"/>
      <c r="AL114" s="1722"/>
      <c r="AM114" s="1722"/>
      <c r="AN114" s="1722"/>
      <c r="AO114" s="1722"/>
      <c r="AP114" s="1722"/>
      <c r="AQ114" s="1722"/>
      <c r="AR114" s="1930">
        <v>0</v>
      </c>
    </row>
    <row s="28795" customFormat="1" customHeight="1" ht="17.25" hidden="1">
      <c r="A115" s="784"/>
      <c r="C115" s="672"/>
      <c r="D115" s="2598">
        <v>3</v>
      </c>
      <c r="E115" s="2606" t="s">
        <v>383</v>
      </c>
      <c r="F115" s="2608" t="s">
        <v>19</v>
      </c>
      <c r="G115" s="2606"/>
      <c r="H115" s="2611"/>
      <c r="I115" s="2613"/>
      <c r="J115" s="2615"/>
      <c r="K115" s="2600"/>
      <c r="L115" s="2600"/>
      <c r="M115" s="2600"/>
      <c r="N115" s="2602"/>
      <c r="O115" s="2600"/>
      <c r="P115" s="2600"/>
      <c r="Q115" s="2600"/>
      <c r="R115" s="2605"/>
      <c r="S115" s="2600"/>
      <c r="T115" s="2406"/>
      <c r="U115" s="2406"/>
      <c r="V115" s="2408"/>
      <c r="W115" s="1759"/>
      <c r="X115" s="1730"/>
      <c r="Y115" s="1730"/>
      <c r="Z115" s="1730"/>
      <c r="AA115" s="1730"/>
      <c r="AB115" s="1730"/>
      <c r="AC115" s="1730" t="s">
        <v>384</v>
      </c>
      <c r="AD115" s="1730" t="s">
        <v>385</v>
      </c>
      <c r="AE115" s="1730" t="s">
        <v>386</v>
      </c>
      <c r="AF115" s="1730" t="s">
        <v>387</v>
      </c>
      <c r="AG115" s="1730"/>
      <c r="AH115" s="1730" t="str">
        <f>IF($E$115=0,"",$E$115)</f>
        <v>Тариф на подключение (технологическое присоединение) к централизованной системе горячего водоснабжения</v>
      </c>
      <c r="AI115" s="1730" t="str">
        <f>IF($G$115=0,"",$G$115)</f>
        <v/>
      </c>
      <c r="AJ115" s="1730" t="str">
        <f>IF($J$115=0,"",$J$115)</f>
        <v/>
      </c>
      <c r="AK115" s="1730" t="str">
        <f>IF($K$115="нет","без дифференциации",IF($N$115=0,"",$N$115))</f>
        <v/>
      </c>
      <c r="AL115" s="1730" t="str">
        <f>IF($O$115="нет","без дифференциации",IF($R$115=0,"",$R$115))</f>
        <v/>
      </c>
      <c r="AM115" s="1730" t="str">
        <f>IF($S$115="нет","без дифференциации",IF($V$115=0,"",$V$115))</f>
        <v/>
      </c>
      <c r="AN115" s="2235">
        <f>$I$115</f>
        <v>0</v>
      </c>
      <c r="AO115" s="1730" t="str">
        <f>$I$115&amp;"."&amp;$M$115</f>
        <v>.</v>
      </c>
      <c r="AP115" s="1729" t="str">
        <f>$I$115&amp;"."&amp;$M$115&amp;"."&amp;$Q$115</f>
        <v>..</v>
      </c>
      <c r="AQ115" s="1729" t="str">
        <f>$I$115&amp;"."&amp;$M$115&amp;"."&amp;$Q$115&amp;"."&amp;$U$115</f>
        <v>...</v>
      </c>
      <c r="AR115" s="1930">
        <v>0</v>
      </c>
    </row>
    <row s="28795" customFormat="1" customHeight="1" ht="17.25" hidden="1">
      <c r="A116" s="784"/>
      <c r="C116" s="783"/>
      <c r="D116" s="2598"/>
      <c r="E116" s="2606"/>
      <c r="F116" s="2609"/>
      <c r="G116" s="2606"/>
      <c r="H116" s="2612"/>
      <c r="I116" s="2614"/>
      <c r="J116" s="2616"/>
      <c r="K116" s="2601"/>
      <c r="L116" s="2601"/>
      <c r="M116" s="2601"/>
      <c r="N116" s="2603"/>
      <c r="O116" s="2601"/>
      <c r="P116" s="2601"/>
      <c r="Q116" s="2601"/>
      <c r="R116" s="2604"/>
      <c r="S116" s="2601"/>
      <c r="T116" s="2411"/>
      <c r="U116" s="2411"/>
      <c r="V116" s="2411"/>
      <c r="W116" s="2412"/>
      <c r="X116" s="1729"/>
      <c r="Y116" s="1729"/>
      <c r="Z116" s="1729"/>
      <c r="AA116" s="1729"/>
      <c r="AB116" s="1729"/>
      <c r="AC116" s="1729"/>
      <c r="AD116" s="1729"/>
      <c r="AE116" s="1729"/>
      <c r="AF116" s="1729"/>
      <c r="AG116" s="1729"/>
      <c r="AH116" s="1729"/>
      <c r="AI116" s="1729"/>
      <c r="AJ116" s="1729"/>
      <c r="AK116" s="1729"/>
      <c r="AL116" s="1729"/>
      <c r="AM116" s="1729"/>
      <c r="AN116" s="1729"/>
      <c r="AO116" s="1729"/>
      <c r="AP116" s="1729"/>
      <c r="AQ116" s="1729"/>
      <c r="AR116" s="1930">
        <v>0</v>
      </c>
    </row>
    <row s="28795" customFormat="1" customHeight="1" ht="17.25" hidden="1">
      <c r="A117" s="784"/>
      <c r="C117" s="783"/>
      <c r="D117" s="2599"/>
      <c r="E117" s="2607"/>
      <c r="F117" s="2609"/>
      <c r="G117" s="2607"/>
      <c r="H117" s="2612"/>
      <c r="I117" s="2614"/>
      <c r="J117" s="2617"/>
      <c r="K117" s="2601"/>
      <c r="L117" s="2601"/>
      <c r="M117" s="2601"/>
      <c r="N117" s="2604"/>
      <c r="O117" s="2601"/>
      <c r="P117" s="2407"/>
      <c r="Q117" s="2411"/>
      <c r="R117" s="2411"/>
      <c r="S117" s="792"/>
      <c r="T117" s="792"/>
      <c r="U117" s="792"/>
      <c r="V117" s="792"/>
      <c r="W117" s="2412"/>
      <c r="X117" s="1729"/>
      <c r="Y117" s="1729"/>
      <c r="Z117" s="1729"/>
      <c r="AA117" s="1729"/>
      <c r="AB117" s="1729"/>
      <c r="AC117" s="1729"/>
      <c r="AD117" s="1729"/>
      <c r="AE117" s="1729"/>
      <c r="AF117" s="1729"/>
      <c r="AG117" s="1729"/>
      <c r="AH117" s="1729"/>
      <c r="AI117" s="1729"/>
      <c r="AJ117" s="1729"/>
      <c r="AK117" s="1729"/>
      <c r="AL117" s="1729"/>
      <c r="AM117" s="1729"/>
      <c r="AN117" s="1729"/>
      <c r="AO117" s="1729"/>
      <c r="AP117" s="1729"/>
      <c r="AQ117" s="1729"/>
      <c r="AR117" s="1930">
        <v>0</v>
      </c>
    </row>
    <row s="28795" customFormat="1" customHeight="1" ht="17.25" hidden="1">
      <c r="A118" s="784"/>
      <c r="C118" s="783"/>
      <c r="D118" s="2599"/>
      <c r="E118" s="2607"/>
      <c r="F118" s="2609"/>
      <c r="G118" s="2607"/>
      <c r="H118" s="2612"/>
      <c r="I118" s="2614"/>
      <c r="J118" s="2617"/>
      <c r="K118" s="2601"/>
      <c r="L118" s="2411"/>
      <c r="M118" s="2411"/>
      <c r="N118" s="2411"/>
      <c r="O118" s="2411"/>
      <c r="P118" s="2411"/>
      <c r="Q118" s="2411"/>
      <c r="R118" s="2411"/>
      <c r="S118" s="792"/>
      <c r="T118" s="792"/>
      <c r="U118" s="792"/>
      <c r="V118" s="792"/>
      <c r="W118" s="2412"/>
      <c r="X118" s="1729"/>
      <c r="Y118" s="1729"/>
      <c r="Z118" s="1729"/>
      <c r="AA118" s="1729"/>
      <c r="AB118" s="1729"/>
      <c r="AC118" s="1729"/>
      <c r="AD118" s="1729"/>
      <c r="AE118" s="1729"/>
      <c r="AF118" s="1729"/>
      <c r="AG118" s="1729"/>
      <c r="AH118" s="1729"/>
      <c r="AI118" s="1729"/>
      <c r="AJ118" s="1729"/>
      <c r="AK118" s="1729"/>
      <c r="AL118" s="1729"/>
      <c r="AM118" s="1729"/>
      <c r="AN118" s="1729"/>
      <c r="AO118" s="1729"/>
      <c r="AP118" s="1729"/>
      <c r="AQ118" s="1729"/>
      <c r="AR118" s="1930">
        <v>0</v>
      </c>
    </row>
    <row s="28795" customFormat="1" customHeight="1" ht="17.25" hidden="1">
      <c r="A119" s="784"/>
      <c r="C119" s="783"/>
      <c r="D119" s="2599"/>
      <c r="E119" s="2607"/>
      <c r="F119" s="2610"/>
      <c r="G119" s="2607"/>
      <c r="H119" s="1762"/>
      <c r="I119" s="2409"/>
      <c r="J119" s="2409"/>
      <c r="K119" s="2409"/>
      <c r="L119" s="2409"/>
      <c r="M119" s="2409"/>
      <c r="N119" s="2409"/>
      <c r="O119" s="2409"/>
      <c r="P119" s="2409"/>
      <c r="Q119" s="2409"/>
      <c r="R119" s="2409"/>
      <c r="S119" s="1764"/>
      <c r="T119" s="1764"/>
      <c r="U119" s="1764"/>
      <c r="V119" s="1764"/>
      <c r="W119" s="2410"/>
      <c r="X119" s="1729"/>
      <c r="Y119" s="1729"/>
      <c r="Z119" s="1729"/>
      <c r="AA119" s="1729"/>
      <c r="AB119" s="1729"/>
      <c r="AC119" s="1729"/>
      <c r="AD119" s="1729"/>
      <c r="AE119" s="1729"/>
      <c r="AF119" s="1729"/>
      <c r="AG119" s="1729"/>
      <c r="AH119" s="1729"/>
      <c r="AI119" s="1729"/>
      <c r="AJ119" s="1729"/>
      <c r="AK119" s="1729"/>
      <c r="AL119" s="1729"/>
      <c r="AM119" s="1729"/>
      <c r="AN119" s="1729"/>
      <c r="AO119" s="1729"/>
      <c r="AP119" s="1729"/>
      <c r="AQ119" s="1729"/>
      <c r="AR119" s="1930">
        <v>0</v>
      </c>
    </row>
    <row s="28795" customFormat="1" customHeight="1" ht="11.25" hidden="1">
      <c r="A120" s="740"/>
      <c r="B120" s="740"/>
      <c r="Y120" s="1722"/>
      <c r="Z120" s="1722"/>
      <c r="AA120" s="1722"/>
      <c r="AB120" s="1722"/>
      <c r="AC120" s="1722"/>
      <c r="AD120" s="1722"/>
      <c r="AE120" s="1722"/>
      <c r="AF120" s="1722"/>
      <c r="AG120" s="1722"/>
      <c r="AH120" s="1722"/>
      <c r="AI120" s="1722"/>
      <c r="AJ120" s="1722"/>
      <c r="AK120" s="1722"/>
      <c r="AL120" s="1722"/>
      <c r="AM120" s="1722"/>
      <c r="AN120" s="1722"/>
      <c r="AO120" s="1722"/>
      <c r="AP120" s="1722"/>
      <c r="AQ120" s="1722"/>
      <c r="AR120" s="1930">
        <v>0</v>
      </c>
    </row>
    <row s="28795" customFormat="1" customHeight="1" ht="17.25" hidden="1">
      <c r="A121" s="784"/>
      <c r="C121" s="672"/>
      <c r="D121" s="2598">
        <v>1</v>
      </c>
      <c r="E121" s="2606" t="s">
        <v>388</v>
      </c>
      <c r="F121" s="2608" t="s">
        <v>19</v>
      </c>
      <c r="G121" s="2606"/>
      <c r="H121" s="2611"/>
      <c r="I121" s="2613"/>
      <c r="J121" s="2615"/>
      <c r="K121" s="2600"/>
      <c r="L121" s="2600"/>
      <c r="M121" s="2600"/>
      <c r="N121" s="2602"/>
      <c r="O121" s="2600"/>
      <c r="P121" s="2600"/>
      <c r="Q121" s="2600"/>
      <c r="R121" s="2605"/>
      <c r="S121" s="2600"/>
      <c r="T121" s="1933"/>
      <c r="U121" s="1933"/>
      <c r="V121" s="1935"/>
      <c r="W121" s="1759"/>
      <c r="Y121" s="1730"/>
      <c r="Z121" s="1730"/>
      <c r="AA121" s="1730"/>
      <c r="AB121" s="1730"/>
      <c r="AC121" s="1730" t="s">
        <v>389</v>
      </c>
      <c r="AD121" s="1730" t="s">
        <v>390</v>
      </c>
      <c r="AE121" s="1730" t="s">
        <v>391</v>
      </c>
      <c r="AF121" s="1730" t="s">
        <v>392</v>
      </c>
      <c r="AG121" s="1730"/>
      <c r="AH121" s="1730" t="str">
        <f>IF($E$121=0,"",$E$121)</f>
        <v>Тариф на водоотведение</v>
      </c>
      <c r="AI121" s="1730" t="str">
        <f>IF($G$121=0,"",$G$121)</f>
        <v/>
      </c>
      <c r="AJ121" s="1730" t="str">
        <f>IF($J$121=0,"",$J$121)</f>
        <v/>
      </c>
      <c r="AK121" s="1730" t="str">
        <f>IF($K$121="нет","без дифференциации",IF($N$121=0,"",$N$121))</f>
        <v/>
      </c>
      <c r="AL121" s="1730" t="str">
        <f>IF($O$121="нет","без дифференциации",IF($R$121=0,"",$R$121))</f>
        <v/>
      </c>
      <c r="AM121" s="1730" t="str">
        <f>IF($S$121="нет","без дифференциации",IF($V$121=0,"",$V$121))</f>
        <v/>
      </c>
      <c r="AN121" s="1730">
        <f>$I$121</f>
        <v>0</v>
      </c>
      <c r="AO121" s="1730" t="str">
        <f>$I$121&amp;"."&amp;$M$121</f>
        <v>.</v>
      </c>
      <c r="AP121" s="1730" t="str">
        <f>$I$121&amp;"."&amp;$M$121&amp;"."&amp;$Q$121</f>
        <v>..</v>
      </c>
      <c r="AQ121" s="1730" t="str">
        <f>$I$121&amp;"."&amp;$M$121&amp;"."&amp;$Q$121&amp;"."&amp;$U$121</f>
        <v>...</v>
      </c>
      <c r="AR121" s="1930">
        <v>0</v>
      </c>
    </row>
    <row s="28795" customFormat="1" customHeight="1" ht="17.25" hidden="1">
      <c r="A122" s="784"/>
      <c r="C122" s="783"/>
      <c r="D122" s="2598"/>
      <c r="E122" s="2606"/>
      <c r="F122" s="2609"/>
      <c r="G122" s="2606"/>
      <c r="H122" s="2612"/>
      <c r="I122" s="2614"/>
      <c r="J122" s="2616"/>
      <c r="K122" s="2601"/>
      <c r="L122" s="2601"/>
      <c r="M122" s="2601"/>
      <c r="N122" s="2603"/>
      <c r="O122" s="2601"/>
      <c r="P122" s="2601"/>
      <c r="Q122" s="2601"/>
      <c r="R122" s="2604"/>
      <c r="S122" s="2601"/>
      <c r="T122" s="1760"/>
      <c r="U122" s="1760"/>
      <c r="V122" s="1760"/>
      <c r="W122" s="1761"/>
      <c r="Y122" s="1722"/>
      <c r="Z122" s="1722"/>
      <c r="AA122" s="1722"/>
      <c r="AB122" s="1722"/>
      <c r="AC122" s="1722"/>
      <c r="AD122" s="1722"/>
      <c r="AE122" s="1722"/>
      <c r="AF122" s="1722"/>
      <c r="AG122" s="1722"/>
      <c r="AH122" s="1722"/>
      <c r="AI122" s="1722"/>
      <c r="AJ122" s="1722"/>
      <c r="AK122" s="1722"/>
      <c r="AL122" s="1722"/>
      <c r="AM122" s="1722"/>
      <c r="AN122" s="1722"/>
      <c r="AO122" s="1722"/>
      <c r="AP122" s="1722"/>
      <c r="AQ122" s="1722"/>
      <c r="AR122" s="1930">
        <v>0</v>
      </c>
    </row>
    <row s="28795" customFormat="1" customHeight="1" ht="17.25" hidden="1">
      <c r="A123" s="784"/>
      <c r="C123" s="672"/>
      <c r="D123" s="2598"/>
      <c r="E123" s="2606"/>
      <c r="F123" s="2609"/>
      <c r="G123" s="2606"/>
      <c r="H123" s="2612"/>
      <c r="I123" s="2614"/>
      <c r="J123" s="2617"/>
      <c r="K123" s="2601"/>
      <c r="L123" s="2601"/>
      <c r="M123" s="2601"/>
      <c r="N123" s="2604"/>
      <c r="O123" s="2601"/>
      <c r="P123" s="1934"/>
      <c r="Q123" s="1760"/>
      <c r="R123" s="1760"/>
      <c r="S123" s="792"/>
      <c r="T123" s="792"/>
      <c r="U123" s="792"/>
      <c r="V123" s="792"/>
      <c r="W123" s="1761"/>
      <c r="Y123" s="1730"/>
      <c r="Z123" s="1730"/>
      <c r="AA123" s="1730"/>
      <c r="AB123" s="1730"/>
      <c r="AC123" s="1730"/>
      <c r="AD123" s="1730"/>
      <c r="AE123" s="1730"/>
      <c r="AF123" s="1730"/>
      <c r="AG123" s="1730"/>
      <c r="AH123" s="1730"/>
      <c r="AI123" s="1730"/>
      <c r="AJ123" s="1730"/>
      <c r="AK123" s="1730"/>
      <c r="AL123" s="1730"/>
      <c r="AM123" s="1730"/>
      <c r="AN123" s="1730"/>
      <c r="AO123" s="1730"/>
      <c r="AP123" s="1730"/>
      <c r="AQ123" s="1730"/>
      <c r="AR123" s="1930">
        <v>0</v>
      </c>
    </row>
    <row s="28795" customFormat="1" customHeight="1" ht="17.25" hidden="1">
      <c r="A124" s="784"/>
      <c r="C124" s="783"/>
      <c r="D124" s="2598"/>
      <c r="E124" s="2606"/>
      <c r="F124" s="2609"/>
      <c r="G124" s="2606"/>
      <c r="H124" s="2612"/>
      <c r="I124" s="2614"/>
      <c r="J124" s="2617"/>
      <c r="K124" s="2601"/>
      <c r="L124" s="1760"/>
      <c r="M124" s="1760"/>
      <c r="N124" s="1760"/>
      <c r="O124" s="1760"/>
      <c r="P124" s="1760"/>
      <c r="Q124" s="1760"/>
      <c r="R124" s="1760"/>
      <c r="S124" s="792"/>
      <c r="T124" s="792"/>
      <c r="U124" s="792"/>
      <c r="V124" s="792"/>
      <c r="W124" s="1761"/>
      <c r="Y124" s="1722"/>
      <c r="Z124" s="1722"/>
      <c r="AA124" s="1722"/>
      <c r="AB124" s="1722"/>
      <c r="AC124" s="1722"/>
      <c r="AD124" s="1722"/>
      <c r="AE124" s="1722"/>
      <c r="AF124" s="1722"/>
      <c r="AG124" s="1722"/>
      <c r="AH124" s="1722"/>
      <c r="AI124" s="1722"/>
      <c r="AJ124" s="1722"/>
      <c r="AK124" s="1722"/>
      <c r="AL124" s="1722"/>
      <c r="AM124" s="1722"/>
      <c r="AN124" s="1722"/>
      <c r="AO124" s="1722"/>
      <c r="AP124" s="1722"/>
      <c r="AQ124" s="1722"/>
      <c r="AR124" s="1930">
        <v>0</v>
      </c>
    </row>
    <row s="28795" customFormat="1" customHeight="1" ht="17.25" hidden="1">
      <c r="A125" s="784"/>
      <c r="C125" s="783"/>
      <c r="D125" s="2599"/>
      <c r="E125" s="2607"/>
      <c r="F125" s="2610"/>
      <c r="G125" s="2607"/>
      <c r="H125" s="1762"/>
      <c r="I125" s="1763"/>
      <c r="J125" s="1763"/>
      <c r="K125" s="1763"/>
      <c r="L125" s="1763"/>
      <c r="M125" s="1763"/>
      <c r="N125" s="1763"/>
      <c r="O125" s="1763"/>
      <c r="P125" s="1763"/>
      <c r="Q125" s="1763"/>
      <c r="R125" s="1763"/>
      <c r="S125" s="1764"/>
      <c r="T125" s="1764"/>
      <c r="U125" s="1764"/>
      <c r="V125" s="1764"/>
      <c r="W125" s="1765"/>
      <c r="Y125" s="1722"/>
      <c r="Z125" s="1722"/>
      <c r="AA125" s="1722"/>
      <c r="AB125" s="1722"/>
      <c r="AC125" s="1722"/>
      <c r="AD125" s="1722"/>
      <c r="AE125" s="1722"/>
      <c r="AF125" s="1722"/>
      <c r="AG125" s="1722"/>
      <c r="AH125" s="1722"/>
      <c r="AI125" s="1722"/>
      <c r="AJ125" s="1722"/>
      <c r="AK125" s="1722"/>
      <c r="AL125" s="1722"/>
      <c r="AM125" s="1722"/>
      <c r="AN125" s="1722"/>
      <c r="AO125" s="1722"/>
      <c r="AP125" s="1722"/>
      <c r="AQ125" s="1722"/>
      <c r="AR125" s="1930">
        <v>0</v>
      </c>
    </row>
    <row s="28795" customFormat="1" customHeight="1" ht="17.25" hidden="1">
      <c r="A126" s="784"/>
      <c r="C126" s="672"/>
      <c r="D126" s="2598">
        <v>2</v>
      </c>
      <c r="E126" s="2606" t="s">
        <v>393</v>
      </c>
      <c r="F126" s="2608" t="s">
        <v>19</v>
      </c>
      <c r="G126" s="2606"/>
      <c r="H126" s="2611"/>
      <c r="I126" s="2613"/>
      <c r="J126" s="2615"/>
      <c r="K126" s="2600"/>
      <c r="L126" s="2600"/>
      <c r="M126" s="2600"/>
      <c r="N126" s="2602"/>
      <c r="O126" s="2600"/>
      <c r="P126" s="2600"/>
      <c r="Q126" s="2600"/>
      <c r="R126" s="2605"/>
      <c r="S126" s="2600"/>
      <c r="T126" s="1933"/>
      <c r="U126" s="1933"/>
      <c r="V126" s="1935"/>
      <c r="W126" s="1759"/>
      <c r="X126" s="1730"/>
      <c r="Y126" s="1730"/>
      <c r="Z126" s="1730"/>
      <c r="AA126" s="1730"/>
      <c r="AB126" s="1730"/>
      <c r="AC126" s="1730" t="s">
        <v>394</v>
      </c>
      <c r="AD126" s="1730" t="s">
        <v>395</v>
      </c>
      <c r="AE126" s="1730" t="s">
        <v>396</v>
      </c>
      <c r="AF126" s="1730" t="s">
        <v>397</v>
      </c>
      <c r="AG126" s="1730"/>
      <c r="AH126" s="1730" t="str">
        <f>IF($E$126=0,"",$E$126)</f>
        <v>Тариф на транспортировку сточных вод</v>
      </c>
      <c r="AI126" s="1730" t="str">
        <f>IF($G$126=0,"",$G$126)</f>
        <v/>
      </c>
      <c r="AJ126" s="1730" t="str">
        <f>IF($J$126=0,"",$J$126)</f>
        <v/>
      </c>
      <c r="AK126" s="1730" t="str">
        <f>IF($K$126="нет","без дифференциации",IF($N$126=0,"",$N$126))</f>
        <v/>
      </c>
      <c r="AL126" s="1730" t="str">
        <f>IF($O$126="нет","без дифференциации",IF($R$126=0,"",$R$126))</f>
        <v/>
      </c>
      <c r="AM126" s="1730" t="str">
        <f>IF($S$126="нет","без дифференциации",IF($V$126=0,"",$V$126))</f>
        <v/>
      </c>
      <c r="AN126" s="2235">
        <f>$I$126</f>
        <v>0</v>
      </c>
      <c r="AO126" s="1730" t="str">
        <f>$I$126&amp;"."&amp;$M$126</f>
        <v>.</v>
      </c>
      <c r="AP126" s="1722" t="str">
        <f>$I$126&amp;"."&amp;$M$126&amp;"."&amp;$Q$126</f>
        <v>..</v>
      </c>
      <c r="AQ126" s="1722" t="str">
        <f>$I$126&amp;"."&amp;$M$126&amp;"."&amp;$Q$126&amp;"."&amp;$U$126</f>
        <v>...</v>
      </c>
      <c r="AR126" s="1930">
        <v>0</v>
      </c>
    </row>
    <row s="28795" customFormat="1" customHeight="1" ht="17.25" hidden="1">
      <c r="A127" s="784"/>
      <c r="C127" s="783"/>
      <c r="D127" s="2598"/>
      <c r="E127" s="2606"/>
      <c r="F127" s="2609"/>
      <c r="G127" s="2606"/>
      <c r="H127" s="2612"/>
      <c r="I127" s="2614"/>
      <c r="J127" s="2616"/>
      <c r="K127" s="2601"/>
      <c r="L127" s="2601"/>
      <c r="M127" s="2601"/>
      <c r="N127" s="2603"/>
      <c r="O127" s="2601"/>
      <c r="P127" s="2601"/>
      <c r="Q127" s="2601"/>
      <c r="R127" s="2604"/>
      <c r="S127" s="2601"/>
      <c r="T127" s="1760"/>
      <c r="U127" s="1760"/>
      <c r="V127" s="1760"/>
      <c r="W127" s="1761"/>
      <c r="X127" s="1722"/>
      <c r="Y127" s="1722"/>
      <c r="Z127" s="1722"/>
      <c r="AA127" s="1722"/>
      <c r="AB127" s="1722"/>
      <c r="AC127" s="1722"/>
      <c r="AD127" s="1722"/>
      <c r="AE127" s="1722"/>
      <c r="AF127" s="1722"/>
      <c r="AG127" s="1722"/>
      <c r="AH127" s="1722"/>
      <c r="AI127" s="1722"/>
      <c r="AJ127" s="1722"/>
      <c r="AK127" s="1722"/>
      <c r="AL127" s="1722"/>
      <c r="AM127" s="1722"/>
      <c r="AN127" s="1722"/>
      <c r="AO127" s="1722"/>
      <c r="AP127" s="1722"/>
      <c r="AQ127" s="1722"/>
      <c r="AR127" s="1930">
        <v>0</v>
      </c>
    </row>
    <row s="28795" customFormat="1" customHeight="1" ht="17.25" hidden="1">
      <c r="A128" s="784"/>
      <c r="C128" s="783"/>
      <c r="D128" s="2599"/>
      <c r="E128" s="2607"/>
      <c r="F128" s="2609"/>
      <c r="G128" s="2607"/>
      <c r="H128" s="2612"/>
      <c r="I128" s="2614"/>
      <c r="J128" s="2617"/>
      <c r="K128" s="2601"/>
      <c r="L128" s="2601"/>
      <c r="M128" s="2601"/>
      <c r="N128" s="2604"/>
      <c r="O128" s="2601"/>
      <c r="P128" s="1934"/>
      <c r="Q128" s="1760"/>
      <c r="R128" s="1760"/>
      <c r="S128" s="792"/>
      <c r="T128" s="792"/>
      <c r="U128" s="792"/>
      <c r="V128" s="792"/>
      <c r="W128" s="1761"/>
      <c r="X128" s="1722"/>
      <c r="Y128" s="1722"/>
      <c r="Z128" s="1722"/>
      <c r="AA128" s="1722"/>
      <c r="AB128" s="1722"/>
      <c r="AC128" s="1722"/>
      <c r="AD128" s="1722"/>
      <c r="AE128" s="1722"/>
      <c r="AF128" s="1722"/>
      <c r="AG128" s="1722"/>
      <c r="AH128" s="1722"/>
      <c r="AI128" s="1722"/>
      <c r="AJ128" s="1722"/>
      <c r="AK128" s="1722"/>
      <c r="AL128" s="1722"/>
      <c r="AM128" s="1722"/>
      <c r="AN128" s="1722"/>
      <c r="AO128" s="1722"/>
      <c r="AP128" s="1722"/>
      <c r="AQ128" s="1722"/>
      <c r="AR128" s="1930">
        <v>0</v>
      </c>
    </row>
    <row s="28795" customFormat="1" customHeight="1" ht="17.25" hidden="1">
      <c r="A129" s="784"/>
      <c r="C129" s="783"/>
      <c r="D129" s="2599"/>
      <c r="E129" s="2607"/>
      <c r="F129" s="2609"/>
      <c r="G129" s="2607"/>
      <c r="H129" s="2612"/>
      <c r="I129" s="2614"/>
      <c r="J129" s="2617"/>
      <c r="K129" s="2601"/>
      <c r="L129" s="1760"/>
      <c r="M129" s="1760"/>
      <c r="N129" s="1760"/>
      <c r="O129" s="1760"/>
      <c r="P129" s="1760"/>
      <c r="Q129" s="1760"/>
      <c r="R129" s="1760"/>
      <c r="S129" s="792"/>
      <c r="T129" s="792"/>
      <c r="U129" s="792"/>
      <c r="V129" s="792"/>
      <c r="W129" s="1761"/>
      <c r="X129" s="1722"/>
      <c r="Y129" s="1722"/>
      <c r="Z129" s="1722"/>
      <c r="AA129" s="1722"/>
      <c r="AB129" s="1722"/>
      <c r="AC129" s="1722"/>
      <c r="AD129" s="1722"/>
      <c r="AE129" s="1722"/>
      <c r="AF129" s="1722"/>
      <c r="AG129" s="1722"/>
      <c r="AH129" s="1722"/>
      <c r="AI129" s="1722"/>
      <c r="AJ129" s="1722"/>
      <c r="AK129" s="1722"/>
      <c r="AL129" s="1722"/>
      <c r="AM129" s="1722"/>
      <c r="AN129" s="1722"/>
      <c r="AO129" s="1722"/>
      <c r="AP129" s="1722"/>
      <c r="AQ129" s="1722"/>
      <c r="AR129" s="1930">
        <v>0</v>
      </c>
    </row>
    <row s="28795" customFormat="1" customHeight="1" ht="17.25" hidden="1">
      <c r="A130" s="784"/>
      <c r="C130" s="783"/>
      <c r="D130" s="2599"/>
      <c r="E130" s="2607"/>
      <c r="F130" s="2610"/>
      <c r="G130" s="2607"/>
      <c r="H130" s="1762"/>
      <c r="I130" s="1763"/>
      <c r="J130" s="1763"/>
      <c r="K130" s="1763"/>
      <c r="L130" s="1763"/>
      <c r="M130" s="1763"/>
      <c r="N130" s="1763"/>
      <c r="O130" s="1763"/>
      <c r="P130" s="1763"/>
      <c r="Q130" s="1763"/>
      <c r="R130" s="1763"/>
      <c r="S130" s="1764"/>
      <c r="T130" s="1764"/>
      <c r="U130" s="1764"/>
      <c r="V130" s="1764"/>
      <c r="W130" s="1765"/>
      <c r="X130" s="1722"/>
      <c r="Y130" s="1722"/>
      <c r="Z130" s="1722"/>
      <c r="AA130" s="1722"/>
      <c r="AB130" s="1722"/>
      <c r="AC130" s="1722"/>
      <c r="AD130" s="1722"/>
      <c r="AE130" s="1722"/>
      <c r="AF130" s="1722"/>
      <c r="AG130" s="1722"/>
      <c r="AH130" s="1722"/>
      <c r="AI130" s="1722"/>
      <c r="AJ130" s="1722"/>
      <c r="AK130" s="1722"/>
      <c r="AL130" s="1722"/>
      <c r="AM130" s="1722"/>
      <c r="AN130" s="1722"/>
      <c r="AO130" s="1722"/>
      <c r="AP130" s="1722"/>
      <c r="AQ130" s="1722"/>
      <c r="AR130" s="1930">
        <v>0</v>
      </c>
    </row>
    <row s="28795" customFormat="1" customHeight="1" ht="17.25" hidden="1">
      <c r="A131" s="784"/>
      <c r="C131" s="672"/>
      <c r="D131" s="2598">
        <v>3</v>
      </c>
      <c r="E131" s="2606" t="s">
        <v>398</v>
      </c>
      <c r="F131" s="2608" t="s">
        <v>19</v>
      </c>
      <c r="G131" s="2606"/>
      <c r="H131" s="2611"/>
      <c r="I131" s="2613"/>
      <c r="J131" s="2615"/>
      <c r="K131" s="2600"/>
      <c r="L131" s="2600"/>
      <c r="M131" s="2600"/>
      <c r="N131" s="2602"/>
      <c r="O131" s="2600"/>
      <c r="P131" s="2600"/>
      <c r="Q131" s="2600"/>
      <c r="R131" s="2605"/>
      <c r="S131" s="2600"/>
      <c r="T131" s="2406"/>
      <c r="U131" s="2406"/>
      <c r="V131" s="2408"/>
      <c r="W131" s="1759"/>
      <c r="X131" s="1730"/>
      <c r="Y131" s="1730"/>
      <c r="Z131" s="1730"/>
      <c r="AA131" s="1730"/>
      <c r="AB131" s="1730"/>
      <c r="AC131" s="1730" t="s">
        <v>399</v>
      </c>
      <c r="AD131" s="1730" t="s">
        <v>400</v>
      </c>
      <c r="AE131" s="1730" t="s">
        <v>401</v>
      </c>
      <c r="AF131" s="1730" t="s">
        <v>402</v>
      </c>
      <c r="AG131" s="1730"/>
      <c r="AH131" s="1730" t="str">
        <f>IF($E$131=0,"",$E$131)</f>
        <v>Тариф на подключение (технологическое присоединение) к централизованной системе водоотведения</v>
      </c>
      <c r="AI131" s="1730" t="str">
        <f>IF($G$131=0,"",$G$131)</f>
        <v/>
      </c>
      <c r="AJ131" s="1730" t="str">
        <f>IF($J$131=0,"",$J$131)</f>
        <v/>
      </c>
      <c r="AK131" s="1730" t="str">
        <f>IF($K$131="нет","без дифференциации",IF($N$131=0,"",$N$131))</f>
        <v/>
      </c>
      <c r="AL131" s="1730" t="str">
        <f>IF($O$131="нет","без дифференциации",IF($R$131=0,"",$R$131))</f>
        <v/>
      </c>
      <c r="AM131" s="1730" t="str">
        <f>IF($S$131="нет","без дифференциации",IF($V$131=0,"",$V$131))</f>
        <v/>
      </c>
      <c r="AN131" s="2235">
        <f>$I$131</f>
        <v>0</v>
      </c>
      <c r="AO131" s="1730" t="str">
        <f>$I$131&amp;"."&amp;$M$131</f>
        <v>.</v>
      </c>
      <c r="AP131" s="1729" t="str">
        <f>$I$131&amp;"."&amp;$M$131&amp;"."&amp;$Q$131</f>
        <v>..</v>
      </c>
      <c r="AQ131" s="1729" t="str">
        <f>$I$131&amp;"."&amp;$M$131&amp;"."&amp;$Q$131&amp;"."&amp;$U$131</f>
        <v>...</v>
      </c>
      <c r="AR131" s="1930">
        <v>0</v>
      </c>
    </row>
    <row s="28795" customFormat="1" customHeight="1" ht="17.25" hidden="1">
      <c r="A132" s="784"/>
      <c r="C132" s="783"/>
      <c r="D132" s="2598"/>
      <c r="E132" s="2606"/>
      <c r="F132" s="2609"/>
      <c r="G132" s="2606"/>
      <c r="H132" s="2612"/>
      <c r="I132" s="2614"/>
      <c r="J132" s="2616"/>
      <c r="K132" s="2601"/>
      <c r="L132" s="2601"/>
      <c r="M132" s="2601"/>
      <c r="N132" s="2603"/>
      <c r="O132" s="2601"/>
      <c r="P132" s="2601"/>
      <c r="Q132" s="2601"/>
      <c r="R132" s="2604"/>
      <c r="S132" s="2601"/>
      <c r="T132" s="2411"/>
      <c r="U132" s="2411"/>
      <c r="V132" s="2411"/>
      <c r="W132" s="2412"/>
      <c r="X132" s="1729"/>
      <c r="Y132" s="1729"/>
      <c r="Z132" s="1729"/>
      <c r="AA132" s="1729"/>
      <c r="AB132" s="1729"/>
      <c r="AC132" s="1729"/>
      <c r="AD132" s="1729"/>
      <c r="AE132" s="1729"/>
      <c r="AF132" s="1729"/>
      <c r="AG132" s="1729"/>
      <c r="AH132" s="1729"/>
      <c r="AI132" s="1729"/>
      <c r="AJ132" s="1729"/>
      <c r="AK132" s="1729"/>
      <c r="AL132" s="1729"/>
      <c r="AM132" s="1729"/>
      <c r="AN132" s="1729"/>
      <c r="AO132" s="1729"/>
      <c r="AP132" s="1729"/>
      <c r="AQ132" s="1729"/>
      <c r="AR132" s="1930">
        <v>0</v>
      </c>
    </row>
    <row s="28795" customFormat="1" customHeight="1" ht="17.25" hidden="1">
      <c r="A133" s="784"/>
      <c r="C133" s="783"/>
      <c r="D133" s="2599"/>
      <c r="E133" s="2607"/>
      <c r="F133" s="2609"/>
      <c r="G133" s="2607"/>
      <c r="H133" s="2612"/>
      <c r="I133" s="2614"/>
      <c r="J133" s="2617"/>
      <c r="K133" s="2601"/>
      <c r="L133" s="2601"/>
      <c r="M133" s="2601"/>
      <c r="N133" s="2604"/>
      <c r="O133" s="2601"/>
      <c r="P133" s="2407"/>
      <c r="Q133" s="2411"/>
      <c r="R133" s="2411"/>
      <c r="S133" s="792"/>
      <c r="T133" s="792"/>
      <c r="U133" s="792"/>
      <c r="V133" s="792"/>
      <c r="W133" s="2412"/>
      <c r="X133" s="1729"/>
      <c r="Y133" s="1729"/>
      <c r="Z133" s="1729"/>
      <c r="AA133" s="1729"/>
      <c r="AB133" s="1729"/>
      <c r="AC133" s="1729"/>
      <c r="AD133" s="1729"/>
      <c r="AE133" s="1729"/>
      <c r="AF133" s="1729"/>
      <c r="AG133" s="1729"/>
      <c r="AH133" s="1729"/>
      <c r="AI133" s="1729"/>
      <c r="AJ133" s="1729"/>
      <c r="AK133" s="1729"/>
      <c r="AL133" s="1729"/>
      <c r="AM133" s="1729"/>
      <c r="AN133" s="1729"/>
      <c r="AO133" s="1729"/>
      <c r="AP133" s="1729"/>
      <c r="AQ133" s="1729"/>
      <c r="AR133" s="1930">
        <v>0</v>
      </c>
    </row>
    <row s="28795" customFormat="1" customHeight="1" ht="17.25" hidden="1">
      <c r="A134" s="784"/>
      <c r="C134" s="783"/>
      <c r="D134" s="2599"/>
      <c r="E134" s="2607"/>
      <c r="F134" s="2609"/>
      <c r="G134" s="2607"/>
      <c r="H134" s="2612"/>
      <c r="I134" s="2614"/>
      <c r="J134" s="2617"/>
      <c r="K134" s="2601"/>
      <c r="L134" s="2411"/>
      <c r="M134" s="2411"/>
      <c r="N134" s="2411"/>
      <c r="O134" s="2411"/>
      <c r="P134" s="2411"/>
      <c r="Q134" s="2411"/>
      <c r="R134" s="2411"/>
      <c r="S134" s="792"/>
      <c r="T134" s="792"/>
      <c r="U134" s="792"/>
      <c r="V134" s="792"/>
      <c r="W134" s="2412"/>
      <c r="X134" s="1729"/>
      <c r="Y134" s="1729"/>
      <c r="Z134" s="1729"/>
      <c r="AA134" s="1729"/>
      <c r="AB134" s="1729"/>
      <c r="AC134" s="1729"/>
      <c r="AD134" s="1729"/>
      <c r="AE134" s="1729"/>
      <c r="AF134" s="1729"/>
      <c r="AG134" s="1729"/>
      <c r="AH134" s="1729"/>
      <c r="AI134" s="1729"/>
      <c r="AJ134" s="1729"/>
      <c r="AK134" s="1729"/>
      <c r="AL134" s="1729"/>
      <c r="AM134" s="1729"/>
      <c r="AN134" s="1729"/>
      <c r="AO134" s="1729"/>
      <c r="AP134" s="1729"/>
      <c r="AQ134" s="1729"/>
      <c r="AR134" s="1930">
        <v>0</v>
      </c>
    </row>
    <row s="28795" customFormat="1" customHeight="1" ht="17.25" hidden="1">
      <c r="A135" s="784"/>
      <c r="C135" s="783"/>
      <c r="D135" s="2599"/>
      <c r="E135" s="2607"/>
      <c r="F135" s="2610"/>
      <c r="G135" s="2607"/>
      <c r="H135" s="1762"/>
      <c r="I135" s="2409"/>
      <c r="J135" s="2409"/>
      <c r="K135" s="2409"/>
      <c r="L135" s="2409"/>
      <c r="M135" s="2409"/>
      <c r="N135" s="2409"/>
      <c r="O135" s="2409"/>
      <c r="P135" s="2409"/>
      <c r="Q135" s="2409"/>
      <c r="R135" s="2409"/>
      <c r="S135" s="1764"/>
      <c r="T135" s="1764"/>
      <c r="U135" s="1764"/>
      <c r="V135" s="1764"/>
      <c r="W135" s="2410"/>
      <c r="X135" s="1729"/>
      <c r="Y135" s="1729"/>
      <c r="Z135" s="1729"/>
      <c r="AA135" s="1729"/>
      <c r="AB135" s="1729"/>
      <c r="AC135" s="1729"/>
      <c r="AD135" s="1729"/>
      <c r="AE135" s="1729"/>
      <c r="AF135" s="1729"/>
      <c r="AG135" s="1729"/>
      <c r="AH135" s="1729"/>
      <c r="AI135" s="1729"/>
      <c r="AJ135" s="1729"/>
      <c r="AK135" s="1729"/>
      <c r="AL135" s="1729"/>
      <c r="AM135" s="1729"/>
      <c r="AN135" s="1729"/>
      <c r="AO135" s="1729"/>
      <c r="AP135" s="1729"/>
      <c r="AQ135" s="1729"/>
      <c r="AR135" s="1930">
        <v>0</v>
      </c>
    </row>
    <row customHeight="1" ht="11.549999999999999">
      <c r="AR136" s="567">
        <v>11</v>
      </c>
    </row>
    <row customHeight="1" ht="11.549999999999999">
      <c r="AR137" s="567">
        <v>11</v>
      </c>
    </row>
    <row customHeight="1" ht="11.549999999999999">
      <c r="AR138" s="567">
        <v>11</v>
      </c>
    </row>
    <row customHeight="1" ht="11.549999999999999">
      <c r="E139" s="1813"/>
      <c r="AR139" s="567">
        <v>11</v>
      </c>
    </row>
    <row customHeight="1" ht="11.549999999999999">
      <c r="E140" s="1813"/>
      <c r="AR140" s="567">
        <v>11</v>
      </c>
    </row>
    <row customHeight="1" ht="11.549999999999999">
      <c r="E141" s="1813"/>
      <c r="AR141" s="567">
        <v>11</v>
      </c>
    </row>
    <row customHeight="1" ht="11.549999999999999">
      <c r="E142" s="1813"/>
      <c r="AR142" s="567">
        <v>11</v>
      </c>
    </row>
    <row customHeight="1" ht="11.549999999999999">
      <c r="E143" s="1813"/>
      <c r="AR143" s="567">
        <v>11</v>
      </c>
    </row>
    <row customHeight="1" ht="11.549999999999999">
      <c r="E144" s="1813"/>
      <c r="AR144" s="567">
        <v>11</v>
      </c>
    </row>
    <row customHeight="1" ht="11.549999999999999">
      <c r="E145" s="1813"/>
      <c r="AR145" s="567">
        <v>11</v>
      </c>
    </row>
    <row customHeight="1" ht="11.25" hidden="1">
      <c r="A146" s="616" t="s">
        <v>82</v>
      </c>
      <c r="B146" s="616">
        <v>0</v>
      </c>
      <c r="C146" s="567">
        <v>3</v>
      </c>
      <c r="D146" s="567">
        <v>6</v>
      </c>
      <c r="E146" s="567">
        <v>42</v>
      </c>
      <c r="F146" s="1746">
        <v>14</v>
      </c>
      <c r="G146" s="567">
        <v>42</v>
      </c>
      <c r="H146" s="567">
        <v>3</v>
      </c>
      <c r="I146" s="567">
        <v>5</v>
      </c>
      <c r="J146" s="567">
        <v>47</v>
      </c>
      <c r="K146" s="567">
        <v>3</v>
      </c>
      <c r="L146" s="567">
        <v>3</v>
      </c>
      <c r="M146" s="567">
        <v>5</v>
      </c>
      <c r="N146" s="567">
        <v>28</v>
      </c>
      <c r="O146" s="567">
        <v>3</v>
      </c>
      <c r="P146" s="567">
        <v>3</v>
      </c>
      <c r="Q146" s="567">
        <v>5</v>
      </c>
      <c r="R146" s="567">
        <v>34</v>
      </c>
      <c r="S146" s="745">
        <v>0</v>
      </c>
      <c r="T146" s="745">
        <v>0</v>
      </c>
      <c r="U146" s="745">
        <v>0</v>
      </c>
      <c r="V146" s="745">
        <v>0</v>
      </c>
      <c r="W146" s="567">
        <v>30</v>
      </c>
      <c r="X146" s="567">
        <v>3</v>
      </c>
      <c r="Y146" s="1722">
        <v>0</v>
      </c>
      <c r="Z146" s="1722">
        <v>0</v>
      </c>
      <c r="AA146" s="1722">
        <v>0</v>
      </c>
      <c r="AB146" s="1722">
        <v>0</v>
      </c>
      <c r="AC146" s="1722">
        <v>0</v>
      </c>
      <c r="AD146" s="1722">
        <v>0</v>
      </c>
      <c r="AE146" s="1722">
        <v>0</v>
      </c>
      <c r="AF146" s="1722">
        <v>0</v>
      </c>
      <c r="AG146" s="1722">
        <v>0</v>
      </c>
      <c r="AH146" s="1722">
        <v>0</v>
      </c>
      <c r="AI146" s="1722">
        <v>0</v>
      </c>
      <c r="AJ146" s="1722">
        <v>0</v>
      </c>
      <c r="AK146" s="1722">
        <v>0</v>
      </c>
      <c r="AL146" s="1722">
        <v>0</v>
      </c>
      <c r="AM146" s="1722">
        <v>0</v>
      </c>
      <c r="AN146" s="1722">
        <v>0</v>
      </c>
      <c r="AO146" s="1722">
        <v>0</v>
      </c>
      <c r="AP146" s="1722">
        <v>0</v>
      </c>
      <c r="AQ146" s="1722">
        <v>0</v>
      </c>
      <c r="AR146" s="56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86DE7-3589-05F8-669A-FC0A3F77F6C3}"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8479" width="9.140625" hidden="1" customWidth="1"/>
    <col min="2" max="2" style="28229" width="9.140625" hidden="1" customWidth="1"/>
    <col min="3" max="3" style="27554" width="4.00390625" customWidth="1"/>
    <col min="4" max="4" style="28229" width="6.00390625" customWidth="1"/>
    <col min="5" max="5" style="28229" width="47.00390625" customWidth="1"/>
    <col min="6" max="6" style="28229" width="9.00390625" customWidth="1"/>
    <col min="7" max="7" style="28229" width="25.7109375" hidden="1" customWidth="1"/>
    <col min="8" max="8" style="28229" width="34.00390625" hidden="1" customWidth="1"/>
    <col min="9" max="9" style="28229" width="25.7109375" customWidth="1"/>
    <col min="10" max="10" style="28229" width="33.00390625" customWidth="1"/>
    <col min="11" max="11" style="28178" width="50.00390625" customWidth="1"/>
    <col min="12" max="20" style="28229" width="10.00390625" customWidth="1"/>
    <col min="21" max="21" style="28265" width="10.00390625" customWidth="1"/>
    <col min="22" max="22" style="28229" width="10.57421875" hidden="1"/>
  </cols>
  <sheetData>
    <row s="28178" customFormat="1" customHeight="1" ht="22.5" hidden="1">
      <c r="C1" s="1135"/>
      <c r="G1" s="880">
        <v>4</v>
      </c>
      <c r="I1" s="880">
        <v>4</v>
      </c>
      <c r="U1" s="883"/>
      <c r="V1" s="880" t="s">
        <v>14</v>
      </c>
    </row>
    <row s="28229" customFormat="1" customHeight="1" ht="15" hidden="1">
      <c r="A2" s="825"/>
      <c r="C2" s="639"/>
      <c r="D2" s="809"/>
      <c r="E2" s="1136"/>
      <c r="F2" s="985"/>
      <c r="G2" s="1079"/>
      <c r="H2" s="1079"/>
      <c r="I2" s="1079"/>
      <c r="J2" s="1079"/>
      <c r="U2" s="1137"/>
      <c r="V2" s="972">
        <v>0</v>
      </c>
    </row>
    <row s="28178" customFormat="1" customHeight="1" ht="15" hidden="1">
      <c r="C3" s="1135"/>
      <c r="U3" s="883"/>
      <c r="V3" s="880">
        <v>0</v>
      </c>
    </row>
    <row customHeight="1" ht="15.75">
      <c r="C4" s="639"/>
      <c r="D4" s="972"/>
      <c r="E4" s="972"/>
      <c r="F4" s="972"/>
      <c r="G4" s="972"/>
      <c r="H4" s="972"/>
      <c r="I4" s="972"/>
      <c r="J4" s="972"/>
      <c r="V4" s="968">
        <v>15</v>
      </c>
    </row>
    <row customHeight="1" ht="66">
      <c r="C5" s="639"/>
      <c r="D5" s="2700" t="s">
        <v>5041</v>
      </c>
      <c r="E5" s="2700"/>
      <c r="F5" s="2700"/>
      <c r="G5" s="2700"/>
      <c r="H5" s="2700"/>
      <c r="I5" s="2700"/>
      <c r="J5" s="2700"/>
      <c r="V5" s="968">
        <v>63</v>
      </c>
    </row>
    <row customHeight="1" ht="15.75">
      <c r="C6" s="639"/>
      <c r="D6" s="2639" t="str">
        <f>IF(org=0,"Не определено",org)</f>
        <v>КГУП "Примтеплоэнерго"</v>
      </c>
      <c r="E6" s="2639"/>
      <c r="F6" s="2639"/>
      <c r="G6" s="2639"/>
      <c r="H6" s="2639"/>
      <c r="I6" s="2639"/>
      <c r="J6" s="2639"/>
      <c r="K6" s="1000"/>
      <c r="V6" s="968">
        <v>15</v>
      </c>
    </row>
    <row customHeight="1" ht="15.75">
      <c r="C7" s="639"/>
      <c r="D7" s="1215"/>
      <c r="E7" s="972"/>
      <c r="F7" s="972"/>
      <c r="G7" s="1000">
        <v>22</v>
      </c>
      <c r="I7" s="1000">
        <v>1</v>
      </c>
      <c r="J7" s="1215"/>
      <c r="V7" s="968">
        <v>15</v>
      </c>
    </row>
    <row s="28229" customFormat="1" customHeight="1" ht="1.05">
      <c r="A8" s="1222"/>
      <c r="C8" s="639"/>
      <c r="D8" s="972"/>
      <c r="E8" s="972"/>
      <c r="F8" s="972"/>
      <c r="G8" s="1000"/>
      <c r="H8" s="1215"/>
      <c r="I8" s="1000" t="s">
        <v>248</v>
      </c>
      <c r="J8" s="1215"/>
      <c r="K8" s="880"/>
      <c r="U8" s="1138"/>
      <c r="V8" s="1221">
        <v>1</v>
      </c>
    </row>
    <row customHeight="1" ht="15.75">
      <c r="C9" s="639"/>
      <c r="D9" s="1174"/>
      <c r="E9" s="2830" t="s">
        <v>240</v>
      </c>
      <c r="F9" s="2831"/>
      <c r="G9" s="2858" t="str">
        <f>IF(G8="","",INDEX(DIFFERENTIATION_UNMERGE_VD,MATCH(G8,DIFFERENTIATION_ID_DIFF,0)))</f>
        <v/>
      </c>
      <c r="H9" s="2859"/>
      <c r="I9" s="2858" t="str">
        <f>IF(I8="","",INDEX(DIFFERENTIATION_UNMERGE_VD,MATCH(I8,DIFFERENTIATION_ID_DIFF,0)))</f>
        <v>Производство тепловой энергии. Некомбинированная выработка; Подключение (технологическое присоединение) к системе теплоснабжения</v>
      </c>
      <c r="J9" s="2859"/>
      <c r="K9" s="2638" t="s">
        <v>425</v>
      </c>
      <c r="V9" s="968">
        <v>15</v>
      </c>
    </row>
    <row s="28229" customFormat="1" customHeight="1" ht="15.75">
      <c r="A10" s="1222"/>
      <c r="C10" s="639"/>
      <c r="D10" s="1174"/>
      <c r="E10" s="2830" t="s">
        <v>688</v>
      </c>
      <c r="F10" s="2831"/>
      <c r="G10" s="2858" t="str">
        <f>IF(G8="","",INDEX(DIFFERENTIATION_UNMERGE_AREA,MATCH(G8,DIFFERENTIATION_ID_DIFF,0)))</f>
        <v/>
      </c>
      <c r="H10" s="2859"/>
      <c r="I10" s="2858" t="str">
        <f>IF(I8="","",INDEX(DIFFERENTIATION_UNMERGE_AREA,MATCH(I8,DIFFERENTIATION_ID_DIFF,0)))</f>
        <v>без дифференциации</v>
      </c>
      <c r="J10" s="2859"/>
      <c r="K10" s="2662"/>
      <c r="U10" s="1138"/>
      <c r="V10" s="1221">
        <v>15</v>
      </c>
    </row>
    <row s="28229" customFormat="1" customHeight="1" ht="15.75">
      <c r="A11" s="1222"/>
      <c r="C11" s="639"/>
      <c r="D11" s="1174"/>
      <c r="E11" s="2830" t="s">
        <v>689</v>
      </c>
      <c r="F11" s="2831"/>
      <c r="G11" s="2858" t="str">
        <f>IF(G8="","",INDEX(DIFFERENTIATION_UNMERGE_SYSTEM,MATCH(G8,DIFFERENTIATION_ID_DIFF,0)))</f>
        <v/>
      </c>
      <c r="H11" s="2859"/>
      <c r="I11" s="2858" t="str">
        <f>IF(I8="","",INDEX(DIFFERENTIATION_UNMERGE_SYSTEM,MATCH(I8,DIFFERENTIATION_ID_DIFF,0)))</f>
        <v>без дифференциации</v>
      </c>
      <c r="J11" s="2859"/>
      <c r="K11" s="2662"/>
      <c r="U11" s="1138"/>
      <c r="V11" s="1221">
        <v>15</v>
      </c>
    </row>
    <row s="28229" customFormat="1" customHeight="1" ht="15.75">
      <c r="A12" s="1222"/>
      <c r="C12" s="639"/>
      <c r="D12" s="2832" t="s">
        <v>424</v>
      </c>
      <c r="E12" s="2833"/>
      <c r="F12" s="2833"/>
      <c r="G12" s="1350"/>
      <c r="H12" s="1350"/>
      <c r="I12" s="1350"/>
      <c r="J12" s="1350"/>
      <c r="K12" s="2662"/>
      <c r="U12" s="1138"/>
      <c r="V12" s="1221">
        <v>15</v>
      </c>
    </row>
    <row customHeight="1" ht="35.699999999999996">
      <c r="C13" s="639"/>
      <c r="D13" s="1268" t="s">
        <v>88</v>
      </c>
      <c r="E13" s="1270" t="s">
        <v>426</v>
      </c>
      <c r="F13" s="1270" t="s">
        <v>690</v>
      </c>
      <c r="G13" s="1271" t="s">
        <v>427</v>
      </c>
      <c r="H13" s="1270" t="s">
        <v>514</v>
      </c>
      <c r="I13" s="1271" t="s">
        <v>427</v>
      </c>
      <c r="J13" s="1270" t="s">
        <v>514</v>
      </c>
      <c r="K13" s="2695"/>
      <c r="V13" s="968">
        <v>34</v>
      </c>
    </row>
    <row customHeight="1" ht="15" hidden="1">
      <c r="C14" s="639"/>
      <c r="D14" s="1056" t="s">
        <v>132</v>
      </c>
      <c r="E14" s="1056" t="s">
        <v>102</v>
      </c>
      <c r="F14" s="1056" t="s">
        <v>90</v>
      </c>
      <c r="G14" s="1122" t="str">
        <f>G1&amp;".1"</f>
        <v>4.1</v>
      </c>
      <c r="H14" s="1122"/>
      <c r="I14" s="1122" t="str">
        <f>I1&amp;".1"</f>
        <v>4.1</v>
      </c>
      <c r="J14" s="1122"/>
      <c r="K14" s="752"/>
      <c r="V14" s="968">
        <v>0</v>
      </c>
    </row>
    <row customHeight="1" ht="22.5" hidden="1">
      <c r="A15" s="968"/>
      <c r="C15" s="989"/>
      <c r="D15" s="984">
        <v>1</v>
      </c>
      <c r="E15" s="1140" t="s">
        <v>932</v>
      </c>
      <c r="F15" s="984" t="s">
        <v>933</v>
      </c>
      <c r="G15" s="1141"/>
      <c r="H15" s="1141"/>
      <c r="I15" s="1141"/>
      <c r="J15" s="1141"/>
      <c r="K15" s="752" t="s">
        <v>934</v>
      </c>
      <c r="V15" s="968">
        <v>0</v>
      </c>
    </row>
    <row customHeight="1" ht="22.5" hidden="1">
      <c r="A16" s="968"/>
      <c r="C16" s="989"/>
      <c r="D16" s="984">
        <v>2</v>
      </c>
      <c r="E16" s="742" t="s">
        <v>935</v>
      </c>
      <c r="F16" s="984" t="s">
        <v>936</v>
      </c>
      <c r="G16" s="1141"/>
      <c r="H16" s="1141"/>
      <c r="I16" s="1141"/>
      <c r="J16" s="1141"/>
      <c r="K16" s="752" t="s">
        <v>937</v>
      </c>
      <c r="V16" s="968">
        <v>0</v>
      </c>
    </row>
    <row customHeight="1" ht="123.75" hidden="1">
      <c r="A17" s="968"/>
      <c r="C17" s="989"/>
      <c r="D17" s="984">
        <v>3</v>
      </c>
      <c r="E17" s="742" t="s">
        <v>5042</v>
      </c>
      <c r="F17" s="984" t="s">
        <v>430</v>
      </c>
      <c r="G17" s="1141"/>
      <c r="H17" s="1141"/>
      <c r="I17" s="1141"/>
      <c r="J17" s="1141"/>
      <c r="K17" s="752" t="s">
        <v>5043</v>
      </c>
      <c r="V17" s="968">
        <v>0</v>
      </c>
    </row>
    <row customHeight="1" ht="48.29999999999999">
      <c r="A18" s="968"/>
      <c r="C18" s="989"/>
      <c r="D18" s="984">
        <v>3</v>
      </c>
      <c r="E18" s="742" t="s">
        <v>938</v>
      </c>
      <c r="F18" s="984" t="s">
        <v>430</v>
      </c>
      <c r="G18" s="1272" t="s">
        <v>430</v>
      </c>
      <c r="H18" s="1273" t="s">
        <v>430</v>
      </c>
      <c r="I18" s="984" t="s">
        <v>430</v>
      </c>
      <c r="J18" s="1041" t="s">
        <v>430</v>
      </c>
      <c r="K18" s="752" t="s">
        <v>5044</v>
      </c>
      <c r="V18" s="968">
        <v>46</v>
      </c>
    </row>
    <row customHeight="1" ht="35.699999999999996">
      <c r="A19" s="968"/>
      <c r="C19" s="989"/>
      <c r="D19" s="1002" t="s">
        <v>448</v>
      </c>
      <c r="E19" s="1022" t="s">
        <v>940</v>
      </c>
      <c r="F19" s="984" t="s">
        <v>941</v>
      </c>
      <c r="G19" s="1280"/>
      <c r="H19" s="569"/>
      <c r="I19" s="1280"/>
      <c r="J19" s="1281"/>
      <c r="K19" s="1142"/>
      <c r="V19" s="968">
        <v>34</v>
      </c>
    </row>
    <row customHeight="1" ht="35.699999999999996">
      <c r="A20" s="968"/>
      <c r="C20" s="989"/>
      <c r="D20" s="2353" t="s">
        <v>456</v>
      </c>
      <c r="E20" s="1022" t="s">
        <v>942</v>
      </c>
      <c r="F20" s="984" t="s">
        <v>943</v>
      </c>
      <c r="G20" s="1280"/>
      <c r="H20" s="569"/>
      <c r="I20" s="1280"/>
      <c r="J20" s="569"/>
      <c r="K20" s="1142"/>
      <c r="V20" s="968">
        <v>34</v>
      </c>
    </row>
    <row customHeight="1" ht="48.29999999999999">
      <c r="A21" s="968"/>
      <c r="C21" s="989"/>
      <c r="D21" s="2353" t="s">
        <v>458</v>
      </c>
      <c r="E21" s="1022" t="s">
        <v>944</v>
      </c>
      <c r="F21" s="984" t="s">
        <v>695</v>
      </c>
      <c r="G21" s="1143"/>
      <c r="H21" s="569"/>
      <c r="I21" s="1143"/>
      <c r="J21" s="569"/>
      <c r="K21" s="1142"/>
      <c r="V21" s="968">
        <v>46</v>
      </c>
    </row>
    <row customHeight="1" ht="67.5" hidden="1">
      <c r="A22" s="968"/>
      <c r="C22" s="989"/>
      <c r="D22" s="984">
        <v>5</v>
      </c>
      <c r="E22" s="742" t="s">
        <v>5045</v>
      </c>
      <c r="F22" s="984" t="s">
        <v>682</v>
      </c>
      <c r="G22" s="1144"/>
      <c r="H22" s="1145"/>
      <c r="I22" s="1144"/>
      <c r="J22" s="1145"/>
      <c r="K22" s="752" t="s">
        <v>5046</v>
      </c>
      <c r="V22" s="968">
        <v>0</v>
      </c>
    </row>
    <row customHeight="1" ht="33.75" hidden="1">
      <c r="C23" s="914"/>
      <c r="D23" s="984">
        <v>6</v>
      </c>
      <c r="E23" s="742" t="s">
        <v>5047</v>
      </c>
      <c r="F23" s="984" t="s">
        <v>5048</v>
      </c>
      <c r="G23" s="1144"/>
      <c r="H23" s="1144"/>
      <c r="I23" s="1144"/>
      <c r="J23" s="1144"/>
      <c r="K23" s="752" t="s">
        <v>5049</v>
      </c>
      <c r="V23" s="968">
        <v>0</v>
      </c>
    </row>
    <row customHeight="1" ht="15.75">
      <c r="V24" s="968">
        <v>15</v>
      </c>
    </row>
    <row customHeight="1" ht="15.75">
      <c r="V25" s="968">
        <v>15</v>
      </c>
    </row>
    <row customHeight="1" ht="15.75">
      <c r="V26" s="968">
        <v>15</v>
      </c>
    </row>
    <row customHeight="1" ht="15.75">
      <c r="V27" s="968">
        <v>15</v>
      </c>
    </row>
    <row customHeight="1" ht="15.75">
      <c r="V28" s="968">
        <v>15</v>
      </c>
    </row>
    <row customHeight="1" ht="15.75">
      <c r="J29" s="1282"/>
      <c r="V29" s="968">
        <v>15</v>
      </c>
    </row>
    <row customHeight="1" ht="22.5" hidden="1">
      <c r="A30" s="912" t="s">
        <v>82</v>
      </c>
      <c r="B30" s="968">
        <v>0</v>
      </c>
      <c r="C30" s="1146">
        <v>4</v>
      </c>
      <c r="D30" s="968">
        <v>6</v>
      </c>
      <c r="E30" s="968">
        <v>47</v>
      </c>
      <c r="F30" s="968">
        <v>9</v>
      </c>
      <c r="G30" s="1221">
        <v>0</v>
      </c>
      <c r="H30" s="1221">
        <v>0</v>
      </c>
      <c r="I30" s="968">
        <v>25</v>
      </c>
      <c r="J30" s="968">
        <v>33</v>
      </c>
      <c r="K30" s="880">
        <v>50</v>
      </c>
      <c r="L30" s="968">
        <v>10</v>
      </c>
      <c r="M30" s="968">
        <v>10</v>
      </c>
      <c r="N30" s="968">
        <v>10</v>
      </c>
      <c r="O30" s="968">
        <v>10</v>
      </c>
      <c r="P30" s="968">
        <v>10</v>
      </c>
      <c r="Q30" s="968">
        <v>10</v>
      </c>
      <c r="R30" s="968">
        <v>10</v>
      </c>
      <c r="S30" s="968">
        <v>10</v>
      </c>
      <c r="T30" s="968">
        <v>10</v>
      </c>
      <c r="U30" s="1138">
        <v>10</v>
      </c>
      <c r="V30" s="968">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681FE3E-7F08-BA29-7507-A6665E212C2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8374" width="32.57421875" customWidth="1"/>
    <col min="2" max="2" style="28966" width="11.00390625" customWidth="1"/>
    <col min="3" max="3" style="28966" width="9.140625"/>
    <col min="4" max="4" style="28966" width="26.57421875" customWidth="1"/>
    <col min="5" max="5" style="28697" width="36.8515625" customWidth="1"/>
    <col min="6" max="6" style="28697" width="23.57421875" customWidth="1"/>
    <col min="7" max="7" style="28697" width="31.421875" customWidth="1"/>
    <col min="8" max="8" style="28697" width="40.8515625" customWidth="1"/>
    <col min="9" max="9" style="28697" width="14.57421875" customWidth="1"/>
    <col min="10" max="10" style="28697" width="26.8515625" customWidth="1"/>
    <col min="11" max="11" style="28697" width="50.00390625" customWidth="1"/>
    <col min="12" max="12" style="28697" width="52.421875" customWidth="1"/>
    <col min="13" max="13" style="28697" width="10.7109375" customWidth="1"/>
    <col min="14" max="14" style="28697" width="55.140625" customWidth="1"/>
    <col min="15" max="15" style="28697" width="31.8515625" customWidth="1"/>
    <col min="16" max="16" style="28697" width="23.8515625" customWidth="1"/>
    <col min="17" max="17" style="28697" width="46.57421875" customWidth="1"/>
    <col min="18" max="18" style="28697" width="24.00390625" customWidth="1"/>
    <col min="19" max="19" style="28697" width="20.57421875" customWidth="1"/>
    <col min="20" max="20" style="28697" width="22.00390625" customWidth="1"/>
    <col min="21" max="22" style="28697" width="26.421875" customWidth="1"/>
    <col min="23" max="23" style="28697" width="8.28125" hidden="1" customWidth="1"/>
    <col min="24" max="24" style="28697" width="59.7109375" customWidth="1"/>
    <col min="25" max="25" style="28697" width="49.140625" customWidth="1"/>
    <col min="26" max="26" style="28697" width="11.140625" customWidth="1"/>
    <col min="27" max="30" style="28697" width="29.00390625" customWidth="1"/>
    <col min="31" max="31" style="28697" width="9.140625"/>
    <col min="32" max="32" style="28697" width="34.7109375" customWidth="1"/>
    <col min="33" max="33" style="28697" width="9.140625"/>
    <col min="34" max="35" style="28697" width="34.421875" customWidth="1"/>
    <col min="36" max="36" style="28697" width="9.140625"/>
    <col min="37" max="37" style="28697" width="24.57421875" customWidth="1"/>
    <col min="38" max="38" style="28697" width="9.140625"/>
    <col min="39" max="39" style="28697" width="26.140625" customWidth="1"/>
    <col min="40" max="40" style="28697" width="1.7109375" customWidth="1"/>
    <col min="41" max="41" style="28697" width="9.140625"/>
    <col min="42" max="43" style="28697" width="47.8515625" customWidth="1"/>
    <col min="44" max="44" style="28697" width="1.7109375" customWidth="1"/>
    <col min="45" max="45" style="28697" width="21.421875" customWidth="1"/>
    <col min="46" max="46" style="28697" width="1.7109375" customWidth="1"/>
    <col min="47" max="47" style="28697" width="31.28125" customWidth="1"/>
    <col min="48" max="48" style="28697" width="1.7109375" customWidth="1"/>
    <col min="49" max="50" style="28697" width="9.140625"/>
    <col min="51" max="51" style="28697" width="3.7109375" customWidth="1"/>
    <col min="52" max="52" style="28697" width="60.8515625" customWidth="1"/>
    <col min="53" max="53" style="28697" width="49.28125" customWidth="1"/>
    <col min="54" max="54" style="28697" width="35.140625" customWidth="1"/>
    <col min="55" max="55" style="28697" width="9.140625"/>
    <col min="56" max="56" style="28697" width="1.7109375" customWidth="1"/>
    <col min="57" max="57" style="28375" width="12.57421875" customWidth="1"/>
    <col min="58" max="58" style="28375" width="14.28125" customWidth="1"/>
    <col min="59" max="59" style="28697" width="30.7109375" customWidth="1"/>
    <col min="60" max="60" style="28743" width="40.7109375" customWidth="1"/>
    <col min="61" max="61" style="28743" width="15.00390625" customWidth="1"/>
    <col min="62" max="62" style="28743" width="40.7109375" customWidth="1"/>
    <col min="63" max="63" style="28743" width="2.7109375" customWidth="1"/>
    <col min="64" max="64" style="28743" width="44.7109375" customWidth="1"/>
    <col min="65" max="65" style="28743" width="2.7109375" customWidth="1"/>
    <col min="66" max="66" style="28743" width="40.7109375" customWidth="1"/>
    <col min="67" max="68" style="28697" width="9.140625"/>
    <col min="69" max="69" style="28697" width="18.140625" customWidth="1"/>
    <col min="70" max="70" style="28697" width="57.8515625" customWidth="1"/>
    <col min="71" max="71" style="28697" width="1.7109375" customWidth="1"/>
    <col min="72" max="72" style="28697" width="22.57421875" customWidth="1"/>
    <col min="73" max="73" style="28697" width="57.8515625" customWidth="1"/>
    <col min="74" max="74" style="28697" width="1.7109375" customWidth="1"/>
    <col min="75" max="75" style="28697" width="22.57421875" customWidth="1"/>
    <col min="76" max="76" style="28697" width="57.8515625" customWidth="1"/>
    <col min="77" max="77" style="28697" width="1.7109375" customWidth="1"/>
    <col min="78" max="78" style="28697" width="22.57421875" customWidth="1"/>
    <col min="79" max="79" style="28697" width="57.8515625" customWidth="1"/>
    <col min="80" max="81" style="28697" width="9.140625"/>
    <col min="82" max="82" style="28697" width="49.57421875" customWidth="1"/>
  </cols>
  <sheetData>
    <row s="28286" customFormat="1" customHeight="1" ht="11.25">
      <c r="A1" s="1530" t="s">
        <v>5050</v>
      </c>
      <c r="B1" s="1530" t="s">
        <v>5051</v>
      </c>
      <c r="C1" s="1530" t="s">
        <v>5052</v>
      </c>
      <c r="D1" s="1530" t="s">
        <v>5053</v>
      </c>
      <c r="E1" s="1530" t="s">
        <v>5054</v>
      </c>
      <c r="F1" s="1530" t="s">
        <v>5055</v>
      </c>
      <c r="G1" s="1530" t="s">
        <v>5056</v>
      </c>
      <c r="H1" s="1530" t="s">
        <v>5057</v>
      </c>
      <c r="I1" s="1530" t="s">
        <v>5058</v>
      </c>
      <c r="J1" s="1530" t="s">
        <v>5059</v>
      </c>
      <c r="K1" s="1530" t="s">
        <v>5060</v>
      </c>
      <c r="L1" s="1530" t="s">
        <v>5061</v>
      </c>
      <c r="M1" s="1530"/>
      <c r="N1" s="1530" t="s">
        <v>5062</v>
      </c>
      <c r="O1" s="1530" t="s">
        <v>5063</v>
      </c>
      <c r="P1" s="1530" t="s">
        <v>5064</v>
      </c>
      <c r="Q1" s="1530" t="s">
        <v>5065</v>
      </c>
      <c r="R1" s="1530" t="s">
        <v>5066</v>
      </c>
      <c r="S1" s="1530" t="s">
        <v>5067</v>
      </c>
      <c r="T1" s="1530" t="s">
        <v>5068</v>
      </c>
      <c r="U1" s="1530" t="s">
        <v>5069</v>
      </c>
      <c r="V1" s="1530"/>
      <c r="W1" s="1260" t="s">
        <v>5070</v>
      </c>
      <c r="X1" s="1530" t="s">
        <v>5071</v>
      </c>
      <c r="Y1" s="1530" t="s">
        <v>5072</v>
      </c>
      <c r="Z1" s="1530"/>
      <c r="AA1" s="1530" t="s">
        <v>5073</v>
      </c>
      <c r="AB1" s="1530"/>
      <c r="AC1" s="1530" t="s">
        <v>5074</v>
      </c>
      <c r="AD1" s="1530"/>
      <c r="AF1" s="1530" t="s">
        <v>5075</v>
      </c>
      <c r="AH1" s="1530" t="s">
        <v>5076</v>
      </c>
      <c r="AI1" s="1530" t="s">
        <v>5077</v>
      </c>
      <c r="AK1" s="1530" t="s">
        <v>5078</v>
      </c>
      <c r="AM1" s="1530" t="s">
        <v>5079</v>
      </c>
      <c r="AP1" s="1530" t="s">
        <v>5080</v>
      </c>
      <c r="AQ1" s="1530" t="s">
        <v>5081</v>
      </c>
      <c r="AS1" s="1530" t="s">
        <v>5082</v>
      </c>
      <c r="AU1" s="1530" t="s">
        <v>5083</v>
      </c>
      <c r="AW1" s="1530" t="s">
        <v>5084</v>
      </c>
      <c r="AX1" s="1530" t="s">
        <v>5085</v>
      </c>
      <c r="AZ1" s="1615" t="s">
        <v>5086</v>
      </c>
      <c r="BB1" s="1530" t="s">
        <v>5087</v>
      </c>
      <c r="BC1" s="1530"/>
      <c r="BE1" s="1530" t="s">
        <v>5088</v>
      </c>
      <c r="BF1" s="1530" t="s">
        <v>5089</v>
      </c>
      <c r="BH1" s="1532" t="s">
        <v>931</v>
      </c>
      <c r="BI1" s="1533"/>
      <c r="BJ1" s="1534" t="s">
        <v>5090</v>
      </c>
      <c r="BK1" s="1533"/>
      <c r="BL1" s="1535" t="s">
        <v>1030</v>
      </c>
      <c r="BM1" s="1533"/>
      <c r="BN1" s="1536" t="s">
        <v>5091</v>
      </c>
      <c r="BS1" s="1890"/>
    </row>
    <row customHeight="1" ht="11.25">
      <c r="A2" s="1537" t="s">
        <v>5092</v>
      </c>
      <c r="B2" s="1538">
        <v>2000</v>
      </c>
      <c r="C2" s="1538">
        <v>2022</v>
      </c>
      <c r="D2" s="1538" t="s">
        <v>66</v>
      </c>
      <c r="E2" s="1539" t="s">
        <v>5093</v>
      </c>
      <c r="F2" s="1539" t="s">
        <v>5094</v>
      </c>
      <c r="G2" s="1539" t="s">
        <v>5095</v>
      </c>
      <c r="H2" s="1540" t="s">
        <v>55</v>
      </c>
      <c r="I2" s="1539" t="s">
        <v>132</v>
      </c>
      <c r="J2" s="1539" t="s">
        <v>5096</v>
      </c>
      <c r="K2" s="1541" t="s">
        <v>5097</v>
      </c>
      <c r="L2" s="1542"/>
      <c r="M2" s="1541">
        <v>1</v>
      </c>
      <c r="N2" s="1625" t="s">
        <v>5098</v>
      </c>
      <c r="O2" s="1540" t="s">
        <v>5099</v>
      </c>
      <c r="P2" s="1543" t="s">
        <v>38</v>
      </c>
      <c r="Q2" s="1544" t="s">
        <v>5100</v>
      </c>
      <c r="R2" s="606" t="s">
        <v>5101</v>
      </c>
      <c r="S2" s="606" t="s">
        <v>5102</v>
      </c>
      <c r="T2" s="1545" t="s">
        <v>5103</v>
      </c>
      <c r="U2" s="1542" t="s">
        <v>5104</v>
      </c>
      <c r="V2" s="1546">
        <v>1</v>
      </c>
      <c r="W2" s="1547"/>
      <c r="X2" s="1547" t="s">
        <v>5105</v>
      </c>
      <c r="Y2" s="1538" t="s">
        <v>5106</v>
      </c>
      <c r="Z2" s="1548"/>
      <c r="AA2" s="1538" t="s">
        <v>5107</v>
      </c>
      <c r="AB2" s="1549" t="s">
        <v>5107</v>
      </c>
      <c r="AC2" s="1538" t="s">
        <v>5108</v>
      </c>
      <c r="AD2" s="1549" t="s">
        <v>5108</v>
      </c>
      <c r="AF2" s="1540" t="s">
        <v>5104</v>
      </c>
      <c r="AH2" s="1539" t="s">
        <v>5109</v>
      </c>
      <c r="AI2" s="1539" t="s">
        <v>5109</v>
      </c>
      <c r="AK2" s="1539" t="s">
        <v>5110</v>
      </c>
      <c r="AM2" s="1539" t="s">
        <v>5111</v>
      </c>
      <c r="AP2" s="1550" t="s">
        <v>5105</v>
      </c>
      <c r="AQ2" s="1551" t="s">
        <v>5105</v>
      </c>
      <c r="AS2" s="1538" t="s">
        <v>5112</v>
      </c>
      <c r="AU2" s="1583" t="s">
        <v>5113</v>
      </c>
      <c r="AW2" s="1583" t="s">
        <v>5114</v>
      </c>
      <c r="AX2" s="1583" t="s">
        <v>5114</v>
      </c>
      <c r="AZ2" s="1583" t="s">
        <v>53</v>
      </c>
      <c r="BB2" s="1583" t="s">
        <v>5115</v>
      </c>
      <c r="BC2" s="1583" t="s">
        <v>5116</v>
      </c>
      <c r="BE2" s="1583">
        <v>2000</v>
      </c>
      <c r="BF2" s="1583" t="s">
        <v>5117</v>
      </c>
    </row>
    <row customHeight="1" ht="11.25">
      <c r="A3" s="1537" t="s">
        <v>5118</v>
      </c>
      <c r="B3" s="1538">
        <v>2001</v>
      </c>
      <c r="C3" s="1538">
        <v>2023</v>
      </c>
      <c r="D3" s="1538" t="s">
        <v>19</v>
      </c>
      <c r="E3" s="1539" t="s">
        <v>5119</v>
      </c>
      <c r="F3" s="1539" t="s">
        <v>5120</v>
      </c>
      <c r="G3" s="1539" t="s">
        <v>5121</v>
      </c>
      <c r="H3" s="1540" t="s">
        <v>5122</v>
      </c>
      <c r="I3" s="1539" t="s">
        <v>102</v>
      </c>
      <c r="J3" s="1539" t="s">
        <v>680</v>
      </c>
      <c r="K3" s="1541" t="s">
        <v>5123</v>
      </c>
      <c r="L3" s="1542">
        <f>_xlfn.IFERROR(MATCH(K3,OFFER_METHOD,0),0)</f>
        <v>0</v>
      </c>
      <c r="M3" s="1541">
        <v>2</v>
      </c>
      <c r="N3" s="1625" t="s">
        <v>5124</v>
      </c>
      <c r="O3" s="1540" t="s">
        <v>5125</v>
      </c>
      <c r="P3" s="1543" t="s">
        <v>5126</v>
      </c>
      <c r="Q3" s="1544" t="s">
        <v>5127</v>
      </c>
      <c r="R3" s="606" t="s">
        <v>5128</v>
      </c>
      <c r="S3" s="606" t="s">
        <v>5129</v>
      </c>
      <c r="T3" s="1545" t="s">
        <v>5130</v>
      </c>
      <c r="U3" s="1542" t="s">
        <v>5131</v>
      </c>
      <c r="V3" s="1546">
        <v>2</v>
      </c>
      <c r="W3" s="1547"/>
      <c r="X3" s="1547" t="s">
        <v>5132</v>
      </c>
      <c r="Y3" s="1538" t="s">
        <v>5106</v>
      </c>
      <c r="Z3" s="1548"/>
      <c r="AA3" s="1538" t="s">
        <v>5133</v>
      </c>
      <c r="AB3" s="1549" t="s">
        <v>5133</v>
      </c>
      <c r="AC3" s="1538" t="s">
        <v>5134</v>
      </c>
      <c r="AD3" s="1549" t="s">
        <v>5134</v>
      </c>
      <c r="AF3" s="1540" t="s">
        <v>5131</v>
      </c>
      <c r="AH3" s="1539" t="s">
        <v>5135</v>
      </c>
      <c r="AI3" s="1539" t="s">
        <v>5136</v>
      </c>
      <c r="AK3" s="1539" t="s">
        <v>5137</v>
      </c>
      <c r="AM3" s="1539" t="s">
        <v>5138</v>
      </c>
      <c r="AP3" s="1550" t="s">
        <v>5139</v>
      </c>
      <c r="AQ3" s="1551" t="s">
        <v>5139</v>
      </c>
      <c r="AS3" s="1538" t="s">
        <v>5140</v>
      </c>
      <c r="AU3" s="1583" t="s">
        <v>5141</v>
      </c>
      <c r="AW3" s="1583" t="s">
        <v>5142</v>
      </c>
      <c r="AX3" s="1583" t="s">
        <v>5142</v>
      </c>
      <c r="AZ3" s="1583" t="s">
        <v>5143</v>
      </c>
      <c r="BB3" s="1583" t="s">
        <v>5144</v>
      </c>
      <c r="BC3" s="1583" t="s">
        <v>5116</v>
      </c>
      <c r="BE3" s="1583">
        <v>2001</v>
      </c>
      <c r="BF3" s="1583" t="s">
        <v>5145</v>
      </c>
      <c r="BH3" s="1530" t="s">
        <v>5146</v>
      </c>
      <c r="BJ3" s="1530" t="s">
        <v>5147</v>
      </c>
      <c r="BL3" s="1530" t="s">
        <v>5148</v>
      </c>
      <c r="BN3" s="1530" t="s">
        <v>5149</v>
      </c>
      <c r="BR3" s="1530" t="s">
        <v>5150</v>
      </c>
      <c r="BS3" s="1891"/>
      <c r="BT3" s="1533"/>
      <c r="BU3" s="1530" t="s">
        <v>5151</v>
      </c>
      <c r="BV3" s="1533"/>
      <c r="BW3" s="2153"/>
      <c r="BX3" s="2155" t="s">
        <v>5152</v>
      </c>
      <c r="CA3" s="1530" t="s">
        <v>5153</v>
      </c>
    </row>
    <row customHeight="1" ht="11.25">
      <c r="A4" s="1537" t="s">
        <v>5154</v>
      </c>
      <c r="B4" s="1538">
        <v>2002</v>
      </c>
      <c r="C4" s="1538">
        <v>2024</v>
      </c>
      <c r="E4" s="1539" t="s">
        <v>5155</v>
      </c>
      <c r="F4" s="1539" t="s">
        <v>5156</v>
      </c>
      <c r="H4" s="1540" t="s">
        <v>5157</v>
      </c>
      <c r="I4" s="1539" t="s">
        <v>90</v>
      </c>
      <c r="J4" s="1539" t="s">
        <v>5158</v>
      </c>
      <c r="K4" s="1541" t="s">
        <v>5159</v>
      </c>
      <c r="L4" s="1542">
        <f>_xlfn.IFERROR(MATCH(K4,OFFER_METHOD,0),0)</f>
        <v>0</v>
      </c>
      <c r="M4" s="1541">
        <v>3</v>
      </c>
      <c r="N4" s="1625" t="s">
        <v>5160</v>
      </c>
      <c r="O4" s="1539" t="s">
        <v>5161</v>
      </c>
      <c r="Q4" s="1544" t="s">
        <v>5162</v>
      </c>
      <c r="R4" s="606" t="s">
        <v>5163</v>
      </c>
      <c r="S4" s="606" t="s">
        <v>5164</v>
      </c>
      <c r="T4" s="1545" t="s">
        <v>5165</v>
      </c>
      <c r="U4" s="1542" t="s">
        <v>5166</v>
      </c>
      <c r="V4" s="1546">
        <v>3</v>
      </c>
      <c r="W4" s="1547"/>
      <c r="X4" s="1547" t="s">
        <v>5167</v>
      </c>
      <c r="Y4" s="1538" t="s">
        <v>5106</v>
      </c>
      <c r="Z4" s="1554"/>
      <c r="AC4" s="1538" t="s">
        <v>5168</v>
      </c>
      <c r="AD4" s="1549" t="s">
        <v>5168</v>
      </c>
      <c r="AF4" s="1540" t="s">
        <v>5166</v>
      </c>
      <c r="AH4" s="1540" t="s">
        <v>5169</v>
      </c>
      <c r="AK4" s="1539" t="s">
        <v>5170</v>
      </c>
      <c r="AM4" s="1539" t="s">
        <v>5171</v>
      </c>
      <c r="AP4" s="1550" t="s">
        <v>5132</v>
      </c>
      <c r="AQ4" s="1551" t="s">
        <v>5132</v>
      </c>
      <c r="AS4" s="1538" t="s">
        <v>5172</v>
      </c>
      <c r="AU4" s="1583" t="s">
        <v>5173</v>
      </c>
      <c r="AW4" s="1583" t="s">
        <v>5174</v>
      </c>
      <c r="AX4" s="1583" t="s">
        <v>5174</v>
      </c>
      <c r="AZ4" s="1583" t="s">
        <v>5175</v>
      </c>
      <c r="BB4" s="1583" t="s">
        <v>5176</v>
      </c>
      <c r="BC4" s="1583" t="s">
        <v>5177</v>
      </c>
      <c r="BE4" s="1583">
        <v>2002</v>
      </c>
      <c r="BF4" s="1583" t="s">
        <v>5178</v>
      </c>
      <c r="BH4" s="1531" t="s">
        <v>5179</v>
      </c>
      <c r="BJ4" s="1531" t="s">
        <v>5179</v>
      </c>
      <c r="BL4" s="1531" t="s">
        <v>5179</v>
      </c>
      <c r="BN4" s="1531" t="s">
        <v>5179</v>
      </c>
      <c r="BQ4" s="1895" t="s">
        <v>5180</v>
      </c>
      <c r="BR4" s="1622" t="s">
        <v>5181</v>
      </c>
      <c r="BS4" s="737"/>
      <c r="BT4" s="1895" t="s">
        <v>5182</v>
      </c>
      <c r="BU4" s="1622" t="s">
        <v>5183</v>
      </c>
      <c r="BV4" s="1533"/>
      <c r="BW4" s="2160" t="s">
        <v>5184</v>
      </c>
      <c r="BX4" s="2154" t="s">
        <v>5185</v>
      </c>
      <c r="BZ4" s="1895" t="s">
        <v>5186</v>
      </c>
      <c r="CA4" s="1622" t="s">
        <v>5187</v>
      </c>
    </row>
    <row customHeight="1" ht="11.25">
      <c r="A5" s="1537" t="s">
        <v>5188</v>
      </c>
      <c r="B5" s="1538">
        <v>2003</v>
      </c>
      <c r="C5" s="1538">
        <v>2025</v>
      </c>
      <c r="E5" s="1539" t="s">
        <v>5189</v>
      </c>
      <c r="F5" s="1539" t="s">
        <v>35</v>
      </c>
      <c r="H5" s="1540" t="s">
        <v>5190</v>
      </c>
      <c r="I5" s="1539" t="s">
        <v>91</v>
      </c>
      <c r="K5" s="1541" t="s">
        <v>5191</v>
      </c>
      <c r="L5" s="1542">
        <f>_xlfn.IFERROR(MATCH(K5,OFFER_METHOD,0),0)</f>
        <v>0</v>
      </c>
      <c r="M5" s="1541">
        <v>4</v>
      </c>
      <c r="N5" s="1555" t="s">
        <v>5192</v>
      </c>
      <c r="O5" s="1539" t="s">
        <v>5193</v>
      </c>
      <c r="Q5" s="1544" t="s">
        <v>5194</v>
      </c>
      <c r="R5" s="606" t="s">
        <v>5195</v>
      </c>
      <c r="T5" s="1540" t="s">
        <v>5196</v>
      </c>
      <c r="U5" s="1542" t="s">
        <v>5197</v>
      </c>
      <c r="V5" s="1546">
        <v>4</v>
      </c>
      <c r="W5" s="1547"/>
      <c r="X5" s="1547" t="s">
        <v>292</v>
      </c>
      <c r="Y5" s="1538" t="s">
        <v>5198</v>
      </c>
      <c r="Z5" s="1554">
        <v>1</v>
      </c>
      <c r="AF5" s="1540" t="s">
        <v>5199</v>
      </c>
      <c r="AH5" s="1539" t="s">
        <v>5200</v>
      </c>
      <c r="AK5" s="1539" t="s">
        <v>5201</v>
      </c>
      <c r="AM5" s="1539" t="s">
        <v>5202</v>
      </c>
      <c r="AP5" s="1550" t="s">
        <v>292</v>
      </c>
      <c r="AQ5" s="1551" t="s">
        <v>292</v>
      </c>
      <c r="AU5" s="1583" t="s">
        <v>5203</v>
      </c>
      <c r="AW5" s="1583" t="s">
        <v>5204</v>
      </c>
      <c r="AX5" s="1583" t="s">
        <v>5204</v>
      </c>
      <c r="AZ5" s="1583" t="s">
        <v>5205</v>
      </c>
      <c r="BB5" s="1583" t="s">
        <v>5206</v>
      </c>
      <c r="BC5" s="1583" t="s">
        <v>5207</v>
      </c>
      <c r="BE5" s="1583">
        <v>2003</v>
      </c>
      <c r="BF5" s="1583" t="s">
        <v>5208</v>
      </c>
      <c r="BH5" s="1531" t="s">
        <v>5209</v>
      </c>
      <c r="BJ5" s="1531" t="s">
        <v>5209</v>
      </c>
      <c r="BL5" s="1531" t="s">
        <v>5209</v>
      </c>
      <c r="BN5" s="1531" t="s">
        <v>5210</v>
      </c>
      <c r="BQ5" s="1744">
        <v>4213775</v>
      </c>
      <c r="BR5" s="1531" t="s">
        <v>5105</v>
      </c>
      <c r="BS5" s="1892"/>
      <c r="BT5" s="1744">
        <v>64236871</v>
      </c>
      <c r="BU5" s="1531" t="s">
        <v>353</v>
      </c>
      <c r="BV5" s="1533"/>
      <c r="BW5" s="2158">
        <v>4213767</v>
      </c>
      <c r="BX5" s="2156" t="s">
        <v>5211</v>
      </c>
      <c r="BZ5" s="1744">
        <v>64237509</v>
      </c>
      <c r="CA5" s="1758" t="s">
        <v>5212</v>
      </c>
    </row>
    <row customHeight="1" ht="11.25">
      <c r="A6" s="1537" t="s">
        <v>5213</v>
      </c>
      <c r="B6" s="1538">
        <v>2004</v>
      </c>
      <c r="C6" s="1538">
        <v>2026</v>
      </c>
      <c r="E6" s="1539" t="s">
        <v>5214</v>
      </c>
      <c r="F6" s="1556"/>
      <c r="H6" s="1540" t="s">
        <v>5215</v>
      </c>
      <c r="I6" s="1539" t="s">
        <v>114</v>
      </c>
      <c r="J6" s="1530" t="s">
        <v>5216</v>
      </c>
      <c r="L6" s="1542">
        <f>SUM(kind_of_control_method_filter)</f>
        <v>0</v>
      </c>
      <c r="N6" s="1555" t="s">
        <v>5217</v>
      </c>
      <c r="O6" s="1539" t="s">
        <v>5218</v>
      </c>
      <c r="R6" s="606" t="s">
        <v>5100</v>
      </c>
      <c r="T6" s="1540" t="s">
        <v>5219</v>
      </c>
      <c r="U6" s="1542" t="s">
        <v>5199</v>
      </c>
      <c r="V6" s="1546">
        <v>5</v>
      </c>
      <c r="W6" s="1547"/>
      <c r="X6" s="1538" t="s">
        <v>298</v>
      </c>
      <c r="Y6" s="1538" t="s">
        <v>5220</v>
      </c>
      <c r="Z6" s="1554"/>
      <c r="AA6" s="1557"/>
      <c r="AH6" s="1539" t="s">
        <v>5221</v>
      </c>
      <c r="AK6" s="1539" t="s">
        <v>5222</v>
      </c>
      <c r="AM6" s="1539" t="s">
        <v>5223</v>
      </c>
      <c r="AP6" s="1550" t="s">
        <v>298</v>
      </c>
      <c r="AQ6" s="1551" t="s">
        <v>298</v>
      </c>
      <c r="AU6" s="1583" t="s">
        <v>5224</v>
      </c>
      <c r="AW6" s="1583" t="s">
        <v>5225</v>
      </c>
      <c r="AX6" s="1583" t="s">
        <v>5225</v>
      </c>
      <c r="BB6" s="1583" t="s">
        <v>5226</v>
      </c>
      <c r="BC6" s="1583" t="s">
        <v>5207</v>
      </c>
      <c r="BE6" s="1583">
        <v>2004</v>
      </c>
      <c r="BF6" s="1583" t="s">
        <v>5227</v>
      </c>
      <c r="BH6" s="1531" t="s">
        <v>5228</v>
      </c>
      <c r="BJ6" s="1531" t="s">
        <v>5229</v>
      </c>
      <c r="BL6" s="1531" t="s">
        <v>5229</v>
      </c>
      <c r="BN6" s="1531" t="s">
        <v>5230</v>
      </c>
      <c r="BQ6" s="1744">
        <v>4213784</v>
      </c>
      <c r="BR6" s="1758" t="s">
        <v>5139</v>
      </c>
      <c r="BS6" s="1893"/>
      <c r="BT6" s="1744">
        <v>64236872</v>
      </c>
      <c r="BU6" s="1531" t="s">
        <v>358</v>
      </c>
      <c r="BV6" s="1533"/>
      <c r="BW6" s="2158">
        <v>4213768</v>
      </c>
      <c r="BX6" s="2156" t="s">
        <v>378</v>
      </c>
      <c r="BZ6" s="1744">
        <v>64237510</v>
      </c>
      <c r="CA6" s="1531" t="s">
        <v>5231</v>
      </c>
    </row>
    <row customHeight="1" ht="11.25">
      <c r="A7" s="1537" t="s">
        <v>5232</v>
      </c>
      <c r="B7" s="1538">
        <v>2005</v>
      </c>
      <c r="E7" s="1539" t="s">
        <v>5233</v>
      </c>
      <c r="F7" s="1556"/>
      <c r="H7" s="1540" t="s">
        <v>5234</v>
      </c>
      <c r="I7" s="1539" t="s">
        <v>92</v>
      </c>
      <c r="J7" s="1539" t="s">
        <v>5235</v>
      </c>
      <c r="N7" s="1559" t="s">
        <v>5236</v>
      </c>
      <c r="O7" s="1539" t="s">
        <v>5237</v>
      </c>
      <c r="U7" s="1542" t="s">
        <v>19</v>
      </c>
      <c r="V7" s="833" t="s">
        <v>92</v>
      </c>
      <c r="W7" s="1547"/>
      <c r="X7" s="1538" t="s">
        <v>304</v>
      </c>
      <c r="Y7" s="1538" t="s">
        <v>5198</v>
      </c>
      <c r="Z7" s="1554"/>
      <c r="AA7" s="1557"/>
      <c r="AH7" s="1539" t="s">
        <v>5238</v>
      </c>
      <c r="AK7" s="1539" t="s">
        <v>5239</v>
      </c>
      <c r="AM7" s="1539" t="s">
        <v>5240</v>
      </c>
      <c r="AP7" s="1550" t="s">
        <v>304</v>
      </c>
      <c r="AQ7" s="1551" t="s">
        <v>304</v>
      </c>
      <c r="AU7" s="1583" t="s">
        <v>5241</v>
      </c>
      <c r="AW7" s="1583" t="s">
        <v>5242</v>
      </c>
      <c r="AX7" s="1583" t="s">
        <v>5242</v>
      </c>
      <c r="AZ7" s="1530" t="s">
        <v>5243</v>
      </c>
      <c r="BB7" s="1583" t="s">
        <v>5244</v>
      </c>
      <c r="BC7" s="1583" t="s">
        <v>5207</v>
      </c>
      <c r="BE7" s="1583">
        <v>2005</v>
      </c>
      <c r="BF7" s="1583" t="s">
        <v>5245</v>
      </c>
      <c r="BH7" s="1531" t="s">
        <v>5246</v>
      </c>
      <c r="BJ7" s="1531" t="s">
        <v>5228</v>
      </c>
      <c r="BL7" s="1531" t="s">
        <v>5228</v>
      </c>
      <c r="BN7" s="1531" t="s">
        <v>5247</v>
      </c>
      <c r="BQ7" s="1744">
        <v>4213781</v>
      </c>
      <c r="BR7" s="1531" t="s">
        <v>5132</v>
      </c>
      <c r="BS7" s="1892"/>
      <c r="BT7" s="1744">
        <v>64236873</v>
      </c>
      <c r="BU7" s="1531" t="s">
        <v>363</v>
      </c>
      <c r="BV7" s="1533"/>
      <c r="BW7" s="2158">
        <v>4213769</v>
      </c>
      <c r="BX7" s="2156" t="s">
        <v>5248</v>
      </c>
      <c r="BZ7" s="1744">
        <v>64237511</v>
      </c>
      <c r="CA7" s="1531" t="s">
        <v>393</v>
      </c>
    </row>
    <row customHeight="1" ht="11.25">
      <c r="A8" s="1537" t="s">
        <v>5249</v>
      </c>
      <c r="B8" s="1538">
        <v>2006</v>
      </c>
      <c r="E8" s="1539" t="s">
        <v>5250</v>
      </c>
      <c r="F8" s="1556"/>
      <c r="H8" s="1540" t="s">
        <v>5251</v>
      </c>
      <c r="I8" s="1539" t="s">
        <v>93</v>
      </c>
      <c r="J8" s="1539" t="s">
        <v>5252</v>
      </c>
      <c r="N8" s="1626" t="s">
        <v>5253</v>
      </c>
      <c r="O8" s="1539" t="s">
        <v>5254</v>
      </c>
      <c r="V8" s="833" t="s">
        <v>93</v>
      </c>
      <c r="W8" s="1547"/>
      <c r="X8" s="1538" t="s">
        <v>310</v>
      </c>
      <c r="Y8" s="1538" t="s">
        <v>5198</v>
      </c>
      <c r="Z8" s="1554"/>
      <c r="AA8" s="1557"/>
      <c r="AK8" s="1539" t="s">
        <v>5255</v>
      </c>
      <c r="AP8" s="1550" t="s">
        <v>310</v>
      </c>
      <c r="AQ8" s="1551" t="s">
        <v>310</v>
      </c>
      <c r="AU8" s="1583" t="s">
        <v>5256</v>
      </c>
      <c r="AW8" s="1583" t="s">
        <v>5257</v>
      </c>
      <c r="AX8" s="1583" t="s">
        <v>5257</v>
      </c>
      <c r="AZ8" s="1583" t="s">
        <v>5258</v>
      </c>
      <c r="BB8" s="1583" t="s">
        <v>5259</v>
      </c>
      <c r="BC8" s="1583" t="s">
        <v>5207</v>
      </c>
      <c r="BE8" s="1583">
        <v>2006</v>
      </c>
      <c r="BF8" s="1583" t="s">
        <v>5260</v>
      </c>
      <c r="BH8" s="1531" t="s">
        <v>5261</v>
      </c>
      <c r="BJ8" s="1531" t="s">
        <v>5262</v>
      </c>
      <c r="BL8" s="1531" t="s">
        <v>5262</v>
      </c>
      <c r="BN8" s="1531" t="s">
        <v>5263</v>
      </c>
      <c r="BQ8" s="1744">
        <v>4213776</v>
      </c>
      <c r="BR8" s="1531" t="s">
        <v>292</v>
      </c>
      <c r="BS8" s="1892"/>
      <c r="BT8" s="1744">
        <v>64236874</v>
      </c>
      <c r="BU8" s="1758" t="s">
        <v>5264</v>
      </c>
      <c r="BV8" s="1533"/>
      <c r="BW8" s="2158">
        <v>4213770</v>
      </c>
      <c r="BX8" s="2159" t="s">
        <v>5265</v>
      </c>
      <c r="BZ8" s="1744">
        <v>64237512</v>
      </c>
      <c r="CA8" s="1531" t="s">
        <v>388</v>
      </c>
    </row>
    <row customHeight="1" ht="11.25">
      <c r="A9" s="1537" t="s">
        <v>5266</v>
      </c>
      <c r="B9" s="1538">
        <v>2007</v>
      </c>
      <c r="E9" s="1539" t="s">
        <v>5267</v>
      </c>
      <c r="F9" s="1556"/>
      <c r="G9" s="1530" t="s">
        <v>5268</v>
      </c>
      <c r="H9" s="1530" t="s">
        <v>5269</v>
      </c>
      <c r="I9" s="1539" t="s">
        <v>126</v>
      </c>
      <c r="O9" s="1539" t="s">
        <v>5270</v>
      </c>
      <c r="V9" s="833" t="s">
        <v>126</v>
      </c>
      <c r="W9" s="1547"/>
      <c r="X9" s="1538" t="s">
        <v>316</v>
      </c>
      <c r="Y9" s="1538" t="s">
        <v>5106</v>
      </c>
      <c r="Z9" s="1554">
        <v>1</v>
      </c>
      <c r="AA9" s="1557"/>
      <c r="AK9" s="1539" t="s">
        <v>5271</v>
      </c>
      <c r="AP9" s="1550" t="s">
        <v>5272</v>
      </c>
      <c r="AQ9" s="1551" t="s">
        <v>5272</v>
      </c>
      <c r="AW9" s="1583" t="s">
        <v>5273</v>
      </c>
      <c r="AX9" s="1583" t="s">
        <v>5273</v>
      </c>
      <c r="AZ9" s="1583" t="s">
        <v>5274</v>
      </c>
      <c r="BB9" s="1583" t="s">
        <v>5275</v>
      </c>
      <c r="BC9" s="1583" t="s">
        <v>5207</v>
      </c>
      <c r="BE9" s="1583">
        <v>2007</v>
      </c>
      <c r="BF9" s="1583" t="s">
        <v>5276</v>
      </c>
      <c r="BH9" s="1531" t="s">
        <v>5277</v>
      </c>
      <c r="BJ9" s="1531" t="s">
        <v>5278</v>
      </c>
      <c r="BL9" s="1531" t="s">
        <v>5278</v>
      </c>
      <c r="BN9" s="1531" t="s">
        <v>5279</v>
      </c>
      <c r="BQ9" s="1744">
        <v>4213777</v>
      </c>
      <c r="BR9" s="1531" t="s">
        <v>298</v>
      </c>
      <c r="BS9" s="1892"/>
      <c r="BT9" s="1744">
        <v>64236875</v>
      </c>
      <c r="BU9" s="1531" t="s">
        <v>368</v>
      </c>
      <c r="BV9" s="1533"/>
      <c r="BW9" s="2153"/>
      <c r="BX9" s="2153"/>
    </row>
    <row customHeight="1" ht="11.25">
      <c r="A10" s="1537" t="s">
        <v>5280</v>
      </c>
      <c r="B10" s="1538">
        <v>2008</v>
      </c>
      <c r="E10" s="1539" t="s">
        <v>5281</v>
      </c>
      <c r="F10" s="1556"/>
      <c r="G10" s="1539" t="s">
        <v>5282</v>
      </c>
      <c r="H10" s="1539" t="s">
        <v>5283</v>
      </c>
      <c r="I10" s="1539" t="s">
        <v>130</v>
      </c>
      <c r="J10" s="1530" t="s">
        <v>5284</v>
      </c>
      <c r="K10" s="1530" t="s">
        <v>5285</v>
      </c>
      <c r="O10" s="1539" t="s">
        <v>5286</v>
      </c>
      <c r="V10" s="834" t="s">
        <v>130</v>
      </c>
      <c r="W10" s="1560"/>
      <c r="X10" s="1560" t="s">
        <v>5287</v>
      </c>
      <c r="Y10" s="1561" t="s">
        <v>5288</v>
      </c>
      <c r="Z10" s="1554"/>
      <c r="AP10" s="1550" t="s">
        <v>5287</v>
      </c>
      <c r="AQ10" s="1551" t="s">
        <v>5287</v>
      </c>
      <c r="AW10" s="1583" t="s">
        <v>5289</v>
      </c>
      <c r="AX10" s="1583" t="s">
        <v>5289</v>
      </c>
      <c r="AZ10" s="1583" t="s">
        <v>5290</v>
      </c>
      <c r="BB10" s="1583" t="s">
        <v>5291</v>
      </c>
      <c r="BC10" s="1583" t="s">
        <v>5207</v>
      </c>
      <c r="BE10" s="1583">
        <v>2008</v>
      </c>
      <c r="BF10" s="1583" t="s">
        <v>5292</v>
      </c>
      <c r="BH10" s="1531" t="s">
        <v>5293</v>
      </c>
      <c r="BJ10" s="1531" t="s">
        <v>5294</v>
      </c>
      <c r="BL10" s="1531" t="s">
        <v>5294</v>
      </c>
      <c r="BN10" s="1531" t="s">
        <v>5295</v>
      </c>
      <c r="BQ10" s="1744">
        <v>4213778</v>
      </c>
      <c r="BR10" s="1531" t="s">
        <v>304</v>
      </c>
      <c r="BS10" s="1892"/>
      <c r="BT10" s="1744">
        <v>64236876</v>
      </c>
      <c r="BU10" s="1531" t="s">
        <v>348</v>
      </c>
      <c r="BV10" s="1533"/>
      <c r="BW10" s="2153"/>
      <c r="BX10" s="2153"/>
    </row>
    <row customHeight="1" ht="11.25">
      <c r="A11" s="1537" t="s">
        <v>5296</v>
      </c>
      <c r="B11" s="1538">
        <v>2009</v>
      </c>
      <c r="E11" s="1539" t="s">
        <v>5297</v>
      </c>
      <c r="F11" s="1556"/>
      <c r="G11" s="1539" t="s">
        <v>5298</v>
      </c>
      <c r="H11" s="1539" t="s">
        <v>5299</v>
      </c>
      <c r="I11" s="1539" t="s">
        <v>135</v>
      </c>
      <c r="J11" s="1540" t="s">
        <v>5300</v>
      </c>
      <c r="K11" s="1562" t="s">
        <v>5301</v>
      </c>
      <c r="O11" s="1540" t="s">
        <v>5302</v>
      </c>
      <c r="V11" s="833" t="s">
        <v>135</v>
      </c>
      <c r="W11" s="738"/>
      <c r="X11" s="1547" t="s">
        <v>5272</v>
      </c>
      <c r="Y11" s="1538" t="s">
        <v>5303</v>
      </c>
      <c r="Z11" s="1554"/>
      <c r="AP11" s="1550" t="s">
        <v>316</v>
      </c>
      <c r="AQ11" s="1552" t="s">
        <v>316</v>
      </c>
      <c r="AW11" s="1583" t="s">
        <v>5304</v>
      </c>
      <c r="AX11" s="1583" t="s">
        <v>5304</v>
      </c>
      <c r="AZ11" s="1583" t="s">
        <v>5305</v>
      </c>
      <c r="BB11" s="1583" t="s">
        <v>5306</v>
      </c>
      <c r="BC11" s="1583" t="s">
        <v>5207</v>
      </c>
      <c r="BE11" s="1583">
        <v>2009</v>
      </c>
      <c r="BF11" s="1583" t="s">
        <v>5307</v>
      </c>
      <c r="BH11" s="1531" t="s">
        <v>5308</v>
      </c>
      <c r="BJ11" s="1531" t="s">
        <v>5277</v>
      </c>
      <c r="BL11" s="1531" t="s">
        <v>5277</v>
      </c>
      <c r="BN11" s="1531" t="s">
        <v>5309</v>
      </c>
      <c r="BQ11" s="1744">
        <v>4213780</v>
      </c>
      <c r="BR11" s="1531" t="s">
        <v>310</v>
      </c>
      <c r="BS11" s="1892"/>
      <c r="BW11" s="2153"/>
      <c r="BX11" s="2153"/>
    </row>
    <row customHeight="1" ht="11.25">
      <c r="A12" s="1537" t="s">
        <v>5310</v>
      </c>
      <c r="B12" s="1538">
        <v>2010</v>
      </c>
      <c r="E12" s="1539" t="s">
        <v>5311</v>
      </c>
      <c r="F12" s="1556"/>
      <c r="G12" s="1539" t="s">
        <v>5299</v>
      </c>
      <c r="I12" s="1539" t="s">
        <v>140</v>
      </c>
      <c r="J12" s="1540" t="s">
        <v>5312</v>
      </c>
      <c r="K12" s="1562" t="s">
        <v>5313</v>
      </c>
      <c r="O12" s="1540" t="s">
        <v>5100</v>
      </c>
      <c r="V12" s="833" t="s">
        <v>140</v>
      </c>
      <c r="W12" s="1552"/>
      <c r="X12" s="1547" t="s">
        <v>5314</v>
      </c>
      <c r="Y12" s="1538" t="s">
        <v>5106</v>
      </c>
      <c r="AP12" s="1550"/>
      <c r="AW12" s="1583" t="s">
        <v>135</v>
      </c>
      <c r="AX12" s="1583" t="s">
        <v>135</v>
      </c>
      <c r="AZ12" s="1583" t="s">
        <v>5315</v>
      </c>
      <c r="BB12" s="1583" t="s">
        <v>5316</v>
      </c>
      <c r="BC12" s="1583" t="s">
        <v>5207</v>
      </c>
      <c r="BE12" s="1583">
        <v>2010</v>
      </c>
      <c r="BF12" s="1583" t="s">
        <v>5317</v>
      </c>
      <c r="BH12" s="1531" t="s">
        <v>5318</v>
      </c>
      <c r="BJ12" s="1531" t="s">
        <v>5319</v>
      </c>
      <c r="BL12" s="1531" t="s">
        <v>5319</v>
      </c>
      <c r="BN12" s="1531" t="s">
        <v>5320</v>
      </c>
      <c r="BQ12" s="1744">
        <v>4213779</v>
      </c>
      <c r="BR12" s="1531" t="s">
        <v>5272</v>
      </c>
      <c r="BS12" s="1892"/>
      <c r="BT12" s="1533"/>
      <c r="BU12" s="1533"/>
      <c r="BV12" s="1533"/>
      <c r="BW12" s="2153"/>
      <c r="BX12" s="2153"/>
    </row>
    <row customHeight="1" ht="11.25">
      <c r="A13" s="1537" t="s">
        <v>5321</v>
      </c>
      <c r="B13" s="1538">
        <v>2011</v>
      </c>
      <c r="E13" s="1539" t="s">
        <v>5322</v>
      </c>
      <c r="F13" s="1556"/>
      <c r="I13" s="1539" t="s">
        <v>142</v>
      </c>
      <c r="K13" s="1562" t="s">
        <v>5271</v>
      </c>
      <c r="V13" s="833" t="s">
        <v>142</v>
      </c>
      <c r="W13" s="1552"/>
      <c r="X13" s="1552"/>
      <c r="Y13" s="1552"/>
      <c r="AW13" s="1583" t="s">
        <v>140</v>
      </c>
      <c r="AX13" s="1583" t="s">
        <v>140</v>
      </c>
      <c r="BB13" s="1583" t="s">
        <v>5323</v>
      </c>
      <c r="BC13" s="1583" t="s">
        <v>5324</v>
      </c>
      <c r="BE13" s="1583">
        <v>2011</v>
      </c>
      <c r="BF13" s="1583" t="s">
        <v>5325</v>
      </c>
      <c r="BH13" s="1531" t="s">
        <v>5326</v>
      </c>
      <c r="BJ13" s="1531" t="s">
        <v>5308</v>
      </c>
      <c r="BL13" s="1531" t="s">
        <v>5308</v>
      </c>
      <c r="BN13" s="1531" t="s">
        <v>5327</v>
      </c>
      <c r="BQ13" s="1744">
        <v>4213783</v>
      </c>
      <c r="BR13" s="1531" t="s">
        <v>5287</v>
      </c>
      <c r="BS13" s="1892"/>
      <c r="BT13" s="1533"/>
      <c r="BU13" s="1533"/>
      <c r="BV13" s="1533"/>
      <c r="BW13" s="2157"/>
      <c r="BX13" s="2153"/>
    </row>
    <row customHeight="1" ht="11.25">
      <c r="A14" s="1537" t="s">
        <v>5328</v>
      </c>
      <c r="B14" s="1538">
        <v>2012</v>
      </c>
      <c r="I14" s="1539" t="s">
        <v>147</v>
      </c>
      <c r="J14" s="1530" t="s">
        <v>5329</v>
      </c>
      <c r="N14" s="1530" t="s">
        <v>5330</v>
      </c>
      <c r="V14" s="1546">
        <v>13</v>
      </c>
      <c r="W14" s="1547"/>
      <c r="X14" s="1547" t="s">
        <v>5139</v>
      </c>
      <c r="Y14" s="1538" t="s">
        <v>5106</v>
      </c>
      <c r="AW14" s="1583" t="s">
        <v>142</v>
      </c>
      <c r="AX14" s="1583" t="s">
        <v>142</v>
      </c>
      <c r="AZ14" s="1530" t="s">
        <v>5331</v>
      </c>
      <c r="BB14" s="1583" t="s">
        <v>5332</v>
      </c>
      <c r="BC14" s="1583" t="s">
        <v>5324</v>
      </c>
      <c r="BE14" s="1583">
        <v>2012</v>
      </c>
      <c r="BH14" s="1531" t="s">
        <v>5247</v>
      </c>
      <c r="BJ14" s="1680" t="s">
        <v>5333</v>
      </c>
      <c r="BL14" s="1680" t="s">
        <v>5333</v>
      </c>
      <c r="BN14" s="1531" t="s">
        <v>5334</v>
      </c>
      <c r="BQ14" s="1744">
        <v>4213782</v>
      </c>
      <c r="BR14" s="1531" t="s">
        <v>316</v>
      </c>
      <c r="BS14" s="1892"/>
      <c r="BT14" s="1533"/>
      <c r="BU14" s="1533"/>
      <c r="BV14" s="1533"/>
      <c r="BW14" s="2157"/>
      <c r="BX14" s="2153"/>
    </row>
    <row customHeight="1" ht="19.5">
      <c r="A15" s="1537" t="s">
        <v>5335</v>
      </c>
      <c r="B15" s="1538">
        <v>2013</v>
      </c>
      <c r="E15" s="2161" t="s">
        <v>5336</v>
      </c>
      <c r="G15" s="1530" t="s">
        <v>5337</v>
      </c>
      <c r="H15" s="1530" t="s">
        <v>5338</v>
      </c>
      <c r="I15" s="1541" t="s">
        <v>152</v>
      </c>
      <c r="J15" s="1552" t="s">
        <v>707</v>
      </c>
      <c r="N15" s="1621" t="s">
        <v>5339</v>
      </c>
      <c r="X15" s="1550"/>
      <c r="AW15" s="1583" t="s">
        <v>147</v>
      </c>
      <c r="AX15" s="1583" t="s">
        <v>147</v>
      </c>
      <c r="AZ15" s="1583" t="s">
        <v>5258</v>
      </c>
      <c r="BB15" s="1583" t="s">
        <v>5340</v>
      </c>
      <c r="BC15" s="1583" t="s">
        <v>5324</v>
      </c>
      <c r="BE15" s="1583">
        <v>2013</v>
      </c>
      <c r="BH15" s="1531" t="s">
        <v>5263</v>
      </c>
      <c r="BJ15" s="1680" t="s">
        <v>5341</v>
      </c>
      <c r="BL15" s="1680" t="s">
        <v>5341</v>
      </c>
      <c r="BN15" s="1531" t="s">
        <v>5342</v>
      </c>
      <c r="BR15" s="1533"/>
      <c r="BS15" s="1894"/>
      <c r="BT15" s="1533"/>
      <c r="BU15" s="1533"/>
      <c r="BV15" s="1533"/>
      <c r="BW15" s="2157"/>
      <c r="BX15" s="2153"/>
    </row>
    <row customHeight="1" ht="21">
      <c r="A16" s="2333" t="s">
        <v>5343</v>
      </c>
      <c r="B16" s="1538">
        <v>2014</v>
      </c>
      <c r="E16" s="2162" t="s">
        <v>5344</v>
      </c>
      <c r="G16" s="1539" t="s">
        <v>5345</v>
      </c>
      <c r="H16" s="1539" t="s">
        <v>5346</v>
      </c>
      <c r="I16" s="1541" t="s">
        <v>157</v>
      </c>
      <c r="J16" s="1552" t="s">
        <v>680</v>
      </c>
      <c r="N16" s="1621" t="s">
        <v>5347</v>
      </c>
      <c r="AW16" s="1583" t="s">
        <v>152</v>
      </c>
      <c r="AX16" s="1583" t="s">
        <v>152</v>
      </c>
      <c r="AZ16" s="1583" t="s">
        <v>5274</v>
      </c>
      <c r="BB16" s="1583" t="s">
        <v>5348</v>
      </c>
      <c r="BC16" s="1583" t="s">
        <v>5324</v>
      </c>
      <c r="BE16" s="1583">
        <v>2014</v>
      </c>
      <c r="BH16" s="1531" t="s">
        <v>5279</v>
      </c>
      <c r="BJ16" s="1680" t="s">
        <v>5349</v>
      </c>
      <c r="BL16" s="1680" t="s">
        <v>5349</v>
      </c>
      <c r="BN16" s="1531" t="s">
        <v>5350</v>
      </c>
      <c r="BR16" s="1533"/>
      <c r="BS16" s="1894"/>
      <c r="BT16" s="1533"/>
      <c r="BU16" s="1533"/>
      <c r="BV16" s="1533"/>
      <c r="BW16" s="2157"/>
      <c r="BX16" s="2153"/>
    </row>
    <row customHeight="1" ht="21">
      <c r="A17" s="1537" t="s">
        <v>5351</v>
      </c>
      <c r="B17" s="1538">
        <v>2015</v>
      </c>
      <c r="G17" s="1539" t="s">
        <v>5299</v>
      </c>
      <c r="H17" s="1539" t="s">
        <v>5299</v>
      </c>
      <c r="I17" s="1539" t="s">
        <v>137</v>
      </c>
      <c r="N17" s="1621" t="s">
        <v>5352</v>
      </c>
      <c r="X17" s="1550"/>
      <c r="AW17" s="1583" t="s">
        <v>157</v>
      </c>
      <c r="AX17" s="1583" t="s">
        <v>157</v>
      </c>
      <c r="AZ17" s="1583" t="s">
        <v>5353</v>
      </c>
      <c r="BB17" s="1583" t="s">
        <v>5354</v>
      </c>
      <c r="BC17" s="1583" t="s">
        <v>5207</v>
      </c>
      <c r="BE17" s="1583">
        <v>2015</v>
      </c>
      <c r="BH17" s="1531" t="s">
        <v>5295</v>
      </c>
      <c r="BJ17" s="1680" t="s">
        <v>5355</v>
      </c>
      <c r="BL17" s="1680" t="s">
        <v>5355</v>
      </c>
      <c r="BN17" s="1531" t="s">
        <v>5356</v>
      </c>
      <c r="BR17" s="1530" t="s">
        <v>5150</v>
      </c>
      <c r="BS17" s="1891"/>
      <c r="BU17" s="1530" t="s">
        <v>5357</v>
      </c>
      <c r="BV17" s="1533"/>
      <c r="BW17" s="2153"/>
      <c r="BX17" s="2155" t="s">
        <v>5358</v>
      </c>
      <c r="CA17" s="1530" t="s">
        <v>5359</v>
      </c>
      <c r="CD17" s="1530" t="s">
        <v>5360</v>
      </c>
    </row>
    <row customHeight="1" ht="21">
      <c r="A18" s="1537" t="s">
        <v>5361</v>
      </c>
      <c r="B18" s="1538">
        <v>2016</v>
      </c>
      <c r="E18" s="2468" t="s">
        <v>5362</v>
      </c>
      <c r="I18" s="1539" t="s">
        <v>166</v>
      </c>
      <c r="N18" s="1621" t="s">
        <v>5363</v>
      </c>
      <c r="X18" s="1550"/>
      <c r="AW18" s="1583" t="s">
        <v>137</v>
      </c>
      <c r="AX18" s="1583" t="s">
        <v>137</v>
      </c>
      <c r="BB18" s="1583" t="s">
        <v>5364</v>
      </c>
      <c r="BC18" s="1583" t="s">
        <v>5207</v>
      </c>
      <c r="BE18" s="1583">
        <v>2016</v>
      </c>
      <c r="BH18" s="1531" t="s">
        <v>5309</v>
      </c>
      <c r="BJ18" s="1680" t="s">
        <v>5365</v>
      </c>
      <c r="BL18" s="1680" t="s">
        <v>5365</v>
      </c>
      <c r="BN18" s="1531" t="s">
        <v>5366</v>
      </c>
      <c r="BQ18" s="1895" t="s">
        <v>5180</v>
      </c>
      <c r="BR18" s="1622" t="s">
        <v>5181</v>
      </c>
      <c r="BS18" s="737"/>
      <c r="BT18" s="1895" t="s">
        <v>5367</v>
      </c>
      <c r="BU18" s="1622" t="s">
        <v>5368</v>
      </c>
      <c r="BV18" s="1533"/>
      <c r="BW18" s="2160" t="s">
        <v>5369</v>
      </c>
      <c r="BX18" s="2154" t="s">
        <v>5370</v>
      </c>
      <c r="BZ18" s="1895" t="s">
        <v>5371</v>
      </c>
      <c r="CA18" s="1622" t="s">
        <v>5372</v>
      </c>
      <c r="CC18" s="1895" t="s">
        <v>5373</v>
      </c>
      <c r="CD18" s="1622" t="s">
        <v>5374</v>
      </c>
    </row>
    <row customHeight="1" ht="21">
      <c r="A19" s="2333" t="s">
        <v>5375</v>
      </c>
      <c r="B19" s="1538">
        <v>2017</v>
      </c>
      <c r="E19" s="1537" t="s">
        <v>291</v>
      </c>
      <c r="I19" s="1539" t="s">
        <v>171</v>
      </c>
      <c r="N19" s="1621" t="s">
        <v>5376</v>
      </c>
      <c r="X19" s="1550"/>
      <c r="AW19" s="1583" t="s">
        <v>166</v>
      </c>
      <c r="AX19" s="1583" t="s">
        <v>166</v>
      </c>
      <c r="AZ19" s="1530" t="s">
        <v>5377</v>
      </c>
      <c r="BB19" s="1583" t="s">
        <v>5378</v>
      </c>
      <c r="BC19" s="1583" t="s">
        <v>5207</v>
      </c>
      <c r="BE19" s="1583">
        <v>2017</v>
      </c>
      <c r="BH19" s="1531" t="s">
        <v>5379</v>
      </c>
      <c r="BJ19" s="1680" t="s">
        <v>5380</v>
      </c>
      <c r="BL19" s="1680" t="s">
        <v>5380</v>
      </c>
      <c r="BQ19" s="1744">
        <v>4190064</v>
      </c>
      <c r="BR19" s="1531" t="s">
        <v>5381</v>
      </c>
      <c r="BS19" s="1892"/>
      <c r="BT19" s="1744">
        <v>4189671</v>
      </c>
      <c r="BU19" s="1531" t="s">
        <v>5382</v>
      </c>
      <c r="BV19" s="1533"/>
      <c r="BW19" s="2158">
        <v>4189706</v>
      </c>
      <c r="BX19" s="2156" t="s">
        <v>5383</v>
      </c>
      <c r="BZ19" s="1744">
        <v>4189714</v>
      </c>
      <c r="CA19" s="1531" t="s">
        <v>5384</v>
      </c>
      <c r="CC19" s="1744">
        <v>4189708</v>
      </c>
      <c r="CD19" s="1531" t="s">
        <v>5385</v>
      </c>
    </row>
    <row customHeight="1" ht="21">
      <c r="A20" s="1537" t="s">
        <v>5386</v>
      </c>
      <c r="B20" s="1538">
        <v>2018</v>
      </c>
      <c r="E20" s="1537" t="s">
        <v>5139</v>
      </c>
      <c r="I20" s="1539" t="s">
        <v>144</v>
      </c>
      <c r="N20" s="1621" t="s">
        <v>5387</v>
      </c>
      <c r="AW20" s="1583" t="s">
        <v>171</v>
      </c>
      <c r="AX20" s="1583" t="s">
        <v>171</v>
      </c>
      <c r="AZ20" s="1583" t="s">
        <v>5388</v>
      </c>
      <c r="BB20" s="1583" t="s">
        <v>5389</v>
      </c>
      <c r="BC20" s="1583" t="s">
        <v>5324</v>
      </c>
      <c r="BE20" s="1583">
        <v>2018</v>
      </c>
      <c r="BH20" s="1531" t="s">
        <v>5320</v>
      </c>
      <c r="BJ20" s="1531" t="s">
        <v>5247</v>
      </c>
      <c r="BL20" s="1531" t="s">
        <v>5247</v>
      </c>
      <c r="BQ20" s="1744">
        <v>4190065</v>
      </c>
      <c r="BR20" s="1531" t="s">
        <v>5390</v>
      </c>
      <c r="BS20" s="1892"/>
      <c r="BT20" s="1744">
        <v>4189672</v>
      </c>
      <c r="BU20" s="1531" t="s">
        <v>5391</v>
      </c>
      <c r="BV20" s="1533"/>
      <c r="BW20" s="2158">
        <v>4189705</v>
      </c>
      <c r="BX20" s="2156" t="s">
        <v>5392</v>
      </c>
      <c r="BZ20" s="1744">
        <v>4189713</v>
      </c>
      <c r="CA20" s="1531" t="s">
        <v>5392</v>
      </c>
      <c r="CC20" s="1744">
        <v>4189709</v>
      </c>
      <c r="CD20" s="1531" t="s">
        <v>5393</v>
      </c>
    </row>
    <row customHeight="1" ht="21">
      <c r="A21" s="1537" t="s">
        <v>5394</v>
      </c>
      <c r="B21" s="1538">
        <v>2019</v>
      </c>
      <c r="I21" s="1539" t="s">
        <v>180</v>
      </c>
      <c r="N21" s="1621" t="s">
        <v>5395</v>
      </c>
      <c r="AW21" s="1583" t="s">
        <v>144</v>
      </c>
      <c r="AX21" s="1583" t="s">
        <v>144</v>
      </c>
      <c r="AZ21" s="1583" t="s">
        <v>5396</v>
      </c>
      <c r="BB21" s="1583" t="s">
        <v>5397</v>
      </c>
      <c r="BC21" s="1583" t="s">
        <v>5207</v>
      </c>
      <c r="BE21" s="1583">
        <v>2019</v>
      </c>
      <c r="BH21" s="1531" t="s">
        <v>5327</v>
      </c>
      <c r="BJ21" s="1531" t="s">
        <v>5263</v>
      </c>
      <c r="BL21" s="1531" t="s">
        <v>5263</v>
      </c>
      <c r="BQ21" s="1744">
        <v>4190066</v>
      </c>
      <c r="BR21" s="1531" t="s">
        <v>5398</v>
      </c>
      <c r="BS21" s="1892"/>
      <c r="BT21" s="1744">
        <v>4189673</v>
      </c>
      <c r="BU21" s="1531" t="s">
        <v>5399</v>
      </c>
      <c r="BV21" s="1533"/>
      <c r="BW21" s="2158">
        <v>4189707</v>
      </c>
      <c r="BX21" s="2156" t="s">
        <v>5400</v>
      </c>
      <c r="BZ21" s="1744">
        <v>4189712</v>
      </c>
      <c r="CA21" s="1531" t="s">
        <v>5401</v>
      </c>
      <c r="CC21" s="1744">
        <v>4189710</v>
      </c>
      <c r="CD21" s="1531" t="s">
        <v>5402</v>
      </c>
    </row>
    <row customHeight="1" ht="21">
      <c r="A22" s="1537" t="s">
        <v>5403</v>
      </c>
      <c r="B22" s="1538">
        <v>2020</v>
      </c>
      <c r="N22" s="1621" t="s">
        <v>5404</v>
      </c>
      <c r="AW22" s="1583" t="s">
        <v>180</v>
      </c>
      <c r="AX22" s="1583" t="s">
        <v>180</v>
      </c>
      <c r="AZ22" s="1583" t="s">
        <v>5405</v>
      </c>
      <c r="BB22" s="1583" t="s">
        <v>5406</v>
      </c>
      <c r="BC22" s="1583" t="s">
        <v>5207</v>
      </c>
      <c r="BE22" s="1583">
        <v>2020</v>
      </c>
      <c r="BH22" s="1531" t="s">
        <v>5334</v>
      </c>
      <c r="BJ22" s="1531" t="s">
        <v>5279</v>
      </c>
      <c r="BL22" s="1531" t="s">
        <v>5279</v>
      </c>
      <c r="BQ22" s="1744">
        <v>4190067</v>
      </c>
      <c r="BR22" s="1531" t="s">
        <v>5407</v>
      </c>
      <c r="BS22" s="1892"/>
      <c r="BT22" s="1744">
        <v>4189674</v>
      </c>
      <c r="BU22" s="1531" t="s">
        <v>5408</v>
      </c>
      <c r="BV22" s="1533"/>
      <c r="BW22" s="1533"/>
      <c r="CC22" s="1744">
        <v>4189711</v>
      </c>
      <c r="CD22" s="1531" t="s">
        <v>417</v>
      </c>
    </row>
    <row customHeight="1" ht="21">
      <c r="A23" s="1537" t="s">
        <v>5409</v>
      </c>
      <c r="B23" s="1538">
        <v>2021</v>
      </c>
      <c r="AW23" s="1583" t="s">
        <v>185</v>
      </c>
      <c r="AX23" s="1583" t="s">
        <v>185</v>
      </c>
      <c r="AZ23" s="1583" t="s">
        <v>5410</v>
      </c>
      <c r="BB23" s="1583" t="s">
        <v>5411</v>
      </c>
      <c r="BC23" s="1583" t="s">
        <v>5116</v>
      </c>
      <c r="BE23" s="1583">
        <v>2021</v>
      </c>
      <c r="BH23" s="1531" t="s">
        <v>5342</v>
      </c>
      <c r="BJ23" s="1531" t="s">
        <v>5295</v>
      </c>
      <c r="BL23" s="1531" t="s">
        <v>5295</v>
      </c>
      <c r="BQ23" s="1744">
        <v>4190068</v>
      </c>
      <c r="BR23" s="1531" t="s">
        <v>5412</v>
      </c>
      <c r="BS23" s="1892"/>
      <c r="BT23" s="1744">
        <v>4189675</v>
      </c>
      <c r="BU23" s="1531" t="s">
        <v>5413</v>
      </c>
      <c r="BV23" s="1533"/>
      <c r="BW23" s="1533"/>
      <c r="CC23" s="1744">
        <v>5110778</v>
      </c>
      <c r="CD23" s="1531" t="s">
        <v>5414</v>
      </c>
    </row>
    <row customHeight="1" ht="21">
      <c r="A24" s="1537" t="s">
        <v>5415</v>
      </c>
      <c r="B24" s="1538">
        <v>2022</v>
      </c>
      <c r="AW24" s="1583" t="s">
        <v>190</v>
      </c>
      <c r="AX24" s="1583" t="s">
        <v>190</v>
      </c>
      <c r="AZ24" s="1583" t="s">
        <v>5416</v>
      </c>
      <c r="BB24" s="1583" t="s">
        <v>5417</v>
      </c>
      <c r="BC24" s="1583" t="s">
        <v>5418</v>
      </c>
      <c r="BE24" s="1583">
        <v>2022</v>
      </c>
      <c r="BH24" s="1531" t="s">
        <v>5350</v>
      </c>
      <c r="BJ24" s="1531" t="s">
        <v>5309</v>
      </c>
      <c r="BL24" s="1531" t="s">
        <v>5309</v>
      </c>
      <c r="BQ24" s="1744">
        <v>4190069</v>
      </c>
      <c r="BR24" s="1531" t="s">
        <v>5419</v>
      </c>
      <c r="BS24" s="1892"/>
      <c r="BT24" s="1744">
        <v>4189676</v>
      </c>
      <c r="BU24" s="1531" t="s">
        <v>5420</v>
      </c>
      <c r="BV24" s="1533"/>
      <c r="BW24" s="1533"/>
      <c r="CC24" s="1744">
        <v>25575374</v>
      </c>
      <c r="CD24" s="1531" t="s">
        <v>5421</v>
      </c>
    </row>
    <row customHeight="1" ht="11.25">
      <c r="A25" s="1537" t="s">
        <v>5422</v>
      </c>
      <c r="B25" s="1538">
        <v>2023</v>
      </c>
      <c r="AW25" s="1583" t="s">
        <v>195</v>
      </c>
      <c r="AX25" s="1583" t="s">
        <v>195</v>
      </c>
      <c r="AZ25" s="1583" t="s">
        <v>5423</v>
      </c>
      <c r="BB25" s="1583" t="s">
        <v>5424</v>
      </c>
      <c r="BC25" s="1583" t="s">
        <v>5418</v>
      </c>
      <c r="BE25" s="1583">
        <v>2023</v>
      </c>
      <c r="BH25" s="1531" t="s">
        <v>5356</v>
      </c>
      <c r="BJ25" s="1531" t="s">
        <v>5379</v>
      </c>
      <c r="BL25" s="1531" t="s">
        <v>5379</v>
      </c>
      <c r="BQ25" s="1744">
        <v>4190070</v>
      </c>
      <c r="BR25" s="1531" t="s">
        <v>5425</v>
      </c>
      <c r="BS25" s="1892"/>
      <c r="BT25" s="1744">
        <v>4189677</v>
      </c>
      <c r="BU25" s="1531" t="s">
        <v>5426</v>
      </c>
      <c r="BV25" s="1533"/>
      <c r="BW25" s="1533"/>
    </row>
    <row customHeight="1" ht="11.25">
      <c r="A26" s="1537" t="s">
        <v>5427</v>
      </c>
      <c r="B26" s="1538">
        <v>2024</v>
      </c>
      <c r="J26" s="2194" t="s">
        <v>5428</v>
      </c>
      <c r="AX26" s="1583" t="s">
        <v>200</v>
      </c>
      <c r="AZ26" s="1583" t="s">
        <v>5302</v>
      </c>
      <c r="BB26" s="1583" t="s">
        <v>5429</v>
      </c>
      <c r="BC26" s="1583" t="s">
        <v>5418</v>
      </c>
      <c r="BE26" s="1583">
        <v>2024</v>
      </c>
      <c r="BH26" s="1531" t="s">
        <v>5366</v>
      </c>
      <c r="BJ26" s="1531" t="s">
        <v>5320</v>
      </c>
      <c r="BL26" s="1531" t="s">
        <v>5320</v>
      </c>
      <c r="BQ26" s="1744">
        <v>4190071</v>
      </c>
      <c r="BR26" s="1531" t="s">
        <v>5430</v>
      </c>
      <c r="BS26" s="1892"/>
      <c r="BV26" s="1533"/>
      <c r="BW26" s="1533"/>
    </row>
    <row customHeight="1" ht="11.25">
      <c r="A27" s="1537" t="s">
        <v>5431</v>
      </c>
      <c r="B27" s="1538">
        <v>2025</v>
      </c>
      <c r="J27" s="639" t="s">
        <v>103</v>
      </c>
      <c r="AX27" s="1583" t="s">
        <v>149</v>
      </c>
      <c r="BB27" s="1583" t="s">
        <v>5432</v>
      </c>
      <c r="BC27" s="1583" t="s">
        <v>5418</v>
      </c>
      <c r="BE27" s="1583">
        <v>2025</v>
      </c>
      <c r="BH27" s="1533" t="s">
        <v>22</v>
      </c>
      <c r="BJ27" s="1531" t="s">
        <v>5327</v>
      </c>
      <c r="BL27" s="1531" t="s">
        <v>5327</v>
      </c>
      <c r="BN27" s="1533" t="s">
        <v>22</v>
      </c>
      <c r="BQ27" s="1744">
        <v>4190072</v>
      </c>
      <c r="BR27" s="1531" t="s">
        <v>5433</v>
      </c>
      <c r="BS27" s="1892"/>
      <c r="BV27" s="1533"/>
      <c r="BW27" s="1533"/>
    </row>
    <row customHeight="1" ht="11.25">
      <c r="A28" s="1537" t="s">
        <v>5434</v>
      </c>
      <c r="D28" s="1564"/>
      <c r="E28" s="1565"/>
      <c r="F28" s="1565"/>
      <c r="H28" s="1566" t="s">
        <v>5435</v>
      </c>
      <c r="AX28" s="1583" t="s">
        <v>209</v>
      </c>
      <c r="AZ28" s="1530" t="s">
        <v>5436</v>
      </c>
      <c r="BB28" s="1583" t="s">
        <v>5437</v>
      </c>
      <c r="BC28" s="1583" t="s">
        <v>5438</v>
      </c>
      <c r="BE28" s="1583">
        <v>2026</v>
      </c>
      <c r="BH28" s="1533" t="s">
        <v>22</v>
      </c>
      <c r="BJ28" s="1531" t="s">
        <v>5334</v>
      </c>
      <c r="BL28" s="1531" t="s">
        <v>5334</v>
      </c>
      <c r="BN28" s="1533" t="s">
        <v>22</v>
      </c>
      <c r="BQ28" s="1744">
        <v>4190073</v>
      </c>
      <c r="BR28" s="1531" t="s">
        <v>5439</v>
      </c>
      <c r="BS28" s="1892"/>
      <c r="BV28" s="1533"/>
      <c r="BW28" s="1533"/>
    </row>
    <row customHeight="1" ht="11.25">
      <c r="A29" s="1537" t="s">
        <v>5440</v>
      </c>
      <c r="D29" s="1567" t="s">
        <v>5441</v>
      </c>
      <c r="E29" s="1568" t="str">
        <f>IF(TEMPLATE_GROUP="","",INDEX(StartDateList,MATCH(TEMPLATE_GROUP,CodeTemplateList,0),1))</f>
        <v>01.10.2024</v>
      </c>
      <c r="F29" s="1568" t="str">
        <f>IF(TEMPLATE_GROUP="","",INDEX(EndDateList,MATCH(TEMPLATE_GROUP,CodeTemplateList,0),1))</f>
        <v>31.12.2024</v>
      </c>
      <c r="H29" s="1569" t="s">
        <v>5442</v>
      </c>
      <c r="AX29" s="1583" t="s">
        <v>214</v>
      </c>
      <c r="AZ29" s="1583" t="s">
        <v>5101</v>
      </c>
      <c r="BB29" s="1583" t="s">
        <v>5302</v>
      </c>
      <c r="BC29" s="1554"/>
      <c r="BE29" s="1583">
        <v>2027</v>
      </c>
      <c r="BJ29" s="1531" t="s">
        <v>5342</v>
      </c>
      <c r="BL29" s="1531" t="s">
        <v>5342</v>
      </c>
    </row>
    <row customHeight="1" ht="11.25">
      <c r="A30" s="1537" t="s">
        <v>5443</v>
      </c>
      <c r="D30" s="1570"/>
      <c r="E30" s="1571"/>
      <c r="F30" s="1571"/>
      <c r="AX30" s="1583" t="s">
        <v>219</v>
      </c>
      <c r="AZ30" s="1583" t="s">
        <v>5128</v>
      </c>
      <c r="BE30" s="1583">
        <v>2028</v>
      </c>
      <c r="BJ30" s="1531" t="s">
        <v>5444</v>
      </c>
      <c r="BL30" s="1531" t="s">
        <v>5444</v>
      </c>
    </row>
    <row customHeight="1" ht="12.75">
      <c r="A31" s="1537" t="s">
        <v>5445</v>
      </c>
      <c r="D31" s="1564"/>
      <c r="E31" s="1565"/>
      <c r="F31" s="1565"/>
      <c r="H31" s="1572"/>
      <c r="AX31" s="1583" t="s">
        <v>224</v>
      </c>
      <c r="AZ31" s="1583" t="s">
        <v>5446</v>
      </c>
      <c r="BE31" s="1583">
        <v>2029</v>
      </c>
      <c r="BJ31" s="1531" t="s">
        <v>5447</v>
      </c>
      <c r="BL31" s="1531" t="s">
        <v>5447</v>
      </c>
    </row>
    <row customHeight="1" ht="11.25">
      <c r="A32" s="1537" t="s">
        <v>5448</v>
      </c>
      <c r="D32" s="1567" t="s">
        <v>5449</v>
      </c>
      <c r="E32" s="1568" t="str">
        <f>IF(TEMPLATE_GROUP="","",INDEX(StartDateList,MATCH(TEMPLATE_GROUP,CodeTemplateList,0),1))</f>
        <v>01.10.2024</v>
      </c>
      <c r="F32" s="1568" t="str">
        <f>IF(TEMPLATE_GROUP="","",INDEX(EndDateList,MATCH(TEMPLATE_GROUP,CodeTemplateList,0),1))</f>
        <v>31.12.2024</v>
      </c>
      <c r="H32" s="1573" t="s">
        <v>5450</v>
      </c>
      <c r="O32" s="1537" t="s">
        <v>5099</v>
      </c>
      <c r="AX32" s="1583" t="s">
        <v>228</v>
      </c>
      <c r="AZ32" s="1583" t="s">
        <v>5195</v>
      </c>
      <c r="BE32" s="1583">
        <v>2030</v>
      </c>
      <c r="BJ32" s="1531" t="s">
        <v>5350</v>
      </c>
      <c r="BL32" s="1531" t="s">
        <v>5350</v>
      </c>
    </row>
    <row customHeight="1" ht="11.25">
      <c r="A33" s="1537" t="s">
        <v>5451</v>
      </c>
      <c r="O33" s="1537" t="s">
        <v>5125</v>
      </c>
      <c r="AX33" s="1583" t="s">
        <v>233</v>
      </c>
      <c r="AZ33" s="1583" t="s">
        <v>5100</v>
      </c>
      <c r="BE33" s="1583">
        <v>2031</v>
      </c>
      <c r="BJ33" s="1531" t="s">
        <v>5356</v>
      </c>
      <c r="BL33" s="1531" t="s">
        <v>5356</v>
      </c>
    </row>
    <row customHeight="1" ht="11.25">
      <c r="A34" s="1537" t="s">
        <v>5452</v>
      </c>
      <c r="O34" s="1537" t="s">
        <v>5161</v>
      </c>
      <c r="AX34" s="1583" t="s">
        <v>5453</v>
      </c>
      <c r="BE34" s="1583">
        <v>2032</v>
      </c>
      <c r="BJ34" s="1531" t="s">
        <v>5366</v>
      </c>
      <c r="BL34" s="1531" t="s">
        <v>5366</v>
      </c>
    </row>
    <row customHeight="1" ht="11.25">
      <c r="A35" s="1537" t="s">
        <v>5454</v>
      </c>
      <c r="O35" s="1537" t="s">
        <v>5193</v>
      </c>
      <c r="AX35" s="1583" t="s">
        <v>5455</v>
      </c>
      <c r="AZ35" s="1530" t="s">
        <v>5456</v>
      </c>
      <c r="BE35" s="1583">
        <v>2033</v>
      </c>
      <c r="BL35" s="1531" t="s">
        <v>5457</v>
      </c>
    </row>
    <row customHeight="1" ht="11.25">
      <c r="A36" s="2333" t="s">
        <v>5458</v>
      </c>
      <c r="D36" s="1574" t="s">
        <v>5459</v>
      </c>
      <c r="E36" s="1575" t="s">
        <v>931</v>
      </c>
      <c r="F36" s="1576" t="str">
        <f>INDEX(E37:E41,MATCH(TEMPLATE_SPHERE,F37:F41,0))</f>
        <v>теплоснабжения</v>
      </c>
      <c r="G36" s="1576" t="str">
        <f>INDEX(G37:G41,MATCH(TEMPLATE_SPHERE,F37:F41,0))</f>
        <v>теплоснабжение</v>
      </c>
      <c r="O36" s="1537" t="s">
        <v>5218</v>
      </c>
      <c r="AX36" s="1583" t="s">
        <v>5460</v>
      </c>
      <c r="AZ36" s="1583" t="s">
        <v>5100</v>
      </c>
      <c r="BE36" s="1583">
        <v>2034</v>
      </c>
      <c r="BL36" s="1531" t="s">
        <v>5461</v>
      </c>
    </row>
    <row customHeight="1" ht="11.25">
      <c r="A37" s="1537" t="s">
        <v>5462</v>
      </c>
      <c r="E37" s="870" t="s">
        <v>5463</v>
      </c>
      <c r="F37" s="1577" t="s">
        <v>931</v>
      </c>
      <c r="G37" s="870" t="s">
        <v>5464</v>
      </c>
      <c r="O37" s="1537" t="s">
        <v>5237</v>
      </c>
      <c r="AX37" s="1583" t="s">
        <v>5465</v>
      </c>
      <c r="AZ37" s="1583" t="s">
        <v>5127</v>
      </c>
      <c r="BE37" s="1583">
        <v>2035</v>
      </c>
    </row>
    <row customHeight="1" ht="11.25">
      <c r="A38" s="1537" t="s">
        <v>5466</v>
      </c>
      <c r="E38" s="870" t="s">
        <v>5467</v>
      </c>
      <c r="F38" s="1578" t="s">
        <v>977</v>
      </c>
      <c r="G38" s="870" t="s">
        <v>5468</v>
      </c>
      <c r="O38" s="1537" t="s">
        <v>5254</v>
      </c>
      <c r="AX38" s="1583" t="s">
        <v>5469</v>
      </c>
      <c r="AZ38" s="1583" t="s">
        <v>5162</v>
      </c>
      <c r="BE38" s="1583">
        <v>2036</v>
      </c>
      <c r="BH38" s="1530" t="s">
        <v>5470</v>
      </c>
      <c r="BJ38" s="1530" t="s">
        <v>5471</v>
      </c>
      <c r="BL38" s="1530" t="s">
        <v>5472</v>
      </c>
      <c r="BN38" s="1530" t="s">
        <v>5473</v>
      </c>
    </row>
    <row customHeight="1" ht="11.25">
      <c r="A39" s="1537" t="s">
        <v>5474</v>
      </c>
      <c r="E39" s="870" t="s">
        <v>5475</v>
      </c>
      <c r="F39" s="1578" t="s">
        <v>1030</v>
      </c>
      <c r="G39" s="870" t="s">
        <v>5476</v>
      </c>
      <c r="O39" s="1537" t="s">
        <v>5270</v>
      </c>
      <c r="AX39" s="1583" t="s">
        <v>154</v>
      </c>
      <c r="AZ39" s="1583" t="s">
        <v>5194</v>
      </c>
      <c r="BE39" s="1583">
        <v>2037</v>
      </c>
      <c r="BH39" s="1531" t="s">
        <v>5477</v>
      </c>
      <c r="BJ39" s="1680" t="s">
        <v>5477</v>
      </c>
      <c r="BL39" s="1680" t="s">
        <v>5477</v>
      </c>
      <c r="BN39" s="1531" t="s">
        <v>5478</v>
      </c>
    </row>
    <row customHeight="1" ht="11.25">
      <c r="A40" s="1537" t="s">
        <v>5479</v>
      </c>
      <c r="E40" s="870" t="s">
        <v>5480</v>
      </c>
      <c r="F40" s="1578" t="s">
        <v>1017</v>
      </c>
      <c r="G40" s="870" t="s">
        <v>5481</v>
      </c>
      <c r="O40" s="1537" t="s">
        <v>5286</v>
      </c>
      <c r="AX40" s="1583" t="s">
        <v>111</v>
      </c>
      <c r="BE40" s="1583">
        <v>2038</v>
      </c>
      <c r="BH40" s="1531" t="s">
        <v>5482</v>
      </c>
      <c r="BJ40" s="1680" t="s">
        <v>3732</v>
      </c>
      <c r="BL40" s="1680" t="s">
        <v>3732</v>
      </c>
      <c r="BN40" s="1531" t="s">
        <v>3766</v>
      </c>
    </row>
    <row customHeight="1" ht="11.25">
      <c r="A41" s="1537" t="s">
        <v>5483</v>
      </c>
      <c r="E41" s="870" t="s">
        <v>5484</v>
      </c>
      <c r="F41" s="1578" t="s">
        <v>5485</v>
      </c>
      <c r="G41" s="870" t="s">
        <v>5484</v>
      </c>
      <c r="O41" s="1537" t="s">
        <v>5302</v>
      </c>
      <c r="AX41" s="1583" t="s">
        <v>5486</v>
      </c>
      <c r="AZ41" s="1530" t="s">
        <v>5487</v>
      </c>
      <c r="BE41" s="1583">
        <v>2039</v>
      </c>
      <c r="BH41" s="1531" t="s">
        <v>5488</v>
      </c>
      <c r="BJ41" s="1680" t="s">
        <v>3728</v>
      </c>
      <c r="BL41" s="1680" t="s">
        <v>3728</v>
      </c>
      <c r="BN41" s="1531" t="s">
        <v>3753</v>
      </c>
    </row>
    <row customHeight="1" ht="11.25">
      <c r="A42" s="1537" t="s">
        <v>5489</v>
      </c>
      <c r="AX42" s="1583" t="s">
        <v>5490</v>
      </c>
      <c r="AZ42" s="1583" t="s">
        <v>5099</v>
      </c>
      <c r="BE42" s="1583">
        <v>2040</v>
      </c>
      <c r="BH42" s="1531" t="s">
        <v>3750</v>
      </c>
      <c r="BJ42" s="1680" t="s">
        <v>3730</v>
      </c>
      <c r="BL42" s="1680" t="s">
        <v>3730</v>
      </c>
      <c r="BN42" s="1531" t="s">
        <v>5491</v>
      </c>
    </row>
    <row customHeight="1" ht="11.25">
      <c r="A43" s="1537" t="s">
        <v>5492</v>
      </c>
      <c r="AX43" s="1583" t="s">
        <v>5493</v>
      </c>
      <c r="AZ43" s="1583" t="s">
        <v>5125</v>
      </c>
      <c r="BE43" s="1583">
        <v>2041</v>
      </c>
      <c r="BH43" s="1531" t="s">
        <v>5494</v>
      </c>
      <c r="BJ43" s="1680" t="s">
        <v>5488</v>
      </c>
      <c r="BL43" s="1680" t="s">
        <v>5488</v>
      </c>
      <c r="BN43" s="1531" t="s">
        <v>5495</v>
      </c>
    </row>
    <row customHeight="1" ht="11.25">
      <c r="A44" s="1537" t="s">
        <v>5496</v>
      </c>
      <c r="G44" s="1557">
        <f>YEAR(TODAY())</f>
        <v>2025</v>
      </c>
      <c r="I44" s="1262" t="s">
        <v>5497</v>
      </c>
      <c r="J44" s="1552" t="s">
        <v>5498</v>
      </c>
      <c r="K44" s="1552" t="s">
        <v>5499</v>
      </c>
      <c r="AX44" s="1583" t="s">
        <v>159</v>
      </c>
      <c r="AZ44" s="1583" t="s">
        <v>5161</v>
      </c>
      <c r="BE44" s="1583">
        <v>2042</v>
      </c>
      <c r="BH44" s="1531" t="s">
        <v>5500</v>
      </c>
      <c r="BJ44" s="1680" t="s">
        <v>3750</v>
      </c>
      <c r="BL44" s="1680" t="s">
        <v>3750</v>
      </c>
      <c r="BN44" s="1531" t="s">
        <v>5501</v>
      </c>
    </row>
    <row customHeight="1" ht="11.25">
      <c r="A45" s="1537" t="s">
        <v>5502</v>
      </c>
      <c r="D45" s="1574" t="s">
        <v>5503</v>
      </c>
      <c r="E45" s="1575" t="s">
        <v>5504</v>
      </c>
      <c r="F45" s="1260" t="s">
        <v>5505</v>
      </c>
      <c r="G45" s="1259" t="s">
        <v>5506</v>
      </c>
      <c r="H45" s="1262" t="s">
        <v>5507</v>
      </c>
      <c r="I45" s="2204">
        <f>INDEX(PeriodIsEmptyList,MATCH(TEMPLATE_GROUP,CodeTemplateList,0),1)</f>
        <v>0</v>
      </c>
      <c r="J45" s="220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20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83" t="s">
        <v>5508</v>
      </c>
      <c r="AZ45" s="1583" t="s">
        <v>5193</v>
      </c>
      <c r="BE45" s="1583">
        <v>2043</v>
      </c>
      <c r="BH45" s="1531" t="s">
        <v>5509</v>
      </c>
      <c r="BJ45" s="1680" t="s">
        <v>3744</v>
      </c>
      <c r="BL45" s="1680" t="s">
        <v>3744</v>
      </c>
      <c r="BN45" s="1531" t="s">
        <v>5510</v>
      </c>
    </row>
    <row customHeight="1" ht="11.25">
      <c r="A46" s="1537" t="s">
        <v>5511</v>
      </c>
      <c r="E46" s="870" t="s">
        <v>27</v>
      </c>
      <c r="F46" s="1577" t="s">
        <v>5512</v>
      </c>
      <c r="G46" s="1579" t="str">
        <f>_xlfn.IFERROR(IF(TITLE_DATE_FIL="","01.01."&amp;CURRENT_YEAR,"01.01."&amp;YEAR(TITLE_DATE_FIL)),"01.01."&amp;CURRENT_YEAR)</f>
        <v>01.01.2025</v>
      </c>
      <c r="H46" s="1579" t="str">
        <f>_xlfn.IFERROR(IF(TITLE_DATE_FIL="","31.12."&amp;CURRENT_YEAR,"31.12."&amp;YEAR(TITLE_DATE_FIL)),"31.12."&amp;CURRENT_YEAR)</f>
        <v>31.12.2025</v>
      </c>
      <c r="I46" s="2205">
        <f>IF(TITLE_DATE_FIL="",TRUE,FALSE)</f>
        <v>1</v>
      </c>
      <c r="J46" s="2208" t="str">
        <f>"Общая информация о регулируемой организации ("&amp;TEMPLATE_SPHERE_RUS&amp;")"</f>
        <v>Общая информация о регулируемой организации (теплоснабжения)</v>
      </c>
      <c r="K46" s="2209"/>
      <c r="AX46" s="1583" t="s">
        <v>5513</v>
      </c>
      <c r="AZ46" s="1583" t="s">
        <v>5218</v>
      </c>
      <c r="BE46" s="1583">
        <v>2044</v>
      </c>
      <c r="BH46" s="1531" t="s">
        <v>3753</v>
      </c>
      <c r="BJ46" s="1680" t="s">
        <v>3734</v>
      </c>
      <c r="BL46" s="1680" t="s">
        <v>3734</v>
      </c>
      <c r="BN46" s="1531" t="s">
        <v>5514</v>
      </c>
    </row>
    <row customHeight="1" ht="11.25">
      <c r="A47" s="1537" t="s">
        <v>5515</v>
      </c>
      <c r="E47" s="870" t="s">
        <v>33</v>
      </c>
      <c r="F47" s="1578" t="s">
        <v>5504</v>
      </c>
      <c r="G47" s="1579" t="str">
        <f>_xlfn.IFERROR(IF(f_year="","01.01."&amp;CURRENT_YEAR,IF(LEN(f_quart)=0,"01.01."&amp;f_year,IF(f_quart="I квартал","01.01."&amp;f_year,IF(f_quart="II квартал","01.04."&amp;f_year,(IF(f_quart="III квартал","01.07."&amp;f_year,"01.10."&amp;f_year)))))),"01.01."&amp;CURRENT_YEAR)</f>
        <v>01.10.2024</v>
      </c>
      <c r="H47" s="1579" t="str">
        <f>_xlfn.IFERROR(IF(f_year="","31.12."&amp;CURRENT_YEAR,IF(LEN(f_quart)=0,"31.12."&amp;f_year,IF(f_quart="I квартал","31.03."&amp;f_year,IF(f_quart="II квартал","30.06."&amp;f_year,(IF(f_quart="III квартал","30.09."&amp;f_year,"31.12."&amp;f_year)))))),"31.12."&amp;CURRENT_YEAR)</f>
        <v>31.12.2024</v>
      </c>
      <c r="I47" s="2206">
        <f>IF(OR(f_year="",f_quart=""),TRUE,FALSE)</f>
        <v>0</v>
      </c>
      <c r="J47" s="220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09"/>
      <c r="AX47" s="1583" t="s">
        <v>5516</v>
      </c>
      <c r="AZ47" s="1583" t="s">
        <v>5237</v>
      </c>
      <c r="BE47" s="1583">
        <v>2045</v>
      </c>
      <c r="BH47" s="1531" t="s">
        <v>5491</v>
      </c>
      <c r="BJ47" s="1680" t="s">
        <v>3736</v>
      </c>
      <c r="BL47" s="1680" t="s">
        <v>3736</v>
      </c>
      <c r="BN47" s="1531" t="s">
        <v>5517</v>
      </c>
    </row>
    <row customHeight="1" ht="11.25">
      <c r="A48" s="1537" t="s">
        <v>5518</v>
      </c>
      <c r="E48" s="870" t="s">
        <v>5519</v>
      </c>
      <c r="F48" s="1578" t="s">
        <v>5520</v>
      </c>
      <c r="G48" s="1579" t="str">
        <f>_xlfn.IFERROR(IF(f_year="","01.01."&amp;CURRENT_YEAR,"01.01."&amp;f_year),"01.01."&amp;CURRENT_YEAR)</f>
        <v>01.01.2024</v>
      </c>
      <c r="H48" s="1579" t="str">
        <f>_xlfn.IFERROR(IF(f_year="","31.12."&amp;CURRENT_YEAR,"31.12."&amp;f_year),"31.12."&amp;CURRENT_YEAR)</f>
        <v>31.12.2024</v>
      </c>
      <c r="I48" s="2205">
        <f>IF(f_year="",TRUE,FALSE)</f>
        <v>0</v>
      </c>
      <c r="J48" s="2208" t="s">
        <v>5521</v>
      </c>
      <c r="K48" s="2209"/>
      <c r="AX48" s="1583" t="s">
        <v>5522</v>
      </c>
      <c r="AZ48" s="1583" t="s">
        <v>5254</v>
      </c>
      <c r="BE48" s="1583">
        <v>2046</v>
      </c>
      <c r="BH48" s="1531" t="s">
        <v>5495</v>
      </c>
      <c r="BJ48" s="1680" t="s">
        <v>3738</v>
      </c>
      <c r="BL48" s="1680" t="s">
        <v>3738</v>
      </c>
      <c r="BN48" s="1531" t="s">
        <v>5523</v>
      </c>
    </row>
    <row customHeight="1" ht="11.25">
      <c r="A49" s="1537" t="s">
        <v>16</v>
      </c>
      <c r="E49" s="870" t="s">
        <v>5524</v>
      </c>
      <c r="F49" s="1578" t="s">
        <v>5525</v>
      </c>
      <c r="G49" s="1579" t="str">
        <f>_xlfn.IFERROR(IF(f_year="","01.01."&amp;CURRENT_YEAR,"01.01."&amp;f_year),"01.01."&amp;CURRENT_YEAR)</f>
        <v>01.01.2024</v>
      </c>
      <c r="H49" s="1579" t="str">
        <f>_xlfn.IFERROR(IF(f_year="","31.12."&amp;CURRENT_YEAR,"31.12."&amp;f_year),"31.12."&amp;CURRENT_YEAR)</f>
        <v>31.12.2024</v>
      </c>
      <c r="I49" s="2205">
        <f>IF(f_year="",TRUE,FALSE)</f>
        <v>0</v>
      </c>
      <c r="J49" s="220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09"/>
      <c r="AX49" s="1583" t="s">
        <v>163</v>
      </c>
      <c r="AZ49" s="1583" t="s">
        <v>5270</v>
      </c>
      <c r="BE49" s="1583">
        <v>2047</v>
      </c>
      <c r="BH49" s="1531" t="s">
        <v>3754</v>
      </c>
      <c r="BJ49" s="1680" t="s">
        <v>3740</v>
      </c>
      <c r="BL49" s="1680" t="s">
        <v>3740</v>
      </c>
    </row>
    <row customHeight="1" ht="11.25">
      <c r="A50" s="1537" t="s">
        <v>5526</v>
      </c>
      <c r="E50" s="870" t="s">
        <v>5527</v>
      </c>
      <c r="F50" s="1578" t="s">
        <v>3724</v>
      </c>
      <c r="G50" s="1579" t="str">
        <f>_xlfn.IFERROR(IF(f_year="","01.01."&amp;CURRENT_YEAR,"01.01."&amp;f_year),"01.01."&amp;CURRENT_YEAR)</f>
        <v>01.01.2024</v>
      </c>
      <c r="H50" s="1579" t="str">
        <f>_xlfn.IFERROR(IF(f_year="","31.12."&amp;CURRENT_YEAR,"31.12."&amp;f_year),"31.12."&amp;CURRENT_YEAR)</f>
        <v>31.12.2024</v>
      </c>
      <c r="I50" s="2205">
        <f>IF(f_year="",TRUE,FALSE)</f>
        <v>0</v>
      </c>
      <c r="J50" s="220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09"/>
      <c r="AX50" s="1583" t="s">
        <v>5528</v>
      </c>
      <c r="AZ50" s="1583" t="s">
        <v>5286</v>
      </c>
      <c r="BE50" s="1583">
        <v>2048</v>
      </c>
      <c r="BH50" s="1531" t="s">
        <v>5501</v>
      </c>
      <c r="BJ50" s="1680" t="s">
        <v>3742</v>
      </c>
      <c r="BL50" s="1680" t="s">
        <v>3742</v>
      </c>
    </row>
    <row customHeight="1" ht="11.25">
      <c r="A51" s="1537" t="s">
        <v>5529</v>
      </c>
      <c r="E51" s="870" t="s">
        <v>5530</v>
      </c>
      <c r="F51" s="1578" t="s">
        <v>5531</v>
      </c>
      <c r="G51" s="1579" t="str">
        <f>_xlfn.IFERROR(IF(TITLE_PERIOD_START="","01.01."&amp;CURRENT_YEAR,"01.01."&amp;YEAR(TITLE_PERIOD_START)),"01.01."&amp;CURRENT_YEAR)</f>
        <v>01.01.2025</v>
      </c>
      <c r="H51" s="1579" t="str">
        <f>_xlfn.IFERROR(IF(TITLE_PERIOD_END="","31.12."&amp;CURRENT_YEAR,"31.12."&amp;YEAR(TITLE_PERIOD_END)),"31.12."&amp;CURRENT_YEAR)</f>
        <v>31.12.2025</v>
      </c>
      <c r="I51" s="2206">
        <f>IF(OR(TITLE_PERIOD_START="",TITLE_PERIOD_END=""),TRUE,FALSE)</f>
        <v>1</v>
      </c>
      <c r="J51" s="220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09"/>
      <c r="AX51" s="1583" t="s">
        <v>5532</v>
      </c>
      <c r="AZ51" s="1583" t="s">
        <v>5302</v>
      </c>
      <c r="BE51" s="1583">
        <v>2049</v>
      </c>
      <c r="BH51" s="1531" t="s">
        <v>5510</v>
      </c>
      <c r="BJ51" s="1680" t="s">
        <v>5533</v>
      </c>
      <c r="BL51" s="1680" t="s">
        <v>5533</v>
      </c>
    </row>
    <row customHeight="1" ht="11.25">
      <c r="A52" s="1537" t="s">
        <v>5534</v>
      </c>
      <c r="E52" s="870" t="s">
        <v>5535</v>
      </c>
      <c r="F52" s="1578" t="s">
        <v>5536</v>
      </c>
      <c r="G52" s="1579" t="str">
        <f>_xlfn.IFERROR(IF(TITLE_PERIOD_START="","01.01."&amp;CURRENT_YEAR,"01.01."&amp;YEAR(TITLE_PERIOD_START)),"01.01."&amp;CURRENT_YEAR)</f>
        <v>01.01.2025</v>
      </c>
      <c r="H52" s="1579" t="str">
        <f>_xlfn.IFERROR(IF(TITLE_PERIOD_END="","31.12."&amp;CURRENT_YEAR,"31.12."&amp;YEAR(TITLE_PERIOD_END)),"31.12."&amp;CURRENT_YEAR)</f>
        <v>31.12.2025</v>
      </c>
      <c r="I52" s="2206">
        <f>IF(OR(TITLE_PERIOD_START="",TITLE_PERIOD_END=""),TRUE,FALSE)</f>
        <v>1</v>
      </c>
      <c r="J52" s="2208" t="str">
        <f>"Показатели, подлежащие раскрытию в сфере "&amp;TEMPLATE_SPHERE_RUS&amp;" (цены и тарифы)"</f>
        <v>Показатели, подлежащие раскрытию в сфере теплоснабжения (цены и тарифы)</v>
      </c>
      <c r="K52" s="2209"/>
      <c r="AX52" s="1583" t="s">
        <v>5537</v>
      </c>
      <c r="AZ52" s="1583" t="s">
        <v>5100</v>
      </c>
      <c r="BE52" s="1583">
        <v>2050</v>
      </c>
      <c r="BH52" s="1531" t="s">
        <v>5514</v>
      </c>
      <c r="BJ52" s="1680" t="s">
        <v>3753</v>
      </c>
      <c r="BL52" s="1680" t="s">
        <v>3753</v>
      </c>
    </row>
    <row customHeight="1" ht="11.25">
      <c r="A53" s="1537" t="s">
        <v>5538</v>
      </c>
      <c r="E53" s="870" t="s">
        <v>5539</v>
      </c>
      <c r="F53" s="1578" t="s">
        <v>5539</v>
      </c>
      <c r="G53" s="1579" t="str">
        <f>_xlfn.IFERROR(IF(f_year="","01.01."&amp;CURRENT_YEAR,"01.01."&amp;f_year),"01.01."&amp;CURRENT_YEAR)</f>
        <v>01.01.2024</v>
      </c>
      <c r="H53" s="1579" t="str">
        <f>_xlfn.IFERROR(IF(f_year="","31.12."&amp;CURRENT_YEAR,"31.12."&amp;f_year),"31.12."&amp;CURRENT_YEAR)</f>
        <v>31.12.2024</v>
      </c>
      <c r="I53" s="2205">
        <f>IF(AND(f_year="",TITLE_DATE_FIL=""),TRUE,FALSE)</f>
        <v>0</v>
      </c>
      <c r="J53" s="2208" t="s">
        <v>5540</v>
      </c>
      <c r="K53" s="2209"/>
      <c r="AX53" s="1583" t="s">
        <v>116</v>
      </c>
      <c r="BE53" s="1583">
        <v>2051</v>
      </c>
      <c r="BH53" s="1531" t="s">
        <v>5517</v>
      </c>
      <c r="BJ53" s="1680" t="s">
        <v>5491</v>
      </c>
      <c r="BL53" s="1680" t="s">
        <v>5491</v>
      </c>
    </row>
    <row customHeight="1" ht="11.25">
      <c r="A54" s="1537" t="s">
        <v>5541</v>
      </c>
      <c r="AX54" s="1583" t="s">
        <v>168</v>
      </c>
      <c r="AZ54" s="1530" t="s">
        <v>5542</v>
      </c>
      <c r="BE54" s="1583">
        <v>2052</v>
      </c>
      <c r="BH54" s="1531" t="s">
        <v>5523</v>
      </c>
      <c r="BJ54" s="1680" t="s">
        <v>5495</v>
      </c>
      <c r="BL54" s="1680" t="s">
        <v>5495</v>
      </c>
    </row>
    <row customHeight="1" ht="11.25">
      <c r="A55" s="1537" t="s">
        <v>5543</v>
      </c>
      <c r="AX55" s="1583" t="s">
        <v>173</v>
      </c>
      <c r="AZ55" s="1583" t="s">
        <v>5102</v>
      </c>
      <c r="BE55" s="1583">
        <v>2053</v>
      </c>
      <c r="BH55" s="1533" t="s">
        <v>22</v>
      </c>
      <c r="BJ55" s="1680" t="s">
        <v>3754</v>
      </c>
      <c r="BL55" s="1680" t="s">
        <v>3754</v>
      </c>
    </row>
    <row customHeight="1" ht="11.25">
      <c r="A56" s="1537" t="s">
        <v>5544</v>
      </c>
      <c r="D56" s="1581" t="s">
        <v>5545</v>
      </c>
      <c r="E56" s="1558" t="s">
        <v>5546</v>
      </c>
      <c r="F56" s="1537" t="s">
        <v>5547</v>
      </c>
      <c r="AX56" s="1583" t="s">
        <v>123</v>
      </c>
      <c r="AZ56" s="1583" t="s">
        <v>5129</v>
      </c>
      <c r="BE56" s="1583">
        <v>2054</v>
      </c>
      <c r="BH56" s="1533" t="s">
        <v>22</v>
      </c>
      <c r="BJ56" s="1680" t="s">
        <v>5501</v>
      </c>
      <c r="BL56" s="1680" t="s">
        <v>5501</v>
      </c>
    </row>
    <row customHeight="1" ht="11.25">
      <c r="A57" s="1537" t="s">
        <v>5548</v>
      </c>
      <c r="D57" s="1581" t="s">
        <v>5549</v>
      </c>
      <c r="E57" s="1558" t="s">
        <v>114</v>
      </c>
      <c r="F57" s="1537" t="s">
        <v>5547</v>
      </c>
      <c r="AX57" s="1583" t="s">
        <v>235</v>
      </c>
      <c r="AZ57" s="1583" t="s">
        <v>5164</v>
      </c>
      <c r="BE57" s="1583">
        <v>2055</v>
      </c>
      <c r="BJ57" s="1680" t="s">
        <v>5510</v>
      </c>
      <c r="BL57" s="1680" t="s">
        <v>5510</v>
      </c>
    </row>
    <row customHeight="1" ht="11.25">
      <c r="A58" s="1537" t="s">
        <v>5550</v>
      </c>
      <c r="D58" s="1581" t="s">
        <v>5551</v>
      </c>
      <c r="E58" s="1558" t="s">
        <v>114</v>
      </c>
      <c r="F58" s="1537" t="s">
        <v>5547</v>
      </c>
      <c r="AX58" s="1583" t="s">
        <v>5552</v>
      </c>
      <c r="BE58" s="1583">
        <v>2056</v>
      </c>
      <c r="BJ58" s="1680" t="s">
        <v>5514</v>
      </c>
      <c r="BL58" s="1680" t="s">
        <v>5514</v>
      </c>
    </row>
    <row customHeight="1" ht="11.25">
      <c r="A59" s="1537" t="s">
        <v>5553</v>
      </c>
      <c r="D59" s="1581" t="s">
        <v>263</v>
      </c>
      <c r="E59" s="1558" t="s">
        <v>228</v>
      </c>
      <c r="F59" s="1537" t="s">
        <v>5554</v>
      </c>
      <c r="AX59" s="1583" t="s">
        <v>5555</v>
      </c>
      <c r="AZ59" s="1530" t="s">
        <v>5556</v>
      </c>
      <c r="BE59" s="1583">
        <v>2057</v>
      </c>
      <c r="BJ59" s="1680" t="s">
        <v>5517</v>
      </c>
      <c r="BL59" s="1680" t="s">
        <v>5517</v>
      </c>
    </row>
    <row customHeight="1" ht="11.25">
      <c r="A60" s="1537" t="s">
        <v>5557</v>
      </c>
      <c r="D60" s="1581" t="s">
        <v>5558</v>
      </c>
      <c r="E60" s="1558" t="s">
        <v>228</v>
      </c>
      <c r="F60" s="1537" t="s">
        <v>5554</v>
      </c>
      <c r="AX60" s="1583" t="s">
        <v>5559</v>
      </c>
      <c r="AZ60" s="1583" t="s">
        <v>5103</v>
      </c>
      <c r="BE60" s="1583">
        <v>2058</v>
      </c>
      <c r="BJ60" s="1680" t="s">
        <v>5523</v>
      </c>
      <c r="BL60" s="1680" t="s">
        <v>5523</v>
      </c>
    </row>
    <row customHeight="1" ht="11.25">
      <c r="A61" s="1537" t="s">
        <v>5560</v>
      </c>
      <c r="D61" s="1581" t="s">
        <v>5561</v>
      </c>
      <c r="E61" s="1558" t="s">
        <v>228</v>
      </c>
      <c r="F61" s="1537" t="s">
        <v>5554</v>
      </c>
      <c r="AX61" s="1583" t="s">
        <v>5562</v>
      </c>
      <c r="AZ61" s="1583" t="s">
        <v>5130</v>
      </c>
      <c r="BE61" s="1583">
        <v>2059</v>
      </c>
      <c r="BL61" s="1680" t="s">
        <v>3746</v>
      </c>
    </row>
    <row customHeight="1" ht="11.25">
      <c r="A62" s="1537" t="s">
        <v>5563</v>
      </c>
      <c r="D62" s="1581" t="s">
        <v>262</v>
      </c>
      <c r="E62" s="1558">
        <v>30</v>
      </c>
      <c r="F62" s="1537" t="s">
        <v>5554</v>
      </c>
      <c r="AZ62" s="1583" t="s">
        <v>5165</v>
      </c>
      <c r="BE62" s="1583">
        <v>2060</v>
      </c>
      <c r="BL62" s="1680" t="s">
        <v>3748</v>
      </c>
    </row>
    <row customHeight="1" ht="11.25">
      <c r="A63" s="1537" t="s">
        <v>5564</v>
      </c>
      <c r="D63" s="1581" t="s">
        <v>5565</v>
      </c>
      <c r="E63" s="1558">
        <v>30</v>
      </c>
      <c r="F63" s="1537" t="s">
        <v>5554</v>
      </c>
      <c r="AZ63" s="1583" t="s">
        <v>5196</v>
      </c>
      <c r="BE63" s="1583">
        <v>2061</v>
      </c>
    </row>
    <row customHeight="1" ht="11.25">
      <c r="A64" s="1537" t="s">
        <v>5566</v>
      </c>
      <c r="D64" s="1581" t="s">
        <v>5567</v>
      </c>
      <c r="E64" s="1558">
        <v>30</v>
      </c>
      <c r="F64" s="1537" t="s">
        <v>5554</v>
      </c>
      <c r="AZ64" s="1583" t="s">
        <v>5219</v>
      </c>
      <c r="BE64" s="1583">
        <v>2062</v>
      </c>
    </row>
    <row customHeight="1" ht="11.25">
      <c r="A65" s="1537" t="s">
        <v>5568</v>
      </c>
      <c r="D65" s="1537"/>
      <c r="BE65" s="1583">
        <v>2063</v>
      </c>
    </row>
    <row customHeight="1" ht="11.25">
      <c r="A66" s="1537" t="s">
        <v>5569</v>
      </c>
      <c r="AZ66" s="1530" t="s">
        <v>5570</v>
      </c>
      <c r="BE66" s="1583">
        <v>2064</v>
      </c>
    </row>
    <row customHeight="1" ht="11.25">
      <c r="A67" s="1537" t="s">
        <v>5571</v>
      </c>
      <c r="AZ67" s="1583" t="s">
        <v>5104</v>
      </c>
      <c r="BE67" s="1583">
        <v>2065</v>
      </c>
    </row>
    <row customHeight="1" ht="11.25">
      <c r="A68" s="1537" t="s">
        <v>5572</v>
      </c>
      <c r="AZ68" s="1583" t="s">
        <v>5131</v>
      </c>
      <c r="BE68" s="1583">
        <v>2066</v>
      </c>
      <c r="BH68" s="1530" t="s">
        <v>5573</v>
      </c>
      <c r="BJ68" s="1530" t="s">
        <v>5574</v>
      </c>
      <c r="BL68" s="1530" t="s">
        <v>5575</v>
      </c>
      <c r="BN68" s="1530" t="s">
        <v>5576</v>
      </c>
    </row>
    <row customHeight="1" ht="11.25">
      <c r="A69" s="1537" t="s">
        <v>5577</v>
      </c>
      <c r="AZ69" s="1583" t="s">
        <v>5166</v>
      </c>
      <c r="BE69" s="1583">
        <v>2067</v>
      </c>
      <c r="BH69" s="1531" t="s">
        <v>5578</v>
      </c>
      <c r="BI69" s="1580" t="s">
        <v>132</v>
      </c>
      <c r="BJ69" s="1531" t="s">
        <v>5579</v>
      </c>
      <c r="BK69" s="1580" t="s">
        <v>132</v>
      </c>
      <c r="BL69" s="1531" t="s">
        <v>5580</v>
      </c>
      <c r="BM69" s="1533" t="s">
        <v>132</v>
      </c>
      <c r="BN69" s="1531" t="s">
        <v>5581</v>
      </c>
    </row>
    <row customHeight="1" ht="11.25">
      <c r="A70" s="1537" t="s">
        <v>5582</v>
      </c>
      <c r="AZ70" s="1583" t="s">
        <v>5197</v>
      </c>
      <c r="BE70" s="1583">
        <v>2068</v>
      </c>
      <c r="BH70" s="1531" t="s">
        <v>5583</v>
      </c>
      <c r="BJ70" s="1531" t="s">
        <v>5584</v>
      </c>
      <c r="BL70" s="1531" t="s">
        <v>5585</v>
      </c>
      <c r="BN70" s="1531" t="s">
        <v>5586</v>
      </c>
    </row>
    <row customHeight="1" ht="11.25">
      <c r="A71" s="1537" t="s">
        <v>5587</v>
      </c>
      <c r="AZ71" s="1583" t="s">
        <v>5199</v>
      </c>
      <c r="BE71" s="1583">
        <v>2069</v>
      </c>
      <c r="BH71" s="1531" t="s">
        <v>5588</v>
      </c>
      <c r="BI71" s="1580" t="s">
        <v>90</v>
      </c>
      <c r="BJ71" s="1531" t="s">
        <v>5589</v>
      </c>
      <c r="BK71" s="1580" t="s">
        <v>90</v>
      </c>
      <c r="BL71" s="1531" t="s">
        <v>5590</v>
      </c>
      <c r="BM71" s="1533" t="s">
        <v>90</v>
      </c>
      <c r="BN71" s="1531" t="s">
        <v>5591</v>
      </c>
    </row>
    <row customHeight="1" ht="11.25">
      <c r="A72" s="1537" t="s">
        <v>5592</v>
      </c>
      <c r="AZ72" s="1583" t="s">
        <v>19</v>
      </c>
      <c r="BE72" s="1583">
        <v>2070</v>
      </c>
      <c r="BH72" s="1531" t="s">
        <v>5593</v>
      </c>
      <c r="BJ72" s="1531" t="s">
        <v>5593</v>
      </c>
      <c r="BL72" s="1531" t="s">
        <v>5593</v>
      </c>
      <c r="BN72" s="1531" t="s">
        <v>5594</v>
      </c>
    </row>
    <row customHeight="1" ht="11.25">
      <c r="A73" s="1537" t="s">
        <v>5595</v>
      </c>
      <c r="BH73" s="1531" t="s">
        <v>5596</v>
      </c>
      <c r="BI73" s="1580" t="s">
        <v>114</v>
      </c>
      <c r="BJ73" s="1531" t="s">
        <v>5597</v>
      </c>
      <c r="BK73" s="1580" t="s">
        <v>114</v>
      </c>
      <c r="BL73" s="1531" t="s">
        <v>5598</v>
      </c>
      <c r="BM73" s="1533" t="s">
        <v>114</v>
      </c>
      <c r="BN73" s="1531" t="s">
        <v>5599</v>
      </c>
    </row>
    <row customHeight="1" ht="11.25">
      <c r="A74" s="1537" t="s">
        <v>5600</v>
      </c>
      <c r="BH74" s="1531" t="s">
        <v>5601</v>
      </c>
      <c r="BJ74" s="1531" t="s">
        <v>5602</v>
      </c>
      <c r="BL74" s="1531" t="s">
        <v>5603</v>
      </c>
      <c r="BN74" s="1531" t="s">
        <v>5604</v>
      </c>
    </row>
    <row customHeight="1" ht="11.25">
      <c r="A75" s="1537" t="s">
        <v>5605</v>
      </c>
      <c r="AZ75" s="1530" t="s">
        <v>5606</v>
      </c>
      <c r="BH75" s="1531" t="s">
        <v>5607</v>
      </c>
      <c r="BJ75" s="1531" t="s">
        <v>5607</v>
      </c>
      <c r="BL75" s="1531" t="s">
        <v>5607</v>
      </c>
    </row>
    <row customHeight="1" ht="11.25">
      <c r="A76" s="1537" t="s">
        <v>5608</v>
      </c>
      <c r="AZ76" s="1583" t="s">
        <v>5113</v>
      </c>
      <c r="BH76" s="1531" t="s">
        <v>5609</v>
      </c>
      <c r="BJ76" s="1531" t="s">
        <v>5610</v>
      </c>
      <c r="BL76" s="1531" t="s">
        <v>5611</v>
      </c>
    </row>
    <row customHeight="1" ht="11.25">
      <c r="A77" s="1537" t="s">
        <v>5612</v>
      </c>
      <c r="AZ77" s="1583" t="s">
        <v>5141</v>
      </c>
    </row>
    <row customHeight="1" ht="11.25">
      <c r="A78" s="1537" t="s">
        <v>5613</v>
      </c>
      <c r="AZ78" s="1583" t="s">
        <v>5173</v>
      </c>
    </row>
    <row customHeight="1" ht="11.25">
      <c r="A79" s="1537" t="s">
        <v>5614</v>
      </c>
      <c r="AZ79" s="1583" t="s">
        <v>5203</v>
      </c>
      <c r="BH79" s="1530" t="s">
        <v>5615</v>
      </c>
      <c r="BJ79" s="1530" t="s">
        <v>5616</v>
      </c>
      <c r="BL79" s="1530" t="s">
        <v>5617</v>
      </c>
    </row>
    <row customHeight="1" ht="11.25">
      <c r="A80" s="1537" t="s">
        <v>5618</v>
      </c>
      <c r="AZ80" s="1583" t="s">
        <v>5224</v>
      </c>
      <c r="BH80" s="1531" t="s">
        <v>5619</v>
      </c>
      <c r="BJ80" s="1531" t="s">
        <v>5620</v>
      </c>
      <c r="BL80" s="1531" t="s">
        <v>5621</v>
      </c>
    </row>
    <row customHeight="1" ht="11.25">
      <c r="A81" s="1537" t="s">
        <v>5622</v>
      </c>
      <c r="AZ81" s="1583" t="s">
        <v>5241</v>
      </c>
      <c r="BH81" s="1531" t="s">
        <v>5623</v>
      </c>
      <c r="BJ81" s="1531" t="s">
        <v>5624</v>
      </c>
      <c r="BL81" s="1531" t="s">
        <v>5625</v>
      </c>
    </row>
    <row customHeight="1" ht="11.25">
      <c r="A82" s="1537" t="s">
        <v>5626</v>
      </c>
      <c r="AZ82" s="1583" t="s">
        <v>5256</v>
      </c>
      <c r="BH82" s="1531" t="s">
        <v>5627</v>
      </c>
      <c r="BJ82" s="1531" t="s">
        <v>5628</v>
      </c>
      <c r="BL82" s="1531" t="s">
        <v>5629</v>
      </c>
    </row>
    <row customHeight="1" ht="11.25">
      <c r="A83" s="1537" t="s">
        <v>5630</v>
      </c>
      <c r="BH83" s="1531" t="s">
        <v>5631</v>
      </c>
      <c r="BJ83" s="1531" t="s">
        <v>5632</v>
      </c>
      <c r="BL83" s="1531" t="s">
        <v>5633</v>
      </c>
    </row>
    <row customHeight="1" ht="11.25">
      <c r="A84" s="1537" t="s">
        <v>5634</v>
      </c>
      <c r="AZ84" s="1530" t="s">
        <v>5635</v>
      </c>
    </row>
    <row customHeight="1" ht="11.25">
      <c r="A85" s="2333" t="s">
        <v>5636</v>
      </c>
      <c r="AZ85" s="1583" t="s">
        <v>5637</v>
      </c>
    </row>
    <row customHeight="1" ht="11.25">
      <c r="A86" s="1537" t="s">
        <v>5638</v>
      </c>
      <c r="AZ86" s="1583" t="s">
        <v>5639</v>
      </c>
      <c r="BH86" s="1530" t="s">
        <v>5640</v>
      </c>
      <c r="BJ86" s="1530" t="s">
        <v>5641</v>
      </c>
      <c r="BL86" s="1530" t="s">
        <v>5642</v>
      </c>
    </row>
    <row customHeight="1" ht="11.25">
      <c r="A87" s="1537" t="s">
        <v>5643</v>
      </c>
      <c r="AZ87" s="1583" t="s">
        <v>5644</v>
      </c>
      <c r="BH87" s="1531" t="s">
        <v>5645</v>
      </c>
      <c r="BJ87" s="1531" t="s">
        <v>5646</v>
      </c>
      <c r="BL87" s="1531" t="s">
        <v>5647</v>
      </c>
    </row>
    <row customHeight="1" ht="11.25">
      <c r="A88" s="1537" t="s">
        <v>5648</v>
      </c>
      <c r="AZ88" s="2069"/>
      <c r="BH88" s="1531" t="s">
        <v>5649</v>
      </c>
      <c r="BJ88" s="1531" t="s">
        <v>5650</v>
      </c>
      <c r="BL88" s="1531" t="s">
        <v>5651</v>
      </c>
    </row>
    <row customHeight="1" ht="11.25">
      <c r="A89" s="1537" t="s">
        <v>5652</v>
      </c>
      <c r="AZ89" s="1530" t="s">
        <v>5653</v>
      </c>
    </row>
    <row customHeight="1" ht="11.25">
      <c r="A90" s="1537" t="s">
        <v>5654</v>
      </c>
      <c r="AZ90" s="1583" t="s">
        <v>3724</v>
      </c>
    </row>
    <row customHeight="1" ht="11.25">
      <c r="A91" s="1537" t="s">
        <v>5655</v>
      </c>
      <c r="AZ91" s="1583" t="s">
        <v>3760</v>
      </c>
      <c r="BH91" s="1530" t="s">
        <v>5656</v>
      </c>
      <c r="BJ91" s="1530" t="s">
        <v>5657</v>
      </c>
      <c r="BL91" s="1530" t="s">
        <v>5658</v>
      </c>
    </row>
    <row customHeight="1" ht="11.25">
      <c r="AZ92" s="1583" t="s">
        <v>5659</v>
      </c>
      <c r="BH92" s="1531" t="s">
        <v>5660</v>
      </c>
      <c r="BJ92" s="1531" t="s">
        <v>5661</v>
      </c>
      <c r="BL92" s="1531" t="s">
        <v>5662</v>
      </c>
    </row>
    <row customHeight="1" ht="11.25">
      <c r="AZ93" s="1583" t="s">
        <v>5663</v>
      </c>
      <c r="BH93" s="1531" t="s">
        <v>5664</v>
      </c>
      <c r="BJ93" s="1531" t="s">
        <v>5665</v>
      </c>
      <c r="BL93" s="1531" t="s">
        <v>5666</v>
      </c>
    </row>
    <row customHeight="1" ht="11.25">
      <c r="AZ94" s="1583" t="s">
        <v>5667</v>
      </c>
    </row>
    <row r="96" customHeight="1" ht="11.25">
      <c r="AZ96" s="1530" t="s">
        <v>5668</v>
      </c>
      <c r="BH96" s="1530" t="s">
        <v>5669</v>
      </c>
      <c r="BJ96" s="1530" t="s">
        <v>5670</v>
      </c>
      <c r="BL96" s="1530" t="s">
        <v>5671</v>
      </c>
      <c r="BN96" s="1530" t="s">
        <v>5672</v>
      </c>
    </row>
    <row customHeight="1" ht="11.25">
      <c r="AZ97" s="2364" t="s">
        <v>5673</v>
      </c>
      <c r="BA97" s="2365" t="s">
        <v>5674</v>
      </c>
      <c r="BH97" s="1531" t="s">
        <v>5675</v>
      </c>
      <c r="BJ97" s="1531" t="s">
        <v>5676</v>
      </c>
      <c r="BL97" s="1531" t="s">
        <v>5677</v>
      </c>
      <c r="BN97" s="1531" t="s">
        <v>5678</v>
      </c>
    </row>
    <row customHeight="1" ht="11.25">
      <c r="AZ98" s="2364" t="s">
        <v>5679</v>
      </c>
      <c r="BA98" s="2365" t="s">
        <v>5680</v>
      </c>
      <c r="BH98" s="1531" t="s">
        <v>5681</v>
      </c>
      <c r="BJ98" s="1531" t="s">
        <v>5682</v>
      </c>
      <c r="BL98" s="1531" t="s">
        <v>5683</v>
      </c>
      <c r="BN98" s="1531" t="s">
        <v>5684</v>
      </c>
    </row>
    <row customHeight="1" ht="22.5">
      <c r="AZ99" s="2364" t="s">
        <v>5685</v>
      </c>
      <c r="BA99" s="236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31" t="s">
        <v>5686</v>
      </c>
      <c r="BJ99" s="1531" t="s">
        <v>5687</v>
      </c>
      <c r="BL99" s="1531" t="s">
        <v>5688</v>
      </c>
      <c r="BN99" s="1531" t="s">
        <v>5689</v>
      </c>
    </row>
    <row customHeight="1" ht="22.5">
      <c r="AZ100" s="2364" t="s">
        <v>5690</v>
      </c>
      <c r="BA100" s="236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31" t="s">
        <v>5302</v>
      </c>
      <c r="BL100" s="1531" t="s">
        <v>5302</v>
      </c>
      <c r="BN100" s="1531" t="s">
        <v>5691</v>
      </c>
    </row>
    <row customHeight="1" ht="22.5">
      <c r="AZ101" s="2364" t="s">
        <v>5692</v>
      </c>
      <c r="BA101" s="2365" t="s">
        <v>5693</v>
      </c>
      <c r="BN101" s="1531" t="s">
        <v>5694</v>
      </c>
    </row>
    <row customHeight="1" ht="22.5">
      <c r="AZ102" s="2364" t="s">
        <v>5695</v>
      </c>
      <c r="BA102" s="236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31" t="s">
        <v>5696</v>
      </c>
    </row>
    <row customHeight="1" ht="11.25">
      <c r="AZ103" s="2364" t="s">
        <v>5697</v>
      </c>
      <c r="BA103" s="2365" t="s">
        <v>5698</v>
      </c>
      <c r="BN103" s="1531" t="s">
        <v>5699</v>
      </c>
    </row>
    <row customHeight="1" ht="11.25">
      <c r="BN104" s="1531" t="s">
        <v>5700</v>
      </c>
    </row>
    <row customHeight="1" ht="11.25">
      <c r="AZ105" s="2155" t="s">
        <v>5701</v>
      </c>
    </row>
    <row customHeight="1" ht="11.25">
      <c r="AZ106" s="1583" t="s">
        <v>5702</v>
      </c>
    </row>
    <row customHeight="1" ht="11.25">
      <c r="AZ107" s="1583" t="s">
        <v>5703</v>
      </c>
      <c r="BH107" s="1530" t="s">
        <v>5704</v>
      </c>
      <c r="BJ107" s="1530" t="s">
        <v>5705</v>
      </c>
      <c r="BL107" s="1530" t="s">
        <v>5706</v>
      </c>
      <c r="BN107" s="1530" t="s">
        <v>5707</v>
      </c>
    </row>
    <row customHeight="1" ht="11.25">
      <c r="AZ108" s="1583" t="s">
        <v>695</v>
      </c>
      <c r="BH108" s="1531" t="s">
        <v>5708</v>
      </c>
      <c r="BJ108" s="1531" t="s">
        <v>5709</v>
      </c>
      <c r="BL108" s="1531" t="s">
        <v>5384</v>
      </c>
      <c r="BN108" s="1531" t="s">
        <v>5710</v>
      </c>
    </row>
    <row customHeight="1" ht="11.25">
      <c r="BH109" s="1531" t="s">
        <v>5711</v>
      </c>
    </row>
    <row customHeight="1" ht="11.25">
      <c r="AZ110" s="2155" t="s">
        <v>5712</v>
      </c>
      <c r="BH110" s="1531" t="s">
        <v>5711</v>
      </c>
    </row>
    <row customHeight="1" ht="11.25">
      <c r="AZ111" s="2364" t="s">
        <v>5673</v>
      </c>
      <c r="BA111" s="2365" t="s">
        <v>5674</v>
      </c>
    </row>
    <row customHeight="1" ht="11.25">
      <c r="AZ112" s="2364" t="s">
        <v>5679</v>
      </c>
      <c r="BA112" s="2365" t="s">
        <v>5680</v>
      </c>
    </row>
    <row customHeight="1" ht="22.5">
      <c r="AZ113" s="2364" t="s">
        <v>5685</v>
      </c>
      <c r="BA113" s="236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64" t="s">
        <v>5690</v>
      </c>
      <c r="BA114" s="236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30" t="s">
        <v>5713</v>
      </c>
    </row>
    <row customHeight="1" ht="22.5">
      <c r="AZ115" s="2364" t="s">
        <v>5695</v>
      </c>
      <c r="BA115" s="236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31" t="s">
        <v>5100</v>
      </c>
    </row>
    <row customHeight="1" ht="11.25">
      <c r="AZ116" s="2364" t="s">
        <v>5697</v>
      </c>
      <c r="BA116" s="2365" t="s">
        <v>5698</v>
      </c>
      <c r="BH116" s="1531" t="s">
        <v>5127</v>
      </c>
    </row>
    <row customHeight="1" ht="11.25">
      <c r="BH117" s="1531" t="s">
        <v>5162</v>
      </c>
    </row>
    <row customHeight="1" ht="11.25">
      <c r="BH118" s="1531" t="s">
        <v>5194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FDAF7E-843B-7645-3428-EB3E2199D573}"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6326" width="15.00390625" hidden="1" customWidth="1"/>
    <col min="3" max="3" style="26370" width="3.00390625" customWidth="1"/>
    <col min="4" max="4" style="26371" width="6.00390625" customWidth="1"/>
    <col min="5" max="5" style="26370" width="52.00390625" customWidth="1"/>
    <col min="6" max="6" style="26370" width="48.00390625" customWidth="1"/>
    <col min="7" max="7" style="26370" width="93.00390625" customWidth="1"/>
    <col min="8" max="8" style="26370" width="8.00390625" customWidth="1"/>
    <col min="9" max="9" style="26370" width="64.00390625" customWidth="1"/>
    <col min="10" max="10" style="26370" width="9.140625" hidden="1"/>
  </cols>
  <sheetData>
    <row customHeight="1" ht="11.25" hidden="1">
      <c r="A1" s="964" t="s">
        <v>423</v>
      </c>
      <c r="J1" s="918" t="s">
        <v>14</v>
      </c>
    </row>
    <row customHeight="1" ht="22.5" hidden="1">
      <c r="A2" s="965"/>
      <c r="B2" s="965"/>
      <c r="C2" s="2193" t="s">
        <v>103</v>
      </c>
      <c r="D2" s="1983"/>
      <c r="E2" s="1989"/>
      <c r="F2" s="2012"/>
      <c r="H2" s="938"/>
      <c r="J2" s="918">
        <v>0</v>
      </c>
    </row>
    <row customHeight="1" ht="11.25" hidden="1">
      <c r="J3" s="918">
        <v>0</v>
      </c>
    </row>
    <row customHeight="1" ht="11.549999999999999">
      <c r="A4" s="2013"/>
      <c r="B4" s="2013"/>
      <c r="J4" s="918">
        <v>11</v>
      </c>
    </row>
    <row customHeight="1" ht="27.299999999999997">
      <c r="D5" s="27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02"/>
      <c r="F5" s="2703"/>
      <c r="I5" s="1178"/>
      <c r="J5" s="918">
        <v>26</v>
      </c>
    </row>
    <row customHeight="1" ht="18">
      <c r="D6" s="2639" t="str">
        <f>IF(region_name=0,"Не определено",region_name)</f>
        <v>Приморский край</v>
      </c>
      <c r="E6" s="2639"/>
      <c r="F6" s="2639"/>
      <c r="I6" s="1178"/>
      <c r="J6" s="918">
        <v>17</v>
      </c>
    </row>
    <row s="26288" customFormat="1" customHeight="1" ht="11.549999999999999">
      <c r="A7" s="964"/>
      <c r="B7" s="964"/>
      <c r="D7" s="1177"/>
      <c r="E7" s="1177"/>
      <c r="F7" s="1215"/>
      <c r="G7" s="1177"/>
      <c r="J7" s="940">
        <v>11</v>
      </c>
    </row>
    <row customHeight="1" ht="11.25" hidden="1">
      <c r="A8" s="965"/>
      <c r="B8" s="965"/>
      <c r="C8" s="920"/>
      <c r="D8" s="926"/>
      <c r="E8" s="2670"/>
      <c r="F8" s="2670"/>
      <c r="J8" s="918">
        <v>0</v>
      </c>
    </row>
    <row customHeight="1" ht="11.549999999999999">
      <c r="A9" s="965"/>
      <c r="B9" s="965"/>
      <c r="C9" s="920"/>
      <c r="D9" s="2667" t="s">
        <v>424</v>
      </c>
      <c r="E9" s="2668"/>
      <c r="F9" s="2668"/>
      <c r="G9" s="2671" t="s">
        <v>425</v>
      </c>
      <c r="J9" s="918">
        <v>11</v>
      </c>
    </row>
    <row customHeight="1" ht="11.549999999999999">
      <c r="A10" s="965"/>
      <c r="B10" s="965"/>
      <c r="C10" s="920"/>
      <c r="D10" s="1937" t="s">
        <v>88</v>
      </c>
      <c r="E10" s="1939" t="s">
        <v>426</v>
      </c>
      <c r="F10" s="1939" t="s">
        <v>427</v>
      </c>
      <c r="G10" s="2672"/>
      <c r="J10" s="918">
        <v>11</v>
      </c>
    </row>
    <row customHeight="1" ht="1.05">
      <c r="A11" s="965"/>
      <c r="B11" s="965"/>
      <c r="C11" s="920"/>
      <c r="D11" s="927"/>
      <c r="E11" s="927"/>
      <c r="F11" s="927"/>
      <c r="G11" s="927"/>
      <c r="J11" s="918">
        <v>1</v>
      </c>
    </row>
    <row customHeight="1" ht="24">
      <c r="A12" s="965"/>
      <c r="B12" s="965"/>
      <c r="C12" s="920"/>
      <c r="D12" s="1983">
        <v>1</v>
      </c>
      <c r="E12" s="93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71" t="str">
        <f>IF(org="","",org)</f>
        <v>КГУП "Примтеплоэнерго"</v>
      </c>
      <c r="G12" s="93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96"/>
      <c r="J12" s="918">
        <v>23</v>
      </c>
    </row>
    <row customHeight="1" ht="19.95">
      <c r="A13" s="965"/>
      <c r="B13" s="965"/>
      <c r="C13" s="920"/>
      <c r="D13" s="1983">
        <v>2</v>
      </c>
      <c r="E13" s="1990" t="s">
        <v>5714</v>
      </c>
      <c r="F13" s="1984" t="s">
        <v>430</v>
      </c>
      <c r="G13" s="937"/>
      <c r="H13" s="1996"/>
      <c r="J13" s="918">
        <v>19</v>
      </c>
    </row>
    <row customHeight="1" ht="19.95">
      <c r="A14" s="965"/>
      <c r="B14" s="965"/>
      <c r="C14" s="920"/>
      <c r="D14" s="1986" t="s">
        <v>832</v>
      </c>
      <c r="E14" s="1987" t="s">
        <v>5715</v>
      </c>
      <c r="F14" s="1989"/>
      <c r="G14" s="1988" t="s">
        <v>5716</v>
      </c>
      <c r="H14" s="1996"/>
      <c r="J14" s="918">
        <v>19</v>
      </c>
    </row>
    <row customHeight="1" ht="19.95">
      <c r="A15" s="965"/>
      <c r="B15" s="965"/>
      <c r="C15" s="920"/>
      <c r="D15" s="1986" t="s">
        <v>431</v>
      </c>
      <c r="E15" s="1987" t="s">
        <v>5717</v>
      </c>
      <c r="F15" s="1989"/>
      <c r="G15" s="1988" t="s">
        <v>5718</v>
      </c>
      <c r="H15" s="1996"/>
      <c r="J15" s="918">
        <v>19</v>
      </c>
    </row>
    <row customHeight="1" ht="24">
      <c r="A16" s="965"/>
      <c r="B16" s="965"/>
      <c r="C16" s="920"/>
      <c r="D16" s="1986" t="s">
        <v>434</v>
      </c>
      <c r="E16" s="1985" t="s">
        <v>5719</v>
      </c>
      <c r="F16" s="1994"/>
      <c r="G16" s="937" t="s">
        <v>5720</v>
      </c>
      <c r="H16" s="1996"/>
      <c r="J16" s="918">
        <v>23</v>
      </c>
    </row>
    <row customHeight="1" ht="48.29999999999999">
      <c r="A17" s="965"/>
      <c r="B17" s="965"/>
      <c r="C17" s="920"/>
      <c r="D17" s="1983">
        <v>3</v>
      </c>
      <c r="E17" s="1990" t="s">
        <v>5721</v>
      </c>
      <c r="F17" s="1989"/>
      <c r="G17" s="937" t="s">
        <v>5722</v>
      </c>
      <c r="H17" s="1996"/>
      <c r="J17" s="918">
        <v>46</v>
      </c>
    </row>
    <row customHeight="1" ht="48.29999999999999">
      <c r="A18" s="1938">
        <v>1</v>
      </c>
      <c r="B18" s="965"/>
      <c r="C18" s="1940"/>
      <c r="D18" s="1983" t="s">
        <v>91</v>
      </c>
      <c r="E18" s="1990" t="s">
        <v>5723</v>
      </c>
      <c r="F18" s="1989"/>
      <c r="G18" s="937" t="s">
        <v>5722</v>
      </c>
      <c r="H18" s="1996"/>
      <c r="I18" s="1315"/>
      <c r="J18" s="918">
        <v>46</v>
      </c>
    </row>
    <row customHeight="1" ht="23.25">
      <c r="A19" s="965"/>
      <c r="B19" s="965"/>
      <c r="C19" s="920"/>
      <c r="D19" s="1983" t="s">
        <v>114</v>
      </c>
      <c r="E19" s="1990" t="s">
        <v>5724</v>
      </c>
      <c r="F19" s="1984" t="s">
        <v>430</v>
      </c>
      <c r="G19" s="2934" t="s">
        <v>5725</v>
      </c>
      <c r="H19" s="938"/>
      <c r="J19" s="918">
        <v>22</v>
      </c>
    </row>
    <row s="28396" customFormat="1" customHeight="1" ht="5.25" hidden="1">
      <c r="A20" s="965"/>
      <c r="B20" s="965"/>
      <c r="C20" s="1992"/>
      <c r="D20" s="1991" t="s">
        <v>3821</v>
      </c>
      <c r="E20" s="1477"/>
      <c r="F20" s="1476"/>
      <c r="G20" s="2935"/>
      <c r="J20" s="1993">
        <v>0</v>
      </c>
    </row>
    <row customHeight="1" ht="15.75">
      <c r="A21" s="965"/>
      <c r="B21" s="965"/>
      <c r="C21" s="920"/>
      <c r="D21" s="930"/>
      <c r="E21" s="878" t="s">
        <v>463</v>
      </c>
      <c r="F21" s="932"/>
      <c r="G21" s="2936"/>
      <c r="H21" s="1996"/>
      <c r="J21" s="918">
        <v>15</v>
      </c>
    </row>
    <row s="26326" customFormat="1" customHeight="1" ht="26.25">
      <c r="A22" s="965"/>
      <c r="B22" s="965"/>
      <c r="C22" s="965"/>
      <c r="D22" s="1983" t="s">
        <v>92</v>
      </c>
      <c r="E22" s="937" t="s">
        <v>5726</v>
      </c>
      <c r="F22" s="1989"/>
      <c r="G22" s="937" t="s">
        <v>5727</v>
      </c>
      <c r="H22" s="1995"/>
      <c r="J22" s="964">
        <v>25</v>
      </c>
    </row>
    <row s="26326" customFormat="1" customHeight="1" ht="19.95">
      <c r="A23" s="965"/>
      <c r="B23" s="965"/>
      <c r="C23" s="965"/>
      <c r="D23" s="1983" t="s">
        <v>93</v>
      </c>
      <c r="E23" s="1990" t="s">
        <v>5728</v>
      </c>
      <c r="F23" s="1994"/>
      <c r="G23" s="937" t="s">
        <v>5729</v>
      </c>
      <c r="H23" s="1995"/>
      <c r="J23" s="964">
        <v>19</v>
      </c>
    </row>
    <row s="26326" customFormat="1" customHeight="1" ht="144" hidden="1">
      <c r="A24" s="965"/>
      <c r="B24" s="965"/>
      <c r="C24" s="965"/>
      <c r="D24" s="1983" t="s">
        <v>126</v>
      </c>
      <c r="E24" s="236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361"/>
      <c r="G24" s="235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95"/>
      <c r="J24" s="964">
        <v>0</v>
      </c>
    </row>
    <row customHeight="1" ht="11.25" hidden="1">
      <c r="A25" s="964" t="s">
        <v>82</v>
      </c>
      <c r="B25" s="964">
        <v>0</v>
      </c>
      <c r="C25" s="918">
        <v>3</v>
      </c>
      <c r="D25" s="919">
        <v>6</v>
      </c>
      <c r="E25" s="918">
        <v>52</v>
      </c>
      <c r="F25" s="918">
        <v>48</v>
      </c>
      <c r="G25" s="918">
        <v>93</v>
      </c>
      <c r="H25" s="918">
        <v>8</v>
      </c>
      <c r="I25" s="918">
        <v>64</v>
      </c>
      <c r="J25" s="91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71BCA1-8551-847E-8906-8630D52E4602}"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8229" width="9.140625" hidden="1"/>
    <col min="2" max="2" style="28178" width="9.140625" hidden="1"/>
    <col min="3" max="3" style="28229" width="3.7109375" hidden="1" customWidth="1"/>
    <col min="4" max="4" style="28744" width="3.00390625" customWidth="1"/>
    <col min="5" max="5" style="28229" width="6.00390625" customWidth="1"/>
    <col min="6" max="6" style="28229" width="46.00390625" customWidth="1"/>
    <col min="7" max="8" style="28229" width="16.00390625" customWidth="1"/>
    <col min="9" max="9" style="28229" width="35.00390625" customWidth="1"/>
    <col min="10" max="10" style="28229" width="89.00390625" customWidth="1"/>
    <col min="11" max="11" style="28181" width="3.00390625" customWidth="1"/>
    <col min="12" max="14" style="28181" width="8.00390625" customWidth="1"/>
    <col min="15" max="15" style="28181" width="25.00390625" customWidth="1"/>
    <col min="16" max="16" style="28181" width="14.00390625" customWidth="1"/>
    <col min="17" max="20" style="25989" width="8.00390625" customWidth="1"/>
    <col min="21" max="254" style="28229" width="8.00390625" customWidth="1"/>
    <col min="255" max="255" style="28229" width="9.140625" hidden="1"/>
  </cols>
  <sheetData>
    <row customHeight="1" ht="22.5" hidden="1">
      <c r="F1" s="2094" t="s">
        <v>5730</v>
      </c>
      <c r="G1" s="2094" t="s">
        <v>48</v>
      </c>
      <c r="H1" s="2094" t="s">
        <v>50</v>
      </c>
      <c r="IU1" s="1618" t="s">
        <v>14</v>
      </c>
    </row>
    <row s="28966" customFormat="1" customHeight="1" ht="22.5" hidden="1">
      <c r="A2" s="1294"/>
      <c r="B2" s="1623">
        <v>1</v>
      </c>
      <c r="C2" s="1623"/>
      <c r="D2" s="4855" t="s">
        <v>103</v>
      </c>
      <c r="E2" s="1947"/>
      <c r="F2" s="1954"/>
      <c r="G2" s="1954"/>
      <c r="H2" s="1954"/>
      <c r="I2" s="2447"/>
      <c r="J2" s="2448"/>
      <c r="K2" s="1998"/>
      <c r="L2" s="974"/>
      <c r="M2" s="974"/>
      <c r="N2" s="963" t="str">
        <f t="array" ref="N2:N2">IF(ISERROR(MATCH(MID(O2,1,250),MID(note_ter,1,250),0)),"n","y")</f>
        <v>n</v>
      </c>
      <c r="O2" s="974"/>
      <c r="P2" s="963" t="str">
        <f>G2&amp;"("&amp;J2&amp;")"</f>
        <v>()</v>
      </c>
      <c r="Q2" s="1623"/>
      <c r="R2" s="1623"/>
      <c r="S2" s="883"/>
      <c r="T2" s="1623"/>
      <c r="U2" s="1623"/>
      <c r="V2" s="1623"/>
      <c r="W2" s="885"/>
      <c r="X2" s="885"/>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882"/>
      <c r="AZ2" s="882"/>
      <c r="BA2" s="882"/>
      <c r="BB2" s="882"/>
      <c r="BC2" s="882"/>
      <c r="BD2" s="882"/>
      <c r="BE2" s="882"/>
      <c r="BF2" s="882"/>
      <c r="BG2" s="882"/>
      <c r="BH2" s="882"/>
      <c r="BI2" s="882"/>
      <c r="BJ2" s="882"/>
      <c r="BK2" s="882"/>
      <c r="BL2" s="882"/>
      <c r="BM2" s="882"/>
      <c r="BN2" s="882"/>
      <c r="BO2" s="882"/>
      <c r="BP2" s="882"/>
      <c r="BQ2" s="882"/>
      <c r="BR2" s="882"/>
      <c r="BS2" s="882"/>
      <c r="BT2" s="885"/>
      <c r="BU2" s="885"/>
      <c r="BV2" s="885"/>
      <c r="BW2" s="885"/>
      <c r="BX2" s="885"/>
      <c r="BY2" s="885"/>
      <c r="BZ2" s="885"/>
      <c r="CA2" s="885"/>
      <c r="CB2" s="885"/>
      <c r="CC2" s="885"/>
      <c r="IU2" s="886">
        <v>0</v>
      </c>
    </row>
    <row s="27100" customFormat="1" customHeight="1" ht="4.2">
      <c r="A3" s="959"/>
      <c r="D3" s="957"/>
      <c r="F3" s="710" t="s">
        <v>83</v>
      </c>
      <c r="G3" s="957" t="s">
        <v>84</v>
      </c>
      <c r="H3" s="957"/>
      <c r="I3" s="957"/>
      <c r="J3" s="690" t="s">
        <v>85</v>
      </c>
      <c r="K3" s="710" t="s">
        <v>83</v>
      </c>
      <c r="L3" s="710"/>
      <c r="M3" s="710"/>
      <c r="N3" s="710"/>
      <c r="O3" s="711"/>
      <c r="P3" s="710"/>
      <c r="Q3" s="710"/>
      <c r="R3" s="710"/>
      <c r="S3" s="710"/>
      <c r="T3" s="710"/>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c r="AT3" s="690"/>
      <c r="AU3" s="690"/>
      <c r="AV3" s="690"/>
      <c r="AW3" s="690"/>
      <c r="AX3" s="690"/>
      <c r="AY3" s="690"/>
      <c r="AZ3" s="690"/>
      <c r="BA3" s="690"/>
      <c r="BB3" s="690"/>
      <c r="BC3" s="690"/>
      <c r="BD3" s="690"/>
      <c r="BE3" s="690"/>
      <c r="BF3" s="690"/>
      <c r="BG3" s="690"/>
      <c r="BH3" s="690"/>
      <c r="BI3" s="690"/>
      <c r="BJ3" s="690"/>
      <c r="BK3" s="690"/>
      <c r="BL3" s="690"/>
      <c r="BM3" s="690"/>
      <c r="BN3" s="690"/>
      <c r="BO3" s="690"/>
      <c r="BP3" s="690"/>
      <c r="BQ3" s="690"/>
      <c r="BR3" s="690"/>
      <c r="BS3" s="690"/>
      <c r="BT3" s="690"/>
      <c r="BU3" s="690"/>
      <c r="BV3" s="690"/>
      <c r="BW3" s="690"/>
      <c r="BX3" s="690"/>
      <c r="BY3" s="690"/>
      <c r="BZ3" s="690"/>
      <c r="CA3" s="690"/>
      <c r="CB3" s="690"/>
      <c r="CC3" s="690"/>
      <c r="CD3" s="690"/>
      <c r="CE3" s="690"/>
      <c r="CF3" s="690"/>
      <c r="CG3" s="690"/>
      <c r="CH3" s="690"/>
      <c r="CI3" s="690"/>
      <c r="CJ3" s="690"/>
      <c r="CK3" s="690"/>
      <c r="CL3" s="690"/>
      <c r="CM3" s="690"/>
      <c r="CN3" s="690"/>
      <c r="CO3" s="690"/>
      <c r="CP3" s="690"/>
      <c r="CQ3" s="690"/>
      <c r="CR3" s="690"/>
      <c r="CS3" s="690"/>
      <c r="CT3" s="690"/>
      <c r="CU3" s="690"/>
      <c r="CV3" s="690"/>
      <c r="CW3" s="690"/>
      <c r="CX3" s="690"/>
      <c r="CY3" s="690"/>
      <c r="CZ3" s="690"/>
      <c r="DA3" s="690"/>
      <c r="DB3" s="690"/>
      <c r="DC3" s="690"/>
      <c r="DD3" s="690"/>
      <c r="DE3" s="690"/>
      <c r="DF3" s="690"/>
      <c r="DG3" s="690"/>
      <c r="DH3" s="690"/>
      <c r="DI3" s="690"/>
      <c r="DJ3" s="690"/>
      <c r="DK3" s="690"/>
      <c r="DL3" s="690"/>
      <c r="DM3" s="690"/>
      <c r="DN3" s="690"/>
      <c r="DO3" s="690"/>
      <c r="DP3" s="690"/>
      <c r="DQ3" s="690"/>
      <c r="DR3" s="690"/>
      <c r="DS3" s="690"/>
      <c r="DT3" s="690"/>
      <c r="DU3" s="690"/>
      <c r="DV3" s="690"/>
      <c r="DW3" s="690"/>
      <c r="DX3" s="690"/>
      <c r="DY3" s="690"/>
      <c r="DZ3" s="690"/>
      <c r="EA3" s="690"/>
      <c r="EB3" s="690"/>
      <c r="EC3" s="690"/>
      <c r="ED3" s="690"/>
      <c r="EE3" s="690"/>
      <c r="EF3" s="690"/>
      <c r="EG3" s="690"/>
      <c r="EH3" s="690"/>
      <c r="EI3" s="690"/>
      <c r="EJ3" s="690"/>
      <c r="EK3" s="690"/>
      <c r="EL3" s="690"/>
      <c r="EM3" s="690"/>
      <c r="EN3" s="690"/>
      <c r="EO3" s="690"/>
      <c r="EP3" s="690"/>
      <c r="EQ3" s="690"/>
      <c r="ER3" s="690"/>
      <c r="ES3" s="690"/>
      <c r="ET3" s="690"/>
      <c r="EU3" s="690"/>
      <c r="EV3" s="690"/>
      <c r="EW3" s="690"/>
      <c r="EX3" s="690"/>
      <c r="EY3" s="690"/>
      <c r="EZ3" s="690"/>
      <c r="FA3" s="690"/>
      <c r="FB3" s="690"/>
      <c r="FC3" s="690"/>
      <c r="FD3" s="690"/>
      <c r="FE3" s="690"/>
      <c r="FF3" s="690"/>
      <c r="FG3" s="690"/>
      <c r="FH3" s="690"/>
      <c r="FI3" s="690"/>
      <c r="FJ3" s="690"/>
      <c r="FK3" s="690"/>
      <c r="FL3" s="690"/>
      <c r="FM3" s="690"/>
      <c r="FN3" s="690"/>
      <c r="FO3" s="690"/>
      <c r="FP3" s="690"/>
      <c r="FQ3" s="690"/>
      <c r="FR3" s="690"/>
      <c r="FS3" s="690"/>
      <c r="FT3" s="690"/>
      <c r="FU3" s="690"/>
      <c r="FV3" s="690"/>
      <c r="FW3" s="690"/>
      <c r="FX3" s="690"/>
      <c r="FY3" s="690"/>
      <c r="FZ3" s="690"/>
      <c r="GA3" s="690"/>
      <c r="GB3" s="690"/>
      <c r="GC3" s="690"/>
      <c r="GD3" s="690"/>
      <c r="GE3" s="690"/>
      <c r="GF3" s="690"/>
      <c r="GG3" s="690"/>
      <c r="GH3" s="690"/>
      <c r="GI3" s="690"/>
      <c r="GJ3" s="690"/>
      <c r="GK3" s="690"/>
      <c r="GL3" s="690"/>
      <c r="GM3" s="690"/>
      <c r="GN3" s="690"/>
      <c r="GO3" s="690"/>
      <c r="GP3" s="690"/>
      <c r="GQ3" s="690"/>
      <c r="GR3" s="690"/>
      <c r="GS3" s="690"/>
      <c r="GT3" s="690"/>
      <c r="GU3" s="690"/>
      <c r="GV3" s="690"/>
      <c r="GW3" s="690"/>
      <c r="GX3" s="690"/>
      <c r="GY3" s="690"/>
      <c r="GZ3" s="690"/>
      <c r="HA3" s="690"/>
      <c r="HB3" s="690"/>
      <c r="HC3" s="690"/>
      <c r="HD3" s="690"/>
      <c r="HE3" s="690"/>
      <c r="HF3" s="690"/>
      <c r="HG3" s="690"/>
      <c r="HH3" s="690"/>
      <c r="HI3" s="690"/>
      <c r="HJ3" s="690"/>
      <c r="HK3" s="690"/>
      <c r="HL3" s="690"/>
      <c r="HM3" s="690"/>
      <c r="HN3" s="690"/>
      <c r="HO3" s="690"/>
      <c r="HP3" s="690"/>
      <c r="HQ3" s="690"/>
      <c r="HR3" s="690"/>
      <c r="HS3" s="690"/>
      <c r="HT3" s="690"/>
      <c r="HU3" s="690"/>
      <c r="HV3" s="690"/>
      <c r="HW3" s="690"/>
      <c r="HX3" s="690"/>
      <c r="HY3" s="690"/>
      <c r="HZ3" s="690"/>
      <c r="IA3" s="690"/>
      <c r="IB3" s="690"/>
      <c r="IC3" s="690"/>
      <c r="ID3" s="690"/>
      <c r="IE3" s="690"/>
      <c r="IF3" s="690"/>
      <c r="IG3" s="690"/>
      <c r="IH3" s="690"/>
      <c r="II3" s="690"/>
      <c r="IJ3" s="690"/>
      <c r="IK3" s="690"/>
      <c r="IL3" s="690"/>
      <c r="IM3" s="690"/>
      <c r="IN3" s="690"/>
      <c r="IO3" s="690"/>
      <c r="IP3" s="690"/>
      <c r="IQ3" s="690"/>
      <c r="IR3" s="690"/>
      <c r="IS3" s="690"/>
      <c r="IT3" s="690"/>
      <c r="IU3" s="974">
        <v>4</v>
      </c>
    </row>
    <row s="26438" customFormat="1" customHeight="1" ht="14.699999999999998">
      <c r="A4" s="1618"/>
      <c r="B4" s="1623"/>
      <c r="C4" s="1618"/>
      <c r="D4" s="1958"/>
      <c r="E4" s="972"/>
      <c r="F4" s="2105"/>
      <c r="G4" s="972"/>
      <c r="H4" s="972"/>
      <c r="I4" s="972"/>
      <c r="J4" s="629"/>
      <c r="K4" s="710"/>
      <c r="L4" s="963"/>
      <c r="M4" s="963"/>
      <c r="N4" s="963"/>
      <c r="O4" s="689"/>
      <c r="P4" s="963"/>
      <c r="Q4" s="688"/>
      <c r="R4" s="688"/>
      <c r="S4" s="688"/>
      <c r="T4" s="688"/>
      <c r="IU4" s="970">
        <v>14</v>
      </c>
    </row>
    <row s="26438" customFormat="1" customHeight="1" ht="27.299999999999997">
      <c r="A5" s="1618"/>
      <c r="B5" s="1623"/>
      <c r="C5" s="1618"/>
      <c r="D5" s="1958"/>
      <c r="E5" s="256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63"/>
      <c r="G5" s="2563"/>
      <c r="H5" s="2563"/>
      <c r="I5" s="2563"/>
      <c r="J5" s="2563"/>
      <c r="K5" s="710"/>
      <c r="L5" s="963"/>
      <c r="M5" s="963"/>
      <c r="N5" s="963"/>
      <c r="O5" s="689"/>
      <c r="P5" s="963"/>
      <c r="Q5" s="688"/>
      <c r="R5" s="688"/>
      <c r="S5" s="688"/>
      <c r="T5" s="688"/>
      <c r="IU5" s="970">
        <v>26</v>
      </c>
    </row>
    <row s="26438" customFormat="1" customHeight="1" ht="14.699999999999998">
      <c r="A6" s="1618"/>
      <c r="B6" s="1623"/>
      <c r="C6" s="1618"/>
      <c r="D6" s="1958"/>
      <c r="E6" s="972"/>
      <c r="F6" s="630"/>
      <c r="G6" s="630"/>
      <c r="H6" s="630"/>
      <c r="I6" s="630"/>
      <c r="J6" s="631"/>
      <c r="K6" s="963"/>
      <c r="L6" s="963"/>
      <c r="M6" s="963"/>
      <c r="N6" s="963"/>
      <c r="O6" s="689"/>
      <c r="P6" s="963"/>
      <c r="Q6" s="688"/>
      <c r="R6" s="688"/>
      <c r="S6" s="688"/>
      <c r="T6" s="688"/>
      <c r="IU6" s="970">
        <v>14</v>
      </c>
    </row>
    <row s="26438" customFormat="1" customHeight="1" ht="14.699999999999998">
      <c r="A7" s="1618"/>
      <c r="B7" s="1623"/>
      <c r="C7" s="1618"/>
      <c r="D7" s="1958"/>
      <c r="E7" s="2564" t="s">
        <v>424</v>
      </c>
      <c r="F7" s="2565"/>
      <c r="G7" s="2565"/>
      <c r="H7" s="2565"/>
      <c r="I7" s="2565"/>
      <c r="J7" s="2937" t="s">
        <v>425</v>
      </c>
      <c r="K7" s="963"/>
      <c r="L7" s="963"/>
      <c r="M7" s="963"/>
      <c r="N7" s="963"/>
      <c r="O7" s="689"/>
      <c r="P7" s="963"/>
      <c r="Q7" s="688"/>
      <c r="R7" s="688"/>
      <c r="S7" s="688"/>
      <c r="T7" s="688"/>
      <c r="IU7" s="970">
        <v>14</v>
      </c>
    </row>
    <row s="26438" customFormat="1" customHeight="1" ht="21">
      <c r="A8" s="1618"/>
      <c r="B8" s="1623"/>
      <c r="C8" s="1618"/>
      <c r="D8" s="1958"/>
      <c r="E8" s="2011" t="s">
        <v>88</v>
      </c>
      <c r="F8" s="2003" t="s">
        <v>5730</v>
      </c>
      <c r="G8" s="2003" t="s">
        <v>48</v>
      </c>
      <c r="H8" s="2003" t="s">
        <v>50</v>
      </c>
      <c r="I8" s="2003" t="s">
        <v>5731</v>
      </c>
      <c r="J8" s="2938"/>
      <c r="K8" s="963"/>
      <c r="L8" s="963"/>
      <c r="M8" s="963"/>
      <c r="N8" s="963"/>
      <c r="O8" s="689"/>
      <c r="P8" s="963"/>
      <c r="Q8" s="688"/>
      <c r="R8" s="688"/>
      <c r="S8" s="688"/>
      <c r="T8" s="688"/>
      <c r="IU8" s="970">
        <v>20</v>
      </c>
    </row>
    <row s="28966" customFormat="1" customHeight="1" ht="23.25">
      <c r="A9" s="2094"/>
      <c r="B9" s="1623">
        <v>1</v>
      </c>
      <c r="C9" s="1623"/>
      <c r="D9" s="1264"/>
      <c r="E9" s="1947">
        <v>1</v>
      </c>
      <c r="F9" s="2010"/>
      <c r="G9" s="1954"/>
      <c r="H9" s="1954"/>
      <c r="I9" s="2001"/>
      <c r="J9" s="26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98"/>
      <c r="L9" s="974"/>
      <c r="M9" s="974"/>
      <c r="N9" s="963" t="str">
        <f t="array" ref="N9:N9">IF(ISERROR(MATCH(MID(O9,1,250),MID(note_ter,1,250),0)),"n","y")</f>
        <v>n</v>
      </c>
      <c r="O9" s="974"/>
      <c r="P9" s="96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23"/>
      <c r="R9" s="1623"/>
      <c r="S9" s="883"/>
      <c r="T9" s="1623"/>
      <c r="U9" s="1623"/>
      <c r="V9" s="1623"/>
      <c r="W9" s="885"/>
      <c r="X9" s="885"/>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5"/>
      <c r="BU9" s="885"/>
      <c r="BV9" s="885"/>
      <c r="BW9" s="885"/>
      <c r="BX9" s="885"/>
      <c r="BY9" s="885"/>
      <c r="BZ9" s="885"/>
      <c r="CA9" s="885"/>
      <c r="CB9" s="885"/>
      <c r="CC9" s="885"/>
      <c r="IU9" s="886">
        <v>22</v>
      </c>
    </row>
    <row s="28966" customFormat="1" customHeight="1" ht="15.75">
      <c r="A10" s="2094"/>
      <c r="B10" s="1623"/>
      <c r="C10" s="875"/>
      <c r="D10" s="1264"/>
      <c r="E10" s="2004"/>
      <c r="F10" s="1963" t="s">
        <v>5732</v>
      </c>
      <c r="G10" s="2005"/>
      <c r="H10" s="2005"/>
      <c r="I10" s="2362"/>
      <c r="J10" s="2634"/>
      <c r="K10" s="1999"/>
      <c r="L10" s="974"/>
      <c r="M10" s="974"/>
      <c r="N10" s="974"/>
      <c r="O10" s="963"/>
      <c r="P10" s="974"/>
      <c r="Q10" s="1623"/>
      <c r="R10" s="1623"/>
      <c r="S10" s="883"/>
      <c r="T10" s="1623"/>
      <c r="U10" s="1623"/>
      <c r="V10" s="1623"/>
      <c r="W10" s="885"/>
      <c r="X10" s="885"/>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5"/>
      <c r="BU10" s="885"/>
      <c r="BV10" s="885"/>
      <c r="BW10" s="885"/>
      <c r="BX10" s="885"/>
      <c r="BY10" s="885"/>
      <c r="BZ10" s="885"/>
      <c r="CA10" s="885"/>
      <c r="CB10" s="885"/>
      <c r="CC10" s="885"/>
      <c r="IU10" s="886">
        <v>15</v>
      </c>
    </row>
    <row s="26438" customFormat="1" customHeight="1" ht="22.049999999999997">
      <c r="A11" s="1618"/>
      <c r="B11" s="1623"/>
      <c r="C11" s="1618"/>
      <c r="D11" s="914"/>
      <c r="E11" s="643"/>
      <c r="F11" s="643"/>
      <c r="G11" s="643"/>
      <c r="H11" s="643"/>
      <c r="I11" s="643"/>
      <c r="J11" s="643"/>
      <c r="K11" s="963"/>
      <c r="L11" s="963"/>
      <c r="M11" s="963"/>
      <c r="N11" s="963"/>
      <c r="O11" s="689"/>
      <c r="P11" s="963"/>
      <c r="Q11" s="688"/>
      <c r="R11" s="688"/>
      <c r="S11" s="688"/>
      <c r="T11" s="688"/>
      <c r="IU11" s="970">
        <v>21</v>
      </c>
    </row>
    <row s="26438" customFormat="1" customHeight="1" ht="14.699999999999998">
      <c r="A12" s="1618"/>
      <c r="B12" s="1623"/>
      <c r="C12" s="1618"/>
      <c r="D12" s="914"/>
      <c r="E12" s="1618"/>
      <c r="F12" s="1618"/>
      <c r="G12" s="1618"/>
      <c r="H12" s="1618"/>
      <c r="I12" s="1618"/>
      <c r="J12" s="1618"/>
      <c r="K12" s="963"/>
      <c r="L12" s="963"/>
      <c r="M12" s="963"/>
      <c r="N12" s="963"/>
      <c r="O12" s="689"/>
      <c r="P12" s="963"/>
      <c r="Q12" s="688"/>
      <c r="R12" s="688"/>
      <c r="S12" s="688"/>
      <c r="T12" s="688"/>
      <c r="IU12" s="970">
        <v>14</v>
      </c>
    </row>
    <row s="26438" customFormat="1" customHeight="1" ht="1.05">
      <c r="A13" s="1618"/>
      <c r="B13" s="1623"/>
      <c r="C13" s="1618"/>
      <c r="D13" s="914"/>
      <c r="E13" s="1618"/>
      <c r="F13" s="1618"/>
      <c r="G13" s="1618"/>
      <c r="H13" s="1618"/>
      <c r="I13" s="1618"/>
      <c r="J13" s="1618"/>
      <c r="K13" s="963"/>
      <c r="L13" s="963"/>
      <c r="M13" s="963"/>
      <c r="N13" s="963"/>
      <c r="O13" s="689"/>
      <c r="P13" s="963"/>
      <c r="Q13" s="688"/>
      <c r="R13" s="688"/>
      <c r="S13" s="688"/>
      <c r="T13" s="688"/>
      <c r="IU13" s="970">
        <v>1</v>
      </c>
    </row>
    <row s="27533" customFormat="1" customHeight="1" ht="10.5">
      <c r="B14" s="1297"/>
      <c r="D14" s="645"/>
      <c r="K14" s="963"/>
      <c r="L14" s="963"/>
      <c r="M14" s="963"/>
      <c r="N14" s="963"/>
      <c r="O14" s="689"/>
      <c r="P14" s="963"/>
      <c r="Q14" s="688"/>
      <c r="R14" s="688"/>
      <c r="S14" s="688"/>
      <c r="T14" s="688"/>
      <c r="IU14" s="644">
        <v>10</v>
      </c>
    </row>
    <row s="27533" customFormat="1" customHeight="1" ht="10.5">
      <c r="B15" s="1297"/>
      <c r="D15" s="645"/>
      <c r="K15" s="963"/>
      <c r="L15" s="963"/>
      <c r="M15" s="963"/>
      <c r="N15" s="963"/>
      <c r="O15" s="689"/>
      <c r="P15" s="963"/>
      <c r="Q15" s="688"/>
      <c r="R15" s="688"/>
      <c r="S15" s="688"/>
      <c r="T15" s="688"/>
      <c r="IU15" s="644">
        <v>10</v>
      </c>
    </row>
    <row customHeight="1" ht="14.699999999999998">
      <c r="IU16" s="1618">
        <v>14</v>
      </c>
    </row>
    <row customHeight="1" ht="14.699999999999998">
      <c r="IU17" s="1618">
        <v>14</v>
      </c>
    </row>
    <row customHeight="1" ht="14.699999999999998">
      <c r="IU18" s="1618">
        <v>14</v>
      </c>
    </row>
    <row customHeight="1" ht="14.699999999999998">
      <c r="G19" s="836"/>
      <c r="H19" s="836"/>
      <c r="I19" s="836"/>
      <c r="IU19" s="1618">
        <v>14</v>
      </c>
    </row>
    <row customHeight="1" ht="14.699999999999998">
      <c r="IU20" s="1618">
        <v>14</v>
      </c>
    </row>
    <row customHeight="1" ht="14.699999999999998">
      <c r="IU21" s="1618">
        <v>14</v>
      </c>
    </row>
    <row customHeight="1" ht="14.699999999999998">
      <c r="IU22" s="1618">
        <v>14</v>
      </c>
    </row>
    <row customHeight="1" ht="14.699999999999998">
      <c r="K23" s="1618"/>
      <c r="L23" s="1618"/>
      <c r="M23" s="1618"/>
      <c r="IU23" s="1618">
        <v>14</v>
      </c>
    </row>
    <row customHeight="1" ht="22.5" hidden="1">
      <c r="A24" s="1618" t="s">
        <v>82</v>
      </c>
      <c r="B24" s="1623">
        <v>0</v>
      </c>
      <c r="C24" s="1618">
        <v>0</v>
      </c>
      <c r="D24" s="914">
        <v>3</v>
      </c>
      <c r="E24" s="1618">
        <v>6</v>
      </c>
      <c r="F24" s="1618">
        <v>46</v>
      </c>
      <c r="G24" s="1618">
        <v>16</v>
      </c>
      <c r="H24" s="1618">
        <v>16</v>
      </c>
      <c r="I24" s="1618">
        <v>35</v>
      </c>
      <c r="J24" s="1618">
        <v>89</v>
      </c>
      <c r="K24" s="963">
        <v>3</v>
      </c>
      <c r="L24" s="963">
        <v>8</v>
      </c>
      <c r="M24" s="963">
        <v>8</v>
      </c>
      <c r="N24" s="963">
        <v>8</v>
      </c>
      <c r="O24" s="689">
        <v>25</v>
      </c>
      <c r="P24" s="963">
        <v>14</v>
      </c>
      <c r="Q24" s="688">
        <v>8</v>
      </c>
      <c r="R24" s="688">
        <v>8</v>
      </c>
      <c r="S24" s="688">
        <v>8</v>
      </c>
      <c r="T24" s="688">
        <v>8</v>
      </c>
      <c r="U24" s="1618">
        <v>8</v>
      </c>
      <c r="V24" s="1618">
        <v>8</v>
      </c>
      <c r="W24" s="1618">
        <v>8</v>
      </c>
      <c r="X24" s="1618">
        <v>8</v>
      </c>
      <c r="Y24" s="1618">
        <v>8</v>
      </c>
      <c r="Z24" s="1618">
        <v>8</v>
      </c>
      <c r="AA24" s="1618">
        <v>8</v>
      </c>
      <c r="AB24" s="1618">
        <v>8</v>
      </c>
      <c r="AC24" s="1618">
        <v>8</v>
      </c>
      <c r="AD24" s="1618">
        <v>8</v>
      </c>
      <c r="AE24" s="1618">
        <v>8</v>
      </c>
      <c r="AF24" s="1618">
        <v>8</v>
      </c>
      <c r="AG24" s="1618">
        <v>8</v>
      </c>
      <c r="AH24" s="1618">
        <v>8</v>
      </c>
      <c r="AI24" s="1618">
        <v>8</v>
      </c>
      <c r="AJ24" s="1618">
        <v>8</v>
      </c>
      <c r="AK24" s="1618">
        <v>8</v>
      </c>
      <c r="AL24" s="1618">
        <v>8</v>
      </c>
      <c r="AM24" s="1618">
        <v>8</v>
      </c>
      <c r="AN24" s="1618">
        <v>8</v>
      </c>
      <c r="AO24" s="1618">
        <v>8</v>
      </c>
      <c r="AP24" s="1618">
        <v>8</v>
      </c>
      <c r="AQ24" s="1618">
        <v>8</v>
      </c>
      <c r="AR24" s="1618">
        <v>8</v>
      </c>
      <c r="AS24" s="1618">
        <v>8</v>
      </c>
      <c r="AT24" s="1618">
        <v>8</v>
      </c>
      <c r="AU24" s="1618">
        <v>8</v>
      </c>
      <c r="AV24" s="1618">
        <v>8</v>
      </c>
      <c r="AW24" s="1618">
        <v>8</v>
      </c>
      <c r="AX24" s="1618">
        <v>8</v>
      </c>
      <c r="AY24" s="1618">
        <v>8</v>
      </c>
      <c r="AZ24" s="1618">
        <v>8</v>
      </c>
      <c r="BA24" s="1618">
        <v>8</v>
      </c>
      <c r="BB24" s="1618">
        <v>8</v>
      </c>
      <c r="BC24" s="1618">
        <v>8</v>
      </c>
      <c r="BD24" s="1618">
        <v>8</v>
      </c>
      <c r="BE24" s="1618">
        <v>8</v>
      </c>
      <c r="BF24" s="1618">
        <v>8</v>
      </c>
      <c r="BG24" s="1618">
        <v>8</v>
      </c>
      <c r="BH24" s="1618">
        <v>8</v>
      </c>
      <c r="BI24" s="1618">
        <v>8</v>
      </c>
      <c r="BJ24" s="1618">
        <v>8</v>
      </c>
      <c r="BK24" s="1618">
        <v>8</v>
      </c>
      <c r="BL24" s="1618">
        <v>8</v>
      </c>
      <c r="BM24" s="1618">
        <v>8</v>
      </c>
      <c r="BN24" s="1618">
        <v>8</v>
      </c>
      <c r="BO24" s="1618">
        <v>8</v>
      </c>
      <c r="BP24" s="1618">
        <v>8</v>
      </c>
      <c r="BQ24" s="1618">
        <v>8</v>
      </c>
      <c r="BR24" s="1618">
        <v>8</v>
      </c>
      <c r="BS24" s="1618">
        <v>8</v>
      </c>
      <c r="BT24" s="1618">
        <v>8</v>
      </c>
      <c r="BU24" s="1618">
        <v>8</v>
      </c>
      <c r="BV24" s="1618">
        <v>8</v>
      </c>
      <c r="BW24" s="1618">
        <v>8</v>
      </c>
      <c r="BX24" s="1618">
        <v>8</v>
      </c>
      <c r="BY24" s="1618">
        <v>8</v>
      </c>
      <c r="BZ24" s="1618">
        <v>8</v>
      </c>
      <c r="CA24" s="1618">
        <v>8</v>
      </c>
      <c r="CB24" s="1618">
        <v>8</v>
      </c>
      <c r="CC24" s="1618">
        <v>8</v>
      </c>
      <c r="CD24" s="1618">
        <v>8</v>
      </c>
      <c r="CE24" s="1618">
        <v>8</v>
      </c>
      <c r="CF24" s="1618">
        <v>8</v>
      </c>
      <c r="CG24" s="1618">
        <v>8</v>
      </c>
      <c r="CH24" s="1618">
        <v>8</v>
      </c>
      <c r="CI24" s="1618">
        <v>8</v>
      </c>
      <c r="CJ24" s="1618">
        <v>8</v>
      </c>
      <c r="CK24" s="1618">
        <v>8</v>
      </c>
      <c r="CL24" s="1618">
        <v>8</v>
      </c>
      <c r="CM24" s="1618">
        <v>8</v>
      </c>
      <c r="CN24" s="1618">
        <v>8</v>
      </c>
      <c r="CO24" s="1618">
        <v>8</v>
      </c>
      <c r="CP24" s="1618">
        <v>8</v>
      </c>
      <c r="CQ24" s="1618">
        <v>8</v>
      </c>
      <c r="CR24" s="1618">
        <v>8</v>
      </c>
      <c r="CS24" s="1618">
        <v>8</v>
      </c>
      <c r="CT24" s="1618">
        <v>8</v>
      </c>
      <c r="CU24" s="1618">
        <v>8</v>
      </c>
      <c r="CV24" s="1618">
        <v>8</v>
      </c>
      <c r="CW24" s="1618">
        <v>8</v>
      </c>
      <c r="CX24" s="1618">
        <v>8</v>
      </c>
      <c r="CY24" s="1618">
        <v>8</v>
      </c>
      <c r="CZ24" s="1618">
        <v>8</v>
      </c>
      <c r="DA24" s="1618">
        <v>8</v>
      </c>
      <c r="DB24" s="1618">
        <v>8</v>
      </c>
      <c r="DC24" s="1618">
        <v>8</v>
      </c>
      <c r="DD24" s="1618">
        <v>8</v>
      </c>
      <c r="DE24" s="1618">
        <v>8</v>
      </c>
      <c r="DF24" s="1618">
        <v>8</v>
      </c>
      <c r="DG24" s="1618">
        <v>8</v>
      </c>
      <c r="DH24" s="1618">
        <v>8</v>
      </c>
      <c r="DI24" s="1618">
        <v>8</v>
      </c>
      <c r="DJ24" s="1618">
        <v>8</v>
      </c>
      <c r="DK24" s="1618">
        <v>8</v>
      </c>
      <c r="DL24" s="1618">
        <v>8</v>
      </c>
      <c r="DM24" s="1618">
        <v>8</v>
      </c>
      <c r="DN24" s="1618">
        <v>8</v>
      </c>
      <c r="DO24" s="1618">
        <v>8</v>
      </c>
      <c r="DP24" s="1618">
        <v>8</v>
      </c>
      <c r="DQ24" s="1618">
        <v>8</v>
      </c>
      <c r="DR24" s="1618">
        <v>8</v>
      </c>
      <c r="DS24" s="1618">
        <v>8</v>
      </c>
      <c r="DT24" s="1618">
        <v>8</v>
      </c>
      <c r="DU24" s="1618">
        <v>8</v>
      </c>
      <c r="DV24" s="1618">
        <v>8</v>
      </c>
      <c r="DW24" s="1618">
        <v>8</v>
      </c>
      <c r="DX24" s="1618">
        <v>8</v>
      </c>
      <c r="DY24" s="1618">
        <v>8</v>
      </c>
      <c r="DZ24" s="1618">
        <v>8</v>
      </c>
      <c r="EA24" s="1618">
        <v>8</v>
      </c>
      <c r="EB24" s="1618">
        <v>8</v>
      </c>
      <c r="EC24" s="1618">
        <v>8</v>
      </c>
      <c r="ED24" s="1618">
        <v>8</v>
      </c>
      <c r="EE24" s="1618">
        <v>8</v>
      </c>
      <c r="EF24" s="1618">
        <v>8</v>
      </c>
      <c r="EG24" s="1618">
        <v>8</v>
      </c>
      <c r="EH24" s="1618">
        <v>8</v>
      </c>
      <c r="EI24" s="1618">
        <v>8</v>
      </c>
      <c r="EJ24" s="1618">
        <v>8</v>
      </c>
      <c r="EK24" s="1618">
        <v>8</v>
      </c>
      <c r="EL24" s="1618">
        <v>8</v>
      </c>
      <c r="EM24" s="1618">
        <v>8</v>
      </c>
      <c r="EN24" s="1618">
        <v>8</v>
      </c>
      <c r="EO24" s="1618">
        <v>8</v>
      </c>
      <c r="EP24" s="1618">
        <v>8</v>
      </c>
      <c r="EQ24" s="1618">
        <v>8</v>
      </c>
      <c r="ER24" s="1618">
        <v>8</v>
      </c>
      <c r="ES24" s="1618">
        <v>8</v>
      </c>
      <c r="ET24" s="1618">
        <v>8</v>
      </c>
      <c r="EU24" s="1618">
        <v>8</v>
      </c>
      <c r="EV24" s="1618">
        <v>8</v>
      </c>
      <c r="EW24" s="1618">
        <v>8</v>
      </c>
      <c r="EX24" s="1618">
        <v>8</v>
      </c>
      <c r="EY24" s="1618">
        <v>8</v>
      </c>
      <c r="EZ24" s="1618">
        <v>8</v>
      </c>
      <c r="FA24" s="1618">
        <v>8</v>
      </c>
      <c r="FB24" s="1618">
        <v>8</v>
      </c>
      <c r="FC24" s="1618">
        <v>8</v>
      </c>
      <c r="FD24" s="1618">
        <v>8</v>
      </c>
      <c r="FE24" s="1618">
        <v>8</v>
      </c>
      <c r="FF24" s="1618">
        <v>8</v>
      </c>
      <c r="FG24" s="1618">
        <v>8</v>
      </c>
      <c r="FH24" s="1618">
        <v>8</v>
      </c>
      <c r="FI24" s="1618">
        <v>8</v>
      </c>
      <c r="FJ24" s="1618">
        <v>8</v>
      </c>
      <c r="FK24" s="1618">
        <v>8</v>
      </c>
      <c r="FL24" s="1618">
        <v>8</v>
      </c>
      <c r="FM24" s="1618">
        <v>8</v>
      </c>
      <c r="FN24" s="1618">
        <v>8</v>
      </c>
      <c r="FO24" s="1618">
        <v>8</v>
      </c>
      <c r="FP24" s="1618">
        <v>8</v>
      </c>
      <c r="FQ24" s="1618">
        <v>8</v>
      </c>
      <c r="FR24" s="1618">
        <v>8</v>
      </c>
      <c r="FS24" s="1618">
        <v>8</v>
      </c>
      <c r="FT24" s="1618">
        <v>8</v>
      </c>
      <c r="FU24" s="1618">
        <v>8</v>
      </c>
      <c r="FV24" s="1618">
        <v>8</v>
      </c>
      <c r="FW24" s="1618">
        <v>8</v>
      </c>
      <c r="FX24" s="1618">
        <v>8</v>
      </c>
      <c r="FY24" s="1618">
        <v>8</v>
      </c>
      <c r="FZ24" s="1618">
        <v>8</v>
      </c>
      <c r="GA24" s="1618">
        <v>8</v>
      </c>
      <c r="GB24" s="1618">
        <v>8</v>
      </c>
      <c r="GC24" s="1618">
        <v>8</v>
      </c>
      <c r="GD24" s="1618">
        <v>8</v>
      </c>
      <c r="GE24" s="1618">
        <v>8</v>
      </c>
      <c r="GF24" s="1618">
        <v>8</v>
      </c>
      <c r="GG24" s="1618">
        <v>8</v>
      </c>
      <c r="GH24" s="1618">
        <v>8</v>
      </c>
      <c r="GI24" s="1618">
        <v>8</v>
      </c>
      <c r="GJ24" s="1618">
        <v>8</v>
      </c>
      <c r="GK24" s="1618">
        <v>8</v>
      </c>
      <c r="GL24" s="1618">
        <v>8</v>
      </c>
      <c r="GM24" s="1618">
        <v>8</v>
      </c>
      <c r="GN24" s="1618">
        <v>8</v>
      </c>
      <c r="GO24" s="1618">
        <v>8</v>
      </c>
      <c r="GP24" s="1618">
        <v>8</v>
      </c>
      <c r="GQ24" s="1618">
        <v>8</v>
      </c>
      <c r="GR24" s="1618">
        <v>8</v>
      </c>
      <c r="GS24" s="1618">
        <v>8</v>
      </c>
      <c r="GT24" s="1618">
        <v>8</v>
      </c>
      <c r="GU24" s="1618">
        <v>8</v>
      </c>
      <c r="GV24" s="1618">
        <v>8</v>
      </c>
      <c r="GW24" s="1618">
        <v>8</v>
      </c>
      <c r="GX24" s="1618">
        <v>8</v>
      </c>
      <c r="GY24" s="1618">
        <v>8</v>
      </c>
      <c r="GZ24" s="1618">
        <v>8</v>
      </c>
      <c r="HA24" s="1618">
        <v>8</v>
      </c>
      <c r="HB24" s="1618">
        <v>8</v>
      </c>
      <c r="HC24" s="1618">
        <v>8</v>
      </c>
      <c r="HD24" s="1618">
        <v>8</v>
      </c>
      <c r="HE24" s="1618">
        <v>8</v>
      </c>
      <c r="HF24" s="1618">
        <v>8</v>
      </c>
      <c r="HG24" s="1618">
        <v>8</v>
      </c>
      <c r="HH24" s="1618">
        <v>8</v>
      </c>
      <c r="HI24" s="1618">
        <v>8</v>
      </c>
      <c r="HJ24" s="1618">
        <v>8</v>
      </c>
      <c r="HK24" s="1618">
        <v>8</v>
      </c>
      <c r="HL24" s="1618">
        <v>8</v>
      </c>
      <c r="HM24" s="1618">
        <v>8</v>
      </c>
      <c r="HN24" s="1618">
        <v>8</v>
      </c>
      <c r="HO24" s="1618">
        <v>8</v>
      </c>
      <c r="HP24" s="1618">
        <v>8</v>
      </c>
      <c r="HQ24" s="1618">
        <v>8</v>
      </c>
      <c r="HR24" s="1618">
        <v>8</v>
      </c>
      <c r="HS24" s="1618">
        <v>8</v>
      </c>
      <c r="HT24" s="1618">
        <v>8</v>
      </c>
      <c r="HU24" s="1618">
        <v>8</v>
      </c>
      <c r="HV24" s="1618">
        <v>8</v>
      </c>
      <c r="HW24" s="1618">
        <v>8</v>
      </c>
      <c r="HX24" s="1618">
        <v>8</v>
      </c>
      <c r="HY24" s="1618">
        <v>8</v>
      </c>
      <c r="HZ24" s="1618">
        <v>8</v>
      </c>
      <c r="IA24" s="1618">
        <v>8</v>
      </c>
      <c r="IB24" s="1618">
        <v>8</v>
      </c>
      <c r="IC24" s="1618">
        <v>8</v>
      </c>
      <c r="ID24" s="1618">
        <v>8</v>
      </c>
      <c r="IE24" s="1618">
        <v>8</v>
      </c>
      <c r="IF24" s="1618">
        <v>8</v>
      </c>
      <c r="IG24" s="1618">
        <v>8</v>
      </c>
      <c r="IH24" s="1618">
        <v>8</v>
      </c>
      <c r="II24" s="1618">
        <v>8</v>
      </c>
      <c r="IJ24" s="1618">
        <v>8</v>
      </c>
      <c r="IK24" s="1618">
        <v>8</v>
      </c>
      <c r="IL24" s="1618">
        <v>8</v>
      </c>
      <c r="IM24" s="1618">
        <v>8</v>
      </c>
      <c r="IN24" s="1618">
        <v>8</v>
      </c>
      <c r="IO24" s="1618">
        <v>8</v>
      </c>
      <c r="IP24" s="1618">
        <v>8</v>
      </c>
      <c r="IQ24" s="1618">
        <v>8</v>
      </c>
      <c r="IR24" s="1618">
        <v>8</v>
      </c>
      <c r="IS24" s="1618">
        <v>8</v>
      </c>
      <c r="IT24" s="1618">
        <v>8</v>
      </c>
      <c r="IU24" s="161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14C888-8D26-4CF6-AA74-F6A56B73320F}"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8229" width="9.140625" hidden="1"/>
    <col min="2" max="2" style="28178" width="9.140625" hidden="1"/>
    <col min="3" max="3" style="28229" width="3.7109375" hidden="1" customWidth="1"/>
    <col min="4" max="4" style="28744" width="3.00390625" customWidth="1"/>
    <col min="5" max="5" style="28229" width="6.00390625" customWidth="1"/>
    <col min="6" max="6" style="28229" width="27.00390625" customWidth="1"/>
    <col min="7" max="7" style="28229" width="16.00390625" customWidth="1"/>
    <col min="8" max="8" style="28229" width="12.00390625" customWidth="1"/>
    <col min="9" max="9" style="28229" width="32.00390625" customWidth="1"/>
    <col min="10" max="11" style="28229" width="41.00390625" customWidth="1"/>
    <col min="12" max="12" style="28229" width="89.00390625" customWidth="1"/>
    <col min="13" max="13" style="28181" width="3.00390625" customWidth="1"/>
    <col min="14" max="16" style="28181" width="8.00390625" customWidth="1"/>
    <col min="17" max="17" style="28181" width="25.00390625" customWidth="1"/>
    <col min="18" max="18" style="28181" width="14.00390625" customWidth="1"/>
    <col min="19" max="22" style="25989" width="8.00390625" customWidth="1"/>
    <col min="23" max="256" style="28229" width="8.00390625" customWidth="1"/>
    <col min="257" max="257" style="28229" width="9.140625" hidden="1"/>
  </cols>
  <sheetData>
    <row customHeight="1" ht="22.5" hidden="1">
      <c r="IW1" s="1618" t="s">
        <v>14</v>
      </c>
    </row>
    <row s="28966" customFormat="1" customHeight="1" ht="22.5" hidden="1">
      <c r="A2" s="1294"/>
      <c r="B2" s="1623">
        <v>1</v>
      </c>
      <c r="C2" s="1623"/>
      <c r="D2" s="4855" t="s">
        <v>103</v>
      </c>
      <c r="E2" s="2352"/>
      <c r="F2" s="2355" t="str">
        <f>IF(ROIV_INFO_NAME="","",ROIV_INFO_NAME)</f>
        <v>КГУП "Примтеплоэнерго"</v>
      </c>
      <c r="G2" s="2380" t="s">
        <v>22</v>
      </c>
      <c r="H2" s="2379"/>
      <c r="I2" s="2001"/>
      <c r="J2" s="1281"/>
      <c r="K2" s="1281"/>
      <c r="L2" s="691"/>
      <c r="M2" s="1998">
        <f>MERGEVALUE(F2)</f>
      </c>
      <c r="N2" s="974"/>
      <c r="O2" s="974"/>
      <c r="P2" s="963" t="str">
        <f t="array" ref="P2:P2">IF(ISERROR(MATCH(MID(Q2,1,250),MID(note_ter,1,250),0)),"n","y")</f>
        <v>n</v>
      </c>
      <c r="Q2" s="974"/>
      <c r="R2" s="963" t="str">
        <f>G2&amp;"("&amp;L2&amp;")"</f>
        <v>()</v>
      </c>
      <c r="S2" s="1623"/>
      <c r="T2" s="1623"/>
      <c r="U2" s="883"/>
      <c r="V2" s="1623"/>
      <c r="W2" s="1623"/>
      <c r="X2" s="1623"/>
      <c r="Y2" s="885"/>
      <c r="Z2" s="885"/>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882"/>
      <c r="AZ2" s="882"/>
      <c r="BA2" s="882"/>
      <c r="BB2" s="882"/>
      <c r="BC2" s="882"/>
      <c r="BD2" s="882"/>
      <c r="BE2" s="882"/>
      <c r="BF2" s="882"/>
      <c r="BG2" s="882"/>
      <c r="BH2" s="882"/>
      <c r="BI2" s="882"/>
      <c r="BJ2" s="882"/>
      <c r="BK2" s="882"/>
      <c r="BL2" s="882"/>
      <c r="BM2" s="882"/>
      <c r="BN2" s="882"/>
      <c r="BO2" s="882"/>
      <c r="BP2" s="882"/>
      <c r="BQ2" s="882"/>
      <c r="BR2" s="882"/>
      <c r="BS2" s="882"/>
      <c r="BT2" s="882"/>
      <c r="BU2" s="882"/>
      <c r="BV2" s="885"/>
      <c r="BW2" s="885"/>
      <c r="BX2" s="885"/>
      <c r="BY2" s="885"/>
      <c r="BZ2" s="885"/>
      <c r="CA2" s="885"/>
      <c r="CB2" s="885"/>
      <c r="CC2" s="885"/>
      <c r="CD2" s="885"/>
      <c r="CE2" s="885"/>
      <c r="IW2" s="886">
        <v>0</v>
      </c>
    </row>
    <row s="27100" customFormat="1" customHeight="1" ht="5.25" hidden="1">
      <c r="A3" s="959"/>
      <c r="D3" s="957"/>
      <c r="F3" s="710" t="s">
        <v>83</v>
      </c>
      <c r="G3" s="2198" t="s">
        <v>84</v>
      </c>
      <c r="H3" s="957"/>
      <c r="I3" s="957"/>
      <c r="J3" s="957"/>
      <c r="K3" s="957"/>
      <c r="L3" s="690" t="s">
        <v>85</v>
      </c>
      <c r="M3" s="710" t="s">
        <v>83</v>
      </c>
      <c r="N3" s="710"/>
      <c r="O3" s="710"/>
      <c r="P3" s="710"/>
      <c r="Q3" s="711"/>
      <c r="R3" s="710"/>
      <c r="S3" s="710"/>
      <c r="T3" s="710"/>
      <c r="U3" s="710"/>
      <c r="V3" s="710"/>
      <c r="W3" s="690"/>
      <c r="X3" s="690"/>
      <c r="Y3" s="690"/>
      <c r="Z3" s="690"/>
      <c r="AA3" s="690"/>
      <c r="AB3" s="690"/>
      <c r="AC3" s="690"/>
      <c r="AD3" s="690"/>
      <c r="AE3" s="690"/>
      <c r="AF3" s="690"/>
      <c r="AG3" s="690"/>
      <c r="AH3" s="690"/>
      <c r="AI3" s="690"/>
      <c r="AJ3" s="690"/>
      <c r="AK3" s="690"/>
      <c r="AL3" s="690"/>
      <c r="AM3" s="690"/>
      <c r="AN3" s="690"/>
      <c r="AO3" s="690"/>
      <c r="AP3" s="690"/>
      <c r="AQ3" s="690"/>
      <c r="AR3" s="690"/>
      <c r="AS3" s="690"/>
      <c r="AT3" s="690"/>
      <c r="AU3" s="690"/>
      <c r="AV3" s="690"/>
      <c r="AW3" s="690"/>
      <c r="AX3" s="690"/>
      <c r="AY3" s="690"/>
      <c r="AZ3" s="690"/>
      <c r="BA3" s="690"/>
      <c r="BB3" s="690"/>
      <c r="BC3" s="690"/>
      <c r="BD3" s="690"/>
      <c r="BE3" s="690"/>
      <c r="BF3" s="690"/>
      <c r="BG3" s="690"/>
      <c r="BH3" s="690"/>
      <c r="BI3" s="690"/>
      <c r="BJ3" s="690"/>
      <c r="BK3" s="690"/>
      <c r="BL3" s="690"/>
      <c r="BM3" s="690"/>
      <c r="BN3" s="690"/>
      <c r="BO3" s="690"/>
      <c r="BP3" s="690"/>
      <c r="BQ3" s="690"/>
      <c r="BR3" s="690"/>
      <c r="BS3" s="690"/>
      <c r="BT3" s="690"/>
      <c r="BU3" s="690"/>
      <c r="BV3" s="690"/>
      <c r="BW3" s="690"/>
      <c r="BX3" s="690"/>
      <c r="BY3" s="690"/>
      <c r="BZ3" s="690"/>
      <c r="CA3" s="690"/>
      <c r="CB3" s="690"/>
      <c r="CC3" s="690"/>
      <c r="CD3" s="690"/>
      <c r="CE3" s="690"/>
      <c r="CF3" s="690"/>
      <c r="CG3" s="690"/>
      <c r="CH3" s="690"/>
      <c r="CI3" s="690"/>
      <c r="CJ3" s="690"/>
      <c r="CK3" s="690"/>
      <c r="CL3" s="690"/>
      <c r="CM3" s="690"/>
      <c r="CN3" s="690"/>
      <c r="CO3" s="690"/>
      <c r="CP3" s="690"/>
      <c r="CQ3" s="690"/>
      <c r="CR3" s="690"/>
      <c r="CS3" s="690"/>
      <c r="CT3" s="690"/>
      <c r="CU3" s="690"/>
      <c r="CV3" s="690"/>
      <c r="CW3" s="690"/>
      <c r="CX3" s="690"/>
      <c r="CY3" s="690"/>
      <c r="CZ3" s="690"/>
      <c r="DA3" s="690"/>
      <c r="DB3" s="690"/>
      <c r="DC3" s="690"/>
      <c r="DD3" s="690"/>
      <c r="DE3" s="690"/>
      <c r="DF3" s="690"/>
      <c r="DG3" s="690"/>
      <c r="DH3" s="690"/>
      <c r="DI3" s="690"/>
      <c r="DJ3" s="690"/>
      <c r="DK3" s="690"/>
      <c r="DL3" s="690"/>
      <c r="DM3" s="690"/>
      <c r="DN3" s="690"/>
      <c r="DO3" s="690"/>
      <c r="DP3" s="690"/>
      <c r="DQ3" s="690"/>
      <c r="DR3" s="690"/>
      <c r="DS3" s="690"/>
      <c r="DT3" s="690"/>
      <c r="DU3" s="690"/>
      <c r="DV3" s="690"/>
      <c r="DW3" s="690"/>
      <c r="DX3" s="690"/>
      <c r="DY3" s="690"/>
      <c r="DZ3" s="690"/>
      <c r="EA3" s="690"/>
      <c r="EB3" s="690"/>
      <c r="EC3" s="690"/>
      <c r="ED3" s="690"/>
      <c r="EE3" s="690"/>
      <c r="EF3" s="690"/>
      <c r="EG3" s="690"/>
      <c r="EH3" s="690"/>
      <c r="EI3" s="690"/>
      <c r="EJ3" s="690"/>
      <c r="EK3" s="690"/>
      <c r="EL3" s="690"/>
      <c r="EM3" s="690"/>
      <c r="EN3" s="690"/>
      <c r="EO3" s="690"/>
      <c r="EP3" s="690"/>
      <c r="EQ3" s="690"/>
      <c r="ER3" s="690"/>
      <c r="ES3" s="690"/>
      <c r="ET3" s="690"/>
      <c r="EU3" s="690"/>
      <c r="EV3" s="690"/>
      <c r="EW3" s="690"/>
      <c r="EX3" s="690"/>
      <c r="EY3" s="690"/>
      <c r="EZ3" s="690"/>
      <c r="FA3" s="690"/>
      <c r="FB3" s="690"/>
      <c r="FC3" s="690"/>
      <c r="FD3" s="690"/>
      <c r="FE3" s="690"/>
      <c r="FF3" s="690"/>
      <c r="FG3" s="690"/>
      <c r="FH3" s="690"/>
      <c r="FI3" s="690"/>
      <c r="FJ3" s="690"/>
      <c r="FK3" s="690"/>
      <c r="FL3" s="690"/>
      <c r="FM3" s="690"/>
      <c r="FN3" s="690"/>
      <c r="FO3" s="690"/>
      <c r="FP3" s="690"/>
      <c r="FQ3" s="690"/>
      <c r="FR3" s="690"/>
      <c r="FS3" s="690"/>
      <c r="FT3" s="690"/>
      <c r="FU3" s="690"/>
      <c r="FV3" s="690"/>
      <c r="FW3" s="690"/>
      <c r="FX3" s="690"/>
      <c r="FY3" s="690"/>
      <c r="FZ3" s="690"/>
      <c r="GA3" s="690"/>
      <c r="GB3" s="690"/>
      <c r="GC3" s="690"/>
      <c r="GD3" s="690"/>
      <c r="GE3" s="690"/>
      <c r="GF3" s="690"/>
      <c r="GG3" s="690"/>
      <c r="GH3" s="690"/>
      <c r="GI3" s="690"/>
      <c r="GJ3" s="690"/>
      <c r="GK3" s="690"/>
      <c r="GL3" s="690"/>
      <c r="GM3" s="690"/>
      <c r="GN3" s="690"/>
      <c r="GO3" s="690"/>
      <c r="GP3" s="690"/>
      <c r="GQ3" s="690"/>
      <c r="GR3" s="690"/>
      <c r="GS3" s="690"/>
      <c r="GT3" s="690"/>
      <c r="GU3" s="690"/>
      <c r="GV3" s="690"/>
      <c r="GW3" s="690"/>
      <c r="GX3" s="690"/>
      <c r="GY3" s="690"/>
      <c r="GZ3" s="690"/>
      <c r="HA3" s="690"/>
      <c r="HB3" s="690"/>
      <c r="HC3" s="690"/>
      <c r="HD3" s="690"/>
      <c r="HE3" s="690"/>
      <c r="HF3" s="690"/>
      <c r="HG3" s="690"/>
      <c r="HH3" s="690"/>
      <c r="HI3" s="690"/>
      <c r="HJ3" s="690"/>
      <c r="HK3" s="690"/>
      <c r="HL3" s="690"/>
      <c r="HM3" s="690"/>
      <c r="HN3" s="690"/>
      <c r="HO3" s="690"/>
      <c r="HP3" s="690"/>
      <c r="HQ3" s="690"/>
      <c r="HR3" s="690"/>
      <c r="HS3" s="690"/>
      <c r="HT3" s="690"/>
      <c r="HU3" s="690"/>
      <c r="HV3" s="690"/>
      <c r="HW3" s="690"/>
      <c r="HX3" s="690"/>
      <c r="HY3" s="690"/>
      <c r="HZ3" s="690"/>
      <c r="IA3" s="690"/>
      <c r="IB3" s="690"/>
      <c r="IC3" s="690"/>
      <c r="ID3" s="690"/>
      <c r="IE3" s="690"/>
      <c r="IF3" s="690"/>
      <c r="IG3" s="690"/>
      <c r="IH3" s="690"/>
      <c r="II3" s="690"/>
      <c r="IJ3" s="690"/>
      <c r="IK3" s="690"/>
      <c r="IL3" s="690"/>
      <c r="IM3" s="690"/>
      <c r="IN3" s="690"/>
      <c r="IO3" s="690"/>
      <c r="IP3" s="690"/>
      <c r="IQ3" s="690"/>
      <c r="IR3" s="690"/>
      <c r="IS3" s="690"/>
      <c r="IT3" s="690"/>
      <c r="IU3" s="690"/>
      <c r="IV3" s="690"/>
      <c r="IW3" s="974">
        <v>0</v>
      </c>
    </row>
    <row s="26438" customFormat="1" customHeight="1" ht="14.699999999999998">
      <c r="A4" s="1618"/>
      <c r="B4" s="1623"/>
      <c r="C4" s="1618"/>
      <c r="D4" s="1958"/>
      <c r="E4" s="972"/>
      <c r="F4" s="972"/>
      <c r="G4" s="972"/>
      <c r="H4" s="972"/>
      <c r="I4" s="972"/>
      <c r="J4" s="972"/>
      <c r="K4" s="972"/>
      <c r="L4" s="629"/>
      <c r="M4" s="710"/>
      <c r="N4" s="963"/>
      <c r="O4" s="963"/>
      <c r="P4" s="963"/>
      <c r="Q4" s="689"/>
      <c r="R4" s="963"/>
      <c r="S4" s="688"/>
      <c r="T4" s="688"/>
      <c r="U4" s="688"/>
      <c r="V4" s="688"/>
      <c r="IW4" s="970">
        <v>14</v>
      </c>
    </row>
    <row s="26438" customFormat="1" customHeight="1" ht="27.299999999999997">
      <c r="A5" s="1618"/>
      <c r="B5" s="1623"/>
      <c r="C5" s="1618"/>
      <c r="D5" s="1958"/>
      <c r="E5" s="25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63"/>
      <c r="G5" s="2563"/>
      <c r="H5" s="2563"/>
      <c r="I5" s="2563"/>
      <c r="J5" s="2563"/>
      <c r="K5" s="2563"/>
      <c r="L5" s="1051"/>
      <c r="M5" s="710"/>
      <c r="N5" s="963"/>
      <c r="O5" s="963"/>
      <c r="P5" s="963"/>
      <c r="Q5" s="689"/>
      <c r="R5" s="963"/>
      <c r="S5" s="688"/>
      <c r="T5" s="688"/>
      <c r="U5" s="688"/>
      <c r="V5" s="688"/>
      <c r="IW5" s="970">
        <v>26</v>
      </c>
    </row>
    <row s="26438" customFormat="1" customHeight="1" ht="14.699999999999998">
      <c r="A6" s="1618"/>
      <c r="B6" s="1623"/>
      <c r="C6" s="1618"/>
      <c r="D6" s="1958"/>
      <c r="E6" s="972"/>
      <c r="F6" s="630"/>
      <c r="G6" s="630"/>
      <c r="H6" s="630"/>
      <c r="I6" s="630"/>
      <c r="J6" s="630"/>
      <c r="K6" s="630"/>
      <c r="L6" s="631"/>
      <c r="M6" s="963"/>
      <c r="N6" s="963"/>
      <c r="O6" s="963"/>
      <c r="P6" s="963"/>
      <c r="Q6" s="689"/>
      <c r="R6" s="963"/>
      <c r="S6" s="688"/>
      <c r="T6" s="688"/>
      <c r="U6" s="688"/>
      <c r="V6" s="688"/>
      <c r="IW6" s="970">
        <v>14</v>
      </c>
    </row>
    <row s="26438" customFormat="1" customHeight="1" ht="14.699999999999998">
      <c r="A7" s="1618"/>
      <c r="B7" s="1623"/>
      <c r="C7" s="1618"/>
      <c r="D7" s="1958"/>
      <c r="E7" s="2564" t="s">
        <v>424</v>
      </c>
      <c r="F7" s="2565"/>
      <c r="G7" s="2565"/>
      <c r="H7" s="2565"/>
      <c r="I7" s="2565"/>
      <c r="J7" s="2565"/>
      <c r="K7" s="2565"/>
      <c r="L7" s="2937" t="s">
        <v>425</v>
      </c>
      <c r="M7" s="963"/>
      <c r="N7" s="963"/>
      <c r="O7" s="963"/>
      <c r="P7" s="963"/>
      <c r="Q7" s="689"/>
      <c r="R7" s="963"/>
      <c r="S7" s="688"/>
      <c r="T7" s="688"/>
      <c r="U7" s="688"/>
      <c r="V7" s="688"/>
      <c r="IW7" s="970">
        <v>14</v>
      </c>
    </row>
    <row s="26438" customFormat="1" customHeight="1" ht="67.2">
      <c r="A8" s="1618"/>
      <c r="B8" s="1623"/>
      <c r="C8" s="1618"/>
      <c r="D8" s="1958"/>
      <c r="E8" s="2941" t="s">
        <v>88</v>
      </c>
      <c r="F8" s="294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4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44"/>
      <c r="I8" s="2945"/>
      <c r="J8" s="294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9"/>
      <c r="M8" s="963"/>
      <c r="N8" s="963"/>
      <c r="O8" s="963"/>
      <c r="P8" s="963"/>
      <c r="Q8" s="689"/>
      <c r="R8" s="963"/>
      <c r="S8" s="688"/>
      <c r="T8" s="688"/>
      <c r="U8" s="688"/>
      <c r="V8" s="688"/>
      <c r="IW8" s="970">
        <v>64</v>
      </c>
    </row>
    <row s="26438" customFormat="1" customHeight="1" ht="29.25">
      <c r="A9" s="1618"/>
      <c r="B9" s="1623"/>
      <c r="C9" s="1618"/>
      <c r="D9" s="1958"/>
      <c r="E9" s="2942"/>
      <c r="F9" s="2942"/>
      <c r="G9" s="2000" t="s">
        <v>5733</v>
      </c>
      <c r="H9" s="2000" t="s">
        <v>5734</v>
      </c>
      <c r="I9" s="2000" t="s">
        <v>5735</v>
      </c>
      <c r="J9" s="2942"/>
      <c r="K9" s="2942"/>
      <c r="L9" s="2938"/>
      <c r="M9" s="963"/>
      <c r="N9" s="963"/>
      <c r="O9" s="963"/>
      <c r="P9" s="963"/>
      <c r="Q9" s="689"/>
      <c r="R9" s="963"/>
      <c r="S9" s="688"/>
      <c r="T9" s="688"/>
      <c r="U9" s="688"/>
      <c r="V9" s="688"/>
      <c r="IW9" s="970">
        <v>28</v>
      </c>
    </row>
    <row s="28966" customFormat="1" customHeight="1" ht="23.25">
      <c r="A10" s="2562"/>
      <c r="B10" s="1623">
        <v>1</v>
      </c>
      <c r="C10" s="1623"/>
      <c r="D10" s="1263"/>
      <c r="E10" s="1261">
        <v>1</v>
      </c>
      <c r="F10" s="2002" t="str">
        <f>IF(ROIV_INFO_NAME="","",ROIV_INFO_NAME)</f>
        <v>КГУП "Примтеплоэнерго"</v>
      </c>
      <c r="G10" s="2195" t="s">
        <v>22</v>
      </c>
      <c r="H10" s="2379"/>
      <c r="I10" s="1997"/>
      <c r="J10" s="1281"/>
      <c r="K10" s="1281"/>
      <c r="L10" s="28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8">
        <f>MERGEVALUE(F10)</f>
      </c>
      <c r="N10" s="974"/>
      <c r="O10" s="974"/>
      <c r="P10" s="963" t="str">
        <f t="array" ref="P10:P10">IF(ISERROR(MATCH(MID(Q10,1,250),MID(note_ter,1,250),0)),"n","y")</f>
        <v>n</v>
      </c>
      <c r="Q10" s="974"/>
      <c r="R10" s="96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23"/>
      <c r="T10" s="1623"/>
      <c r="U10" s="883"/>
      <c r="V10" s="1623"/>
      <c r="W10" s="1623"/>
      <c r="X10" s="1623"/>
      <c r="Y10" s="885"/>
      <c r="Z10" s="885"/>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5"/>
      <c r="BW10" s="885"/>
      <c r="BX10" s="885"/>
      <c r="BY10" s="885"/>
      <c r="BZ10" s="885"/>
      <c r="CA10" s="885"/>
      <c r="CB10" s="885"/>
      <c r="CC10" s="885"/>
      <c r="CD10" s="885"/>
      <c r="CE10" s="885"/>
      <c r="IW10" s="886">
        <v>22</v>
      </c>
    </row>
    <row s="28966" customFormat="1" customHeight="1" ht="15.75">
      <c r="A11" s="2562"/>
      <c r="B11" s="1623"/>
      <c r="C11" s="875"/>
      <c r="D11" s="1264"/>
      <c r="E11" s="884"/>
      <c r="F11" s="879" t="s">
        <v>5736</v>
      </c>
      <c r="G11" s="650"/>
      <c r="H11" s="650"/>
      <c r="I11" s="650"/>
      <c r="J11" s="650"/>
      <c r="K11" s="887"/>
      <c r="L11" s="2940"/>
      <c r="M11" s="1999"/>
      <c r="N11" s="974"/>
      <c r="O11" s="974"/>
      <c r="P11" s="974"/>
      <c r="Q11" s="963"/>
      <c r="R11" s="974"/>
      <c r="S11" s="1623"/>
      <c r="T11" s="1623"/>
      <c r="U11" s="883"/>
      <c r="V11" s="1623"/>
      <c r="W11" s="1623"/>
      <c r="X11" s="1623"/>
      <c r="Y11" s="885"/>
      <c r="Z11" s="885"/>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5"/>
      <c r="BW11" s="885"/>
      <c r="BX11" s="885"/>
      <c r="BY11" s="885"/>
      <c r="BZ11" s="885"/>
      <c r="CA11" s="885"/>
      <c r="CB11" s="885"/>
      <c r="CC11" s="885"/>
      <c r="CD11" s="885"/>
      <c r="CE11" s="885"/>
      <c r="IW11" s="886">
        <v>15</v>
      </c>
    </row>
    <row s="26438" customFormat="1" customHeight="1" ht="22.049999999999997">
      <c r="A12" s="1618"/>
      <c r="B12" s="1623"/>
      <c r="C12" s="1618"/>
      <c r="D12" s="914"/>
      <c r="E12" s="643"/>
      <c r="F12" s="643"/>
      <c r="G12" s="643"/>
      <c r="H12" s="643"/>
      <c r="I12" s="643"/>
      <c r="J12" s="643"/>
      <c r="K12" s="643"/>
      <c r="L12" s="643"/>
      <c r="M12" s="963"/>
      <c r="N12" s="963"/>
      <c r="O12" s="963"/>
      <c r="P12" s="963"/>
      <c r="Q12" s="689"/>
      <c r="R12" s="963"/>
      <c r="S12" s="688"/>
      <c r="T12" s="688"/>
      <c r="U12" s="688"/>
      <c r="V12" s="688"/>
      <c r="IW12" s="970">
        <v>21</v>
      </c>
    </row>
    <row s="26438" customFormat="1" customHeight="1" ht="14.699999999999998">
      <c r="A13" s="1618"/>
      <c r="B13" s="1623"/>
      <c r="C13" s="1618"/>
      <c r="D13" s="914"/>
      <c r="E13" s="1618"/>
      <c r="F13" s="1618"/>
      <c r="G13" s="1618"/>
      <c r="H13" s="1618"/>
      <c r="I13" s="1618"/>
      <c r="J13" s="1618"/>
      <c r="K13" s="1618"/>
      <c r="L13" s="1618"/>
      <c r="M13" s="963"/>
      <c r="N13" s="963"/>
      <c r="O13" s="963"/>
      <c r="P13" s="963"/>
      <c r="Q13" s="689"/>
      <c r="R13" s="963"/>
      <c r="S13" s="688"/>
      <c r="T13" s="688"/>
      <c r="U13" s="688"/>
      <c r="V13" s="688"/>
      <c r="IW13" s="970">
        <v>14</v>
      </c>
    </row>
    <row s="26438" customFormat="1" customHeight="1" ht="1.05">
      <c r="A14" s="1618"/>
      <c r="B14" s="1623"/>
      <c r="C14" s="1618"/>
      <c r="D14" s="914"/>
      <c r="E14" s="1618"/>
      <c r="F14" s="1618"/>
      <c r="G14" s="1618"/>
      <c r="H14" s="1618"/>
      <c r="I14" s="1618"/>
      <c r="J14" s="1618"/>
      <c r="K14" s="1618"/>
      <c r="L14" s="1618"/>
      <c r="M14" s="963"/>
      <c r="N14" s="963"/>
      <c r="O14" s="963"/>
      <c r="P14" s="963"/>
      <c r="Q14" s="689"/>
      <c r="R14" s="963"/>
      <c r="S14" s="688"/>
      <c r="T14" s="688"/>
      <c r="U14" s="688"/>
      <c r="V14" s="688"/>
      <c r="IW14" s="970">
        <v>1</v>
      </c>
    </row>
    <row customHeight="1" ht="22.5" hidden="1">
      <c r="A15" s="1618" t="s">
        <v>82</v>
      </c>
      <c r="B15" s="1623">
        <v>0</v>
      </c>
      <c r="C15" s="1618">
        <v>0</v>
      </c>
      <c r="D15" s="914">
        <v>3</v>
      </c>
      <c r="E15" s="1618">
        <v>6</v>
      </c>
      <c r="F15" s="1618">
        <v>27</v>
      </c>
      <c r="G15" s="1618">
        <v>16</v>
      </c>
      <c r="H15" s="1618">
        <v>12</v>
      </c>
      <c r="I15" s="1618">
        <v>32</v>
      </c>
      <c r="J15" s="1618">
        <v>41</v>
      </c>
      <c r="K15" s="1618">
        <v>41</v>
      </c>
      <c r="L15" s="1618">
        <v>89</v>
      </c>
      <c r="M15" s="963">
        <v>3</v>
      </c>
      <c r="N15" s="963">
        <v>8</v>
      </c>
      <c r="O15" s="963">
        <v>8</v>
      </c>
      <c r="P15" s="963">
        <v>8</v>
      </c>
      <c r="Q15" s="689">
        <v>25</v>
      </c>
      <c r="R15" s="963">
        <v>14</v>
      </c>
      <c r="S15" s="688">
        <v>8</v>
      </c>
      <c r="T15" s="688">
        <v>8</v>
      </c>
      <c r="U15" s="688">
        <v>8</v>
      </c>
      <c r="V15" s="688">
        <v>8</v>
      </c>
      <c r="W15" s="1618">
        <v>8</v>
      </c>
      <c r="X15" s="1618">
        <v>8</v>
      </c>
      <c r="Y15" s="1618">
        <v>8</v>
      </c>
      <c r="Z15" s="1618">
        <v>8</v>
      </c>
      <c r="AA15" s="1618">
        <v>8</v>
      </c>
      <c r="AB15" s="1618">
        <v>8</v>
      </c>
      <c r="AC15" s="1618">
        <v>8</v>
      </c>
      <c r="AD15" s="1618">
        <v>8</v>
      </c>
      <c r="AE15" s="1618">
        <v>8</v>
      </c>
      <c r="AF15" s="1618">
        <v>8</v>
      </c>
      <c r="AG15" s="1618">
        <v>8</v>
      </c>
      <c r="AH15" s="1618">
        <v>8</v>
      </c>
      <c r="AI15" s="1618">
        <v>8</v>
      </c>
      <c r="AJ15" s="1618">
        <v>8</v>
      </c>
      <c r="AK15" s="1618">
        <v>8</v>
      </c>
      <c r="AL15" s="1618">
        <v>8</v>
      </c>
      <c r="AM15" s="1618">
        <v>8</v>
      </c>
      <c r="AN15" s="1618">
        <v>8</v>
      </c>
      <c r="AO15" s="1618">
        <v>8</v>
      </c>
      <c r="AP15" s="1618">
        <v>8</v>
      </c>
      <c r="AQ15" s="1618">
        <v>8</v>
      </c>
      <c r="AR15" s="1618">
        <v>8</v>
      </c>
      <c r="AS15" s="1618">
        <v>8</v>
      </c>
      <c r="AT15" s="1618">
        <v>8</v>
      </c>
      <c r="AU15" s="1618">
        <v>8</v>
      </c>
      <c r="AV15" s="1618">
        <v>8</v>
      </c>
      <c r="AW15" s="1618">
        <v>8</v>
      </c>
      <c r="AX15" s="1618">
        <v>8</v>
      </c>
      <c r="AY15" s="1618">
        <v>8</v>
      </c>
      <c r="AZ15" s="1618">
        <v>8</v>
      </c>
      <c r="BA15" s="1618">
        <v>8</v>
      </c>
      <c r="BB15" s="1618">
        <v>8</v>
      </c>
      <c r="BC15" s="1618">
        <v>8</v>
      </c>
      <c r="BD15" s="1618">
        <v>8</v>
      </c>
      <c r="BE15" s="1618">
        <v>8</v>
      </c>
      <c r="BF15" s="1618">
        <v>8</v>
      </c>
      <c r="BG15" s="1618">
        <v>8</v>
      </c>
      <c r="BH15" s="1618">
        <v>8</v>
      </c>
      <c r="BI15" s="1618">
        <v>8</v>
      </c>
      <c r="BJ15" s="1618">
        <v>8</v>
      </c>
      <c r="BK15" s="1618">
        <v>8</v>
      </c>
      <c r="BL15" s="1618">
        <v>8</v>
      </c>
      <c r="BM15" s="1618">
        <v>8</v>
      </c>
      <c r="BN15" s="1618">
        <v>8</v>
      </c>
      <c r="BO15" s="1618">
        <v>8</v>
      </c>
      <c r="BP15" s="1618">
        <v>8</v>
      </c>
      <c r="BQ15" s="1618">
        <v>8</v>
      </c>
      <c r="BR15" s="1618">
        <v>8</v>
      </c>
      <c r="BS15" s="1618">
        <v>8</v>
      </c>
      <c r="BT15" s="1618">
        <v>8</v>
      </c>
      <c r="BU15" s="1618">
        <v>8</v>
      </c>
      <c r="BV15" s="1618">
        <v>8</v>
      </c>
      <c r="BW15" s="1618">
        <v>8</v>
      </c>
      <c r="BX15" s="1618">
        <v>8</v>
      </c>
      <c r="BY15" s="1618">
        <v>8</v>
      </c>
      <c r="BZ15" s="1618">
        <v>8</v>
      </c>
      <c r="CA15" s="1618">
        <v>8</v>
      </c>
      <c r="CB15" s="1618">
        <v>8</v>
      </c>
      <c r="CC15" s="1618">
        <v>8</v>
      </c>
      <c r="CD15" s="1618">
        <v>8</v>
      </c>
      <c r="CE15" s="1618">
        <v>8</v>
      </c>
      <c r="CF15" s="1618">
        <v>8</v>
      </c>
      <c r="CG15" s="1618">
        <v>8</v>
      </c>
      <c r="CH15" s="1618">
        <v>8</v>
      </c>
      <c r="CI15" s="1618">
        <v>8</v>
      </c>
      <c r="CJ15" s="1618">
        <v>8</v>
      </c>
      <c r="CK15" s="1618">
        <v>8</v>
      </c>
      <c r="CL15" s="1618">
        <v>8</v>
      </c>
      <c r="CM15" s="1618">
        <v>8</v>
      </c>
      <c r="CN15" s="1618">
        <v>8</v>
      </c>
      <c r="CO15" s="1618">
        <v>8</v>
      </c>
      <c r="CP15" s="1618">
        <v>8</v>
      </c>
      <c r="CQ15" s="1618">
        <v>8</v>
      </c>
      <c r="CR15" s="1618">
        <v>8</v>
      </c>
      <c r="CS15" s="1618">
        <v>8</v>
      </c>
      <c r="CT15" s="1618">
        <v>8</v>
      </c>
      <c r="CU15" s="1618">
        <v>8</v>
      </c>
      <c r="CV15" s="1618">
        <v>8</v>
      </c>
      <c r="CW15" s="1618">
        <v>8</v>
      </c>
      <c r="CX15" s="1618">
        <v>8</v>
      </c>
      <c r="CY15" s="1618">
        <v>8</v>
      </c>
      <c r="CZ15" s="1618">
        <v>8</v>
      </c>
      <c r="DA15" s="1618">
        <v>8</v>
      </c>
      <c r="DB15" s="1618">
        <v>8</v>
      </c>
      <c r="DC15" s="1618">
        <v>8</v>
      </c>
      <c r="DD15" s="1618">
        <v>8</v>
      </c>
      <c r="DE15" s="1618">
        <v>8</v>
      </c>
      <c r="DF15" s="1618">
        <v>8</v>
      </c>
      <c r="DG15" s="1618">
        <v>8</v>
      </c>
      <c r="DH15" s="1618">
        <v>8</v>
      </c>
      <c r="DI15" s="1618">
        <v>8</v>
      </c>
      <c r="DJ15" s="1618">
        <v>8</v>
      </c>
      <c r="DK15" s="1618">
        <v>8</v>
      </c>
      <c r="DL15" s="1618">
        <v>8</v>
      </c>
      <c r="DM15" s="1618">
        <v>8</v>
      </c>
      <c r="DN15" s="1618">
        <v>8</v>
      </c>
      <c r="DO15" s="1618">
        <v>8</v>
      </c>
      <c r="DP15" s="1618">
        <v>8</v>
      </c>
      <c r="DQ15" s="1618">
        <v>8</v>
      </c>
      <c r="DR15" s="1618">
        <v>8</v>
      </c>
      <c r="DS15" s="1618">
        <v>8</v>
      </c>
      <c r="DT15" s="1618">
        <v>8</v>
      </c>
      <c r="DU15" s="1618">
        <v>8</v>
      </c>
      <c r="DV15" s="1618">
        <v>8</v>
      </c>
      <c r="DW15" s="1618">
        <v>8</v>
      </c>
      <c r="DX15" s="1618">
        <v>8</v>
      </c>
      <c r="DY15" s="1618">
        <v>8</v>
      </c>
      <c r="DZ15" s="1618">
        <v>8</v>
      </c>
      <c r="EA15" s="1618">
        <v>8</v>
      </c>
      <c r="EB15" s="1618">
        <v>8</v>
      </c>
      <c r="EC15" s="1618">
        <v>8</v>
      </c>
      <c r="ED15" s="1618">
        <v>8</v>
      </c>
      <c r="EE15" s="1618">
        <v>8</v>
      </c>
      <c r="EF15" s="1618">
        <v>8</v>
      </c>
      <c r="EG15" s="1618">
        <v>8</v>
      </c>
      <c r="EH15" s="1618">
        <v>8</v>
      </c>
      <c r="EI15" s="1618">
        <v>8</v>
      </c>
      <c r="EJ15" s="1618">
        <v>8</v>
      </c>
      <c r="EK15" s="1618">
        <v>8</v>
      </c>
      <c r="EL15" s="1618">
        <v>8</v>
      </c>
      <c r="EM15" s="1618">
        <v>8</v>
      </c>
      <c r="EN15" s="1618">
        <v>8</v>
      </c>
      <c r="EO15" s="1618">
        <v>8</v>
      </c>
      <c r="EP15" s="1618">
        <v>8</v>
      </c>
      <c r="EQ15" s="1618">
        <v>8</v>
      </c>
      <c r="ER15" s="1618">
        <v>8</v>
      </c>
      <c r="ES15" s="1618">
        <v>8</v>
      </c>
      <c r="ET15" s="1618">
        <v>8</v>
      </c>
      <c r="EU15" s="1618">
        <v>8</v>
      </c>
      <c r="EV15" s="1618">
        <v>8</v>
      </c>
      <c r="EW15" s="1618">
        <v>8</v>
      </c>
      <c r="EX15" s="1618">
        <v>8</v>
      </c>
      <c r="EY15" s="1618">
        <v>8</v>
      </c>
      <c r="EZ15" s="1618">
        <v>8</v>
      </c>
      <c r="FA15" s="1618">
        <v>8</v>
      </c>
      <c r="FB15" s="1618">
        <v>8</v>
      </c>
      <c r="FC15" s="1618">
        <v>8</v>
      </c>
      <c r="FD15" s="1618">
        <v>8</v>
      </c>
      <c r="FE15" s="1618">
        <v>8</v>
      </c>
      <c r="FF15" s="1618">
        <v>8</v>
      </c>
      <c r="FG15" s="1618">
        <v>8</v>
      </c>
      <c r="FH15" s="1618">
        <v>8</v>
      </c>
      <c r="FI15" s="1618">
        <v>8</v>
      </c>
      <c r="FJ15" s="1618">
        <v>8</v>
      </c>
      <c r="FK15" s="1618">
        <v>8</v>
      </c>
      <c r="FL15" s="1618">
        <v>8</v>
      </c>
      <c r="FM15" s="1618">
        <v>8</v>
      </c>
      <c r="FN15" s="1618">
        <v>8</v>
      </c>
      <c r="FO15" s="1618">
        <v>8</v>
      </c>
      <c r="FP15" s="1618">
        <v>8</v>
      </c>
      <c r="FQ15" s="1618">
        <v>8</v>
      </c>
      <c r="FR15" s="1618">
        <v>8</v>
      </c>
      <c r="FS15" s="1618">
        <v>8</v>
      </c>
      <c r="FT15" s="1618">
        <v>8</v>
      </c>
      <c r="FU15" s="1618">
        <v>8</v>
      </c>
      <c r="FV15" s="1618">
        <v>8</v>
      </c>
      <c r="FW15" s="1618">
        <v>8</v>
      </c>
      <c r="FX15" s="1618">
        <v>8</v>
      </c>
      <c r="FY15" s="1618">
        <v>8</v>
      </c>
      <c r="FZ15" s="1618">
        <v>8</v>
      </c>
      <c r="GA15" s="1618">
        <v>8</v>
      </c>
      <c r="GB15" s="1618">
        <v>8</v>
      </c>
      <c r="GC15" s="1618">
        <v>8</v>
      </c>
      <c r="GD15" s="1618">
        <v>8</v>
      </c>
      <c r="GE15" s="1618">
        <v>8</v>
      </c>
      <c r="GF15" s="1618">
        <v>8</v>
      </c>
      <c r="GG15" s="1618">
        <v>8</v>
      </c>
      <c r="GH15" s="1618">
        <v>8</v>
      </c>
      <c r="GI15" s="1618">
        <v>8</v>
      </c>
      <c r="GJ15" s="1618">
        <v>8</v>
      </c>
      <c r="GK15" s="1618">
        <v>8</v>
      </c>
      <c r="GL15" s="1618">
        <v>8</v>
      </c>
      <c r="GM15" s="1618">
        <v>8</v>
      </c>
      <c r="GN15" s="1618">
        <v>8</v>
      </c>
      <c r="GO15" s="1618">
        <v>8</v>
      </c>
      <c r="GP15" s="1618">
        <v>8</v>
      </c>
      <c r="GQ15" s="1618">
        <v>8</v>
      </c>
      <c r="GR15" s="1618">
        <v>8</v>
      </c>
      <c r="GS15" s="1618">
        <v>8</v>
      </c>
      <c r="GT15" s="1618">
        <v>8</v>
      </c>
      <c r="GU15" s="1618">
        <v>8</v>
      </c>
      <c r="GV15" s="1618">
        <v>8</v>
      </c>
      <c r="GW15" s="1618">
        <v>8</v>
      </c>
      <c r="GX15" s="1618">
        <v>8</v>
      </c>
      <c r="GY15" s="1618">
        <v>8</v>
      </c>
      <c r="GZ15" s="1618">
        <v>8</v>
      </c>
      <c r="HA15" s="1618">
        <v>8</v>
      </c>
      <c r="HB15" s="1618">
        <v>8</v>
      </c>
      <c r="HC15" s="1618">
        <v>8</v>
      </c>
      <c r="HD15" s="1618">
        <v>8</v>
      </c>
      <c r="HE15" s="1618">
        <v>8</v>
      </c>
      <c r="HF15" s="1618">
        <v>8</v>
      </c>
      <c r="HG15" s="1618">
        <v>8</v>
      </c>
      <c r="HH15" s="1618">
        <v>8</v>
      </c>
      <c r="HI15" s="1618">
        <v>8</v>
      </c>
      <c r="HJ15" s="1618">
        <v>8</v>
      </c>
      <c r="HK15" s="1618">
        <v>8</v>
      </c>
      <c r="HL15" s="1618">
        <v>8</v>
      </c>
      <c r="HM15" s="1618">
        <v>8</v>
      </c>
      <c r="HN15" s="1618">
        <v>8</v>
      </c>
      <c r="HO15" s="1618">
        <v>8</v>
      </c>
      <c r="HP15" s="1618">
        <v>8</v>
      </c>
      <c r="HQ15" s="1618">
        <v>8</v>
      </c>
      <c r="HR15" s="1618">
        <v>8</v>
      </c>
      <c r="HS15" s="1618">
        <v>8</v>
      </c>
      <c r="HT15" s="1618">
        <v>8</v>
      </c>
      <c r="HU15" s="1618">
        <v>8</v>
      </c>
      <c r="HV15" s="1618">
        <v>8</v>
      </c>
      <c r="HW15" s="1618">
        <v>8</v>
      </c>
      <c r="HX15" s="1618">
        <v>8</v>
      </c>
      <c r="HY15" s="1618">
        <v>8</v>
      </c>
      <c r="HZ15" s="1618">
        <v>8</v>
      </c>
      <c r="IA15" s="1618">
        <v>8</v>
      </c>
      <c r="IB15" s="1618">
        <v>8</v>
      </c>
      <c r="IC15" s="1618">
        <v>8</v>
      </c>
      <c r="ID15" s="1618">
        <v>8</v>
      </c>
      <c r="IE15" s="1618">
        <v>8</v>
      </c>
      <c r="IF15" s="1618">
        <v>8</v>
      </c>
      <c r="IG15" s="1618">
        <v>8</v>
      </c>
      <c r="IH15" s="1618">
        <v>8</v>
      </c>
      <c r="II15" s="1618">
        <v>8</v>
      </c>
      <c r="IJ15" s="1618">
        <v>8</v>
      </c>
      <c r="IK15" s="1618">
        <v>8</v>
      </c>
      <c r="IL15" s="1618">
        <v>8</v>
      </c>
      <c r="IM15" s="1618">
        <v>8</v>
      </c>
      <c r="IN15" s="1618">
        <v>8</v>
      </c>
      <c r="IO15" s="1618">
        <v>8</v>
      </c>
      <c r="IP15" s="1618">
        <v>8</v>
      </c>
      <c r="IQ15" s="1618">
        <v>8</v>
      </c>
      <c r="IR15" s="1618">
        <v>8</v>
      </c>
      <c r="IS15" s="1618">
        <v>8</v>
      </c>
      <c r="IT15" s="1618">
        <v>8</v>
      </c>
      <c r="IU15" s="1618">
        <v>8</v>
      </c>
      <c r="IV15" s="1618">
        <v>8</v>
      </c>
      <c r="IW15" s="161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BEC41F-CA17-3737-14E6-F9CD62E45FE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8229" width="9.140625" hidden="1"/>
    <col min="2" max="2" style="28178" width="9.140625" hidden="1"/>
    <col min="3" max="3" style="28229" width="3.7109375" hidden="1" customWidth="1"/>
    <col min="4" max="4" style="28744" width="3.00390625" customWidth="1"/>
    <col min="5" max="5" style="28229" width="6.00390625" customWidth="1"/>
    <col min="6" max="6" style="28229" width="27.00390625" customWidth="1"/>
    <col min="7" max="7" style="28229" width="16.00390625" customWidth="1"/>
    <col min="8" max="8" style="28229" width="12.00390625" customWidth="1"/>
    <col min="9" max="9" style="28229" width="32.00390625" customWidth="1"/>
    <col min="10" max="11" style="28229" width="41.00390625" customWidth="1"/>
    <col min="12" max="12" style="28229" width="89.00390625" customWidth="1"/>
    <col min="13" max="13" style="28181" width="3.00390625" customWidth="1"/>
    <col min="14" max="16" style="28181" width="8.00390625" customWidth="1"/>
    <col min="17" max="17" style="28181" width="25.00390625" customWidth="1"/>
    <col min="18" max="18" style="28181" width="14.00390625" customWidth="1"/>
    <col min="19" max="22" style="25989" width="8.00390625" customWidth="1"/>
    <col min="23" max="256" style="28229" width="8.00390625" customWidth="1"/>
    <col min="257" max="257" style="28229" width="9.140625" hidden="1"/>
  </cols>
  <sheetData>
    <row customHeight="1" ht="22.5" hidden="1">
      <c r="IW1" s="2094" t="s">
        <v>14</v>
      </c>
    </row>
    <row s="28966" customFormat="1" customHeight="1" ht="22.5" hidden="1">
      <c r="A2" s="1294"/>
      <c r="B2" s="1829">
        <v>1</v>
      </c>
      <c r="C2" s="1829"/>
      <c r="D2" s="4855" t="s">
        <v>103</v>
      </c>
      <c r="E2" s="2367"/>
      <c r="F2" s="2369" t="str">
        <f>IF(ROIV_INFO_NAME="","",ROIV_INFO_NAME)</f>
        <v>КГУП "Примтеплоэнерго"</v>
      </c>
      <c r="G2" s="2195" t="s">
        <v>22</v>
      </c>
      <c r="H2" s="2379"/>
      <c r="I2" s="2001"/>
      <c r="J2" s="1281"/>
      <c r="K2" s="1281"/>
      <c r="L2" s="691"/>
      <c r="M2" s="1998">
        <f>MERGEVALUE(F2)</f>
      </c>
      <c r="N2" s="2099"/>
      <c r="O2" s="2099"/>
      <c r="P2" s="2087" t="str">
        <f t="array" ref="P2:P2">IF(ISERROR(MATCH(MID(Q2,1,250),MID(note_ter,1,250),0)),"n","y")</f>
        <v>n</v>
      </c>
      <c r="Q2" s="2099"/>
      <c r="R2" s="2087" t="str">
        <f>G2&amp;"("&amp;L2&amp;")"</f>
        <v>()</v>
      </c>
      <c r="S2" s="1829"/>
      <c r="T2" s="1829"/>
      <c r="U2" s="883"/>
      <c r="V2" s="1829"/>
      <c r="W2" s="1829"/>
      <c r="X2" s="1829"/>
      <c r="Y2" s="1296"/>
      <c r="Z2" s="1296"/>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090"/>
      <c r="AZ2" s="1090"/>
      <c r="BA2" s="1090"/>
      <c r="BB2" s="1090"/>
      <c r="BC2" s="1090"/>
      <c r="BD2" s="1090"/>
      <c r="BE2" s="1090"/>
      <c r="BF2" s="1090"/>
      <c r="BG2" s="1090"/>
      <c r="BH2" s="1090"/>
      <c r="BI2" s="1090"/>
      <c r="BJ2" s="1090"/>
      <c r="BK2" s="1090"/>
      <c r="BL2" s="1090"/>
      <c r="BM2" s="1090"/>
      <c r="BN2" s="1090"/>
      <c r="BO2" s="1090"/>
      <c r="BP2" s="1090"/>
      <c r="BQ2" s="1090"/>
      <c r="BR2" s="1090"/>
      <c r="BS2" s="1090"/>
      <c r="BT2" s="1090"/>
      <c r="BU2" s="1090"/>
      <c r="BV2" s="1296"/>
      <c r="BW2" s="1296"/>
      <c r="BX2" s="1296"/>
      <c r="BY2" s="1296"/>
      <c r="BZ2" s="1296"/>
      <c r="CA2" s="1296"/>
      <c r="CB2" s="1296"/>
      <c r="CC2" s="1296"/>
      <c r="CD2" s="1296"/>
      <c r="CE2" s="1296"/>
      <c r="IW2" s="1087">
        <v>0</v>
      </c>
    </row>
    <row s="27100" customFormat="1" customHeight="1" ht="5.25" hidden="1">
      <c r="A3" s="2104"/>
      <c r="D3" s="2356"/>
      <c r="F3" s="711" t="s">
        <v>83</v>
      </c>
      <c r="G3" s="2198" t="s">
        <v>84</v>
      </c>
      <c r="H3" s="2356"/>
      <c r="I3" s="2356"/>
      <c r="J3" s="2356"/>
      <c r="K3" s="2356"/>
      <c r="L3" s="690" t="s">
        <v>85</v>
      </c>
      <c r="M3" s="711" t="s">
        <v>83</v>
      </c>
      <c r="N3" s="711"/>
      <c r="O3" s="711"/>
      <c r="P3" s="711"/>
      <c r="Q3" s="711"/>
      <c r="R3" s="711"/>
      <c r="S3" s="711"/>
      <c r="T3" s="711"/>
      <c r="U3" s="711"/>
      <c r="V3" s="711"/>
      <c r="W3" s="690"/>
      <c r="X3" s="690"/>
      <c r="Y3" s="690"/>
      <c r="Z3" s="690"/>
      <c r="AA3" s="690"/>
      <c r="AB3" s="690"/>
      <c r="AC3" s="690"/>
      <c r="AD3" s="690"/>
      <c r="AE3" s="690"/>
      <c r="AF3" s="690"/>
      <c r="AG3" s="690"/>
      <c r="AH3" s="690"/>
      <c r="AI3" s="690"/>
      <c r="AJ3" s="690"/>
      <c r="AK3" s="690"/>
      <c r="AL3" s="690"/>
      <c r="AM3" s="690"/>
      <c r="AN3" s="690"/>
      <c r="AO3" s="690"/>
      <c r="AP3" s="690"/>
      <c r="AQ3" s="690"/>
      <c r="AR3" s="690"/>
      <c r="AS3" s="690"/>
      <c r="AT3" s="690"/>
      <c r="AU3" s="690"/>
      <c r="AV3" s="690"/>
      <c r="AW3" s="690"/>
      <c r="AX3" s="690"/>
      <c r="AY3" s="690"/>
      <c r="AZ3" s="690"/>
      <c r="BA3" s="690"/>
      <c r="BB3" s="690"/>
      <c r="BC3" s="690"/>
      <c r="BD3" s="690"/>
      <c r="BE3" s="690"/>
      <c r="BF3" s="690"/>
      <c r="BG3" s="690"/>
      <c r="BH3" s="690"/>
      <c r="BI3" s="690"/>
      <c r="BJ3" s="690"/>
      <c r="BK3" s="690"/>
      <c r="BL3" s="690"/>
      <c r="BM3" s="690"/>
      <c r="BN3" s="690"/>
      <c r="BO3" s="690"/>
      <c r="BP3" s="690"/>
      <c r="BQ3" s="690"/>
      <c r="BR3" s="690"/>
      <c r="BS3" s="690"/>
      <c r="BT3" s="690"/>
      <c r="BU3" s="690"/>
      <c r="BV3" s="690"/>
      <c r="BW3" s="690"/>
      <c r="BX3" s="690"/>
      <c r="BY3" s="690"/>
      <c r="BZ3" s="690"/>
      <c r="CA3" s="690"/>
      <c r="CB3" s="690"/>
      <c r="CC3" s="690"/>
      <c r="CD3" s="690"/>
      <c r="CE3" s="690"/>
      <c r="CF3" s="690"/>
      <c r="CG3" s="690"/>
      <c r="CH3" s="690"/>
      <c r="CI3" s="690"/>
      <c r="CJ3" s="690"/>
      <c r="CK3" s="690"/>
      <c r="CL3" s="690"/>
      <c r="CM3" s="690"/>
      <c r="CN3" s="690"/>
      <c r="CO3" s="690"/>
      <c r="CP3" s="690"/>
      <c r="CQ3" s="690"/>
      <c r="CR3" s="690"/>
      <c r="CS3" s="690"/>
      <c r="CT3" s="690"/>
      <c r="CU3" s="690"/>
      <c r="CV3" s="690"/>
      <c r="CW3" s="690"/>
      <c r="CX3" s="690"/>
      <c r="CY3" s="690"/>
      <c r="CZ3" s="690"/>
      <c r="DA3" s="690"/>
      <c r="DB3" s="690"/>
      <c r="DC3" s="690"/>
      <c r="DD3" s="690"/>
      <c r="DE3" s="690"/>
      <c r="DF3" s="690"/>
      <c r="DG3" s="690"/>
      <c r="DH3" s="690"/>
      <c r="DI3" s="690"/>
      <c r="DJ3" s="690"/>
      <c r="DK3" s="690"/>
      <c r="DL3" s="690"/>
      <c r="DM3" s="690"/>
      <c r="DN3" s="690"/>
      <c r="DO3" s="690"/>
      <c r="DP3" s="690"/>
      <c r="DQ3" s="690"/>
      <c r="DR3" s="690"/>
      <c r="DS3" s="690"/>
      <c r="DT3" s="690"/>
      <c r="DU3" s="690"/>
      <c r="DV3" s="690"/>
      <c r="DW3" s="690"/>
      <c r="DX3" s="690"/>
      <c r="DY3" s="690"/>
      <c r="DZ3" s="690"/>
      <c r="EA3" s="690"/>
      <c r="EB3" s="690"/>
      <c r="EC3" s="690"/>
      <c r="ED3" s="690"/>
      <c r="EE3" s="690"/>
      <c r="EF3" s="690"/>
      <c r="EG3" s="690"/>
      <c r="EH3" s="690"/>
      <c r="EI3" s="690"/>
      <c r="EJ3" s="690"/>
      <c r="EK3" s="690"/>
      <c r="EL3" s="690"/>
      <c r="EM3" s="690"/>
      <c r="EN3" s="690"/>
      <c r="EO3" s="690"/>
      <c r="EP3" s="690"/>
      <c r="EQ3" s="690"/>
      <c r="ER3" s="690"/>
      <c r="ES3" s="690"/>
      <c r="ET3" s="690"/>
      <c r="EU3" s="690"/>
      <c r="EV3" s="690"/>
      <c r="EW3" s="690"/>
      <c r="EX3" s="690"/>
      <c r="EY3" s="690"/>
      <c r="EZ3" s="690"/>
      <c r="FA3" s="690"/>
      <c r="FB3" s="690"/>
      <c r="FC3" s="690"/>
      <c r="FD3" s="690"/>
      <c r="FE3" s="690"/>
      <c r="FF3" s="690"/>
      <c r="FG3" s="690"/>
      <c r="FH3" s="690"/>
      <c r="FI3" s="690"/>
      <c r="FJ3" s="690"/>
      <c r="FK3" s="690"/>
      <c r="FL3" s="690"/>
      <c r="FM3" s="690"/>
      <c r="FN3" s="690"/>
      <c r="FO3" s="690"/>
      <c r="FP3" s="690"/>
      <c r="FQ3" s="690"/>
      <c r="FR3" s="690"/>
      <c r="FS3" s="690"/>
      <c r="FT3" s="690"/>
      <c r="FU3" s="690"/>
      <c r="FV3" s="690"/>
      <c r="FW3" s="690"/>
      <c r="FX3" s="690"/>
      <c r="FY3" s="690"/>
      <c r="FZ3" s="690"/>
      <c r="GA3" s="690"/>
      <c r="GB3" s="690"/>
      <c r="GC3" s="690"/>
      <c r="GD3" s="690"/>
      <c r="GE3" s="690"/>
      <c r="GF3" s="690"/>
      <c r="GG3" s="690"/>
      <c r="GH3" s="690"/>
      <c r="GI3" s="690"/>
      <c r="GJ3" s="690"/>
      <c r="GK3" s="690"/>
      <c r="GL3" s="690"/>
      <c r="GM3" s="690"/>
      <c r="GN3" s="690"/>
      <c r="GO3" s="690"/>
      <c r="GP3" s="690"/>
      <c r="GQ3" s="690"/>
      <c r="GR3" s="690"/>
      <c r="GS3" s="690"/>
      <c r="GT3" s="690"/>
      <c r="GU3" s="690"/>
      <c r="GV3" s="690"/>
      <c r="GW3" s="690"/>
      <c r="GX3" s="690"/>
      <c r="GY3" s="690"/>
      <c r="GZ3" s="690"/>
      <c r="HA3" s="690"/>
      <c r="HB3" s="690"/>
      <c r="HC3" s="690"/>
      <c r="HD3" s="690"/>
      <c r="HE3" s="690"/>
      <c r="HF3" s="690"/>
      <c r="HG3" s="690"/>
      <c r="HH3" s="690"/>
      <c r="HI3" s="690"/>
      <c r="HJ3" s="690"/>
      <c r="HK3" s="690"/>
      <c r="HL3" s="690"/>
      <c r="HM3" s="690"/>
      <c r="HN3" s="690"/>
      <c r="HO3" s="690"/>
      <c r="HP3" s="690"/>
      <c r="HQ3" s="690"/>
      <c r="HR3" s="690"/>
      <c r="HS3" s="690"/>
      <c r="HT3" s="690"/>
      <c r="HU3" s="690"/>
      <c r="HV3" s="690"/>
      <c r="HW3" s="690"/>
      <c r="HX3" s="690"/>
      <c r="HY3" s="690"/>
      <c r="HZ3" s="690"/>
      <c r="IA3" s="690"/>
      <c r="IB3" s="690"/>
      <c r="IC3" s="690"/>
      <c r="ID3" s="690"/>
      <c r="IE3" s="690"/>
      <c r="IF3" s="690"/>
      <c r="IG3" s="690"/>
      <c r="IH3" s="690"/>
      <c r="II3" s="690"/>
      <c r="IJ3" s="690"/>
      <c r="IK3" s="690"/>
      <c r="IL3" s="690"/>
      <c r="IM3" s="690"/>
      <c r="IN3" s="690"/>
      <c r="IO3" s="690"/>
      <c r="IP3" s="690"/>
      <c r="IQ3" s="690"/>
      <c r="IR3" s="690"/>
      <c r="IS3" s="690"/>
      <c r="IT3" s="690"/>
      <c r="IU3" s="690"/>
      <c r="IV3" s="690"/>
      <c r="IW3" s="2099">
        <v>0</v>
      </c>
    </row>
    <row s="26438" customFormat="1" customHeight="1" ht="14.699999999999998">
      <c r="A4" s="2094"/>
      <c r="B4" s="1829"/>
      <c r="C4" s="2094"/>
      <c r="D4" s="1978"/>
      <c r="E4" s="2098"/>
      <c r="F4" s="2098"/>
      <c r="G4" s="2098"/>
      <c r="H4" s="2098"/>
      <c r="I4" s="2098"/>
      <c r="J4" s="2098"/>
      <c r="K4" s="2098"/>
      <c r="L4" s="2358"/>
      <c r="M4" s="711"/>
      <c r="N4" s="2087"/>
      <c r="O4" s="2087"/>
      <c r="P4" s="2087"/>
      <c r="Q4" s="2087"/>
      <c r="R4" s="2087"/>
      <c r="S4" s="688"/>
      <c r="T4" s="688"/>
      <c r="U4" s="688"/>
      <c r="V4" s="688"/>
      <c r="IW4" s="2072">
        <v>14</v>
      </c>
    </row>
    <row s="26438" customFormat="1" customHeight="1" ht="27.299999999999997">
      <c r="A5" s="2094"/>
      <c r="B5" s="1829"/>
      <c r="C5" s="2094"/>
      <c r="D5" s="1978"/>
      <c r="E5" s="25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63"/>
      <c r="G5" s="2563"/>
      <c r="H5" s="2563"/>
      <c r="I5" s="2563"/>
      <c r="J5" s="2563"/>
      <c r="K5" s="2563"/>
      <c r="L5" s="2098"/>
      <c r="M5" s="711"/>
      <c r="N5" s="2087"/>
      <c r="O5" s="2087"/>
      <c r="P5" s="2087"/>
      <c r="Q5" s="2087"/>
      <c r="R5" s="2087"/>
      <c r="S5" s="688"/>
      <c r="T5" s="688"/>
      <c r="U5" s="688"/>
      <c r="V5" s="688"/>
      <c r="IW5" s="2072">
        <v>26</v>
      </c>
    </row>
    <row s="26438" customFormat="1" customHeight="1" ht="14.699999999999998">
      <c r="A6" s="2094"/>
      <c r="B6" s="1829"/>
      <c r="C6" s="2094"/>
      <c r="D6" s="1978"/>
      <c r="E6" s="2098"/>
      <c r="F6" s="1079"/>
      <c r="G6" s="1079"/>
      <c r="H6" s="1079"/>
      <c r="I6" s="1079"/>
      <c r="J6" s="1079"/>
      <c r="K6" s="1079"/>
      <c r="L6" s="1715"/>
      <c r="M6" s="2087"/>
      <c r="N6" s="2087"/>
      <c r="O6" s="2087"/>
      <c r="P6" s="2087"/>
      <c r="Q6" s="2087"/>
      <c r="R6" s="2087"/>
      <c r="S6" s="688"/>
      <c r="T6" s="688"/>
      <c r="U6" s="688"/>
      <c r="V6" s="688"/>
      <c r="IW6" s="2072">
        <v>14</v>
      </c>
    </row>
    <row s="26438" customFormat="1" customHeight="1" ht="14.699999999999998">
      <c r="A7" s="2094"/>
      <c r="B7" s="1829"/>
      <c r="C7" s="2094"/>
      <c r="D7" s="1978"/>
      <c r="E7" s="2564" t="s">
        <v>424</v>
      </c>
      <c r="F7" s="2565"/>
      <c r="G7" s="2565"/>
      <c r="H7" s="2565"/>
      <c r="I7" s="2565"/>
      <c r="J7" s="2565"/>
      <c r="K7" s="2565"/>
      <c r="L7" s="2937" t="s">
        <v>425</v>
      </c>
      <c r="M7" s="2087"/>
      <c r="N7" s="2087"/>
      <c r="O7" s="2087"/>
      <c r="P7" s="2087"/>
      <c r="Q7" s="2087"/>
      <c r="R7" s="2087"/>
      <c r="S7" s="688"/>
      <c r="T7" s="688"/>
      <c r="U7" s="688"/>
      <c r="V7" s="688"/>
      <c r="IW7" s="2072">
        <v>14</v>
      </c>
    </row>
    <row s="26438" customFormat="1" customHeight="1" ht="67.2">
      <c r="A8" s="2094"/>
      <c r="B8" s="1829"/>
      <c r="C8" s="2094"/>
      <c r="D8" s="1978"/>
      <c r="E8" s="2941" t="s">
        <v>88</v>
      </c>
      <c r="F8" s="2941" t="s">
        <v>5737</v>
      </c>
      <c r="G8" s="2943" t="s">
        <v>5738</v>
      </c>
      <c r="H8" s="2944"/>
      <c r="I8" s="2945"/>
      <c r="J8" s="2941" t="s">
        <v>5739</v>
      </c>
      <c r="K8" s="29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9"/>
      <c r="M8" s="2087"/>
      <c r="N8" s="2087"/>
      <c r="O8" s="2087"/>
      <c r="P8" s="2087"/>
      <c r="Q8" s="2087"/>
      <c r="R8" s="2087"/>
      <c r="S8" s="688"/>
      <c r="T8" s="688"/>
      <c r="U8" s="688"/>
      <c r="V8" s="688"/>
      <c r="IW8" s="2072">
        <v>64</v>
      </c>
    </row>
    <row s="26438" customFormat="1" customHeight="1" ht="29.25">
      <c r="A9" s="2094"/>
      <c r="B9" s="1829"/>
      <c r="C9" s="2094"/>
      <c r="D9" s="1978"/>
      <c r="E9" s="2942"/>
      <c r="F9" s="2942"/>
      <c r="G9" s="2357" t="s">
        <v>5733</v>
      </c>
      <c r="H9" s="2357" t="s">
        <v>5734</v>
      </c>
      <c r="I9" s="2357" t="s">
        <v>5735</v>
      </c>
      <c r="J9" s="2942"/>
      <c r="K9" s="2942"/>
      <c r="L9" s="2938"/>
      <c r="M9" s="2087"/>
      <c r="N9" s="2087"/>
      <c r="O9" s="2087"/>
      <c r="P9" s="2087"/>
      <c r="Q9" s="2087"/>
      <c r="R9" s="2087"/>
      <c r="S9" s="688"/>
      <c r="T9" s="688"/>
      <c r="U9" s="688"/>
      <c r="V9" s="688"/>
      <c r="IW9" s="2072">
        <v>28</v>
      </c>
    </row>
    <row s="28966" customFormat="1" customHeight="1" ht="1.05">
      <c r="A10" s="2562"/>
      <c r="B10" s="1829">
        <v>1</v>
      </c>
      <c r="C10" s="1829"/>
      <c r="D10" s="1263"/>
      <c r="E10" s="1258">
        <v>0</v>
      </c>
      <c r="F10" s="2354" t="str">
        <f>IF(ROIV_INFO_NAME="","",ROIV_INFO_NAME)</f>
        <v>КГУП "Примтеплоэнерго"</v>
      </c>
      <c r="G10" s="2196" t="s">
        <v>22</v>
      </c>
      <c r="H10" s="2366"/>
      <c r="I10" s="2366"/>
      <c r="J10" s="982"/>
      <c r="K10" s="982"/>
      <c r="L10" s="28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8">
        <f>MERGEVALUE(F10)</f>
      </c>
      <c r="N10" s="2099"/>
      <c r="O10" s="2099"/>
      <c r="P10" s="2087" t="str">
        <f t="array" ref="P10:P10">IF(ISERROR(MATCH(MID(Q10,1,250),MID(note_ter,1,250),0)),"n","y")</f>
        <v>n</v>
      </c>
      <c r="Q10" s="2099"/>
      <c r="R10" s="208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29"/>
      <c r="T10" s="1829"/>
      <c r="U10" s="883"/>
      <c r="V10" s="1829"/>
      <c r="W10" s="1829"/>
      <c r="X10" s="1829"/>
      <c r="Y10" s="1296"/>
      <c r="Z10" s="1296"/>
      <c r="AA10" s="1090"/>
      <c r="AB10" s="1090"/>
      <c r="AC10" s="1090"/>
      <c r="AD10" s="1090"/>
      <c r="AE10" s="1090"/>
      <c r="AF10" s="1090"/>
      <c r="AG10" s="1090"/>
      <c r="AH10" s="1090"/>
      <c r="AI10" s="1090"/>
      <c r="AJ10" s="1090"/>
      <c r="AK10" s="1090"/>
      <c r="AL10" s="1090"/>
      <c r="AM10" s="1090"/>
      <c r="AN10" s="1090"/>
      <c r="AO10" s="1090"/>
      <c r="AP10" s="1090"/>
      <c r="AQ10" s="1090"/>
      <c r="AR10" s="1090"/>
      <c r="AS10" s="1090"/>
      <c r="AT10" s="1090"/>
      <c r="AU10" s="1090"/>
      <c r="AV10" s="1090"/>
      <c r="AW10" s="1090"/>
      <c r="AX10" s="1090"/>
      <c r="AY10" s="1090"/>
      <c r="AZ10" s="1090"/>
      <c r="BA10" s="1090"/>
      <c r="BB10" s="1090"/>
      <c r="BC10" s="1090"/>
      <c r="BD10" s="1090"/>
      <c r="BE10" s="1090"/>
      <c r="BF10" s="1090"/>
      <c r="BG10" s="1090"/>
      <c r="BH10" s="1090"/>
      <c r="BI10" s="1090"/>
      <c r="BJ10" s="1090"/>
      <c r="BK10" s="1090"/>
      <c r="BL10" s="1090"/>
      <c r="BM10" s="1090"/>
      <c r="BN10" s="1090"/>
      <c r="BO10" s="1090"/>
      <c r="BP10" s="1090"/>
      <c r="BQ10" s="1090"/>
      <c r="BR10" s="1090"/>
      <c r="BS10" s="1090"/>
      <c r="BT10" s="1090"/>
      <c r="BU10" s="1090"/>
      <c r="BV10" s="1296"/>
      <c r="BW10" s="1296"/>
      <c r="BX10" s="1296"/>
      <c r="BY10" s="1296"/>
      <c r="BZ10" s="1296"/>
      <c r="CA10" s="1296"/>
      <c r="CB10" s="1296"/>
      <c r="CC10" s="1296"/>
      <c r="CD10" s="1296"/>
      <c r="CE10" s="1296"/>
      <c r="IW10" s="1087">
        <v>1</v>
      </c>
    </row>
    <row s="28966" customFormat="1" customHeight="1" ht="15.75">
      <c r="A11" s="2562"/>
      <c r="B11" s="1829"/>
      <c r="C11" s="875"/>
      <c r="D11" s="1264"/>
      <c r="E11" s="884"/>
      <c r="F11" s="1114" t="s">
        <v>5736</v>
      </c>
      <c r="G11" s="650"/>
      <c r="H11" s="650"/>
      <c r="I11" s="650"/>
      <c r="J11" s="650"/>
      <c r="K11" s="887"/>
      <c r="L11" s="2940"/>
      <c r="M11" s="1999"/>
      <c r="N11" s="2099"/>
      <c r="O11" s="2099"/>
      <c r="P11" s="2099"/>
      <c r="Q11" s="2087"/>
      <c r="R11" s="2099"/>
      <c r="S11" s="1829"/>
      <c r="T11" s="1829"/>
      <c r="U11" s="883"/>
      <c r="V11" s="1829"/>
      <c r="W11" s="1829"/>
      <c r="X11" s="1829"/>
      <c r="Y11" s="1296"/>
      <c r="Z11" s="1296"/>
      <c r="AA11" s="1090"/>
      <c r="AB11" s="1090"/>
      <c r="AC11" s="1090"/>
      <c r="AD11" s="1090"/>
      <c r="AE11" s="1090"/>
      <c r="AF11" s="1090"/>
      <c r="AG11" s="1090"/>
      <c r="AH11" s="1090"/>
      <c r="AI11" s="1090"/>
      <c r="AJ11" s="1090"/>
      <c r="AK11" s="1090"/>
      <c r="AL11" s="1090"/>
      <c r="AM11" s="1090"/>
      <c r="AN11" s="1090"/>
      <c r="AO11" s="1090"/>
      <c r="AP11" s="1090"/>
      <c r="AQ11" s="1090"/>
      <c r="AR11" s="1090"/>
      <c r="AS11" s="1090"/>
      <c r="AT11" s="1090"/>
      <c r="AU11" s="1090"/>
      <c r="AV11" s="1090"/>
      <c r="AW11" s="1090"/>
      <c r="AX11" s="1090"/>
      <c r="AY11" s="1090"/>
      <c r="AZ11" s="1090"/>
      <c r="BA11" s="1090"/>
      <c r="BB11" s="1090"/>
      <c r="BC11" s="1090"/>
      <c r="BD11" s="1090"/>
      <c r="BE11" s="1090"/>
      <c r="BF11" s="1090"/>
      <c r="BG11" s="1090"/>
      <c r="BH11" s="1090"/>
      <c r="BI11" s="1090"/>
      <c r="BJ11" s="1090"/>
      <c r="BK11" s="1090"/>
      <c r="BL11" s="1090"/>
      <c r="BM11" s="1090"/>
      <c r="BN11" s="1090"/>
      <c r="BO11" s="1090"/>
      <c r="BP11" s="1090"/>
      <c r="BQ11" s="1090"/>
      <c r="BR11" s="1090"/>
      <c r="BS11" s="1090"/>
      <c r="BT11" s="1090"/>
      <c r="BU11" s="1090"/>
      <c r="BV11" s="1296"/>
      <c r="BW11" s="1296"/>
      <c r="BX11" s="1296"/>
      <c r="BY11" s="1296"/>
      <c r="BZ11" s="1296"/>
      <c r="CA11" s="1296"/>
      <c r="CB11" s="1296"/>
      <c r="CC11" s="1296"/>
      <c r="CD11" s="1296"/>
      <c r="CE11" s="1296"/>
      <c r="IW11" s="1087">
        <v>15</v>
      </c>
    </row>
    <row s="26438" customFormat="1" customHeight="1" ht="22.049999999999997">
      <c r="A12" s="2094"/>
      <c r="B12" s="1829"/>
      <c r="C12" s="2094"/>
      <c r="D12" s="2096"/>
      <c r="E12" s="643"/>
      <c r="F12" s="643"/>
      <c r="G12" s="643"/>
      <c r="H12" s="643"/>
      <c r="I12" s="643"/>
      <c r="J12" s="643"/>
      <c r="K12" s="643"/>
      <c r="L12" s="643"/>
      <c r="M12" s="2087"/>
      <c r="N12" s="2087"/>
      <c r="O12" s="2087"/>
      <c r="P12" s="2087"/>
      <c r="Q12" s="2087"/>
      <c r="R12" s="2087"/>
      <c r="S12" s="688"/>
      <c r="T12" s="688"/>
      <c r="U12" s="688"/>
      <c r="V12" s="688"/>
      <c r="IW12" s="2072">
        <v>21</v>
      </c>
    </row>
    <row s="26438" customFormat="1" customHeight="1" ht="14.699999999999998">
      <c r="A13" s="2094"/>
      <c r="B13" s="1829"/>
      <c r="C13" s="2094"/>
      <c r="D13" s="2096"/>
      <c r="E13" s="2094"/>
      <c r="F13" s="2094"/>
      <c r="G13" s="2094"/>
      <c r="H13" s="2094"/>
      <c r="I13" s="2094"/>
      <c r="J13" s="2094"/>
      <c r="K13" s="2094"/>
      <c r="L13" s="2094"/>
      <c r="M13" s="2087"/>
      <c r="N13" s="2087"/>
      <c r="O13" s="2087"/>
      <c r="P13" s="2087"/>
      <c r="Q13" s="2087"/>
      <c r="R13" s="2087"/>
      <c r="S13" s="688"/>
      <c r="T13" s="688"/>
      <c r="U13" s="688"/>
      <c r="V13" s="688"/>
      <c r="IW13" s="2072">
        <v>14</v>
      </c>
    </row>
    <row s="26438" customFormat="1" customHeight="1" ht="1.05">
      <c r="A14" s="2094"/>
      <c r="B14" s="1829"/>
      <c r="C14" s="2094"/>
      <c r="D14" s="2096"/>
      <c r="E14" s="2094"/>
      <c r="F14" s="2094"/>
      <c r="G14" s="2094"/>
      <c r="H14" s="2094"/>
      <c r="I14" s="2094"/>
      <c r="J14" s="2094"/>
      <c r="K14" s="2094"/>
      <c r="L14" s="2094"/>
      <c r="M14" s="2087"/>
      <c r="N14" s="2087"/>
      <c r="O14" s="2087"/>
      <c r="P14" s="2087"/>
      <c r="Q14" s="2087"/>
      <c r="R14" s="2087"/>
      <c r="S14" s="688"/>
      <c r="T14" s="688"/>
      <c r="U14" s="688"/>
      <c r="V14" s="688"/>
      <c r="IW14" s="2072">
        <v>1</v>
      </c>
    </row>
    <row customHeight="1" ht="22.5" hidden="1">
      <c r="A15" s="2094" t="s">
        <v>82</v>
      </c>
      <c r="B15" s="1829">
        <v>0</v>
      </c>
      <c r="C15" s="2094">
        <v>0</v>
      </c>
      <c r="D15" s="2096">
        <v>3</v>
      </c>
      <c r="E15" s="2094">
        <v>6</v>
      </c>
      <c r="F15" s="2094">
        <v>27</v>
      </c>
      <c r="G15" s="2094">
        <v>16</v>
      </c>
      <c r="H15" s="2094">
        <v>12</v>
      </c>
      <c r="I15" s="2094">
        <v>32</v>
      </c>
      <c r="J15" s="2094">
        <v>41</v>
      </c>
      <c r="K15" s="2094">
        <v>41</v>
      </c>
      <c r="L15" s="2094">
        <v>89</v>
      </c>
      <c r="M15" s="2087">
        <v>3</v>
      </c>
      <c r="N15" s="2087">
        <v>8</v>
      </c>
      <c r="O15" s="2087">
        <v>8</v>
      </c>
      <c r="P15" s="2087">
        <v>8</v>
      </c>
      <c r="Q15" s="2087">
        <v>25</v>
      </c>
      <c r="R15" s="2087">
        <v>14</v>
      </c>
      <c r="S15" s="688">
        <v>8</v>
      </c>
      <c r="T15" s="688">
        <v>8</v>
      </c>
      <c r="U15" s="688">
        <v>8</v>
      </c>
      <c r="V15" s="688">
        <v>8</v>
      </c>
      <c r="W15" s="2094">
        <v>8</v>
      </c>
      <c r="X15" s="2094">
        <v>8</v>
      </c>
      <c r="Y15" s="2094">
        <v>8</v>
      </c>
      <c r="Z15" s="2094">
        <v>8</v>
      </c>
      <c r="AA15" s="2094">
        <v>8</v>
      </c>
      <c r="AB15" s="2094">
        <v>8</v>
      </c>
      <c r="AC15" s="2094">
        <v>8</v>
      </c>
      <c r="AD15" s="2094">
        <v>8</v>
      </c>
      <c r="AE15" s="2094">
        <v>8</v>
      </c>
      <c r="AF15" s="2094">
        <v>8</v>
      </c>
      <c r="AG15" s="2094">
        <v>8</v>
      </c>
      <c r="AH15" s="2094">
        <v>8</v>
      </c>
      <c r="AI15" s="2094">
        <v>8</v>
      </c>
      <c r="AJ15" s="2094">
        <v>8</v>
      </c>
      <c r="AK15" s="2094">
        <v>8</v>
      </c>
      <c r="AL15" s="2094">
        <v>8</v>
      </c>
      <c r="AM15" s="2094">
        <v>8</v>
      </c>
      <c r="AN15" s="2094">
        <v>8</v>
      </c>
      <c r="AO15" s="2094">
        <v>8</v>
      </c>
      <c r="AP15" s="2094">
        <v>8</v>
      </c>
      <c r="AQ15" s="2094">
        <v>8</v>
      </c>
      <c r="AR15" s="2094">
        <v>8</v>
      </c>
      <c r="AS15" s="2094">
        <v>8</v>
      </c>
      <c r="AT15" s="2094">
        <v>8</v>
      </c>
      <c r="AU15" s="2094">
        <v>8</v>
      </c>
      <c r="AV15" s="2094">
        <v>8</v>
      </c>
      <c r="AW15" s="2094">
        <v>8</v>
      </c>
      <c r="AX15" s="2094">
        <v>8</v>
      </c>
      <c r="AY15" s="2094">
        <v>8</v>
      </c>
      <c r="AZ15" s="2094">
        <v>8</v>
      </c>
      <c r="BA15" s="2094">
        <v>8</v>
      </c>
      <c r="BB15" s="2094">
        <v>8</v>
      </c>
      <c r="BC15" s="2094">
        <v>8</v>
      </c>
      <c r="BD15" s="2094">
        <v>8</v>
      </c>
      <c r="BE15" s="2094">
        <v>8</v>
      </c>
      <c r="BF15" s="2094">
        <v>8</v>
      </c>
      <c r="BG15" s="2094">
        <v>8</v>
      </c>
      <c r="BH15" s="2094">
        <v>8</v>
      </c>
      <c r="BI15" s="2094">
        <v>8</v>
      </c>
      <c r="BJ15" s="2094">
        <v>8</v>
      </c>
      <c r="BK15" s="2094">
        <v>8</v>
      </c>
      <c r="BL15" s="2094">
        <v>8</v>
      </c>
      <c r="BM15" s="2094">
        <v>8</v>
      </c>
      <c r="BN15" s="2094">
        <v>8</v>
      </c>
      <c r="BO15" s="2094">
        <v>8</v>
      </c>
      <c r="BP15" s="2094">
        <v>8</v>
      </c>
      <c r="BQ15" s="2094">
        <v>8</v>
      </c>
      <c r="BR15" s="2094">
        <v>8</v>
      </c>
      <c r="BS15" s="2094">
        <v>8</v>
      </c>
      <c r="BT15" s="2094">
        <v>8</v>
      </c>
      <c r="BU15" s="2094">
        <v>8</v>
      </c>
      <c r="BV15" s="2094">
        <v>8</v>
      </c>
      <c r="BW15" s="2094">
        <v>8</v>
      </c>
      <c r="BX15" s="2094">
        <v>8</v>
      </c>
      <c r="BY15" s="2094">
        <v>8</v>
      </c>
      <c r="BZ15" s="2094">
        <v>8</v>
      </c>
      <c r="CA15" s="2094">
        <v>8</v>
      </c>
      <c r="CB15" s="2094">
        <v>8</v>
      </c>
      <c r="CC15" s="2094">
        <v>8</v>
      </c>
      <c r="CD15" s="2094">
        <v>8</v>
      </c>
      <c r="CE15" s="2094">
        <v>8</v>
      </c>
      <c r="CF15" s="2094">
        <v>8</v>
      </c>
      <c r="CG15" s="2094">
        <v>8</v>
      </c>
      <c r="CH15" s="2094">
        <v>8</v>
      </c>
      <c r="CI15" s="2094">
        <v>8</v>
      </c>
      <c r="CJ15" s="2094">
        <v>8</v>
      </c>
      <c r="CK15" s="2094">
        <v>8</v>
      </c>
      <c r="CL15" s="2094">
        <v>8</v>
      </c>
      <c r="CM15" s="2094">
        <v>8</v>
      </c>
      <c r="CN15" s="2094">
        <v>8</v>
      </c>
      <c r="CO15" s="2094">
        <v>8</v>
      </c>
      <c r="CP15" s="2094">
        <v>8</v>
      </c>
      <c r="CQ15" s="2094">
        <v>8</v>
      </c>
      <c r="CR15" s="2094">
        <v>8</v>
      </c>
      <c r="CS15" s="2094">
        <v>8</v>
      </c>
      <c r="CT15" s="2094">
        <v>8</v>
      </c>
      <c r="CU15" s="2094">
        <v>8</v>
      </c>
      <c r="CV15" s="2094">
        <v>8</v>
      </c>
      <c r="CW15" s="2094">
        <v>8</v>
      </c>
      <c r="CX15" s="2094">
        <v>8</v>
      </c>
      <c r="CY15" s="2094">
        <v>8</v>
      </c>
      <c r="CZ15" s="2094">
        <v>8</v>
      </c>
      <c r="DA15" s="2094">
        <v>8</v>
      </c>
      <c r="DB15" s="2094">
        <v>8</v>
      </c>
      <c r="DC15" s="2094">
        <v>8</v>
      </c>
      <c r="DD15" s="2094">
        <v>8</v>
      </c>
      <c r="DE15" s="2094">
        <v>8</v>
      </c>
      <c r="DF15" s="2094">
        <v>8</v>
      </c>
      <c r="DG15" s="2094">
        <v>8</v>
      </c>
      <c r="DH15" s="2094">
        <v>8</v>
      </c>
      <c r="DI15" s="2094">
        <v>8</v>
      </c>
      <c r="DJ15" s="2094">
        <v>8</v>
      </c>
      <c r="DK15" s="2094">
        <v>8</v>
      </c>
      <c r="DL15" s="2094">
        <v>8</v>
      </c>
      <c r="DM15" s="2094">
        <v>8</v>
      </c>
      <c r="DN15" s="2094">
        <v>8</v>
      </c>
      <c r="DO15" s="2094">
        <v>8</v>
      </c>
      <c r="DP15" s="2094">
        <v>8</v>
      </c>
      <c r="DQ15" s="2094">
        <v>8</v>
      </c>
      <c r="DR15" s="2094">
        <v>8</v>
      </c>
      <c r="DS15" s="2094">
        <v>8</v>
      </c>
      <c r="DT15" s="2094">
        <v>8</v>
      </c>
      <c r="DU15" s="2094">
        <v>8</v>
      </c>
      <c r="DV15" s="2094">
        <v>8</v>
      </c>
      <c r="DW15" s="2094">
        <v>8</v>
      </c>
      <c r="DX15" s="2094">
        <v>8</v>
      </c>
      <c r="DY15" s="2094">
        <v>8</v>
      </c>
      <c r="DZ15" s="2094">
        <v>8</v>
      </c>
      <c r="EA15" s="2094">
        <v>8</v>
      </c>
      <c r="EB15" s="2094">
        <v>8</v>
      </c>
      <c r="EC15" s="2094">
        <v>8</v>
      </c>
      <c r="ED15" s="2094">
        <v>8</v>
      </c>
      <c r="EE15" s="2094">
        <v>8</v>
      </c>
      <c r="EF15" s="2094">
        <v>8</v>
      </c>
      <c r="EG15" s="2094">
        <v>8</v>
      </c>
      <c r="EH15" s="2094">
        <v>8</v>
      </c>
      <c r="EI15" s="2094">
        <v>8</v>
      </c>
      <c r="EJ15" s="2094">
        <v>8</v>
      </c>
      <c r="EK15" s="2094">
        <v>8</v>
      </c>
      <c r="EL15" s="2094">
        <v>8</v>
      </c>
      <c r="EM15" s="2094">
        <v>8</v>
      </c>
      <c r="EN15" s="2094">
        <v>8</v>
      </c>
      <c r="EO15" s="2094">
        <v>8</v>
      </c>
      <c r="EP15" s="2094">
        <v>8</v>
      </c>
      <c r="EQ15" s="2094">
        <v>8</v>
      </c>
      <c r="ER15" s="2094">
        <v>8</v>
      </c>
      <c r="ES15" s="2094">
        <v>8</v>
      </c>
      <c r="ET15" s="2094">
        <v>8</v>
      </c>
      <c r="EU15" s="2094">
        <v>8</v>
      </c>
      <c r="EV15" s="2094">
        <v>8</v>
      </c>
      <c r="EW15" s="2094">
        <v>8</v>
      </c>
      <c r="EX15" s="2094">
        <v>8</v>
      </c>
      <c r="EY15" s="2094">
        <v>8</v>
      </c>
      <c r="EZ15" s="2094">
        <v>8</v>
      </c>
      <c r="FA15" s="2094">
        <v>8</v>
      </c>
      <c r="FB15" s="2094">
        <v>8</v>
      </c>
      <c r="FC15" s="2094">
        <v>8</v>
      </c>
      <c r="FD15" s="2094">
        <v>8</v>
      </c>
      <c r="FE15" s="2094">
        <v>8</v>
      </c>
      <c r="FF15" s="2094">
        <v>8</v>
      </c>
      <c r="FG15" s="2094">
        <v>8</v>
      </c>
      <c r="FH15" s="2094">
        <v>8</v>
      </c>
      <c r="FI15" s="2094">
        <v>8</v>
      </c>
      <c r="FJ15" s="2094">
        <v>8</v>
      </c>
      <c r="FK15" s="2094">
        <v>8</v>
      </c>
      <c r="FL15" s="2094">
        <v>8</v>
      </c>
      <c r="FM15" s="2094">
        <v>8</v>
      </c>
      <c r="FN15" s="2094">
        <v>8</v>
      </c>
      <c r="FO15" s="2094">
        <v>8</v>
      </c>
      <c r="FP15" s="2094">
        <v>8</v>
      </c>
      <c r="FQ15" s="2094">
        <v>8</v>
      </c>
      <c r="FR15" s="2094">
        <v>8</v>
      </c>
      <c r="FS15" s="2094">
        <v>8</v>
      </c>
      <c r="FT15" s="2094">
        <v>8</v>
      </c>
      <c r="FU15" s="2094">
        <v>8</v>
      </c>
      <c r="FV15" s="2094">
        <v>8</v>
      </c>
      <c r="FW15" s="2094">
        <v>8</v>
      </c>
      <c r="FX15" s="2094">
        <v>8</v>
      </c>
      <c r="FY15" s="2094">
        <v>8</v>
      </c>
      <c r="FZ15" s="2094">
        <v>8</v>
      </c>
      <c r="GA15" s="2094">
        <v>8</v>
      </c>
      <c r="GB15" s="2094">
        <v>8</v>
      </c>
      <c r="GC15" s="2094">
        <v>8</v>
      </c>
      <c r="GD15" s="2094">
        <v>8</v>
      </c>
      <c r="GE15" s="2094">
        <v>8</v>
      </c>
      <c r="GF15" s="2094">
        <v>8</v>
      </c>
      <c r="GG15" s="2094">
        <v>8</v>
      </c>
      <c r="GH15" s="2094">
        <v>8</v>
      </c>
      <c r="GI15" s="2094">
        <v>8</v>
      </c>
      <c r="GJ15" s="2094">
        <v>8</v>
      </c>
      <c r="GK15" s="2094">
        <v>8</v>
      </c>
      <c r="GL15" s="2094">
        <v>8</v>
      </c>
      <c r="GM15" s="2094">
        <v>8</v>
      </c>
      <c r="GN15" s="2094">
        <v>8</v>
      </c>
      <c r="GO15" s="2094">
        <v>8</v>
      </c>
      <c r="GP15" s="2094">
        <v>8</v>
      </c>
      <c r="GQ15" s="2094">
        <v>8</v>
      </c>
      <c r="GR15" s="2094">
        <v>8</v>
      </c>
      <c r="GS15" s="2094">
        <v>8</v>
      </c>
      <c r="GT15" s="2094">
        <v>8</v>
      </c>
      <c r="GU15" s="2094">
        <v>8</v>
      </c>
      <c r="GV15" s="2094">
        <v>8</v>
      </c>
      <c r="GW15" s="2094">
        <v>8</v>
      </c>
      <c r="GX15" s="2094">
        <v>8</v>
      </c>
      <c r="GY15" s="2094">
        <v>8</v>
      </c>
      <c r="GZ15" s="2094">
        <v>8</v>
      </c>
      <c r="HA15" s="2094">
        <v>8</v>
      </c>
      <c r="HB15" s="2094">
        <v>8</v>
      </c>
      <c r="HC15" s="2094">
        <v>8</v>
      </c>
      <c r="HD15" s="2094">
        <v>8</v>
      </c>
      <c r="HE15" s="2094">
        <v>8</v>
      </c>
      <c r="HF15" s="2094">
        <v>8</v>
      </c>
      <c r="HG15" s="2094">
        <v>8</v>
      </c>
      <c r="HH15" s="2094">
        <v>8</v>
      </c>
      <c r="HI15" s="2094">
        <v>8</v>
      </c>
      <c r="HJ15" s="2094">
        <v>8</v>
      </c>
      <c r="HK15" s="2094">
        <v>8</v>
      </c>
      <c r="HL15" s="2094">
        <v>8</v>
      </c>
      <c r="HM15" s="2094">
        <v>8</v>
      </c>
      <c r="HN15" s="2094">
        <v>8</v>
      </c>
      <c r="HO15" s="2094">
        <v>8</v>
      </c>
      <c r="HP15" s="2094">
        <v>8</v>
      </c>
      <c r="HQ15" s="2094">
        <v>8</v>
      </c>
      <c r="HR15" s="2094">
        <v>8</v>
      </c>
      <c r="HS15" s="2094">
        <v>8</v>
      </c>
      <c r="HT15" s="2094">
        <v>8</v>
      </c>
      <c r="HU15" s="2094">
        <v>8</v>
      </c>
      <c r="HV15" s="2094">
        <v>8</v>
      </c>
      <c r="HW15" s="2094">
        <v>8</v>
      </c>
      <c r="HX15" s="2094">
        <v>8</v>
      </c>
      <c r="HY15" s="2094">
        <v>8</v>
      </c>
      <c r="HZ15" s="2094">
        <v>8</v>
      </c>
      <c r="IA15" s="2094">
        <v>8</v>
      </c>
      <c r="IB15" s="2094">
        <v>8</v>
      </c>
      <c r="IC15" s="2094">
        <v>8</v>
      </c>
      <c r="ID15" s="2094">
        <v>8</v>
      </c>
      <c r="IE15" s="2094">
        <v>8</v>
      </c>
      <c r="IF15" s="2094">
        <v>8</v>
      </c>
      <c r="IG15" s="2094">
        <v>8</v>
      </c>
      <c r="IH15" s="2094">
        <v>8</v>
      </c>
      <c r="II15" s="2094">
        <v>8</v>
      </c>
      <c r="IJ15" s="2094">
        <v>8</v>
      </c>
      <c r="IK15" s="2094">
        <v>8</v>
      </c>
      <c r="IL15" s="2094">
        <v>8</v>
      </c>
      <c r="IM15" s="2094">
        <v>8</v>
      </c>
      <c r="IN15" s="2094">
        <v>8</v>
      </c>
      <c r="IO15" s="2094">
        <v>8</v>
      </c>
      <c r="IP15" s="2094">
        <v>8</v>
      </c>
      <c r="IQ15" s="2094">
        <v>8</v>
      </c>
      <c r="IR15" s="2094">
        <v>8</v>
      </c>
      <c r="IS15" s="2094">
        <v>8</v>
      </c>
      <c r="IT15" s="2094">
        <v>8</v>
      </c>
      <c r="IU15" s="2094">
        <v>8</v>
      </c>
      <c r="IV15" s="2094">
        <v>8</v>
      </c>
      <c r="IW15" s="209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A70612-BDEE-3EA9-B4B8-E3C18E08FAEB}"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8229" width="9.140625" hidden="1"/>
    <col min="2" max="2" style="28178" width="9.140625" hidden="1"/>
    <col min="3" max="3" style="28229" width="3.7109375" hidden="1" customWidth="1"/>
    <col min="4" max="4" style="28744" width="3.00390625" customWidth="1"/>
    <col min="5" max="5" style="28229" width="6.00390625" customWidth="1"/>
    <col min="6" max="6" style="28229" width="27.00390625" customWidth="1"/>
    <col min="7" max="7" style="28229" width="29.00390625" customWidth="1"/>
    <col min="8" max="8" style="28229" width="25.00390625" customWidth="1"/>
    <col min="9" max="9" style="28229" width="5.00390625" customWidth="1"/>
    <col min="10" max="10" style="28229" width="6.00390625" customWidth="1"/>
    <col min="11" max="11" style="28229" width="41.00390625" customWidth="1"/>
    <col min="12" max="12" style="28229" width="42.00390625" customWidth="1"/>
    <col min="13" max="13" style="28229" width="41.00390625" customWidth="1"/>
    <col min="14" max="14" style="28229" width="89.00390625" customWidth="1"/>
    <col min="15" max="15" style="28181" width="3.00390625" customWidth="1"/>
    <col min="16" max="16" style="28181" width="8.00390625" customWidth="1"/>
    <col min="17" max="17" style="28229" width="9.140625" hidden="1"/>
  </cols>
  <sheetData>
    <row customHeight="1" ht="22.5" hidden="1">
      <c r="Q1" s="1618" t="s">
        <v>14</v>
      </c>
    </row>
    <row s="28966" customFormat="1" customHeight="1" ht="22.5" hidden="1">
      <c r="A2" s="959"/>
      <c r="B2" s="1623">
        <v>1</v>
      </c>
      <c r="C2" s="1623"/>
      <c r="D2" s="4855" t="s">
        <v>103</v>
      </c>
      <c r="E2" s="2590">
        <v>1</v>
      </c>
      <c r="F2" s="2766" t="str">
        <f>IF(region_name="","",region_name)</f>
        <v>Приморский край</v>
      </c>
      <c r="G2" s="2946"/>
      <c r="H2" s="2947"/>
      <c r="I2" s="937"/>
      <c r="J2" s="2373">
        <v>1</v>
      </c>
      <c r="K2" s="2375"/>
      <c r="L2" s="2375"/>
      <c r="M2" s="2375"/>
      <c r="N2" s="955"/>
      <c r="O2" s="1998"/>
      <c r="P2" s="974"/>
      <c r="Q2" s="886">
        <v>0</v>
      </c>
    </row>
    <row s="28966" customFormat="1" customHeight="1" ht="22.5" hidden="1">
      <c r="A3" s="1294"/>
      <c r="B3" s="1623"/>
      <c r="C3" s="1623"/>
      <c r="D3" s="1264"/>
      <c r="E3" s="2590"/>
      <c r="F3" s="2766"/>
      <c r="G3" s="2946"/>
      <c r="H3" s="2948"/>
      <c r="I3" s="884"/>
      <c r="J3" s="1963"/>
      <c r="K3" s="1963" t="s">
        <v>5740</v>
      </c>
      <c r="L3" s="2006"/>
      <c r="M3" s="2383"/>
      <c r="N3" s="2376"/>
      <c r="O3" s="1998"/>
      <c r="P3" s="974"/>
      <c r="Q3" s="886">
        <v>0</v>
      </c>
    </row>
    <row s="27100" customFormat="1" customHeight="1" ht="5.25" hidden="1">
      <c r="A4" s="959"/>
      <c r="D4" s="957"/>
      <c r="F4" s="710" t="s">
        <v>83</v>
      </c>
      <c r="G4" s="957" t="s">
        <v>84</v>
      </c>
      <c r="H4" s="957"/>
      <c r="I4" s="2386"/>
      <c r="J4" s="2007"/>
      <c r="K4" s="2374"/>
      <c r="L4" s="2374"/>
      <c r="M4" s="2374"/>
      <c r="N4" s="2370"/>
      <c r="O4" s="710" t="s">
        <v>83</v>
      </c>
      <c r="P4" s="710"/>
      <c r="Q4" s="974">
        <v>0</v>
      </c>
    </row>
    <row s="28966" customFormat="1" customHeight="1" ht="22.5" hidden="1">
      <c r="A5" s="2104"/>
      <c r="B5" s="1829">
        <v>1</v>
      </c>
      <c r="C5" s="1829"/>
      <c r="D5" s="1264"/>
      <c r="E5" s="2376"/>
      <c r="F5" s="2376"/>
      <c r="G5" s="2376"/>
      <c r="H5" s="2387"/>
      <c r="I5" s="2392" t="s">
        <v>103</v>
      </c>
      <c r="J5" s="2385">
        <v>1</v>
      </c>
      <c r="K5" s="2375"/>
      <c r="L5" s="2375"/>
      <c r="M5" s="2375"/>
      <c r="N5" s="955"/>
      <c r="O5" s="1998"/>
      <c r="P5" s="2099"/>
      <c r="Q5" s="1087">
        <v>0</v>
      </c>
    </row>
    <row s="26438" customFormat="1" customHeight="1" ht="14.699999999999998">
      <c r="A6" s="1618"/>
      <c r="B6" s="1623"/>
      <c r="C6" s="1618"/>
      <c r="D6" s="1958"/>
      <c r="E6" s="972"/>
      <c r="F6" s="972"/>
      <c r="G6" s="972"/>
      <c r="H6" s="972"/>
      <c r="I6" s="972"/>
      <c r="J6" s="972"/>
      <c r="K6" s="972"/>
      <c r="L6" s="972"/>
      <c r="M6" s="972"/>
      <c r="N6" s="2098"/>
      <c r="O6" s="710"/>
      <c r="P6" s="963"/>
      <c r="Q6" s="970">
        <v>14</v>
      </c>
    </row>
    <row s="26438" customFormat="1" customHeight="1" ht="27.299999999999997">
      <c r="A7" s="1618"/>
      <c r="B7" s="1623"/>
      <c r="C7" s="1618"/>
      <c r="D7" s="1958"/>
      <c r="E7" s="295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53"/>
      <c r="G7" s="2953"/>
      <c r="H7" s="2953"/>
      <c r="I7" s="2953"/>
      <c r="J7" s="2953"/>
      <c r="K7" s="2953"/>
      <c r="L7" s="2953"/>
      <c r="M7" s="2953"/>
      <c r="N7" s="1715"/>
      <c r="O7" s="710"/>
      <c r="P7" s="963"/>
      <c r="Q7" s="970">
        <v>26</v>
      </c>
    </row>
    <row s="26438" customFormat="1" customHeight="1" ht="14.699999999999998">
      <c r="A8" s="1618"/>
      <c r="B8" s="1623"/>
      <c r="C8" s="1618"/>
      <c r="D8" s="1958"/>
      <c r="E8" s="972"/>
      <c r="F8" s="630"/>
      <c r="G8" s="630"/>
      <c r="H8" s="630"/>
      <c r="I8" s="630"/>
      <c r="J8" s="630"/>
      <c r="K8" s="630"/>
      <c r="L8" s="630"/>
      <c r="M8" s="630"/>
      <c r="N8" s="1079"/>
      <c r="O8" s="963"/>
      <c r="P8" s="963"/>
      <c r="Q8" s="970">
        <v>14</v>
      </c>
    </row>
    <row s="28465" customFormat="1" customHeight="1" ht="14.25" hidden="1">
      <c r="A9" s="1931"/>
      <c r="B9" s="1941"/>
      <c r="C9" s="1931"/>
      <c r="D9" s="1958"/>
      <c r="E9" s="2377"/>
      <c r="F9" s="2377"/>
      <c r="G9" s="2377"/>
      <c r="H9" s="2377"/>
      <c r="I9" s="2956"/>
      <c r="J9" s="2956"/>
      <c r="K9" s="2956"/>
      <c r="L9" s="2377"/>
      <c r="M9" s="2378"/>
      <c r="O9" s="2008"/>
      <c r="P9" s="2008"/>
      <c r="Q9" s="2009">
        <v>0</v>
      </c>
    </row>
    <row s="26438" customFormat="1" customHeight="1" ht="14.699999999999998">
      <c r="A10" s="1618"/>
      <c r="B10" s="1623"/>
      <c r="C10" s="1618"/>
      <c r="D10" s="1958"/>
      <c r="E10" s="2590" t="s">
        <v>424</v>
      </c>
      <c r="F10" s="2590"/>
      <c r="G10" s="2590"/>
      <c r="H10" s="2590"/>
      <c r="I10" s="2590"/>
      <c r="J10" s="2590"/>
      <c r="K10" s="2590"/>
      <c r="L10" s="2590"/>
      <c r="M10" s="2564"/>
      <c r="N10" s="2941" t="s">
        <v>425</v>
      </c>
      <c r="O10" s="963"/>
      <c r="P10" s="963"/>
      <c r="Q10" s="970">
        <v>14</v>
      </c>
    </row>
    <row s="26438" customFormat="1" customHeight="1" ht="44.25">
      <c r="A11" s="2094"/>
      <c r="B11" s="1829"/>
      <c r="C11" s="2094"/>
      <c r="D11" s="1978"/>
      <c r="E11" s="2955" t="s">
        <v>88</v>
      </c>
      <c r="F11" s="2955" t="s">
        <v>428</v>
      </c>
      <c r="G11" s="2955" t="s">
        <v>5741</v>
      </c>
      <c r="H11" s="2955"/>
      <c r="I11" s="2955" t="s">
        <v>5742</v>
      </c>
      <c r="J11" s="2955"/>
      <c r="K11" s="2955"/>
      <c r="L11" s="2955" t="s">
        <v>5743</v>
      </c>
      <c r="M11" s="2943" t="s">
        <v>5744</v>
      </c>
      <c r="N11" s="2954"/>
      <c r="O11" s="2087"/>
      <c r="P11" s="2087"/>
      <c r="Q11" s="2072">
        <v>42</v>
      </c>
    </row>
    <row s="26438" customFormat="1" customHeight="1" ht="29.25">
      <c r="A12" s="1618"/>
      <c r="B12" s="1623"/>
      <c r="C12" s="1618"/>
      <c r="D12" s="1958"/>
      <c r="E12" s="2941"/>
      <c r="F12" s="2955"/>
      <c r="G12" s="2372" t="s">
        <v>5745</v>
      </c>
      <c r="H12" s="2372" t="s">
        <v>432</v>
      </c>
      <c r="I12" s="2955"/>
      <c r="J12" s="2955"/>
      <c r="K12" s="2955"/>
      <c r="L12" s="2955"/>
      <c r="M12" s="2943"/>
      <c r="N12" s="2942"/>
      <c r="O12" s="963"/>
      <c r="P12" s="963"/>
      <c r="Q12" s="970">
        <v>28</v>
      </c>
    </row>
    <row s="28966" customFormat="1" customHeight="1" ht="23.25">
      <c r="A13" s="2562">
        <v>26379339</v>
      </c>
      <c r="B13" s="1623">
        <v>1</v>
      </c>
      <c r="C13" s="1623"/>
      <c r="D13" s="1264"/>
      <c r="E13" s="2590">
        <v>1</v>
      </c>
      <c r="F13" s="2949" t="str">
        <f>IF(region_name="","",region_name)</f>
        <v>Приморский край</v>
      </c>
      <c r="G13" s="2950"/>
      <c r="H13" s="2957"/>
      <c r="I13" s="937"/>
      <c r="J13" s="2368">
        <v>1</v>
      </c>
      <c r="K13" s="2381"/>
      <c r="L13" s="2382"/>
      <c r="M13" s="2382"/>
      <c r="N13" s="2951" t="s">
        <v>5746</v>
      </c>
      <c r="O13" s="1998"/>
      <c r="P13" s="974"/>
      <c r="Q13" s="886">
        <v>22</v>
      </c>
    </row>
    <row s="28966" customFormat="1" customHeight="1" ht="23.25">
      <c r="A14" s="2562"/>
      <c r="B14" s="1623"/>
      <c r="C14" s="1623"/>
      <c r="D14" s="1264"/>
      <c r="E14" s="2590"/>
      <c r="F14" s="2949"/>
      <c r="G14" s="2950"/>
      <c r="H14" s="2958"/>
      <c r="I14" s="884"/>
      <c r="J14" s="1963"/>
      <c r="K14" s="1963" t="s">
        <v>5740</v>
      </c>
      <c r="L14" s="2006"/>
      <c r="M14" s="2006"/>
      <c r="N14" s="2952"/>
      <c r="O14" s="1998"/>
      <c r="P14" s="974"/>
      <c r="Q14" s="886">
        <v>22</v>
      </c>
    </row>
    <row s="28966" customFormat="1" customHeight="1" ht="23.25">
      <c r="A15" s="2562"/>
      <c r="B15" s="1623"/>
      <c r="C15" s="875"/>
      <c r="D15" s="1264"/>
      <c r="E15" s="884"/>
      <c r="F15" s="1963" t="s">
        <v>5732</v>
      </c>
      <c r="G15" s="2005"/>
      <c r="H15" s="2005"/>
      <c r="I15" s="650"/>
      <c r="J15" s="650"/>
      <c r="K15" s="650"/>
      <c r="L15" s="650"/>
      <c r="M15" s="650"/>
      <c r="N15" s="2952"/>
      <c r="O15" s="1999"/>
      <c r="P15" s="974"/>
      <c r="Q15" s="886">
        <v>22</v>
      </c>
    </row>
    <row s="26438" customFormat="1" customHeight="1" ht="22.049999999999997">
      <c r="A16" s="1618"/>
      <c r="B16" s="1623"/>
      <c r="C16" s="1618"/>
      <c r="D16" s="914"/>
      <c r="E16" s="643"/>
      <c r="F16" s="643"/>
      <c r="G16" s="643"/>
      <c r="H16" s="643"/>
      <c r="I16" s="643"/>
      <c r="J16" s="643"/>
      <c r="K16" s="643"/>
      <c r="L16" s="643"/>
      <c r="M16" s="972"/>
      <c r="N16" s="2098"/>
      <c r="O16" s="963"/>
      <c r="P16" s="963"/>
      <c r="Q16" s="970">
        <v>21</v>
      </c>
    </row>
    <row s="26438" customFormat="1" customHeight="1" ht="14.699999999999998">
      <c r="A17" s="1618"/>
      <c r="B17" s="1623"/>
      <c r="C17" s="1618"/>
      <c r="D17" s="914"/>
      <c r="E17" s="1618"/>
      <c r="F17" s="1618"/>
      <c r="G17" s="1618"/>
      <c r="H17" s="1618"/>
      <c r="I17" s="1618"/>
      <c r="J17" s="1618"/>
      <c r="K17" s="1618"/>
      <c r="L17" s="1618"/>
      <c r="M17" s="1618"/>
      <c r="N17" s="2094"/>
      <c r="O17" s="963"/>
      <c r="P17" s="963"/>
      <c r="Q17" s="970">
        <v>14</v>
      </c>
    </row>
    <row s="26438" customFormat="1" customHeight="1" ht="1.05">
      <c r="A18" s="1618"/>
      <c r="B18" s="1623"/>
      <c r="C18" s="1618"/>
      <c r="D18" s="914"/>
      <c r="E18" s="1618"/>
      <c r="F18" s="1618"/>
      <c r="G18" s="1618"/>
      <c r="H18" s="1618"/>
      <c r="I18" s="1618"/>
      <c r="J18" s="1618"/>
      <c r="K18" s="1618"/>
      <c r="L18" s="1618"/>
      <c r="M18" s="1618"/>
      <c r="N18" s="2094"/>
      <c r="O18" s="963"/>
      <c r="P18" s="963"/>
      <c r="Q18" s="970">
        <v>1</v>
      </c>
    </row>
    <row customHeight="1" ht="22.5" hidden="1">
      <c r="A19" s="1618" t="s">
        <v>82</v>
      </c>
      <c r="B19" s="1623">
        <v>0</v>
      </c>
      <c r="C19" s="1618">
        <v>0</v>
      </c>
      <c r="D19" s="914">
        <v>3</v>
      </c>
      <c r="E19" s="1618">
        <v>6</v>
      </c>
      <c r="F19" s="1618">
        <v>27</v>
      </c>
      <c r="G19" s="1618">
        <v>29</v>
      </c>
      <c r="H19" s="1618">
        <v>25</v>
      </c>
      <c r="I19" s="1618">
        <v>5</v>
      </c>
      <c r="J19" s="1618">
        <v>6</v>
      </c>
      <c r="K19" s="1618">
        <v>41</v>
      </c>
      <c r="L19" s="1618">
        <v>42</v>
      </c>
      <c r="M19" s="1618">
        <v>41</v>
      </c>
      <c r="N19" s="2094">
        <v>89</v>
      </c>
      <c r="O19" s="963">
        <v>3</v>
      </c>
      <c r="P19" s="963">
        <v>8</v>
      </c>
      <c r="Q19" s="161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14D029-3315-CA95-535F-B4945EFF58C7}"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8914" width="9.140625" hidden="1"/>
    <col min="2" max="2" style="28697" width="9.140625" hidden="1"/>
    <col min="3" max="3" style="28499" width="3.00390625" customWidth="1"/>
    <col min="4" max="4" style="28697" width="6.00390625" customWidth="1"/>
    <col min="5" max="5" style="28697" width="22.00390625" customWidth="1"/>
    <col min="6" max="6" style="28697" width="15.00390625" customWidth="1"/>
    <col min="7" max="7" style="28697" width="14.00390625" customWidth="1"/>
    <col min="8" max="8" style="28697" width="47.00390625" customWidth="1"/>
    <col min="9" max="9" style="28697" width="115.00390625" customWidth="1"/>
    <col min="10" max="10" style="28697" width="3.00390625" customWidth="1"/>
    <col min="11" max="12" style="28697" width="8.00390625" customWidth="1"/>
    <col min="13" max="13" style="28697" width="9.140625" hidden="1"/>
  </cols>
  <sheetData>
    <row customHeight="1" ht="14.25" hidden="1">
      <c r="M1" s="584" t="s">
        <v>14</v>
      </c>
    </row>
    <row customHeight="1" ht="14.25" hidden="1">
      <c r="M2" s="584">
        <v>0</v>
      </c>
    </row>
    <row customHeight="1" ht="14.25" hidden="1">
      <c r="M3" s="584">
        <v>0</v>
      </c>
    </row>
    <row customHeight="1" ht="3">
      <c r="M4" s="584">
        <v>3</v>
      </c>
    </row>
    <row s="28229" customFormat="1" customHeight="1" ht="31.5">
      <c r="A5" s="578"/>
      <c r="C5" s="553"/>
      <c r="D5" s="2563" t="s">
        <v>5747</v>
      </c>
      <c r="E5" s="2563"/>
      <c r="F5" s="2563"/>
      <c r="G5" s="2563"/>
      <c r="H5" s="2563"/>
      <c r="I5" s="728"/>
      <c r="M5" s="546">
        <v>30</v>
      </c>
    </row>
    <row customHeight="1" ht="3" hidden="1">
      <c r="D6" s="585"/>
      <c r="E6" s="585"/>
      <c r="F6" s="585"/>
      <c r="G6" s="585"/>
      <c r="H6" s="585"/>
      <c r="I6" s="585"/>
      <c r="M6" s="584">
        <v>0</v>
      </c>
    </row>
    <row s="28914" customFormat="1" customHeight="1" ht="14.699999999999998">
      <c r="B7" s="582"/>
      <c r="C7" s="583"/>
      <c r="D7" s="586"/>
      <c r="E7" s="586"/>
      <c r="F7" s="586"/>
      <c r="G7" s="586"/>
      <c r="H7" s="1215"/>
      <c r="I7" s="586"/>
      <c r="J7" s="587"/>
      <c r="M7" s="581">
        <v>14</v>
      </c>
    </row>
    <row customHeight="1" ht="14.699999999999998">
      <c r="D8" s="2672" t="s">
        <v>424</v>
      </c>
      <c r="E8" s="2672"/>
      <c r="F8" s="2672"/>
      <c r="G8" s="2672"/>
      <c r="H8" s="2672"/>
      <c r="I8" s="2672" t="s">
        <v>425</v>
      </c>
      <c r="M8" s="584">
        <v>14</v>
      </c>
    </row>
    <row customHeight="1" ht="29.25">
      <c r="D9" s="2672" t="s">
        <v>88</v>
      </c>
      <c r="E9" s="2672" t="s">
        <v>5748</v>
      </c>
      <c r="F9" s="2672"/>
      <c r="G9" s="2672"/>
      <c r="H9" s="2672"/>
      <c r="I9" s="2672"/>
      <c r="M9" s="584">
        <v>28</v>
      </c>
    </row>
    <row customHeight="1" ht="24">
      <c r="D10" s="2672"/>
      <c r="E10" s="590" t="s">
        <v>5749</v>
      </c>
      <c r="F10" s="590" t="s">
        <v>5750</v>
      </c>
      <c r="G10" s="590" t="s">
        <v>5751</v>
      </c>
      <c r="H10" s="590" t="s">
        <v>514</v>
      </c>
      <c r="I10" s="2672"/>
      <c r="M10" s="584">
        <v>23</v>
      </c>
    </row>
    <row customHeight="1" ht="12" hidden="1">
      <c r="D11" s="550" t="s">
        <v>132</v>
      </c>
      <c r="E11" s="550" t="s">
        <v>91</v>
      </c>
      <c r="F11" s="550" t="s">
        <v>114</v>
      </c>
      <c r="G11" s="550" t="s">
        <v>92</v>
      </c>
      <c r="H11" s="550" t="s">
        <v>93</v>
      </c>
      <c r="I11" s="550" t="s">
        <v>126</v>
      </c>
      <c r="M11" s="584">
        <v>0</v>
      </c>
    </row>
    <row s="28697" customFormat="1" customHeight="1" ht="26.25">
      <c r="A12" s="608" t="s">
        <v>90</v>
      </c>
      <c r="B12" s="588" t="s">
        <v>22</v>
      </c>
      <c r="C12" s="589"/>
      <c r="D12" s="591" t="s">
        <v>132</v>
      </c>
      <c r="E12" s="844"/>
      <c r="F12" s="844"/>
      <c r="G12" s="2197" t="s">
        <v>22</v>
      </c>
      <c r="H12" s="845"/>
      <c r="I12" s="2632" t="s">
        <v>5752</v>
      </c>
      <c r="K12" s="735"/>
      <c r="L12" s="736"/>
      <c r="M12" s="580">
        <v>25</v>
      </c>
    </row>
    <row customHeight="1" ht="15.75">
      <c r="A13" s="584"/>
      <c r="B13" s="584"/>
      <c r="C13" s="584"/>
      <c r="D13" s="572"/>
      <c r="E13" s="593" t="s">
        <v>592</v>
      </c>
      <c r="F13" s="592"/>
      <c r="G13" s="592"/>
      <c r="H13" s="677"/>
      <c r="I13" s="2634"/>
      <c r="M13" s="584">
        <v>15</v>
      </c>
    </row>
    <row customHeight="1" ht="3">
      <c r="A14" s="584"/>
      <c r="B14" s="584"/>
      <c r="C14" s="584"/>
      <c r="M14" s="584">
        <v>3</v>
      </c>
    </row>
    <row customHeight="1" ht="29.25">
      <c r="E15" s="2959" t="s">
        <v>5753</v>
      </c>
      <c r="F15" s="2959"/>
      <c r="G15" s="2959"/>
      <c r="H15" s="2959"/>
      <c r="M15" s="584">
        <v>28</v>
      </c>
    </row>
    <row customHeight="1" ht="14.25" hidden="1">
      <c r="A16" s="581" t="s">
        <v>82</v>
      </c>
      <c r="B16" s="582">
        <v>0</v>
      </c>
      <c r="C16" s="583">
        <v>3</v>
      </c>
      <c r="D16" s="584">
        <v>6</v>
      </c>
      <c r="E16" s="584">
        <v>22</v>
      </c>
      <c r="F16" s="584">
        <v>15</v>
      </c>
      <c r="G16" s="584">
        <v>14</v>
      </c>
      <c r="H16" s="584">
        <v>47</v>
      </c>
      <c r="I16" s="584">
        <v>115</v>
      </c>
      <c r="J16" s="584">
        <v>3</v>
      </c>
      <c r="K16" s="584">
        <v>8</v>
      </c>
      <c r="L16" s="584">
        <v>8</v>
      </c>
      <c r="M16" s="58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62E4C4-AE01-D9D6-7947-810D29935D5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8520" width="9.140625" hidden="1"/>
    <col min="3" max="3" style="28519" width="3.00390625" customWidth="1"/>
    <col min="4" max="4" style="28520" width="6.00390625" customWidth="1"/>
    <col min="5" max="5" style="28520" width="94.00390625" customWidth="1"/>
    <col min="6" max="9" style="28520" width="8.00390625" customWidth="1"/>
    <col min="10" max="10" style="28520" width="9.140625" hidden="1"/>
  </cols>
  <sheetData>
    <row customHeight="1" ht="14.25" hidden="1">
      <c r="J1" s="532" t="s">
        <v>14</v>
      </c>
    </row>
    <row customHeight="1" ht="14.25" hidden="1">
      <c r="J2" s="532">
        <v>0</v>
      </c>
    </row>
    <row customHeight="1" ht="14.25" hidden="1">
      <c r="J3" s="532">
        <v>0</v>
      </c>
    </row>
    <row customHeight="1" ht="14.25" hidden="1">
      <c r="J4" s="532">
        <v>0</v>
      </c>
    </row>
    <row customHeight="1" ht="14.25" hidden="1">
      <c r="J5" s="532">
        <v>0</v>
      </c>
    </row>
    <row customHeight="1" ht="3">
      <c r="C6" s="555"/>
      <c r="D6" s="533"/>
      <c r="E6" s="533"/>
      <c r="J6" s="532">
        <v>3</v>
      </c>
    </row>
    <row customHeight="1" ht="23.25">
      <c r="C7" s="555"/>
      <c r="D7" s="2960" t="s">
        <v>5754</v>
      </c>
      <c r="E7" s="2961"/>
      <c r="F7" s="730"/>
      <c r="J7" s="532">
        <v>22</v>
      </c>
    </row>
    <row customHeight="1" ht="3">
      <c r="C8" s="555"/>
      <c r="D8" s="533"/>
      <c r="E8" s="533"/>
      <c r="J8" s="532">
        <v>3</v>
      </c>
    </row>
    <row customHeight="1" ht="16.8">
      <c r="C9" s="555"/>
      <c r="D9" s="568" t="s">
        <v>88</v>
      </c>
      <c r="E9" s="723" t="s">
        <v>5755</v>
      </c>
      <c r="J9" s="532">
        <v>16</v>
      </c>
    </row>
    <row customHeight="1" ht="1.05">
      <c r="C10" s="555"/>
      <c r="D10" s="550"/>
      <c r="E10" s="550"/>
      <c r="J10" s="532">
        <v>1</v>
      </c>
    </row>
    <row customHeight="1" ht="11.25" hidden="1">
      <c r="C11" s="555"/>
      <c r="D11" s="613">
        <v>0</v>
      </c>
      <c r="E11" s="724"/>
      <c r="J11" s="532">
        <v>0</v>
      </c>
    </row>
    <row customHeight="1" ht="15.75">
      <c r="C12" s="599"/>
      <c r="D12" s="576">
        <v>1</v>
      </c>
      <c r="E12" s="840"/>
      <c r="J12" s="532">
        <v>15</v>
      </c>
    </row>
    <row customHeight="1" ht="12.75">
      <c r="C13" s="555"/>
      <c r="D13" s="725"/>
      <c r="E13" s="726" t="s">
        <v>5756</v>
      </c>
      <c r="J13" s="532">
        <v>12</v>
      </c>
    </row>
    <row customHeight="1" ht="3">
      <c r="J14" s="532">
        <v>3</v>
      </c>
    </row>
    <row customHeight="1" ht="23.25">
      <c r="C15" s="600"/>
      <c r="D15" s="2962" t="s">
        <v>5757</v>
      </c>
      <c r="E15" s="2962"/>
      <c r="F15" s="601"/>
      <c r="G15" s="601"/>
      <c r="H15" s="601"/>
      <c r="I15" s="601"/>
      <c r="J15" s="532">
        <v>22</v>
      </c>
    </row>
    <row customHeight="1" ht="14.25" hidden="1">
      <c r="A16" s="532" t="s">
        <v>82</v>
      </c>
      <c r="B16" s="532">
        <v>0</v>
      </c>
      <c r="C16" s="554">
        <v>3</v>
      </c>
      <c r="D16" s="532">
        <v>6</v>
      </c>
      <c r="E16" s="532">
        <v>94</v>
      </c>
      <c r="F16" s="532">
        <v>8</v>
      </c>
      <c r="G16" s="532">
        <v>8</v>
      </c>
      <c r="H16" s="532">
        <v>8</v>
      </c>
      <c r="I16" s="532">
        <v>8</v>
      </c>
      <c r="J16" s="53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152C35-7FCD-ADED-4E1C-CA8C8195BC09}"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8520" width="9.140625" hidden="1"/>
    <col min="3" max="3" style="28519" width="3.00390625" customWidth="1"/>
    <col min="4" max="4" style="28520" width="6.00390625" customWidth="1"/>
    <col min="5" max="5" style="28520" width="94.00390625" customWidth="1"/>
    <col min="6" max="12" style="28520" width="8.00390625" customWidth="1"/>
    <col min="13" max="13" style="28520" width="9.140625" hidden="1"/>
  </cols>
  <sheetData>
    <row customHeight="1" ht="14.25" hidden="1">
      <c r="L1" s="727"/>
      <c r="M1" s="532" t="s">
        <v>14</v>
      </c>
    </row>
    <row customHeight="1" ht="14.25" hidden="1">
      <c r="M2" s="532">
        <v>0</v>
      </c>
    </row>
    <row customHeight="1" ht="14.25" hidden="1">
      <c r="M3" s="532">
        <v>0</v>
      </c>
    </row>
    <row customHeight="1" ht="14.25" hidden="1">
      <c r="M4" s="532">
        <v>0</v>
      </c>
    </row>
    <row customHeight="1" ht="14.25" hidden="1">
      <c r="M5" s="532">
        <v>0</v>
      </c>
    </row>
    <row customHeight="1" ht="3">
      <c r="C6" s="555"/>
      <c r="D6" s="533"/>
      <c r="E6" s="533"/>
      <c r="M6" s="532">
        <v>3</v>
      </c>
    </row>
    <row customHeight="1" ht="23.25">
      <c r="C7" s="555"/>
      <c r="D7" s="2563" t="s">
        <v>5758</v>
      </c>
      <c r="E7" s="2563"/>
      <c r="F7" s="730"/>
      <c r="M7" s="532">
        <v>22</v>
      </c>
    </row>
    <row customHeight="1" ht="3">
      <c r="C8" s="555"/>
      <c r="D8" s="533"/>
      <c r="E8" s="533"/>
      <c r="M8" s="532">
        <v>3</v>
      </c>
    </row>
    <row customHeight="1" ht="16.8">
      <c r="C9" s="555"/>
      <c r="D9" s="568" t="s">
        <v>88</v>
      </c>
      <c r="E9" s="571" t="s">
        <v>411</v>
      </c>
      <c r="M9" s="532">
        <v>16</v>
      </c>
    </row>
    <row customHeight="1" ht="12.75">
      <c r="C10" s="555"/>
      <c r="D10" s="550" t="s">
        <v>132</v>
      </c>
      <c r="E10" s="550" t="s">
        <v>102</v>
      </c>
      <c r="M10" s="532">
        <v>12</v>
      </c>
    </row>
    <row customHeight="1" ht="15" hidden="1">
      <c r="C11" s="555"/>
      <c r="D11" s="576">
        <v>0</v>
      </c>
      <c r="E11" s="612"/>
      <c r="M11" s="532">
        <v>0</v>
      </c>
    </row>
    <row customHeight="1" ht="14.699999999999998">
      <c r="C12" s="555"/>
      <c r="D12" s="572"/>
      <c r="E12" s="570" t="s">
        <v>5756</v>
      </c>
      <c r="M12" s="532">
        <v>14</v>
      </c>
    </row>
    <row customHeight="1" ht="14.25" hidden="1">
      <c r="A13" s="532" t="s">
        <v>82</v>
      </c>
      <c r="B13" s="532">
        <v>0</v>
      </c>
      <c r="C13" s="554">
        <v>3</v>
      </c>
      <c r="D13" s="532">
        <v>6</v>
      </c>
      <c r="E13" s="532">
        <v>94</v>
      </c>
      <c r="F13" s="532">
        <v>8</v>
      </c>
      <c r="G13" s="532">
        <v>8</v>
      </c>
      <c r="H13" s="532">
        <v>8</v>
      </c>
      <c r="I13" s="532">
        <v>8</v>
      </c>
      <c r="J13" s="532">
        <v>8</v>
      </c>
      <c r="K13" s="532">
        <v>8</v>
      </c>
      <c r="L13" s="532">
        <v>8</v>
      </c>
      <c r="M13" s="53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9BEB7E-9CD8-CB5A-C057-EF3671ADD4F2}"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8966" width="9.140625" hidden="1"/>
    <col min="3" max="4" style="28966" width="3.00390625" customWidth="1"/>
    <col min="5" max="6" style="28966" width="15.00390625" customWidth="1"/>
    <col min="7" max="7" style="28966" width="11.57421875" customWidth="1"/>
    <col min="8" max="9" style="28966" width="3.00390625" customWidth="1"/>
    <col min="10" max="10" style="28966" width="12.00390625" customWidth="1"/>
    <col min="11" max="11" style="28966" width="0.28125" customWidth="1"/>
    <col min="12" max="13" style="28966" width="10.00390625" customWidth="1"/>
    <col min="14" max="15" style="28966" width="3.00390625" customWidth="1"/>
    <col min="16" max="16" style="28966" width="19.00390625" customWidth="1"/>
    <col min="17" max="17" style="28966" width="0.28125" customWidth="1"/>
    <col min="18" max="19" style="28966" width="10.00390625" customWidth="1"/>
    <col min="20" max="21" style="28966" width="3.00390625" customWidth="1"/>
    <col min="22" max="22" style="28966" width="25.00390625" customWidth="1"/>
    <col min="23" max="23" style="28966" width="0.28125" customWidth="1"/>
    <col min="24" max="25" style="28966" width="10.00390625" customWidth="1"/>
    <col min="26" max="27" style="28966" width="3.00390625" customWidth="1"/>
    <col min="28" max="28" style="28966" width="16.00390625" customWidth="1"/>
    <col min="29" max="29" style="28966" width="0.28125" customWidth="1"/>
    <col min="30" max="31" style="28966" width="10.00390625" customWidth="1"/>
    <col min="32" max="33" style="28966" width="3.00390625" customWidth="1"/>
    <col min="34" max="34" style="28966" width="8.00390625" customWidth="1"/>
    <col min="35" max="35" style="28966" width="21.00390625" customWidth="1"/>
    <col min="36" max="36" style="28966" width="8.00390625" customWidth="1"/>
    <col min="37" max="37" style="28914" width="8.00390625" customWidth="1"/>
    <col min="38" max="64" style="28966" width="8.00390625" customWidth="1"/>
    <col min="65" max="65" style="28966" width="9.140625" hidden="1"/>
  </cols>
  <sheetData>
    <row s="28922" customFormat="1" customHeight="1" ht="11.25" hidden="1">
      <c r="AJ1" s="885"/>
      <c r="AK1" s="885"/>
      <c r="AL1" s="885"/>
      <c r="AM1" s="885"/>
      <c r="AN1" s="885"/>
      <c r="AO1" s="885"/>
      <c r="AP1" s="885"/>
      <c r="AQ1" s="885"/>
      <c r="AR1" s="885"/>
      <c r="AS1" s="885"/>
      <c r="AT1" s="885"/>
      <c r="AU1" s="885"/>
      <c r="AV1" s="885"/>
      <c r="AW1" s="885"/>
      <c r="AX1" s="885"/>
      <c r="AY1" s="885"/>
      <c r="AZ1" s="885"/>
      <c r="BA1" s="885"/>
      <c r="BB1" s="885"/>
      <c r="BC1" s="885"/>
      <c r="BD1" s="885"/>
      <c r="BE1" s="885"/>
      <c r="BF1" s="885"/>
      <c r="BG1" s="885"/>
      <c r="BH1" s="885"/>
      <c r="BI1" s="885"/>
      <c r="BJ1" s="885"/>
      <c r="BK1" s="885"/>
      <c r="BL1" s="885"/>
      <c r="BM1" s="882" t="s">
        <v>14</v>
      </c>
    </row>
    <row s="26208" customFormat="1" customHeight="1" ht="11.25" hidden="1">
      <c r="L2" s="2016" t="s">
        <v>403</v>
      </c>
      <c r="M2" s="2016" t="s">
        <v>404</v>
      </c>
      <c r="R2" s="2016" t="s">
        <v>405</v>
      </c>
      <c r="S2" s="2016" t="s">
        <v>404</v>
      </c>
      <c r="X2" s="2016" t="s">
        <v>403</v>
      </c>
      <c r="Y2" s="2016" t="s">
        <v>404</v>
      </c>
      <c r="AD2" s="2016" t="s">
        <v>403</v>
      </c>
      <c r="AE2" s="2016" t="s">
        <v>404</v>
      </c>
      <c r="AJ2" s="2038"/>
      <c r="AK2" s="2038"/>
      <c r="AL2" s="2038"/>
      <c r="AM2" s="2038"/>
      <c r="AN2" s="2038"/>
      <c r="AO2" s="2038"/>
      <c r="AP2" s="2038"/>
      <c r="AQ2" s="2038"/>
      <c r="AR2" s="2038"/>
      <c r="AS2" s="2038"/>
      <c r="AT2" s="2038"/>
      <c r="AU2" s="2038"/>
      <c r="AV2" s="2038"/>
      <c r="AW2" s="2038"/>
      <c r="AX2" s="2038"/>
      <c r="AY2" s="2038"/>
      <c r="AZ2" s="2038"/>
      <c r="BA2" s="2038"/>
      <c r="BB2" s="2038"/>
      <c r="BC2" s="2038"/>
      <c r="BD2" s="2038"/>
      <c r="BE2" s="2038"/>
      <c r="BF2" s="2038"/>
      <c r="BG2" s="2038"/>
      <c r="BH2" s="2038"/>
      <c r="BI2" s="2038"/>
      <c r="BJ2" s="2038"/>
      <c r="BK2" s="2038"/>
      <c r="BL2" s="2038"/>
      <c r="BM2" s="2016">
        <v>0</v>
      </c>
    </row>
    <row s="26213" customFormat="1" customHeight="1" ht="11.549999999999999">
      <c r="AJ3" s="2037"/>
      <c r="AK3" s="769"/>
      <c r="AL3" s="2037"/>
      <c r="AM3" s="2037"/>
      <c r="AN3" s="2037"/>
      <c r="AO3" s="2037"/>
      <c r="AP3" s="2037"/>
      <c r="AQ3" s="2037"/>
      <c r="AR3" s="2037"/>
      <c r="AS3" s="2037"/>
      <c r="AT3" s="2037"/>
      <c r="AU3" s="2037"/>
      <c r="AV3" s="2037"/>
      <c r="AW3" s="2037"/>
      <c r="AX3" s="2037"/>
      <c r="AY3" s="2037"/>
      <c r="AZ3" s="2037"/>
      <c r="BA3" s="2037"/>
      <c r="BB3" s="2037"/>
      <c r="BC3" s="2037"/>
      <c r="BD3" s="2037"/>
      <c r="BE3" s="2037"/>
      <c r="BF3" s="2037"/>
      <c r="BG3" s="2037"/>
      <c r="BH3" s="2037"/>
      <c r="BI3" s="2037"/>
      <c r="BJ3" s="2037"/>
      <c r="BK3" s="2037"/>
      <c r="BL3" s="2037"/>
      <c r="BM3" s="2017">
        <v>11</v>
      </c>
    </row>
    <row s="26438" customFormat="1" customHeight="1" ht="34.5">
      <c r="A4" s="1619"/>
      <c r="B4" s="1618"/>
      <c r="C4" s="1978"/>
      <c r="D4" s="2654" t="s">
        <v>406</v>
      </c>
      <c r="E4" s="2654"/>
      <c r="F4" s="2654"/>
      <c r="G4" s="2654"/>
      <c r="H4" s="2654"/>
      <c r="I4" s="2654"/>
      <c r="J4" s="2654"/>
      <c r="K4" s="1162"/>
      <c r="T4" s="2018"/>
      <c r="AJ4" s="2039"/>
      <c r="AK4" s="2040"/>
      <c r="AL4" s="2039"/>
      <c r="AM4" s="2039"/>
      <c r="AN4" s="2039"/>
      <c r="AO4" s="2039"/>
      <c r="AP4" s="2039"/>
      <c r="AQ4" s="2039"/>
      <c r="AR4" s="2039"/>
      <c r="AS4" s="2039"/>
      <c r="AT4" s="2039"/>
      <c r="AU4" s="2039"/>
      <c r="AV4" s="2039"/>
      <c r="AW4" s="2039"/>
      <c r="AX4" s="2039"/>
      <c r="AY4" s="2039"/>
      <c r="AZ4" s="2039"/>
      <c r="BA4" s="2039"/>
      <c r="BB4" s="2039"/>
      <c r="BC4" s="2039"/>
      <c r="BD4" s="2039"/>
      <c r="BE4" s="2039"/>
      <c r="BF4" s="2039"/>
      <c r="BG4" s="2039"/>
      <c r="BH4" s="2039"/>
      <c r="BI4" s="2039"/>
      <c r="BJ4" s="2039"/>
      <c r="BK4" s="2039"/>
      <c r="BL4" s="2039"/>
      <c r="BM4" s="970">
        <v>33</v>
      </c>
    </row>
    <row s="26438" customFormat="1" customHeight="1" ht="14.699999999999998">
      <c r="A5" s="2095"/>
      <c r="B5" s="2094"/>
      <c r="C5" s="1978"/>
      <c r="D5" s="2639" t="str">
        <f>IF(org=0,"Не определено",org)</f>
        <v>КГУП "Примтеплоэнерго"</v>
      </c>
      <c r="E5" s="2639"/>
      <c r="F5" s="2639"/>
      <c r="G5" s="2639"/>
      <c r="H5" s="2639"/>
      <c r="I5" s="2639"/>
      <c r="J5" s="2639"/>
      <c r="K5" s="1162"/>
      <c r="T5" s="2018"/>
      <c r="AJ5" s="2039"/>
      <c r="AK5" s="2040"/>
      <c r="AL5" s="2039"/>
      <c r="AM5" s="2039"/>
      <c r="AN5" s="2039"/>
      <c r="AO5" s="2039"/>
      <c r="AP5" s="2039"/>
      <c r="AQ5" s="2039"/>
      <c r="AR5" s="2039"/>
      <c r="AS5" s="2039"/>
      <c r="AT5" s="2039"/>
      <c r="AU5" s="2039"/>
      <c r="AV5" s="2039"/>
      <c r="AW5" s="2039"/>
      <c r="AX5" s="2039"/>
      <c r="AY5" s="2039"/>
      <c r="AZ5" s="2039"/>
      <c r="BA5" s="2039"/>
      <c r="BB5" s="2039"/>
      <c r="BC5" s="2039"/>
      <c r="BD5" s="2039"/>
      <c r="BE5" s="2039"/>
      <c r="BF5" s="2039"/>
      <c r="BG5" s="2039"/>
      <c r="BH5" s="2039"/>
      <c r="BI5" s="2039"/>
      <c r="BJ5" s="2039"/>
      <c r="BK5" s="2039"/>
      <c r="BL5" s="2039"/>
      <c r="BM5" s="2072">
        <v>14</v>
      </c>
    </row>
    <row s="26438" customFormat="1" customHeight="1" ht="14.699999999999998">
      <c r="A6" s="1619"/>
      <c r="B6" s="1618"/>
      <c r="C6" s="1978"/>
      <c r="D6" s="1162"/>
      <c r="E6" s="1162"/>
      <c r="F6" s="1162"/>
      <c r="G6" s="1162"/>
      <c r="H6" s="1162"/>
      <c r="I6" s="1162"/>
      <c r="J6" s="1162"/>
      <c r="K6" s="1162"/>
      <c r="T6" s="2018"/>
      <c r="AJ6" s="2039"/>
      <c r="AK6" s="2040"/>
      <c r="AL6" s="2039"/>
      <c r="AM6" s="2039"/>
      <c r="AN6" s="2039"/>
      <c r="AO6" s="2039"/>
      <c r="AP6" s="2039"/>
      <c r="AQ6" s="2039"/>
      <c r="AR6" s="2039"/>
      <c r="AS6" s="2039"/>
      <c r="AT6" s="2039"/>
      <c r="AU6" s="2039"/>
      <c r="AV6" s="2039"/>
      <c r="AW6" s="2039"/>
      <c r="AX6" s="2039"/>
      <c r="AY6" s="2039"/>
      <c r="AZ6" s="2039"/>
      <c r="BA6" s="2039"/>
      <c r="BB6" s="2039"/>
      <c r="BC6" s="2039"/>
      <c r="BD6" s="2039"/>
      <c r="BE6" s="2039"/>
      <c r="BF6" s="2039"/>
      <c r="BG6" s="2039"/>
      <c r="BH6" s="2039"/>
      <c r="BI6" s="2039"/>
      <c r="BJ6" s="2039"/>
      <c r="BK6" s="2039"/>
      <c r="BL6" s="2039"/>
      <c r="BM6" s="970">
        <v>14</v>
      </c>
    </row>
    <row s="28922" customFormat="1" customHeight="1" ht="1.05">
      <c r="AJ7" s="885"/>
      <c r="AK7" s="885"/>
      <c r="AL7" s="885"/>
      <c r="AM7" s="885"/>
      <c r="AN7" s="885"/>
      <c r="AO7" s="885"/>
      <c r="AP7" s="885"/>
      <c r="AQ7" s="885"/>
      <c r="AR7" s="885"/>
      <c r="AS7" s="885"/>
      <c r="AT7" s="885"/>
      <c r="AU7" s="885"/>
      <c r="AV7" s="885"/>
      <c r="AW7" s="885"/>
      <c r="AX7" s="885"/>
      <c r="AY7" s="885"/>
      <c r="AZ7" s="885"/>
      <c r="BA7" s="885"/>
      <c r="BB7" s="885"/>
      <c r="BC7" s="885"/>
      <c r="BD7" s="885"/>
      <c r="BE7" s="885"/>
      <c r="BF7" s="885"/>
      <c r="BG7" s="885"/>
      <c r="BH7" s="885"/>
      <c r="BI7" s="885"/>
      <c r="BJ7" s="885"/>
      <c r="BK7" s="885"/>
      <c r="BL7" s="885"/>
      <c r="BM7" s="882">
        <v>1</v>
      </c>
    </row>
    <row customHeight="1" ht="33.75">
      <c r="D8" s="2590" t="s">
        <v>88</v>
      </c>
      <c r="E8" s="2590" t="s">
        <v>240</v>
      </c>
      <c r="F8" s="2655" t="s">
        <v>254</v>
      </c>
      <c r="G8" s="2656"/>
      <c r="H8" s="2655" t="s">
        <v>88</v>
      </c>
      <c r="I8" s="2656"/>
      <c r="J8" s="2590" t="s">
        <v>255</v>
      </c>
      <c r="K8" s="2019"/>
      <c r="L8" s="2659" t="s">
        <v>407</v>
      </c>
      <c r="M8" s="2659"/>
      <c r="N8" s="2659"/>
      <c r="O8" s="2659"/>
      <c r="P8" s="2659"/>
      <c r="Q8" s="2020"/>
      <c r="R8" s="2559" t="s">
        <v>408</v>
      </c>
      <c r="S8" s="2660"/>
      <c r="T8" s="2660"/>
      <c r="U8" s="2660"/>
      <c r="V8" s="2660"/>
      <c r="W8" s="2020"/>
      <c r="X8" s="2661" t="s">
        <v>409</v>
      </c>
      <c r="Y8" s="2661"/>
      <c r="Z8" s="2661"/>
      <c r="AA8" s="2661"/>
      <c r="AB8" s="2661"/>
      <c r="AC8" s="2021"/>
      <c r="AD8" s="2590" t="s">
        <v>410</v>
      </c>
      <c r="AE8" s="2590"/>
      <c r="AF8" s="2590"/>
      <c r="AG8" s="2590"/>
      <c r="AH8" s="2564"/>
      <c r="AI8" s="2590" t="s">
        <v>411</v>
      </c>
      <c r="AJ8" s="2037"/>
      <c r="BM8" s="756">
        <v>32</v>
      </c>
    </row>
    <row customHeight="1" ht="23.25">
      <c r="D9" s="2590"/>
      <c r="E9" s="2590"/>
      <c r="F9" s="2638" t="s">
        <v>89</v>
      </c>
      <c r="G9" s="2638" t="s">
        <v>260</v>
      </c>
      <c r="H9" s="2657"/>
      <c r="I9" s="2658"/>
      <c r="J9" s="2564"/>
      <c r="K9" s="2022"/>
      <c r="L9" s="2590" t="s">
        <v>412</v>
      </c>
      <c r="M9" s="2564"/>
      <c r="N9" s="2655" t="s">
        <v>88</v>
      </c>
      <c r="O9" s="2656"/>
      <c r="P9" s="2590" t="s">
        <v>261</v>
      </c>
      <c r="Q9" s="2019"/>
      <c r="R9" s="2590" t="s">
        <v>412</v>
      </c>
      <c r="S9" s="2564"/>
      <c r="T9" s="2655" t="s">
        <v>88</v>
      </c>
      <c r="U9" s="2656"/>
      <c r="V9" s="2590" t="s">
        <v>261</v>
      </c>
      <c r="W9" s="2019"/>
      <c r="X9" s="2590" t="s">
        <v>412</v>
      </c>
      <c r="Y9" s="2564"/>
      <c r="Z9" s="2655" t="s">
        <v>88</v>
      </c>
      <c r="AA9" s="2656"/>
      <c r="AB9" s="2590" t="s">
        <v>413</v>
      </c>
      <c r="AC9" s="2019"/>
      <c r="AD9" s="2590" t="s">
        <v>412</v>
      </c>
      <c r="AE9" s="2564"/>
      <c r="AF9" s="2655" t="s">
        <v>88</v>
      </c>
      <c r="AG9" s="2656"/>
      <c r="AH9" s="2564" t="s">
        <v>413</v>
      </c>
      <c r="AI9" s="2590"/>
      <c r="AJ9" s="2037"/>
      <c r="BM9" s="756">
        <v>22</v>
      </c>
    </row>
    <row customHeight="1" ht="24">
      <c r="D10" s="2638"/>
      <c r="E10" s="2638"/>
      <c r="F10" s="2662"/>
      <c r="G10" s="2662"/>
      <c r="H10" s="2663"/>
      <c r="I10" s="2664"/>
      <c r="J10" s="2655"/>
      <c r="K10" s="2022"/>
      <c r="L10" s="2041" t="s">
        <v>414</v>
      </c>
      <c r="M10" s="2036" t="s">
        <v>415</v>
      </c>
      <c r="N10" s="2657"/>
      <c r="O10" s="2658"/>
      <c r="P10" s="2638"/>
      <c r="Q10" s="2019"/>
      <c r="R10" s="2041" t="s">
        <v>414</v>
      </c>
      <c r="S10" s="2036" t="s">
        <v>415</v>
      </c>
      <c r="T10" s="2657"/>
      <c r="U10" s="2658"/>
      <c r="V10" s="2638"/>
      <c r="W10" s="2019"/>
      <c r="X10" s="2041" t="s">
        <v>414</v>
      </c>
      <c r="Y10" s="2036" t="s">
        <v>415</v>
      </c>
      <c r="Z10" s="2657"/>
      <c r="AA10" s="2658"/>
      <c r="AB10" s="2638"/>
      <c r="AC10" s="2019"/>
      <c r="AD10" s="2041" t="s">
        <v>414</v>
      </c>
      <c r="AE10" s="2036" t="s">
        <v>415</v>
      </c>
      <c r="AF10" s="2657"/>
      <c r="AG10" s="2658"/>
      <c r="AH10" s="2655"/>
      <c r="AI10" s="2638"/>
      <c r="AJ10" s="2037"/>
      <c r="AK10" s="717" t="s">
        <v>416</v>
      </c>
      <c r="AL10" s="717" t="s">
        <v>262</v>
      </c>
      <c r="BM10" s="756">
        <v>23</v>
      </c>
    </row>
    <row customHeight="1" ht="15">
      <c r="D11" s="2646" t="s">
        <v>132</v>
      </c>
      <c r="E11" s="2642" t="s">
        <v>417</v>
      </c>
      <c r="F11" s="2642" t="s">
        <v>418</v>
      </c>
      <c r="G11" s="2648" t="s">
        <v>19</v>
      </c>
      <c r="H11" s="2062"/>
      <c r="I11" s="2644"/>
      <c r="J11" s="2615"/>
      <c r="K11" s="1977"/>
      <c r="L11" s="2600"/>
      <c r="M11" s="2600"/>
      <c r="N11" s="2047"/>
      <c r="O11" s="2600"/>
      <c r="P11" s="2615"/>
      <c r="Q11" s="2048"/>
      <c r="R11" s="2600"/>
      <c r="S11" s="2600"/>
      <c r="T11" s="2049"/>
      <c r="U11" s="2600"/>
      <c r="V11" s="2615"/>
      <c r="W11" s="2050"/>
      <c r="X11" s="2600"/>
      <c r="Y11" s="2600"/>
      <c r="Z11" s="2047"/>
      <c r="AA11" s="2600"/>
      <c r="AB11" s="2615"/>
      <c r="AC11" s="2051"/>
      <c r="AD11" s="2600"/>
      <c r="AE11" s="2600"/>
      <c r="AF11" s="1976"/>
      <c r="AG11" s="1976"/>
      <c r="AH11" s="2052"/>
      <c r="AI11" s="1759"/>
      <c r="AJ11" s="2037"/>
      <c r="BM11" s="756">
        <v>14</v>
      </c>
    </row>
    <row customHeight="1" ht="14.699999999999998">
      <c r="D12" s="2646"/>
      <c r="E12" s="2642"/>
      <c r="F12" s="2642"/>
      <c r="G12" s="2649"/>
      <c r="H12" s="2063"/>
      <c r="I12" s="2645"/>
      <c r="J12" s="2616"/>
      <c r="K12" s="2073"/>
      <c r="L12" s="2601"/>
      <c r="M12" s="2601"/>
      <c r="N12" s="2053"/>
      <c r="O12" s="2601"/>
      <c r="P12" s="2616"/>
      <c r="Q12" s="2054"/>
      <c r="R12" s="2601"/>
      <c r="S12" s="2601"/>
      <c r="T12" s="2055"/>
      <c r="U12" s="2601"/>
      <c r="V12" s="2616"/>
      <c r="W12" s="2056"/>
      <c r="X12" s="2601"/>
      <c r="Y12" s="2601"/>
      <c r="Z12" s="2053"/>
      <c r="AA12" s="2601"/>
      <c r="AB12" s="2616"/>
      <c r="AC12" s="2057"/>
      <c r="AD12" s="2601"/>
      <c r="AE12" s="2601"/>
      <c r="AF12" s="2058"/>
      <c r="AG12" s="2058"/>
      <c r="AH12" s="2640"/>
      <c r="AI12" s="2641"/>
      <c r="AJ12" s="2037"/>
      <c r="BM12" s="756">
        <v>14</v>
      </c>
    </row>
    <row customHeight="1" ht="14.699999999999998">
      <c r="D13" s="2646"/>
      <c r="E13" s="2642"/>
      <c r="F13" s="2642"/>
      <c r="G13" s="2649"/>
      <c r="H13" s="2063"/>
      <c r="I13" s="2645"/>
      <c r="J13" s="2616"/>
      <c r="K13" s="2073"/>
      <c r="L13" s="2601"/>
      <c r="M13" s="2601"/>
      <c r="N13" s="2053"/>
      <c r="O13" s="2601"/>
      <c r="P13" s="2616"/>
      <c r="Q13" s="2054"/>
      <c r="R13" s="2601"/>
      <c r="S13" s="2601"/>
      <c r="T13" s="2055"/>
      <c r="U13" s="2601"/>
      <c r="V13" s="2616"/>
      <c r="W13" s="2056"/>
      <c r="X13" s="2601"/>
      <c r="Y13" s="2601"/>
      <c r="Z13" s="1975"/>
      <c r="AA13" s="2058"/>
      <c r="AB13" s="2640"/>
      <c r="AC13" s="2640"/>
      <c r="AD13" s="2640"/>
      <c r="AE13" s="2640"/>
      <c r="AF13" s="2640"/>
      <c r="AG13" s="2640"/>
      <c r="AH13" s="2640"/>
      <c r="AI13" s="2641"/>
      <c r="AJ13" s="2037"/>
      <c r="BM13" s="756">
        <v>14</v>
      </c>
    </row>
    <row customHeight="1" ht="14.699999999999998">
      <c r="D14" s="2646"/>
      <c r="E14" s="2642"/>
      <c r="F14" s="2642"/>
      <c r="G14" s="2649"/>
      <c r="H14" s="2063"/>
      <c r="I14" s="2645"/>
      <c r="J14" s="2616"/>
      <c r="K14" s="2073"/>
      <c r="L14" s="2601"/>
      <c r="M14" s="2601"/>
      <c r="N14" s="2053"/>
      <c r="O14" s="2601"/>
      <c r="P14" s="2616"/>
      <c r="Q14" s="2054"/>
      <c r="R14" s="2601"/>
      <c r="S14" s="2601"/>
      <c r="T14" s="2059"/>
      <c r="U14" s="2060"/>
      <c r="V14" s="2640"/>
      <c r="W14" s="2640"/>
      <c r="X14" s="2640"/>
      <c r="Y14" s="2640"/>
      <c r="Z14" s="2640"/>
      <c r="AA14" s="2640"/>
      <c r="AB14" s="2640"/>
      <c r="AC14" s="2640"/>
      <c r="AD14" s="2640"/>
      <c r="AE14" s="2640"/>
      <c r="AF14" s="2640"/>
      <c r="AG14" s="2640"/>
      <c r="AH14" s="2640"/>
      <c r="AI14" s="2641"/>
      <c r="AJ14" s="2037"/>
      <c r="BM14" s="756">
        <v>14</v>
      </c>
    </row>
    <row customHeight="1" ht="11.549999999999999">
      <c r="D15" s="2646"/>
      <c r="E15" s="2642"/>
      <c r="F15" s="2642"/>
      <c r="G15" s="2649"/>
      <c r="H15" s="2064"/>
      <c r="I15" s="2645"/>
      <c r="J15" s="2616"/>
      <c r="K15" s="2073"/>
      <c r="L15" s="2601"/>
      <c r="M15" s="2601"/>
      <c r="N15" s="2058"/>
      <c r="O15" s="2058"/>
      <c r="P15" s="2640"/>
      <c r="Q15" s="2640"/>
      <c r="R15" s="2640"/>
      <c r="S15" s="2640"/>
      <c r="T15" s="2640"/>
      <c r="U15" s="2640"/>
      <c r="V15" s="2640"/>
      <c r="W15" s="2640"/>
      <c r="X15" s="2640"/>
      <c r="Y15" s="2640"/>
      <c r="Z15" s="2640"/>
      <c r="AA15" s="2640"/>
      <c r="AB15" s="2640"/>
      <c r="AC15" s="2640"/>
      <c r="AD15" s="2640"/>
      <c r="AE15" s="2640"/>
      <c r="AF15" s="2640"/>
      <c r="AG15" s="2640"/>
      <c r="AH15" s="2640"/>
      <c r="AI15" s="2641"/>
      <c r="AJ15" s="2037"/>
      <c r="BM15" s="756">
        <v>11</v>
      </c>
    </row>
    <row s="26213" customFormat="1" customHeight="1" ht="11.549999999999999">
      <c r="D16" s="2652"/>
      <c r="E16" s="2653"/>
      <c r="F16" s="2643"/>
      <c r="G16" s="2575"/>
      <c r="H16" s="2061"/>
      <c r="I16" s="2065"/>
      <c r="J16" s="2650"/>
      <c r="K16" s="2650"/>
      <c r="L16" s="2650"/>
      <c r="M16" s="2650"/>
      <c r="N16" s="2650"/>
      <c r="O16" s="2650"/>
      <c r="P16" s="2650"/>
      <c r="Q16" s="2650"/>
      <c r="R16" s="2650"/>
      <c r="S16" s="2650"/>
      <c r="T16" s="2650"/>
      <c r="U16" s="2650"/>
      <c r="V16" s="2650"/>
      <c r="W16" s="2650"/>
      <c r="X16" s="2650"/>
      <c r="Y16" s="2650"/>
      <c r="Z16" s="2650"/>
      <c r="AA16" s="2650"/>
      <c r="AB16" s="2650"/>
      <c r="AC16" s="2650"/>
      <c r="AD16" s="2650"/>
      <c r="AE16" s="2650"/>
      <c r="AF16" s="2650"/>
      <c r="AG16" s="2650"/>
      <c r="AH16" s="2650"/>
      <c r="AI16" s="2651"/>
      <c r="AJ16" s="2037"/>
      <c r="AK16" s="769"/>
      <c r="AL16" s="2037"/>
      <c r="AM16" s="2037"/>
      <c r="AN16" s="2037"/>
      <c r="AO16" s="2037"/>
      <c r="AP16" s="2037"/>
      <c r="AQ16" s="2037"/>
      <c r="AR16" s="2037"/>
      <c r="AS16" s="2037"/>
      <c r="AT16" s="2037"/>
      <c r="AU16" s="2037"/>
      <c r="AV16" s="2037"/>
      <c r="AW16" s="2037"/>
      <c r="AX16" s="2037"/>
      <c r="AY16" s="2037"/>
      <c r="AZ16" s="2037"/>
      <c r="BA16" s="2037"/>
      <c r="BB16" s="2037"/>
      <c r="BC16" s="2037"/>
      <c r="BD16" s="2037"/>
      <c r="BE16" s="2037"/>
      <c r="BF16" s="2037"/>
      <c r="BG16" s="2037"/>
      <c r="BH16" s="2037"/>
      <c r="BI16" s="2037"/>
      <c r="BJ16" s="2037"/>
      <c r="BK16" s="2037"/>
      <c r="BL16" s="2037"/>
      <c r="BM16" s="2017">
        <v>11</v>
      </c>
    </row>
    <row customHeight="1" ht="15">
      <c r="D17" s="2646" t="s">
        <v>102</v>
      </c>
      <c r="E17" s="2642" t="s">
        <v>417</v>
      </c>
      <c r="F17" s="2642" t="s">
        <v>419</v>
      </c>
      <c r="G17" s="2648" t="s">
        <v>19</v>
      </c>
      <c r="H17" s="2062"/>
      <c r="I17" s="2644"/>
      <c r="J17" s="2615"/>
      <c r="K17" s="1977"/>
      <c r="L17" s="2600"/>
      <c r="M17" s="2600"/>
      <c r="N17" s="2047"/>
      <c r="O17" s="2600"/>
      <c r="P17" s="2615"/>
      <c r="Q17" s="2048"/>
      <c r="R17" s="2600"/>
      <c r="S17" s="2600"/>
      <c r="T17" s="2049"/>
      <c r="U17" s="2600"/>
      <c r="V17" s="2615"/>
      <c r="W17" s="2050"/>
      <c r="X17" s="2600"/>
      <c r="Y17" s="2600"/>
      <c r="Z17" s="2047"/>
      <c r="AA17" s="2600"/>
      <c r="AB17" s="2615"/>
      <c r="AC17" s="2051"/>
      <c r="AD17" s="2600"/>
      <c r="AE17" s="2600"/>
      <c r="AF17" s="1976"/>
      <c r="AG17" s="1976"/>
      <c r="AH17" s="2052"/>
      <c r="AI17" s="1759"/>
      <c r="AJ17" s="2037"/>
      <c r="BM17" s="756">
        <v>14</v>
      </c>
    </row>
    <row customHeight="1" ht="14.699999999999998">
      <c r="D18" s="2646"/>
      <c r="E18" s="2642"/>
      <c r="F18" s="2642"/>
      <c r="G18" s="2649"/>
      <c r="H18" s="2063"/>
      <c r="I18" s="2645"/>
      <c r="J18" s="2616"/>
      <c r="K18" s="2046"/>
      <c r="L18" s="2601"/>
      <c r="M18" s="2601"/>
      <c r="N18" s="2053"/>
      <c r="O18" s="2601"/>
      <c r="P18" s="2616"/>
      <c r="Q18" s="2054"/>
      <c r="R18" s="2601"/>
      <c r="S18" s="2601"/>
      <c r="T18" s="2055"/>
      <c r="U18" s="2601"/>
      <c r="V18" s="2616"/>
      <c r="W18" s="2056"/>
      <c r="X18" s="2601"/>
      <c r="Y18" s="2601"/>
      <c r="Z18" s="2053"/>
      <c r="AA18" s="2601"/>
      <c r="AB18" s="2616"/>
      <c r="AC18" s="2057"/>
      <c r="AD18" s="2601"/>
      <c r="AE18" s="2601"/>
      <c r="AF18" s="2058"/>
      <c r="AG18" s="2058"/>
      <c r="AH18" s="2640"/>
      <c r="AI18" s="2641"/>
      <c r="AJ18" s="2037"/>
      <c r="BM18" s="756">
        <v>14</v>
      </c>
    </row>
    <row customHeight="1" ht="14.699999999999998">
      <c r="D19" s="2646"/>
      <c r="E19" s="2642"/>
      <c r="F19" s="2642"/>
      <c r="G19" s="2649"/>
      <c r="H19" s="2063"/>
      <c r="I19" s="2645"/>
      <c r="J19" s="2616"/>
      <c r="K19" s="2046"/>
      <c r="L19" s="2601"/>
      <c r="M19" s="2601"/>
      <c r="N19" s="2053"/>
      <c r="O19" s="2601"/>
      <c r="P19" s="2616"/>
      <c r="Q19" s="2054"/>
      <c r="R19" s="2601"/>
      <c r="S19" s="2601"/>
      <c r="T19" s="2055"/>
      <c r="U19" s="2601"/>
      <c r="V19" s="2616"/>
      <c r="W19" s="2056"/>
      <c r="X19" s="2601"/>
      <c r="Y19" s="2601"/>
      <c r="Z19" s="1975"/>
      <c r="AA19" s="2058"/>
      <c r="AB19" s="2640"/>
      <c r="AC19" s="2640"/>
      <c r="AD19" s="2640"/>
      <c r="AE19" s="2640"/>
      <c r="AF19" s="2640"/>
      <c r="AG19" s="2640"/>
      <c r="AH19" s="2640"/>
      <c r="AI19" s="2641"/>
      <c r="AJ19" s="2037"/>
      <c r="BM19" s="756">
        <v>14</v>
      </c>
    </row>
    <row customHeight="1" ht="14.699999999999998">
      <c r="D20" s="2646"/>
      <c r="E20" s="2642"/>
      <c r="F20" s="2642"/>
      <c r="G20" s="2649"/>
      <c r="H20" s="2063"/>
      <c r="I20" s="2645"/>
      <c r="J20" s="2616"/>
      <c r="K20" s="2046"/>
      <c r="L20" s="2601"/>
      <c r="M20" s="2601"/>
      <c r="N20" s="2053"/>
      <c r="O20" s="2601"/>
      <c r="P20" s="2616"/>
      <c r="Q20" s="2054"/>
      <c r="R20" s="2601"/>
      <c r="S20" s="2601"/>
      <c r="T20" s="2059"/>
      <c r="U20" s="2060"/>
      <c r="V20" s="2640"/>
      <c r="W20" s="2640"/>
      <c r="X20" s="2640"/>
      <c r="Y20" s="2640"/>
      <c r="Z20" s="2640"/>
      <c r="AA20" s="2640"/>
      <c r="AB20" s="2640"/>
      <c r="AC20" s="2640"/>
      <c r="AD20" s="2640"/>
      <c r="AE20" s="2640"/>
      <c r="AF20" s="2640"/>
      <c r="AG20" s="2640"/>
      <c r="AH20" s="2640"/>
      <c r="AI20" s="2641"/>
      <c r="AJ20" s="2037"/>
      <c r="BM20" s="756">
        <v>14</v>
      </c>
    </row>
    <row customHeight="1" ht="11.549999999999999">
      <c r="D21" s="2646"/>
      <c r="E21" s="2642"/>
      <c r="F21" s="2642"/>
      <c r="G21" s="2649"/>
      <c r="H21" s="2064"/>
      <c r="I21" s="2645"/>
      <c r="J21" s="2616"/>
      <c r="K21" s="2046"/>
      <c r="L21" s="2601"/>
      <c r="M21" s="2601"/>
      <c r="N21" s="2058"/>
      <c r="O21" s="2058"/>
      <c r="P21" s="2640"/>
      <c r="Q21" s="2640"/>
      <c r="R21" s="2640"/>
      <c r="S21" s="2640"/>
      <c r="T21" s="2640"/>
      <c r="U21" s="2640"/>
      <c r="V21" s="2640"/>
      <c r="W21" s="2640"/>
      <c r="X21" s="2640"/>
      <c r="Y21" s="2640"/>
      <c r="Z21" s="2640"/>
      <c r="AA21" s="2640"/>
      <c r="AB21" s="2640"/>
      <c r="AC21" s="2640"/>
      <c r="AD21" s="2640"/>
      <c r="AE21" s="2640"/>
      <c r="AF21" s="2640"/>
      <c r="AG21" s="2640"/>
      <c r="AH21" s="2640"/>
      <c r="AI21" s="2641"/>
      <c r="AJ21" s="2037"/>
      <c r="BM21" s="756">
        <v>11</v>
      </c>
    </row>
    <row s="26213" customFormat="1" customHeight="1" ht="11.549999999999999">
      <c r="D22" s="2652"/>
      <c r="E22" s="2653"/>
      <c r="F22" s="2643"/>
      <c r="G22" s="2575"/>
      <c r="H22" s="2061"/>
      <c r="I22" s="2065"/>
      <c r="J22" s="2650"/>
      <c r="K22" s="2650"/>
      <c r="L22" s="2650"/>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1"/>
      <c r="AJ22" s="2037"/>
      <c r="AK22" s="769"/>
      <c r="AL22" s="2037"/>
      <c r="AM22" s="2037"/>
      <c r="AN22" s="2037"/>
      <c r="AO22" s="2037"/>
      <c r="AP22" s="2037"/>
      <c r="AQ22" s="2037"/>
      <c r="AR22" s="2037"/>
      <c r="AS22" s="2037"/>
      <c r="AT22" s="2037"/>
      <c r="AU22" s="2037"/>
      <c r="AV22" s="2037"/>
      <c r="AW22" s="2037"/>
      <c r="AX22" s="2037"/>
      <c r="AY22" s="2037"/>
      <c r="AZ22" s="2037"/>
      <c r="BA22" s="2037"/>
      <c r="BB22" s="2037"/>
      <c r="BC22" s="2037"/>
      <c r="BD22" s="2037"/>
      <c r="BE22" s="2037"/>
      <c r="BF22" s="2037"/>
      <c r="BG22" s="2037"/>
      <c r="BH22" s="2037"/>
      <c r="BI22" s="2037"/>
      <c r="BJ22" s="2037"/>
      <c r="BK22" s="2037"/>
      <c r="BL22" s="2037"/>
      <c r="BM22" s="2017">
        <v>11</v>
      </c>
    </row>
    <row customHeight="1" ht="15">
      <c r="D23" s="2646" t="s">
        <v>90</v>
      </c>
      <c r="E23" s="2642" t="s">
        <v>417</v>
      </c>
      <c r="F23" s="2642" t="s">
        <v>420</v>
      </c>
      <c r="G23" s="2648" t="s">
        <v>19</v>
      </c>
      <c r="H23" s="2062"/>
      <c r="I23" s="2644"/>
      <c r="J23" s="2615"/>
      <c r="K23" s="1977"/>
      <c r="L23" s="2600"/>
      <c r="M23" s="2600"/>
      <c r="N23" s="2047"/>
      <c r="O23" s="2600"/>
      <c r="P23" s="2615"/>
      <c r="Q23" s="2048"/>
      <c r="R23" s="2600"/>
      <c r="S23" s="2600"/>
      <c r="T23" s="2049"/>
      <c r="U23" s="2600"/>
      <c r="V23" s="2615"/>
      <c r="W23" s="2050"/>
      <c r="X23" s="2600"/>
      <c r="Y23" s="2600"/>
      <c r="Z23" s="2047"/>
      <c r="AA23" s="2600"/>
      <c r="AB23" s="2615"/>
      <c r="AC23" s="2051"/>
      <c r="AD23" s="2600"/>
      <c r="AE23" s="2600"/>
      <c r="AF23" s="1976"/>
      <c r="AG23" s="1976"/>
      <c r="AH23" s="2052"/>
      <c r="AI23" s="1759"/>
      <c r="AJ23" s="2037"/>
      <c r="AK23" s="769" t="s">
        <v>98</v>
      </c>
      <c r="BM23" s="756">
        <v>14</v>
      </c>
    </row>
    <row customHeight="1" ht="14.699999999999998">
      <c r="D24" s="2646"/>
      <c r="E24" s="2642"/>
      <c r="F24" s="2642"/>
      <c r="G24" s="2649"/>
      <c r="H24" s="2063"/>
      <c r="I24" s="2645"/>
      <c r="J24" s="2616"/>
      <c r="K24" s="2073"/>
      <c r="L24" s="2601"/>
      <c r="M24" s="2601"/>
      <c r="N24" s="2053"/>
      <c r="O24" s="2601"/>
      <c r="P24" s="2616"/>
      <c r="Q24" s="2054"/>
      <c r="R24" s="2601"/>
      <c r="S24" s="2601"/>
      <c r="T24" s="2055"/>
      <c r="U24" s="2601"/>
      <c r="V24" s="2616"/>
      <c r="W24" s="2056"/>
      <c r="X24" s="2601"/>
      <c r="Y24" s="2601"/>
      <c r="Z24" s="2053"/>
      <c r="AA24" s="2601"/>
      <c r="AB24" s="2616"/>
      <c r="AC24" s="2057"/>
      <c r="AD24" s="2601"/>
      <c r="AE24" s="2601"/>
      <c r="AF24" s="2058"/>
      <c r="AG24" s="2058"/>
      <c r="AH24" s="2640"/>
      <c r="AI24" s="2641"/>
      <c r="AJ24" s="2037"/>
      <c r="BM24" s="756">
        <v>14</v>
      </c>
    </row>
    <row customHeight="1" ht="14.699999999999998">
      <c r="D25" s="2646"/>
      <c r="E25" s="2642"/>
      <c r="F25" s="2642"/>
      <c r="G25" s="2649"/>
      <c r="H25" s="2063"/>
      <c r="I25" s="2645"/>
      <c r="J25" s="2616"/>
      <c r="K25" s="2073"/>
      <c r="L25" s="2601"/>
      <c r="M25" s="2601"/>
      <c r="N25" s="2053"/>
      <c r="O25" s="2601"/>
      <c r="P25" s="2616"/>
      <c r="Q25" s="2054"/>
      <c r="R25" s="2601"/>
      <c r="S25" s="2601"/>
      <c r="T25" s="2055"/>
      <c r="U25" s="2601"/>
      <c r="V25" s="2616"/>
      <c r="W25" s="2056"/>
      <c r="X25" s="2601"/>
      <c r="Y25" s="2601"/>
      <c r="Z25" s="1975"/>
      <c r="AA25" s="2058"/>
      <c r="AB25" s="2640"/>
      <c r="AC25" s="2640"/>
      <c r="AD25" s="2640"/>
      <c r="AE25" s="2640"/>
      <c r="AF25" s="2640"/>
      <c r="AG25" s="2640"/>
      <c r="AH25" s="2640"/>
      <c r="AI25" s="2641"/>
      <c r="AJ25" s="2037"/>
      <c r="BM25" s="756">
        <v>14</v>
      </c>
    </row>
    <row customHeight="1" ht="14.699999999999998">
      <c r="D26" s="2646"/>
      <c r="E26" s="2642"/>
      <c r="F26" s="2642"/>
      <c r="G26" s="2649"/>
      <c r="H26" s="2063"/>
      <c r="I26" s="2645"/>
      <c r="J26" s="2616"/>
      <c r="K26" s="2073"/>
      <c r="L26" s="2601"/>
      <c r="M26" s="2601"/>
      <c r="N26" s="2053"/>
      <c r="O26" s="2601"/>
      <c r="P26" s="2616"/>
      <c r="Q26" s="2054"/>
      <c r="R26" s="2601"/>
      <c r="S26" s="2601"/>
      <c r="T26" s="2059"/>
      <c r="U26" s="2060"/>
      <c r="V26" s="2640"/>
      <c r="W26" s="2640"/>
      <c r="X26" s="2640"/>
      <c r="Y26" s="2640"/>
      <c r="Z26" s="2640"/>
      <c r="AA26" s="2640"/>
      <c r="AB26" s="2640"/>
      <c r="AC26" s="2640"/>
      <c r="AD26" s="2640"/>
      <c r="AE26" s="2640"/>
      <c r="AF26" s="2640"/>
      <c r="AG26" s="2640"/>
      <c r="AH26" s="2640"/>
      <c r="AI26" s="2641"/>
      <c r="AJ26" s="2037"/>
      <c r="BM26" s="756">
        <v>14</v>
      </c>
    </row>
    <row customHeight="1" ht="11.549999999999999">
      <c r="D27" s="2646"/>
      <c r="E27" s="2642"/>
      <c r="F27" s="2642"/>
      <c r="G27" s="2649"/>
      <c r="H27" s="2064"/>
      <c r="I27" s="2645"/>
      <c r="J27" s="2616"/>
      <c r="K27" s="2073"/>
      <c r="L27" s="2601"/>
      <c r="M27" s="2601"/>
      <c r="N27" s="2058"/>
      <c r="O27" s="2058"/>
      <c r="P27" s="2640"/>
      <c r="Q27" s="2640"/>
      <c r="R27" s="2640"/>
      <c r="S27" s="2640"/>
      <c r="T27" s="2640"/>
      <c r="U27" s="2640"/>
      <c r="V27" s="2640"/>
      <c r="W27" s="2640"/>
      <c r="X27" s="2640"/>
      <c r="Y27" s="2640"/>
      <c r="Z27" s="2640"/>
      <c r="AA27" s="2640"/>
      <c r="AB27" s="2640"/>
      <c r="AC27" s="2640"/>
      <c r="AD27" s="2640"/>
      <c r="AE27" s="2640"/>
      <c r="AF27" s="2640"/>
      <c r="AG27" s="2640"/>
      <c r="AH27" s="2640"/>
      <c r="AI27" s="2641"/>
      <c r="AJ27" s="2037"/>
      <c r="BM27" s="756">
        <v>11</v>
      </c>
    </row>
    <row s="26213" customFormat="1" customHeight="1" ht="11.549999999999999">
      <c r="D28" s="2652"/>
      <c r="E28" s="2653"/>
      <c r="F28" s="2643"/>
      <c r="G28" s="2575"/>
      <c r="H28" s="2061"/>
      <c r="I28" s="2065"/>
      <c r="J28" s="2650"/>
      <c r="K28" s="2650"/>
      <c r="L28" s="2650"/>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1"/>
      <c r="AJ28" s="2037"/>
      <c r="AK28" s="769"/>
      <c r="AL28" s="2037"/>
      <c r="AM28" s="2037"/>
      <c r="AN28" s="2037"/>
      <c r="AO28" s="2037"/>
      <c r="AP28" s="2037"/>
      <c r="AQ28" s="2037"/>
      <c r="AR28" s="2037"/>
      <c r="AS28" s="2037"/>
      <c r="AT28" s="2037"/>
      <c r="AU28" s="2037"/>
      <c r="AV28" s="2037"/>
      <c r="AW28" s="2037"/>
      <c r="AX28" s="2037"/>
      <c r="AY28" s="2037"/>
      <c r="AZ28" s="2037"/>
      <c r="BA28" s="2037"/>
      <c r="BB28" s="2037"/>
      <c r="BC28" s="2037"/>
      <c r="BD28" s="2037"/>
      <c r="BE28" s="2037"/>
      <c r="BF28" s="2037"/>
      <c r="BG28" s="2037"/>
      <c r="BH28" s="2037"/>
      <c r="BI28" s="2037"/>
      <c r="BJ28" s="2037"/>
      <c r="BK28" s="2037"/>
      <c r="BL28" s="2037"/>
      <c r="BM28" s="2017">
        <v>11</v>
      </c>
    </row>
    <row customHeight="1" ht="15">
      <c r="D29" s="2646" t="s">
        <v>91</v>
      </c>
      <c r="E29" s="2642" t="s">
        <v>417</v>
      </c>
      <c r="F29" s="2642" t="s">
        <v>421</v>
      </c>
      <c r="G29" s="2648" t="s">
        <v>19</v>
      </c>
      <c r="H29" s="2062"/>
      <c r="I29" s="2644"/>
      <c r="J29" s="2615"/>
      <c r="K29" s="1977"/>
      <c r="L29" s="2600"/>
      <c r="M29" s="2600"/>
      <c r="N29" s="2047"/>
      <c r="O29" s="2600"/>
      <c r="P29" s="2615"/>
      <c r="Q29" s="2048"/>
      <c r="R29" s="2600"/>
      <c r="S29" s="2600"/>
      <c r="T29" s="2049"/>
      <c r="U29" s="2600"/>
      <c r="V29" s="2615"/>
      <c r="W29" s="2050"/>
      <c r="X29" s="2600"/>
      <c r="Y29" s="2600"/>
      <c r="Z29" s="2047"/>
      <c r="AA29" s="2600"/>
      <c r="AB29" s="2615"/>
      <c r="AC29" s="2051"/>
      <c r="AD29" s="2600"/>
      <c r="AE29" s="2600"/>
      <c r="AF29" s="1976"/>
      <c r="AG29" s="1976"/>
      <c r="AH29" s="2052"/>
      <c r="AI29" s="1759"/>
      <c r="AJ29" s="2037"/>
      <c r="BM29" s="756">
        <v>14</v>
      </c>
    </row>
    <row customHeight="1" ht="14.699999999999998">
      <c r="D30" s="2646"/>
      <c r="E30" s="2642"/>
      <c r="F30" s="2642"/>
      <c r="G30" s="2649"/>
      <c r="H30" s="2063"/>
      <c r="I30" s="2645"/>
      <c r="J30" s="2616"/>
      <c r="K30" s="2046"/>
      <c r="L30" s="2601"/>
      <c r="M30" s="2601"/>
      <c r="N30" s="2053"/>
      <c r="O30" s="2601"/>
      <c r="P30" s="2616"/>
      <c r="Q30" s="2054"/>
      <c r="R30" s="2601"/>
      <c r="S30" s="2601"/>
      <c r="T30" s="2055"/>
      <c r="U30" s="2601"/>
      <c r="V30" s="2616"/>
      <c r="W30" s="2056"/>
      <c r="X30" s="2601"/>
      <c r="Y30" s="2601"/>
      <c r="Z30" s="2053"/>
      <c r="AA30" s="2601"/>
      <c r="AB30" s="2616"/>
      <c r="AC30" s="2057"/>
      <c r="AD30" s="2601"/>
      <c r="AE30" s="2601"/>
      <c r="AF30" s="2058"/>
      <c r="AG30" s="2058"/>
      <c r="AH30" s="2640"/>
      <c r="AI30" s="2641"/>
      <c r="AJ30" s="2037"/>
      <c r="BM30" s="756">
        <v>14</v>
      </c>
    </row>
    <row customHeight="1" ht="14.699999999999998">
      <c r="D31" s="2646"/>
      <c r="E31" s="2642"/>
      <c r="F31" s="2642"/>
      <c r="G31" s="2649"/>
      <c r="H31" s="2063"/>
      <c r="I31" s="2645"/>
      <c r="J31" s="2616"/>
      <c r="K31" s="2046"/>
      <c r="L31" s="2601"/>
      <c r="M31" s="2601"/>
      <c r="N31" s="2053"/>
      <c r="O31" s="2601"/>
      <c r="P31" s="2616"/>
      <c r="Q31" s="2054"/>
      <c r="R31" s="2601"/>
      <c r="S31" s="2601"/>
      <c r="T31" s="2055"/>
      <c r="U31" s="2601"/>
      <c r="V31" s="2616"/>
      <c r="W31" s="2056"/>
      <c r="X31" s="2601"/>
      <c r="Y31" s="2601"/>
      <c r="Z31" s="1975"/>
      <c r="AA31" s="2058"/>
      <c r="AB31" s="2640"/>
      <c r="AC31" s="2640"/>
      <c r="AD31" s="2640"/>
      <c r="AE31" s="2640"/>
      <c r="AF31" s="2640"/>
      <c r="AG31" s="2640"/>
      <c r="AH31" s="2640"/>
      <c r="AI31" s="2641"/>
      <c r="AJ31" s="2037"/>
      <c r="BM31" s="756">
        <v>14</v>
      </c>
    </row>
    <row customHeight="1" ht="14.699999999999998">
      <c r="D32" s="2646"/>
      <c r="E32" s="2642"/>
      <c r="F32" s="2642"/>
      <c r="G32" s="2649"/>
      <c r="H32" s="2063"/>
      <c r="I32" s="2645"/>
      <c r="J32" s="2616"/>
      <c r="K32" s="2046"/>
      <c r="L32" s="2601"/>
      <c r="M32" s="2601"/>
      <c r="N32" s="2053"/>
      <c r="O32" s="2601"/>
      <c r="P32" s="2616"/>
      <c r="Q32" s="2054"/>
      <c r="R32" s="2601"/>
      <c r="S32" s="2601"/>
      <c r="T32" s="2059"/>
      <c r="U32" s="2060"/>
      <c r="V32" s="2640"/>
      <c r="W32" s="2640"/>
      <c r="X32" s="2640"/>
      <c r="Y32" s="2640"/>
      <c r="Z32" s="2640"/>
      <c r="AA32" s="2640"/>
      <c r="AB32" s="2640"/>
      <c r="AC32" s="2640"/>
      <c r="AD32" s="2640"/>
      <c r="AE32" s="2640"/>
      <c r="AF32" s="2640"/>
      <c r="AG32" s="2640"/>
      <c r="AH32" s="2640"/>
      <c r="AI32" s="2641"/>
      <c r="AJ32" s="2037"/>
      <c r="BM32" s="756">
        <v>14</v>
      </c>
    </row>
    <row customHeight="1" ht="11.549999999999999">
      <c r="D33" s="2646"/>
      <c r="E33" s="2642"/>
      <c r="F33" s="2642"/>
      <c r="G33" s="2649"/>
      <c r="H33" s="2064"/>
      <c r="I33" s="2645"/>
      <c r="J33" s="2616"/>
      <c r="K33" s="2046"/>
      <c r="L33" s="2601"/>
      <c r="M33" s="2601"/>
      <c r="N33" s="2058"/>
      <c r="O33" s="2058"/>
      <c r="P33" s="2640"/>
      <c r="Q33" s="2640"/>
      <c r="R33" s="2640"/>
      <c r="S33" s="2640"/>
      <c r="T33" s="2640"/>
      <c r="U33" s="2640"/>
      <c r="V33" s="2640"/>
      <c r="W33" s="2640"/>
      <c r="X33" s="2640"/>
      <c r="Y33" s="2640"/>
      <c r="Z33" s="2640"/>
      <c r="AA33" s="2640"/>
      <c r="AB33" s="2640"/>
      <c r="AC33" s="2640"/>
      <c r="AD33" s="2640"/>
      <c r="AE33" s="2640"/>
      <c r="AF33" s="2640"/>
      <c r="AG33" s="2640"/>
      <c r="AH33" s="2640"/>
      <c r="AI33" s="2641"/>
      <c r="AJ33" s="2037"/>
      <c r="BM33" s="756">
        <v>11</v>
      </c>
    </row>
    <row s="26213" customFormat="1" customHeight="1" ht="11.549999999999999">
      <c r="D34" s="2652"/>
      <c r="E34" s="2653"/>
      <c r="F34" s="2643"/>
      <c r="G34" s="2575"/>
      <c r="H34" s="2061"/>
      <c r="I34" s="2065"/>
      <c r="J34" s="2650"/>
      <c r="K34" s="2650"/>
      <c r="L34" s="2650"/>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1"/>
      <c r="AJ34" s="2037"/>
      <c r="AK34" s="769"/>
      <c r="AL34" s="2037"/>
      <c r="AM34" s="2037"/>
      <c r="AN34" s="2037"/>
      <c r="AO34" s="2037"/>
      <c r="AP34" s="2037"/>
      <c r="AQ34" s="2037"/>
      <c r="AR34" s="2037"/>
      <c r="AS34" s="2037"/>
      <c r="AT34" s="2037"/>
      <c r="AU34" s="2037"/>
      <c r="AV34" s="2037"/>
      <c r="AW34" s="2037"/>
      <c r="AX34" s="2037"/>
      <c r="AY34" s="2037"/>
      <c r="AZ34" s="2037"/>
      <c r="BA34" s="2037"/>
      <c r="BB34" s="2037"/>
      <c r="BC34" s="2037"/>
      <c r="BD34" s="2037"/>
      <c r="BE34" s="2037"/>
      <c r="BF34" s="2037"/>
      <c r="BG34" s="2037"/>
      <c r="BH34" s="2037"/>
      <c r="BI34" s="2037"/>
      <c r="BJ34" s="2037"/>
      <c r="BK34" s="2037"/>
      <c r="BL34" s="2037"/>
      <c r="BM34" s="2017">
        <v>11</v>
      </c>
    </row>
    <row customHeight="1" ht="15">
      <c r="D35" s="2646" t="s">
        <v>114</v>
      </c>
      <c r="E35" s="2642" t="s">
        <v>417</v>
      </c>
      <c r="F35" s="2642" t="s">
        <v>422</v>
      </c>
      <c r="G35" s="2648" t="s">
        <v>19</v>
      </c>
      <c r="H35" s="2062"/>
      <c r="I35" s="2644"/>
      <c r="J35" s="2615"/>
      <c r="K35" s="1977"/>
      <c r="L35" s="2600"/>
      <c r="M35" s="2600"/>
      <c r="N35" s="2047"/>
      <c r="O35" s="2600"/>
      <c r="P35" s="2615"/>
      <c r="Q35" s="2048"/>
      <c r="R35" s="2600"/>
      <c r="S35" s="2600"/>
      <c r="T35" s="2049"/>
      <c r="U35" s="2600"/>
      <c r="V35" s="2615"/>
      <c r="W35" s="2050"/>
      <c r="X35" s="2600"/>
      <c r="Y35" s="2600"/>
      <c r="Z35" s="2047"/>
      <c r="AA35" s="2600"/>
      <c r="AB35" s="2615"/>
      <c r="AC35" s="2051"/>
      <c r="AD35" s="2600"/>
      <c r="AE35" s="2600"/>
      <c r="AF35" s="1976"/>
      <c r="AG35" s="1976"/>
      <c r="AH35" s="2052"/>
      <c r="AI35" s="1759"/>
      <c r="AJ35" s="2037"/>
      <c r="BM35" s="756">
        <v>14</v>
      </c>
    </row>
    <row customHeight="1" ht="14.699999999999998">
      <c r="D36" s="2646"/>
      <c r="E36" s="2642"/>
      <c r="F36" s="2642"/>
      <c r="G36" s="2649"/>
      <c r="H36" s="2063"/>
      <c r="I36" s="2645"/>
      <c r="J36" s="2616"/>
      <c r="K36" s="2046"/>
      <c r="L36" s="2601"/>
      <c r="M36" s="2601"/>
      <c r="N36" s="2053"/>
      <c r="O36" s="2601"/>
      <c r="P36" s="2616"/>
      <c r="Q36" s="2054"/>
      <c r="R36" s="2601"/>
      <c r="S36" s="2601"/>
      <c r="T36" s="2055"/>
      <c r="U36" s="2601"/>
      <c r="V36" s="2616"/>
      <c r="W36" s="2056"/>
      <c r="X36" s="2601"/>
      <c r="Y36" s="2601"/>
      <c r="Z36" s="2053"/>
      <c r="AA36" s="2601"/>
      <c r="AB36" s="2616"/>
      <c r="AC36" s="2057"/>
      <c r="AD36" s="2601"/>
      <c r="AE36" s="2601"/>
      <c r="AF36" s="2058"/>
      <c r="AG36" s="2058"/>
      <c r="AH36" s="2640"/>
      <c r="AI36" s="2641"/>
      <c r="AJ36" s="2037"/>
      <c r="BM36" s="756">
        <v>14</v>
      </c>
    </row>
    <row customHeight="1" ht="14.699999999999998">
      <c r="D37" s="2646"/>
      <c r="E37" s="2642"/>
      <c r="F37" s="2642"/>
      <c r="G37" s="2649"/>
      <c r="H37" s="2063"/>
      <c r="I37" s="2645"/>
      <c r="J37" s="2616"/>
      <c r="K37" s="2046"/>
      <c r="L37" s="2601"/>
      <c r="M37" s="2601"/>
      <c r="N37" s="2053"/>
      <c r="O37" s="2601"/>
      <c r="P37" s="2616"/>
      <c r="Q37" s="2054"/>
      <c r="R37" s="2601"/>
      <c r="S37" s="2601"/>
      <c r="T37" s="2055"/>
      <c r="U37" s="2601"/>
      <c r="V37" s="2616"/>
      <c r="W37" s="2056"/>
      <c r="X37" s="2601"/>
      <c r="Y37" s="2601"/>
      <c r="Z37" s="1975"/>
      <c r="AA37" s="2058"/>
      <c r="AB37" s="2640"/>
      <c r="AC37" s="2640"/>
      <c r="AD37" s="2640"/>
      <c r="AE37" s="2640"/>
      <c r="AF37" s="2640"/>
      <c r="AG37" s="2640"/>
      <c r="AH37" s="2640"/>
      <c r="AI37" s="2641"/>
      <c r="AJ37" s="2037"/>
      <c r="BM37" s="756">
        <v>14</v>
      </c>
    </row>
    <row customHeight="1" ht="14.699999999999998">
      <c r="D38" s="2646"/>
      <c r="E38" s="2642"/>
      <c r="F38" s="2642"/>
      <c r="G38" s="2649"/>
      <c r="H38" s="2063"/>
      <c r="I38" s="2645"/>
      <c r="J38" s="2616"/>
      <c r="K38" s="2046"/>
      <c r="L38" s="2601"/>
      <c r="M38" s="2601"/>
      <c r="N38" s="2053"/>
      <c r="O38" s="2601"/>
      <c r="P38" s="2616"/>
      <c r="Q38" s="2054"/>
      <c r="R38" s="2601"/>
      <c r="S38" s="2601"/>
      <c r="T38" s="2059"/>
      <c r="U38" s="2060"/>
      <c r="V38" s="2640"/>
      <c r="W38" s="2640"/>
      <c r="X38" s="2640"/>
      <c r="Y38" s="2640"/>
      <c r="Z38" s="2640"/>
      <c r="AA38" s="2640"/>
      <c r="AB38" s="2640"/>
      <c r="AC38" s="2640"/>
      <c r="AD38" s="2640"/>
      <c r="AE38" s="2640"/>
      <c r="AF38" s="2640"/>
      <c r="AG38" s="2640"/>
      <c r="AH38" s="2640"/>
      <c r="AI38" s="2641"/>
      <c r="AJ38" s="2037"/>
      <c r="BM38" s="756">
        <v>14</v>
      </c>
    </row>
    <row customHeight="1" ht="11.549999999999999">
      <c r="D39" s="2646"/>
      <c r="E39" s="2642"/>
      <c r="F39" s="2642"/>
      <c r="G39" s="2649"/>
      <c r="H39" s="2064"/>
      <c r="I39" s="2645"/>
      <c r="J39" s="2616"/>
      <c r="K39" s="2046"/>
      <c r="L39" s="2601"/>
      <c r="M39" s="2601"/>
      <c r="N39" s="2058"/>
      <c r="O39" s="2058"/>
      <c r="P39" s="2640"/>
      <c r="Q39" s="2640"/>
      <c r="R39" s="2640"/>
      <c r="S39" s="2640"/>
      <c r="T39" s="2640"/>
      <c r="U39" s="2640"/>
      <c r="V39" s="2640"/>
      <c r="W39" s="2640"/>
      <c r="X39" s="2640"/>
      <c r="Y39" s="2640"/>
      <c r="Z39" s="2640"/>
      <c r="AA39" s="2640"/>
      <c r="AB39" s="2640"/>
      <c r="AC39" s="2640"/>
      <c r="AD39" s="2640"/>
      <c r="AE39" s="2640"/>
      <c r="AF39" s="2640"/>
      <c r="AG39" s="2640"/>
      <c r="AH39" s="2640"/>
      <c r="AI39" s="2641"/>
      <c r="AJ39" s="2037"/>
      <c r="BM39" s="756">
        <v>11</v>
      </c>
    </row>
    <row s="26213" customFormat="1" customHeight="1" ht="11.549999999999999">
      <c r="D40" s="2646"/>
      <c r="E40" s="2642"/>
      <c r="F40" s="2647"/>
      <c r="G40" s="2575"/>
      <c r="H40" s="2061"/>
      <c r="I40" s="2065"/>
      <c r="J40" s="2650"/>
      <c r="K40" s="2650"/>
      <c r="L40" s="2650"/>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1"/>
      <c r="AJ40" s="2037"/>
      <c r="AK40" s="769"/>
      <c r="AL40" s="2037"/>
      <c r="AM40" s="2037"/>
      <c r="AN40" s="2037"/>
      <c r="AO40" s="2037"/>
      <c r="AP40" s="2037"/>
      <c r="AQ40" s="2037"/>
      <c r="AR40" s="2037"/>
      <c r="AS40" s="2037"/>
      <c r="AT40" s="2037"/>
      <c r="AU40" s="2037"/>
      <c r="AV40" s="2037"/>
      <c r="AW40" s="2037"/>
      <c r="AX40" s="2037"/>
      <c r="AY40" s="2037"/>
      <c r="AZ40" s="2037"/>
      <c r="BA40" s="2037"/>
      <c r="BB40" s="2037"/>
      <c r="BC40" s="2037"/>
      <c r="BD40" s="2037"/>
      <c r="BE40" s="2037"/>
      <c r="BF40" s="2037"/>
      <c r="BG40" s="2037"/>
      <c r="BH40" s="2037"/>
      <c r="BI40" s="2037"/>
      <c r="BJ40" s="2037"/>
      <c r="BK40" s="2037"/>
      <c r="BL40" s="2037"/>
      <c r="BM40" s="2017">
        <v>11</v>
      </c>
    </row>
    <row customHeight="1" ht="11.549999999999999">
      <c r="AK41" s="886"/>
      <c r="BM41" s="756">
        <v>11</v>
      </c>
    </row>
    <row customHeight="1" ht="11.549999999999999">
      <c r="AK42" s="886"/>
      <c r="BM42" s="756">
        <v>11</v>
      </c>
    </row>
    <row customHeight="1" ht="11.549999999999999">
      <c r="AK43" s="886"/>
      <c r="BM43" s="756">
        <v>11</v>
      </c>
    </row>
    <row customHeight="1" ht="11.549999999999999">
      <c r="AK44" s="886"/>
      <c r="BM44" s="756">
        <v>11</v>
      </c>
    </row>
    <row customHeight="1" ht="11.549999999999999">
      <c r="AK45" s="886"/>
      <c r="BM45" s="756">
        <v>11</v>
      </c>
    </row>
    <row customHeight="1" ht="11.549999999999999">
      <c r="AK46" s="886"/>
      <c r="BM46" s="756">
        <v>11</v>
      </c>
    </row>
    <row customHeight="1" ht="11.549999999999999">
      <c r="AK47" s="886"/>
      <c r="BM47" s="756">
        <v>11</v>
      </c>
    </row>
    <row customHeight="1" ht="11.549999999999999">
      <c r="AK48" s="886"/>
      <c r="BM48" s="756">
        <v>11</v>
      </c>
    </row>
    <row customHeight="1" ht="11.549999999999999">
      <c r="AK49" s="886"/>
      <c r="BM49" s="756">
        <v>11</v>
      </c>
    </row>
    <row customHeight="1" ht="11.25" hidden="1">
      <c r="A50" s="756" t="s">
        <v>82</v>
      </c>
      <c r="B50" s="756">
        <v>0</v>
      </c>
      <c r="C50" s="756">
        <v>3</v>
      </c>
      <c r="D50" s="756">
        <v>3</v>
      </c>
      <c r="E50" s="756">
        <v>15</v>
      </c>
      <c r="F50" s="756">
        <v>15</v>
      </c>
      <c r="G50" s="756">
        <v>11</v>
      </c>
      <c r="H50" s="756">
        <v>3</v>
      </c>
      <c r="I50" s="756">
        <v>3</v>
      </c>
      <c r="J50" s="756">
        <v>12</v>
      </c>
      <c r="K50" s="756">
        <v>0</v>
      </c>
      <c r="L50" s="756">
        <v>10</v>
      </c>
      <c r="M50" s="756">
        <v>10</v>
      </c>
      <c r="N50" s="756">
        <v>3</v>
      </c>
      <c r="O50" s="756">
        <v>3</v>
      </c>
      <c r="P50" s="756">
        <v>19</v>
      </c>
      <c r="Q50" s="756">
        <v>0</v>
      </c>
      <c r="R50" s="756">
        <v>10</v>
      </c>
      <c r="S50" s="756">
        <v>10</v>
      </c>
      <c r="T50" s="756">
        <v>3</v>
      </c>
      <c r="U50" s="756">
        <v>3</v>
      </c>
      <c r="V50" s="756">
        <v>25</v>
      </c>
      <c r="W50" s="756">
        <v>0</v>
      </c>
      <c r="X50" s="756">
        <v>10</v>
      </c>
      <c r="Y50" s="756">
        <v>10</v>
      </c>
      <c r="Z50" s="756">
        <v>3</v>
      </c>
      <c r="AA50" s="756">
        <v>3</v>
      </c>
      <c r="AB50" s="756">
        <v>16</v>
      </c>
      <c r="AC50" s="756">
        <v>0</v>
      </c>
      <c r="AD50" s="756">
        <v>10</v>
      </c>
      <c r="AE50" s="756">
        <v>10</v>
      </c>
      <c r="AF50" s="756">
        <v>3</v>
      </c>
      <c r="AG50" s="756">
        <v>3</v>
      </c>
      <c r="AH50" s="756">
        <v>8</v>
      </c>
      <c r="AI50" s="756">
        <v>21</v>
      </c>
      <c r="AJ50" s="886">
        <v>8</v>
      </c>
      <c r="AK50" s="769">
        <v>8</v>
      </c>
      <c r="AL50" s="886">
        <v>8</v>
      </c>
      <c r="AM50" s="886">
        <v>8</v>
      </c>
      <c r="AN50" s="886">
        <v>8</v>
      </c>
      <c r="AO50" s="886">
        <v>8</v>
      </c>
      <c r="AP50" s="886">
        <v>8</v>
      </c>
      <c r="AQ50" s="886">
        <v>8</v>
      </c>
      <c r="AR50" s="886">
        <v>8</v>
      </c>
      <c r="AS50" s="886">
        <v>8</v>
      </c>
      <c r="AT50" s="886">
        <v>8</v>
      </c>
      <c r="AU50" s="886">
        <v>8</v>
      </c>
      <c r="AV50" s="886">
        <v>8</v>
      </c>
      <c r="AW50" s="886">
        <v>8</v>
      </c>
      <c r="AX50" s="886">
        <v>8</v>
      </c>
      <c r="AY50" s="886">
        <v>8</v>
      </c>
      <c r="AZ50" s="886">
        <v>8</v>
      </c>
      <c r="BA50" s="886">
        <v>8</v>
      </c>
      <c r="BB50" s="886">
        <v>8</v>
      </c>
      <c r="BC50" s="886">
        <v>8</v>
      </c>
      <c r="BD50" s="886">
        <v>8</v>
      </c>
      <c r="BE50" s="886">
        <v>8</v>
      </c>
      <c r="BF50" s="886">
        <v>8</v>
      </c>
      <c r="BG50" s="886">
        <v>8</v>
      </c>
      <c r="BH50" s="886">
        <v>8</v>
      </c>
      <c r="BI50" s="886">
        <v>8</v>
      </c>
      <c r="BJ50" s="886">
        <v>8</v>
      </c>
      <c r="BK50" s="886">
        <v>8</v>
      </c>
      <c r="BL50" s="886">
        <v>8</v>
      </c>
      <c r="BM50" s="75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28FC5B-9B5E-62DC-30F1-D30E5A932C6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8966" width="1.7109375" customWidth="1"/>
    <col min="2" max="2" style="28966" width="34.57421875" customWidth="1"/>
    <col min="3" max="3" style="28966" width="85.00390625" customWidth="1"/>
    <col min="4" max="4" style="28966" width="17.00390625" customWidth="1"/>
    <col min="5" max="5" style="28966" width="8.00390625" customWidth="1"/>
    <col min="6" max="6" style="28966" width="9.140625" hidden="1"/>
  </cols>
  <sheetData>
    <row customHeight="1" ht="3">
      <c r="F1" s="552" t="s">
        <v>14</v>
      </c>
    </row>
    <row customHeight="1" ht="22.5">
      <c r="B2" s="3076" t="s">
        <v>5759</v>
      </c>
      <c r="C2" s="2963"/>
      <c r="D2" s="2963"/>
      <c r="E2" s="731"/>
      <c r="F2" s="552">
        <v>22</v>
      </c>
    </row>
    <row customHeight="1" ht="3">
      <c r="F3" s="552">
        <v>3</v>
      </c>
    </row>
    <row customHeight="1" ht="23.25">
      <c r="B4" s="3077" t="s">
        <v>5760</v>
      </c>
      <c r="C4" s="846" t="s">
        <v>5761</v>
      </c>
      <c r="D4" s="846" t="s">
        <v>5762</v>
      </c>
      <c r="F4" s="552">
        <v>22</v>
      </c>
    </row>
    <row customHeight="1" ht="11.25" hidden="1">
      <c r="A5" s="552" t="s">
        <v>82</v>
      </c>
      <c r="B5" s="552">
        <v>34</v>
      </c>
      <c r="C5" s="552">
        <v>85</v>
      </c>
      <c r="D5" s="552">
        <v>17</v>
      </c>
      <c r="E5" s="552">
        <v>8</v>
      </c>
      <c r="F5" s="55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23D0A1-6B14-7938-0273-460EDA0D7101}"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8966" width="26.57421875" customWidth="1"/>
    <col min="2" max="2" style="28966" width="10.00390625" customWidth="1"/>
    <col min="3" max="3" style="28966" width="9.140625"/>
    <col min="4" max="4" style="28966" width="11.140625" customWidth="1"/>
    <col min="5" max="5" style="28966" width="16.57421875" customWidth="1"/>
    <col min="6" max="6" style="28966" width="16.28125" customWidth="1"/>
    <col min="7" max="7" style="28966" width="19.140625" customWidth="1"/>
    <col min="8" max="11" style="28966" width="10.00390625" customWidth="1"/>
    <col min="12" max="12" style="28966" width="12.7109375" customWidth="1"/>
    <col min="13" max="13" style="28966" width="61.28125" customWidth="1"/>
    <col min="14" max="14" style="28966" width="10.00390625" customWidth="1"/>
    <col min="15" max="17" style="28966" width="23.7109375" customWidth="1"/>
    <col min="18" max="18" style="28966" width="11.7109375" customWidth="1"/>
    <col min="19" max="19" style="28966" width="8.57421875" customWidth="1"/>
    <col min="20" max="20" style="28966" width="11.7109375" customWidth="1"/>
    <col min="21" max="21" style="28966" width="8.57421875" customWidth="1"/>
    <col min="22" max="22" style="28966" width="4.7109375" customWidth="1"/>
    <col min="23" max="23" style="28966" width="115.7109375" customWidth="1"/>
    <col min="24" max="24" style="28966" width="115.28125" customWidth="1"/>
    <col min="25" max="27" style="28966" width="9.140625"/>
    <col min="28" max="28" style="28966" width="115.7109375" customWidth="1"/>
    <col min="29" max="29" style="28966" width="9.140625"/>
    <col min="30" max="90" style="28966" width="115.7109375" customWidth="1"/>
    <col min="91" max="184" style="28966" width="9.140625"/>
  </cols>
  <sheetData>
    <row r="2" s="28530" customFormat="1" customHeight="1" ht="17.25">
      <c r="A2" s="2278" t="s">
        <v>5763</v>
      </c>
    </row>
    <row r="4" s="28520" customFormat="1" customHeight="1" ht="15">
      <c r="C4" s="2279"/>
      <c r="D4" s="576"/>
      <c r="E4" s="840"/>
    </row>
    <row r="6" s="28530" customFormat="1" customHeight="1" ht="17.25">
      <c r="A6" s="2278" t="s">
        <v>5764</v>
      </c>
    </row>
    <row r="8" s="28520" customFormat="1" customHeight="1" ht="17.25">
      <c r="C8" s="2280"/>
      <c r="D8" s="576"/>
      <c r="E8" s="577"/>
    </row>
    <row r="11" s="28530" customFormat="1" customHeight="1" ht="17.25">
      <c r="A11" s="2278" t="s">
        <v>5765</v>
      </c>
    </row>
    <row r="13" s="26438" customFormat="1" customHeight="1" ht="15">
      <c r="A13" s="2680">
        <v>1</v>
      </c>
      <c r="B13" s="1623"/>
      <c r="C13" s="1264" t="s">
        <v>103</v>
      </c>
      <c r="D13" s="2281"/>
      <c r="E13" s="2268">
        <f>A13</f>
        <v>1</v>
      </c>
      <c r="F13" s="1267"/>
      <c r="G13" s="1003" t="str">
        <f>"Территория "&amp;E13</f>
        <v>Территория 1</v>
      </c>
      <c r="H13" s="1255"/>
      <c r="I13" s="1255"/>
      <c r="J13" s="1252"/>
      <c r="K13" s="2087"/>
      <c r="L13" s="2087"/>
      <c r="M13" s="2087"/>
      <c r="N13" s="689"/>
      <c r="O13" s="2087"/>
      <c r="P13" s="688"/>
      <c r="Q13" s="688"/>
      <c r="R13" s="688"/>
      <c r="S13" s="688"/>
    </row>
    <row s="28966" customFormat="1" customHeight="1" ht="15">
      <c r="A14" s="2680"/>
      <c r="B14" s="1623">
        <v>1</v>
      </c>
      <c r="C14" s="1623"/>
      <c r="D14" s="1263"/>
      <c r="E14" s="2276" t="str">
        <f>A13&amp;"."&amp;B14</f>
        <v>1.1</v>
      </c>
      <c r="F14" s="1266">
        <f>$F$20</f>
        <v>0</v>
      </c>
      <c r="G14" s="1256"/>
      <c r="H14" s="1256"/>
      <c r="I14" s="1254"/>
      <c r="J14" s="2087"/>
      <c r="K14" s="2099"/>
      <c r="L14" s="2099"/>
      <c r="M14" s="2087" t="str">
        <f t="array" ref="M14:M14">IF(ISERROR(MATCH(MID(N14,1,250),MID(note_ter,1,250),0)),"n","y")</f>
        <v>n</v>
      </c>
      <c r="N14" s="2099"/>
      <c r="O14" s="2087" t="str">
        <f>H14&amp;"("&amp;I14&amp;")"</f>
        <v>()</v>
      </c>
      <c r="P14" s="1623"/>
      <c r="Q14" s="1623"/>
      <c r="R14" s="883"/>
      <c r="S14" s="1623"/>
      <c r="T14" s="1623"/>
      <c r="U14" s="1623"/>
      <c r="V14" s="885"/>
      <c r="W14" s="885"/>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5"/>
      <c r="BT14" s="885"/>
      <c r="BU14" s="885"/>
      <c r="BV14" s="885"/>
      <c r="BW14" s="885"/>
      <c r="BX14" s="885"/>
      <c r="BY14" s="885"/>
      <c r="BZ14" s="885"/>
      <c r="CA14" s="885"/>
      <c r="CB14" s="885"/>
    </row>
    <row s="28966" customFormat="1" customHeight="1" ht="15">
      <c r="A15" s="2680"/>
      <c r="B15" s="1623"/>
      <c r="C15" s="875"/>
      <c r="D15" s="1264"/>
      <c r="E15" s="884"/>
      <c r="F15" s="640"/>
      <c r="G15" s="878" t="s">
        <v>101</v>
      </c>
      <c r="H15" s="650"/>
      <c r="I15" s="887"/>
      <c r="J15" s="2099"/>
      <c r="K15" s="2099"/>
      <c r="L15" s="2099"/>
      <c r="M15" s="2099"/>
      <c r="N15" s="2087"/>
      <c r="O15" s="2099"/>
      <c r="P15" s="1623"/>
      <c r="Q15" s="1623"/>
      <c r="R15" s="883"/>
      <c r="S15" s="1623"/>
      <c r="T15" s="1623"/>
      <c r="U15" s="1623"/>
      <c r="V15" s="885"/>
      <c r="W15" s="885"/>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5"/>
      <c r="BT15" s="885"/>
      <c r="BU15" s="885"/>
      <c r="BV15" s="885"/>
      <c r="BW15" s="885"/>
      <c r="BX15" s="885"/>
      <c r="BY15" s="885"/>
      <c r="BZ15" s="885"/>
      <c r="CA15" s="885"/>
      <c r="CB15" s="885"/>
    </row>
    <row r="17" s="28530" customFormat="1" customHeight="1" ht="17.25">
      <c r="A17" s="2278" t="s">
        <v>5766</v>
      </c>
    </row>
    <row r="19" s="28966" customFormat="1" customHeight="1" ht="15">
      <c r="A19" s="2345"/>
      <c r="B19" s="1829">
        <v>1</v>
      </c>
      <c r="C19" s="1829"/>
      <c r="D19" s="1263" t="s">
        <v>103</v>
      </c>
      <c r="E19" s="2341"/>
      <c r="F19" s="2346">
        <f>$F$20</f>
        <v>0</v>
      </c>
      <c r="G19" s="2350"/>
      <c r="H19" s="2350"/>
      <c r="I19" s="2348"/>
      <c r="J19" s="2087"/>
      <c r="K19" s="2099"/>
      <c r="L19" s="2099"/>
      <c r="M19" s="2087" t="str">
        <f t="array" ref="M19:M19">IF(ISERROR(MATCH(MID(N19,1,250),MID(note_ter,1,250),0)),"n","y")</f>
        <v>n</v>
      </c>
      <c r="N19" s="2099"/>
      <c r="O19" s="2087" t="str">
        <f>H19&amp;"("&amp;I19&amp;")"</f>
        <v>()</v>
      </c>
      <c r="P19" s="1829"/>
      <c r="Q19" s="1829"/>
      <c r="R19" s="883"/>
      <c r="S19" s="1829"/>
      <c r="T19" s="1829"/>
      <c r="U19" s="1829"/>
      <c r="V19" s="1296"/>
      <c r="W19" s="1296"/>
      <c r="X19" s="1090"/>
      <c r="Y19" s="1090"/>
      <c r="Z19" s="1090"/>
      <c r="AA19" s="1090"/>
      <c r="AB19" s="1090"/>
      <c r="AC19" s="1090"/>
      <c r="AD19" s="1090"/>
      <c r="AE19" s="1090"/>
      <c r="AF19" s="1090"/>
      <c r="AG19" s="1090"/>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1090"/>
      <c r="BH19" s="1090"/>
      <c r="BI19" s="1090"/>
      <c r="BJ19" s="1090"/>
      <c r="BK19" s="1090"/>
      <c r="BL19" s="1090"/>
      <c r="BM19" s="1090"/>
      <c r="BN19" s="1090"/>
      <c r="BO19" s="1090"/>
      <c r="BP19" s="1090"/>
      <c r="BQ19" s="1090"/>
      <c r="BR19" s="1090"/>
      <c r="BS19" s="1296"/>
      <c r="BT19" s="1296"/>
      <c r="BU19" s="1296"/>
      <c r="BV19" s="1296"/>
      <c r="BW19" s="1296"/>
      <c r="BX19" s="1296"/>
      <c r="BY19" s="1296"/>
      <c r="BZ19" s="1296"/>
      <c r="CA19" s="1296"/>
      <c r="CB19" s="1296"/>
    </row>
    <row r="21" s="28966" customFormat="1" customHeight="1" ht="15">
      <c r="A21" s="2278" t="s">
        <v>5767</v>
      </c>
      <c r="B21" s="2278"/>
      <c r="C21" s="2278"/>
      <c r="D21" s="2278"/>
      <c r="E21" s="2278"/>
      <c r="F21" s="2278"/>
      <c r="G21" s="2278"/>
      <c r="H21" s="2278"/>
      <c r="I21" s="2278"/>
      <c r="J21" s="2278"/>
      <c r="K21" s="2278"/>
      <c r="L21" s="2278"/>
      <c r="M21" s="2278"/>
      <c r="N21" s="2278"/>
      <c r="O21" s="2278"/>
      <c r="P21" s="2278"/>
      <c r="Q21" s="2278"/>
      <c r="R21" s="2278"/>
      <c r="S21" s="2278"/>
      <c r="T21" s="2278"/>
      <c r="U21" s="647"/>
      <c r="V21" s="2278"/>
      <c r="W21" s="2278"/>
    </row>
    <row s="28966" customFormat="1" customHeight="1" ht="15">
      <c r="U22" s="648"/>
    </row>
    <row s="28795" customFormat="1" customHeight="1" ht="15">
      <c r="A23" s="886"/>
      <c r="B23" s="886"/>
      <c r="C23" s="2191" t="s">
        <v>103</v>
      </c>
      <c r="D23" s="2571" t="s">
        <v>132</v>
      </c>
      <c r="E23" s="2572"/>
      <c r="F23" s="2570" t="s">
        <v>19</v>
      </c>
      <c r="G23" s="3020"/>
      <c r="H23" s="2590">
        <v>1</v>
      </c>
      <c r="I23" s="3022" t="str">
        <f>IF(U23="","",INDEX(TERRITORY_MR_LIST,MATCH(U23,TERRITORY_LIST_ID,0)))</f>
        <v/>
      </c>
      <c r="J23" s="2570" t="s">
        <v>19</v>
      </c>
      <c r="K23" s="1295"/>
      <c r="L23" s="2245" t="s">
        <v>132</v>
      </c>
      <c r="M23" s="1066"/>
      <c r="N23" s="1067"/>
      <c r="O23" s="1067"/>
      <c r="P23" s="1067"/>
      <c r="Q23" s="1067"/>
      <c r="R23" s="1067"/>
      <c r="S23" s="1067"/>
      <c r="T23" s="1067"/>
      <c r="U23" s="1068"/>
      <c r="V23" s="1067"/>
      <c r="W23" s="1067"/>
      <c r="X23" s="1058"/>
      <c r="Y23" s="1058" t="s">
        <v>250</v>
      </c>
      <c r="Z23" s="1058">
        <v>1705000</v>
      </c>
      <c r="AA23" s="1058"/>
      <c r="AB23" s="1058"/>
      <c r="AC23" s="1058"/>
      <c r="AD23" s="1058"/>
      <c r="AE23" s="1058"/>
      <c r="AF23" s="1058"/>
      <c r="AG23" s="1058"/>
      <c r="AH23" s="1058"/>
      <c r="AI23" s="1058"/>
      <c r="AJ23" s="1058"/>
      <c r="AK23" s="1058"/>
      <c r="AL23" s="1058"/>
    </row>
    <row s="28795" customFormat="1" customHeight="1" ht="15">
      <c r="A24" s="886"/>
      <c r="B24" s="886"/>
      <c r="C24" s="639"/>
      <c r="D24" s="2571"/>
      <c r="E24" s="2573"/>
      <c r="F24" s="2570"/>
      <c r="G24" s="3021"/>
      <c r="H24" s="2590"/>
      <c r="I24" s="3023"/>
      <c r="J24" s="2570"/>
      <c r="K24" s="884"/>
      <c r="L24" s="640"/>
      <c r="M24" s="1070" t="s">
        <v>251</v>
      </c>
      <c r="N24" s="1067"/>
      <c r="O24" s="1067"/>
      <c r="P24" s="1067"/>
      <c r="Q24" s="1067"/>
      <c r="R24" s="1067"/>
      <c r="S24" s="1067"/>
      <c r="T24" s="1067"/>
      <c r="U24" s="1068"/>
      <c r="V24" s="1067"/>
      <c r="W24" s="1067"/>
      <c r="X24" s="1058"/>
      <c r="Y24" s="1058"/>
      <c r="Z24" s="1058"/>
      <c r="AA24" s="1058"/>
      <c r="AB24" s="1058"/>
      <c r="AC24" s="1058"/>
      <c r="AD24" s="1058"/>
      <c r="AE24" s="1058"/>
      <c r="AF24" s="1058"/>
      <c r="AG24" s="1058"/>
      <c r="AH24" s="1058"/>
      <c r="AI24" s="1058"/>
      <c r="AJ24" s="1058"/>
      <c r="AK24" s="1058"/>
      <c r="AL24" s="1058"/>
    </row>
    <row s="28795" customFormat="1" customHeight="1" ht="15">
      <c r="A25" s="886"/>
      <c r="B25" s="886"/>
      <c r="C25" s="639"/>
      <c r="D25" s="2571"/>
      <c r="E25" s="2574"/>
      <c r="F25" s="2570"/>
      <c r="G25" s="884"/>
      <c r="H25" s="640"/>
      <c r="I25" s="1043" t="s">
        <v>252</v>
      </c>
      <c r="J25" s="640"/>
      <c r="K25" s="640"/>
      <c r="L25" s="640"/>
      <c r="M25" s="1071"/>
      <c r="N25" s="1067"/>
      <c r="O25" s="1067"/>
      <c r="P25" s="1067"/>
      <c r="Q25" s="1067"/>
      <c r="R25" s="1067"/>
      <c r="S25" s="1067"/>
      <c r="T25" s="1067"/>
      <c r="U25" s="1068"/>
      <c r="V25" s="1067"/>
      <c r="W25" s="1067"/>
      <c r="X25" s="1058"/>
      <c r="Y25" s="1058"/>
      <c r="Z25" s="1058"/>
      <c r="AA25" s="1058"/>
      <c r="AB25" s="1058"/>
      <c r="AC25" s="1058"/>
      <c r="AD25" s="1058"/>
      <c r="AE25" s="1058"/>
      <c r="AF25" s="1058"/>
      <c r="AG25" s="1058"/>
      <c r="AH25" s="1058"/>
      <c r="AI25" s="1058"/>
      <c r="AJ25" s="1058"/>
      <c r="AK25" s="1058"/>
      <c r="AL25" s="1058"/>
    </row>
    <row s="28966" customFormat="1" customHeight="1" ht="15">
      <c r="U26" s="648"/>
    </row>
    <row s="28966" customFormat="1" customHeight="1" ht="15">
      <c r="A27" s="2278" t="s">
        <v>5768</v>
      </c>
      <c r="B27" s="2278"/>
      <c r="C27" s="2278"/>
      <c r="D27" s="2278"/>
      <c r="E27" s="2278"/>
      <c r="F27" s="2278"/>
      <c r="G27" s="2278"/>
      <c r="H27" s="2278"/>
      <c r="I27" s="2278"/>
      <c r="J27" s="2278"/>
      <c r="K27" s="2278"/>
      <c r="L27" s="2278"/>
      <c r="M27" s="2278"/>
      <c r="N27" s="2278"/>
      <c r="O27" s="2278"/>
      <c r="P27" s="2278"/>
      <c r="Q27" s="2278"/>
      <c r="R27" s="2278"/>
      <c r="S27" s="2278"/>
      <c r="T27" s="2278"/>
      <c r="U27" s="647"/>
      <c r="V27" s="2278"/>
      <c r="W27" s="2278"/>
    </row>
    <row s="28966" customFormat="1" customHeight="1" ht="15">
      <c r="U28" s="648"/>
    </row>
    <row s="28795" customFormat="1" customHeight="1" ht="15">
      <c r="A29" s="886"/>
      <c r="B29" s="886"/>
      <c r="C29" s="639"/>
      <c r="D29" s="2284"/>
      <c r="E29" s="2284"/>
      <c r="F29" s="2284"/>
      <c r="G29" s="3024" t="s">
        <v>103</v>
      </c>
      <c r="H29" s="2566">
        <v>1</v>
      </c>
      <c r="I29" s="3025" t="str">
        <f>IF(U29="","",INDEX(TERRITORY_MR_LIST,MATCH(U29,TERRITORY_LIST_ID,0)))</f>
        <v/>
      </c>
      <c r="J29" s="2570" t="s">
        <v>19</v>
      </c>
      <c r="K29" s="1295"/>
      <c r="L29" s="2245" t="s">
        <v>132</v>
      </c>
      <c r="M29" s="1066"/>
      <c r="N29" s="1067"/>
      <c r="O29" s="1067"/>
      <c r="P29" s="1067"/>
      <c r="Q29" s="1067"/>
      <c r="R29" s="1067"/>
      <c r="S29" s="1067"/>
      <c r="T29" s="1067"/>
      <c r="U29" s="1068"/>
      <c r="V29" s="1067"/>
      <c r="W29" s="1067"/>
      <c r="X29" s="1058"/>
      <c r="Y29" s="1058" t="s">
        <v>250</v>
      </c>
      <c r="Z29" s="1058">
        <v>1705000</v>
      </c>
      <c r="AA29" s="1058"/>
      <c r="AB29" s="1058"/>
      <c r="AC29" s="1058"/>
      <c r="AD29" s="1058"/>
      <c r="AE29" s="1058"/>
      <c r="AF29" s="1058"/>
      <c r="AG29" s="1058"/>
      <c r="AH29" s="1058"/>
      <c r="AI29" s="1058"/>
      <c r="AJ29" s="1058"/>
      <c r="AK29" s="1058"/>
      <c r="AL29" s="1058"/>
    </row>
    <row s="28795" customFormat="1" customHeight="1" ht="15">
      <c r="A30" s="886"/>
      <c r="B30" s="886"/>
      <c r="C30" s="639"/>
      <c r="D30" s="2284"/>
      <c r="E30" s="2284"/>
      <c r="F30" s="2284"/>
      <c r="G30" s="3024"/>
      <c r="H30" s="2566"/>
      <c r="I30" s="3025"/>
      <c r="J30" s="2570"/>
      <c r="K30" s="884"/>
      <c r="L30" s="640"/>
      <c r="M30" s="1070" t="s">
        <v>251</v>
      </c>
      <c r="N30" s="1067"/>
      <c r="O30" s="1067"/>
      <c r="P30" s="1067"/>
      <c r="Q30" s="1067"/>
      <c r="R30" s="1067"/>
      <c r="S30" s="1067"/>
      <c r="T30" s="1067"/>
      <c r="U30" s="1068"/>
      <c r="V30" s="1067"/>
      <c r="W30" s="1067"/>
      <c r="X30" s="1058"/>
      <c r="Y30" s="1058"/>
      <c r="Z30" s="1058"/>
      <c r="AA30" s="1058"/>
      <c r="AB30" s="1058"/>
      <c r="AC30" s="1058"/>
      <c r="AD30" s="1058"/>
      <c r="AE30" s="1058"/>
      <c r="AF30" s="1058"/>
      <c r="AG30" s="1058"/>
      <c r="AH30" s="1058"/>
      <c r="AI30" s="1058"/>
      <c r="AJ30" s="1058"/>
      <c r="AK30" s="1058"/>
      <c r="AL30" s="1058"/>
    </row>
    <row s="28966" customFormat="1" customHeight="1" ht="15">
      <c r="U31" s="648"/>
    </row>
    <row s="28966" customFormat="1" customHeight="1" ht="15">
      <c r="A32" s="2278" t="s">
        <v>5769</v>
      </c>
      <c r="B32" s="2278"/>
      <c r="C32" s="2278"/>
      <c r="D32" s="2278"/>
      <c r="E32" s="2278"/>
      <c r="F32" s="2278"/>
      <c r="G32" s="2278"/>
      <c r="H32" s="2278"/>
      <c r="I32" s="2278"/>
      <c r="J32" s="2278"/>
      <c r="K32" s="2278"/>
      <c r="L32" s="2278"/>
      <c r="M32" s="2278"/>
      <c r="N32" s="2278"/>
      <c r="O32" s="2278"/>
      <c r="P32" s="2278"/>
      <c r="Q32" s="2278"/>
      <c r="R32" s="2278"/>
      <c r="S32" s="2278"/>
      <c r="T32" s="2278"/>
      <c r="U32" s="647"/>
      <c r="V32" s="2278"/>
      <c r="W32" s="2278"/>
    </row>
    <row s="28966" customFormat="1" customHeight="1" ht="15">
      <c r="U33" s="648"/>
    </row>
    <row s="28795" customFormat="1" customHeight="1" ht="15">
      <c r="A34" s="886"/>
      <c r="B34" s="886"/>
      <c r="C34" s="639"/>
      <c r="D34" s="2284"/>
      <c r="E34" s="2284"/>
      <c r="F34" s="2284"/>
      <c r="G34" s="2284"/>
      <c r="H34" s="2284"/>
      <c r="I34" s="2284"/>
      <c r="J34" s="2284"/>
      <c r="K34" s="2262" t="s">
        <v>103</v>
      </c>
      <c r="L34" s="2192" t="s">
        <v>132</v>
      </c>
      <c r="M34" s="1274"/>
      <c r="N34" s="1275"/>
      <c r="O34" s="1067"/>
      <c r="P34" s="1067"/>
      <c r="Q34" s="1067"/>
      <c r="R34" s="1067"/>
      <c r="S34" s="1067"/>
      <c r="T34" s="1067"/>
      <c r="U34" s="1068"/>
      <c r="V34" s="1067"/>
      <c r="W34" s="1067"/>
      <c r="X34" s="1058"/>
      <c r="Y34" s="1058" t="s">
        <v>250</v>
      </c>
      <c r="Z34" s="1058">
        <v>1705000</v>
      </c>
      <c r="AA34" s="1058"/>
      <c r="AB34" s="1058"/>
      <c r="AC34" s="1058"/>
      <c r="AD34" s="1058"/>
      <c r="AE34" s="1058"/>
      <c r="AF34" s="1058"/>
      <c r="AG34" s="1058"/>
      <c r="AH34" s="1058"/>
      <c r="AI34" s="1058"/>
      <c r="AJ34" s="1058"/>
      <c r="AK34" s="1058"/>
      <c r="AL34" s="1058"/>
    </row>
    <row s="28966" customFormat="1" customHeight="1" ht="15">
      <c r="U35" s="648"/>
    </row>
    <row s="28966" customFormat="1" customHeight="1" ht="15">
      <c r="U36" s="648"/>
    </row>
    <row s="28530" customFormat="1" customHeight="1" ht="11.25">
      <c r="A37" s="2278" t="s">
        <v>5770</v>
      </c>
    </row>
    <row customHeight="1" ht="11.25"/>
    <row s="26370" customFormat="1" customHeight="1" ht="22.5">
      <c r="A39" s="2254"/>
      <c r="B39" s="920"/>
      <c r="C39" s="1322"/>
      <c r="D39" s="903"/>
      <c r="E39" s="1323"/>
      <c r="F39" s="2275"/>
      <c r="G39" s="2285"/>
      <c r="H39" s="938"/>
    </row>
    <row customHeight="1" ht="11.25"/>
    <row s="28530" customFormat="1" customHeight="1" ht="11.25">
      <c r="A41" s="2278" t="s">
        <v>5771</v>
      </c>
    </row>
    <row customHeight="1" ht="11.25"/>
    <row s="26370" customFormat="1" customHeight="1" ht="22.5">
      <c r="A43" s="920"/>
      <c r="B43" s="920"/>
      <c r="C43" s="920"/>
      <c r="D43" s="903"/>
      <c r="E43" s="1323"/>
      <c r="F43" s="1324"/>
      <c r="G43" s="2285"/>
      <c r="H43" s="938"/>
    </row>
    <row customHeight="1" ht="11.25"/>
    <row s="28530" customFormat="1" customHeight="1" ht="11.25">
      <c r="A45" s="2278" t="s">
        <v>5772</v>
      </c>
    </row>
    <row customHeight="1" ht="11.25"/>
    <row s="26370" customFormat="1" customHeight="1" ht="24">
      <c r="A47" s="2665" t="s">
        <v>437</v>
      </c>
      <c r="B47" s="965"/>
      <c r="C47" s="2676"/>
      <c r="D47" s="908" t="str">
        <f>A47</f>
        <v>5.1</v>
      </c>
      <c r="E47" s="905" t="s">
        <v>438</v>
      </c>
      <c r="F47" s="2439" t="s">
        <v>430</v>
      </c>
      <c r="G47" s="907" t="s">
        <v>439</v>
      </c>
      <c r="H47" s="938"/>
      <c r="I47" s="1315"/>
    </row>
    <row s="26370" customFormat="1" customHeight="1" ht="22.5">
      <c r="A48" s="2665"/>
      <c r="B48" s="965"/>
      <c r="C48" s="2676"/>
      <c r="D48" s="903" t="str">
        <f>D47&amp;".1"</f>
        <v>5.1.1</v>
      </c>
      <c r="E48" s="902" t="s">
        <v>440</v>
      </c>
      <c r="F48" s="2440" t="s">
        <v>22</v>
      </c>
      <c r="G48" s="937"/>
      <c r="H48" s="938"/>
      <c r="I48" s="1315"/>
    </row>
    <row s="26370" customFormat="1" customHeight="1" ht="22.5">
      <c r="A49" s="2665"/>
      <c r="B49" s="965"/>
      <c r="C49" s="2676"/>
      <c r="D49" s="903" t="str">
        <f>D47&amp;".2"</f>
        <v>5.1.2</v>
      </c>
      <c r="E49" s="902" t="s">
        <v>441</v>
      </c>
      <c r="F49" s="2195" t="s">
        <v>22</v>
      </c>
      <c r="G49" s="907" t="s">
        <v>442</v>
      </c>
      <c r="H49" s="938"/>
      <c r="I49" s="1315"/>
    </row>
    <row s="26370" customFormat="1" customHeight="1" ht="22.5">
      <c r="A50" s="2665"/>
      <c r="B50" s="965"/>
      <c r="C50" s="2676"/>
      <c r="D50" s="903" t="str">
        <f>D47&amp;".3"</f>
        <v>5.1.3</v>
      </c>
      <c r="E50" s="902" t="s">
        <v>443</v>
      </c>
      <c r="F50" s="2440" t="s">
        <v>22</v>
      </c>
      <c r="G50" s="937"/>
      <c r="H50" s="938"/>
      <c r="I50" s="1315"/>
    </row>
    <row s="26370" customFormat="1" customHeight="1" ht="22.5">
      <c r="A51" s="2665"/>
      <c r="B51" s="965"/>
      <c r="C51" s="2676"/>
      <c r="D51" s="903" t="str">
        <f>D47&amp;".4"</f>
        <v>5.1.4</v>
      </c>
      <c r="E51" s="902" t="s">
        <v>444</v>
      </c>
      <c r="F51" s="2440" t="s">
        <v>22</v>
      </c>
      <c r="G51" s="907" t="s">
        <v>445</v>
      </c>
      <c r="H51" s="938"/>
      <c r="I51" s="1315"/>
    </row>
    <row r="54" s="28530" customFormat="1" customHeight="1" ht="17.25">
      <c r="A54" s="2278" t="s">
        <v>5773</v>
      </c>
    </row>
    <row r="56" s="26457" customFormat="1" customHeight="1" ht="18.75">
      <c r="A56" s="552"/>
      <c r="B56" s="2286"/>
      <c r="C56" s="2286"/>
      <c r="D56" s="2287"/>
      <c r="E56" s="2272"/>
      <c r="F56" s="1331">
        <v>13</v>
      </c>
      <c r="G56" s="1330"/>
      <c r="H56" s="1256"/>
      <c r="I56" s="1254"/>
      <c r="J56" s="983" t="s">
        <v>66</v>
      </c>
      <c r="K56" s="2288" t="s">
        <v>22</v>
      </c>
      <c r="L56" s="552"/>
      <c r="M56" s="2099"/>
      <c r="N56" s="2099"/>
      <c r="O56" s="2099"/>
      <c r="P56" s="979" t="s">
        <v>516</v>
      </c>
      <c r="Q56" s="979" t="s">
        <v>517</v>
      </c>
      <c r="R56" s="980" t="s">
        <v>518</v>
      </c>
      <c r="S56" s="2099" t="s">
        <v>519</v>
      </c>
      <c r="T56" s="2099"/>
      <c r="U56" s="2099"/>
      <c r="V56" s="2099"/>
    </row>
    <row r="58" s="28530" customFormat="1" customHeight="1" ht="11.25">
      <c r="A58" s="2278" t="s">
        <v>5774</v>
      </c>
    </row>
    <row r="60" s="28229" customFormat="1" customHeight="1" ht="14.25">
      <c r="C60" s="2151"/>
      <c r="D60" s="2332"/>
      <c r="E60" s="2240" t="s">
        <v>22</v>
      </c>
      <c r="F60" s="2331"/>
      <c r="G60" s="1319"/>
      <c r="H60" s="2241"/>
      <c r="I60" s="2241"/>
      <c r="J60" s="896"/>
      <c r="K60" s="2326"/>
      <c r="L60" s="895"/>
      <c r="M60" s="2326"/>
      <c r="N60" s="896"/>
      <c r="O60" s="2326"/>
      <c r="P60" s="896"/>
      <c r="Q60" s="2326"/>
      <c r="R60" s="896"/>
      <c r="S60" s="1317"/>
      <c r="T60" s="2241"/>
      <c r="U60" s="896"/>
      <c r="V60" s="896"/>
      <c r="W60" s="2330"/>
      <c r="X60" s="2241"/>
      <c r="Y60" s="896"/>
      <c r="Z60" s="896"/>
      <c r="AA60" s="2330"/>
      <c r="AB60" s="2241"/>
      <c r="AC60" s="896"/>
      <c r="AD60" s="2330"/>
      <c r="AE60" s="552"/>
      <c r="AF60" s="552"/>
      <c r="AG60" s="552"/>
      <c r="AH60" s="552"/>
      <c r="AJ60" s="2099"/>
      <c r="AK60" s="2099"/>
      <c r="AL60" s="2099"/>
      <c r="AM60" s="2099"/>
      <c r="AN60" s="2099"/>
      <c r="AO60" s="2099"/>
      <c r="AP60" s="2087" t="s">
        <v>505</v>
      </c>
      <c r="AQ60" s="2087" t="s">
        <v>505</v>
      </c>
      <c r="AR60" s="2099"/>
      <c r="AS60" s="2099"/>
    </row>
    <row r="62" s="28530" customFormat="1" customHeight="1" ht="11.25">
      <c r="A62" s="2278" t="s">
        <v>5775</v>
      </c>
    </row>
    <row r="64" s="28697" customFormat="1" customHeight="1" ht="15">
      <c r="A64" s="608" t="s">
        <v>90</v>
      </c>
      <c r="B64" s="588" t="s">
        <v>22</v>
      </c>
      <c r="C64" s="2289"/>
      <c r="D64" s="591"/>
      <c r="E64" s="844"/>
      <c r="F64" s="844"/>
      <c r="G64" s="2266"/>
      <c r="H64" s="2288"/>
      <c r="I64" s="2267"/>
      <c r="K64" s="735"/>
      <c r="L64" s="736"/>
    </row>
    <row r="66" s="28530" customFormat="1" customHeight="1" ht="11.25">
      <c r="A66" s="2278" t="s">
        <v>5776</v>
      </c>
    </row>
    <row r="68" s="28229" customFormat="1" customHeight="1" ht="14.25">
      <c r="A68" s="806"/>
      <c r="B68" s="1623"/>
      <c r="C68" s="839"/>
      <c r="D68" s="2273"/>
      <c r="E68" s="1349"/>
      <c r="F68" s="2288"/>
      <c r="G68" s="552"/>
      <c r="I68" s="2087"/>
      <c r="J68" s="2087"/>
    </row>
    <row r="70" s="28530" customFormat="1" customHeight="1" ht="11.25">
      <c r="A70" s="2278" t="s">
        <v>5777</v>
      </c>
    </row>
    <row r="72" s="28229" customFormat="1" customHeight="1" ht="27">
      <c r="A72" s="1629"/>
      <c r="B72" s="1629"/>
      <c r="C72" s="1629"/>
      <c r="D72" s="1623"/>
      <c r="E72" s="2290"/>
      <c r="F72" s="3044"/>
      <c r="G72" s="3045"/>
      <c r="H72" s="3046" t="s">
        <v>66</v>
      </c>
      <c r="I72" s="3048"/>
      <c r="J72" s="3011"/>
      <c r="K72" s="3050"/>
      <c r="L72" s="3013"/>
      <c r="M72" s="3013"/>
      <c r="N72" s="3014"/>
      <c r="O72" s="3014"/>
      <c r="P72" s="3015">
        <f>DATEDIF(DATEVALUE(N72),DATEVALUE(O72),"y")&amp;"г. "&amp;DATEDIF(DATEVALUE(N72),DATEVALUE(O72),"ym")&amp;"мес. "&amp;DATEVALUE(O72)-DATE(YEAR(DATEVALUE(O72)),MONTH(DATEVALUE(O72)),1)&amp;"дн. "</f>
      </c>
      <c r="Q72" s="3010"/>
      <c r="R72" s="3010"/>
      <c r="S72" s="3010"/>
      <c r="T72" s="3011"/>
      <c r="U72" s="3010"/>
      <c r="V72" s="3010"/>
      <c r="W72" s="3010"/>
      <c r="X72" s="3011"/>
      <c r="Y72" s="3008" t="s">
        <v>66</v>
      </c>
      <c r="Z72" s="2271"/>
      <c r="AA72" s="2255">
        <v>1</v>
      </c>
      <c r="AB72" s="1705"/>
      <c r="AD72" s="2099" t="s">
        <v>5778</v>
      </c>
    </row>
    <row s="28229" customFormat="1" customHeight="1" ht="10.5">
      <c r="A73" s="1629"/>
      <c r="B73" s="1629"/>
      <c r="C73" s="1629"/>
      <c r="D73" s="1623"/>
      <c r="E73" s="1410"/>
      <c r="F73" s="3044"/>
      <c r="G73" s="3045"/>
      <c r="H73" s="3047"/>
      <c r="I73" s="3049"/>
      <c r="J73" s="3012"/>
      <c r="K73" s="3050"/>
      <c r="L73" s="3013"/>
      <c r="M73" s="3013"/>
      <c r="N73" s="3014"/>
      <c r="O73" s="3014"/>
      <c r="P73" s="3015"/>
      <c r="Q73" s="3010"/>
      <c r="R73" s="3010"/>
      <c r="S73" s="3010"/>
      <c r="T73" s="3012"/>
      <c r="U73" s="3010"/>
      <c r="V73" s="3010"/>
      <c r="W73" s="3010"/>
      <c r="X73" s="3012"/>
      <c r="Y73" s="3009"/>
      <c r="Z73" s="810"/>
      <c r="AA73" s="1035"/>
      <c r="AB73" s="1115" t="s">
        <v>5779</v>
      </c>
    </row>
    <row r="75" s="28530" customFormat="1" customHeight="1" ht="11.25">
      <c r="A75" s="2278" t="s">
        <v>5780</v>
      </c>
    </row>
    <row r="77" s="28229" customFormat="1" customHeight="1" ht="27">
      <c r="A77" s="1629"/>
      <c r="B77" s="1629"/>
      <c r="C77" s="1629"/>
      <c r="D77" s="1623"/>
      <c r="E77" s="2290"/>
      <c r="F77" s="2260"/>
      <c r="G77" s="2210"/>
      <c r="H77" s="2211"/>
      <c r="I77" s="2212"/>
      <c r="J77" s="2213"/>
      <c r="K77" s="2214"/>
      <c r="L77" s="2215"/>
      <c r="M77" s="2215"/>
      <c r="N77" s="2216"/>
      <c r="O77" s="2216"/>
      <c r="P77" s="2217"/>
      <c r="Q77" s="2218"/>
      <c r="R77" s="2218"/>
      <c r="S77" s="2218"/>
      <c r="T77" s="2213"/>
      <c r="U77" s="2218"/>
      <c r="V77" s="2218"/>
      <c r="W77" s="2218"/>
      <c r="X77" s="2213"/>
      <c r="Y77" s="2211"/>
      <c r="Z77" s="2271"/>
      <c r="AA77" s="2255">
        <v>1</v>
      </c>
      <c r="AB77" s="1705"/>
      <c r="AD77" s="2099" t="s">
        <v>5778</v>
      </c>
    </row>
    <row r="79" s="28530" customFormat="1" customHeight="1" ht="11.25">
      <c r="A79" s="2278" t="s">
        <v>5781</v>
      </c>
    </row>
    <row customHeight="1" ht="17.25"/>
    <row s="28229" customFormat="1" customHeight="1" ht="21">
      <c r="A81" s="1630"/>
      <c r="B81" s="1629"/>
      <c r="C81" s="1629"/>
      <c r="D81" s="1623"/>
      <c r="E81" s="1633"/>
      <c r="F81" s="1585">
        <f>INDEX(IP_MAIN_LIST_NAME_IP,MATCH(A81,IP_MAIN_LIST_IP_ID,0))&amp;" ("&amp;INDEX(IP_MAIN_START_DATE,MATCH(A81,IP_MAIN_LIST_IP_ID,0))&amp;"-"&amp;INDEX(IP_MAIN_END_DATE,MATCH(A81,IP_MAIN_LIST_IP_ID,0))&amp;")"</f>
      </c>
      <c r="G81" s="1586"/>
      <c r="H81" s="1586"/>
      <c r="I81" s="1648"/>
      <c r="J81" s="1648"/>
      <c r="K81" s="1649"/>
      <c r="L81" s="1649"/>
      <c r="M81" s="1649"/>
      <c r="N81" s="1650"/>
      <c r="O81" s="1650"/>
      <c r="P81" s="1650"/>
      <c r="Q81" s="1650"/>
      <c r="R81" s="1650"/>
      <c r="S81" s="1650"/>
      <c r="T81" s="1650"/>
      <c r="U81" s="1650"/>
      <c r="V81" s="1650"/>
      <c r="W81" s="1650"/>
      <c r="X81" s="1650"/>
      <c r="Y81" s="1650"/>
      <c r="Z81" s="1650"/>
      <c r="AA81" s="1650"/>
      <c r="AB81" s="1650"/>
      <c r="AC81" s="1650"/>
      <c r="AD81" s="1650"/>
      <c r="AE81" s="1651"/>
      <c r="AF81" s="1649"/>
      <c r="AG81" s="1649"/>
      <c r="AH81" s="1649"/>
      <c r="AI81" s="1649"/>
      <c r="AJ81" s="1649"/>
      <c r="AK81" s="1649"/>
      <c r="AL81" s="2451"/>
      <c r="AM81" s="2286"/>
      <c r="AN81" s="2286"/>
      <c r="AO81" s="2286"/>
      <c r="AP81" s="2286"/>
      <c r="AQ81" s="2286"/>
      <c r="AR81" s="2286"/>
      <c r="AS81" s="2286"/>
      <c r="AT81" s="2286"/>
      <c r="AU81" s="2286"/>
      <c r="AV81" s="2286"/>
      <c r="AW81" s="2286"/>
      <c r="AX81" s="2286"/>
      <c r="AY81" s="2286"/>
      <c r="AZ81" s="2286"/>
      <c r="BA81" s="2286"/>
      <c r="BB81" s="2286"/>
      <c r="BC81" s="2286"/>
      <c r="BD81" s="2286"/>
      <c r="BE81" s="2286"/>
      <c r="BF81" s="2286"/>
    </row>
    <row s="28229" customFormat="1" customHeight="1" ht="0.75">
      <c r="A82" s="1629"/>
      <c r="B82" s="1629"/>
      <c r="C82" s="1629"/>
      <c r="D82" s="1623"/>
      <c r="E82" s="1633"/>
      <c r="F82" s="2999"/>
      <c r="G82" s="2978"/>
      <c r="H82" s="3003" t="s">
        <v>500</v>
      </c>
      <c r="I82" s="3004"/>
      <c r="J82" s="3005"/>
      <c r="K82" s="3005"/>
      <c r="L82" s="2997"/>
      <c r="M82" s="2731"/>
      <c r="N82" s="2499"/>
      <c r="O82" s="2498"/>
      <c r="P82" s="2499"/>
      <c r="Q82" s="2499"/>
      <c r="R82" s="2499"/>
      <c r="S82" s="2499"/>
      <c r="T82" s="2499"/>
      <c r="U82" s="2499"/>
      <c r="V82" s="2499"/>
      <c r="W82" s="2499"/>
      <c r="X82" s="2499"/>
      <c r="Y82" s="2499"/>
      <c r="Z82" s="2499"/>
      <c r="AA82" s="2499"/>
      <c r="AB82" s="2499"/>
      <c r="AC82" s="2499"/>
      <c r="AD82" s="2499"/>
      <c r="AE82" s="2499"/>
      <c r="AF82" s="3001"/>
      <c r="AG82" s="2997"/>
      <c r="AH82" s="2997"/>
      <c r="AI82" s="3001"/>
      <c r="AJ82" s="2997"/>
      <c r="AK82" s="2997"/>
      <c r="AL82" s="2451"/>
      <c r="AM82" s="2286"/>
      <c r="AN82" s="2286"/>
      <c r="AO82" s="2286"/>
      <c r="AP82" s="2286"/>
      <c r="AQ82" s="2286"/>
      <c r="AR82" s="2286"/>
      <c r="AS82" s="2286"/>
      <c r="AT82" s="2286"/>
      <c r="AU82" s="2286"/>
      <c r="AV82" s="2286"/>
      <c r="AW82" s="2286"/>
      <c r="AX82" s="2286"/>
      <c r="AY82" s="2286"/>
      <c r="AZ82" s="2286"/>
      <c r="BA82" s="2286"/>
      <c r="BB82" s="2286"/>
      <c r="BC82" s="2286"/>
      <c r="BD82" s="2286"/>
      <c r="BE82" s="2286"/>
      <c r="BF82" s="2286"/>
    </row>
    <row s="28229" customFormat="1" customHeight="1" ht="0.75">
      <c r="A83" s="1629"/>
      <c r="B83" s="1629"/>
      <c r="C83" s="1629"/>
      <c r="D83" s="1623"/>
      <c r="E83" s="1633"/>
      <c r="F83" s="2999"/>
      <c r="G83" s="2978"/>
      <c r="H83" s="3003"/>
      <c r="I83" s="3004"/>
      <c r="J83" s="3005"/>
      <c r="K83" s="3005"/>
      <c r="L83" s="2997"/>
      <c r="M83" s="2731"/>
      <c r="N83" s="3006"/>
      <c r="O83" s="3007"/>
      <c r="P83" s="3051"/>
      <c r="Q83" s="3002"/>
      <c r="R83" s="3002"/>
      <c r="S83" s="3002"/>
      <c r="T83" s="3002"/>
      <c r="U83" s="3002"/>
      <c r="V83" s="3002"/>
      <c r="W83" s="3002"/>
      <c r="X83" s="3002"/>
      <c r="Y83" s="3002"/>
      <c r="Z83" s="2500"/>
      <c r="AA83" s="2501"/>
      <c r="AB83" s="2501"/>
      <c r="AC83" s="2502"/>
      <c r="AD83" s="2502"/>
      <c r="AE83" s="2503"/>
      <c r="AF83" s="3001"/>
      <c r="AG83" s="2997"/>
      <c r="AH83" s="2997"/>
      <c r="AI83" s="3001"/>
      <c r="AJ83" s="2997"/>
      <c r="AK83" s="2997"/>
      <c r="AL83" s="2451"/>
      <c r="AM83" s="2286"/>
      <c r="AN83" s="2286"/>
      <c r="AO83" s="2286"/>
      <c r="AP83" s="2286"/>
      <c r="AQ83" s="2286"/>
      <c r="AR83" s="2286"/>
      <c r="AS83" s="2286"/>
      <c r="AT83" s="2286"/>
      <c r="AU83" s="2286"/>
      <c r="AV83" s="2286"/>
      <c r="AW83" s="2286"/>
      <c r="AX83" s="2286"/>
      <c r="AY83" s="2286"/>
      <c r="AZ83" s="2286"/>
      <c r="BA83" s="2286"/>
      <c r="BB83" s="2286"/>
      <c r="BC83" s="2286"/>
      <c r="BD83" s="2286"/>
      <c r="BE83" s="2286"/>
      <c r="BF83" s="2286"/>
    </row>
    <row s="28229" customFormat="1" customHeight="1" ht="0.75">
      <c r="A84" s="1629"/>
      <c r="B84" s="1629"/>
      <c r="C84" s="1629"/>
      <c r="D84" s="1623"/>
      <c r="E84" s="1633"/>
      <c r="F84" s="2999"/>
      <c r="G84" s="2978"/>
      <c r="H84" s="3003"/>
      <c r="I84" s="3004"/>
      <c r="J84" s="3005"/>
      <c r="K84" s="3005"/>
      <c r="L84" s="2997"/>
      <c r="M84" s="2731"/>
      <c r="N84" s="3006"/>
      <c r="O84" s="3007"/>
      <c r="P84" s="3052"/>
      <c r="Q84" s="3002"/>
      <c r="R84" s="3002"/>
      <c r="S84" s="3002"/>
      <c r="T84" s="3002"/>
      <c r="U84" s="3002"/>
      <c r="V84" s="3002"/>
      <c r="W84" s="3002"/>
      <c r="X84" s="3002"/>
      <c r="Y84" s="3002"/>
      <c r="Z84" s="2504"/>
      <c r="AA84" s="2505"/>
      <c r="AB84" s="2506"/>
      <c r="AC84" s="2507"/>
      <c r="AD84" s="2506"/>
      <c r="AE84" s="2507"/>
      <c r="AF84" s="3001"/>
      <c r="AG84" s="2997"/>
      <c r="AH84" s="2997"/>
      <c r="AI84" s="3001"/>
      <c r="AJ84" s="2997"/>
      <c r="AK84" s="2997"/>
      <c r="AL84" s="2451"/>
      <c r="AM84" s="2286"/>
      <c r="AN84" s="2286"/>
      <c r="AO84" s="2286"/>
      <c r="AP84" s="2286"/>
      <c r="AQ84" s="2286"/>
      <c r="AR84" s="2286"/>
      <c r="AS84" s="2286"/>
      <c r="AT84" s="2286"/>
      <c r="AU84" s="2286"/>
      <c r="AV84" s="2286"/>
      <c r="AW84" s="2286"/>
      <c r="AX84" s="2286"/>
      <c r="AY84" s="2286"/>
      <c r="AZ84" s="2286"/>
      <c r="BA84" s="2286"/>
      <c r="BB84" s="2286"/>
      <c r="BC84" s="2286"/>
      <c r="BD84" s="2286"/>
      <c r="BE84" s="2286"/>
      <c r="BF84" s="2286"/>
    </row>
    <row s="28229" customFormat="1" customHeight="1" ht="0.75">
      <c r="A85" s="1629"/>
      <c r="B85" s="1629"/>
      <c r="C85" s="1629"/>
      <c r="D85" s="1623"/>
      <c r="E85" s="1633"/>
      <c r="F85" s="2999"/>
      <c r="G85" s="2978"/>
      <c r="H85" s="3003"/>
      <c r="I85" s="3004"/>
      <c r="J85" s="3005"/>
      <c r="K85" s="3005"/>
      <c r="L85" s="2997"/>
      <c r="M85" s="2731"/>
      <c r="N85" s="3006"/>
      <c r="O85" s="3007"/>
      <c r="P85" s="3053"/>
      <c r="Q85" s="3002"/>
      <c r="R85" s="3002"/>
      <c r="S85" s="3002"/>
      <c r="T85" s="3002"/>
      <c r="U85" s="3002"/>
      <c r="V85" s="3002"/>
      <c r="W85" s="3002"/>
      <c r="X85" s="3002"/>
      <c r="Y85" s="3002"/>
      <c r="Z85" s="2500"/>
      <c r="AA85" s="2501"/>
      <c r="AB85" s="2508"/>
      <c r="AC85" s="2502"/>
      <c r="AD85" s="2502"/>
      <c r="AE85" s="2509"/>
      <c r="AF85" s="3001"/>
      <c r="AG85" s="2997"/>
      <c r="AH85" s="2997"/>
      <c r="AI85" s="3001"/>
      <c r="AJ85" s="2997"/>
      <c r="AK85" s="2997"/>
      <c r="AL85" s="2451"/>
      <c r="AM85" s="2286"/>
      <c r="AN85" s="2286"/>
      <c r="AO85" s="2286"/>
      <c r="AP85" s="2286"/>
      <c r="AQ85" s="2286"/>
      <c r="AR85" s="2286"/>
      <c r="AS85" s="2286"/>
      <c r="AT85" s="2286"/>
      <c r="AU85" s="2286"/>
      <c r="AV85" s="2286"/>
      <c r="AW85" s="2286"/>
      <c r="AX85" s="2286"/>
      <c r="AY85" s="2286"/>
      <c r="AZ85" s="2286"/>
      <c r="BA85" s="2286"/>
      <c r="BB85" s="2286"/>
      <c r="BC85" s="2286"/>
      <c r="BD85" s="2286"/>
      <c r="BE85" s="2286"/>
      <c r="BF85" s="2286"/>
    </row>
    <row s="28229" customFormat="1" customHeight="1" ht="0.75">
      <c r="A86" s="1629"/>
      <c r="B86" s="1629"/>
      <c r="C86" s="1629"/>
      <c r="D86" s="1623"/>
      <c r="E86" s="1633"/>
      <c r="F86" s="2999"/>
      <c r="G86" s="2978"/>
      <c r="H86" s="3003"/>
      <c r="I86" s="3004"/>
      <c r="J86" s="3005"/>
      <c r="K86" s="3005"/>
      <c r="L86" s="2997"/>
      <c r="M86" s="2731"/>
      <c r="N86" s="2501"/>
      <c r="O86" s="2501"/>
      <c r="P86" s="2508"/>
      <c r="Q86" s="2501"/>
      <c r="R86" s="2501"/>
      <c r="S86" s="2501"/>
      <c r="T86" s="2501"/>
      <c r="U86" s="2501"/>
      <c r="V86" s="2501"/>
      <c r="W86" s="2501"/>
      <c r="X86" s="2501"/>
      <c r="Y86" s="2501"/>
      <c r="Z86" s="2501"/>
      <c r="AA86" s="2501"/>
      <c r="AB86" s="2501"/>
      <c r="AC86" s="2501"/>
      <c r="AD86" s="2501"/>
      <c r="AE86" s="2510"/>
      <c r="AF86" s="3001"/>
      <c r="AG86" s="2997"/>
      <c r="AH86" s="2997"/>
      <c r="AI86" s="3001"/>
      <c r="AJ86" s="2997"/>
      <c r="AK86" s="2997"/>
      <c r="AL86" s="2451"/>
      <c r="AM86" s="2286"/>
      <c r="AN86" s="2286"/>
      <c r="AO86" s="2286"/>
      <c r="AP86" s="2286"/>
      <c r="AQ86" s="2286"/>
      <c r="AR86" s="2286"/>
      <c r="AS86" s="2286"/>
      <c r="AT86" s="2286"/>
      <c r="AU86" s="2286"/>
      <c r="AV86" s="2286"/>
      <c r="AW86" s="2286"/>
      <c r="AX86" s="2286"/>
      <c r="AY86" s="2286"/>
      <c r="AZ86" s="2286"/>
      <c r="BA86" s="2286"/>
      <c r="BB86" s="2286"/>
      <c r="BC86" s="2286"/>
      <c r="BD86" s="2286"/>
      <c r="BE86" s="2286"/>
      <c r="BF86" s="2286"/>
    </row>
    <row s="28229" customFormat="1" customHeight="1" ht="12">
      <c r="A87" s="1629"/>
      <c r="B87" s="1629"/>
      <c r="C87" s="1629"/>
      <c r="D87" s="1623"/>
      <c r="E87" s="1633"/>
      <c r="F87" s="3000"/>
      <c r="G87" s="1653"/>
      <c r="H87" s="1653"/>
      <c r="I87" s="2998" t="s">
        <v>5782</v>
      </c>
      <c r="J87" s="2998"/>
      <c r="K87" s="2998"/>
      <c r="L87" s="1636"/>
      <c r="M87" s="1636"/>
      <c r="N87" s="1637"/>
      <c r="O87" s="1637"/>
      <c r="P87" s="1637"/>
      <c r="Q87" s="1637"/>
      <c r="R87" s="1637"/>
      <c r="S87" s="1637"/>
      <c r="T87" s="1637"/>
      <c r="U87" s="1637"/>
      <c r="V87" s="1637"/>
      <c r="W87" s="1637"/>
      <c r="X87" s="1637"/>
      <c r="Y87" s="1637"/>
      <c r="Z87" s="1637"/>
      <c r="AA87" s="1637"/>
      <c r="AB87" s="1637"/>
      <c r="AC87" s="1637"/>
      <c r="AD87" s="1637"/>
      <c r="AE87" s="1637"/>
      <c r="AF87" s="1637"/>
      <c r="AG87" s="1636"/>
      <c r="AH87" s="1636"/>
      <c r="AI87" s="1637"/>
      <c r="AJ87" s="1636"/>
      <c r="AK87" s="1637"/>
      <c r="AL87" s="2451"/>
      <c r="AM87" s="2286"/>
      <c r="AN87" s="2286"/>
      <c r="AO87" s="2286"/>
      <c r="AP87" s="2286"/>
      <c r="AQ87" s="2286"/>
      <c r="AR87" s="2286"/>
      <c r="AS87" s="2286"/>
      <c r="AT87" s="2286"/>
      <c r="AU87" s="2286"/>
      <c r="AV87" s="2286"/>
      <c r="AW87" s="2286"/>
      <c r="AX87" s="2286"/>
      <c r="AY87" s="2286"/>
      <c r="AZ87" s="2286"/>
      <c r="BA87" s="2286"/>
      <c r="BB87" s="2286"/>
      <c r="BC87" s="2286"/>
      <c r="BD87" s="2286"/>
      <c r="BE87" s="2286"/>
      <c r="BF87" s="2286"/>
    </row>
    <row r="89" s="28530" customFormat="1" customHeight="1" ht="11.25">
      <c r="A89" s="2278" t="s">
        <v>5783</v>
      </c>
    </row>
    <row r="91" s="28229" customFormat="1" customHeight="1" ht="11.25">
      <c r="A91" s="1629"/>
      <c r="B91" s="1629"/>
      <c r="C91" s="1629"/>
      <c r="D91" s="1623"/>
      <c r="E91" s="1633"/>
      <c r="F91" s="2292"/>
      <c r="G91" s="2293"/>
      <c r="H91" s="2293"/>
      <c r="I91" s="2227"/>
      <c r="J91" s="2227"/>
      <c r="K91" s="2294"/>
      <c r="L91" s="2227"/>
      <c r="M91" s="2293"/>
      <c r="N91" s="2971"/>
      <c r="O91" s="3054">
        <v>1</v>
      </c>
      <c r="P91" s="2973" t="s">
        <v>19</v>
      </c>
      <c r="Q91" s="2976" t="s">
        <v>22</v>
      </c>
      <c r="R91" s="2976" t="s">
        <v>22</v>
      </c>
      <c r="S91" s="2976" t="s">
        <v>22</v>
      </c>
      <c r="T91" s="2976" t="s">
        <v>22</v>
      </c>
      <c r="U91" s="2976" t="s">
        <v>22</v>
      </c>
      <c r="V91" s="2976" t="s">
        <v>22</v>
      </c>
      <c r="W91" s="2976" t="s">
        <v>22</v>
      </c>
      <c r="X91" s="2976" t="s">
        <v>22</v>
      </c>
      <c r="Y91" s="2976"/>
      <c r="Z91" s="1638"/>
      <c r="AA91" s="1639"/>
      <c r="AB91" s="1639"/>
      <c r="AC91" s="1643"/>
      <c r="AD91" s="1643"/>
      <c r="AE91" s="1643"/>
      <c r="AF91" s="2295"/>
      <c r="AG91" s="2222"/>
      <c r="AH91" s="2222"/>
      <c r="AI91" s="2295"/>
      <c r="AJ91" s="2222"/>
      <c r="AK91" s="2450"/>
      <c r="AL91" s="2451"/>
      <c r="AM91" s="2286"/>
      <c r="AN91" s="2286"/>
      <c r="AO91" s="2286"/>
      <c r="AP91" s="2286"/>
      <c r="AQ91" s="2286"/>
      <c r="AR91" s="2286"/>
      <c r="AS91" s="2286"/>
      <c r="AT91" s="2286"/>
      <c r="AU91" s="2286"/>
      <c r="AV91" s="2286"/>
      <c r="AW91" s="2286"/>
      <c r="AX91" s="2286"/>
      <c r="AY91" s="2286"/>
      <c r="AZ91" s="2286"/>
      <c r="BA91" s="2286"/>
      <c r="BB91" s="2286"/>
      <c r="BC91" s="2286"/>
      <c r="BD91" s="2286"/>
      <c r="BE91" s="2286"/>
      <c r="BF91" s="2286"/>
    </row>
    <row s="28229" customFormat="1" customHeight="1" ht="11.25">
      <c r="A92" s="1629"/>
      <c r="B92" s="1629"/>
      <c r="C92" s="1629"/>
      <c r="D92" s="1623"/>
      <c r="E92" s="1633"/>
      <c r="F92" s="2292"/>
      <c r="G92" s="2293"/>
      <c r="H92" s="2293"/>
      <c r="I92" s="2228"/>
      <c r="J92" s="2228"/>
      <c r="K92" s="2294"/>
      <c r="L92" s="2228"/>
      <c r="M92" s="2293"/>
      <c r="N92" s="2971"/>
      <c r="O92" s="3054"/>
      <c r="P92" s="2974"/>
      <c r="Q92" s="2976"/>
      <c r="R92" s="2976"/>
      <c r="S92" s="2977"/>
      <c r="T92" s="2976"/>
      <c r="U92" s="2976"/>
      <c r="V92" s="2976"/>
      <c r="W92" s="2976"/>
      <c r="X92" s="2976"/>
      <c r="Y92" s="2976"/>
      <c r="Z92" s="2291"/>
      <c r="AA92" s="2257">
        <v>1</v>
      </c>
      <c r="AB92" s="1642"/>
      <c r="AC92" s="1632"/>
      <c r="AD92" s="1642">
        <f>AB92</f>
        <v>0</v>
      </c>
      <c r="AE92" s="1187"/>
      <c r="AF92" s="2294"/>
      <c r="AG92" s="2222"/>
      <c r="AH92" s="2222"/>
      <c r="AI92" s="2294"/>
      <c r="AJ92" s="2222"/>
      <c r="AK92" s="2450"/>
      <c r="AL92" s="2451"/>
      <c r="AM92" s="2286"/>
      <c r="AN92" s="2286"/>
      <c r="AO92" s="2286"/>
      <c r="AP92" s="2286"/>
      <c r="AQ92" s="2286"/>
      <c r="AR92" s="2286"/>
      <c r="AS92" s="2286"/>
      <c r="AT92" s="2286"/>
      <c r="AU92" s="2286"/>
      <c r="AV92" s="2286"/>
      <c r="AW92" s="2286"/>
      <c r="AX92" s="2286"/>
      <c r="AY92" s="2286"/>
      <c r="AZ92" s="2286"/>
      <c r="BA92" s="2286"/>
      <c r="BB92" s="2286"/>
      <c r="BC92" s="2286"/>
      <c r="BD92" s="2286"/>
      <c r="BE92" s="2286"/>
      <c r="BF92" s="2286"/>
    </row>
    <row s="28229" customFormat="1" customHeight="1" ht="11.25">
      <c r="A93" s="1629"/>
      <c r="B93" s="1629"/>
      <c r="C93" s="1629"/>
      <c r="D93" s="1623"/>
      <c r="E93" s="1633"/>
      <c r="F93" s="2292"/>
      <c r="G93" s="2293"/>
      <c r="H93" s="2293"/>
      <c r="I93" s="2229"/>
      <c r="J93" s="2229"/>
      <c r="K93" s="2294"/>
      <c r="L93" s="2229"/>
      <c r="M93" s="2293"/>
      <c r="N93" s="2971"/>
      <c r="O93" s="3054"/>
      <c r="P93" s="2975"/>
      <c r="Q93" s="2976"/>
      <c r="R93" s="2976"/>
      <c r="S93" s="2977"/>
      <c r="T93" s="2976"/>
      <c r="U93" s="2976"/>
      <c r="V93" s="2976"/>
      <c r="W93" s="2976"/>
      <c r="X93" s="2976"/>
      <c r="Y93" s="2976"/>
      <c r="Z93" s="1638"/>
      <c r="AA93" s="1639"/>
      <c r="AB93" s="1704" t="s">
        <v>5784</v>
      </c>
      <c r="AC93" s="1643"/>
      <c r="AD93" s="1643"/>
      <c r="AE93" s="1643"/>
      <c r="AF93" s="2296"/>
      <c r="AG93" s="2222"/>
      <c r="AH93" s="2222"/>
      <c r="AI93" s="2296"/>
      <c r="AJ93" s="2222"/>
      <c r="AK93" s="2450"/>
      <c r="AL93" s="2451"/>
      <c r="AM93" s="2286"/>
      <c r="AN93" s="2286"/>
      <c r="AO93" s="2286"/>
      <c r="AP93" s="2286"/>
      <c r="AQ93" s="2286"/>
      <c r="AR93" s="2286"/>
      <c r="AS93" s="2286"/>
      <c r="AT93" s="2286"/>
      <c r="AU93" s="2286"/>
      <c r="AV93" s="2286"/>
      <c r="AW93" s="2286"/>
      <c r="AX93" s="2286"/>
      <c r="AY93" s="2286"/>
      <c r="AZ93" s="2286"/>
      <c r="BA93" s="2286"/>
      <c r="BB93" s="2286"/>
      <c r="BC93" s="2286"/>
      <c r="BD93" s="2286"/>
      <c r="BE93" s="2286"/>
      <c r="BF93" s="2286"/>
    </row>
    <row r="95" s="28530" customFormat="1" customHeight="1" ht="11.25">
      <c r="A95" s="2278" t="s">
        <v>5785</v>
      </c>
    </row>
    <row r="97" s="28229" customFormat="1" customHeight="1" ht="11.25">
      <c r="A97" s="1629"/>
      <c r="B97" s="1629"/>
      <c r="C97" s="1629"/>
      <c r="D97" s="1623"/>
      <c r="E97" s="1633"/>
      <c r="F97" s="2293"/>
      <c r="G97" s="2293"/>
      <c r="H97" s="2293"/>
      <c r="I97" s="2293"/>
      <c r="J97" s="2293"/>
      <c r="K97" s="2293"/>
      <c r="L97" s="2293"/>
      <c r="M97" s="2293"/>
      <c r="N97" s="2293"/>
      <c r="O97" s="2293"/>
      <c r="P97" s="2293"/>
      <c r="Q97" s="2293"/>
      <c r="R97" s="2293"/>
      <c r="S97" s="2293"/>
      <c r="T97" s="2293"/>
      <c r="U97" s="2293"/>
      <c r="V97" s="2293"/>
      <c r="W97" s="2293"/>
      <c r="X97" s="2293"/>
      <c r="Y97" s="2293"/>
      <c r="Z97" s="2297"/>
      <c r="AA97" s="2277">
        <v>1</v>
      </c>
      <c r="AB97" s="1642"/>
      <c r="AC97" s="1632"/>
      <c r="AD97" s="1642">
        <f>AB97</f>
        <v>0</v>
      </c>
      <c r="AE97" s="1632"/>
      <c r="AF97" s="2294"/>
      <c r="AG97" s="2222"/>
      <c r="AH97" s="2222"/>
      <c r="AI97" s="2294"/>
      <c r="AJ97" s="2222"/>
      <c r="AK97" s="2450"/>
      <c r="AL97" s="2451"/>
      <c r="AM97" s="2286"/>
      <c r="AN97" s="2286"/>
      <c r="AO97" s="2286"/>
      <c r="AP97" s="2286"/>
      <c r="AQ97" s="2286"/>
      <c r="AR97" s="2286"/>
      <c r="AS97" s="2286"/>
      <c r="AT97" s="2286"/>
      <c r="AU97" s="2286"/>
      <c r="AV97" s="2286"/>
      <c r="AW97" s="2286"/>
      <c r="AX97" s="2286"/>
      <c r="AY97" s="2286"/>
      <c r="AZ97" s="2286"/>
      <c r="BA97" s="2286"/>
      <c r="BB97" s="2286"/>
      <c r="BC97" s="2286"/>
      <c r="BD97" s="2286"/>
      <c r="BE97" s="2286"/>
      <c r="BF97" s="2286"/>
    </row>
    <row r="99" s="28530" customFormat="1" customHeight="1" ht="11.25">
      <c r="A99" s="2278" t="s">
        <v>5786</v>
      </c>
    </row>
    <row r="101" s="28229" customFormat="1" customHeight="1" ht="11.25">
      <c r="A101" s="1629"/>
      <c r="B101" s="1629"/>
      <c r="C101" s="1629"/>
      <c r="D101" s="1623"/>
      <c r="E101" s="1633"/>
      <c r="F101" s="2292"/>
      <c r="G101" s="2293"/>
      <c r="H101" s="2978" t="s">
        <v>132</v>
      </c>
      <c r="I101" s="2979"/>
      <c r="J101" s="2948"/>
      <c r="K101" s="2980"/>
      <c r="L101" s="2570" t="s">
        <v>19</v>
      </c>
      <c r="M101" s="2571"/>
      <c r="N101" s="2449"/>
      <c r="O101" s="1640" t="s">
        <v>500</v>
      </c>
      <c r="P101" s="1641"/>
      <c r="Q101" s="1641"/>
      <c r="R101" s="1641"/>
      <c r="S101" s="1641"/>
      <c r="T101" s="1641"/>
      <c r="U101" s="1641"/>
      <c r="V101" s="1641"/>
      <c r="W101" s="1641"/>
      <c r="X101" s="1641"/>
      <c r="Y101" s="1641"/>
      <c r="Z101" s="1641"/>
      <c r="AA101" s="1641"/>
      <c r="AB101" s="1641"/>
      <c r="AC101" s="1641"/>
      <c r="AD101" s="1641"/>
      <c r="AE101" s="1641"/>
      <c r="AF101" s="2969"/>
      <c r="AG101" s="2970"/>
      <c r="AH101" s="2970"/>
      <c r="AI101" s="2969"/>
      <c r="AJ101" s="2970"/>
      <c r="AK101" s="2970"/>
      <c r="AL101" s="2451"/>
      <c r="AM101" s="2286"/>
      <c r="AN101" s="2286"/>
      <c r="AO101" s="2286"/>
      <c r="AP101" s="2286"/>
      <c r="AQ101" s="2286"/>
      <c r="AR101" s="2286"/>
      <c r="AS101" s="2286"/>
      <c r="AT101" s="2286"/>
      <c r="AU101" s="2286"/>
      <c r="AV101" s="2286"/>
      <c r="AW101" s="2286"/>
      <c r="AX101" s="2286"/>
      <c r="AY101" s="2286"/>
      <c r="AZ101" s="2286"/>
      <c r="BA101" s="2286"/>
      <c r="BB101" s="2286"/>
      <c r="BC101" s="2286"/>
      <c r="BD101" s="2286"/>
      <c r="BE101" s="2286"/>
      <c r="BF101" s="2286"/>
    </row>
    <row s="28229" customFormat="1" customHeight="1" ht="11.25">
      <c r="A102" s="1629"/>
      <c r="B102" s="1629"/>
      <c r="C102" s="1629"/>
      <c r="D102" s="1623"/>
      <c r="E102" s="1633"/>
      <c r="F102" s="2292"/>
      <c r="G102" s="2293"/>
      <c r="H102" s="2978"/>
      <c r="I102" s="2979"/>
      <c r="J102" s="2948"/>
      <c r="K102" s="2980"/>
      <c r="L102" s="2570"/>
      <c r="M102" s="2571"/>
      <c r="N102" s="2971"/>
      <c r="O102" s="2972">
        <v>1</v>
      </c>
      <c r="P102" s="2973" t="s">
        <v>19</v>
      </c>
      <c r="Q102" s="2976" t="s">
        <v>22</v>
      </c>
      <c r="R102" s="2976" t="s">
        <v>22</v>
      </c>
      <c r="S102" s="2976" t="s">
        <v>22</v>
      </c>
      <c r="T102" s="2976" t="s">
        <v>22</v>
      </c>
      <c r="U102" s="2976" t="s">
        <v>22</v>
      </c>
      <c r="V102" s="2976" t="s">
        <v>22</v>
      </c>
      <c r="W102" s="2976" t="s">
        <v>22</v>
      </c>
      <c r="X102" s="2976" t="s">
        <v>22</v>
      </c>
      <c r="Y102" s="2976"/>
      <c r="Z102" s="1638"/>
      <c r="AA102" s="1639"/>
      <c r="AB102" s="1639"/>
      <c r="AC102" s="1643"/>
      <c r="AD102" s="1643"/>
      <c r="AE102" s="1644"/>
      <c r="AF102" s="2969"/>
      <c r="AG102" s="2970"/>
      <c r="AH102" s="2970"/>
      <c r="AI102" s="2969"/>
      <c r="AJ102" s="2970"/>
      <c r="AK102" s="2970"/>
      <c r="AL102" s="2451"/>
      <c r="AM102" s="2286"/>
      <c r="AN102" s="2286"/>
      <c r="AO102" s="2286"/>
      <c r="AP102" s="2286"/>
      <c r="AQ102" s="2286"/>
      <c r="AR102" s="2286"/>
      <c r="AS102" s="2286"/>
      <c r="AT102" s="2286"/>
      <c r="AU102" s="2286"/>
      <c r="AV102" s="2286"/>
      <c r="AW102" s="2286"/>
      <c r="AX102" s="2286"/>
      <c r="AY102" s="2286"/>
      <c r="AZ102" s="2286"/>
      <c r="BA102" s="2286"/>
      <c r="BB102" s="2286"/>
      <c r="BC102" s="2286"/>
      <c r="BD102" s="2286"/>
      <c r="BE102" s="2286"/>
      <c r="BF102" s="2286"/>
    </row>
    <row s="28229" customFormat="1" customHeight="1" ht="11.25">
      <c r="A103" s="1629"/>
      <c r="B103" s="1629"/>
      <c r="C103" s="1629"/>
      <c r="D103" s="1623"/>
      <c r="E103" s="1633"/>
      <c r="F103" s="2292"/>
      <c r="G103" s="2293"/>
      <c r="H103" s="2978"/>
      <c r="I103" s="2979"/>
      <c r="J103" s="2948"/>
      <c r="K103" s="2980"/>
      <c r="L103" s="2570"/>
      <c r="M103" s="2571"/>
      <c r="N103" s="2971"/>
      <c r="O103" s="2972"/>
      <c r="P103" s="2974"/>
      <c r="Q103" s="2976"/>
      <c r="R103" s="2976"/>
      <c r="S103" s="2977"/>
      <c r="T103" s="2976"/>
      <c r="U103" s="2976"/>
      <c r="V103" s="2976"/>
      <c r="W103" s="2976"/>
      <c r="X103" s="2976"/>
      <c r="Y103" s="2976"/>
      <c r="Z103" s="2291"/>
      <c r="AA103" s="2257">
        <v>1</v>
      </c>
      <c r="AB103" s="1642"/>
      <c r="AC103" s="1632"/>
      <c r="AD103" s="1642">
        <f>AB103</f>
        <v>0</v>
      </c>
      <c r="AE103" s="1632"/>
      <c r="AF103" s="2969"/>
      <c r="AG103" s="2970"/>
      <c r="AH103" s="2970"/>
      <c r="AI103" s="2969"/>
      <c r="AJ103" s="2970"/>
      <c r="AK103" s="2970"/>
      <c r="AL103" s="2451"/>
      <c r="AM103" s="2286"/>
      <c r="AN103" s="2286"/>
      <c r="AO103" s="2286"/>
      <c r="AP103" s="2286"/>
      <c r="AQ103" s="2286"/>
      <c r="AR103" s="2286"/>
      <c r="AS103" s="2286"/>
      <c r="AT103" s="2286"/>
      <c r="AU103" s="2286"/>
      <c r="AV103" s="2286"/>
      <c r="AW103" s="2286"/>
      <c r="AX103" s="2286"/>
      <c r="AY103" s="2286"/>
      <c r="AZ103" s="2286"/>
      <c r="BA103" s="2286"/>
      <c r="BB103" s="2286"/>
      <c r="BC103" s="2286"/>
      <c r="BD103" s="2286"/>
      <c r="BE103" s="2286"/>
      <c r="BF103" s="2286"/>
    </row>
    <row s="28229" customFormat="1" customHeight="1" ht="11.25">
      <c r="A104" s="1629"/>
      <c r="B104" s="1629"/>
      <c r="C104" s="1629"/>
      <c r="D104" s="1623"/>
      <c r="E104" s="1633"/>
      <c r="F104" s="2292"/>
      <c r="G104" s="2293"/>
      <c r="H104" s="2978"/>
      <c r="I104" s="2979"/>
      <c r="J104" s="2948"/>
      <c r="K104" s="2980"/>
      <c r="L104" s="2570"/>
      <c r="M104" s="2571"/>
      <c r="N104" s="2971"/>
      <c r="O104" s="2972"/>
      <c r="P104" s="2975"/>
      <c r="Q104" s="2976"/>
      <c r="R104" s="2976"/>
      <c r="S104" s="2977"/>
      <c r="T104" s="2976"/>
      <c r="U104" s="2976"/>
      <c r="V104" s="2976"/>
      <c r="W104" s="2976"/>
      <c r="X104" s="2976"/>
      <c r="Y104" s="2976"/>
      <c r="Z104" s="1638"/>
      <c r="AA104" s="1639"/>
      <c r="AB104" s="1704" t="s">
        <v>5784</v>
      </c>
      <c r="AC104" s="1643"/>
      <c r="AD104" s="1643"/>
      <c r="AE104" s="1645"/>
      <c r="AF104" s="2969"/>
      <c r="AG104" s="2970"/>
      <c r="AH104" s="2970"/>
      <c r="AI104" s="2969"/>
      <c r="AJ104" s="2970"/>
      <c r="AK104" s="2970"/>
      <c r="AL104" s="2451"/>
      <c r="AM104" s="2286"/>
      <c r="AN104" s="2286"/>
      <c r="AO104" s="2286"/>
      <c r="AP104" s="2286"/>
      <c r="AQ104" s="2286"/>
      <c r="AR104" s="2286"/>
      <c r="AS104" s="2286"/>
      <c r="AT104" s="2286"/>
      <c r="AU104" s="2286"/>
      <c r="AV104" s="2286"/>
      <c r="AW104" s="2286"/>
      <c r="AX104" s="2286"/>
      <c r="AY104" s="2286"/>
      <c r="AZ104" s="2286"/>
      <c r="BA104" s="2286"/>
      <c r="BB104" s="2286"/>
      <c r="BC104" s="2286"/>
      <c r="BD104" s="2286"/>
      <c r="BE104" s="2286"/>
      <c r="BF104" s="2286"/>
    </row>
    <row s="28229" customFormat="1" customHeight="1" ht="11.25">
      <c r="A105" s="1629"/>
      <c r="B105" s="1629"/>
      <c r="C105" s="1629"/>
      <c r="D105" s="1623"/>
      <c r="E105" s="1633"/>
      <c r="F105" s="2292"/>
      <c r="G105" s="2293"/>
      <c r="H105" s="2978"/>
      <c r="I105" s="2979"/>
      <c r="J105" s="2948"/>
      <c r="K105" s="2980"/>
      <c r="L105" s="2570"/>
      <c r="M105" s="2571"/>
      <c r="N105" s="1638"/>
      <c r="O105" s="1639"/>
      <c r="P105" s="1631" t="s">
        <v>5787</v>
      </c>
      <c r="Q105" s="1639"/>
      <c r="R105" s="1639"/>
      <c r="S105" s="1639"/>
      <c r="T105" s="1639"/>
      <c r="U105" s="1639"/>
      <c r="V105" s="1639"/>
      <c r="W105" s="1639"/>
      <c r="X105" s="1639"/>
      <c r="Y105" s="1639"/>
      <c r="Z105" s="1639"/>
      <c r="AA105" s="1639"/>
      <c r="AB105" s="1639"/>
      <c r="AC105" s="1639"/>
      <c r="AD105" s="1639"/>
      <c r="AE105" s="1646"/>
      <c r="AF105" s="2969"/>
      <c r="AG105" s="2970"/>
      <c r="AH105" s="2970"/>
      <c r="AI105" s="2969"/>
      <c r="AJ105" s="2970"/>
      <c r="AK105" s="2970"/>
      <c r="AL105" s="2451"/>
      <c r="AM105" s="2286"/>
      <c r="AN105" s="2286"/>
      <c r="AO105" s="2286"/>
      <c r="AP105" s="2286"/>
      <c r="AQ105" s="2286"/>
      <c r="AR105" s="2286"/>
      <c r="AS105" s="2286"/>
      <c r="AT105" s="2286"/>
      <c r="AU105" s="2286"/>
      <c r="AV105" s="2286"/>
      <c r="AW105" s="2286"/>
      <c r="AX105" s="2286"/>
      <c r="AY105" s="2286"/>
      <c r="AZ105" s="2286"/>
      <c r="BA105" s="2286"/>
      <c r="BB105" s="2286"/>
      <c r="BC105" s="2286"/>
      <c r="BD105" s="2286"/>
      <c r="BE105" s="2286"/>
      <c r="BF105" s="2286"/>
    </row>
    <row r="107" s="28530" customFormat="1" customHeight="1" ht="11.25">
      <c r="A107" s="2278" t="s">
        <v>5788</v>
      </c>
    </row>
    <row customHeight="1" ht="17.25"/>
    <row s="27465" customFormat="1" customHeight="1" ht="21">
      <c r="A109" s="1630"/>
      <c r="B109" s="1403"/>
      <c r="D109" s="1387"/>
      <c r="E109" s="1402" t="s">
        <v>22</v>
      </c>
      <c r="F109" s="1584">
        <f>INDEX(IP_MAIN_LIST_NAME_IP,MATCH(A109,IP_MAIN_LIST_IP_ID,0))&amp;" ("&amp;INDEX(IP_MAIN_START_DATE,MATCH(A109,IP_MAIN_LIST_IP_ID,0))&amp;"-"&amp;INDEX(IP_MAIN_END_DATE,MATCH(A109,IP_MAIN_LIST_IP_ID,0))&amp;")"</f>
      </c>
      <c r="G109" s="1666"/>
      <c r="H109" s="1667"/>
      <c r="I109" s="1667"/>
      <c r="J109" s="1667"/>
      <c r="K109" s="1667"/>
      <c r="L109" s="1667"/>
      <c r="M109" s="1667"/>
      <c r="N109" s="1667"/>
      <c r="O109" s="1666"/>
      <c r="P109" s="1666"/>
      <c r="Q109" s="1666"/>
      <c r="R109" s="1666"/>
      <c r="S109" s="1666"/>
      <c r="T109" s="1666"/>
      <c r="U109" s="1668"/>
      <c r="V109" s="1668"/>
      <c r="W109" s="1668"/>
      <c r="X109" s="1668"/>
      <c r="Y109" s="1668"/>
      <c r="Z109" s="1668"/>
      <c r="AA109" s="1668"/>
      <c r="AB109" s="1666"/>
      <c r="AC109" s="1667"/>
      <c r="AD109" s="1667"/>
      <c r="AE109" s="1667"/>
      <c r="AF109" s="1667"/>
      <c r="AG109" s="1667"/>
      <c r="AH109" s="1667"/>
      <c r="AI109" s="1667"/>
      <c r="AJ109" s="1667"/>
      <c r="AK109" s="1667"/>
      <c r="AL109" s="1667"/>
      <c r="AM109" s="1667"/>
      <c r="AN109" s="1667"/>
      <c r="AO109" s="1667"/>
      <c r="AP109" s="1667"/>
      <c r="AQ109" s="1667"/>
      <c r="AR109" s="1667"/>
      <c r="AS109" s="1667"/>
      <c r="AT109" s="1667"/>
      <c r="AU109" s="1667"/>
      <c r="AV109" s="1667"/>
      <c r="AW109" s="1667"/>
      <c r="AX109" s="1667"/>
      <c r="AY109" s="1667"/>
      <c r="AZ109" s="1667"/>
      <c r="BA109" s="1667"/>
      <c r="BB109" s="1667"/>
      <c r="BC109" s="1667"/>
      <c r="BD109" s="1667"/>
      <c r="BE109" s="1667"/>
      <c r="BF109" s="1667"/>
      <c r="BG109" s="1667"/>
      <c r="BH109" s="1667"/>
      <c r="BI109" s="1667"/>
      <c r="BJ109" s="1667"/>
      <c r="BK109" s="1667"/>
      <c r="BL109" s="1667"/>
      <c r="BM109" s="1667"/>
      <c r="BN109" s="1667"/>
      <c r="BO109" s="1667"/>
      <c r="BP109" s="1667"/>
      <c r="BQ109" s="1667"/>
      <c r="BR109" s="1667"/>
      <c r="BS109" s="1667"/>
      <c r="BT109" s="1667"/>
      <c r="BU109" s="1667"/>
      <c r="BV109" s="1667"/>
      <c r="BW109" s="1667"/>
      <c r="BX109" s="1667"/>
      <c r="BY109" s="1667"/>
      <c r="BZ109" s="1667"/>
      <c r="CA109" s="1667"/>
      <c r="CB109" s="1667"/>
      <c r="CC109" s="1667"/>
      <c r="CD109" s="1667"/>
      <c r="CE109" s="1667"/>
      <c r="CF109" s="1667"/>
      <c r="CG109" s="1667"/>
      <c r="CH109" s="1667"/>
      <c r="CI109" s="1667"/>
      <c r="CJ109" s="1667"/>
      <c r="CK109" s="1667"/>
      <c r="CL109" s="1669"/>
      <c r="CM109" s="1669"/>
      <c r="CN109" s="1669"/>
      <c r="CO109" s="1669"/>
      <c r="CP109" s="1669"/>
      <c r="CQ109" s="1669"/>
      <c r="CR109" s="1669"/>
      <c r="CS109" s="1669"/>
      <c r="CT109" s="1669"/>
      <c r="CU109" s="1669"/>
      <c r="CV109" s="1669"/>
      <c r="CW109" s="1669"/>
      <c r="CX109" s="1669"/>
      <c r="CY109" s="1669"/>
      <c r="CZ109" s="1669"/>
      <c r="DA109" s="1669"/>
      <c r="DB109" s="1669"/>
      <c r="DC109" s="1669"/>
      <c r="DD109" s="1669"/>
      <c r="DE109" s="1669"/>
      <c r="DF109" s="1669"/>
      <c r="DG109" s="1669"/>
      <c r="DH109" s="1669"/>
      <c r="DI109" s="1669"/>
      <c r="DJ109" s="1669"/>
      <c r="DK109" s="1669"/>
      <c r="DL109" s="1669"/>
      <c r="DM109" s="1669"/>
      <c r="DN109" s="1669"/>
      <c r="DO109" s="1669"/>
      <c r="DP109" s="1669"/>
      <c r="DQ109" s="1669"/>
      <c r="DR109" s="1669"/>
      <c r="DS109" s="1669"/>
      <c r="DT109" s="1669"/>
      <c r="DU109" s="1669"/>
      <c r="DV109" s="1669"/>
      <c r="DW109" s="1669"/>
      <c r="DX109" s="1669"/>
      <c r="DY109" s="1669"/>
      <c r="DZ109" s="1669"/>
      <c r="EA109" s="1669"/>
      <c r="EB109" s="1669"/>
      <c r="EC109" s="1669"/>
      <c r="ED109" s="1669"/>
      <c r="EE109" s="1669"/>
      <c r="EF109" s="1669"/>
      <c r="EG109" s="1669"/>
      <c r="EH109" s="1669"/>
      <c r="EI109" s="1669"/>
      <c r="EJ109" s="1669"/>
      <c r="EK109" s="1669"/>
      <c r="EL109" s="1669"/>
      <c r="EM109" s="1669"/>
      <c r="EN109" s="1669"/>
      <c r="EO109" s="1669"/>
      <c r="EP109" s="1669"/>
      <c r="EQ109" s="1669"/>
      <c r="ER109" s="1669"/>
      <c r="ES109" s="1669"/>
      <c r="ET109" s="1669"/>
      <c r="EU109" s="1669"/>
      <c r="EV109" s="1669"/>
      <c r="EW109" s="1669"/>
      <c r="EX109" s="1669"/>
      <c r="EY109" s="1669"/>
      <c r="EZ109" s="1669"/>
      <c r="FA109" s="1669"/>
      <c r="FB109" s="1669"/>
      <c r="FC109" s="1669"/>
      <c r="FD109" s="1669"/>
      <c r="FE109" s="1669"/>
      <c r="FF109" s="1669"/>
      <c r="FG109" s="1669"/>
      <c r="FH109" s="1669"/>
      <c r="FI109" s="1669"/>
      <c r="FJ109" s="1669"/>
      <c r="FK109" s="1669"/>
      <c r="FL109" s="1669"/>
      <c r="FM109" s="1669"/>
      <c r="FN109" s="1669"/>
      <c r="FO109" s="1669"/>
      <c r="FP109" s="1669"/>
      <c r="FQ109" s="1669"/>
      <c r="FR109" s="1669"/>
      <c r="FS109" s="1669"/>
      <c r="FT109" s="1669"/>
      <c r="FU109" s="1669"/>
      <c r="FV109" s="1670"/>
      <c r="FW109" s="1664"/>
      <c r="FX109" s="1665"/>
    </row>
    <row s="27465" customFormat="1" customHeight="1" ht="24.75">
      <c r="B110" s="1386"/>
      <c r="C110" s="1387"/>
      <c r="D110" s="1387"/>
      <c r="E110" s="2298"/>
      <c r="F110" s="1671">
        <v>1</v>
      </c>
      <c r="G110" s="1672"/>
      <c r="H110" s="1673"/>
      <c r="I110" s="2445"/>
      <c r="J110" s="1674"/>
      <c r="K110" s="1674"/>
      <c r="L110" s="1674"/>
      <c r="M110" s="1674"/>
      <c r="N110" s="1674"/>
      <c r="O110" s="1675"/>
      <c r="P110" s="1675"/>
      <c r="Q110" s="1675"/>
      <c r="R110" s="1675"/>
      <c r="S110" s="1675"/>
      <c r="T110" s="1675"/>
      <c r="U110" s="1675"/>
      <c r="V110" s="1675"/>
      <c r="W110" s="1675"/>
      <c r="X110" s="1675"/>
      <c r="Y110" s="1675"/>
      <c r="Z110" s="1675"/>
      <c r="AA110" s="1675"/>
      <c r="AB110" s="1675"/>
      <c r="AC110" s="1674"/>
      <c r="AD110" s="1674"/>
      <c r="AE110" s="1674"/>
      <c r="AF110" s="1674"/>
      <c r="AG110" s="1674"/>
      <c r="AH110" s="1674"/>
      <c r="AI110" s="1674"/>
      <c r="AJ110" s="1674"/>
      <c r="AK110" s="1674"/>
      <c r="AL110" s="1674"/>
      <c r="AM110" s="1674"/>
      <c r="AN110" s="1674"/>
      <c r="AO110" s="1674"/>
      <c r="AP110" s="1674"/>
      <c r="AQ110" s="1674"/>
      <c r="AR110" s="1674"/>
      <c r="AS110" s="1674"/>
      <c r="AT110" s="1674"/>
      <c r="AU110" s="1674"/>
      <c r="AV110" s="1674"/>
      <c r="AW110" s="1674"/>
      <c r="AX110" s="1674"/>
      <c r="AY110" s="1674"/>
      <c r="AZ110" s="1674"/>
      <c r="BA110" s="1674"/>
      <c r="BB110" s="1674"/>
      <c r="BC110" s="1674"/>
      <c r="BD110" s="1674"/>
      <c r="BE110" s="1674"/>
      <c r="BF110" s="1674"/>
      <c r="BG110" s="1674"/>
      <c r="BH110" s="1674"/>
      <c r="BI110" s="1674"/>
      <c r="BJ110" s="1674"/>
      <c r="BK110" s="1674"/>
      <c r="BL110" s="1674"/>
      <c r="BM110" s="1674"/>
      <c r="BN110" s="1674"/>
      <c r="BO110" s="1674"/>
      <c r="BP110" s="1674"/>
      <c r="BQ110" s="1674"/>
      <c r="BR110" s="1674"/>
      <c r="BS110" s="1674"/>
      <c r="BT110" s="1675"/>
      <c r="BU110" s="1675"/>
      <c r="BV110" s="1675"/>
      <c r="BW110" s="1675"/>
      <c r="BX110" s="1675"/>
      <c r="BY110" s="1675"/>
      <c r="BZ110" s="1675"/>
      <c r="CA110" s="1675"/>
      <c r="CB110" s="1675"/>
      <c r="CC110" s="1675"/>
      <c r="CD110" s="1675"/>
      <c r="CE110" s="1675"/>
      <c r="CF110" s="1675"/>
      <c r="CG110" s="1675"/>
      <c r="CH110" s="1675"/>
      <c r="CI110" s="1675"/>
      <c r="CJ110" s="1675"/>
      <c r="CK110" s="1675"/>
      <c r="CL110" s="1674"/>
      <c r="CM110" s="1674"/>
      <c r="CN110" s="1674"/>
      <c r="CO110" s="1674"/>
      <c r="CP110" s="1674"/>
      <c r="CQ110" s="1674"/>
      <c r="CR110" s="1674"/>
      <c r="CS110" s="1674"/>
      <c r="CT110" s="1674"/>
      <c r="CU110" s="1674"/>
      <c r="CV110" s="1674"/>
      <c r="CW110" s="1674"/>
      <c r="CX110" s="1674"/>
      <c r="CY110" s="1675"/>
      <c r="CZ110" s="1675"/>
      <c r="DA110" s="1675"/>
      <c r="DB110" s="1675"/>
      <c r="DC110" s="1675"/>
      <c r="DD110" s="1675"/>
      <c r="DE110" s="1675"/>
      <c r="DF110" s="1675"/>
      <c r="DG110" s="1675"/>
      <c r="DH110" s="1675"/>
      <c r="DI110" s="1675"/>
      <c r="DJ110" s="1675"/>
      <c r="DK110" s="1674"/>
      <c r="DL110" s="1674"/>
      <c r="DM110" s="1674"/>
      <c r="DN110" s="1674"/>
      <c r="DO110" s="1674"/>
      <c r="DP110" s="1674"/>
      <c r="DQ110" s="1674"/>
      <c r="DR110" s="1674"/>
      <c r="DS110" s="1674"/>
      <c r="DT110" s="1674"/>
      <c r="DU110" s="1674"/>
      <c r="DV110" s="1674"/>
      <c r="DW110" s="1674"/>
      <c r="DX110" s="1674"/>
      <c r="DY110" s="1674"/>
      <c r="DZ110" s="1674"/>
      <c r="EA110" s="1674"/>
      <c r="EB110" s="1674"/>
      <c r="EC110" s="1674"/>
      <c r="ED110" s="1674"/>
      <c r="EE110" s="1674"/>
      <c r="EF110" s="1674"/>
      <c r="EG110" s="1674"/>
      <c r="EH110" s="1674"/>
      <c r="EI110" s="1674"/>
      <c r="EJ110" s="1674"/>
      <c r="EK110" s="1674"/>
      <c r="EL110" s="1674"/>
      <c r="EM110" s="1674"/>
      <c r="EN110" s="1674"/>
      <c r="EO110" s="1674"/>
      <c r="EP110" s="1674"/>
      <c r="EQ110" s="1674"/>
      <c r="ER110" s="1674"/>
      <c r="ES110" s="1674"/>
      <c r="ET110" s="1674"/>
      <c r="EU110" s="1674"/>
      <c r="EV110" s="1674"/>
      <c r="EW110" s="1674"/>
      <c r="EX110" s="1674"/>
      <c r="EY110" s="1674"/>
      <c r="EZ110" s="1674"/>
      <c r="FA110" s="1674"/>
      <c r="FB110" s="1674"/>
      <c r="FC110" s="1674"/>
      <c r="FD110" s="1674"/>
      <c r="FE110" s="1674"/>
      <c r="FF110" s="1674"/>
      <c r="FG110" s="1674"/>
      <c r="FH110" s="1674"/>
      <c r="FI110" s="1674"/>
      <c r="FJ110" s="1674"/>
      <c r="FK110" s="1674"/>
      <c r="FL110" s="1674"/>
      <c r="FM110" s="1674"/>
      <c r="FN110" s="1674"/>
      <c r="FO110" s="1674"/>
      <c r="FP110" s="1674"/>
      <c r="FQ110" s="1674"/>
      <c r="FR110" s="1674"/>
      <c r="FS110" s="1674"/>
      <c r="FT110" s="1674"/>
      <c r="FU110" s="1674"/>
      <c r="FV110" s="1674"/>
      <c r="FW110" s="1674"/>
      <c r="FX110" s="1665"/>
    </row>
    <row s="27465" customFormat="1" customHeight="1" ht="12">
      <c r="A111" s="1387"/>
      <c r="B111" s="1386"/>
      <c r="C111" s="1387"/>
      <c r="D111" s="1387"/>
      <c r="E111" s="1387"/>
      <c r="F111" s="1676"/>
      <c r="G111" s="2263" t="s">
        <v>5789</v>
      </c>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c r="BB111" s="1677"/>
      <c r="BC111" s="1677"/>
      <c r="BD111" s="1677"/>
      <c r="BE111" s="1677"/>
      <c r="BF111" s="1677"/>
      <c r="BG111" s="1677"/>
      <c r="BH111" s="1677"/>
      <c r="BI111" s="1677"/>
      <c r="BJ111" s="1677"/>
      <c r="BK111" s="1677"/>
      <c r="BL111" s="1677"/>
      <c r="BM111" s="1677"/>
      <c r="BN111" s="1677"/>
      <c r="BO111" s="1677"/>
      <c r="BP111" s="1677"/>
      <c r="BQ111" s="1677"/>
      <c r="BR111" s="1677"/>
      <c r="BS111" s="1677"/>
      <c r="BT111" s="1677"/>
      <c r="BU111" s="1677"/>
      <c r="BV111" s="1677"/>
      <c r="BW111" s="1677"/>
      <c r="BX111" s="1677"/>
      <c r="BY111" s="1677"/>
      <c r="BZ111" s="1677"/>
      <c r="CA111" s="1677"/>
      <c r="CB111" s="1677"/>
      <c r="CC111" s="1677"/>
      <c r="CD111" s="1677"/>
      <c r="CE111" s="1677"/>
      <c r="CF111" s="1677"/>
      <c r="CG111" s="1677"/>
      <c r="CH111" s="1677"/>
      <c r="CI111" s="1677"/>
      <c r="CJ111" s="1677"/>
      <c r="CK111" s="1677"/>
      <c r="CL111" s="1677"/>
      <c r="CM111" s="1677"/>
      <c r="CN111" s="1677"/>
      <c r="CO111" s="1677"/>
      <c r="CP111" s="1677"/>
      <c r="CQ111" s="1677"/>
      <c r="CR111" s="1677"/>
      <c r="CS111" s="1677"/>
      <c r="CT111" s="1677"/>
      <c r="CU111" s="1677"/>
      <c r="CV111" s="1677"/>
      <c r="CW111" s="1677"/>
      <c r="CX111" s="1677"/>
      <c r="CY111" s="1677"/>
      <c r="CZ111" s="1677"/>
      <c r="DA111" s="1677"/>
      <c r="DB111" s="1677"/>
      <c r="DC111" s="1677"/>
      <c r="DD111" s="1677"/>
      <c r="DE111" s="1677"/>
      <c r="DF111" s="1677"/>
      <c r="DG111" s="1677"/>
      <c r="DH111" s="1677"/>
      <c r="DI111" s="1677"/>
      <c r="DJ111" s="1677"/>
      <c r="DK111" s="1677"/>
      <c r="DL111" s="1677"/>
      <c r="DM111" s="1677"/>
      <c r="DN111" s="1677"/>
      <c r="DO111" s="1677"/>
      <c r="DP111" s="1677"/>
      <c r="DQ111" s="1677"/>
      <c r="DR111" s="1677"/>
      <c r="DS111" s="1677"/>
      <c r="DT111" s="1677"/>
      <c r="DU111" s="1677"/>
      <c r="DV111" s="1677"/>
      <c r="DW111" s="1677"/>
      <c r="DX111" s="1677"/>
      <c r="DY111" s="1677"/>
      <c r="DZ111" s="1677"/>
      <c r="EA111" s="1677"/>
      <c r="EB111" s="1677"/>
      <c r="EC111" s="1677"/>
      <c r="ED111" s="1677"/>
      <c r="EE111" s="1677"/>
      <c r="EF111" s="1677"/>
      <c r="EG111" s="1677"/>
      <c r="EH111" s="1677"/>
      <c r="EI111" s="1677"/>
      <c r="EJ111" s="1677"/>
      <c r="EK111" s="1677"/>
      <c r="EL111" s="1677"/>
      <c r="EM111" s="1677"/>
      <c r="EN111" s="1677"/>
      <c r="EO111" s="1677"/>
      <c r="EP111" s="1677"/>
      <c r="EQ111" s="1677"/>
      <c r="ER111" s="1677"/>
      <c r="ES111" s="1677"/>
      <c r="ET111" s="1677"/>
      <c r="EU111" s="1677"/>
      <c r="EV111" s="1677"/>
      <c r="EW111" s="1677"/>
      <c r="EX111" s="1677"/>
      <c r="EY111" s="1677"/>
      <c r="EZ111" s="1677"/>
      <c r="FA111" s="1677"/>
      <c r="FB111" s="1677"/>
      <c r="FC111" s="1677"/>
      <c r="FD111" s="1677"/>
      <c r="FE111" s="1677"/>
      <c r="FF111" s="1677"/>
      <c r="FG111" s="1677"/>
      <c r="FH111" s="1677"/>
      <c r="FI111" s="1677"/>
      <c r="FJ111" s="1677"/>
      <c r="FK111" s="1677"/>
      <c r="FL111" s="1677"/>
      <c r="FM111" s="1677"/>
      <c r="FN111" s="1677"/>
      <c r="FO111" s="1677"/>
      <c r="FP111" s="1677"/>
      <c r="FQ111" s="1677"/>
      <c r="FR111" s="1677"/>
      <c r="FS111" s="1677"/>
      <c r="FT111" s="1677"/>
      <c r="FU111" s="1677"/>
      <c r="FV111" s="1677"/>
      <c r="FW111" s="1678"/>
      <c r="FX111" s="1679"/>
      <c r="FY111" s="1404"/>
      <c r="FZ111" s="1404"/>
      <c r="GA111" s="1404"/>
      <c r="GB111" s="1404"/>
    </row>
    <row r="113" s="28530" customFormat="1" customHeight="1" ht="11.25">
      <c r="A113" s="2278" t="s">
        <v>5790</v>
      </c>
    </row>
    <row r="115" s="28966" customFormat="1" customHeight="1" ht="15">
      <c r="A115" s="1086"/>
      <c r="B115" s="1087"/>
      <c r="C115" s="1087"/>
      <c r="D115" s="3041" t="s">
        <v>132</v>
      </c>
      <c r="E115" s="2840" t="s">
        <v>240</v>
      </c>
      <c r="F115" s="2841"/>
      <c r="G115" s="2842"/>
      <c r="H115" s="2846" t="str">
        <f>IF(A115="","",INDEX(DIFFERENTIATION_UNMERGE_VD,MATCH(A115,DIFFERENTIATION_ID_DIFF,0)))</f>
        <v/>
      </c>
      <c r="I115" s="2846"/>
      <c r="J115" s="2846"/>
      <c r="K115" s="2846"/>
      <c r="L115" s="2846"/>
      <c r="M115" s="2846"/>
      <c r="N115" s="2846"/>
      <c r="O115" s="2846"/>
      <c r="P115" s="2846"/>
      <c r="Q115" s="2846"/>
      <c r="R115" s="2846"/>
      <c r="S115" s="1182"/>
      <c r="T115" s="1179"/>
      <c r="U115" s="1088"/>
      <c r="V115" s="1088"/>
      <c r="W115" s="1089"/>
      <c r="X115" s="1089"/>
      <c r="Y115" s="1089"/>
      <c r="Z115" s="1089"/>
      <c r="AA115" s="1090"/>
      <c r="AB115" s="1091"/>
      <c r="AC115" s="2838"/>
      <c r="AD115" s="1092"/>
      <c r="AE115" s="1093" t="s">
        <v>22</v>
      </c>
      <c r="AF115" s="1093"/>
      <c r="AG115" s="1094" t="s">
        <v>733</v>
      </c>
      <c r="AH115" s="1095">
        <v>3</v>
      </c>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9"/>
      <c r="BW115" s="1089"/>
      <c r="BX115" s="1089"/>
      <c r="BY115" s="1089"/>
      <c r="BZ115" s="1089"/>
      <c r="CA115" s="1089"/>
      <c r="CB115" s="1089"/>
      <c r="CC115" s="1089"/>
      <c r="CD115" s="1089"/>
      <c r="CE115" s="1089"/>
    </row>
    <row s="28966" customFormat="1" customHeight="1" ht="15">
      <c r="A116" s="1086"/>
      <c r="B116" s="1087"/>
      <c r="C116" s="1087"/>
      <c r="D116" s="3042"/>
      <c r="E116" s="2840" t="s">
        <v>688</v>
      </c>
      <c r="F116" s="2841"/>
      <c r="G116" s="2842"/>
      <c r="H116" s="2846" t="str">
        <f>IF(A115="","",INDEX(DIFFERENTIATION_UNMERGE_AREA,MATCH(A115,DIFFERENTIATION_ID_DIFF,0)))</f>
        <v/>
      </c>
      <c r="I116" s="2846"/>
      <c r="J116" s="2846"/>
      <c r="K116" s="2846"/>
      <c r="L116" s="2846"/>
      <c r="M116" s="2846"/>
      <c r="N116" s="2846"/>
      <c r="O116" s="2846"/>
      <c r="P116" s="2846"/>
      <c r="Q116" s="2846"/>
      <c r="R116" s="2846"/>
      <c r="S116" s="1182"/>
      <c r="T116" s="1179"/>
      <c r="U116" s="1088"/>
      <c r="V116" s="1088"/>
      <c r="W116" s="1089"/>
      <c r="X116" s="1089"/>
      <c r="Y116" s="1089"/>
      <c r="Z116" s="1089"/>
      <c r="AA116" s="1090"/>
      <c r="AB116" s="1091"/>
      <c r="AC116" s="2838"/>
      <c r="AD116" s="1092"/>
      <c r="AE116" s="1093"/>
      <c r="AF116" s="1093"/>
      <c r="AG116" s="1094"/>
      <c r="AH116" s="1095"/>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9"/>
      <c r="BW116" s="1089"/>
      <c r="BX116" s="1089"/>
      <c r="BY116" s="1089"/>
      <c r="BZ116" s="1089"/>
      <c r="CA116" s="1089"/>
      <c r="CB116" s="1089"/>
      <c r="CC116" s="1089"/>
      <c r="CD116" s="1089"/>
      <c r="CE116" s="1089"/>
    </row>
    <row s="28966" customFormat="1" customHeight="1" ht="15">
      <c r="A117" s="1086"/>
      <c r="B117" s="1087"/>
      <c r="C117" s="1087"/>
      <c r="D117" s="3042"/>
      <c r="E117" s="2840" t="s">
        <v>689</v>
      </c>
      <c r="F117" s="2841"/>
      <c r="G117" s="2842"/>
      <c r="H117" s="2846" t="str">
        <f>IF(A115="","",INDEX(DIFFERENTIATION_UNMERGE_SYSTEM,MATCH(A115,DIFFERENTIATION_ID_DIFF,0)))</f>
        <v/>
      </c>
      <c r="I117" s="2846"/>
      <c r="J117" s="2846"/>
      <c r="K117" s="2846"/>
      <c r="L117" s="2846"/>
      <c r="M117" s="2846"/>
      <c r="N117" s="2846"/>
      <c r="O117" s="2846"/>
      <c r="P117" s="2846"/>
      <c r="Q117" s="2846"/>
      <c r="R117" s="2846"/>
      <c r="S117" s="1182"/>
      <c r="T117" s="1179"/>
      <c r="U117" s="1088"/>
      <c r="V117" s="1088"/>
      <c r="W117" s="1089"/>
      <c r="X117" s="1089"/>
      <c r="Y117" s="1089"/>
      <c r="Z117" s="1089"/>
      <c r="AA117" s="1090"/>
      <c r="AB117" s="1091"/>
      <c r="AC117" s="2838"/>
      <c r="AD117" s="1092"/>
      <c r="AE117" s="1093"/>
      <c r="AF117" s="1093"/>
      <c r="AG117" s="1094"/>
      <c r="AH117" s="1095"/>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9"/>
      <c r="BW117" s="1089"/>
      <c r="BX117" s="1089"/>
      <c r="BY117" s="1089"/>
      <c r="BZ117" s="1089"/>
      <c r="CA117" s="1089"/>
      <c r="CB117" s="1089"/>
      <c r="CC117" s="1089"/>
      <c r="CD117" s="1089"/>
      <c r="CE117" s="1089"/>
    </row>
    <row s="28966" customFormat="1" customHeight="1" ht="24.75">
      <c r="A118" s="2269"/>
      <c r="B118" s="1623"/>
      <c r="C118" s="875"/>
      <c r="D118" s="3042"/>
      <c r="E118" s="2839" t="s">
        <v>734</v>
      </c>
      <c r="F118" s="2839"/>
      <c r="G118" s="2839"/>
      <c r="H118" s="2839"/>
      <c r="I118" s="2839"/>
      <c r="J118" s="2839"/>
      <c r="K118" s="2839"/>
      <c r="L118" s="2839"/>
      <c r="M118" s="2839"/>
      <c r="N118" s="2839"/>
      <c r="O118" s="2839"/>
      <c r="P118" s="2839"/>
      <c r="Q118" s="1021">
        <f>SUMIF(T119:T120,"i",Q119:Q120)</f>
        <v>0</v>
      </c>
      <c r="R118" s="1480"/>
      <c r="S118" s="2261" t="s">
        <v>735</v>
      </c>
      <c r="T118" s="1180" t="s">
        <v>736</v>
      </c>
      <c r="U118" s="2837">
        <v>1</v>
      </c>
      <c r="V118" s="2837" t="s">
        <v>699</v>
      </c>
      <c r="W118" s="1623"/>
      <c r="X118" s="1623"/>
      <c r="Y118" s="1623"/>
      <c r="Z118" s="1623"/>
      <c r="AA118" s="2099"/>
      <c r="AB118" s="1623"/>
      <c r="AC118" s="2838"/>
      <c r="AD118" s="1092"/>
      <c r="AE118" s="1623"/>
      <c r="AF118" s="1623"/>
      <c r="AG118" s="2099"/>
      <c r="AH118" s="2099"/>
      <c r="AI118" s="2099"/>
      <c r="AJ118" s="2099"/>
      <c r="AK118" s="2099"/>
      <c r="AL118" s="2099"/>
      <c r="AM118" s="2099"/>
      <c r="AN118" s="2099"/>
      <c r="AO118" s="2099"/>
      <c r="AP118" s="2099"/>
      <c r="AQ118" s="2099"/>
      <c r="AR118" s="2099"/>
      <c r="AS118" s="2099"/>
      <c r="AT118" s="2099"/>
      <c r="AU118" s="2099"/>
      <c r="AV118" s="2099"/>
      <c r="AW118" s="2099"/>
      <c r="AX118" s="2099"/>
      <c r="AY118" s="2099"/>
      <c r="AZ118" s="2099"/>
      <c r="BA118" s="2099"/>
      <c r="BB118" s="2099"/>
      <c r="BC118" s="2099"/>
      <c r="BD118" s="2099"/>
      <c r="BE118" s="2099"/>
      <c r="BF118" s="2099"/>
      <c r="BG118" s="2099"/>
      <c r="BH118" s="2099"/>
      <c r="BI118" s="2099"/>
      <c r="BJ118" s="2099"/>
      <c r="BK118" s="2099"/>
      <c r="BL118" s="2099"/>
      <c r="BM118" s="2099"/>
      <c r="BN118" s="2099"/>
      <c r="BO118" s="2099"/>
      <c r="BP118" s="2099"/>
      <c r="BQ118" s="2099"/>
      <c r="BR118" s="2099"/>
      <c r="BS118" s="2099"/>
      <c r="BT118" s="2099"/>
      <c r="BU118" s="2099"/>
      <c r="BV118" s="1623"/>
      <c r="BW118" s="1623"/>
      <c r="BX118" s="1623"/>
      <c r="BY118" s="1623"/>
      <c r="BZ118" s="1623"/>
      <c r="CA118" s="1623"/>
      <c r="CB118" s="1623"/>
      <c r="CC118" s="1623"/>
      <c r="CD118" s="1623"/>
      <c r="CE118" s="1623"/>
    </row>
    <row s="28966" customFormat="1" customHeight="1" ht="11.25" hidden="1">
      <c r="A119" s="2256"/>
      <c r="B119" s="2099"/>
      <c r="C119" s="2099"/>
      <c r="D119" s="3042"/>
      <c r="E119" s="1098"/>
      <c r="F119" s="1098">
        <v>0</v>
      </c>
      <c r="G119" s="1098"/>
      <c r="H119" s="1098"/>
      <c r="I119" s="1098"/>
      <c r="J119" s="1098"/>
      <c r="K119" s="1098"/>
      <c r="L119" s="1098"/>
      <c r="M119" s="1098"/>
      <c r="N119" s="1098"/>
      <c r="O119" s="1098"/>
      <c r="P119" s="1098"/>
      <c r="Q119" s="1098"/>
      <c r="R119" s="1098"/>
      <c r="S119" s="1099"/>
      <c r="T119" s="1181"/>
      <c r="U119" s="2837"/>
      <c r="V119" s="2837"/>
      <c r="W119" s="2099"/>
      <c r="X119" s="2099"/>
      <c r="Y119" s="2099"/>
      <c r="Z119" s="2099"/>
      <c r="AA119" s="2099"/>
      <c r="AB119" s="1623"/>
      <c r="AC119" s="2838"/>
      <c r="AD119" s="1092"/>
      <c r="AE119" s="1623"/>
      <c r="AF119" s="1623"/>
      <c r="AG119" s="2099"/>
      <c r="AH119" s="2099"/>
      <c r="AI119" s="2099"/>
      <c r="AJ119" s="2099"/>
      <c r="AK119" s="2099"/>
      <c r="AL119" s="2099"/>
      <c r="AM119" s="2099"/>
      <c r="AN119" s="2099"/>
      <c r="AO119" s="2099"/>
      <c r="AP119" s="2099"/>
      <c r="AQ119" s="2099"/>
      <c r="AR119" s="2099"/>
      <c r="AS119" s="2099"/>
      <c r="AT119" s="2099"/>
      <c r="AU119" s="2099"/>
      <c r="AV119" s="2099"/>
      <c r="AW119" s="2099"/>
      <c r="AX119" s="2099"/>
      <c r="AY119" s="2099"/>
      <c r="AZ119" s="2099"/>
      <c r="BA119" s="2099"/>
      <c r="BB119" s="2099"/>
      <c r="BC119" s="2099"/>
      <c r="BD119" s="2099"/>
      <c r="BE119" s="2099"/>
      <c r="BF119" s="2099"/>
      <c r="BG119" s="2099"/>
      <c r="BH119" s="2099"/>
      <c r="BI119" s="2099"/>
      <c r="BJ119" s="2099"/>
      <c r="BK119" s="2099"/>
      <c r="BL119" s="2099"/>
      <c r="BM119" s="2099"/>
      <c r="BN119" s="2099"/>
      <c r="BO119" s="2099"/>
      <c r="BP119" s="2099"/>
      <c r="BQ119" s="2099"/>
      <c r="BR119" s="2099"/>
      <c r="BS119" s="2099"/>
      <c r="BT119" s="2099"/>
      <c r="BU119" s="2099"/>
      <c r="BV119" s="2099"/>
      <c r="BW119" s="2099"/>
      <c r="BX119" s="2099"/>
      <c r="BY119" s="2099"/>
      <c r="BZ119" s="2099"/>
      <c r="CA119" s="2099"/>
      <c r="CB119" s="2099"/>
      <c r="CC119" s="2099"/>
      <c r="CD119" s="2099"/>
      <c r="CE119" s="2099"/>
    </row>
    <row s="28966" customFormat="1" customHeight="1" ht="11.25">
      <c r="A120" s="2269"/>
      <c r="B120" s="1623"/>
      <c r="C120" s="875"/>
      <c r="D120" s="3042"/>
      <c r="E120" s="1112" t="s">
        <v>22</v>
      </c>
      <c r="F120" s="1631" t="s">
        <v>22</v>
      </c>
      <c r="G120" s="1631" t="s">
        <v>5791</v>
      </c>
      <c r="H120" s="1114" t="s">
        <v>22</v>
      </c>
      <c r="I120" s="1114"/>
      <c r="J120" s="1114"/>
      <c r="K120" s="1114"/>
      <c r="L120" s="1114"/>
      <c r="M120" s="1114"/>
      <c r="N120" s="1114"/>
      <c r="O120" s="1114"/>
      <c r="P120" s="1114"/>
      <c r="Q120" s="1114"/>
      <c r="R120" s="1115"/>
      <c r="S120" s="1116"/>
      <c r="T120" s="1181"/>
      <c r="U120" s="2837"/>
      <c r="V120" s="2837"/>
      <c r="W120" s="1623"/>
      <c r="X120" s="1623"/>
      <c r="Y120" s="1623"/>
      <c r="Z120" s="1623"/>
      <c r="AA120" s="2099"/>
      <c r="AB120" s="1623"/>
      <c r="AC120" s="2838"/>
      <c r="AD120" s="1092"/>
      <c r="AE120" s="1623"/>
      <c r="AF120" s="1623"/>
      <c r="AG120" s="2099"/>
      <c r="AH120" s="2099"/>
      <c r="AI120" s="2099"/>
      <c r="AJ120" s="2099"/>
      <c r="AK120" s="2099"/>
      <c r="AL120" s="2099"/>
      <c r="AM120" s="2099"/>
      <c r="AN120" s="2099"/>
      <c r="AO120" s="2099"/>
      <c r="AP120" s="2099"/>
      <c r="AQ120" s="2099"/>
      <c r="AR120" s="2099"/>
      <c r="AS120" s="2099"/>
      <c r="AT120" s="2099"/>
      <c r="AU120" s="2099"/>
      <c r="AV120" s="2099"/>
      <c r="AW120" s="2099"/>
      <c r="AX120" s="2099"/>
      <c r="AY120" s="2099"/>
      <c r="AZ120" s="2099"/>
      <c r="BA120" s="2099"/>
      <c r="BB120" s="2099"/>
      <c r="BC120" s="2099"/>
      <c r="BD120" s="2099"/>
      <c r="BE120" s="2099"/>
      <c r="BF120" s="2099"/>
      <c r="BG120" s="2099"/>
      <c r="BH120" s="2099"/>
      <c r="BI120" s="2099"/>
      <c r="BJ120" s="2099"/>
      <c r="BK120" s="2099"/>
      <c r="BL120" s="2099"/>
      <c r="BM120" s="2099"/>
      <c r="BN120" s="2099"/>
      <c r="BO120" s="2099"/>
      <c r="BP120" s="2099"/>
      <c r="BQ120" s="2099"/>
      <c r="BR120" s="2099"/>
      <c r="BS120" s="2099"/>
      <c r="BT120" s="2099"/>
      <c r="BU120" s="2099"/>
      <c r="BV120" s="1623"/>
      <c r="BW120" s="1623"/>
      <c r="BX120" s="1623"/>
      <c r="BY120" s="1623"/>
      <c r="BZ120" s="1623"/>
      <c r="CA120" s="1623"/>
      <c r="CB120" s="1623"/>
      <c r="CC120" s="1623"/>
      <c r="CD120" s="1623"/>
      <c r="CE120" s="1623"/>
    </row>
    <row s="28966" customFormat="1" customHeight="1" ht="24.75">
      <c r="A121" s="2269"/>
      <c r="B121" s="1623"/>
      <c r="C121" s="875"/>
      <c r="D121" s="3042"/>
      <c r="E121" s="2839" t="s">
        <v>737</v>
      </c>
      <c r="F121" s="2839"/>
      <c r="G121" s="2839"/>
      <c r="H121" s="2839"/>
      <c r="I121" s="2839"/>
      <c r="J121" s="2839"/>
      <c r="K121" s="2839"/>
      <c r="L121" s="2839"/>
      <c r="M121" s="2839"/>
      <c r="N121" s="2839"/>
      <c r="O121" s="2839"/>
      <c r="P121" s="2839"/>
      <c r="Q121" s="1021">
        <f>SUMIF(T122:T123,"i",Q122:Q123)</f>
        <v>0</v>
      </c>
      <c r="R121" s="1480"/>
      <c r="S121" s="2261" t="s">
        <v>738</v>
      </c>
      <c r="T121" s="1180" t="s">
        <v>736</v>
      </c>
      <c r="U121" s="2837">
        <v>1</v>
      </c>
      <c r="V121" s="2837" t="s">
        <v>699</v>
      </c>
      <c r="W121" s="1623"/>
      <c r="X121" s="1623"/>
      <c r="Y121" s="1623"/>
      <c r="Z121" s="1623"/>
      <c r="AA121" s="2099"/>
      <c r="AB121" s="1623"/>
      <c r="AC121" s="2259"/>
      <c r="AD121" s="1092"/>
      <c r="AE121" s="1623"/>
      <c r="AF121" s="1623"/>
      <c r="AG121" s="2099"/>
      <c r="AH121" s="2099"/>
      <c r="AI121" s="2099"/>
      <c r="AJ121" s="2099"/>
      <c r="AK121" s="2099"/>
      <c r="AL121" s="2099"/>
      <c r="AM121" s="2099"/>
      <c r="AN121" s="2099"/>
      <c r="AO121" s="2099"/>
      <c r="AP121" s="2099"/>
      <c r="AQ121" s="2099"/>
      <c r="AR121" s="2099"/>
      <c r="AS121" s="2099"/>
      <c r="AT121" s="2099"/>
      <c r="AU121" s="2099"/>
      <c r="AV121" s="2099"/>
      <c r="AW121" s="2099"/>
      <c r="AX121" s="2099"/>
      <c r="AY121" s="2099"/>
      <c r="AZ121" s="2099"/>
      <c r="BA121" s="2099"/>
      <c r="BB121" s="2099"/>
      <c r="BC121" s="2099"/>
      <c r="BD121" s="2099"/>
      <c r="BE121" s="2099"/>
      <c r="BF121" s="2099"/>
      <c r="BG121" s="2099"/>
      <c r="BH121" s="2099"/>
      <c r="BI121" s="2099"/>
      <c r="BJ121" s="2099"/>
      <c r="BK121" s="2099"/>
      <c r="BL121" s="2099"/>
      <c r="BM121" s="2099"/>
      <c r="BN121" s="2099"/>
      <c r="BO121" s="2099"/>
      <c r="BP121" s="2099"/>
      <c r="BQ121" s="2099"/>
      <c r="BR121" s="2099"/>
      <c r="BS121" s="2099"/>
      <c r="BT121" s="2099"/>
      <c r="BU121" s="2099"/>
      <c r="BV121" s="1623"/>
      <c r="BW121" s="1623"/>
      <c r="BX121" s="1623"/>
      <c r="BY121" s="1623"/>
      <c r="BZ121" s="1623"/>
      <c r="CA121" s="1623"/>
      <c r="CB121" s="1623"/>
      <c r="CC121" s="1623"/>
      <c r="CD121" s="1623"/>
      <c r="CE121" s="1623"/>
    </row>
    <row s="28966" customFormat="1" customHeight="1" ht="11.25" hidden="1">
      <c r="A122" s="2256"/>
      <c r="B122" s="2099"/>
      <c r="C122" s="2099"/>
      <c r="D122" s="3042"/>
      <c r="E122" s="1098"/>
      <c r="F122" s="1098">
        <v>0</v>
      </c>
      <c r="G122" s="1098"/>
      <c r="H122" s="1098"/>
      <c r="I122" s="1098"/>
      <c r="J122" s="1098"/>
      <c r="K122" s="1098"/>
      <c r="L122" s="1098"/>
      <c r="M122" s="1098"/>
      <c r="N122" s="1098"/>
      <c r="O122" s="1098"/>
      <c r="P122" s="1098"/>
      <c r="Q122" s="1098"/>
      <c r="R122" s="1098"/>
      <c r="S122" s="1099"/>
      <c r="T122" s="1181"/>
      <c r="U122" s="2837"/>
      <c r="V122" s="2837"/>
      <c r="W122" s="2099"/>
      <c r="X122" s="2099"/>
      <c r="Y122" s="2099"/>
      <c r="Z122" s="2099"/>
      <c r="AA122" s="2099"/>
      <c r="AB122" s="1623"/>
      <c r="AC122" s="2259"/>
      <c r="AD122" s="1092"/>
      <c r="AE122" s="1623"/>
      <c r="AF122" s="1623"/>
      <c r="AG122" s="2099"/>
      <c r="AH122" s="2099"/>
      <c r="AI122" s="2099"/>
      <c r="AJ122" s="2099"/>
      <c r="AK122" s="2099"/>
      <c r="AL122" s="2099"/>
      <c r="AM122" s="2099"/>
      <c r="AN122" s="2099"/>
      <c r="AO122" s="2099"/>
      <c r="AP122" s="2099"/>
      <c r="AQ122" s="2099"/>
      <c r="AR122" s="2099"/>
      <c r="AS122" s="2099"/>
      <c r="AT122" s="2099"/>
      <c r="AU122" s="2099"/>
      <c r="AV122" s="2099"/>
      <c r="AW122" s="2099"/>
      <c r="AX122" s="2099"/>
      <c r="AY122" s="2099"/>
      <c r="AZ122" s="2099"/>
      <c r="BA122" s="2099"/>
      <c r="BB122" s="2099"/>
      <c r="BC122" s="2099"/>
      <c r="BD122" s="2099"/>
      <c r="BE122" s="2099"/>
      <c r="BF122" s="2099"/>
      <c r="BG122" s="2099"/>
      <c r="BH122" s="2099"/>
      <c r="BI122" s="2099"/>
      <c r="BJ122" s="2099"/>
      <c r="BK122" s="2099"/>
      <c r="BL122" s="2099"/>
      <c r="BM122" s="2099"/>
      <c r="BN122" s="2099"/>
      <c r="BO122" s="2099"/>
      <c r="BP122" s="2099"/>
      <c r="BQ122" s="2099"/>
      <c r="BR122" s="2099"/>
      <c r="BS122" s="2099"/>
      <c r="BT122" s="2099"/>
      <c r="BU122" s="2099"/>
      <c r="BV122" s="2099"/>
      <c r="BW122" s="2099"/>
      <c r="BX122" s="2099"/>
      <c r="BY122" s="2099"/>
      <c r="BZ122" s="2099"/>
      <c r="CA122" s="2099"/>
      <c r="CB122" s="2099"/>
      <c r="CC122" s="2099"/>
      <c r="CD122" s="2099"/>
      <c r="CE122" s="2099"/>
    </row>
    <row s="28966" customFormat="1" customHeight="1" ht="11.25">
      <c r="A123" s="2269"/>
      <c r="B123" s="1623"/>
      <c r="C123" s="875"/>
      <c r="D123" s="3043"/>
      <c r="E123" s="1112" t="s">
        <v>22</v>
      </c>
      <c r="F123" s="1631" t="s">
        <v>22</v>
      </c>
      <c r="G123" s="1631" t="s">
        <v>5791</v>
      </c>
      <c r="H123" s="1114" t="s">
        <v>22</v>
      </c>
      <c r="I123" s="1114"/>
      <c r="J123" s="1114"/>
      <c r="K123" s="1114"/>
      <c r="L123" s="1114"/>
      <c r="M123" s="1114"/>
      <c r="N123" s="1114"/>
      <c r="O123" s="1114"/>
      <c r="P123" s="1114"/>
      <c r="Q123" s="1114"/>
      <c r="R123" s="1115"/>
      <c r="S123" s="1116"/>
      <c r="T123" s="1181"/>
      <c r="U123" s="2837"/>
      <c r="V123" s="2837"/>
      <c r="W123" s="1623"/>
      <c r="X123" s="1623"/>
      <c r="Y123" s="1623"/>
      <c r="Z123" s="1623"/>
      <c r="AA123" s="2099"/>
      <c r="AB123" s="1623"/>
      <c r="AC123" s="2259"/>
      <c r="AD123" s="1092"/>
      <c r="AE123" s="1623"/>
      <c r="AF123" s="1623"/>
      <c r="AG123" s="2099"/>
      <c r="AH123" s="2099"/>
      <c r="AI123" s="2099"/>
      <c r="AJ123" s="2099"/>
      <c r="AK123" s="2099"/>
      <c r="AL123" s="2099"/>
      <c r="AM123" s="2099"/>
      <c r="AN123" s="2099"/>
      <c r="AO123" s="2099"/>
      <c r="AP123" s="2099"/>
      <c r="AQ123" s="2099"/>
      <c r="AR123" s="2099"/>
      <c r="AS123" s="2099"/>
      <c r="AT123" s="2099"/>
      <c r="AU123" s="2099"/>
      <c r="AV123" s="2099"/>
      <c r="AW123" s="2099"/>
      <c r="AX123" s="2099"/>
      <c r="AY123" s="2099"/>
      <c r="AZ123" s="2099"/>
      <c r="BA123" s="2099"/>
      <c r="BB123" s="2099"/>
      <c r="BC123" s="2099"/>
      <c r="BD123" s="2099"/>
      <c r="BE123" s="2099"/>
      <c r="BF123" s="2099"/>
      <c r="BG123" s="2099"/>
      <c r="BH123" s="2099"/>
      <c r="BI123" s="2099"/>
      <c r="BJ123" s="2099"/>
      <c r="BK123" s="2099"/>
      <c r="BL123" s="2099"/>
      <c r="BM123" s="2099"/>
      <c r="BN123" s="2099"/>
      <c r="BO123" s="2099"/>
      <c r="BP123" s="2099"/>
      <c r="BQ123" s="2099"/>
      <c r="BR123" s="2099"/>
      <c r="BS123" s="2099"/>
      <c r="BT123" s="2099"/>
      <c r="BU123" s="2099"/>
      <c r="BV123" s="1623"/>
      <c r="BW123" s="1623"/>
      <c r="BX123" s="1623"/>
      <c r="BY123" s="1623"/>
      <c r="BZ123" s="1623"/>
      <c r="CA123" s="1623"/>
      <c r="CB123" s="1623"/>
      <c r="CC123" s="1623"/>
      <c r="CD123" s="1623"/>
      <c r="CE123" s="1623"/>
    </row>
    <row r="125" s="28530" customFormat="1" customHeight="1" ht="11.25">
      <c r="A125" s="2278" t="s">
        <v>5792</v>
      </c>
    </row>
    <row r="127" s="28966" customFormat="1" customHeight="1" ht="15">
      <c r="A127" s="1086"/>
      <c r="B127" s="1087"/>
      <c r="C127" s="1087"/>
      <c r="D127" s="3041" t="s">
        <v>132</v>
      </c>
      <c r="E127" s="2840" t="s">
        <v>240</v>
      </c>
      <c r="F127" s="2841"/>
      <c r="G127" s="2842"/>
      <c r="H127" s="2846" t="str">
        <f>IF(A127="","",INDEX(DIFFERENTIATION_UNMERGE_VD,MATCH(A127,DIFFERENTIATION_ID_DIFF,0)))</f>
        <v/>
      </c>
      <c r="I127" s="2846"/>
      <c r="J127" s="2846"/>
      <c r="K127" s="2846"/>
      <c r="L127" s="2846"/>
      <c r="M127" s="2846"/>
      <c r="N127" s="2846"/>
      <c r="O127" s="2846"/>
      <c r="P127" s="2846"/>
      <c r="Q127" s="2846"/>
      <c r="R127" s="2846"/>
      <c r="S127" s="1182"/>
      <c r="T127" s="1179"/>
      <c r="U127" s="1088"/>
      <c r="V127" s="1088"/>
      <c r="W127" s="1089"/>
      <c r="X127" s="1089"/>
      <c r="Y127" s="1089"/>
      <c r="Z127" s="1089"/>
      <c r="AA127" s="1090"/>
      <c r="AB127" s="1091"/>
      <c r="AC127" s="2838"/>
      <c r="AD127" s="1092"/>
      <c r="AE127" s="1093" t="s">
        <v>22</v>
      </c>
      <c r="AF127" s="1093"/>
      <c r="AG127" s="1094" t="s">
        <v>733</v>
      </c>
      <c r="AH127" s="1095">
        <v>3</v>
      </c>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9"/>
      <c r="BW127" s="1089"/>
      <c r="BX127" s="1089"/>
      <c r="BY127" s="1089"/>
      <c r="BZ127" s="1089"/>
      <c r="CA127" s="1089"/>
      <c r="CB127" s="1089"/>
      <c r="CC127" s="1089"/>
      <c r="CD127" s="1089"/>
      <c r="CE127" s="1089"/>
    </row>
    <row s="28966" customFormat="1" customHeight="1" ht="15">
      <c r="A128" s="1086"/>
      <c r="B128" s="1087"/>
      <c r="C128" s="1087"/>
      <c r="D128" s="3042"/>
      <c r="E128" s="2840" t="s">
        <v>688</v>
      </c>
      <c r="F128" s="2841"/>
      <c r="G128" s="2842"/>
      <c r="H128" s="2846" t="str">
        <f>IF(A127="","",INDEX(DIFFERENTIATION_UNMERGE_AREA,MATCH(A127,DIFFERENTIATION_ID_DIFF,0)))</f>
        <v/>
      </c>
      <c r="I128" s="2846"/>
      <c r="J128" s="2846"/>
      <c r="K128" s="2846"/>
      <c r="L128" s="2846"/>
      <c r="M128" s="2846"/>
      <c r="N128" s="2846"/>
      <c r="O128" s="2846"/>
      <c r="P128" s="2846"/>
      <c r="Q128" s="2846"/>
      <c r="R128" s="2846"/>
      <c r="S128" s="1182"/>
      <c r="T128" s="1179"/>
      <c r="U128" s="1088"/>
      <c r="V128" s="1088"/>
      <c r="W128" s="1089"/>
      <c r="X128" s="1089"/>
      <c r="Y128" s="1089"/>
      <c r="Z128" s="1089"/>
      <c r="AA128" s="1090"/>
      <c r="AB128" s="1091"/>
      <c r="AC128" s="2838"/>
      <c r="AD128" s="1092"/>
      <c r="AE128" s="1093"/>
      <c r="AF128" s="1093"/>
      <c r="AG128" s="1094"/>
      <c r="AH128" s="1095"/>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9"/>
      <c r="BW128" s="1089"/>
      <c r="BX128" s="1089"/>
      <c r="BY128" s="1089"/>
      <c r="BZ128" s="1089"/>
      <c r="CA128" s="1089"/>
      <c r="CB128" s="1089"/>
      <c r="CC128" s="1089"/>
      <c r="CD128" s="1089"/>
      <c r="CE128" s="1089"/>
    </row>
    <row s="28966" customFormat="1" customHeight="1" ht="15">
      <c r="A129" s="1086"/>
      <c r="B129" s="1087"/>
      <c r="C129" s="1087"/>
      <c r="D129" s="3042"/>
      <c r="E129" s="2840" t="s">
        <v>689</v>
      </c>
      <c r="F129" s="2841"/>
      <c r="G129" s="2842"/>
      <c r="H129" s="2846" t="str">
        <f>IF(A127="","",INDEX(DIFFERENTIATION_UNMERGE_SYSTEM,MATCH(A127,DIFFERENTIATION_ID_DIFF,0)))</f>
        <v/>
      </c>
      <c r="I129" s="2846"/>
      <c r="J129" s="2846"/>
      <c r="K129" s="2846"/>
      <c r="L129" s="2846"/>
      <c r="M129" s="2846"/>
      <c r="N129" s="2846"/>
      <c r="O129" s="2846"/>
      <c r="P129" s="2846"/>
      <c r="Q129" s="2846"/>
      <c r="R129" s="2846"/>
      <c r="S129" s="1182"/>
      <c r="T129" s="1179"/>
      <c r="U129" s="1088"/>
      <c r="V129" s="1088"/>
      <c r="W129" s="1089"/>
      <c r="X129" s="1089"/>
      <c r="Y129" s="1089"/>
      <c r="Z129" s="1089"/>
      <c r="AA129" s="1090"/>
      <c r="AB129" s="1091"/>
      <c r="AC129" s="2838"/>
      <c r="AD129" s="1092"/>
      <c r="AE129" s="1093"/>
      <c r="AF129" s="1093"/>
      <c r="AG129" s="1094"/>
      <c r="AH129" s="1095"/>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9"/>
      <c r="BW129" s="1089"/>
      <c r="BX129" s="1089"/>
      <c r="BY129" s="1089"/>
      <c r="BZ129" s="1089"/>
      <c r="CA129" s="1089"/>
      <c r="CB129" s="1089"/>
      <c r="CC129" s="1089"/>
      <c r="CD129" s="1089"/>
      <c r="CE129" s="1089"/>
    </row>
    <row s="28966" customFormat="1" customHeight="1" ht="24.75">
      <c r="A130" s="2269"/>
      <c r="B130" s="1623"/>
      <c r="C130" s="875"/>
      <c r="D130" s="3042"/>
      <c r="E130" s="2839" t="s">
        <v>734</v>
      </c>
      <c r="F130" s="2839"/>
      <c r="G130" s="2839"/>
      <c r="H130" s="2839"/>
      <c r="I130" s="2839"/>
      <c r="J130" s="2839"/>
      <c r="K130" s="2839"/>
      <c r="L130" s="2839"/>
      <c r="M130" s="2839"/>
      <c r="N130" s="2839"/>
      <c r="O130" s="2839"/>
      <c r="P130" s="2839"/>
      <c r="Q130" s="1021">
        <f>SUMIF(T131:T132,"i",Q131:Q132)</f>
        <v>0</v>
      </c>
      <c r="R130" s="1480"/>
      <c r="S130" s="2261" t="s">
        <v>735</v>
      </c>
      <c r="T130" s="1180" t="s">
        <v>736</v>
      </c>
      <c r="U130" s="2837">
        <v>1</v>
      </c>
      <c r="V130" s="2837" t="s">
        <v>699</v>
      </c>
      <c r="W130" s="1623"/>
      <c r="X130" s="1623"/>
      <c r="Y130" s="1623"/>
      <c r="Z130" s="1623"/>
      <c r="AA130" s="2099"/>
      <c r="AB130" s="1623"/>
      <c r="AC130" s="2838"/>
      <c r="AD130" s="1092"/>
      <c r="AE130" s="1623"/>
      <c r="AF130" s="1623"/>
      <c r="AG130" s="2099"/>
      <c r="AH130" s="2099"/>
      <c r="AI130" s="2099"/>
      <c r="AJ130" s="2099"/>
      <c r="AK130" s="2099"/>
      <c r="AL130" s="2099"/>
      <c r="AM130" s="2099"/>
      <c r="AN130" s="2099"/>
      <c r="AO130" s="2099"/>
      <c r="AP130" s="2099"/>
      <c r="AQ130" s="2099"/>
      <c r="AR130" s="2099"/>
      <c r="AS130" s="2099"/>
      <c r="AT130" s="2099"/>
      <c r="AU130" s="2099"/>
      <c r="AV130" s="2099"/>
      <c r="AW130" s="2099"/>
      <c r="AX130" s="2099"/>
      <c r="AY130" s="2099"/>
      <c r="AZ130" s="2099"/>
      <c r="BA130" s="2099"/>
      <c r="BB130" s="2099"/>
      <c r="BC130" s="2099"/>
      <c r="BD130" s="2099"/>
      <c r="BE130" s="2099"/>
      <c r="BF130" s="2099"/>
      <c r="BG130" s="2099"/>
      <c r="BH130" s="2099"/>
      <c r="BI130" s="2099"/>
      <c r="BJ130" s="2099"/>
      <c r="BK130" s="2099"/>
      <c r="BL130" s="2099"/>
      <c r="BM130" s="2099"/>
      <c r="BN130" s="2099"/>
      <c r="BO130" s="2099"/>
      <c r="BP130" s="2099"/>
      <c r="BQ130" s="2099"/>
      <c r="BR130" s="2099"/>
      <c r="BS130" s="2099"/>
      <c r="BT130" s="2099"/>
      <c r="BU130" s="2099"/>
      <c r="BV130" s="1623"/>
      <c r="BW130" s="1623"/>
      <c r="BX130" s="1623"/>
      <c r="BY130" s="1623"/>
      <c r="BZ130" s="1623"/>
      <c r="CA130" s="1623"/>
      <c r="CB130" s="1623"/>
      <c r="CC130" s="1623"/>
      <c r="CD130" s="1623"/>
      <c r="CE130" s="1623"/>
    </row>
    <row s="28966" customFormat="1" customHeight="1" ht="11.25" hidden="1">
      <c r="A131" s="2256"/>
      <c r="B131" s="2099"/>
      <c r="C131" s="2099"/>
      <c r="D131" s="3042"/>
      <c r="E131" s="1098"/>
      <c r="F131" s="1098">
        <v>0</v>
      </c>
      <c r="G131" s="1098"/>
      <c r="H131" s="1098"/>
      <c r="I131" s="1098"/>
      <c r="J131" s="1098"/>
      <c r="K131" s="1098"/>
      <c r="L131" s="1098"/>
      <c r="M131" s="1098"/>
      <c r="N131" s="1098"/>
      <c r="O131" s="1098"/>
      <c r="P131" s="1098"/>
      <c r="Q131" s="1098"/>
      <c r="R131" s="1098"/>
      <c r="S131" s="1099"/>
      <c r="T131" s="1181"/>
      <c r="U131" s="2837"/>
      <c r="V131" s="2837"/>
      <c r="W131" s="2099"/>
      <c r="X131" s="2099"/>
      <c r="Y131" s="2099"/>
      <c r="Z131" s="2099"/>
      <c r="AA131" s="2099"/>
      <c r="AB131" s="1623"/>
      <c r="AC131" s="2838"/>
      <c r="AD131" s="1092"/>
      <c r="AE131" s="1623"/>
      <c r="AF131" s="1623"/>
      <c r="AG131" s="2099"/>
      <c r="AH131" s="2099"/>
      <c r="AI131" s="2099"/>
      <c r="AJ131" s="2099"/>
      <c r="AK131" s="2099"/>
      <c r="AL131" s="2099"/>
      <c r="AM131" s="2099"/>
      <c r="AN131" s="2099"/>
      <c r="AO131" s="2099"/>
      <c r="AP131" s="2099"/>
      <c r="AQ131" s="2099"/>
      <c r="AR131" s="2099"/>
      <c r="AS131" s="2099"/>
      <c r="AT131" s="2099"/>
      <c r="AU131" s="2099"/>
      <c r="AV131" s="2099"/>
      <c r="AW131" s="2099"/>
      <c r="AX131" s="2099"/>
      <c r="AY131" s="2099"/>
      <c r="AZ131" s="2099"/>
      <c r="BA131" s="2099"/>
      <c r="BB131" s="2099"/>
      <c r="BC131" s="2099"/>
      <c r="BD131" s="2099"/>
      <c r="BE131" s="2099"/>
      <c r="BF131" s="2099"/>
      <c r="BG131" s="2099"/>
      <c r="BH131" s="2099"/>
      <c r="BI131" s="2099"/>
      <c r="BJ131" s="2099"/>
      <c r="BK131" s="2099"/>
      <c r="BL131" s="2099"/>
      <c r="BM131" s="2099"/>
      <c r="BN131" s="2099"/>
      <c r="BO131" s="2099"/>
      <c r="BP131" s="2099"/>
      <c r="BQ131" s="2099"/>
      <c r="BR131" s="2099"/>
      <c r="BS131" s="2099"/>
      <c r="BT131" s="2099"/>
      <c r="BU131" s="2099"/>
      <c r="BV131" s="2099"/>
      <c r="BW131" s="2099"/>
      <c r="BX131" s="2099"/>
      <c r="BY131" s="2099"/>
      <c r="BZ131" s="2099"/>
      <c r="CA131" s="2099"/>
      <c r="CB131" s="2099"/>
      <c r="CC131" s="2099"/>
      <c r="CD131" s="2099"/>
      <c r="CE131" s="2099"/>
    </row>
    <row s="28966" customFormat="1" customHeight="1" ht="11.25">
      <c r="A132" s="2269"/>
      <c r="B132" s="1623"/>
      <c r="C132" s="875"/>
      <c r="D132" s="3042"/>
      <c r="E132" s="1112" t="s">
        <v>22</v>
      </c>
      <c r="F132" s="1631" t="s">
        <v>22</v>
      </c>
      <c r="G132" s="1631" t="s">
        <v>5791</v>
      </c>
      <c r="H132" s="1114" t="s">
        <v>22</v>
      </c>
      <c r="I132" s="1114"/>
      <c r="J132" s="1114"/>
      <c r="K132" s="1114"/>
      <c r="L132" s="1114"/>
      <c r="M132" s="1114"/>
      <c r="N132" s="1114"/>
      <c r="O132" s="1114"/>
      <c r="P132" s="1114"/>
      <c r="Q132" s="1114"/>
      <c r="R132" s="1115"/>
      <c r="S132" s="1116"/>
      <c r="T132" s="1181"/>
      <c r="U132" s="2837"/>
      <c r="V132" s="2837"/>
      <c r="W132" s="1623"/>
      <c r="X132" s="1623"/>
      <c r="Y132" s="1623"/>
      <c r="Z132" s="1623"/>
      <c r="AA132" s="2099"/>
      <c r="AB132" s="1623"/>
      <c r="AC132" s="2838"/>
      <c r="AD132" s="1092"/>
      <c r="AE132" s="1623"/>
      <c r="AF132" s="1623"/>
      <c r="AG132" s="2099"/>
      <c r="AH132" s="2099"/>
      <c r="AI132" s="2099"/>
      <c r="AJ132" s="2099"/>
      <c r="AK132" s="2099"/>
      <c r="AL132" s="2099"/>
      <c r="AM132" s="2099"/>
      <c r="AN132" s="2099"/>
      <c r="AO132" s="2099"/>
      <c r="AP132" s="2099"/>
      <c r="AQ132" s="2099"/>
      <c r="AR132" s="2099"/>
      <c r="AS132" s="2099"/>
      <c r="AT132" s="2099"/>
      <c r="AU132" s="2099"/>
      <c r="AV132" s="2099"/>
      <c r="AW132" s="2099"/>
      <c r="AX132" s="2099"/>
      <c r="AY132" s="2099"/>
      <c r="AZ132" s="2099"/>
      <c r="BA132" s="2099"/>
      <c r="BB132" s="2099"/>
      <c r="BC132" s="2099"/>
      <c r="BD132" s="2099"/>
      <c r="BE132" s="2099"/>
      <c r="BF132" s="2099"/>
      <c r="BG132" s="2099"/>
      <c r="BH132" s="2099"/>
      <c r="BI132" s="2099"/>
      <c r="BJ132" s="2099"/>
      <c r="BK132" s="2099"/>
      <c r="BL132" s="2099"/>
      <c r="BM132" s="2099"/>
      <c r="BN132" s="2099"/>
      <c r="BO132" s="2099"/>
      <c r="BP132" s="2099"/>
      <c r="BQ132" s="2099"/>
      <c r="BR132" s="2099"/>
      <c r="BS132" s="2099"/>
      <c r="BT132" s="2099"/>
      <c r="BU132" s="2099"/>
      <c r="BV132" s="1623"/>
      <c r="BW132" s="1623"/>
      <c r="BX132" s="1623"/>
      <c r="BY132" s="1623"/>
      <c r="BZ132" s="1623"/>
      <c r="CA132" s="1623"/>
      <c r="CB132" s="1623"/>
      <c r="CC132" s="1623"/>
      <c r="CD132" s="1623"/>
      <c r="CE132" s="1623"/>
    </row>
    <row s="28922" customFormat="1" customHeight="1" ht="5.25" hidden="1">
      <c r="A133" s="2256"/>
      <c r="B133" s="2099"/>
      <c r="C133" s="2099"/>
      <c r="D133" s="3042"/>
      <c r="E133" s="1502"/>
      <c r="F133" s="1502"/>
      <c r="G133" s="1502"/>
      <c r="H133" s="1502"/>
      <c r="I133" s="1502"/>
      <c r="J133" s="1502"/>
      <c r="K133" s="1502"/>
      <c r="L133" s="1502"/>
      <c r="M133" s="1502"/>
      <c r="N133" s="1502"/>
      <c r="O133" s="1502"/>
      <c r="P133" s="1502"/>
      <c r="Q133" s="1503"/>
      <c r="R133" s="1504"/>
      <c r="S133" s="1505"/>
      <c r="T133" s="1180" t="s">
        <v>736</v>
      </c>
      <c r="U133" s="2837">
        <v>1</v>
      </c>
      <c r="V133" s="2837" t="s">
        <v>699</v>
      </c>
      <c r="W133" s="2099"/>
      <c r="X133" s="2099"/>
      <c r="Y133" s="2099"/>
      <c r="Z133" s="2099"/>
      <c r="AA133" s="2099"/>
      <c r="AB133" s="2099"/>
      <c r="AC133" s="1500"/>
      <c r="AD133" s="1501"/>
      <c r="AE133" s="2099"/>
      <c r="AF133" s="2099"/>
      <c r="AG133" s="2099"/>
      <c r="AH133" s="2099"/>
      <c r="AI133" s="2099"/>
      <c r="AJ133" s="2099"/>
      <c r="AK133" s="2099"/>
      <c r="AL133" s="2099"/>
      <c r="AM133" s="2099"/>
      <c r="AN133" s="2099"/>
      <c r="AO133" s="2099"/>
      <c r="AP133" s="2099"/>
      <c r="AQ133" s="2099"/>
      <c r="AR133" s="2099"/>
      <c r="AS133" s="2099"/>
      <c r="AT133" s="2099"/>
      <c r="AU133" s="2099"/>
      <c r="AV133" s="2099"/>
      <c r="AW133" s="2099"/>
      <c r="AX133" s="2099"/>
      <c r="AY133" s="2099"/>
      <c r="AZ133" s="2099"/>
      <c r="BA133" s="2099"/>
      <c r="BB133" s="2099"/>
      <c r="BC133" s="2099"/>
      <c r="BD133" s="2099"/>
      <c r="BE133" s="2099"/>
      <c r="BF133" s="2099"/>
      <c r="BG133" s="2099"/>
      <c r="BH133" s="2099"/>
      <c r="BI133" s="2099"/>
      <c r="BJ133" s="2099"/>
      <c r="BK133" s="2099"/>
      <c r="BL133" s="2099"/>
      <c r="BM133" s="2099"/>
      <c r="BN133" s="2099"/>
      <c r="BO133" s="2099"/>
      <c r="BP133" s="2099"/>
      <c r="BQ133" s="2099"/>
      <c r="BR133" s="2099"/>
      <c r="BS133" s="2099"/>
      <c r="BT133" s="2099"/>
      <c r="BU133" s="2099"/>
      <c r="BV133" s="2099"/>
      <c r="BW133" s="2099"/>
      <c r="BX133" s="2099"/>
      <c r="BY133" s="2099"/>
      <c r="BZ133" s="2099"/>
      <c r="CA133" s="2099"/>
      <c r="CB133" s="2099"/>
      <c r="CC133" s="2099"/>
      <c r="CD133" s="2099"/>
      <c r="CE133" s="2099"/>
    </row>
    <row s="28922" customFormat="1" customHeight="1" ht="5.25" hidden="1">
      <c r="A134" s="2256"/>
      <c r="B134" s="2099"/>
      <c r="C134" s="2099"/>
      <c r="D134" s="3042"/>
      <c r="E134" s="1098"/>
      <c r="F134" s="1098"/>
      <c r="G134" s="1098"/>
      <c r="H134" s="1098"/>
      <c r="I134" s="1098"/>
      <c r="J134" s="1098"/>
      <c r="K134" s="1098"/>
      <c r="L134" s="1098"/>
      <c r="M134" s="1098"/>
      <c r="N134" s="1098"/>
      <c r="O134" s="1098"/>
      <c r="P134" s="1098"/>
      <c r="Q134" s="1098"/>
      <c r="R134" s="1098"/>
      <c r="S134" s="1099"/>
      <c r="T134" s="1181"/>
      <c r="U134" s="2837"/>
      <c r="V134" s="2837"/>
      <c r="W134" s="2099"/>
      <c r="X134" s="2099"/>
      <c r="Y134" s="2099"/>
      <c r="Z134" s="2099"/>
      <c r="AA134" s="2099"/>
      <c r="AB134" s="2099"/>
      <c r="AC134" s="1500"/>
      <c r="AD134" s="1501"/>
      <c r="AE134" s="2099"/>
      <c r="AF134" s="2099"/>
      <c r="AG134" s="2099"/>
      <c r="AH134" s="2099"/>
      <c r="AI134" s="2099"/>
      <c r="AJ134" s="2099"/>
      <c r="AK134" s="2099"/>
      <c r="AL134" s="2099"/>
      <c r="AM134" s="2099"/>
      <c r="AN134" s="2099"/>
      <c r="AO134" s="2099"/>
      <c r="AP134" s="2099"/>
      <c r="AQ134" s="2099"/>
      <c r="AR134" s="2099"/>
      <c r="AS134" s="2099"/>
      <c r="AT134" s="2099"/>
      <c r="AU134" s="2099"/>
      <c r="AV134" s="2099"/>
      <c r="AW134" s="2099"/>
      <c r="AX134" s="2099"/>
      <c r="AY134" s="2099"/>
      <c r="AZ134" s="2099"/>
      <c r="BA134" s="2099"/>
      <c r="BB134" s="2099"/>
      <c r="BC134" s="2099"/>
      <c r="BD134" s="2099"/>
      <c r="BE134" s="2099"/>
      <c r="BF134" s="2099"/>
      <c r="BG134" s="2099"/>
      <c r="BH134" s="2099"/>
      <c r="BI134" s="2099"/>
      <c r="BJ134" s="2099"/>
      <c r="BK134" s="2099"/>
      <c r="BL134" s="2099"/>
      <c r="BM134" s="2099"/>
      <c r="BN134" s="2099"/>
      <c r="BO134" s="2099"/>
      <c r="BP134" s="2099"/>
      <c r="BQ134" s="2099"/>
      <c r="BR134" s="2099"/>
      <c r="BS134" s="2099"/>
      <c r="BT134" s="2099"/>
      <c r="BU134" s="2099"/>
      <c r="BV134" s="2099"/>
      <c r="BW134" s="2099"/>
      <c r="BX134" s="2099"/>
      <c r="BY134" s="2099"/>
      <c r="BZ134" s="2099"/>
      <c r="CA134" s="2099"/>
      <c r="CB134" s="2099"/>
      <c r="CC134" s="2099"/>
      <c r="CD134" s="2099"/>
      <c r="CE134" s="2099"/>
    </row>
    <row s="28922" customFormat="1" customHeight="1" ht="5.25" hidden="1">
      <c r="A135" s="2256"/>
      <c r="B135" s="2099"/>
      <c r="C135" s="2099"/>
      <c r="D135" s="3043"/>
      <c r="E135" s="1506"/>
      <c r="F135" s="1507"/>
      <c r="G135" s="1507"/>
      <c r="H135" s="1508"/>
      <c r="I135" s="1508"/>
      <c r="J135" s="1508"/>
      <c r="K135" s="1508"/>
      <c r="L135" s="1508"/>
      <c r="M135" s="1508"/>
      <c r="N135" s="1508"/>
      <c r="O135" s="1508"/>
      <c r="P135" s="1508"/>
      <c r="Q135" s="1508"/>
      <c r="R135" s="1409"/>
      <c r="S135" s="1509"/>
      <c r="T135" s="1181"/>
      <c r="U135" s="2837"/>
      <c r="V135" s="2837"/>
      <c r="W135" s="2099"/>
      <c r="X135" s="2099"/>
      <c r="Y135" s="2099"/>
      <c r="Z135" s="2099"/>
      <c r="AA135" s="2099"/>
      <c r="AB135" s="2099"/>
      <c r="AC135" s="1500"/>
      <c r="AD135" s="1501"/>
      <c r="AE135" s="2099"/>
      <c r="AF135" s="2099"/>
      <c r="AG135" s="2099"/>
      <c r="AH135" s="2099"/>
      <c r="AI135" s="2099"/>
      <c r="AJ135" s="2099"/>
      <c r="AK135" s="2099"/>
      <c r="AL135" s="2099"/>
      <c r="AM135" s="2099"/>
      <c r="AN135" s="2099"/>
      <c r="AO135" s="2099"/>
      <c r="AP135" s="2099"/>
      <c r="AQ135" s="2099"/>
      <c r="AR135" s="2099"/>
      <c r="AS135" s="2099"/>
      <c r="AT135" s="2099"/>
      <c r="AU135" s="2099"/>
      <c r="AV135" s="2099"/>
      <c r="AW135" s="2099"/>
      <c r="AX135" s="2099"/>
      <c r="AY135" s="2099"/>
      <c r="AZ135" s="2099"/>
      <c r="BA135" s="2099"/>
      <c r="BB135" s="2099"/>
      <c r="BC135" s="2099"/>
      <c r="BD135" s="2099"/>
      <c r="BE135" s="2099"/>
      <c r="BF135" s="2099"/>
      <c r="BG135" s="2099"/>
      <c r="BH135" s="2099"/>
      <c r="BI135" s="2099"/>
      <c r="BJ135" s="2099"/>
      <c r="BK135" s="2099"/>
      <c r="BL135" s="2099"/>
      <c r="BM135" s="2099"/>
      <c r="BN135" s="2099"/>
      <c r="BO135" s="2099"/>
      <c r="BP135" s="2099"/>
      <c r="BQ135" s="2099"/>
      <c r="BR135" s="2099"/>
      <c r="BS135" s="2099"/>
      <c r="BT135" s="2099"/>
      <c r="BU135" s="2099"/>
      <c r="BV135" s="2099"/>
      <c r="BW135" s="2099"/>
      <c r="BX135" s="2099"/>
      <c r="BY135" s="2099"/>
      <c r="BZ135" s="2099"/>
      <c r="CA135" s="2099"/>
      <c r="CB135" s="2099"/>
      <c r="CC135" s="2099"/>
      <c r="CD135" s="2099"/>
      <c r="CE135" s="2099"/>
    </row>
    <row customHeight="1" ht="17.25">
      <c r="D136" s="2299"/>
    </row>
    <row s="28530" customFormat="1" customHeight="1" ht="11.25">
      <c r="A137" s="2278" t="s">
        <v>5793</v>
      </c>
    </row>
    <row r="139" s="28966" customFormat="1" customHeight="1" ht="45">
      <c r="A139" s="2269"/>
      <c r="B139" s="1623"/>
      <c r="C139" s="875"/>
      <c r="D139" s="552"/>
      <c r="E139" s="3035"/>
      <c r="F139" s="2571" t="s">
        <v>132</v>
      </c>
      <c r="G139" s="3038" t="s">
        <v>22</v>
      </c>
      <c r="H139" s="752"/>
      <c r="I139" s="1100" t="s">
        <v>132</v>
      </c>
      <c r="J139" s="2270" t="s">
        <v>5794</v>
      </c>
      <c r="K139" s="1101" t="s">
        <v>670</v>
      </c>
      <c r="L139" s="2687" t="s">
        <v>670</v>
      </c>
      <c r="M139" s="3040"/>
      <c r="N139" s="1101" t="s">
        <v>670</v>
      </c>
      <c r="O139" s="1101" t="s">
        <v>670</v>
      </c>
      <c r="P139" s="1101" t="s">
        <v>670</v>
      </c>
      <c r="Q139" s="1102">
        <f>SUM(Q140:Q142)</f>
        <v>0</v>
      </c>
      <c r="R139" s="1102">
        <f>IF(R136=0,0,(Q136/R136)*100)</f>
        <v>0</v>
      </c>
      <c r="S139" s="2642"/>
      <c r="T139" s="1180" t="s">
        <v>736</v>
      </c>
      <c r="U139" s="552"/>
      <c r="V139" s="552"/>
      <c r="AC139" s="552"/>
    </row>
    <row s="28966" customFormat="1" customHeight="1" ht="11.25">
      <c r="A140" s="2269"/>
      <c r="B140" s="1623"/>
      <c r="C140" s="875"/>
      <c r="D140" s="552"/>
      <c r="E140" s="3036"/>
      <c r="F140" s="2571"/>
      <c r="G140" s="3038"/>
      <c r="H140" s="2590"/>
      <c r="I140" s="2978" t="s">
        <v>3727</v>
      </c>
      <c r="J140" s="3032"/>
      <c r="K140" s="3033"/>
      <c r="L140" s="1103"/>
      <c r="M140" s="1104" t="s">
        <v>132</v>
      </c>
      <c r="N140" s="2258"/>
      <c r="O140" s="1105"/>
      <c r="P140" s="1106"/>
      <c r="Q140" s="1105"/>
      <c r="R140" s="1107">
        <v>0</v>
      </c>
      <c r="S140" s="2642"/>
      <c r="T140" s="1180"/>
      <c r="U140" s="552"/>
      <c r="V140" s="552"/>
      <c r="AC140" s="552"/>
    </row>
    <row s="28966" customFormat="1" customHeight="1" ht="11.25">
      <c r="A141" s="2269"/>
      <c r="B141" s="1623"/>
      <c r="C141" s="875"/>
      <c r="D141" s="552"/>
      <c r="E141" s="3036"/>
      <c r="F141" s="2571"/>
      <c r="G141" s="3038"/>
      <c r="H141" s="2590"/>
      <c r="I141" s="2978"/>
      <c r="J141" s="3032"/>
      <c r="K141" s="3034"/>
      <c r="L141" s="1108"/>
      <c r="M141" s="1109"/>
      <c r="N141" s="1110" t="s">
        <v>5795</v>
      </c>
      <c r="O141" s="1110"/>
      <c r="P141" s="1110"/>
      <c r="Q141" s="1110"/>
      <c r="R141" s="1111"/>
      <c r="S141" s="2642"/>
      <c r="T141" s="1180"/>
      <c r="U141" s="552"/>
      <c r="V141" s="552"/>
      <c r="AC141" s="552"/>
    </row>
    <row s="28966" customFormat="1" customHeight="1" ht="11.25">
      <c r="A142" s="2269"/>
      <c r="B142" s="1623"/>
      <c r="C142" s="875"/>
      <c r="D142" s="552"/>
      <c r="E142" s="3037"/>
      <c r="F142" s="2571"/>
      <c r="G142" s="3039"/>
      <c r="H142" s="1108" t="s">
        <v>22</v>
      </c>
      <c r="I142" s="1109"/>
      <c r="J142" s="1110" t="s">
        <v>5796</v>
      </c>
      <c r="K142" s="1110"/>
      <c r="L142" s="1110"/>
      <c r="M142" s="1110"/>
      <c r="N142" s="1110"/>
      <c r="O142" s="1110"/>
      <c r="P142" s="1110"/>
      <c r="Q142" s="1110"/>
      <c r="R142" s="1111"/>
      <c r="S142" s="2642"/>
      <c r="T142" s="1180"/>
      <c r="U142" s="552"/>
      <c r="V142" s="552"/>
      <c r="AC142" s="552"/>
    </row>
    <row r="147" s="28966" customFormat="1" customHeight="1" ht="11.25">
      <c r="A147" s="2269"/>
      <c r="B147" s="1623"/>
      <c r="C147" s="875"/>
      <c r="D147" s="552"/>
      <c r="E147" s="2293"/>
      <c r="F147" s="2293"/>
      <c r="G147" s="2293"/>
      <c r="H147" s="2590"/>
      <c r="I147" s="2978" t="s">
        <v>3727</v>
      </c>
      <c r="J147" s="3032"/>
      <c r="K147" s="3033"/>
      <c r="L147" s="1103"/>
      <c r="M147" s="1104" t="s">
        <v>132</v>
      </c>
      <c r="N147" s="2258"/>
      <c r="O147" s="1105"/>
      <c r="P147" s="1106"/>
      <c r="Q147" s="1105"/>
      <c r="R147" s="1107">
        <v>0</v>
      </c>
      <c r="S147" s="552"/>
      <c r="T147" s="1180"/>
      <c r="U147" s="552"/>
      <c r="V147" s="552"/>
      <c r="AC147" s="552"/>
    </row>
    <row s="28966" customFormat="1" customHeight="1" ht="11.25">
      <c r="A148" s="2269"/>
      <c r="B148" s="1623"/>
      <c r="C148" s="875"/>
      <c r="D148" s="552"/>
      <c r="E148" s="2293"/>
      <c r="F148" s="2293"/>
      <c r="G148" s="2293"/>
      <c r="H148" s="2590"/>
      <c r="I148" s="2978"/>
      <c r="J148" s="3032"/>
      <c r="K148" s="3034"/>
      <c r="L148" s="1108"/>
      <c r="M148" s="1109"/>
      <c r="N148" s="1110" t="s">
        <v>5795</v>
      </c>
      <c r="O148" s="1110"/>
      <c r="P148" s="1110"/>
      <c r="Q148" s="1110"/>
      <c r="R148" s="1111"/>
      <c r="S148" s="552"/>
      <c r="T148" s="1180"/>
      <c r="U148" s="552"/>
      <c r="V148" s="552"/>
      <c r="AC148" s="552"/>
    </row>
    <row r="150" s="28966" customFormat="1" customHeight="1" ht="11.25">
      <c r="A150" s="2269"/>
      <c r="B150" s="1623"/>
      <c r="C150" s="875"/>
      <c r="D150" s="552"/>
      <c r="E150" s="2300"/>
      <c r="F150" s="2298"/>
      <c r="G150" s="2298"/>
      <c r="H150" s="2301"/>
      <c r="I150" s="2293"/>
      <c r="J150" s="2294"/>
      <c r="K150" s="2294"/>
      <c r="L150" s="1103"/>
      <c r="M150" s="1104" t="s">
        <v>132</v>
      </c>
      <c r="N150" s="2258"/>
      <c r="O150" s="1105"/>
      <c r="P150" s="1106"/>
      <c r="Q150" s="1105"/>
      <c r="R150" s="1107">
        <v>0</v>
      </c>
      <c r="S150" s="552"/>
      <c r="T150" s="1180"/>
      <c r="U150" s="552"/>
      <c r="V150" s="552"/>
      <c r="AC150" s="552"/>
    </row>
    <row r="152" s="28530" customFormat="1" customHeight="1" ht="17.25">
      <c r="A152" s="2278" t="s">
        <v>5797</v>
      </c>
    </row>
    <row customHeight="1" ht="17.25">
      <c r="G153" s="2302"/>
      <c r="H153" s="2302"/>
      <c r="I153" s="2302"/>
      <c r="M153" s="2298"/>
    </row>
    <row s="28795" customFormat="1" customHeight="1" ht="17.25">
      <c r="A154" s="2303"/>
      <c r="C154" s="2305"/>
      <c r="D154" s="2992"/>
      <c r="E154" s="2606"/>
      <c r="F154" s="2608"/>
      <c r="G154" s="2994"/>
      <c r="H154" s="2992"/>
      <c r="I154" s="2992">
        <v>1</v>
      </c>
      <c r="J154" s="2964"/>
      <c r="K154" s="2648" t="s">
        <v>66</v>
      </c>
      <c r="L154" s="2571"/>
      <c r="M154" s="2571" t="s">
        <v>132</v>
      </c>
      <c r="N154" s="2967" t="str">
        <f>IF(Z154="","",INDEX(TERRITORY_MR_LIST,MATCH(Z154,TERRITORY_LIST_ID,0)))</f>
        <v/>
      </c>
      <c r="O154" s="2648" t="s">
        <v>66</v>
      </c>
      <c r="P154" s="2571"/>
      <c r="Q154" s="2571" t="s">
        <v>132</v>
      </c>
      <c r="R154" s="2965" t="s">
        <v>22</v>
      </c>
      <c r="S154" s="2570" t="s">
        <v>66</v>
      </c>
      <c r="T154" s="2274"/>
      <c r="U154" s="2274" t="s">
        <v>132</v>
      </c>
      <c r="V154" s="2306" t="s">
        <v>22</v>
      </c>
      <c r="W154" s="2264"/>
      <c r="Y154" s="1730"/>
      <c r="Z154" s="1730"/>
      <c r="AA154" s="1730"/>
      <c r="AB154" s="1730"/>
      <c r="AC154" s="1730"/>
      <c r="AD154" s="1730"/>
      <c r="AE154" s="1730"/>
      <c r="AF154" s="1730"/>
      <c r="AG154" s="1730"/>
      <c r="AH154" s="1730"/>
      <c r="AI154" s="1730"/>
      <c r="AJ154" s="1730"/>
      <c r="AK154" s="1730"/>
      <c r="AL154" s="2307"/>
      <c r="AM154" s="2307"/>
      <c r="AN154" s="1730"/>
      <c r="AO154" s="1730"/>
      <c r="AP154" s="1730"/>
      <c r="AQ154" s="1730"/>
    </row>
    <row s="28795" customFormat="1" customHeight="1" ht="17.25">
      <c r="A155" s="2303"/>
      <c r="C155" s="2308"/>
      <c r="D155" s="2992"/>
      <c r="E155" s="2606"/>
      <c r="F155" s="2609"/>
      <c r="G155" s="2994"/>
      <c r="H155" s="2992"/>
      <c r="I155" s="2992"/>
      <c r="J155" s="2964"/>
      <c r="K155" s="2649"/>
      <c r="L155" s="2571"/>
      <c r="M155" s="2571"/>
      <c r="N155" s="2967"/>
      <c r="O155" s="2649"/>
      <c r="P155" s="2571"/>
      <c r="Q155" s="2571"/>
      <c r="R155" s="2965"/>
      <c r="S155" s="2570"/>
      <c r="T155" s="780"/>
      <c r="U155" s="781"/>
      <c r="V155" s="781" t="s">
        <v>538</v>
      </c>
      <c r="W155" s="782"/>
      <c r="Y155" s="1722"/>
      <c r="Z155" s="1722"/>
      <c r="AA155" s="1722"/>
      <c r="AB155" s="1722"/>
      <c r="AC155" s="1722"/>
      <c r="AD155" s="1722"/>
      <c r="AE155" s="1722"/>
      <c r="AF155" s="1722"/>
      <c r="AG155" s="1722"/>
      <c r="AH155" s="1722"/>
      <c r="AI155" s="1722"/>
      <c r="AJ155" s="1722"/>
      <c r="AK155" s="1722"/>
    </row>
    <row s="28795" customFormat="1" customHeight="1" ht="17.25">
      <c r="A156" s="2303"/>
      <c r="C156" s="2308"/>
      <c r="D156" s="2966"/>
      <c r="E156" s="2993"/>
      <c r="F156" s="2609"/>
      <c r="G156" s="2995"/>
      <c r="H156" s="2966"/>
      <c r="I156" s="2966"/>
      <c r="J156" s="2996"/>
      <c r="K156" s="2649"/>
      <c r="L156" s="2966"/>
      <c r="M156" s="2966"/>
      <c r="N156" s="2968"/>
      <c r="O156" s="2575"/>
      <c r="P156" s="780"/>
      <c r="Q156" s="781"/>
      <c r="R156" s="781" t="s">
        <v>539</v>
      </c>
      <c r="S156" s="2309"/>
      <c r="T156" s="2309"/>
      <c r="U156" s="2309"/>
      <c r="V156" s="2309"/>
      <c r="W156" s="782"/>
      <c r="Y156" s="1722"/>
      <c r="Z156" s="1722"/>
      <c r="AA156" s="1722"/>
      <c r="AB156" s="1722"/>
      <c r="AC156" s="1722"/>
      <c r="AD156" s="1722"/>
      <c r="AE156" s="1722"/>
      <c r="AF156" s="1722"/>
      <c r="AG156" s="1722"/>
      <c r="AH156" s="1722"/>
      <c r="AI156" s="1722"/>
      <c r="AJ156" s="1722"/>
      <c r="AK156" s="1722"/>
    </row>
    <row s="28795" customFormat="1" customHeight="1" ht="17.25">
      <c r="A157" s="2303"/>
      <c r="C157" s="2308"/>
      <c r="D157" s="2966"/>
      <c r="E157" s="2993"/>
      <c r="F157" s="2609"/>
      <c r="G157" s="2995"/>
      <c r="H157" s="2966"/>
      <c r="I157" s="2966"/>
      <c r="J157" s="2996"/>
      <c r="K157" s="2575"/>
      <c r="L157" s="780"/>
      <c r="M157" s="781"/>
      <c r="N157" s="781" t="s">
        <v>540</v>
      </c>
      <c r="O157" s="781"/>
      <c r="P157" s="781"/>
      <c r="Q157" s="781"/>
      <c r="R157" s="781"/>
      <c r="S157" s="2309"/>
      <c r="T157" s="2309"/>
      <c r="U157" s="2309"/>
      <c r="V157" s="2309"/>
      <c r="W157" s="782"/>
      <c r="Y157" s="1722"/>
      <c r="Z157" s="1722"/>
      <c r="AA157" s="1722"/>
      <c r="AB157" s="1722"/>
      <c r="AC157" s="1722"/>
      <c r="AD157" s="1722"/>
      <c r="AE157" s="1722"/>
      <c r="AF157" s="1722"/>
      <c r="AG157" s="1722"/>
      <c r="AH157" s="1722"/>
      <c r="AI157" s="1722"/>
      <c r="AJ157" s="1722"/>
      <c r="AK157" s="1722"/>
    </row>
    <row s="28795" customFormat="1" customHeight="1" ht="17.25">
      <c r="A158" s="2303"/>
      <c r="C158" s="2308"/>
      <c r="D158" s="2966"/>
      <c r="E158" s="2993"/>
      <c r="F158" s="2610"/>
      <c r="G158" s="2995"/>
      <c r="H158" s="780"/>
      <c r="I158" s="781"/>
      <c r="J158" s="781" t="s">
        <v>572</v>
      </c>
      <c r="K158" s="781"/>
      <c r="L158" s="781"/>
      <c r="M158" s="781"/>
      <c r="N158" s="781"/>
      <c r="O158" s="781"/>
      <c r="P158" s="781"/>
      <c r="Q158" s="781"/>
      <c r="R158" s="781"/>
      <c r="S158" s="2309"/>
      <c r="T158" s="2309"/>
      <c r="U158" s="2309"/>
      <c r="V158" s="2309"/>
      <c r="W158" s="782"/>
      <c r="Y158" s="1722"/>
      <c r="Z158" s="1722"/>
      <c r="AA158" s="1722"/>
      <c r="AB158" s="1722"/>
      <c r="AC158" s="1722"/>
      <c r="AD158" s="1722"/>
      <c r="AE158" s="1722"/>
      <c r="AF158" s="1722"/>
      <c r="AG158" s="1722"/>
      <c r="AH158" s="1722"/>
      <c r="AI158" s="1722"/>
      <c r="AJ158" s="1722"/>
      <c r="AK158" s="1722"/>
    </row>
    <row customHeight="1" ht="17.25">
      <c r="G159" s="2302"/>
      <c r="H159" s="2302"/>
      <c r="I159" s="2302"/>
      <c r="M159" s="2298"/>
    </row>
    <row s="28795" customFormat="1" customHeight="1" ht="17.25">
      <c r="A160" s="2303"/>
      <c r="C160" s="2305"/>
      <c r="D160" s="2293"/>
      <c r="E160" s="2310"/>
      <c r="F160" s="2247"/>
      <c r="G160" s="2311"/>
      <c r="H160" s="2992"/>
      <c r="I160" s="2992">
        <v>1</v>
      </c>
      <c r="J160" s="2964"/>
      <c r="K160" s="2648" t="s">
        <v>66</v>
      </c>
      <c r="L160" s="2571"/>
      <c r="M160" s="2571" t="s">
        <v>132</v>
      </c>
      <c r="N160" s="2967" t="str">
        <f>IF(Z160="","",INDEX(TERRITORY_MR_LIST,MATCH(Z160,TERRITORY_LIST_ID,0)))</f>
        <v/>
      </c>
      <c r="O160" s="2648" t="s">
        <v>66</v>
      </c>
      <c r="P160" s="2571"/>
      <c r="Q160" s="2571" t="s">
        <v>132</v>
      </c>
      <c r="R160" s="2965" t="s">
        <v>22</v>
      </c>
      <c r="S160" s="2570" t="s">
        <v>66</v>
      </c>
      <c r="T160" s="2274"/>
      <c r="U160" s="2274" t="s">
        <v>132</v>
      </c>
      <c r="V160" s="2306" t="s">
        <v>22</v>
      </c>
      <c r="W160" s="2264"/>
      <c r="Y160" s="1730"/>
      <c r="Z160" s="1730"/>
      <c r="AA160" s="1730"/>
      <c r="AB160" s="1730"/>
      <c r="AC160" s="1730"/>
      <c r="AD160" s="1730"/>
      <c r="AE160" s="1730"/>
      <c r="AF160" s="1730"/>
      <c r="AG160" s="1730"/>
      <c r="AH160" s="1730"/>
      <c r="AI160" s="1730"/>
      <c r="AJ160" s="1730"/>
      <c r="AK160" s="1730"/>
      <c r="AL160" s="2307"/>
      <c r="AM160" s="2307"/>
      <c r="AN160" s="1730"/>
      <c r="AO160" s="1730"/>
      <c r="AP160" s="1730"/>
      <c r="AQ160" s="1730"/>
    </row>
    <row s="28795" customFormat="1" customHeight="1" ht="17.25">
      <c r="A161" s="2303"/>
      <c r="C161" s="2308"/>
      <c r="D161" s="2293"/>
      <c r="E161" s="2310"/>
      <c r="F161" s="2247"/>
      <c r="G161" s="2311"/>
      <c r="H161" s="2992"/>
      <c r="I161" s="2992"/>
      <c r="J161" s="2964"/>
      <c r="K161" s="2649"/>
      <c r="L161" s="2571"/>
      <c r="M161" s="2571"/>
      <c r="N161" s="2967"/>
      <c r="O161" s="2649"/>
      <c r="P161" s="2571"/>
      <c r="Q161" s="2571"/>
      <c r="R161" s="2965"/>
      <c r="S161" s="2570"/>
      <c r="T161" s="780"/>
      <c r="U161" s="781"/>
      <c r="V161" s="781" t="s">
        <v>538</v>
      </c>
      <c r="W161" s="782"/>
      <c r="Y161" s="1722"/>
      <c r="Z161" s="1722"/>
      <c r="AA161" s="1722"/>
      <c r="AB161" s="1722"/>
      <c r="AC161" s="1722"/>
      <c r="AD161" s="1722"/>
      <c r="AE161" s="1722"/>
      <c r="AF161" s="1722"/>
      <c r="AG161" s="1722"/>
      <c r="AH161" s="1722"/>
      <c r="AI161" s="1722"/>
      <c r="AJ161" s="1722"/>
      <c r="AK161" s="1722"/>
    </row>
    <row s="28795" customFormat="1" customHeight="1" ht="17.25">
      <c r="A162" s="2303"/>
      <c r="C162" s="2308"/>
      <c r="D162" s="2293"/>
      <c r="E162" s="2310"/>
      <c r="F162" s="2247"/>
      <c r="G162" s="2311"/>
      <c r="H162" s="2966"/>
      <c r="I162" s="2966"/>
      <c r="J162" s="2996"/>
      <c r="K162" s="2649"/>
      <c r="L162" s="2966"/>
      <c r="M162" s="2966"/>
      <c r="N162" s="2968"/>
      <c r="O162" s="2575"/>
      <c r="P162" s="780"/>
      <c r="Q162" s="781"/>
      <c r="R162" s="781" t="s">
        <v>539</v>
      </c>
      <c r="S162" s="2309"/>
      <c r="T162" s="2309"/>
      <c r="U162" s="2309"/>
      <c r="V162" s="2309"/>
      <c r="W162" s="782"/>
      <c r="Y162" s="1722"/>
      <c r="Z162" s="1722"/>
      <c r="AA162" s="1722"/>
      <c r="AB162" s="1722"/>
      <c r="AC162" s="1722"/>
      <c r="AD162" s="1722"/>
      <c r="AE162" s="1722"/>
      <c r="AF162" s="1722"/>
      <c r="AG162" s="1722"/>
      <c r="AH162" s="1722"/>
      <c r="AI162" s="1722"/>
      <c r="AJ162" s="1722"/>
      <c r="AK162" s="1722"/>
    </row>
    <row s="28795" customFormat="1" customHeight="1" ht="17.25">
      <c r="A163" s="2303"/>
      <c r="C163" s="2308"/>
      <c r="D163" s="2293"/>
      <c r="E163" s="2310"/>
      <c r="F163" s="2247"/>
      <c r="G163" s="2311"/>
      <c r="H163" s="2966"/>
      <c r="I163" s="2966"/>
      <c r="J163" s="2996"/>
      <c r="K163" s="2575"/>
      <c r="L163" s="780"/>
      <c r="M163" s="781"/>
      <c r="N163" s="781" t="s">
        <v>540</v>
      </c>
      <c r="O163" s="781"/>
      <c r="P163" s="781"/>
      <c r="Q163" s="781"/>
      <c r="R163" s="781"/>
      <c r="S163" s="2309"/>
      <c r="T163" s="2309"/>
      <c r="U163" s="2309"/>
      <c r="V163" s="2309"/>
      <c r="W163" s="782"/>
      <c r="Y163" s="1722"/>
      <c r="Z163" s="1722"/>
      <c r="AA163" s="1722"/>
      <c r="AB163" s="1722"/>
      <c r="AC163" s="1722"/>
      <c r="AD163" s="1722"/>
      <c r="AE163" s="1722"/>
      <c r="AF163" s="1722"/>
      <c r="AG163" s="1722"/>
      <c r="AH163" s="1722"/>
      <c r="AI163" s="1722"/>
      <c r="AJ163" s="1722"/>
      <c r="AK163" s="1722"/>
    </row>
    <row customHeight="1" ht="17.25">
      <c r="G164" s="2302"/>
      <c r="H164" s="2302"/>
      <c r="I164" s="2302"/>
      <c r="M164" s="2298"/>
    </row>
    <row s="28795" customFormat="1" customHeight="1" ht="17.25">
      <c r="A165" s="2303"/>
      <c r="C165" s="2305"/>
      <c r="D165" s="2293"/>
      <c r="E165" s="2310"/>
      <c r="F165" s="2247"/>
      <c r="G165" s="2311"/>
      <c r="H165" s="2293"/>
      <c r="I165" s="2293"/>
      <c r="J165" s="2312"/>
      <c r="K165" s="2223"/>
      <c r="L165" s="2571"/>
      <c r="M165" s="2571" t="s">
        <v>132</v>
      </c>
      <c r="N165" s="2967" t="str">
        <f>IF(Z165="","",INDEX(TERRITORY_MR_LIST,MATCH(Z165,TERRITORY_LIST_ID,0)))</f>
        <v/>
      </c>
      <c r="O165" s="2648" t="s">
        <v>66</v>
      </c>
      <c r="P165" s="2571"/>
      <c r="Q165" s="2571" t="s">
        <v>132</v>
      </c>
      <c r="R165" s="2965" t="s">
        <v>22</v>
      </c>
      <c r="S165" s="2570" t="s">
        <v>66</v>
      </c>
      <c r="T165" s="2274"/>
      <c r="U165" s="2274" t="s">
        <v>132</v>
      </c>
      <c r="V165" s="2306" t="s">
        <v>22</v>
      </c>
      <c r="W165" s="2264"/>
      <c r="Y165" s="1730"/>
      <c r="Z165" s="1730"/>
      <c r="AA165" s="1730"/>
      <c r="AB165" s="1730"/>
      <c r="AC165" s="1730"/>
      <c r="AD165" s="1730"/>
      <c r="AE165" s="1730"/>
      <c r="AF165" s="1730"/>
      <c r="AG165" s="1730"/>
      <c r="AH165" s="1730"/>
      <c r="AI165" s="1730"/>
      <c r="AJ165" s="1730"/>
      <c r="AK165" s="1730"/>
      <c r="AL165" s="2307"/>
      <c r="AM165" s="2307"/>
      <c r="AN165" s="1730"/>
      <c r="AO165" s="1730"/>
      <c r="AP165" s="1730"/>
      <c r="AQ165" s="1730"/>
    </row>
    <row s="28795" customFormat="1" customHeight="1" ht="17.25">
      <c r="A166" s="2303"/>
      <c r="C166" s="2308"/>
      <c r="D166" s="2293"/>
      <c r="E166" s="2310"/>
      <c r="F166" s="2247"/>
      <c r="G166" s="2311"/>
      <c r="H166" s="2293"/>
      <c r="I166" s="2293"/>
      <c r="J166" s="2312"/>
      <c r="K166" s="2223"/>
      <c r="L166" s="2571"/>
      <c r="M166" s="2571"/>
      <c r="N166" s="2967"/>
      <c r="O166" s="2649"/>
      <c r="P166" s="2571"/>
      <c r="Q166" s="2571"/>
      <c r="R166" s="2965"/>
      <c r="S166" s="2570"/>
      <c r="T166" s="780"/>
      <c r="U166" s="781"/>
      <c r="V166" s="781" t="s">
        <v>538</v>
      </c>
      <c r="W166" s="782"/>
      <c r="Y166" s="1722"/>
      <c r="Z166" s="1722"/>
      <c r="AA166" s="1722"/>
      <c r="AB166" s="1722"/>
      <c r="AC166" s="1722"/>
      <c r="AD166" s="1722"/>
      <c r="AE166" s="1722"/>
      <c r="AF166" s="1722"/>
      <c r="AG166" s="1722"/>
      <c r="AH166" s="1722"/>
      <c r="AI166" s="1722"/>
      <c r="AJ166" s="1722"/>
      <c r="AK166" s="1722"/>
    </row>
    <row s="28795" customFormat="1" customHeight="1" ht="17.25">
      <c r="A167" s="2303"/>
      <c r="C167" s="2308"/>
      <c r="D167" s="2293"/>
      <c r="E167" s="2310"/>
      <c r="F167" s="2247"/>
      <c r="G167" s="2311"/>
      <c r="H167" s="2293"/>
      <c r="I167" s="2293"/>
      <c r="J167" s="2312"/>
      <c r="K167" s="2223"/>
      <c r="L167" s="2966"/>
      <c r="M167" s="2966"/>
      <c r="N167" s="2968"/>
      <c r="O167" s="2575"/>
      <c r="P167" s="780"/>
      <c r="Q167" s="781"/>
      <c r="R167" s="781" t="s">
        <v>539</v>
      </c>
      <c r="S167" s="2309"/>
      <c r="T167" s="2309"/>
      <c r="U167" s="2309"/>
      <c r="V167" s="2309"/>
      <c r="W167" s="782"/>
      <c r="Y167" s="1722"/>
      <c r="Z167" s="1722"/>
      <c r="AA167" s="1722"/>
      <c r="AB167" s="1722"/>
      <c r="AC167" s="1722"/>
      <c r="AD167" s="1722"/>
      <c r="AE167" s="1722"/>
      <c r="AF167" s="1722"/>
      <c r="AG167" s="1722"/>
      <c r="AH167" s="1722"/>
      <c r="AI167" s="1722"/>
      <c r="AJ167" s="1722"/>
      <c r="AK167" s="1722"/>
    </row>
    <row customHeight="1" ht="17.25">
      <c r="G168" s="2302"/>
      <c r="H168" s="2302"/>
      <c r="I168" s="2302"/>
      <c r="M168" s="2298"/>
    </row>
    <row s="28795" customFormat="1" customHeight="1" ht="17.25">
      <c r="A169" s="2303"/>
      <c r="C169" s="2305"/>
      <c r="D169" s="2293"/>
      <c r="E169" s="2310"/>
      <c r="F169" s="2247"/>
      <c r="G169" s="2311"/>
      <c r="H169" s="2293"/>
      <c r="I169" s="2293"/>
      <c r="J169" s="2312"/>
      <c r="K169" s="2223"/>
      <c r="L169" s="2219"/>
      <c r="M169" s="2219"/>
      <c r="N169" s="2511"/>
      <c r="O169" s="2250"/>
      <c r="P169" s="2571"/>
      <c r="Q169" s="2571" t="s">
        <v>132</v>
      </c>
      <c r="R169" s="2965" t="s">
        <v>22</v>
      </c>
      <c r="S169" s="2570" t="s">
        <v>66</v>
      </c>
      <c r="T169" s="2274"/>
      <c r="U169" s="2274" t="s">
        <v>132</v>
      </c>
      <c r="V169" s="2306" t="s">
        <v>22</v>
      </c>
      <c r="W169" s="2264"/>
      <c r="Y169" s="1730"/>
      <c r="Z169" s="1730"/>
      <c r="AA169" s="1730"/>
      <c r="AB169" s="1730"/>
      <c r="AC169" s="1730"/>
      <c r="AD169" s="1730"/>
      <c r="AE169" s="1730"/>
      <c r="AF169" s="1730"/>
      <c r="AG169" s="1730"/>
      <c r="AH169" s="1730"/>
      <c r="AI169" s="1730"/>
      <c r="AJ169" s="1730"/>
      <c r="AK169" s="1730"/>
      <c r="AL169" s="2307"/>
      <c r="AM169" s="2307"/>
      <c r="AN169" s="1730"/>
      <c r="AO169" s="1730"/>
      <c r="AP169" s="1730"/>
      <c r="AQ169" s="1730"/>
    </row>
    <row s="28795" customFormat="1" customHeight="1" ht="17.25">
      <c r="A170" s="2303"/>
      <c r="C170" s="2308"/>
      <c r="D170" s="2293"/>
      <c r="E170" s="2310"/>
      <c r="F170" s="2247"/>
      <c r="G170" s="2311"/>
      <c r="H170" s="2293"/>
      <c r="I170" s="2293"/>
      <c r="J170" s="2312"/>
      <c r="K170" s="2223"/>
      <c r="L170" s="2219"/>
      <c r="M170" s="2219"/>
      <c r="N170" s="2511"/>
      <c r="O170" s="2250"/>
      <c r="P170" s="2571"/>
      <c r="Q170" s="2571"/>
      <c r="R170" s="2965"/>
      <c r="S170" s="2570"/>
      <c r="T170" s="780"/>
      <c r="U170" s="781"/>
      <c r="V170" s="781" t="s">
        <v>538</v>
      </c>
      <c r="W170" s="782"/>
      <c r="Y170" s="1722"/>
      <c r="Z170" s="1722"/>
      <c r="AA170" s="1722"/>
      <c r="AB170" s="1722"/>
      <c r="AC170" s="1722"/>
      <c r="AD170" s="1722"/>
      <c r="AE170" s="1722"/>
      <c r="AF170" s="1722"/>
      <c r="AG170" s="1722"/>
      <c r="AH170" s="1722"/>
      <c r="AI170" s="1722"/>
      <c r="AJ170" s="1722"/>
      <c r="AK170" s="1722"/>
    </row>
    <row customHeight="1" ht="17.25">
      <c r="G171" s="2302"/>
      <c r="H171" s="2302"/>
      <c r="I171" s="2302"/>
      <c r="M171" s="2298"/>
    </row>
    <row s="28795" customFormat="1" customHeight="1" ht="17.25">
      <c r="A172" s="2303"/>
      <c r="C172" s="2305"/>
      <c r="D172" s="2293"/>
      <c r="E172" s="2310"/>
      <c r="F172" s="2247"/>
      <c r="G172" s="2311"/>
      <c r="H172" s="2219"/>
      <c r="I172" s="2219"/>
      <c r="J172" s="2220"/>
      <c r="K172" s="2311"/>
      <c r="L172" s="2219"/>
      <c r="M172" s="2219"/>
      <c r="N172" s="2311"/>
      <c r="O172" s="2311"/>
      <c r="P172" s="2219"/>
      <c r="Q172" s="2219"/>
      <c r="R172" s="2221"/>
      <c r="S172" s="2311"/>
      <c r="T172" s="2274"/>
      <c r="U172" s="2274" t="s">
        <v>132</v>
      </c>
      <c r="V172" s="2306" t="s">
        <v>22</v>
      </c>
      <c r="W172" s="2264"/>
      <c r="Y172" s="1730"/>
      <c r="Z172" s="1730"/>
      <c r="AA172" s="1730"/>
      <c r="AB172" s="1730"/>
      <c r="AC172" s="1730"/>
      <c r="AD172" s="1730"/>
      <c r="AE172" s="1730"/>
      <c r="AF172" s="1730"/>
      <c r="AG172" s="1730"/>
      <c r="AH172" s="1730"/>
      <c r="AI172" s="1730"/>
      <c r="AJ172" s="1730"/>
      <c r="AK172" s="1730"/>
      <c r="AL172" s="2307"/>
      <c r="AM172" s="2307"/>
      <c r="AN172" s="1730"/>
      <c r="AO172" s="1730"/>
      <c r="AP172" s="1730"/>
      <c r="AQ172" s="1730"/>
    </row>
    <row r="174" s="28530" customFormat="1" customHeight="1" ht="17.25">
      <c r="A174" s="2278" t="s">
        <v>5798</v>
      </c>
    </row>
    <row customHeight="1" ht="17.25">
      <c r="G175" s="2302"/>
      <c r="H175" s="2302"/>
      <c r="I175" s="2302"/>
      <c r="M175" s="2298"/>
    </row>
    <row s="28795" customFormat="1" customHeight="1" ht="17.25">
      <c r="A176" s="2303"/>
      <c r="C176" s="2305"/>
      <c r="D176" s="2992"/>
      <c r="E176" s="2606"/>
      <c r="F176" s="2608"/>
      <c r="G176" s="2994"/>
      <c r="H176" s="2992"/>
      <c r="I176" s="2992">
        <v>1</v>
      </c>
      <c r="J176" s="2964"/>
      <c r="K176" s="2648" t="s">
        <v>66</v>
      </c>
      <c r="L176" s="2571"/>
      <c r="M176" s="2571" t="s">
        <v>132</v>
      </c>
      <c r="N176" s="2967" t="str">
        <f>IF(Z176="","",INDEX(TERRITORY_MR_LIST,MATCH(Z176,TERRITORY_LIST_ID,0)))</f>
        <v/>
      </c>
      <c r="O176" s="2648" t="s">
        <v>66</v>
      </c>
      <c r="P176" s="2571"/>
      <c r="Q176" s="2571" t="s">
        <v>132</v>
      </c>
      <c r="R176" s="2965" t="s">
        <v>22</v>
      </c>
      <c r="S176" s="2869" t="s">
        <v>19</v>
      </c>
      <c r="T176" s="2265"/>
      <c r="U176" s="2265" t="s">
        <v>132</v>
      </c>
      <c r="V176" s="1897"/>
      <c r="W176" s="2964"/>
      <c r="Y176" s="1730"/>
      <c r="Z176" s="1730"/>
      <c r="AA176" s="1730"/>
      <c r="AB176" s="1730"/>
      <c r="AC176" s="1730"/>
      <c r="AD176" s="1730"/>
      <c r="AE176" s="1730"/>
      <c r="AF176" s="1730"/>
      <c r="AG176" s="1730"/>
      <c r="AH176" s="1730"/>
      <c r="AI176" s="1730"/>
      <c r="AJ176" s="1730"/>
      <c r="AK176" s="1730"/>
      <c r="AL176" s="2307"/>
      <c r="AM176" s="2307"/>
      <c r="AN176" s="1730"/>
      <c r="AO176" s="1730"/>
      <c r="AP176" s="1730"/>
      <c r="AQ176" s="1730"/>
    </row>
    <row s="28795" customFormat="1" customHeight="1" ht="17.25">
      <c r="A177" s="2303"/>
      <c r="C177" s="2308"/>
      <c r="D177" s="2992"/>
      <c r="E177" s="2606"/>
      <c r="F177" s="2609"/>
      <c r="G177" s="2994"/>
      <c r="H177" s="2992"/>
      <c r="I177" s="2992"/>
      <c r="J177" s="2964"/>
      <c r="K177" s="2649"/>
      <c r="L177" s="2571"/>
      <c r="M177" s="2571"/>
      <c r="N177" s="2967"/>
      <c r="O177" s="2649"/>
      <c r="P177" s="2571"/>
      <c r="Q177" s="2571"/>
      <c r="R177" s="2965"/>
      <c r="S177" s="2869"/>
      <c r="T177" s="1898"/>
      <c r="U177" s="1899"/>
      <c r="V177" s="1899"/>
      <c r="W177" s="2964"/>
      <c r="Y177" s="1722"/>
      <c r="Z177" s="1722"/>
      <c r="AA177" s="1722"/>
      <c r="AB177" s="1722"/>
      <c r="AC177" s="1722"/>
      <c r="AD177" s="1722"/>
      <c r="AE177" s="1722"/>
      <c r="AF177" s="1722"/>
      <c r="AG177" s="1722"/>
      <c r="AH177" s="1722"/>
      <c r="AI177" s="1722"/>
      <c r="AJ177" s="1722"/>
      <c r="AK177" s="1722"/>
    </row>
    <row s="28795" customFormat="1" customHeight="1" ht="17.25">
      <c r="A178" s="2303"/>
      <c r="C178" s="2308"/>
      <c r="D178" s="2966"/>
      <c r="E178" s="2993"/>
      <c r="F178" s="2609"/>
      <c r="G178" s="2995"/>
      <c r="H178" s="2966"/>
      <c r="I178" s="2966"/>
      <c r="J178" s="2996"/>
      <c r="K178" s="2649"/>
      <c r="L178" s="2966"/>
      <c r="M178" s="2966"/>
      <c r="N178" s="2968"/>
      <c r="O178" s="2575"/>
      <c r="P178" s="780"/>
      <c r="Q178" s="781"/>
      <c r="R178" s="781" t="s">
        <v>539</v>
      </c>
      <c r="S178" s="2309"/>
      <c r="T178" s="2309"/>
      <c r="U178" s="2309"/>
      <c r="V178" s="2309"/>
      <c r="W178" s="1896"/>
      <c r="Y178" s="1722"/>
      <c r="Z178" s="1722"/>
      <c r="AA178" s="1722"/>
      <c r="AB178" s="1722"/>
      <c r="AC178" s="1722"/>
      <c r="AD178" s="1722"/>
      <c r="AE178" s="1722"/>
      <c r="AF178" s="1722"/>
      <c r="AG178" s="1722"/>
      <c r="AH178" s="1722"/>
      <c r="AI178" s="1722"/>
      <c r="AJ178" s="1722"/>
      <c r="AK178" s="1722"/>
    </row>
    <row s="28795" customFormat="1" customHeight="1" ht="17.25">
      <c r="A179" s="2303"/>
      <c r="C179" s="2308"/>
      <c r="D179" s="2966"/>
      <c r="E179" s="2993"/>
      <c r="F179" s="2609"/>
      <c r="G179" s="2995"/>
      <c r="H179" s="2966"/>
      <c r="I179" s="2966"/>
      <c r="J179" s="2996"/>
      <c r="K179" s="2575"/>
      <c r="L179" s="780"/>
      <c r="M179" s="781"/>
      <c r="N179" s="781" t="s">
        <v>540</v>
      </c>
      <c r="O179" s="781"/>
      <c r="P179" s="781"/>
      <c r="Q179" s="781"/>
      <c r="R179" s="781"/>
      <c r="S179" s="2309"/>
      <c r="T179" s="2309"/>
      <c r="U179" s="2309"/>
      <c r="V179" s="2309"/>
      <c r="W179" s="782"/>
      <c r="Y179" s="1722"/>
      <c r="Z179" s="1722"/>
      <c r="AA179" s="1722"/>
      <c r="AB179" s="1722"/>
      <c r="AC179" s="1722"/>
      <c r="AD179" s="1722"/>
      <c r="AE179" s="1722"/>
      <c r="AF179" s="1722"/>
      <c r="AG179" s="1722"/>
      <c r="AH179" s="1722"/>
      <c r="AI179" s="1722"/>
      <c r="AJ179" s="1722"/>
      <c r="AK179" s="1722"/>
    </row>
    <row s="28795" customFormat="1" customHeight="1" ht="17.25">
      <c r="A180" s="2303"/>
      <c r="C180" s="2308"/>
      <c r="D180" s="2966"/>
      <c r="E180" s="2993"/>
      <c r="F180" s="2610"/>
      <c r="G180" s="2995"/>
      <c r="H180" s="780"/>
      <c r="I180" s="781"/>
      <c r="J180" s="781" t="s">
        <v>572</v>
      </c>
      <c r="K180" s="781"/>
      <c r="L180" s="781"/>
      <c r="M180" s="781"/>
      <c r="N180" s="781"/>
      <c r="O180" s="781"/>
      <c r="P180" s="781"/>
      <c r="Q180" s="781"/>
      <c r="R180" s="781"/>
      <c r="S180" s="2309"/>
      <c r="T180" s="2309"/>
      <c r="U180" s="2309"/>
      <c r="V180" s="2309"/>
      <c r="W180" s="782"/>
      <c r="Y180" s="1722"/>
      <c r="Z180" s="1722"/>
      <c r="AA180" s="1722"/>
      <c r="AB180" s="1722"/>
      <c r="AC180" s="1722"/>
      <c r="AD180" s="1722"/>
      <c r="AE180" s="1722"/>
      <c r="AF180" s="1722"/>
      <c r="AG180" s="1722"/>
      <c r="AH180" s="1722"/>
      <c r="AI180" s="1722"/>
      <c r="AJ180" s="1722"/>
      <c r="AK180" s="1722"/>
    </row>
    <row customHeight="1" ht="17.25">
      <c r="A181" s="2313"/>
    </row>
    <row s="28795" customFormat="1" customHeight="1" ht="17.25">
      <c r="A182" s="2303"/>
      <c r="C182" s="2305"/>
      <c r="D182" s="2293"/>
      <c r="E182" s="2310"/>
      <c r="F182" s="2247"/>
      <c r="G182" s="2311"/>
      <c r="H182" s="2992"/>
      <c r="I182" s="2992">
        <v>1</v>
      </c>
      <c r="J182" s="2964"/>
      <c r="K182" s="2648" t="s">
        <v>66</v>
      </c>
      <c r="L182" s="2571"/>
      <c r="M182" s="2571" t="s">
        <v>132</v>
      </c>
      <c r="N182" s="2967" t="str">
        <f>IF(Z182="","",INDEX(TERRITORY_MR_LIST,MATCH(Z182,TERRITORY_LIST_ID,0)))</f>
        <v/>
      </c>
      <c r="O182" s="2648" t="s">
        <v>66</v>
      </c>
      <c r="P182" s="2571"/>
      <c r="Q182" s="2571" t="s">
        <v>132</v>
      </c>
      <c r="R182" s="2965" t="s">
        <v>22</v>
      </c>
      <c r="S182" s="2869" t="s">
        <v>19</v>
      </c>
      <c r="T182" s="2265"/>
      <c r="U182" s="2265" t="s">
        <v>132</v>
      </c>
      <c r="V182" s="1897"/>
      <c r="W182" s="2964"/>
      <c r="Y182" s="1730"/>
      <c r="Z182" s="1730"/>
      <c r="AA182" s="1730"/>
      <c r="AB182" s="1730"/>
      <c r="AC182" s="1730"/>
      <c r="AD182" s="1730"/>
      <c r="AE182" s="1730"/>
      <c r="AF182" s="1730"/>
      <c r="AG182" s="1730"/>
      <c r="AH182" s="1730"/>
      <c r="AI182" s="1730"/>
      <c r="AJ182" s="1730"/>
      <c r="AK182" s="1730"/>
      <c r="AL182" s="2307"/>
      <c r="AM182" s="2307"/>
      <c r="AN182" s="1730"/>
      <c r="AO182" s="1730"/>
      <c r="AP182" s="1730"/>
      <c r="AQ182" s="1730"/>
    </row>
    <row s="28795" customFormat="1" customHeight="1" ht="17.25">
      <c r="A183" s="2303"/>
      <c r="C183" s="2308"/>
      <c r="D183" s="2293"/>
      <c r="E183" s="2310"/>
      <c r="F183" s="2247"/>
      <c r="G183" s="2311"/>
      <c r="H183" s="2992"/>
      <c r="I183" s="2992"/>
      <c r="J183" s="2964"/>
      <c r="K183" s="2649"/>
      <c r="L183" s="2571"/>
      <c r="M183" s="2571"/>
      <c r="N183" s="2967"/>
      <c r="O183" s="2649"/>
      <c r="P183" s="2571"/>
      <c r="Q183" s="2571"/>
      <c r="R183" s="2965"/>
      <c r="S183" s="2869"/>
      <c r="T183" s="1898"/>
      <c r="U183" s="1899"/>
      <c r="V183" s="1899"/>
      <c r="W183" s="2964"/>
      <c r="Y183" s="1722"/>
      <c r="Z183" s="1722"/>
      <c r="AA183" s="1722"/>
      <c r="AB183" s="1722"/>
      <c r="AC183" s="1722"/>
      <c r="AD183" s="1722"/>
      <c r="AE183" s="1722"/>
      <c r="AF183" s="1722"/>
      <c r="AG183" s="1722"/>
      <c r="AH183" s="1722"/>
      <c r="AI183" s="1722"/>
      <c r="AJ183" s="1722"/>
      <c r="AK183" s="1722"/>
    </row>
    <row s="28795" customFormat="1" customHeight="1" ht="17.25">
      <c r="A184" s="2303"/>
      <c r="C184" s="2308"/>
      <c r="D184" s="2293"/>
      <c r="E184" s="2310"/>
      <c r="F184" s="2247"/>
      <c r="G184" s="2311"/>
      <c r="H184" s="2966"/>
      <c r="I184" s="2966"/>
      <c r="J184" s="2996"/>
      <c r="K184" s="2649"/>
      <c r="L184" s="2966"/>
      <c r="M184" s="2966"/>
      <c r="N184" s="2968"/>
      <c r="O184" s="2575"/>
      <c r="P184" s="780"/>
      <c r="Q184" s="781"/>
      <c r="R184" s="781" t="s">
        <v>539</v>
      </c>
      <c r="S184" s="2309"/>
      <c r="T184" s="2309"/>
      <c r="U184" s="2309"/>
      <c r="V184" s="2309"/>
      <c r="W184" s="1896"/>
      <c r="Y184" s="1722"/>
      <c r="Z184" s="1722"/>
      <c r="AA184" s="1722"/>
      <c r="AB184" s="1722"/>
      <c r="AC184" s="1722"/>
      <c r="AD184" s="1722"/>
      <c r="AE184" s="1722"/>
      <c r="AF184" s="1722"/>
      <c r="AG184" s="1722"/>
      <c r="AH184" s="1722"/>
      <c r="AI184" s="1722"/>
      <c r="AJ184" s="1722"/>
      <c r="AK184" s="1722"/>
    </row>
    <row s="28795" customFormat="1" customHeight="1" ht="17.25">
      <c r="A185" s="2303"/>
      <c r="C185" s="2308"/>
      <c r="D185" s="2293"/>
      <c r="E185" s="2310"/>
      <c r="F185" s="2247"/>
      <c r="G185" s="2311"/>
      <c r="H185" s="2966"/>
      <c r="I185" s="2966"/>
      <c r="J185" s="2996"/>
      <c r="K185" s="2575"/>
      <c r="L185" s="780"/>
      <c r="M185" s="781"/>
      <c r="N185" s="781" t="s">
        <v>540</v>
      </c>
      <c r="O185" s="781"/>
      <c r="P185" s="781"/>
      <c r="Q185" s="781"/>
      <c r="R185" s="781"/>
      <c r="S185" s="2309"/>
      <c r="T185" s="2309"/>
      <c r="U185" s="2309"/>
      <c r="V185" s="2309"/>
      <c r="W185" s="782"/>
      <c r="Y185" s="1722"/>
      <c r="Z185" s="1722"/>
      <c r="AA185" s="1722"/>
      <c r="AB185" s="1722"/>
      <c r="AC185" s="1722"/>
      <c r="AD185" s="1722"/>
      <c r="AE185" s="1722"/>
      <c r="AF185" s="1722"/>
      <c r="AG185" s="1722"/>
      <c r="AH185" s="1722"/>
      <c r="AI185" s="1722"/>
      <c r="AJ185" s="1722"/>
      <c r="AK185" s="1722"/>
    </row>
    <row customHeight="1" ht="17.25">
      <c r="A186" s="2313"/>
    </row>
    <row s="28795" customFormat="1" customHeight="1" ht="17.25">
      <c r="A187" s="2303"/>
      <c r="C187" s="2305"/>
      <c r="D187" s="2293"/>
      <c r="E187" s="2310"/>
      <c r="F187" s="2247"/>
      <c r="G187" s="2311"/>
      <c r="H187" s="2293"/>
      <c r="I187" s="2293"/>
      <c r="J187" s="2314"/>
      <c r="K187" s="2311"/>
      <c r="L187" s="2571"/>
      <c r="M187" s="2571" t="s">
        <v>132</v>
      </c>
      <c r="N187" s="2967" t="str">
        <f>IF(Z187="","",INDEX(TERRITORY_MR_LIST,MATCH(Z187,TERRITORY_LIST_ID,0)))</f>
        <v/>
      </c>
      <c r="O187" s="2648" t="s">
        <v>66</v>
      </c>
      <c r="P187" s="2571"/>
      <c r="Q187" s="2571" t="s">
        <v>132</v>
      </c>
      <c r="R187" s="2965" t="s">
        <v>22</v>
      </c>
      <c r="S187" s="2869" t="s">
        <v>19</v>
      </c>
      <c r="T187" s="2265"/>
      <c r="U187" s="2265" t="s">
        <v>132</v>
      </c>
      <c r="V187" s="1897"/>
      <c r="W187" s="2964"/>
      <c r="Y187" s="1730"/>
      <c r="Z187" s="1730"/>
      <c r="AA187" s="1730"/>
      <c r="AB187" s="1730"/>
      <c r="AC187" s="1730"/>
      <c r="AD187" s="1730"/>
      <c r="AE187" s="1730"/>
      <c r="AF187" s="1730"/>
      <c r="AG187" s="1730"/>
      <c r="AH187" s="1730"/>
      <c r="AI187" s="1730"/>
      <c r="AJ187" s="1730"/>
      <c r="AK187" s="1730"/>
      <c r="AL187" s="2307"/>
      <c r="AM187" s="2307"/>
      <c r="AN187" s="1730"/>
      <c r="AO187" s="1730"/>
      <c r="AP187" s="1730"/>
      <c r="AQ187" s="1730"/>
    </row>
    <row s="28795" customFormat="1" customHeight="1" ht="17.25">
      <c r="A188" s="2303"/>
      <c r="C188" s="2308"/>
      <c r="D188" s="2293"/>
      <c r="E188" s="2310"/>
      <c r="F188" s="2247"/>
      <c r="G188" s="2311"/>
      <c r="H188" s="2293"/>
      <c r="I188" s="2293"/>
      <c r="J188" s="2314"/>
      <c r="K188" s="2311"/>
      <c r="L188" s="2571"/>
      <c r="M188" s="2571"/>
      <c r="N188" s="2967"/>
      <c r="O188" s="2649"/>
      <c r="P188" s="2571"/>
      <c r="Q188" s="2571"/>
      <c r="R188" s="2965"/>
      <c r="S188" s="2869"/>
      <c r="T188" s="1898"/>
      <c r="U188" s="1899"/>
      <c r="V188" s="1899"/>
      <c r="W188" s="2964"/>
      <c r="Y188" s="1722"/>
      <c r="Z188" s="1722"/>
      <c r="AA188" s="1722"/>
      <c r="AB188" s="1722"/>
      <c r="AC188" s="1722"/>
      <c r="AD188" s="1722"/>
      <c r="AE188" s="1722"/>
      <c r="AF188" s="1722"/>
      <c r="AG188" s="1722"/>
      <c r="AH188" s="1722"/>
      <c r="AI188" s="1722"/>
      <c r="AJ188" s="1722"/>
      <c r="AK188" s="1722"/>
    </row>
    <row s="28795" customFormat="1" customHeight="1" ht="17.25">
      <c r="A189" s="2303"/>
      <c r="C189" s="2308"/>
      <c r="D189" s="2293"/>
      <c r="E189" s="2310"/>
      <c r="F189" s="2247"/>
      <c r="G189" s="2311"/>
      <c r="H189" s="2293"/>
      <c r="I189" s="2293"/>
      <c r="J189" s="2314"/>
      <c r="K189" s="2311"/>
      <c r="L189" s="2966"/>
      <c r="M189" s="2966"/>
      <c r="N189" s="2968"/>
      <c r="O189" s="2575"/>
      <c r="P189" s="780"/>
      <c r="Q189" s="781"/>
      <c r="R189" s="781" t="s">
        <v>539</v>
      </c>
      <c r="S189" s="2309"/>
      <c r="T189" s="2309"/>
      <c r="U189" s="2309"/>
      <c r="V189" s="2309"/>
      <c r="W189" s="1896"/>
      <c r="Y189" s="1722"/>
      <c r="Z189" s="1722"/>
      <c r="AA189" s="1722"/>
      <c r="AB189" s="1722"/>
      <c r="AC189" s="1722"/>
      <c r="AD189" s="1722"/>
      <c r="AE189" s="1722"/>
      <c r="AF189" s="1722"/>
      <c r="AG189" s="1722"/>
      <c r="AH189" s="1722"/>
      <c r="AI189" s="1722"/>
      <c r="AJ189" s="1722"/>
      <c r="AK189" s="1722"/>
    </row>
    <row customHeight="1" ht="17.25">
      <c r="A190" s="2313"/>
    </row>
    <row s="28795" customFormat="1" customHeight="1" ht="17.25">
      <c r="A191" s="2303"/>
      <c r="C191" s="2305"/>
      <c r="D191" s="2293"/>
      <c r="E191" s="2310"/>
      <c r="F191" s="2247"/>
      <c r="G191" s="2311"/>
      <c r="H191" s="2293"/>
      <c r="I191" s="2293"/>
      <c r="J191" s="2314"/>
      <c r="K191" s="2311"/>
      <c r="L191" s="2293"/>
      <c r="M191" s="2293"/>
      <c r="N191" s="2511"/>
      <c r="O191" s="2250"/>
      <c r="P191" s="2571"/>
      <c r="Q191" s="2571" t="s">
        <v>132</v>
      </c>
      <c r="R191" s="2965" t="s">
        <v>22</v>
      </c>
      <c r="S191" s="2869" t="s">
        <v>19</v>
      </c>
      <c r="T191" s="2265"/>
      <c r="U191" s="2265" t="s">
        <v>132</v>
      </c>
      <c r="V191" s="1897"/>
      <c r="W191" s="2964"/>
      <c r="Y191" s="1730"/>
      <c r="Z191" s="1730"/>
      <c r="AA191" s="1730"/>
      <c r="AB191" s="1730"/>
      <c r="AC191" s="1730"/>
      <c r="AD191" s="1730"/>
      <c r="AE191" s="1730"/>
      <c r="AF191" s="1730"/>
      <c r="AG191" s="1730"/>
      <c r="AH191" s="1730"/>
      <c r="AI191" s="1730"/>
      <c r="AJ191" s="1730"/>
      <c r="AK191" s="1730"/>
      <c r="AL191" s="2307"/>
      <c r="AM191" s="2307"/>
      <c r="AN191" s="1730"/>
      <c r="AO191" s="1730"/>
      <c r="AP191" s="1730"/>
      <c r="AQ191" s="1730"/>
    </row>
    <row s="28795" customFormat="1" customHeight="1" ht="17.25">
      <c r="A192" s="2303"/>
      <c r="C192" s="2308"/>
      <c r="D192" s="2293"/>
      <c r="E192" s="2310"/>
      <c r="F192" s="2247"/>
      <c r="G192" s="2311"/>
      <c r="H192" s="2293"/>
      <c r="I192" s="2293"/>
      <c r="J192" s="2314"/>
      <c r="K192" s="2311"/>
      <c r="L192" s="2293"/>
      <c r="M192" s="2293"/>
      <c r="N192" s="2511"/>
      <c r="O192" s="2250"/>
      <c r="P192" s="2571"/>
      <c r="Q192" s="2571"/>
      <c r="R192" s="2965"/>
      <c r="S192" s="2869"/>
      <c r="T192" s="1898"/>
      <c r="U192" s="1899"/>
      <c r="V192" s="1899"/>
      <c r="W192" s="2964"/>
      <c r="Y192" s="1722"/>
      <c r="Z192" s="1722"/>
      <c r="AA192" s="1722"/>
      <c r="AB192" s="1722"/>
      <c r="AC192" s="1722"/>
      <c r="AD192" s="1722"/>
      <c r="AE192" s="1722"/>
      <c r="AF192" s="1722"/>
      <c r="AG192" s="1722"/>
      <c r="AH192" s="1722"/>
      <c r="AI192" s="1722"/>
      <c r="AJ192" s="1722"/>
      <c r="AK192" s="1722"/>
    </row>
    <row customHeight="1" ht="17.25">
      <c r="A193" s="2313"/>
    </row>
    <row customHeight="1" ht="16.5">
      <c r="A194" s="2303"/>
      <c r="B194" s="2304"/>
      <c r="C194" s="2308"/>
      <c r="D194" s="3016"/>
      <c r="E194" s="2642"/>
      <c r="F194" s="2642"/>
      <c r="G194" s="2590"/>
      <c r="H194" s="3017"/>
      <c r="I194" s="3030"/>
      <c r="J194" s="2615"/>
      <c r="K194" s="2600"/>
      <c r="L194" s="2600"/>
      <c r="M194" s="2600"/>
      <c r="N194" s="3028"/>
      <c r="O194" s="2600"/>
      <c r="P194" s="2600"/>
      <c r="Q194" s="2600"/>
      <c r="R194" s="3026"/>
      <c r="S194" s="2600"/>
      <c r="T194" s="2246"/>
      <c r="U194" s="2246"/>
      <c r="V194" s="2315"/>
      <c r="W194" s="1759"/>
    </row>
    <row customHeight="1" ht="16.5">
      <c r="A195" s="2303"/>
      <c r="B195" s="2304"/>
      <c r="C195" s="2308"/>
      <c r="D195" s="3016"/>
      <c r="E195" s="2642"/>
      <c r="F195" s="2642"/>
      <c r="G195" s="2590"/>
      <c r="H195" s="3018"/>
      <c r="I195" s="3031"/>
      <c r="J195" s="2616"/>
      <c r="K195" s="2601"/>
      <c r="L195" s="2601"/>
      <c r="M195" s="2601"/>
      <c r="N195" s="3029"/>
      <c r="O195" s="2601"/>
      <c r="P195" s="2601"/>
      <c r="Q195" s="2601"/>
      <c r="R195" s="3027"/>
      <c r="S195" s="2601"/>
      <c r="T195" s="1760"/>
      <c r="U195" s="1760"/>
      <c r="V195" s="1760"/>
      <c r="W195" s="1761"/>
    </row>
    <row customHeight="1" ht="17.25">
      <c r="A196" s="2303"/>
      <c r="B196" s="2304"/>
      <c r="C196" s="2308"/>
      <c r="D196" s="3016"/>
      <c r="E196" s="2642"/>
      <c r="F196" s="2642"/>
      <c r="G196" s="2590"/>
      <c r="H196" s="3018"/>
      <c r="I196" s="3031"/>
      <c r="J196" s="3019"/>
      <c r="K196" s="2601"/>
      <c r="L196" s="2601"/>
      <c r="M196" s="2601"/>
      <c r="N196" s="3027"/>
      <c r="O196" s="2601"/>
      <c r="P196" s="2249"/>
      <c r="Q196" s="1760"/>
      <c r="R196" s="1760"/>
      <c r="S196" s="2316"/>
      <c r="T196" s="2316"/>
      <c r="U196" s="2316"/>
      <c r="V196" s="2316"/>
      <c r="W196" s="1761"/>
    </row>
    <row customHeight="1" ht="17.25">
      <c r="A197" s="2303"/>
      <c r="B197" s="2304"/>
      <c r="C197" s="2308"/>
      <c r="D197" s="3016"/>
      <c r="E197" s="2642"/>
      <c r="F197" s="2642"/>
      <c r="G197" s="2590"/>
      <c r="H197" s="3018"/>
      <c r="I197" s="3031"/>
      <c r="J197" s="3019"/>
      <c r="K197" s="2601"/>
      <c r="L197" s="1760"/>
      <c r="M197" s="1760"/>
      <c r="N197" s="1760"/>
      <c r="O197" s="1760"/>
      <c r="P197" s="1760"/>
      <c r="Q197" s="1760"/>
      <c r="R197" s="1760"/>
      <c r="S197" s="2316"/>
      <c r="T197" s="2316"/>
      <c r="U197" s="2316"/>
      <c r="V197" s="2316"/>
      <c r="W197" s="1761"/>
    </row>
    <row customHeight="1" ht="17.25">
      <c r="A198" s="2303"/>
      <c r="B198" s="2304"/>
      <c r="C198" s="2308"/>
      <c r="D198" s="3016"/>
      <c r="E198" s="2642"/>
      <c r="F198" s="2642"/>
      <c r="G198" s="2590"/>
      <c r="H198" s="1762"/>
      <c r="I198" s="1763"/>
      <c r="J198" s="1763"/>
      <c r="K198" s="1763"/>
      <c r="L198" s="1763"/>
      <c r="M198" s="1763"/>
      <c r="N198" s="1763"/>
      <c r="O198" s="1763"/>
      <c r="P198" s="1763"/>
      <c r="Q198" s="1763"/>
      <c r="R198" s="1763"/>
      <c r="S198" s="2317"/>
      <c r="T198" s="2317"/>
      <c r="U198" s="2317"/>
      <c r="V198" s="2317"/>
      <c r="W198" s="1765"/>
    </row>
    <row r="200" s="28530" customFormat="1" customHeight="1" ht="17.25">
      <c r="A200" s="2278" t="s">
        <v>5799</v>
      </c>
    </row>
    <row customHeight="1" ht="17.25">
      <c r="G201" s="2302"/>
      <c r="H201" s="2302"/>
      <c r="I201" s="2302"/>
      <c r="M201" s="2298"/>
    </row>
    <row s="28966" customFormat="1" customHeight="1" ht="15">
      <c r="D202" s="2986"/>
      <c r="E202" s="2662"/>
      <c r="F202" s="2662"/>
      <c r="G202" s="2648"/>
      <c r="H202" s="2027"/>
      <c r="I202" s="2990">
        <v>1</v>
      </c>
      <c r="J202" s="2964"/>
      <c r="K202" s="2042"/>
      <c r="L202" s="2648" t="s">
        <v>66</v>
      </c>
      <c r="M202" s="2648" t="s">
        <v>66</v>
      </c>
      <c r="N202" s="2027"/>
      <c r="O202" s="2571" t="s">
        <v>132</v>
      </c>
      <c r="P202" s="2980"/>
      <c r="Q202" s="2043"/>
      <c r="R202" s="2648" t="s">
        <v>66</v>
      </c>
      <c r="S202" s="2648" t="s">
        <v>66</v>
      </c>
      <c r="T202" s="2318"/>
      <c r="U202" s="2571" t="s">
        <v>132</v>
      </c>
      <c r="V202" s="2987" t="str">
        <f>IF(AK202="","",INDEX(TERRITORY_MR_LIST,MATCH(AK202,TERRITORY_LIST_ID,0)))</f>
        <v/>
      </c>
      <c r="W202" s="2044"/>
      <c r="X202" s="2648" t="s">
        <v>66</v>
      </c>
      <c r="Y202" s="2648" t="s">
        <v>19</v>
      </c>
      <c r="Z202" s="2027"/>
      <c r="AA202" s="2571" t="s">
        <v>132</v>
      </c>
      <c r="AB202" s="2989"/>
      <c r="AC202" s="2045"/>
      <c r="AD202" s="2648" t="s">
        <v>66</v>
      </c>
      <c r="AE202" s="2648" t="s">
        <v>19</v>
      </c>
      <c r="AF202" s="2025"/>
      <c r="AG202" s="2274" t="s">
        <v>132</v>
      </c>
      <c r="AH202" s="2035"/>
      <c r="AI202" s="2264"/>
    </row>
    <row s="28966" customFormat="1" customHeight="1" ht="15">
      <c r="D203" s="2986"/>
      <c r="E203" s="2662"/>
      <c r="F203" s="2662"/>
      <c r="G203" s="2649"/>
      <c r="H203" s="2027"/>
      <c r="I203" s="2990"/>
      <c r="J203" s="2964"/>
      <c r="K203" s="2026"/>
      <c r="L203" s="2649"/>
      <c r="M203" s="2649"/>
      <c r="N203" s="2027"/>
      <c r="O203" s="2571"/>
      <c r="P203" s="2980"/>
      <c r="Q203" s="2023"/>
      <c r="R203" s="2649"/>
      <c r="S203" s="2649"/>
      <c r="T203" s="2318"/>
      <c r="U203" s="2571"/>
      <c r="V203" s="2988"/>
      <c r="W203" s="2024"/>
      <c r="X203" s="2649"/>
      <c r="Y203" s="2649"/>
      <c r="Z203" s="2027"/>
      <c r="AA203" s="2571"/>
      <c r="AB203" s="2958"/>
      <c r="AC203" s="2028"/>
      <c r="AD203" s="2575"/>
      <c r="AE203" s="2575"/>
      <c r="AF203" s="2029"/>
      <c r="AG203" s="2030"/>
      <c r="AH203" s="2981" t="s">
        <v>5800</v>
      </c>
      <c r="AI203" s="2982"/>
    </row>
    <row s="28966" customFormat="1" customHeight="1" ht="15">
      <c r="D204" s="2986"/>
      <c r="E204" s="2662"/>
      <c r="F204" s="2662"/>
      <c r="G204" s="2649"/>
      <c r="H204" s="2027"/>
      <c r="I204" s="2990"/>
      <c r="J204" s="2964"/>
      <c r="K204" s="2026"/>
      <c r="L204" s="2649"/>
      <c r="M204" s="2649"/>
      <c r="N204" s="2027"/>
      <c r="O204" s="2571"/>
      <c r="P204" s="2980"/>
      <c r="Q204" s="2023"/>
      <c r="R204" s="2649"/>
      <c r="S204" s="2649"/>
      <c r="T204" s="2318"/>
      <c r="U204" s="2571"/>
      <c r="V204" s="2988"/>
      <c r="W204" s="2024"/>
      <c r="X204" s="2649"/>
      <c r="Y204" s="2649"/>
      <c r="Z204" s="2066"/>
      <c r="AA204" s="2032"/>
      <c r="AB204" s="2983" t="s">
        <v>5801</v>
      </c>
      <c r="AC204" s="2983"/>
      <c r="AD204" s="2983"/>
      <c r="AE204" s="2983"/>
      <c r="AF204" s="2983"/>
      <c r="AG204" s="2983"/>
      <c r="AH204" s="2983"/>
      <c r="AI204" s="2984"/>
    </row>
    <row s="28966" customFormat="1" customHeight="1" ht="15">
      <c r="D205" s="2986"/>
      <c r="E205" s="2662"/>
      <c r="F205" s="2662"/>
      <c r="G205" s="2649"/>
      <c r="H205" s="2027"/>
      <c r="I205" s="2990"/>
      <c r="J205" s="2964"/>
      <c r="K205" s="2026"/>
      <c r="L205" s="2649"/>
      <c r="M205" s="2649"/>
      <c r="N205" s="2027"/>
      <c r="O205" s="2571"/>
      <c r="P205" s="2985"/>
      <c r="Q205" s="2023"/>
      <c r="R205" s="2649"/>
      <c r="S205" s="2649"/>
      <c r="T205" s="2319"/>
      <c r="U205" s="2067"/>
      <c r="V205" s="2981" t="s">
        <v>238</v>
      </c>
      <c r="W205" s="2981"/>
      <c r="X205" s="2981"/>
      <c r="Y205" s="2981"/>
      <c r="Z205" s="2981"/>
      <c r="AA205" s="2981"/>
      <c r="AB205" s="2981"/>
      <c r="AC205" s="2981"/>
      <c r="AD205" s="2981"/>
      <c r="AE205" s="2981"/>
      <c r="AF205" s="2981"/>
      <c r="AG205" s="2981"/>
      <c r="AH205" s="2981"/>
      <c r="AI205" s="2982"/>
    </row>
    <row s="28966" customFormat="1" customHeight="1" ht="11.25">
      <c r="D206" s="2986"/>
      <c r="E206" s="2662"/>
      <c r="F206" s="2662"/>
      <c r="G206" s="2649"/>
      <c r="H206" s="2031"/>
      <c r="I206" s="2990"/>
      <c r="J206" s="2991"/>
      <c r="K206" s="2026"/>
      <c r="L206" s="2649"/>
      <c r="M206" s="2649"/>
      <c r="N206" s="2031"/>
      <c r="O206" s="2032"/>
      <c r="P206" s="2981" t="s">
        <v>5802</v>
      </c>
      <c r="Q206" s="2981"/>
      <c r="R206" s="2981"/>
      <c r="S206" s="2981"/>
      <c r="T206" s="2981"/>
      <c r="U206" s="2981"/>
      <c r="V206" s="2981"/>
      <c r="W206" s="2981"/>
      <c r="X206" s="2981"/>
      <c r="Y206" s="2981"/>
      <c r="Z206" s="2981"/>
      <c r="AA206" s="2981"/>
      <c r="AB206" s="2981"/>
      <c r="AC206" s="2981"/>
      <c r="AD206" s="2981"/>
      <c r="AE206" s="2981"/>
      <c r="AF206" s="2981"/>
      <c r="AG206" s="2981"/>
      <c r="AH206" s="2981"/>
      <c r="AI206" s="2982"/>
    </row>
    <row s="26213" customFormat="1" customHeight="1" ht="11.25">
      <c r="D207" s="2986"/>
      <c r="E207" s="2662"/>
      <c r="F207" s="2662"/>
      <c r="G207" s="2575"/>
      <c r="H207" s="2033"/>
      <c r="I207" s="2034"/>
      <c r="J207" s="2981" t="s">
        <v>572</v>
      </c>
      <c r="K207" s="2981"/>
      <c r="L207" s="2981"/>
      <c r="M207" s="2981"/>
      <c r="N207" s="2981"/>
      <c r="O207" s="2981"/>
      <c r="P207" s="2981"/>
      <c r="Q207" s="2981"/>
      <c r="R207" s="2981"/>
      <c r="S207" s="2981"/>
      <c r="T207" s="2981"/>
      <c r="U207" s="2981"/>
      <c r="V207" s="2981"/>
      <c r="W207" s="2981"/>
      <c r="X207" s="2981"/>
      <c r="Y207" s="2981"/>
      <c r="Z207" s="2981"/>
      <c r="AA207" s="2981"/>
      <c r="AB207" s="2981"/>
      <c r="AC207" s="2981"/>
      <c r="AD207" s="2981"/>
      <c r="AE207" s="2981"/>
      <c r="AF207" s="2981"/>
      <c r="AG207" s="2981"/>
      <c r="AH207" s="2981"/>
      <c r="AI207" s="2982"/>
      <c r="BK207" s="2037"/>
    </row>
    <row customHeight="1" ht="17.25">
      <c r="G208" s="2302"/>
      <c r="I208" s="2302"/>
      <c r="J208" s="2302"/>
      <c r="N208" s="2298"/>
    </row>
    <row s="28966" customFormat="1" customHeight="1" ht="15">
      <c r="D209" s="2986"/>
      <c r="E209" s="2662"/>
      <c r="F209" s="2662"/>
      <c r="G209" s="2642"/>
      <c r="H209" s="2062"/>
      <c r="I209" s="2644"/>
      <c r="J209" s="2615"/>
      <c r="K209" s="2248"/>
      <c r="L209" s="2600"/>
      <c r="M209" s="2600"/>
      <c r="N209" s="2047"/>
      <c r="O209" s="2600"/>
      <c r="P209" s="2615"/>
      <c r="Q209" s="2252"/>
      <c r="R209" s="2600"/>
      <c r="S209" s="2600"/>
      <c r="T209" s="2320"/>
      <c r="U209" s="2600"/>
      <c r="V209" s="2615"/>
      <c r="W209" s="2050"/>
      <c r="X209" s="2600"/>
      <c r="Y209" s="2600"/>
      <c r="Z209" s="2047"/>
      <c r="AA209" s="2600"/>
      <c r="AB209" s="2615"/>
      <c r="AC209" s="2051"/>
      <c r="AD209" s="2600"/>
      <c r="AE209" s="2600"/>
      <c r="AF209" s="2246"/>
      <c r="AG209" s="2246"/>
      <c r="AH209" s="2052"/>
      <c r="AI209" s="1759"/>
    </row>
    <row s="28966" customFormat="1" customHeight="1" ht="15">
      <c r="D210" s="2986"/>
      <c r="E210" s="2662"/>
      <c r="F210" s="2662"/>
      <c r="G210" s="2642"/>
      <c r="H210" s="2063"/>
      <c r="I210" s="2645"/>
      <c r="J210" s="2616"/>
      <c r="K210" s="2073"/>
      <c r="L210" s="2601"/>
      <c r="M210" s="2601"/>
      <c r="N210" s="2053"/>
      <c r="O210" s="2601"/>
      <c r="P210" s="2616"/>
      <c r="Q210" s="2253"/>
      <c r="R210" s="2601"/>
      <c r="S210" s="2601"/>
      <c r="T210" s="2321"/>
      <c r="U210" s="2601"/>
      <c r="V210" s="2616"/>
      <c r="W210" s="2056"/>
      <c r="X210" s="2601"/>
      <c r="Y210" s="2601"/>
      <c r="Z210" s="2053"/>
      <c r="AA210" s="2601"/>
      <c r="AB210" s="2616"/>
      <c r="AC210" s="2057"/>
      <c r="AD210" s="2601"/>
      <c r="AE210" s="2601"/>
      <c r="AF210" s="2251"/>
      <c r="AG210" s="2251"/>
      <c r="AH210" s="2640"/>
      <c r="AI210" s="2641"/>
    </row>
    <row s="28966" customFormat="1" customHeight="1" ht="15">
      <c r="D211" s="2986"/>
      <c r="E211" s="2662"/>
      <c r="F211" s="2662"/>
      <c r="G211" s="2642"/>
      <c r="H211" s="2063"/>
      <c r="I211" s="2645"/>
      <c r="J211" s="2616"/>
      <c r="K211" s="2073"/>
      <c r="L211" s="2601"/>
      <c r="M211" s="2601"/>
      <c r="N211" s="2053"/>
      <c r="O211" s="2601"/>
      <c r="P211" s="2616"/>
      <c r="Q211" s="2253"/>
      <c r="R211" s="2601"/>
      <c r="S211" s="2601"/>
      <c r="T211" s="2321"/>
      <c r="U211" s="2601"/>
      <c r="V211" s="2616"/>
      <c r="W211" s="2056"/>
      <c r="X211" s="2601"/>
      <c r="Y211" s="2601"/>
      <c r="Z211" s="2249"/>
      <c r="AA211" s="2251"/>
      <c r="AB211" s="2640"/>
      <c r="AC211" s="2640"/>
      <c r="AD211" s="2640"/>
      <c r="AE211" s="2640"/>
      <c r="AF211" s="2640"/>
      <c r="AG211" s="2640"/>
      <c r="AH211" s="2640"/>
      <c r="AI211" s="2641"/>
    </row>
    <row s="28966" customFormat="1" customHeight="1" ht="15">
      <c r="D212" s="2986"/>
      <c r="E212" s="2662"/>
      <c r="F212" s="2662"/>
      <c r="G212" s="2642"/>
      <c r="H212" s="2063"/>
      <c r="I212" s="2645"/>
      <c r="J212" s="2616"/>
      <c r="K212" s="2073"/>
      <c r="L212" s="2601"/>
      <c r="M212" s="2601"/>
      <c r="N212" s="2053"/>
      <c r="O212" s="2601"/>
      <c r="P212" s="2616"/>
      <c r="Q212" s="2253"/>
      <c r="R212" s="2601"/>
      <c r="S212" s="2601"/>
      <c r="T212" s="2322"/>
      <c r="U212" s="2060"/>
      <c r="V212" s="2640"/>
      <c r="W212" s="2640"/>
      <c r="X212" s="2640"/>
      <c r="Y212" s="2640"/>
      <c r="Z212" s="2640"/>
      <c r="AA212" s="2640"/>
      <c r="AB212" s="2640"/>
      <c r="AC212" s="2640"/>
      <c r="AD212" s="2640"/>
      <c r="AE212" s="2640"/>
      <c r="AF212" s="2640"/>
      <c r="AG212" s="2640"/>
      <c r="AH212" s="2640"/>
      <c r="AI212" s="2641"/>
    </row>
    <row s="28966" customFormat="1" customHeight="1" ht="11.25">
      <c r="D213" s="2986"/>
      <c r="E213" s="2662"/>
      <c r="F213" s="2662"/>
      <c r="G213" s="2642"/>
      <c r="H213" s="2064"/>
      <c r="I213" s="2645"/>
      <c r="J213" s="2616"/>
      <c r="K213" s="2073"/>
      <c r="L213" s="2601"/>
      <c r="M213" s="2601"/>
      <c r="N213" s="2251"/>
      <c r="O213" s="2251"/>
      <c r="P213" s="2640"/>
      <c r="Q213" s="2640"/>
      <c r="R213" s="2640"/>
      <c r="S213" s="2640"/>
      <c r="T213" s="2640"/>
      <c r="U213" s="2640"/>
      <c r="V213" s="2640"/>
      <c r="W213" s="2640"/>
      <c r="X213" s="2640"/>
      <c r="Y213" s="2640"/>
      <c r="Z213" s="2640"/>
      <c r="AA213" s="2640"/>
      <c r="AB213" s="2640"/>
      <c r="AC213" s="2640"/>
      <c r="AD213" s="2640"/>
      <c r="AE213" s="2640"/>
      <c r="AF213" s="2640"/>
      <c r="AG213" s="2640"/>
      <c r="AH213" s="2640"/>
      <c r="AI213" s="2641"/>
    </row>
    <row s="26213" customFormat="1" customHeight="1" ht="11.25">
      <c r="D214" s="2986"/>
      <c r="E214" s="2662"/>
      <c r="F214" s="2662"/>
      <c r="G214" s="2647"/>
      <c r="H214" s="2061"/>
      <c r="I214" s="2065"/>
      <c r="J214" s="2650"/>
      <c r="K214" s="2650"/>
      <c r="L214" s="2650"/>
      <c r="M214" s="2650"/>
      <c r="N214" s="2650"/>
      <c r="O214" s="2650"/>
      <c r="P214" s="2650"/>
      <c r="Q214" s="2650"/>
      <c r="R214" s="2650"/>
      <c r="S214" s="2650"/>
      <c r="T214" s="2650"/>
      <c r="U214" s="2650"/>
      <c r="V214" s="2650"/>
      <c r="W214" s="2650"/>
      <c r="X214" s="2650"/>
      <c r="Y214" s="2650"/>
      <c r="Z214" s="2650"/>
      <c r="AA214" s="2650"/>
      <c r="AB214" s="2650"/>
      <c r="AC214" s="2650"/>
      <c r="AD214" s="2650"/>
      <c r="AE214" s="2650"/>
      <c r="AF214" s="2650"/>
      <c r="AG214" s="2650"/>
      <c r="AH214" s="2650"/>
      <c r="AI214" s="2651"/>
      <c r="BK214" s="2037"/>
    </row>
    <row customHeight="1" ht="17.25">
      <c r="A215" s="231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CBF161-9F9F-833B-9FBF-4DF5ADB9AC7E}"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8844" width="43.140625"/>
    <col min="2" max="2" style="28844" width="43.140625" hidden="1"/>
    <col min="3" max="3" style="28844" width="43.140625"/>
    <col min="4" max="5" style="28844" width="36.421875" customWidth="1"/>
    <col min="6" max="8" style="28845" width="36.421875" customWidth="1"/>
  </cols>
  <sheetData>
    <row customHeight="1" ht="9">
      <c r="A1" s="1309" t="s">
        <v>5803</v>
      </c>
      <c r="B1" s="1309"/>
      <c r="C1" s="1445" t="s">
        <v>5804</v>
      </c>
      <c r="D1" s="1443" t="s">
        <v>931</v>
      </c>
      <c r="E1" s="1443" t="s">
        <v>977</v>
      </c>
      <c r="F1" s="1443" t="s">
        <v>1030</v>
      </c>
      <c r="G1" s="1443" t="s">
        <v>1017</v>
      </c>
      <c r="H1" s="1443" t="s">
        <v>5485</v>
      </c>
    </row>
    <row customHeight="1" ht="9">
      <c r="A2" s="1446" t="s">
        <v>5805</v>
      </c>
      <c r="B2" s="1446"/>
      <c r="C2" s="1447" t="str">
        <f>INDEX(TEMPLATE_NUMBER_FORM_LIST,MATCH(TEMPLATE_SPHERE,TEMPLATE_SPHERE_LIST,0))</f>
        <v>16</v>
      </c>
      <c r="D2" s="1446" t="s">
        <v>137</v>
      </c>
      <c r="E2" s="1446" t="s">
        <v>135</v>
      </c>
      <c r="F2" s="1448" t="s">
        <v>135</v>
      </c>
      <c r="G2" s="1446" t="s">
        <v>135</v>
      </c>
      <c r="H2" s="1449"/>
    </row>
    <row customHeight="1" ht="63">
      <c r="A3" s="1309"/>
      <c r="B3" s="1309" t="s">
        <v>132</v>
      </c>
      <c r="C3" s="144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47" t="s">
        <v>5806</v>
      </c>
      <c r="E3" s="144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48"/>
      <c r="G3" s="1449"/>
      <c r="H3" s="1309"/>
    </row>
    <row customHeight="1" ht="243">
      <c r="A4" s="1309" t="s">
        <v>5807</v>
      </c>
      <c r="B4" s="1309" t="s">
        <v>102</v>
      </c>
      <c r="C4" s="144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46" t="s">
        <v>5808</v>
      </c>
      <c r="E4" s="144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46"/>
      <c r="G4" s="1446"/>
      <c r="H4" s="1309" t="s">
        <v>5809</v>
      </c>
    </row>
    <row customHeight="1" ht="117">
      <c r="A5" s="1309" t="s">
        <v>5810</v>
      </c>
      <c r="B5" s="1309" t="s">
        <v>90</v>
      </c>
      <c r="C5" s="144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09" t="s">
        <v>5811</v>
      </c>
      <c r="E5" s="131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49"/>
      <c r="G5" s="1449"/>
      <c r="H5" s="1309" t="s">
        <v>5812</v>
      </c>
    </row>
    <row customHeight="1" ht="90">
      <c r="A6" s="1309" t="s">
        <v>5813</v>
      </c>
      <c r="B6" s="1309" t="s">
        <v>91</v>
      </c>
      <c r="C6" s="144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1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1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09"/>
      <c r="G6" s="1309"/>
      <c r="H6" s="1449"/>
    </row>
    <row customHeight="1" ht="45">
      <c r="A7" s="1309" t="s">
        <v>5814</v>
      </c>
      <c r="B7" s="1309" t="s">
        <v>114</v>
      </c>
      <c r="C7" s="1447" t="str">
        <f>IF(TEMPLATE_SPHERE="HEAT",D7,E7)</f>
        <v>Форма 11. Информация о расходах на капитальный и текущий ремонт основных средств</v>
      </c>
      <c r="D7" s="1309" t="s">
        <v>5815</v>
      </c>
      <c r="E7" s="1309" t="s">
        <v>5816</v>
      </c>
      <c r="F7" s="1449"/>
      <c r="G7" s="1449"/>
      <c r="H7" s="1449"/>
    </row>
    <row customHeight="1" ht="108">
      <c r="A8" s="1309" t="s">
        <v>5817</v>
      </c>
      <c r="B8" s="1309" t="s">
        <v>92</v>
      </c>
      <c r="C8" s="144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09" t="s">
        <v>5041</v>
      </c>
      <c r="E8" s="1309" t="s">
        <v>5818</v>
      </c>
      <c r="F8" s="1449"/>
      <c r="G8" s="1449"/>
      <c r="H8" s="1449"/>
    </row>
    <row customHeight="1" ht="99">
      <c r="A9" s="1309" t="s">
        <v>5819</v>
      </c>
      <c r="B9" s="1309"/>
      <c r="C9" s="1309" t="s">
        <v>5820</v>
      </c>
      <c r="D9" s="1309"/>
      <c r="E9" s="1309"/>
      <c r="F9" s="1449"/>
      <c r="G9" s="1449"/>
      <c r="H9" s="1449"/>
    </row>
    <row customHeight="1" ht="126">
      <c r="A10" s="1309" t="s">
        <v>5821</v>
      </c>
      <c r="B10" s="1309"/>
      <c r="C10" s="1309" t="s">
        <v>5822</v>
      </c>
      <c r="D10" s="1309"/>
      <c r="E10" s="1309"/>
      <c r="F10" s="1449"/>
      <c r="G10" s="1449"/>
      <c r="H10" s="1449"/>
    </row>
    <row customHeight="1" ht="108">
      <c r="A11" s="1309" t="s">
        <v>5823</v>
      </c>
      <c r="B11" s="1309"/>
      <c r="C11" s="1309" t="s">
        <v>5824</v>
      </c>
      <c r="D11" s="1309"/>
      <c r="E11" s="1309"/>
      <c r="F11" s="1449"/>
      <c r="G11" s="1449"/>
      <c r="H11" s="1449"/>
    </row>
    <row customHeight="1" ht="54">
      <c r="A12" s="1309" t="s">
        <v>5825</v>
      </c>
      <c r="B12" s="1309"/>
      <c r="C12" s="1309" t="s">
        <v>5826</v>
      </c>
      <c r="D12" s="1309"/>
      <c r="E12" s="1309"/>
      <c r="F12" s="1449"/>
      <c r="G12" s="1449"/>
      <c r="H12" s="1449"/>
    </row>
    <row customHeight="1" ht="45">
      <c r="A13" s="1309" t="s">
        <v>5827</v>
      </c>
      <c r="B13" s="1309"/>
      <c r="C13" s="1309" t="s">
        <v>5828</v>
      </c>
      <c r="D13" s="1309"/>
      <c r="E13" s="1309"/>
      <c r="F13" s="1449"/>
      <c r="G13" s="1449"/>
      <c r="H13" s="1449"/>
    </row>
    <row customHeight="1" ht="117">
      <c r="A14" s="1309" t="s">
        <v>5829</v>
      </c>
      <c r="B14" s="1309"/>
      <c r="C14" s="1309" t="s">
        <v>5830</v>
      </c>
      <c r="D14" s="1309"/>
      <c r="E14" s="1309"/>
      <c r="F14" s="1449"/>
      <c r="G14" s="1449"/>
      <c r="H14" s="1449"/>
    </row>
    <row customHeight="1" ht="117">
      <c r="A15" s="1309" t="s">
        <v>5831</v>
      </c>
      <c r="B15" s="1309"/>
      <c r="C15" s="1309" t="s">
        <v>5832</v>
      </c>
      <c r="D15" s="1309"/>
      <c r="E15" s="1309"/>
      <c r="F15" s="1449"/>
      <c r="G15" s="1449"/>
      <c r="H15" s="1449"/>
    </row>
    <row customHeight="1" ht="63">
      <c r="A16" s="1309" t="s">
        <v>5833</v>
      </c>
      <c r="B16" s="1309"/>
      <c r="C16" s="1309" t="s">
        <v>5834</v>
      </c>
      <c r="D16" s="1309"/>
      <c r="E16" s="1309"/>
      <c r="F16" s="1449"/>
      <c r="G16" s="1449"/>
      <c r="H16" s="1449"/>
    </row>
    <row customHeight="1" ht="54">
      <c r="A17" s="1309" t="s">
        <v>5835</v>
      </c>
      <c r="B17" s="1309"/>
      <c r="C17" s="1447" t="s">
        <v>5836</v>
      </c>
      <c r="D17" s="1309"/>
      <c r="E17" s="1309"/>
      <c r="F17" s="1449"/>
      <c r="G17" s="1449"/>
      <c r="H17" s="1449"/>
    </row>
    <row customHeight="1" ht="27">
      <c r="A18" s="1309" t="s">
        <v>5837</v>
      </c>
      <c r="B18" s="1309"/>
      <c r="C18" s="1447" t="s">
        <v>5838</v>
      </c>
      <c r="D18" s="1309"/>
      <c r="E18" s="1309"/>
      <c r="F18" s="1449"/>
      <c r="G18" s="1449"/>
      <c r="H18" s="1449"/>
    </row>
    <row customHeight="1" ht="54">
      <c r="A19" s="1309" t="s">
        <v>5839</v>
      </c>
      <c r="B19" s="1309"/>
      <c r="C19" s="1447" t="s">
        <v>5840</v>
      </c>
      <c r="D19" s="1309"/>
      <c r="E19" s="1309"/>
      <c r="F19" s="1449"/>
      <c r="G19" s="1449"/>
      <c r="H19" s="1449"/>
    </row>
    <row customHeight="1" ht="36">
      <c r="A20" s="1309" t="s">
        <v>5841</v>
      </c>
      <c r="B20" s="1309"/>
      <c r="C20" s="1447" t="s">
        <v>5842</v>
      </c>
      <c r="D20" s="1309"/>
      <c r="E20" s="1309"/>
      <c r="F20" s="1449"/>
      <c r="G20" s="1449"/>
      <c r="H20" s="1449"/>
    </row>
    <row customHeight="1" ht="36">
      <c r="A21" s="1309" t="s">
        <v>5843</v>
      </c>
      <c r="B21" s="1309"/>
      <c r="C21" s="1447" t="s">
        <v>5844</v>
      </c>
      <c r="D21" s="1309"/>
      <c r="E21" s="1309"/>
      <c r="F21" s="1449"/>
      <c r="G21" s="1449"/>
      <c r="H21" s="1449"/>
    </row>
    <row customHeight="1" ht="27">
      <c r="A22" s="1309" t="s">
        <v>5845</v>
      </c>
      <c r="B22" s="1309"/>
      <c r="C22" s="1447" t="s">
        <v>5846</v>
      </c>
      <c r="D22" s="1309"/>
      <c r="E22" s="1309"/>
      <c r="F22" s="1449"/>
      <c r="G22" s="1449"/>
      <c r="H22" s="1449"/>
    </row>
    <row customHeight="1" ht="36">
      <c r="A23" s="1309" t="s">
        <v>5847</v>
      </c>
      <c r="B23" s="1309"/>
      <c r="C23" s="1447" t="s">
        <v>5848</v>
      </c>
      <c r="D23" s="1309"/>
      <c r="E23" s="1309"/>
      <c r="F23" s="1449"/>
      <c r="G23" s="1449"/>
      <c r="H23" s="1449"/>
    </row>
    <row customHeight="1" ht="28.5">
      <c r="A24" s="1309" t="s">
        <v>5849</v>
      </c>
      <c r="B24" s="1309"/>
      <c r="C24" s="1447" t="s">
        <v>5850</v>
      </c>
      <c r="D24" s="1309"/>
      <c r="E24" s="1309"/>
      <c r="F24" s="1449"/>
      <c r="G24" s="1449"/>
      <c r="H24" s="1449"/>
    </row>
    <row customHeight="1" ht="36">
      <c r="A25" s="1309" t="s">
        <v>5851</v>
      </c>
      <c r="B25" s="1309"/>
      <c r="C25" s="1447" t="s">
        <v>5852</v>
      </c>
      <c r="D25" s="1309"/>
      <c r="E25" s="1309"/>
      <c r="F25" s="1449"/>
      <c r="G25" s="1449"/>
      <c r="H25" s="1449"/>
    </row>
    <row customHeight="1" ht="27">
      <c r="A26" s="1309" t="s">
        <v>5853</v>
      </c>
      <c r="B26" s="1309"/>
      <c r="C26" s="1447" t="s">
        <v>5854</v>
      </c>
      <c r="D26" s="1309"/>
      <c r="E26" s="1309"/>
      <c r="F26" s="1449"/>
      <c r="G26" s="1449"/>
      <c r="H26" s="1449"/>
    </row>
    <row customHeight="1" ht="36">
      <c r="A27" s="1309" t="s">
        <v>5855</v>
      </c>
      <c r="B27" s="1309"/>
      <c r="C27" s="1447" t="s">
        <v>5856</v>
      </c>
      <c r="D27" s="1309"/>
      <c r="E27" s="1309"/>
      <c r="F27" s="1449"/>
      <c r="G27" s="1449"/>
      <c r="H27" s="1449"/>
    </row>
    <row customHeight="1" ht="28.5">
      <c r="A28" s="1309" t="s">
        <v>5857</v>
      </c>
      <c r="B28" s="1309"/>
      <c r="C28" s="1447" t="s">
        <v>5858</v>
      </c>
      <c r="D28" s="1309"/>
      <c r="E28" s="1309"/>
      <c r="F28" s="1449"/>
      <c r="G28" s="1449"/>
      <c r="H28" s="1449"/>
    </row>
    <row customHeight="1" ht="126">
      <c r="A29" s="1309" t="s">
        <v>5859</v>
      </c>
      <c r="B29" s="1309" t="s">
        <v>214</v>
      </c>
      <c r="C29" s="144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09" t="s">
        <v>5860</v>
      </c>
      <c r="E29" s="131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49"/>
      <c r="G29" s="1449"/>
      <c r="H29" s="1309" t="s">
        <v>5861</v>
      </c>
    </row>
    <row customHeight="1" ht="36">
      <c r="A30" s="1309" t="s">
        <v>5862</v>
      </c>
      <c r="B30" s="1309"/>
      <c r="C30" s="144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09" t="s">
        <v>5863</v>
      </c>
      <c r="E30" s="131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49"/>
      <c r="G30" s="1449"/>
      <c r="H30" s="1449"/>
    </row>
    <row customHeight="1" ht="54">
      <c r="A31" s="1309" t="s">
        <v>5864</v>
      </c>
      <c r="B31" s="1309"/>
      <c r="C31" s="144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09" t="s">
        <v>5865</v>
      </c>
      <c r="E31" s="13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49"/>
      <c r="G31" s="1449"/>
      <c r="H31" s="1449"/>
    </row>
    <row customHeight="1" ht="198">
      <c r="A32" s="1309" t="s">
        <v>5866</v>
      </c>
      <c r="B32" s="1309"/>
      <c r="C32" s="144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09" t="s">
        <v>5867</v>
      </c>
      <c r="E32" s="131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49"/>
      <c r="G32" s="1449"/>
      <c r="H32" s="1309" t="s">
        <v>5868</v>
      </c>
    </row>
    <row customHeight="1" ht="9">
      <c r="A33" s="1309"/>
      <c r="B33" s="1309"/>
      <c r="C33" s="1447"/>
      <c r="D33" s="1309"/>
      <c r="E33" s="1309"/>
      <c r="F33" s="1449"/>
      <c r="G33" s="1449"/>
      <c r="H33" s="1449"/>
    </row>
    <row customHeight="1" ht="9">
      <c r="A34" s="1309"/>
      <c r="B34" s="1309" t="s">
        <v>144</v>
      </c>
      <c r="C34" s="1447">
        <f>INDEX(TEMPLATE_NAME_FORM_LIST,B34,MATCH(TEMPLATE_SPHERE,TEMPLATE_SPHERE_LIST,0))</f>
        <v>0</v>
      </c>
      <c r="D34" s="1309"/>
      <c r="E34" s="1309"/>
      <c r="F34" s="1449"/>
      <c r="G34" s="1449"/>
      <c r="H34" s="144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2B8E4F6-4B96-21A7-4CB1-D6C761523F3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8844" width="9.140625"/>
    <col min="3" max="7" style="28888" width="8.00390625" customWidth="1"/>
    <col min="8" max="12" style="28888" width="8.57421875" customWidth="1"/>
    <col min="13" max="14" style="28888" width="27.7109375" customWidth="1"/>
    <col min="15" max="19" style="28888" width="5.140625" customWidth="1"/>
    <col min="20" max="24" style="28888" width="27.7109375" customWidth="1"/>
    <col min="25" max="25" style="28889" width="1.8515625" customWidth="1"/>
    <col min="26" max="26" style="28844" width="27.7109375" customWidth="1"/>
    <col min="27" max="27" style="28890" width="27.7109375" customWidth="1"/>
    <col min="28" max="29" style="28844" width="27.7109375" customWidth="1"/>
    <col min="30" max="30" style="28844" width="3.8515625" customWidth="1"/>
    <col min="31" max="34" style="28844" width="9.140625"/>
  </cols>
  <sheetData>
    <row s="28846" customFormat="1" customHeight="1" ht="18">
      <c r="A1" s="1361"/>
      <c r="B1" s="1361"/>
      <c r="C1" s="1361" t="s">
        <v>5869</v>
      </c>
      <c r="D1" s="1361"/>
      <c r="E1" s="1361"/>
      <c r="F1" s="1361"/>
      <c r="G1" s="1361"/>
      <c r="H1" s="1361" t="s">
        <v>5870</v>
      </c>
      <c r="I1" s="1361"/>
      <c r="J1" s="1361"/>
      <c r="K1" s="1361"/>
      <c r="L1" s="1361"/>
      <c r="M1" s="1361" t="s">
        <v>5871</v>
      </c>
      <c r="N1" s="1361" t="s">
        <v>5872</v>
      </c>
      <c r="O1" s="3055" t="s">
        <v>5873</v>
      </c>
      <c r="P1" s="3055"/>
      <c r="Q1" s="3055"/>
      <c r="R1" s="3055"/>
      <c r="S1" s="3055"/>
      <c r="T1" s="3055" t="s">
        <v>5871</v>
      </c>
      <c r="U1" s="3055"/>
      <c r="V1" s="3055"/>
      <c r="W1" s="3055"/>
      <c r="X1" s="3055"/>
      <c r="Y1" s="1462"/>
      <c r="Z1" s="3055" t="s">
        <v>5874</v>
      </c>
      <c r="AA1" s="3055"/>
      <c r="AB1" s="3055"/>
      <c r="AC1" s="3055"/>
      <c r="AD1" s="3055"/>
    </row>
    <row customHeight="1" ht="18">
      <c r="A2" s="1309"/>
      <c r="B2" s="1309"/>
      <c r="C2" s="1304" t="s">
        <v>931</v>
      </c>
      <c r="D2" s="1304" t="s">
        <v>977</v>
      </c>
      <c r="E2" s="1304" t="s">
        <v>1030</v>
      </c>
      <c r="F2" s="1304" t="s">
        <v>1017</v>
      </c>
      <c r="G2" s="1304" t="s">
        <v>5485</v>
      </c>
      <c r="H2" s="1306"/>
      <c r="I2" s="1306"/>
      <c r="J2" s="1306"/>
      <c r="K2" s="1306"/>
      <c r="L2" s="1306"/>
      <c r="M2" s="1306"/>
      <c r="N2" s="1306"/>
      <c r="O2" s="1304" t="s">
        <v>931</v>
      </c>
      <c r="P2" s="1304" t="s">
        <v>977</v>
      </c>
      <c r="Q2" s="1304" t="s">
        <v>1017</v>
      </c>
      <c r="R2" s="1304" t="s">
        <v>1030</v>
      </c>
      <c r="S2" s="1304" t="s">
        <v>5485</v>
      </c>
      <c r="T2" s="1304" t="s">
        <v>931</v>
      </c>
      <c r="U2" s="1304" t="s">
        <v>977</v>
      </c>
      <c r="V2" s="1304" t="s">
        <v>1017</v>
      </c>
      <c r="W2" s="1304" t="s">
        <v>1030</v>
      </c>
      <c r="X2" s="1304" t="s">
        <v>5485</v>
      </c>
      <c r="Y2" s="1304"/>
      <c r="Z2" s="1304" t="s">
        <v>931</v>
      </c>
      <c r="AA2" s="1313" t="s">
        <v>977</v>
      </c>
      <c r="AB2" s="1304" t="s">
        <v>1017</v>
      </c>
      <c r="AC2" s="1304" t="s">
        <v>1030</v>
      </c>
      <c r="AD2" s="1304" t="s">
        <v>5485</v>
      </c>
    </row>
    <row customHeight="1" ht="162">
      <c r="A3" s="1308" t="s">
        <v>27</v>
      </c>
      <c r="B3" s="1308"/>
      <c r="C3" s="3059" t="s">
        <v>5875</v>
      </c>
      <c r="D3" s="3060"/>
      <c r="E3" s="3060"/>
      <c r="F3" s="3061"/>
      <c r="G3" s="1306"/>
      <c r="H3" s="1306"/>
      <c r="I3" s="1306"/>
      <c r="J3" s="1306"/>
      <c r="K3" s="1306"/>
      <c r="L3" s="1306"/>
      <c r="M3" s="1306"/>
      <c r="N3" s="130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306"/>
      <c r="P3" s="1306"/>
      <c r="Q3" s="1306"/>
      <c r="R3" s="1306"/>
      <c r="S3" s="1306"/>
      <c r="T3" s="1306"/>
      <c r="U3" s="1306"/>
      <c r="V3" s="1306"/>
      <c r="W3" s="1306"/>
      <c r="X3" s="1306"/>
      <c r="Y3" s="1463"/>
      <c r="Z3" s="1309" t="s">
        <v>5876</v>
      </c>
      <c r="AA3" s="1306" t="s">
        <v>5877</v>
      </c>
      <c r="AB3" s="1309" t="s">
        <v>5878</v>
      </c>
      <c r="AC3" s="1309" t="s">
        <v>5879</v>
      </c>
      <c r="AD3" s="1309"/>
      <c r="AG3" s="1309"/>
      <c r="AH3" s="1309"/>
    </row>
    <row customHeight="1" ht="9">
      <c r="A4" s="1308"/>
      <c r="B4" s="1308"/>
      <c r="C4" s="1306"/>
      <c r="D4" s="1306"/>
      <c r="E4" s="1306"/>
      <c r="F4" s="1306"/>
      <c r="G4" s="1306"/>
      <c r="H4" s="1306"/>
      <c r="I4" s="1306"/>
      <c r="J4" s="1306"/>
      <c r="K4" s="1306"/>
      <c r="L4" s="1306"/>
      <c r="M4" s="1306"/>
      <c r="N4" s="1306"/>
      <c r="O4" s="1306"/>
      <c r="P4" s="1306"/>
      <c r="Q4" s="1306"/>
      <c r="R4" s="1306"/>
      <c r="S4" s="1306"/>
      <c r="T4" s="1306"/>
      <c r="U4" s="1306"/>
      <c r="V4" s="1306"/>
      <c r="W4" s="1306"/>
      <c r="X4" s="1306"/>
      <c r="Y4" s="1463"/>
      <c r="Z4" s="1309"/>
      <c r="AA4" s="1312"/>
      <c r="AB4" s="1309"/>
      <c r="AC4" s="1309"/>
      <c r="AD4" s="1309"/>
    </row>
    <row customHeight="1" ht="9">
      <c r="A5" s="1308"/>
      <c r="B5" s="1308"/>
      <c r="C5" s="1306"/>
      <c r="D5" s="1306"/>
      <c r="E5" s="1306"/>
      <c r="F5" s="1306"/>
      <c r="G5" s="1306"/>
      <c r="H5" s="1306"/>
      <c r="I5" s="1306"/>
      <c r="J5" s="1306"/>
      <c r="K5" s="1306"/>
      <c r="L5" s="1306"/>
      <c r="M5" s="1306"/>
      <c r="N5" s="1306"/>
      <c r="O5" s="1306"/>
      <c r="P5" s="1306"/>
      <c r="Q5" s="1306"/>
      <c r="R5" s="1306"/>
      <c r="S5" s="1306"/>
      <c r="T5" s="1306"/>
      <c r="U5" s="1306"/>
      <c r="V5" s="1306"/>
      <c r="W5" s="1306"/>
      <c r="X5" s="1306"/>
      <c r="Y5" s="1463"/>
      <c r="Z5" s="1309"/>
      <c r="AA5" s="1312"/>
      <c r="AB5" s="1309"/>
      <c r="AC5" s="1309"/>
      <c r="AD5" s="1309"/>
    </row>
    <row customHeight="1" ht="9">
      <c r="A6" s="1308"/>
      <c r="B6" s="1308"/>
      <c r="C6" s="1306"/>
      <c r="D6" s="1306"/>
      <c r="E6" s="1306"/>
      <c r="F6" s="1306"/>
      <c r="G6" s="1306"/>
      <c r="H6" s="1306"/>
      <c r="I6" s="1306"/>
      <c r="J6" s="1306"/>
      <c r="K6" s="1306"/>
      <c r="L6" s="1306"/>
      <c r="M6" s="1306"/>
      <c r="N6" s="1306"/>
      <c r="O6" s="1306"/>
      <c r="P6" s="1306"/>
      <c r="Q6" s="1306"/>
      <c r="R6" s="1306"/>
      <c r="S6" s="1306"/>
      <c r="T6" s="1306"/>
      <c r="U6" s="1306"/>
      <c r="V6" s="1306"/>
      <c r="W6" s="1306"/>
      <c r="X6" s="1306"/>
      <c r="Y6" s="1463"/>
      <c r="Z6" s="1309"/>
      <c r="AA6" s="1312"/>
      <c r="AB6" s="1309"/>
      <c r="AC6" s="1309"/>
      <c r="AD6" s="1309"/>
    </row>
    <row customHeight="1" ht="9">
      <c r="A7" s="1308"/>
      <c r="B7" s="1308"/>
      <c r="C7" s="1306"/>
      <c r="D7" s="1306"/>
      <c r="E7" s="1306"/>
      <c r="F7" s="1306"/>
      <c r="G7" s="1306"/>
      <c r="H7" s="1306"/>
      <c r="I7" s="1306"/>
      <c r="J7" s="1306"/>
      <c r="K7" s="1306"/>
      <c r="L7" s="1306"/>
      <c r="M7" s="1306"/>
      <c r="N7" s="1306"/>
      <c r="O7" s="1306"/>
      <c r="P7" s="1306"/>
      <c r="Q7" s="1306"/>
      <c r="R7" s="1306"/>
      <c r="S7" s="1306"/>
      <c r="T7" s="1306"/>
      <c r="U7" s="1306"/>
      <c r="V7" s="1306"/>
      <c r="W7" s="1306"/>
      <c r="X7" s="1306"/>
      <c r="Y7" s="1463"/>
      <c r="Z7" s="1309"/>
      <c r="AA7" s="1312"/>
      <c r="AB7" s="1309"/>
      <c r="AC7" s="1309"/>
      <c r="AD7" s="1309"/>
    </row>
    <row customHeight="1" ht="9">
      <c r="A8" s="1308"/>
      <c r="B8" s="1308"/>
      <c r="C8" s="1306"/>
      <c r="D8" s="1306"/>
      <c r="E8" s="1306"/>
      <c r="F8" s="1306"/>
      <c r="G8" s="1306"/>
      <c r="H8" s="1306"/>
      <c r="I8" s="1306"/>
      <c r="J8" s="1306"/>
      <c r="K8" s="1306"/>
      <c r="L8" s="1306"/>
      <c r="M8" s="1306"/>
      <c r="N8" s="1306"/>
      <c r="O8" s="1306"/>
      <c r="P8" s="1306"/>
      <c r="Q8" s="1306"/>
      <c r="R8" s="1306"/>
      <c r="S8" s="1306"/>
      <c r="T8" s="1306"/>
      <c r="U8" s="1306"/>
      <c r="V8" s="1306"/>
      <c r="W8" s="1306"/>
      <c r="X8" s="1306"/>
      <c r="Y8" s="1463"/>
      <c r="Z8" s="1309"/>
      <c r="AA8" s="1312"/>
      <c r="AB8" s="1309"/>
      <c r="AC8" s="1309"/>
      <c r="AD8" s="1309"/>
    </row>
    <row customHeight="1" ht="9">
      <c r="A9" s="1308"/>
      <c r="B9" s="1308"/>
      <c r="C9" s="1306"/>
      <c r="D9" s="1306"/>
      <c r="E9" s="1306"/>
      <c r="F9" s="1306"/>
      <c r="G9" s="1306"/>
      <c r="H9" s="1306"/>
      <c r="I9" s="1306"/>
      <c r="J9" s="1306"/>
      <c r="K9" s="1306"/>
      <c r="L9" s="1306"/>
      <c r="M9" s="1306"/>
      <c r="N9" s="1306"/>
      <c r="O9" s="1306"/>
      <c r="P9" s="1306"/>
      <c r="Q9" s="1306"/>
      <c r="R9" s="1306"/>
      <c r="S9" s="1306"/>
      <c r="T9" s="1306"/>
      <c r="U9" s="1306"/>
      <c r="V9" s="1306"/>
      <c r="W9" s="1306"/>
      <c r="X9" s="1306"/>
      <c r="Y9" s="1463"/>
      <c r="Z9" s="1309"/>
      <c r="AA9" s="1312"/>
      <c r="AB9" s="1309"/>
      <c r="AC9" s="1309"/>
      <c r="AD9" s="1309"/>
    </row>
    <row customHeight="1" ht="9">
      <c r="A10" s="1362"/>
      <c r="B10" s="1362"/>
      <c r="C10" s="1362"/>
      <c r="D10" s="1362"/>
      <c r="E10" s="1362"/>
      <c r="F10" s="1362"/>
      <c r="G10" s="1362"/>
      <c r="H10" s="1362"/>
      <c r="I10" s="1362"/>
      <c r="J10" s="1362"/>
      <c r="K10" s="1362"/>
      <c r="L10" s="1362"/>
      <c r="M10" s="1362"/>
      <c r="N10" s="1362"/>
      <c r="O10" s="1362"/>
      <c r="P10" s="1362"/>
      <c r="Q10" s="1362"/>
      <c r="R10" s="1362"/>
      <c r="S10" s="1362"/>
      <c r="T10" s="1362"/>
      <c r="U10" s="1362"/>
      <c r="V10" s="1362"/>
      <c r="W10" s="1362"/>
      <c r="X10" s="1362"/>
      <c r="Y10" s="1362"/>
      <c r="Z10" s="1362"/>
      <c r="AA10" s="1362"/>
      <c r="AB10" s="1362"/>
      <c r="AC10" s="1362"/>
      <c r="AD10" s="1362"/>
    </row>
    <row customHeight="1" ht="45">
      <c r="A11" s="3056" t="s">
        <v>33</v>
      </c>
      <c r="B11" s="1362">
        <v>1</v>
      </c>
      <c r="C11" s="3062" t="s">
        <v>149</v>
      </c>
      <c r="D11" s="3062" t="s">
        <v>200</v>
      </c>
      <c r="E11" s="3062" t="s">
        <v>5516</v>
      </c>
      <c r="F11" s="3062" t="s">
        <v>5880</v>
      </c>
      <c r="G11" s="3062"/>
      <c r="H11" s="1361" t="s">
        <v>5881</v>
      </c>
      <c r="I11" s="1361"/>
      <c r="J11" s="1361"/>
      <c r="K11" s="1361"/>
      <c r="L11" s="1361"/>
      <c r="M11" s="1307" t="str">
        <f>IF(TEMPLATE_SPHERE="HEAT",T11,U11)</f>
        <v>Количество поданных заявок</v>
      </c>
      <c r="N11" s="130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306"/>
      <c r="P11" s="1306"/>
      <c r="Q11" s="1306"/>
      <c r="R11" s="1306"/>
      <c r="S11" s="1306"/>
      <c r="T11" s="1306" t="s">
        <v>5882</v>
      </c>
      <c r="U11" s="1306" t="s">
        <v>5883</v>
      </c>
      <c r="V11" s="1306"/>
      <c r="W11" s="1306"/>
      <c r="X11" s="1306"/>
      <c r="Y11" s="1463"/>
      <c r="Z11" s="1309" t="s">
        <v>5884</v>
      </c>
      <c r="AA11" s="131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09"/>
      <c r="AC11" s="1309"/>
      <c r="AD11" s="1309"/>
    </row>
    <row customHeight="1" ht="45">
      <c r="A12" s="3056"/>
      <c r="B12" s="1362">
        <v>2</v>
      </c>
      <c r="C12" s="3063"/>
      <c r="D12" s="3063"/>
      <c r="E12" s="3063"/>
      <c r="F12" s="3063"/>
      <c r="G12" s="3063"/>
      <c r="H12" s="1361" t="s">
        <v>5885</v>
      </c>
      <c r="I12" s="1361"/>
      <c r="J12" s="1361"/>
      <c r="K12" s="1361"/>
      <c r="L12" s="1361"/>
      <c r="M12" s="1307" t="str">
        <f>IF(TEMPLATE_SPHERE="HEAT",T12,U12)</f>
        <v>Количество рассмотренных заявок</v>
      </c>
      <c r="N12" s="130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306"/>
      <c r="P12" s="1306"/>
      <c r="Q12" s="1306"/>
      <c r="R12" s="1306"/>
      <c r="S12" s="1306"/>
      <c r="T12" s="1306" t="s">
        <v>5886</v>
      </c>
      <c r="U12" s="1306" t="s">
        <v>5887</v>
      </c>
      <c r="V12" s="1306"/>
      <c r="W12" s="1306"/>
      <c r="X12" s="1306"/>
      <c r="Y12" s="1463"/>
      <c r="Z12" s="1309" t="s">
        <v>5888</v>
      </c>
      <c r="AA12" s="131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09"/>
      <c r="AC12" s="1309"/>
      <c r="AD12" s="1309"/>
    </row>
    <row customHeight="1" ht="72">
      <c r="A13" s="3056"/>
      <c r="B13" s="1362">
        <v>3</v>
      </c>
      <c r="C13" s="3063"/>
      <c r="D13" s="3063"/>
      <c r="E13" s="3063"/>
      <c r="F13" s="3063"/>
      <c r="G13" s="3063"/>
      <c r="H13" s="3055" t="s">
        <v>5889</v>
      </c>
      <c r="I13" s="1361"/>
      <c r="J13" s="1361"/>
      <c r="K13" s="1361"/>
      <c r="L13" s="1361"/>
      <c r="M13" s="130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307" t="str">
        <f>IF(TEMPLATE_SPHERE="HEAT",Z13,AA13)</f>
        <v>Указывается количество заявок с решением об отказе в течение отчетного квартала.</v>
      </c>
      <c r="O13" s="1306"/>
      <c r="P13" s="1307"/>
      <c r="Q13" s="1307"/>
      <c r="R13" s="1307"/>
      <c r="S13" s="1306"/>
      <c r="T13" s="1306" t="s">
        <v>5890</v>
      </c>
      <c r="U13" s="1307" t="s">
        <v>5891</v>
      </c>
      <c r="V13" s="1307"/>
      <c r="W13" s="1307"/>
      <c r="X13" s="1306"/>
      <c r="Y13" s="1463"/>
      <c r="Z13" s="1309" t="s">
        <v>5892</v>
      </c>
      <c r="AA13" s="131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09"/>
      <c r="AC13" s="1309"/>
      <c r="AD13" s="1309"/>
    </row>
    <row customHeight="1" ht="45">
      <c r="A14" s="3056"/>
      <c r="B14" s="1362">
        <v>4</v>
      </c>
      <c r="C14" s="3063"/>
      <c r="D14" s="3063"/>
      <c r="E14" s="3063"/>
      <c r="F14" s="3063"/>
      <c r="G14" s="3063"/>
      <c r="H14" s="3055"/>
      <c r="I14" s="1364"/>
      <c r="J14" s="1364"/>
      <c r="K14" s="1364"/>
      <c r="L14" s="1364"/>
      <c r="M14" s="1310" t="str">
        <f>IF(TEMPLATE_SPHERE="HEAT",T14,U14)</f>
        <v>Причины отказа в заключении договора о подключении (технологическом присоединении) к системе теплоснабжения</v>
      </c>
      <c r="N14" s="130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06"/>
      <c r="P14" s="1307"/>
      <c r="Q14" s="1307"/>
      <c r="R14" s="1307"/>
      <c r="S14" s="1306"/>
      <c r="T14" s="1306" t="s">
        <v>5893</v>
      </c>
      <c r="U14" s="130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307"/>
      <c r="W14" s="1307"/>
      <c r="X14" s="1306"/>
      <c r="Y14" s="1463"/>
      <c r="Z14" s="1309" t="s">
        <v>5894</v>
      </c>
      <c r="AA14" s="1312" t="s">
        <v>5894</v>
      </c>
      <c r="AB14" s="1309"/>
      <c r="AC14" s="1309"/>
      <c r="AD14" s="1309"/>
    </row>
    <row customHeight="1" ht="108">
      <c r="A15" s="3056"/>
      <c r="B15" s="1362">
        <v>5</v>
      </c>
      <c r="C15" s="3063"/>
      <c r="D15" s="3063"/>
      <c r="E15" s="3063"/>
      <c r="F15" s="3063"/>
      <c r="G15" s="3063"/>
      <c r="H15" s="3057" t="s">
        <v>5895</v>
      </c>
      <c r="I15" s="1363"/>
      <c r="J15" s="1363"/>
      <c r="K15" s="1363"/>
      <c r="L15" s="1363"/>
      <c r="M15" s="1312" t="str">
        <f>IF(TEMPLATE_SPHERE="HEAT",T15,U15)</f>
        <v>Резерв мощности источников тепловой энергии, входящих в систему теплоснабжения, в течение одного квартала, в том числе:</v>
      </c>
      <c r="N15" s="131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306"/>
      <c r="P15" s="1307"/>
      <c r="Q15" s="1307"/>
      <c r="R15" s="1307"/>
      <c r="S15" s="1306"/>
      <c r="T15" s="1306" t="s">
        <v>5896</v>
      </c>
      <c r="U15" s="130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307"/>
      <c r="W15" s="1307"/>
      <c r="X15" s="1306"/>
      <c r="Y15" s="1463"/>
      <c r="Z15" s="1309" t="s">
        <v>5897</v>
      </c>
      <c r="AA15" s="131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09"/>
      <c r="AC15" s="1309"/>
      <c r="AD15" s="1309"/>
    </row>
    <row customHeight="1" ht="108">
      <c r="A16" s="1362"/>
      <c r="B16" s="1362">
        <v>6</v>
      </c>
      <c r="C16" s="3064"/>
      <c r="D16" s="3064"/>
      <c r="E16" s="3064"/>
      <c r="F16" s="3064"/>
      <c r="G16" s="3064"/>
      <c r="H16" s="3058"/>
      <c r="I16" s="1425"/>
      <c r="J16" s="1425"/>
      <c r="K16" s="1425"/>
      <c r="L16" s="1425"/>
      <c r="M16" s="1355"/>
      <c r="N16" s="131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306"/>
      <c r="P16" s="1307"/>
      <c r="Q16" s="1307"/>
      <c r="R16" s="1307"/>
      <c r="S16" s="1306"/>
      <c r="T16" s="1306"/>
      <c r="U16" s="1307"/>
      <c r="V16" s="1307"/>
      <c r="W16" s="1307"/>
      <c r="X16" s="1306"/>
      <c r="Y16" s="1463"/>
      <c r="Z16" s="1309" t="s">
        <v>5897</v>
      </c>
      <c r="AA16" s="131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09"/>
      <c r="AC16" s="1309"/>
      <c r="AD16" s="1309"/>
    </row>
    <row customHeight="1" ht="9">
      <c r="A17" s="1362"/>
      <c r="B17" s="1362"/>
      <c r="C17" s="1362">
        <v>22</v>
      </c>
      <c r="D17" s="1362">
        <v>21</v>
      </c>
      <c r="E17" s="1362">
        <v>42</v>
      </c>
      <c r="F17" s="1362">
        <v>63</v>
      </c>
      <c r="G17" s="1362"/>
      <c r="H17" s="1362"/>
      <c r="I17" s="1362"/>
      <c r="J17" s="1362"/>
      <c r="K17" s="1362"/>
      <c r="L17" s="1362"/>
      <c r="M17" s="1362"/>
      <c r="N17" s="1362"/>
      <c r="O17" s="1362"/>
      <c r="P17" s="1362"/>
      <c r="Q17" s="1362"/>
      <c r="R17" s="1362"/>
      <c r="S17" s="1362"/>
      <c r="T17" s="1362"/>
      <c r="U17" s="1362"/>
      <c r="V17" s="1362"/>
      <c r="W17" s="1362"/>
      <c r="X17" s="1362"/>
      <c r="Y17" s="1362"/>
      <c r="Z17" s="1362"/>
      <c r="AA17" s="1362"/>
      <c r="AB17" s="1362"/>
      <c r="AC17" s="1362"/>
      <c r="AD17" s="1362"/>
    </row>
    <row customHeight="1" ht="27">
      <c r="A18" s="1308" t="s">
        <v>5519</v>
      </c>
      <c r="B18" s="1362">
        <v>1</v>
      </c>
      <c r="C18" s="1306" t="s">
        <v>5881</v>
      </c>
      <c r="D18" s="1430" t="s">
        <v>5881</v>
      </c>
      <c r="E18" s="1306" t="s">
        <v>5881</v>
      </c>
      <c r="F18" s="1306" t="s">
        <v>5881</v>
      </c>
      <c r="G18" s="1306"/>
      <c r="H18" s="1465"/>
      <c r="I18" s="1468">
        <f>INDEX(TEMPLATE_NUMBER_POINT_FHD,B18,MATCH(TEMPLATE_SPHERE,TEMPLATE_SPHERE_LIST_FOR_NOTE,0))</f>
        <v>1</v>
      </c>
      <c r="J18" s="1468" t="str">
        <f>INDEX(TEMPLATE_DATA_POINT_FHD,B18,MATCH(TEMPLATE_SPHERE,TEMPLATE_SPHERE_LIST_FOR_NOTE,0))</f>
        <v>Выручка от регулируемого вида деятельности с распределением по видам деятельности</v>
      </c>
      <c r="K18" s="146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307">
        <f>IF(I18=0,"",I18)</f>
        <v>1</v>
      </c>
      <c r="M18" s="1307" t="str">
        <f>IF(J18=0,"",J18)</f>
        <v>Выручка от регулируемого вида деятельности с распределением по видам деятельности</v>
      </c>
      <c r="N18" s="1307" t="str">
        <f>IF(K18=0,"",K18)</f>
        <v>Указывается выручка от регулируемого вида деятельности с распределением по видам деятельности.</v>
      </c>
      <c r="O18" s="1420">
        <v>1</v>
      </c>
      <c r="P18" s="1420">
        <v>1</v>
      </c>
      <c r="Q18" s="1420">
        <v>1</v>
      </c>
      <c r="R18" s="1420">
        <v>1</v>
      </c>
      <c r="S18" s="1420"/>
      <c r="T18" s="1427" t="s">
        <v>5898</v>
      </c>
      <c r="U18" s="1309" t="s">
        <v>5899</v>
      </c>
      <c r="V18" s="1309" t="s">
        <v>5900</v>
      </c>
      <c r="W18" s="1309" t="s">
        <v>5901</v>
      </c>
      <c r="X18" s="1306"/>
      <c r="Y18" s="1463"/>
      <c r="Z18" s="1309" t="s">
        <v>5902</v>
      </c>
      <c r="AA18" s="1312" t="s">
        <v>5903</v>
      </c>
      <c r="AB18" s="1312" t="s">
        <v>5903</v>
      </c>
      <c r="AC18" s="1312" t="s">
        <v>5903</v>
      </c>
      <c r="AD18" s="1309"/>
    </row>
    <row customHeight="1" ht="36">
      <c r="A19" s="1308"/>
      <c r="B19" s="1362">
        <v>2</v>
      </c>
      <c r="C19" s="1306" t="s">
        <v>5885</v>
      </c>
      <c r="D19" s="1430" t="s">
        <v>5885</v>
      </c>
      <c r="E19" s="1306" t="s">
        <v>5885</v>
      </c>
      <c r="F19" s="1306" t="s">
        <v>5885</v>
      </c>
      <c r="G19" s="1306"/>
      <c r="H19" s="1465"/>
      <c r="I19" s="1468">
        <f>INDEX(TEMPLATE_NUMBER_POINT_FHD,B19,MATCH(TEMPLATE_SPHERE,TEMPLATE_SPHERE_LIST_FOR_NOTE,0))</f>
        <v>2</v>
      </c>
      <c r="J19" s="146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68" t="str">
        <f>INDEX(TEMPLATE_NOTE_POINT_FHD,B19,MATCH(TEMPLATE_SPHERE,TEMPLATE_SPHERE_LIST_FOR_NOTE,0))</f>
        <v>Указывается суммарная себестоимость производимых товаров.</v>
      </c>
      <c r="L19" s="1307">
        <f>IF(I19=0,"",I19)</f>
        <v>2</v>
      </c>
      <c r="M19" s="1307" t="str">
        <f>IF(J19=0,"",J19)</f>
        <v>Себестоимость производимых товаров (оказываемых услуг) по регулируемому виду деятельности, включая:</v>
      </c>
      <c r="N19" s="1307" t="str">
        <f>IF(K19=0,"",K19)</f>
        <v>Указывается суммарная себестоимость производимых товаров.</v>
      </c>
      <c r="O19" s="1420">
        <v>2</v>
      </c>
      <c r="P19" s="1420">
        <v>2</v>
      </c>
      <c r="Q19" s="1420">
        <v>2</v>
      </c>
      <c r="R19" s="1420">
        <v>2</v>
      </c>
      <c r="S19" s="1420"/>
      <c r="T19" s="1427" t="s">
        <v>5904</v>
      </c>
      <c r="U19" s="1309" t="s">
        <v>5905</v>
      </c>
      <c r="V19" s="1309" t="s">
        <v>5906</v>
      </c>
      <c r="W19" s="1309" t="s">
        <v>5907</v>
      </c>
      <c r="X19" s="1306"/>
      <c r="Y19" s="1463"/>
      <c r="Z19" s="1309" t="s">
        <v>5908</v>
      </c>
      <c r="AA19" s="1312" t="s">
        <v>5908</v>
      </c>
      <c r="AB19" s="1312" t="s">
        <v>5908</v>
      </c>
      <c r="AC19" s="1312" t="s">
        <v>5908</v>
      </c>
      <c r="AD19" s="1309"/>
    </row>
    <row customHeight="1" ht="27">
      <c r="A20" s="1308"/>
      <c r="B20" s="1362">
        <v>3</v>
      </c>
      <c r="C20" s="1306">
        <v>1</v>
      </c>
      <c r="D20" s="1430"/>
      <c r="E20" s="1306"/>
      <c r="F20" s="1306"/>
      <c r="G20" s="1306"/>
      <c r="H20" s="1465"/>
      <c r="I20" s="1468" t="str">
        <f>INDEX(TEMPLATE_NUMBER_POINT_FHD,B20,MATCH(TEMPLATE_SPHERE,TEMPLATE_SPHERE_LIST_FOR_NOTE,0))</f>
        <v>2.1</v>
      </c>
      <c r="J20" s="1468" t="str">
        <f>INDEX(TEMPLATE_DATA_POINT_FHD,B20,MATCH(TEMPLATE_SPHERE,TEMPLATE_SPHERE_LIST_FOR_NOTE,0))</f>
        <v>Расходы на приобретаемую тепловую энергию (мощность), теплоноситель</v>
      </c>
      <c r="K20" s="1468">
        <f>INDEX(TEMPLATE_NOTE_POINT_FHD,B20,MATCH(TEMPLATE_SPHERE,TEMPLATE_SPHERE_LIST_FOR_NOTE,0))</f>
        <v>0</v>
      </c>
      <c r="L20" s="1307" t="str">
        <f>IF(I20=0,"",I20)</f>
        <v>2.1</v>
      </c>
      <c r="M20" s="1307" t="str">
        <f>IF(J20=0,"",J20)</f>
        <v>Расходы на приобретаемую тепловую энергию (мощность), теплоноситель</v>
      </c>
      <c r="N20" s="1307" t="str">
        <f>IF(K20=0,"",K20)</f>
        <v/>
      </c>
      <c r="O20" s="1420" t="s">
        <v>832</v>
      </c>
      <c r="P20" s="1420" t="s">
        <v>832</v>
      </c>
      <c r="Q20" s="1420" t="s">
        <v>832</v>
      </c>
      <c r="R20" s="1420" t="s">
        <v>832</v>
      </c>
      <c r="S20" s="1420"/>
      <c r="T20" s="1427" t="s">
        <v>5909</v>
      </c>
      <c r="U20" s="1309" t="s">
        <v>5910</v>
      </c>
      <c r="V20" s="1309" t="s">
        <v>5911</v>
      </c>
      <c r="W20" s="1309" t="s">
        <v>5912</v>
      </c>
      <c r="X20" s="1306"/>
      <c r="Y20" s="1463"/>
      <c r="Z20" s="1309"/>
      <c r="AA20" s="1312"/>
      <c r="AB20" s="1309"/>
      <c r="AC20" s="1309"/>
      <c r="AD20" s="1309"/>
    </row>
    <row customHeight="1" ht="36">
      <c r="A21" s="1308"/>
      <c r="B21" s="1362">
        <v>4</v>
      </c>
      <c r="C21" s="1306">
        <v>2</v>
      </c>
      <c r="D21" s="1430"/>
      <c r="E21" s="1306"/>
      <c r="F21" s="1306"/>
      <c r="G21" s="1306"/>
      <c r="H21" s="1465"/>
      <c r="I21" s="1468" t="str">
        <f>INDEX(TEMPLATE_NUMBER_POINT_FHD,B21,MATCH(TEMPLATE_SPHERE,TEMPLATE_SPHERE_LIST_FOR_NOTE,0))</f>
        <v>2.2</v>
      </c>
      <c r="J21" s="146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68" t="str">
        <f>INDEX(TEMPLATE_NOTE_POINT_FHD,B21,MATCH(TEMPLATE_SPHERE,TEMPLATE_SPHERE_LIST_FOR_NOTE,0))</f>
        <v>Указываются суммарные расходы на приобретение топлива всех видов.</v>
      </c>
      <c r="L21" s="1307" t="str">
        <f>IF(I21=0,"",I21)</f>
        <v>2.2</v>
      </c>
      <c r="M21" s="130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307" t="str">
        <f>IF(K21=0,"",K21)</f>
        <v>Указываются суммарные расходы на приобретение топлива всех видов.</v>
      </c>
      <c r="O21" s="1420" t="s">
        <v>431</v>
      </c>
      <c r="P21" s="1420"/>
      <c r="Q21" s="1420"/>
      <c r="R21" s="1420"/>
      <c r="S21" s="1420"/>
      <c r="T21" s="1427" t="s">
        <v>5913</v>
      </c>
      <c r="U21" s="1309"/>
      <c r="V21" s="1309"/>
      <c r="W21" s="1309"/>
      <c r="X21" s="1306"/>
      <c r="Y21" s="1463"/>
      <c r="Z21" s="1309" t="s">
        <v>5914</v>
      </c>
      <c r="AA21" s="1312"/>
      <c r="AB21" s="1309"/>
      <c r="AC21" s="1309"/>
      <c r="AD21" s="1309"/>
    </row>
    <row customHeight="1" ht="36">
      <c r="A22" s="1308"/>
      <c r="B22" s="1362">
        <v>5</v>
      </c>
      <c r="C22" s="1306">
        <v>3</v>
      </c>
      <c r="D22" s="1430"/>
      <c r="E22" s="1306"/>
      <c r="F22" s="1306"/>
      <c r="G22" s="1354"/>
      <c r="H22" s="1421"/>
      <c r="I22" s="1468">
        <f>INDEX(TEMPLATE_NUMBER_POINT_FHD,B22,MATCH(TEMPLATE_SPHERE,TEMPLATE_SPHERE_LIST_FOR_NOTE,0))</f>
        <v>0</v>
      </c>
      <c r="J22" s="1468">
        <f>INDEX(TEMPLATE_DATA_POINT_FHD,B22,MATCH(TEMPLATE_SPHERE,TEMPLATE_SPHERE_LIST_FOR_NOTE,0))</f>
        <v>0</v>
      </c>
      <c r="K22" s="1468">
        <f>INDEX(TEMPLATE_NOTE_POINT_FHD,B22,MATCH(TEMPLATE_SPHERE,TEMPLATE_SPHERE_LIST_FOR_NOTE,0))</f>
        <v>0</v>
      </c>
      <c r="L22" s="1307" t="str">
        <f>IF(I22=0,"",I22)</f>
        <v/>
      </c>
      <c r="M22" s="1307" t="str">
        <f>IF(J22=0,"",J22)</f>
        <v/>
      </c>
      <c r="N22" s="1307" t="str">
        <f>IF(K22=0,"",K22)</f>
        <v/>
      </c>
      <c r="O22" s="1420"/>
      <c r="P22" s="1420"/>
      <c r="Q22" s="1420" t="s">
        <v>431</v>
      </c>
      <c r="R22" s="1420"/>
      <c r="S22" s="1420"/>
      <c r="T22" s="1427"/>
      <c r="U22" s="1309"/>
      <c r="V22" s="1309" t="s">
        <v>5915</v>
      </c>
      <c r="W22" s="1309"/>
      <c r="X22" s="1306"/>
      <c r="Y22" s="1463"/>
      <c r="Z22" s="1309"/>
      <c r="AA22" s="1312"/>
      <c r="AB22" s="1309"/>
      <c r="AC22" s="1309"/>
      <c r="AD22" s="1309"/>
    </row>
    <row customHeight="1" ht="27">
      <c r="A23" s="1308"/>
      <c r="B23" s="1362">
        <v>6</v>
      </c>
      <c r="C23" s="1306">
        <v>4</v>
      </c>
      <c r="D23" s="1430"/>
      <c r="E23" s="1306"/>
      <c r="F23" s="1306"/>
      <c r="G23" s="1354"/>
      <c r="H23" s="1421"/>
      <c r="I23" s="1468">
        <f>INDEX(TEMPLATE_NUMBER_POINT_FHD,B23,MATCH(TEMPLATE_SPHERE,TEMPLATE_SPHERE_LIST_FOR_NOTE,0))</f>
        <v>0</v>
      </c>
      <c r="J23" s="1468">
        <f>INDEX(TEMPLATE_DATA_POINT_FHD,B23,MATCH(TEMPLATE_SPHERE,TEMPLATE_SPHERE_LIST_FOR_NOTE,0))</f>
        <v>0</v>
      </c>
      <c r="K23" s="1468">
        <f>INDEX(TEMPLATE_NOTE_POINT_FHD,B23,MATCH(TEMPLATE_SPHERE,TEMPLATE_SPHERE_LIST_FOR_NOTE,0))</f>
        <v>0</v>
      </c>
      <c r="L23" s="1307" t="str">
        <f>IF(I23=0,"",I23)</f>
        <v/>
      </c>
      <c r="M23" s="1307" t="str">
        <f>IF(J23=0,"",J23)</f>
        <v/>
      </c>
      <c r="N23" s="1307" t="str">
        <f>IF(K23=0,"",K23)</f>
        <v/>
      </c>
      <c r="O23" s="1420"/>
      <c r="P23" s="1420"/>
      <c r="Q23" s="1420" t="s">
        <v>434</v>
      </c>
      <c r="R23" s="1420"/>
      <c r="S23" s="1420"/>
      <c r="T23" s="1427"/>
      <c r="U23" s="1309"/>
      <c r="V23" s="1309" t="s">
        <v>5916</v>
      </c>
      <c r="W23" s="1309"/>
      <c r="X23" s="1306"/>
      <c r="Y23" s="1463"/>
      <c r="Z23" s="1309"/>
      <c r="AA23" s="1312"/>
      <c r="AB23" s="1309"/>
      <c r="AC23" s="1309"/>
      <c r="AD23" s="1309"/>
    </row>
    <row customHeight="1" ht="36">
      <c r="A24" s="1308"/>
      <c r="B24" s="1362">
        <v>7</v>
      </c>
      <c r="C24" s="1306">
        <v>5</v>
      </c>
      <c r="D24" s="1430"/>
      <c r="E24" s="1306"/>
      <c r="F24" s="1306"/>
      <c r="G24" s="1354"/>
      <c r="H24" s="1421"/>
      <c r="I24" s="1468">
        <f>INDEX(TEMPLATE_NUMBER_POINT_FHD,B24,MATCH(TEMPLATE_SPHERE,TEMPLATE_SPHERE_LIST_FOR_NOTE,0))</f>
        <v>0</v>
      </c>
      <c r="J24" s="1468">
        <f>INDEX(TEMPLATE_DATA_POINT_FHD,B24,MATCH(TEMPLATE_SPHERE,TEMPLATE_SPHERE_LIST_FOR_NOTE,0))</f>
        <v>0</v>
      </c>
      <c r="K24" s="1468">
        <f>INDEX(TEMPLATE_NOTE_POINT_FHD,B24,MATCH(TEMPLATE_SPHERE,TEMPLATE_SPHERE_LIST_FOR_NOTE,0))</f>
        <v>0</v>
      </c>
      <c r="L24" s="1307" t="str">
        <f>IF(I24=0,"",I24)</f>
        <v/>
      </c>
      <c r="M24" s="1307" t="str">
        <f>IF(J24=0,"",J24)</f>
        <v/>
      </c>
      <c r="N24" s="1307" t="str">
        <f>IF(K24=0,"",K24)</f>
        <v/>
      </c>
      <c r="O24" s="1420"/>
      <c r="P24" s="1420"/>
      <c r="Q24" s="1420" t="s">
        <v>852</v>
      </c>
      <c r="R24" s="1420"/>
      <c r="S24" s="1420"/>
      <c r="T24" s="1427"/>
      <c r="U24" s="1309"/>
      <c r="V24" s="1309" t="s">
        <v>5917</v>
      </c>
      <c r="W24" s="1309"/>
      <c r="X24" s="1306"/>
      <c r="Y24" s="1463"/>
      <c r="Z24" s="1309"/>
      <c r="AA24" s="1312"/>
      <c r="AB24" s="1309"/>
      <c r="AC24" s="1309"/>
      <c r="AD24" s="1309"/>
    </row>
    <row customHeight="1" ht="36">
      <c r="A25" s="1308"/>
      <c r="B25" s="1362">
        <v>8</v>
      </c>
      <c r="C25" s="1306">
        <v>6</v>
      </c>
      <c r="D25" s="1430"/>
      <c r="E25" s="1306"/>
      <c r="F25" s="1306"/>
      <c r="G25" s="1354"/>
      <c r="H25" s="1421"/>
      <c r="I25" s="1468" t="str">
        <f>INDEX(TEMPLATE_NUMBER_POINT_FHD,B25,MATCH(TEMPLATE_SPHERE,TEMPLATE_SPHERE_LIST_FOR_NOTE,0))</f>
        <v>2.3</v>
      </c>
      <c r="J25" s="146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68">
        <f>INDEX(TEMPLATE_NOTE_POINT_FHD,B25,MATCH(TEMPLATE_SPHERE,TEMPLATE_SPHERE_LIST_FOR_NOTE,0))</f>
        <v>0</v>
      </c>
      <c r="L25" s="1307" t="str">
        <f>IF(I25=0,"",I25)</f>
        <v>2.3</v>
      </c>
      <c r="M25" s="1307" t="str">
        <f>IF(J25=0,"",J25)</f>
        <v>Расходы на приобретаемую электрическую энергию (мощность), используемую в технологическом процессе</v>
      </c>
      <c r="N25" s="1307" t="str">
        <f>IF(K25=0,"",K25)</f>
        <v/>
      </c>
      <c r="O25" s="1420" t="s">
        <v>434</v>
      </c>
      <c r="P25" s="1420" t="s">
        <v>431</v>
      </c>
      <c r="Q25" s="1420" t="s">
        <v>859</v>
      </c>
      <c r="R25" s="1420" t="s">
        <v>431</v>
      </c>
      <c r="S25" s="1420"/>
      <c r="T25" s="1427" t="s">
        <v>5918</v>
      </c>
      <c r="U25" s="1309" t="s">
        <v>5918</v>
      </c>
      <c r="V25" s="1309" t="s">
        <v>5918</v>
      </c>
      <c r="W25" s="1309" t="s">
        <v>5918</v>
      </c>
      <c r="X25" s="1306"/>
      <c r="Y25" s="1463"/>
      <c r="Z25" s="1309"/>
      <c r="AA25" s="1312"/>
      <c r="AB25" s="1309"/>
      <c r="AC25" s="1309"/>
      <c r="AD25" s="1309"/>
    </row>
    <row customHeight="1" ht="18">
      <c r="A26" s="1308"/>
      <c r="B26" s="1362">
        <v>9</v>
      </c>
      <c r="C26" s="1306" t="s">
        <v>776</v>
      </c>
      <c r="D26" s="1430"/>
      <c r="E26" s="1306"/>
      <c r="F26" s="1306"/>
      <c r="G26" s="1354"/>
      <c r="H26" s="1421"/>
      <c r="I26" s="1468" t="str">
        <f>INDEX(TEMPLATE_NUMBER_POINT_FHD,B26,MATCH(TEMPLATE_SPHERE,TEMPLATE_SPHERE_LIST_FOR_NOTE,0))</f>
        <v>2.3.1</v>
      </c>
      <c r="J26" s="1468" t="str">
        <f>INDEX(TEMPLATE_DATA_POINT_FHD,B26,MATCH(TEMPLATE_SPHERE,TEMPLATE_SPHERE_LIST_FOR_NOTE,0))</f>
        <v>Средневзвешенная стоимость 1 кВт.ч (с учетом мощности)</v>
      </c>
      <c r="K26" s="1468">
        <f>INDEX(TEMPLATE_NOTE_POINT_FHD,B26,MATCH(TEMPLATE_SPHERE,TEMPLATE_SPHERE_LIST_FOR_NOTE,0))</f>
        <v>0</v>
      </c>
      <c r="L26" s="1307" t="str">
        <f>IF(I26=0,"",I26)</f>
        <v>2.3.1</v>
      </c>
      <c r="M26" s="1307" t="str">
        <f>IF(J26=0,"",J26)</f>
        <v>Средневзвешенная стоимость 1 кВт.ч (с учетом мощности)</v>
      </c>
      <c r="N26" s="1307" t="str">
        <f>IF(K26=0,"",K26)</f>
        <v/>
      </c>
      <c r="O26" s="1420" t="s">
        <v>848</v>
      </c>
      <c r="P26" s="1420" t="s">
        <v>842</v>
      </c>
      <c r="Q26" s="1420" t="s">
        <v>5919</v>
      </c>
      <c r="R26" s="1420" t="s">
        <v>842</v>
      </c>
      <c r="S26" s="1420"/>
      <c r="T26" s="1427"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27" t="s">
        <v>5920</v>
      </c>
      <c r="V26" s="1427" t="s">
        <v>5920</v>
      </c>
      <c r="W26" s="1427" t="s">
        <v>5920</v>
      </c>
      <c r="X26" s="1306"/>
      <c r="Y26" s="1463"/>
      <c r="Z26" s="1309"/>
      <c r="AA26" s="1312"/>
      <c r="AB26" s="1309"/>
      <c r="AC26" s="1309"/>
      <c r="AD26" s="1309"/>
    </row>
    <row customHeight="1" ht="18">
      <c r="A27" s="1308"/>
      <c r="B27" s="1362">
        <v>10</v>
      </c>
      <c r="C27" s="1306" t="s">
        <v>780</v>
      </c>
      <c r="D27" s="1430"/>
      <c r="E27" s="1306"/>
      <c r="F27" s="1306"/>
      <c r="G27" s="1354"/>
      <c r="H27" s="1421"/>
      <c r="I27" s="1468" t="str">
        <f>INDEX(TEMPLATE_NUMBER_POINT_FHD,B27,MATCH(TEMPLATE_SPHERE,TEMPLATE_SPHERE_LIST_FOR_NOTE,0))</f>
        <v>2.3.2</v>
      </c>
      <c r="J27" s="1468" t="str">
        <f>INDEX(TEMPLATE_DATA_POINT_FHD,B27,MATCH(TEMPLATE_SPHERE,TEMPLATE_SPHERE_LIST_FOR_NOTE,0))</f>
        <v>Объём приобретения электрической энергии</v>
      </c>
      <c r="K27" s="1468">
        <f>INDEX(TEMPLATE_NOTE_POINT_FHD,B27,MATCH(TEMPLATE_SPHERE,TEMPLATE_SPHERE_LIST_FOR_NOTE,0))</f>
        <v>0</v>
      </c>
      <c r="L27" s="1307" t="str">
        <f>IF(I27=0,"",I27)</f>
        <v>2.3.2</v>
      </c>
      <c r="M27" s="1307" t="str">
        <f>IF(J27=0,"",J27)</f>
        <v>Объём приобретения электрической энергии</v>
      </c>
      <c r="N27" s="1307" t="str">
        <f>IF(K27=0,"",K27)</f>
        <v/>
      </c>
      <c r="O27" s="1420" t="s">
        <v>850</v>
      </c>
      <c r="P27" s="1420" t="s">
        <v>844</v>
      </c>
      <c r="Q27" s="1420" t="s">
        <v>5921</v>
      </c>
      <c r="R27" s="1420" t="s">
        <v>844</v>
      </c>
      <c r="S27" s="1420"/>
      <c r="T27" s="1427" t="s">
        <v>5922</v>
      </c>
      <c r="U27" s="1427" t="s">
        <v>5922</v>
      </c>
      <c r="V27" s="1427" t="s">
        <v>5922</v>
      </c>
      <c r="W27" s="1427" t="s">
        <v>5922</v>
      </c>
      <c r="X27" s="1306"/>
      <c r="Y27" s="1463"/>
      <c r="Z27" s="1309"/>
      <c r="AA27" s="1312"/>
      <c r="AB27" s="1309"/>
      <c r="AC27" s="1309"/>
      <c r="AD27" s="1309"/>
    </row>
    <row customHeight="1" ht="27">
      <c r="A28" s="1308"/>
      <c r="B28" s="1362">
        <v>11</v>
      </c>
      <c r="C28" s="1306">
        <v>7</v>
      </c>
      <c r="D28" s="1430"/>
      <c r="E28" s="1306"/>
      <c r="F28" s="1306"/>
      <c r="G28" s="1354"/>
      <c r="H28" s="1421"/>
      <c r="I28" s="1468" t="str">
        <f>INDEX(TEMPLATE_NUMBER_POINT_FHD,B28,MATCH(TEMPLATE_SPHERE,TEMPLATE_SPHERE_LIST_FOR_NOTE,0))</f>
        <v>2.4</v>
      </c>
      <c r="J28" s="1468" t="str">
        <f>INDEX(TEMPLATE_DATA_POINT_FHD,B28,MATCH(TEMPLATE_SPHERE,TEMPLATE_SPHERE_LIST_FOR_NOTE,0))</f>
        <v>Расходы на приобретение холодной воды, используемой в технологическом процессе</v>
      </c>
      <c r="K28" s="1468">
        <f>INDEX(TEMPLATE_NOTE_POINT_FHD,B28,MATCH(TEMPLATE_SPHERE,TEMPLATE_SPHERE_LIST_FOR_NOTE,0))</f>
        <v>0</v>
      </c>
      <c r="L28" s="1307" t="str">
        <f>IF(I28=0,"",I28)</f>
        <v>2.4</v>
      </c>
      <c r="M28" s="1307" t="str">
        <f>IF(J28=0,"",J28)</f>
        <v>Расходы на приобретение холодной воды, используемой в технологическом процессе</v>
      </c>
      <c r="N28" s="1307" t="str">
        <f>IF(K28=0,"",K28)</f>
        <v/>
      </c>
      <c r="O28" s="1420" t="s">
        <v>852</v>
      </c>
      <c r="P28" s="1420"/>
      <c r="Q28" s="1420"/>
      <c r="R28" s="1420"/>
      <c r="S28" s="1420"/>
      <c r="T28" s="1427" t="s">
        <v>5923</v>
      </c>
      <c r="U28" s="1309"/>
      <c r="V28" s="1309"/>
      <c r="W28" s="1309"/>
      <c r="X28" s="1306"/>
      <c r="Y28" s="1463"/>
      <c r="Z28" s="1309"/>
      <c r="AA28" s="1312"/>
      <c r="AB28" s="1309"/>
      <c r="AC28" s="1309"/>
      <c r="AD28" s="1309"/>
    </row>
    <row customHeight="1" ht="27">
      <c r="A29" s="1308"/>
      <c r="B29" s="1362">
        <v>12</v>
      </c>
      <c r="C29" s="1306">
        <v>8</v>
      </c>
      <c r="D29" s="1430"/>
      <c r="E29" s="1306"/>
      <c r="F29" s="1306"/>
      <c r="G29" s="1354"/>
      <c r="H29" s="1421"/>
      <c r="I29" s="1468" t="str">
        <f>INDEX(TEMPLATE_NUMBER_POINT_FHD,B29,MATCH(TEMPLATE_SPHERE,TEMPLATE_SPHERE_LIST_FOR_NOTE,0))</f>
        <v>2.5</v>
      </c>
      <c r="J29" s="1468" t="str">
        <f>INDEX(TEMPLATE_DATA_POINT_FHD,B29,MATCH(TEMPLATE_SPHERE,TEMPLATE_SPHERE_LIST_FOR_NOTE,0))</f>
        <v>Расходы на  химические реагенты, используемые в технологическом процессе</v>
      </c>
      <c r="K29" s="1468">
        <f>INDEX(TEMPLATE_NOTE_POINT_FHD,B29,MATCH(TEMPLATE_SPHERE,TEMPLATE_SPHERE_LIST_FOR_NOTE,0))</f>
        <v>0</v>
      </c>
      <c r="L29" s="1307" t="str">
        <f>IF(I29=0,"",I29)</f>
        <v>2.5</v>
      </c>
      <c r="M29" s="1307" t="str">
        <f>IF(J29=0,"",J29)</f>
        <v>Расходы на  химические реагенты, используемые в технологическом процессе</v>
      </c>
      <c r="N29" s="1307" t="str">
        <f>IF(K29=0,"",K29)</f>
        <v/>
      </c>
      <c r="O29" s="1420" t="s">
        <v>859</v>
      </c>
      <c r="P29" s="1420" t="s">
        <v>434</v>
      </c>
      <c r="Q29" s="1420"/>
      <c r="R29" s="1420" t="s">
        <v>434</v>
      </c>
      <c r="S29" s="1420"/>
      <c r="T29" s="142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09" t="s">
        <v>5924</v>
      </c>
      <c r="V29" s="1309"/>
      <c r="W29" s="1309" t="s">
        <v>5924</v>
      </c>
      <c r="X29" s="1306"/>
      <c r="Y29" s="1463"/>
      <c r="Z29" s="1309"/>
      <c r="AA29" s="1312"/>
      <c r="AB29" s="1309"/>
      <c r="AC29" s="1309"/>
      <c r="AD29" s="1309"/>
    </row>
    <row customHeight="1" ht="54">
      <c r="A30" s="1308"/>
      <c r="B30" s="1362">
        <v>13</v>
      </c>
      <c r="C30" s="1306">
        <v>9</v>
      </c>
      <c r="D30" s="1430"/>
      <c r="E30" s="1306"/>
      <c r="F30" s="1306"/>
      <c r="G30" s="1354"/>
      <c r="H30" s="1421"/>
      <c r="I30" s="1468" t="str">
        <f>INDEX(TEMPLATE_NUMBER_POINT_FHD,B30,MATCH(TEMPLATE_SPHERE,TEMPLATE_SPHERE_LIST_FOR_NOTE,0))</f>
        <v>2.6</v>
      </c>
      <c r="J30" s="146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68">
        <f>INDEX(TEMPLATE_NOTE_POINT_FHD,B30,MATCH(TEMPLATE_SPHERE,TEMPLATE_SPHERE_LIST_FOR_NOTE,0))</f>
        <v>0</v>
      </c>
      <c r="L30" s="1307" t="str">
        <f>IF(I30=0,"",I30)</f>
        <v>2.6</v>
      </c>
      <c r="M30" s="130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07" t="str">
        <f>IF(K30=0,"",K30)</f>
        <v/>
      </c>
      <c r="O30" s="1420" t="s">
        <v>861</v>
      </c>
      <c r="P30" s="1420" t="s">
        <v>852</v>
      </c>
      <c r="Q30" s="1420" t="s">
        <v>861</v>
      </c>
      <c r="R30" s="1420" t="s">
        <v>852</v>
      </c>
      <c r="S30" s="1420"/>
      <c r="T30" s="1427" t="s">
        <v>5925</v>
      </c>
      <c r="U30" s="1309" t="s">
        <v>5925</v>
      </c>
      <c r="V30" s="1309" t="s">
        <v>5925</v>
      </c>
      <c r="W30" s="1309" t="s">
        <v>5925</v>
      </c>
      <c r="X30" s="1306"/>
      <c r="Y30" s="1463"/>
      <c r="Z30" s="1309"/>
      <c r="AA30" s="1312" t="s">
        <v>5926</v>
      </c>
      <c r="AB30" s="1312" t="s">
        <v>5926</v>
      </c>
      <c r="AC30" s="1312" t="s">
        <v>5926</v>
      </c>
      <c r="AD30" s="1309"/>
    </row>
    <row customHeight="1" ht="18">
      <c r="A31" s="1308"/>
      <c r="B31" s="1362">
        <v>14</v>
      </c>
      <c r="C31" s="1306" t="s">
        <v>5927</v>
      </c>
      <c r="D31" s="1430"/>
      <c r="E31" s="1306"/>
      <c r="F31" s="1306"/>
      <c r="G31" s="1354"/>
      <c r="H31" s="1421"/>
      <c r="I31" s="1468" t="str">
        <f>INDEX(TEMPLATE_NUMBER_POINT_FHD,B31,MATCH(TEMPLATE_SPHERE,TEMPLATE_SPHERE_LIST_FOR_NOTE,0))</f>
        <v>2.6.1</v>
      </c>
      <c r="J31" s="1468" t="str">
        <f>INDEX(TEMPLATE_DATA_POINT_FHD,B31,MATCH(TEMPLATE_SPHERE,TEMPLATE_SPHERE_LIST_FOR_NOTE,0))</f>
        <v>Расходы на оплату труда основного производственного персонала</v>
      </c>
      <c r="K31" s="1468">
        <f>INDEX(TEMPLATE_NOTE_POINT_FHD,B31,MATCH(TEMPLATE_SPHERE,TEMPLATE_SPHERE_LIST_FOR_NOTE,0))</f>
        <v>0</v>
      </c>
      <c r="L31" s="1307" t="str">
        <f>IF(I31=0,"",I31)</f>
        <v>2.6.1</v>
      </c>
      <c r="M31" s="1307" t="str">
        <f>IF(J31=0,"",J31)</f>
        <v>Расходы на оплату труда основного производственного персонала</v>
      </c>
      <c r="N31" s="1307" t="str">
        <f>IF(K31=0,"",K31)</f>
        <v/>
      </c>
      <c r="O31" s="1420" t="s">
        <v>5928</v>
      </c>
      <c r="P31" s="1420" t="s">
        <v>855</v>
      </c>
      <c r="Q31" s="1420" t="s">
        <v>5928</v>
      </c>
      <c r="R31" s="1420" t="s">
        <v>855</v>
      </c>
      <c r="S31" s="1420"/>
      <c r="T31" s="1428" t="s">
        <v>5929</v>
      </c>
      <c r="U31" s="1309" t="s">
        <v>5929</v>
      </c>
      <c r="V31" s="1309" t="s">
        <v>5929</v>
      </c>
      <c r="W31" s="1309" t="s">
        <v>5929</v>
      </c>
      <c r="X31" s="1306"/>
      <c r="Y31" s="1463"/>
      <c r="Z31" s="1309"/>
      <c r="AA31" s="1312"/>
      <c r="AB31" s="1312"/>
      <c r="AC31" s="1312"/>
      <c r="AD31" s="1309"/>
    </row>
    <row customHeight="1" ht="36">
      <c r="A32" s="1308"/>
      <c r="B32" s="1362">
        <v>15</v>
      </c>
      <c r="C32" s="1306" t="s">
        <v>5930</v>
      </c>
      <c r="D32" s="1430"/>
      <c r="E32" s="1306"/>
      <c r="F32" s="1306"/>
      <c r="G32" s="1354"/>
      <c r="H32" s="1421"/>
      <c r="I32" s="1468" t="str">
        <f>INDEX(TEMPLATE_NUMBER_POINT_FHD,B32,MATCH(TEMPLATE_SPHERE,TEMPLATE_SPHERE_LIST_FOR_NOTE,0))</f>
        <v>2.6.2</v>
      </c>
      <c r="J32" s="146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68">
        <f>INDEX(TEMPLATE_NOTE_POINT_FHD,B32,MATCH(TEMPLATE_SPHERE,TEMPLATE_SPHERE_LIST_FOR_NOTE,0))</f>
        <v>0</v>
      </c>
      <c r="L32" s="1307" t="str">
        <f>IF(I32=0,"",I32)</f>
        <v>2.6.2</v>
      </c>
      <c r="M32" s="1307" t="str">
        <f>IF(J32=0,"",J32)</f>
        <v>Страховые взносы на обязательное социальное страхование, выплачиваемые из фонда оплаты труда основного производственного персонала</v>
      </c>
      <c r="N32" s="1307" t="str">
        <f>IF(K32=0,"",K32)</f>
        <v/>
      </c>
      <c r="O32" s="1420" t="s">
        <v>5931</v>
      </c>
      <c r="P32" s="1420" t="s">
        <v>857</v>
      </c>
      <c r="Q32" s="1420" t="s">
        <v>5931</v>
      </c>
      <c r="R32" s="1420" t="s">
        <v>857</v>
      </c>
      <c r="S32" s="1420"/>
      <c r="T32" s="142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09" t="s">
        <v>5932</v>
      </c>
      <c r="V32" s="1309" t="s">
        <v>5932</v>
      </c>
      <c r="W32" s="1309" t="s">
        <v>5932</v>
      </c>
      <c r="X32" s="1306"/>
      <c r="Y32" s="1463"/>
      <c r="Z32" s="1309"/>
      <c r="AA32" s="1312"/>
      <c r="AB32" s="1312"/>
      <c r="AC32" s="1312"/>
      <c r="AD32" s="1309"/>
    </row>
    <row customHeight="1" ht="45">
      <c r="A33" s="1308"/>
      <c r="B33" s="1362">
        <v>16</v>
      </c>
      <c r="C33" s="1306">
        <v>10</v>
      </c>
      <c r="D33" s="1430"/>
      <c r="E33" s="1306"/>
      <c r="F33" s="1306"/>
      <c r="G33" s="1354"/>
      <c r="H33" s="1421"/>
      <c r="I33" s="1468" t="str">
        <f>INDEX(TEMPLATE_NUMBER_POINT_FHD,B33,MATCH(TEMPLATE_SPHERE,TEMPLATE_SPHERE_LIST_FOR_NOTE,0))</f>
        <v>2.7</v>
      </c>
      <c r="J33" s="146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68">
        <f>INDEX(TEMPLATE_NOTE_POINT_FHD,B33,MATCH(TEMPLATE_SPHERE,TEMPLATE_SPHERE_LIST_FOR_NOTE,0))</f>
        <v>0</v>
      </c>
      <c r="L33" s="1307" t="str">
        <f>IF(I33=0,"",I33)</f>
        <v>2.7</v>
      </c>
      <c r="M33" s="130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07" t="str">
        <f>IF(K33=0,"",K33)</f>
        <v/>
      </c>
      <c r="O33" s="1420" t="s">
        <v>863</v>
      </c>
      <c r="P33" s="1420" t="s">
        <v>859</v>
      </c>
      <c r="Q33" s="1420" t="s">
        <v>863</v>
      </c>
      <c r="R33" s="1420" t="s">
        <v>859</v>
      </c>
      <c r="S33" s="1420"/>
      <c r="T33" s="142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09" t="s">
        <v>5933</v>
      </c>
      <c r="V33" s="1309" t="s">
        <v>5933</v>
      </c>
      <c r="W33" s="1309" t="s">
        <v>5934</v>
      </c>
      <c r="X33" s="1306"/>
      <c r="Y33" s="1463"/>
      <c r="Z33" s="1309"/>
      <c r="AA33" s="1312" t="s">
        <v>5935</v>
      </c>
      <c r="AB33" s="1312" t="s">
        <v>5935</v>
      </c>
      <c r="AC33" s="1312" t="s">
        <v>5935</v>
      </c>
      <c r="AD33" s="1309"/>
    </row>
    <row customHeight="1" ht="27">
      <c r="A34" s="1308"/>
      <c r="B34" s="1362">
        <v>17</v>
      </c>
      <c r="C34" s="1306" t="s">
        <v>5936</v>
      </c>
      <c r="D34" s="1430"/>
      <c r="E34" s="1306"/>
      <c r="F34" s="1306"/>
      <c r="G34" s="1354"/>
      <c r="H34" s="1421"/>
      <c r="I34" s="1468" t="str">
        <f>INDEX(TEMPLATE_NUMBER_POINT_FHD,B34,MATCH(TEMPLATE_SPHERE,TEMPLATE_SPHERE_LIST_FOR_NOTE,0))</f>
        <v>2.7.1</v>
      </c>
      <c r="J34" s="1468" t="str">
        <f>INDEX(TEMPLATE_DATA_POINT_FHD,B34,MATCH(TEMPLATE_SPHERE,TEMPLATE_SPHERE_LIST_FOR_NOTE,0))</f>
        <v>Расходы на оплату труда административно-управленческого персонала</v>
      </c>
      <c r="K34" s="1468">
        <f>INDEX(TEMPLATE_NOTE_POINT_FHD,B34,MATCH(TEMPLATE_SPHERE,TEMPLATE_SPHERE_LIST_FOR_NOTE,0))</f>
        <v>0</v>
      </c>
      <c r="L34" s="1307" t="str">
        <f>IF(I34=0,"",I34)</f>
        <v>2.7.1</v>
      </c>
      <c r="M34" s="1307" t="str">
        <f>IF(J34=0,"",J34)</f>
        <v>Расходы на оплату труда административно-управленческого персонала</v>
      </c>
      <c r="N34" s="1307" t="str">
        <f>IF(K34=0,"",K34)</f>
        <v/>
      </c>
      <c r="O34" s="1420" t="s">
        <v>5937</v>
      </c>
      <c r="P34" s="1420" t="s">
        <v>5919</v>
      </c>
      <c r="Q34" s="1420" t="s">
        <v>5937</v>
      </c>
      <c r="R34" s="1420" t="s">
        <v>5919</v>
      </c>
      <c r="S34" s="1420"/>
      <c r="T34" s="1429" t="s">
        <v>5938</v>
      </c>
      <c r="U34" s="1309" t="s">
        <v>5938</v>
      </c>
      <c r="V34" s="1309" t="s">
        <v>5938</v>
      </c>
      <c r="W34" s="1309" t="s">
        <v>5939</v>
      </c>
      <c r="X34" s="1306"/>
      <c r="Y34" s="1463"/>
      <c r="Z34" s="1309"/>
      <c r="AA34" s="1312"/>
      <c r="AB34" s="1309"/>
      <c r="AC34" s="1309"/>
      <c r="AD34" s="1309"/>
    </row>
    <row customHeight="1" ht="45">
      <c r="A35" s="1308"/>
      <c r="B35" s="1362">
        <v>18</v>
      </c>
      <c r="C35" s="1306" t="s">
        <v>5940</v>
      </c>
      <c r="D35" s="1430"/>
      <c r="E35" s="1306"/>
      <c r="F35" s="1306"/>
      <c r="G35" s="1354"/>
      <c r="H35" s="1421"/>
      <c r="I35" s="1468" t="str">
        <f>INDEX(TEMPLATE_NUMBER_POINT_FHD,B35,MATCH(TEMPLATE_SPHERE,TEMPLATE_SPHERE_LIST_FOR_NOTE,0))</f>
        <v>2.7.2</v>
      </c>
      <c r="J35" s="146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68">
        <f>INDEX(TEMPLATE_NOTE_POINT_FHD,B35,MATCH(TEMPLATE_SPHERE,TEMPLATE_SPHERE_LIST_FOR_NOTE,0))</f>
        <v>0</v>
      </c>
      <c r="L35" s="1307" t="str">
        <f>IF(I35=0,"",I35)</f>
        <v>2.7.2</v>
      </c>
      <c r="M35" s="130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07" t="str">
        <f>IF(K35=0,"",K35)</f>
        <v/>
      </c>
      <c r="O35" s="1420" t="s">
        <v>5941</v>
      </c>
      <c r="P35" s="1420" t="s">
        <v>5921</v>
      </c>
      <c r="Q35" s="1420" t="s">
        <v>5941</v>
      </c>
      <c r="R35" s="1420" t="s">
        <v>5921</v>
      </c>
      <c r="S35" s="1420"/>
      <c r="T35" s="142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09" t="s">
        <v>5942</v>
      </c>
      <c r="V35" s="1309" t="s">
        <v>5942</v>
      </c>
      <c r="W35" s="1309" t="s">
        <v>5942</v>
      </c>
      <c r="X35" s="1306"/>
      <c r="Y35" s="1463"/>
      <c r="Z35" s="1309"/>
      <c r="AA35" s="1312"/>
      <c r="AB35" s="1309"/>
      <c r="AC35" s="1309"/>
      <c r="AD35" s="1309"/>
    </row>
    <row customHeight="1" ht="18">
      <c r="A36" s="1308"/>
      <c r="B36" s="1362">
        <v>19</v>
      </c>
      <c r="C36" s="1306">
        <v>11</v>
      </c>
      <c r="D36" s="1430"/>
      <c r="E36" s="1306"/>
      <c r="F36" s="1306"/>
      <c r="G36" s="1354"/>
      <c r="H36" s="1421"/>
      <c r="I36" s="1468" t="str">
        <f>INDEX(TEMPLATE_NUMBER_POINT_FHD,B36,MATCH(TEMPLATE_SPHERE,TEMPLATE_SPHERE_LIST_FOR_NOTE,0))</f>
        <v>2.8</v>
      </c>
      <c r="J36" s="1468" t="str">
        <f>INDEX(TEMPLATE_DATA_POINT_FHD,B36,MATCH(TEMPLATE_SPHERE,TEMPLATE_SPHERE_LIST_FOR_NOTE,0))</f>
        <v>Расходы на амортизацию основных средств и нематериальных активов</v>
      </c>
      <c r="K36" s="1468">
        <f>INDEX(TEMPLATE_NOTE_POINT_FHD,B36,MATCH(TEMPLATE_SPHERE,TEMPLATE_SPHERE_LIST_FOR_NOTE,0))</f>
        <v>0</v>
      </c>
      <c r="L36" s="1307" t="str">
        <f>IF(I36=0,"",I36)</f>
        <v>2.8</v>
      </c>
      <c r="M36" s="1307" t="str">
        <f>IF(J36=0,"",J36)</f>
        <v>Расходы на амортизацию основных средств и нематериальных активов</v>
      </c>
      <c r="N36" s="1307" t="str">
        <f>IF(K36=0,"",K36)</f>
        <v/>
      </c>
      <c r="O36" s="1420" t="s">
        <v>865</v>
      </c>
      <c r="P36" s="1420" t="s">
        <v>861</v>
      </c>
      <c r="Q36" s="1420" t="s">
        <v>865</v>
      </c>
      <c r="R36" s="1420" t="s">
        <v>861</v>
      </c>
      <c r="S36" s="1420"/>
      <c r="T36" s="1427" t="s">
        <v>5943</v>
      </c>
      <c r="U36" s="1309" t="s">
        <v>5943</v>
      </c>
      <c r="V36" s="1309" t="s">
        <v>5943</v>
      </c>
      <c r="W36" s="1309" t="s">
        <v>5943</v>
      </c>
      <c r="X36" s="1306"/>
      <c r="Y36" s="1463"/>
      <c r="Z36" s="1309"/>
      <c r="AA36" s="1312"/>
      <c r="AB36" s="1309"/>
      <c r="AC36" s="1309"/>
      <c r="AD36" s="1309"/>
    </row>
    <row customHeight="1" ht="18">
      <c r="A37" s="1308"/>
      <c r="B37" s="1362">
        <v>20</v>
      </c>
      <c r="C37" s="1306" t="s">
        <v>5944</v>
      </c>
      <c r="D37" s="1430"/>
      <c r="E37" s="1306"/>
      <c r="F37" s="1306"/>
      <c r="G37" s="1354"/>
      <c r="H37" s="1421"/>
      <c r="I37" s="1468" t="str">
        <f>INDEX(TEMPLATE_NUMBER_POINT_FHD,B37,MATCH(TEMPLATE_SPHERE,TEMPLATE_SPHERE_LIST_FOR_NOTE,0))</f>
        <v>2.8.1</v>
      </c>
      <c r="J37" s="1468" t="str">
        <f>INDEX(TEMPLATE_DATA_POINT_FHD,B37,MATCH(TEMPLATE_SPHERE,TEMPLATE_SPHERE_LIST_FOR_NOTE,0))</f>
        <v>Расходы на амортизацию основных средств</v>
      </c>
      <c r="K37" s="1468">
        <f>INDEX(TEMPLATE_NOTE_POINT_FHD,B37,MATCH(TEMPLATE_SPHERE,TEMPLATE_SPHERE_LIST_FOR_NOTE,0))</f>
        <v>0</v>
      </c>
      <c r="L37" s="1307" t="str">
        <f>IF(I37=0,"",I37)</f>
        <v>2.8.1</v>
      </c>
      <c r="M37" s="1307" t="str">
        <f>IF(J37=0,"",J37)</f>
        <v>Расходы на амортизацию основных средств</v>
      </c>
      <c r="N37" s="1307" t="str">
        <f>IF(K37=0,"",K37)</f>
        <v/>
      </c>
      <c r="O37" s="1420" t="s">
        <v>5945</v>
      </c>
      <c r="P37" s="1420" t="s">
        <v>5928</v>
      </c>
      <c r="Q37" s="1420" t="s">
        <v>5945</v>
      </c>
      <c r="R37" s="1420" t="s">
        <v>5928</v>
      </c>
      <c r="S37" s="1420"/>
      <c r="T37" s="1427" t="s">
        <v>5946</v>
      </c>
      <c r="U37" s="1309" t="s">
        <v>5946</v>
      </c>
      <c r="V37" s="1309" t="s">
        <v>5946</v>
      </c>
      <c r="W37" s="1309" t="s">
        <v>5946</v>
      </c>
      <c r="X37" s="1306"/>
      <c r="Y37" s="1463"/>
      <c r="Z37" s="1309"/>
      <c r="AA37" s="1312"/>
      <c r="AB37" s="1309"/>
      <c r="AC37" s="1309"/>
      <c r="AD37" s="1309"/>
    </row>
    <row customHeight="1" ht="18">
      <c r="A38" s="1308"/>
      <c r="B38" s="1362">
        <v>21</v>
      </c>
      <c r="C38" s="1306" t="s">
        <v>5947</v>
      </c>
      <c r="D38" s="1430"/>
      <c r="E38" s="1306"/>
      <c r="F38" s="1306"/>
      <c r="G38" s="1354"/>
      <c r="H38" s="1421"/>
      <c r="I38" s="1468" t="str">
        <f>INDEX(TEMPLATE_NUMBER_POINT_FHD,B38,MATCH(TEMPLATE_SPHERE,TEMPLATE_SPHERE_LIST_FOR_NOTE,0))</f>
        <v>2.8.2</v>
      </c>
      <c r="J38" s="1468" t="str">
        <f>INDEX(TEMPLATE_DATA_POINT_FHD,B38,MATCH(TEMPLATE_SPHERE,TEMPLATE_SPHERE_LIST_FOR_NOTE,0))</f>
        <v>Расходы на амортизацию нематериальных активов</v>
      </c>
      <c r="K38" s="1468">
        <f>INDEX(TEMPLATE_NOTE_POINT_FHD,B38,MATCH(TEMPLATE_SPHERE,TEMPLATE_SPHERE_LIST_FOR_NOTE,0))</f>
        <v>0</v>
      </c>
      <c r="L38" s="1307" t="str">
        <f>IF(I38=0,"",I38)</f>
        <v>2.8.2</v>
      </c>
      <c r="M38" s="1307" t="str">
        <f>IF(J38=0,"",J38)</f>
        <v>Расходы на амортизацию нематериальных активов</v>
      </c>
      <c r="N38" s="1307" t="str">
        <f>IF(K38=0,"",K38)</f>
        <v/>
      </c>
      <c r="O38" s="1420" t="s">
        <v>5948</v>
      </c>
      <c r="P38" s="1420" t="s">
        <v>5931</v>
      </c>
      <c r="Q38" s="1420" t="s">
        <v>5948</v>
      </c>
      <c r="R38" s="1420" t="s">
        <v>5931</v>
      </c>
      <c r="S38" s="1420"/>
      <c r="T38" s="1427" t="s">
        <v>5949</v>
      </c>
      <c r="U38" s="1309" t="s">
        <v>5949</v>
      </c>
      <c r="V38" s="1309" t="s">
        <v>5949</v>
      </c>
      <c r="W38" s="1309" t="s">
        <v>5949</v>
      </c>
      <c r="X38" s="1306"/>
      <c r="Y38" s="1463"/>
      <c r="Z38" s="1309"/>
      <c r="AA38" s="1312"/>
      <c r="AB38" s="1309"/>
      <c r="AC38" s="1309"/>
      <c r="AD38" s="1309"/>
    </row>
    <row customHeight="1" ht="36">
      <c r="A39" s="1308"/>
      <c r="B39" s="1362">
        <v>22</v>
      </c>
      <c r="C39" s="1306">
        <v>12</v>
      </c>
      <c r="D39" s="1430"/>
      <c r="E39" s="1306"/>
      <c r="F39" s="1306"/>
      <c r="G39" s="1354"/>
      <c r="H39" s="1421"/>
      <c r="I39" s="1468" t="str">
        <f>INDEX(TEMPLATE_NUMBER_POINT_FHD,B39,MATCH(TEMPLATE_SPHERE,TEMPLATE_SPHERE_LIST_FOR_NOTE,0))</f>
        <v>2.9</v>
      </c>
      <c r="J39" s="1468" t="str">
        <f>INDEX(TEMPLATE_DATA_POINT_FHD,B39,MATCH(TEMPLATE_SPHERE,TEMPLATE_SPHERE_LIST_FOR_NOTE,0))</f>
        <v>Расходы на аренду имущества, используемого для осуществления регулируемого вида деятельности</v>
      </c>
      <c r="K39" s="1468">
        <f>INDEX(TEMPLATE_NOTE_POINT_FHD,B39,MATCH(TEMPLATE_SPHERE,TEMPLATE_SPHERE_LIST_FOR_NOTE,0))</f>
        <v>0</v>
      </c>
      <c r="L39" s="1307" t="str">
        <f>IF(I39=0,"",I39)</f>
        <v>2.9</v>
      </c>
      <c r="M39" s="1307" t="str">
        <f>IF(J39=0,"",J39)</f>
        <v>Расходы на аренду имущества, используемого для осуществления регулируемого вида деятельности</v>
      </c>
      <c r="N39" s="1307" t="str">
        <f>IF(K39=0,"",K39)</f>
        <v/>
      </c>
      <c r="O39" s="1420" t="s">
        <v>869</v>
      </c>
      <c r="P39" s="1420" t="s">
        <v>863</v>
      </c>
      <c r="Q39" s="1420" t="s">
        <v>869</v>
      </c>
      <c r="R39" s="1420" t="s">
        <v>863</v>
      </c>
      <c r="S39" s="1420"/>
      <c r="T39" s="1427" t="s">
        <v>5950</v>
      </c>
      <c r="U39" s="1309" t="s">
        <v>5951</v>
      </c>
      <c r="V39" s="1309" t="s">
        <v>5952</v>
      </c>
      <c r="W39" s="1309" t="s">
        <v>5953</v>
      </c>
      <c r="X39" s="1306"/>
      <c r="Y39" s="1463"/>
      <c r="Z39" s="1309"/>
      <c r="AA39" s="1312"/>
      <c r="AB39" s="1309"/>
      <c r="AC39" s="1309"/>
      <c r="AD39" s="1309"/>
    </row>
    <row customHeight="1" ht="18">
      <c r="A40" s="1308"/>
      <c r="B40" s="1362">
        <v>23</v>
      </c>
      <c r="C40" s="1306">
        <v>13</v>
      </c>
      <c r="D40" s="1430"/>
      <c r="E40" s="1306"/>
      <c r="F40" s="1306"/>
      <c r="G40" s="1306"/>
      <c r="H40" s="1357"/>
      <c r="I40" s="1468" t="str">
        <f>INDEX(TEMPLATE_NUMBER_POINT_FHD,B40,MATCH(TEMPLATE_SPHERE,TEMPLATE_SPHERE_LIST_FOR_NOTE,0))</f>
        <v>2.10</v>
      </c>
      <c r="J40" s="1468" t="str">
        <f>INDEX(TEMPLATE_DATA_POINT_FHD,B40,MATCH(TEMPLATE_SPHERE,TEMPLATE_SPHERE_LIST_FOR_NOTE,0))</f>
        <v>Общепроизводственные расходы, в том числе:</v>
      </c>
      <c r="K40" s="1468" t="str">
        <f>INDEX(TEMPLATE_NOTE_POINT_FHD,B40,MATCH(TEMPLATE_SPHERE,TEMPLATE_SPHERE_LIST_FOR_NOTE,0))</f>
        <v>Указывается общая сумма общепроизводственных расходов.</v>
      </c>
      <c r="L40" s="1307" t="str">
        <f>IF(I40=0,"",I40)</f>
        <v>2.10</v>
      </c>
      <c r="M40" s="1307" t="str">
        <f>IF(J40=0,"",J40)</f>
        <v>Общепроизводственные расходы, в том числе:</v>
      </c>
      <c r="N40" s="1307" t="str">
        <f>IF(K40=0,"",K40)</f>
        <v>Указывается общая сумма общепроизводственных расходов.</v>
      </c>
      <c r="O40" s="1420" t="s">
        <v>5954</v>
      </c>
      <c r="P40" s="1420" t="s">
        <v>865</v>
      </c>
      <c r="Q40" s="1420" t="s">
        <v>5954</v>
      </c>
      <c r="R40" s="1420" t="s">
        <v>865</v>
      </c>
      <c r="S40" s="1420"/>
      <c r="T40" s="1306" t="s">
        <v>5955</v>
      </c>
      <c r="U40" s="1306" t="s">
        <v>5955</v>
      </c>
      <c r="V40" s="1306" t="s">
        <v>5955</v>
      </c>
      <c r="W40" s="1306" t="s">
        <v>5955</v>
      </c>
      <c r="X40" s="1306"/>
      <c r="Y40" s="1463"/>
      <c r="Z40" s="1309" t="s">
        <v>5956</v>
      </c>
      <c r="AA40" s="1312" t="s">
        <v>5956</v>
      </c>
      <c r="AB40" s="1312" t="s">
        <v>5956</v>
      </c>
      <c r="AC40" s="1312" t="s">
        <v>5956</v>
      </c>
      <c r="AD40" s="1309"/>
    </row>
    <row customHeight="1" ht="27">
      <c r="A41" s="1308"/>
      <c r="B41" s="1362">
        <v>24</v>
      </c>
      <c r="C41" s="1306" t="s">
        <v>5957</v>
      </c>
      <c r="D41" s="1430"/>
      <c r="E41" s="1306"/>
      <c r="F41" s="1306"/>
      <c r="G41" s="1306"/>
      <c r="H41" s="1354"/>
      <c r="I41" s="1468" t="str">
        <f>INDEX(TEMPLATE_NUMBER_POINT_FHD,B41,MATCH(TEMPLATE_SPHERE,TEMPLATE_SPHERE_LIST_FOR_NOTE,0))</f>
        <v>2.10.1</v>
      </c>
      <c r="J41" s="1468" t="str">
        <f>INDEX(TEMPLATE_DATA_POINT_FHD,B41,MATCH(TEMPLATE_SPHERE,TEMPLATE_SPHERE_LIST_FOR_NOTE,0))</f>
        <v>Расходы на текущий ремонт</v>
      </c>
      <c r="K41" s="1468" t="str">
        <f>INDEX(TEMPLATE_NOTE_POINT_FHD,B41,MATCH(TEMPLATE_SPHERE,TEMPLATE_SPHERE_LIST_FOR_NOTE,0))</f>
        <v>Указываются расходы на текущий ремонт, отнесенные к общепроизводственным расходам.</v>
      </c>
      <c r="L41" s="1307" t="str">
        <f>IF(I41=0,"",I41)</f>
        <v>2.10.1</v>
      </c>
      <c r="M41" s="1307" t="str">
        <f>IF(J41=0,"",J41)</f>
        <v>Расходы на текущий ремонт</v>
      </c>
      <c r="N41" s="1307" t="str">
        <f>IF(K41=0,"",K41)</f>
        <v>Указываются расходы на текущий ремонт, отнесенные к общепроизводственным расходам.</v>
      </c>
      <c r="O41" s="1420" t="s">
        <v>5958</v>
      </c>
      <c r="P41" s="1420" t="s">
        <v>5945</v>
      </c>
      <c r="Q41" s="1420" t="s">
        <v>5958</v>
      </c>
      <c r="R41" s="1420" t="s">
        <v>5945</v>
      </c>
      <c r="S41" s="1420"/>
      <c r="T41" s="1306" t="s">
        <v>5959</v>
      </c>
      <c r="U41" s="1306" t="s">
        <v>5959</v>
      </c>
      <c r="V41" s="1306" t="s">
        <v>5959</v>
      </c>
      <c r="W41" s="1306" t="s">
        <v>5959</v>
      </c>
      <c r="X41" s="1306"/>
      <c r="Y41" s="1463"/>
      <c r="Z41" s="1309" t="s">
        <v>5960</v>
      </c>
      <c r="AA41" s="1309" t="s">
        <v>5960</v>
      </c>
      <c r="AB41" s="1309" t="s">
        <v>5960</v>
      </c>
      <c r="AC41" s="1309" t="s">
        <v>5960</v>
      </c>
      <c r="AD41" s="1309"/>
    </row>
    <row customHeight="1" ht="27">
      <c r="A42" s="1308"/>
      <c r="B42" s="1362">
        <v>25</v>
      </c>
      <c r="C42" s="1306" t="s">
        <v>5961</v>
      </c>
      <c r="D42" s="1430"/>
      <c r="E42" s="1306"/>
      <c r="F42" s="1306"/>
      <c r="G42" s="1306"/>
      <c r="H42" s="1354"/>
      <c r="I42" s="1468" t="str">
        <f>INDEX(TEMPLATE_NUMBER_POINT_FHD,B42,MATCH(TEMPLATE_SPHERE,TEMPLATE_SPHERE_LIST_FOR_NOTE,0))</f>
        <v>2.10.2</v>
      </c>
      <c r="J42" s="1468" t="str">
        <f>INDEX(TEMPLATE_DATA_POINT_FHD,B42,MATCH(TEMPLATE_SPHERE,TEMPLATE_SPHERE_LIST_FOR_NOTE,0))</f>
        <v>Расходы на капитальный ремонт</v>
      </c>
      <c r="K42" s="1468" t="str">
        <f>INDEX(TEMPLATE_NOTE_POINT_FHD,B42,MATCH(TEMPLATE_SPHERE,TEMPLATE_SPHERE_LIST_FOR_NOTE,0))</f>
        <v>Указываются расходы на капитальный ремонт, отнесенные к общепроизводственным расходам.</v>
      </c>
      <c r="L42" s="1307" t="str">
        <f>IF(I42=0,"",I42)</f>
        <v>2.10.2</v>
      </c>
      <c r="M42" s="1307" t="str">
        <f>IF(J42=0,"",J42)</f>
        <v>Расходы на капитальный ремонт</v>
      </c>
      <c r="N42" s="1307" t="str">
        <f>IF(K42=0,"",K42)</f>
        <v>Указываются расходы на капитальный ремонт, отнесенные к общепроизводственным расходам.</v>
      </c>
      <c r="O42" s="1420" t="s">
        <v>5962</v>
      </c>
      <c r="P42" s="1420" t="s">
        <v>5948</v>
      </c>
      <c r="Q42" s="1420" t="s">
        <v>5962</v>
      </c>
      <c r="R42" s="1420" t="s">
        <v>5948</v>
      </c>
      <c r="S42" s="1420"/>
      <c r="T42" s="1306" t="s">
        <v>5963</v>
      </c>
      <c r="U42" s="1306" t="s">
        <v>5963</v>
      </c>
      <c r="V42" s="1306" t="s">
        <v>5963</v>
      </c>
      <c r="W42" s="1306" t="s">
        <v>5963</v>
      </c>
      <c r="X42" s="1306"/>
      <c r="Y42" s="1463"/>
      <c r="Z42" s="1309" t="s">
        <v>5964</v>
      </c>
      <c r="AA42" s="1309" t="s">
        <v>5964</v>
      </c>
      <c r="AB42" s="1309" t="s">
        <v>5964</v>
      </c>
      <c r="AC42" s="1309" t="s">
        <v>5964</v>
      </c>
      <c r="AD42" s="1309"/>
    </row>
    <row customHeight="1" ht="18">
      <c r="A43" s="1308"/>
      <c r="B43" s="1362">
        <v>26</v>
      </c>
      <c r="C43" s="1306">
        <v>14</v>
      </c>
      <c r="D43" s="1430"/>
      <c r="E43" s="1306"/>
      <c r="F43" s="1306"/>
      <c r="G43" s="1306"/>
      <c r="H43" s="1354"/>
      <c r="I43" s="1468" t="str">
        <f>INDEX(TEMPLATE_NUMBER_POINT_FHD,B43,MATCH(TEMPLATE_SPHERE,TEMPLATE_SPHERE_LIST_FOR_NOTE,0))</f>
        <v>2.11</v>
      </c>
      <c r="J43" s="1468" t="str">
        <f>INDEX(TEMPLATE_DATA_POINT_FHD,B43,MATCH(TEMPLATE_SPHERE,TEMPLATE_SPHERE_LIST_FOR_NOTE,0))</f>
        <v>Общехозяйственные расходы, в том числе:</v>
      </c>
      <c r="K43" s="1468" t="str">
        <f>INDEX(TEMPLATE_NOTE_POINT_FHD,B43,MATCH(TEMPLATE_SPHERE,TEMPLATE_SPHERE_LIST_FOR_NOTE,0))</f>
        <v>Указывается общая сумма общехозяйственных расходов.</v>
      </c>
      <c r="L43" s="1307" t="str">
        <f>IF(I43=0,"",I43)</f>
        <v>2.11</v>
      </c>
      <c r="M43" s="1307" t="str">
        <f>IF(J43=0,"",J43)</f>
        <v>Общехозяйственные расходы, в том числе:</v>
      </c>
      <c r="N43" s="1307" t="str">
        <f>IF(K43=0,"",K43)</f>
        <v>Указывается общая сумма общехозяйственных расходов.</v>
      </c>
      <c r="O43" s="1420" t="s">
        <v>5965</v>
      </c>
      <c r="P43" s="1420" t="s">
        <v>869</v>
      </c>
      <c r="Q43" s="1420" t="s">
        <v>5965</v>
      </c>
      <c r="R43" s="1420" t="s">
        <v>869</v>
      </c>
      <c r="S43" s="1420"/>
      <c r="T43" s="1306" t="s">
        <v>5966</v>
      </c>
      <c r="U43" s="1306" t="s">
        <v>5966</v>
      </c>
      <c r="V43" s="1306" t="s">
        <v>5966</v>
      </c>
      <c r="W43" s="1306" t="s">
        <v>5966</v>
      </c>
      <c r="X43" s="1306"/>
      <c r="Y43" s="1463"/>
      <c r="Z43" s="1309" t="s">
        <v>5967</v>
      </c>
      <c r="AA43" s="1309" t="s">
        <v>5967</v>
      </c>
      <c r="AB43" s="1309" t="s">
        <v>5967</v>
      </c>
      <c r="AC43" s="1309" t="s">
        <v>5967</v>
      </c>
      <c r="AD43" s="1309"/>
    </row>
    <row customHeight="1" ht="27">
      <c r="A44" s="1308"/>
      <c r="B44" s="1362">
        <v>27</v>
      </c>
      <c r="C44" s="1306" t="s">
        <v>5968</v>
      </c>
      <c r="D44" s="1430"/>
      <c r="E44" s="1306"/>
      <c r="F44" s="1306"/>
      <c r="G44" s="1306"/>
      <c r="H44" s="1354"/>
      <c r="I44" s="1468" t="str">
        <f>INDEX(TEMPLATE_NUMBER_POINT_FHD,B44,MATCH(TEMPLATE_SPHERE,TEMPLATE_SPHERE_LIST_FOR_NOTE,0))</f>
        <v>2.11.1</v>
      </c>
      <c r="J44" s="1468" t="str">
        <f>INDEX(TEMPLATE_DATA_POINT_FHD,B44,MATCH(TEMPLATE_SPHERE,TEMPLATE_SPHERE_LIST_FOR_NOTE,0))</f>
        <v>Расходы на текущий ремонт</v>
      </c>
      <c r="K44" s="1468" t="str">
        <f>INDEX(TEMPLATE_NOTE_POINT_FHD,B44,MATCH(TEMPLATE_SPHERE,TEMPLATE_SPHERE_LIST_FOR_NOTE,0))</f>
        <v>Указываются расходы на текущий ремонт, отнесенные к общехозяйственным расходам.</v>
      </c>
      <c r="L44" s="1307" t="str">
        <f>IF(I44=0,"",I44)</f>
        <v>2.11.1</v>
      </c>
      <c r="M44" s="1307" t="str">
        <f>IF(J44=0,"",J44)</f>
        <v>Расходы на текущий ремонт</v>
      </c>
      <c r="N44" s="1307" t="str">
        <f>IF(K44=0,"",K44)</f>
        <v>Указываются расходы на текущий ремонт, отнесенные к общехозяйственным расходам.</v>
      </c>
      <c r="O44" s="1420" t="s">
        <v>5969</v>
      </c>
      <c r="P44" s="1420" t="s">
        <v>5970</v>
      </c>
      <c r="Q44" s="1420" t="s">
        <v>5969</v>
      </c>
      <c r="R44" s="1420" t="s">
        <v>5970</v>
      </c>
      <c r="S44" s="1420"/>
      <c r="T44" s="1306" t="s">
        <v>5959</v>
      </c>
      <c r="U44" s="1306" t="s">
        <v>5959</v>
      </c>
      <c r="V44" s="1306" t="s">
        <v>5959</v>
      </c>
      <c r="W44" s="1306" t="s">
        <v>5959</v>
      </c>
      <c r="X44" s="1306"/>
      <c r="Y44" s="1463"/>
      <c r="Z44" s="1309" t="s">
        <v>5971</v>
      </c>
      <c r="AA44" s="1309" t="s">
        <v>5971</v>
      </c>
      <c r="AB44" s="1309" t="s">
        <v>5971</v>
      </c>
      <c r="AC44" s="1309" t="s">
        <v>5971</v>
      </c>
      <c r="AD44" s="1309"/>
    </row>
    <row customHeight="1" ht="27">
      <c r="A45" s="1308"/>
      <c r="B45" s="1362">
        <v>28</v>
      </c>
      <c r="C45" s="1306" t="s">
        <v>5972</v>
      </c>
      <c r="D45" s="1430"/>
      <c r="E45" s="1306"/>
      <c r="F45" s="1306"/>
      <c r="G45" s="1306"/>
      <c r="H45" s="1354"/>
      <c r="I45" s="1468" t="str">
        <f>INDEX(TEMPLATE_NUMBER_POINT_FHD,B45,MATCH(TEMPLATE_SPHERE,TEMPLATE_SPHERE_LIST_FOR_NOTE,0))</f>
        <v>2.11.2</v>
      </c>
      <c r="J45" s="1468" t="str">
        <f>INDEX(TEMPLATE_DATA_POINT_FHD,B45,MATCH(TEMPLATE_SPHERE,TEMPLATE_SPHERE_LIST_FOR_NOTE,0))</f>
        <v>Расходы на капитальный ремонт</v>
      </c>
      <c r="K45" s="1468" t="str">
        <f>INDEX(TEMPLATE_NOTE_POINT_FHD,B45,MATCH(TEMPLATE_SPHERE,TEMPLATE_SPHERE_LIST_FOR_NOTE,0))</f>
        <v>Указываются расходы на капитальный ремонт, отнесенные к общехозяйственным расходам.</v>
      </c>
      <c r="L45" s="1307" t="str">
        <f>IF(I45=0,"",I45)</f>
        <v>2.11.2</v>
      </c>
      <c r="M45" s="1307" t="str">
        <f>IF(J45=0,"",J45)</f>
        <v>Расходы на капитальный ремонт</v>
      </c>
      <c r="N45" s="1307" t="str">
        <f>IF(K45=0,"",K45)</f>
        <v>Указываются расходы на капитальный ремонт, отнесенные к общехозяйственным расходам.</v>
      </c>
      <c r="O45" s="1420" t="s">
        <v>5973</v>
      </c>
      <c r="P45" s="1420" t="s">
        <v>5974</v>
      </c>
      <c r="Q45" s="1420" t="s">
        <v>5973</v>
      </c>
      <c r="R45" s="1420" t="s">
        <v>5974</v>
      </c>
      <c r="S45" s="1420"/>
      <c r="T45" s="1306" t="s">
        <v>5963</v>
      </c>
      <c r="U45" s="1306" t="s">
        <v>5963</v>
      </c>
      <c r="V45" s="1306" t="s">
        <v>5963</v>
      </c>
      <c r="W45" s="1306" t="s">
        <v>5963</v>
      </c>
      <c r="X45" s="1306"/>
      <c r="Y45" s="1463"/>
      <c r="Z45" s="1309" t="s">
        <v>5975</v>
      </c>
      <c r="AA45" s="1309" t="s">
        <v>5975</v>
      </c>
      <c r="AB45" s="1309" t="s">
        <v>5975</v>
      </c>
      <c r="AC45" s="1309" t="s">
        <v>5975</v>
      </c>
      <c r="AD45" s="1309"/>
    </row>
    <row customHeight="1" ht="54">
      <c r="A46" s="1308"/>
      <c r="B46" s="1362">
        <v>29</v>
      </c>
      <c r="C46" s="1306">
        <v>15</v>
      </c>
      <c r="D46" s="1430"/>
      <c r="E46" s="1306"/>
      <c r="F46" s="1306"/>
      <c r="G46" s="1306"/>
      <c r="H46" s="1354"/>
      <c r="I46" s="1468" t="str">
        <f>INDEX(TEMPLATE_NUMBER_POINT_FHD,B46,MATCH(TEMPLATE_SPHERE,TEMPLATE_SPHERE_LIST_FOR_NOTE,0))</f>
        <v>2.12</v>
      </c>
      <c r="J46" s="1468" t="str">
        <f>INDEX(TEMPLATE_DATA_POINT_FHD,B46,MATCH(TEMPLATE_SPHERE,TEMPLATE_SPHERE_LIST_FOR_NOTE,0))</f>
        <v>Расходы на капитальный и текущий ремонт основных средств</v>
      </c>
      <c r="K46" s="146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07" t="str">
        <f>IF(I46=0,"",I46)</f>
        <v>2.12</v>
      </c>
      <c r="M46" s="1307" t="str">
        <f>IF(J46=0,"",J46)</f>
        <v>Расходы на капитальный и текущий ремонт основных средств</v>
      </c>
      <c r="N46" s="130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20" t="s">
        <v>5976</v>
      </c>
      <c r="P46" s="1420" t="s">
        <v>5954</v>
      </c>
      <c r="Q46" s="1420" t="s">
        <v>5976</v>
      </c>
      <c r="R46" s="1420" t="s">
        <v>5954</v>
      </c>
      <c r="S46" s="1420"/>
      <c r="T46" s="130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306" t="s">
        <v>5977</v>
      </c>
      <c r="V46" s="1306" t="s">
        <v>5977</v>
      </c>
      <c r="W46" s="1306" t="s">
        <v>5977</v>
      </c>
      <c r="X46" s="1306"/>
      <c r="Y46" s="1463"/>
      <c r="Z46" s="1309" t="s">
        <v>5978</v>
      </c>
      <c r="AA46" s="1309" t="s">
        <v>5979</v>
      </c>
      <c r="AB46" s="1309" t="s">
        <v>5979</v>
      </c>
      <c r="AC46" s="1309" t="s">
        <v>5979</v>
      </c>
      <c r="AD46" s="1309"/>
    </row>
    <row customHeight="1" ht="54">
      <c r="A47" s="1308"/>
      <c r="B47" s="1362">
        <v>30</v>
      </c>
      <c r="C47" s="1306" t="s">
        <v>5980</v>
      </c>
      <c r="D47" s="1430"/>
      <c r="E47" s="1306"/>
      <c r="F47" s="1306"/>
      <c r="G47" s="1306"/>
      <c r="H47" s="1354"/>
      <c r="I47" s="1468" t="str">
        <f>INDEX(TEMPLATE_NUMBER_POINT_FHD,B47,MATCH(TEMPLATE_SPHERE,TEMPLATE_SPHERE_LIST_FOR_NOTE,0))</f>
        <v>2.12.1</v>
      </c>
      <c r="J47" s="146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68">
        <f>INDEX(TEMPLATE_NOTE_POINT_FHD,B47,MATCH(TEMPLATE_SPHERE,TEMPLATE_SPHERE_LIST_FOR_NOTE,0))</f>
        <v>0</v>
      </c>
      <c r="L47" s="1307" t="str">
        <f>IF(I47=0,"",I47)</f>
        <v>2.12.1</v>
      </c>
      <c r="M47" s="130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07" t="str">
        <f>IF(K47=0,"",K47)</f>
        <v/>
      </c>
      <c r="O47" s="1420" t="s">
        <v>5981</v>
      </c>
      <c r="P47" s="1420" t="s">
        <v>5958</v>
      </c>
      <c r="Q47" s="1420" t="s">
        <v>5981</v>
      </c>
      <c r="R47" s="1420" t="s">
        <v>5958</v>
      </c>
      <c r="S47" s="1420"/>
      <c r="T47" s="1306" t="s">
        <v>5982</v>
      </c>
      <c r="U47" s="1306" t="s">
        <v>5982</v>
      </c>
      <c r="V47" s="1306" t="s">
        <v>5982</v>
      </c>
      <c r="W47" s="1306" t="s">
        <v>5982</v>
      </c>
      <c r="X47" s="1306"/>
      <c r="Y47" s="1463"/>
      <c r="Z47" s="1309"/>
      <c r="AA47" s="1312"/>
      <c r="AB47" s="1312"/>
      <c r="AC47" s="1312"/>
      <c r="AD47" s="1309"/>
    </row>
    <row customHeight="1" ht="54">
      <c r="A48" s="1308"/>
      <c r="B48" s="1362">
        <v>31</v>
      </c>
      <c r="C48" s="1306">
        <v>16</v>
      </c>
      <c r="D48" s="1430"/>
      <c r="E48" s="1306"/>
      <c r="F48" s="1306"/>
      <c r="G48" s="1306"/>
      <c r="H48" s="1354"/>
      <c r="I48" s="1468">
        <f>INDEX(TEMPLATE_NUMBER_POINT_FHD,B48,MATCH(TEMPLATE_SPHERE,TEMPLATE_SPHERE_LIST_FOR_NOTE,0))</f>
        <v>0</v>
      </c>
      <c r="J48" s="1468">
        <f>INDEX(TEMPLATE_DATA_POINT_FHD,B48,MATCH(TEMPLATE_SPHERE,TEMPLATE_SPHERE_LIST_FOR_NOTE,0))</f>
        <v>0</v>
      </c>
      <c r="K48" s="1468">
        <f>INDEX(TEMPLATE_NOTE_POINT_FHD,B48,MATCH(TEMPLATE_SPHERE,TEMPLATE_SPHERE_LIST_FOR_NOTE,0))</f>
        <v>0</v>
      </c>
      <c r="L48" s="1307" t="str">
        <f>IF(I48=0,"",I48)</f>
        <v/>
      </c>
      <c r="M48" s="1307" t="str">
        <f>IF(J48=0,"",J48)</f>
        <v/>
      </c>
      <c r="N48" s="1307" t="str">
        <f>IF(K48=0,"",K48)</f>
        <v/>
      </c>
      <c r="O48" s="1420"/>
      <c r="P48" s="1420" t="s">
        <v>5965</v>
      </c>
      <c r="Q48" s="1420" t="s">
        <v>5983</v>
      </c>
      <c r="R48" s="1420" t="s">
        <v>5965</v>
      </c>
      <c r="S48" s="1420"/>
      <c r="T48" s="1306"/>
      <c r="U48" s="1306" t="s">
        <v>5984</v>
      </c>
      <c r="V48" s="1306" t="s">
        <v>5985</v>
      </c>
      <c r="W48" s="1306" t="s">
        <v>5985</v>
      </c>
      <c r="X48" s="1306"/>
      <c r="Y48" s="1463"/>
      <c r="Z48" s="1309"/>
      <c r="AA48" s="1312" t="s">
        <v>5979</v>
      </c>
      <c r="AB48" s="1312" t="s">
        <v>5979</v>
      </c>
      <c r="AC48" s="1312" t="s">
        <v>5979</v>
      </c>
      <c r="AD48" s="1309"/>
    </row>
    <row customHeight="1" ht="54">
      <c r="A49" s="1308"/>
      <c r="B49" s="1362">
        <v>32</v>
      </c>
      <c r="C49" s="1306" t="s">
        <v>5986</v>
      </c>
      <c r="D49" s="1430"/>
      <c r="E49" s="1306"/>
      <c r="F49" s="1306"/>
      <c r="G49" s="1306"/>
      <c r="H49" s="1354"/>
      <c r="I49" s="1468">
        <f>INDEX(TEMPLATE_NUMBER_POINT_FHD,B49,MATCH(TEMPLATE_SPHERE,TEMPLATE_SPHERE_LIST_FOR_NOTE,0))</f>
        <v>0</v>
      </c>
      <c r="J49" s="1468">
        <f>INDEX(TEMPLATE_DATA_POINT_FHD,B49,MATCH(TEMPLATE_SPHERE,TEMPLATE_SPHERE_LIST_FOR_NOTE,0))</f>
        <v>0</v>
      </c>
      <c r="K49" s="1468">
        <f>INDEX(TEMPLATE_NOTE_POINT_FHD,B49,MATCH(TEMPLATE_SPHERE,TEMPLATE_SPHERE_LIST_FOR_NOTE,0))</f>
        <v>0</v>
      </c>
      <c r="L49" s="1307" t="str">
        <f>IF(I49=0,"",I49)</f>
        <v/>
      </c>
      <c r="M49" s="1307" t="str">
        <f>IF(J49=0,"",J49)</f>
        <v/>
      </c>
      <c r="N49" s="1307" t="str">
        <f>IF(K49=0,"",K49)</f>
        <v/>
      </c>
      <c r="O49" s="1420"/>
      <c r="P49" s="1420" t="s">
        <v>5969</v>
      </c>
      <c r="Q49" s="1420" t="s">
        <v>5987</v>
      </c>
      <c r="R49" s="1420" t="s">
        <v>5969</v>
      </c>
      <c r="S49" s="1420"/>
      <c r="T49" s="1306"/>
      <c r="U49" s="1306" t="s">
        <v>5982</v>
      </c>
      <c r="V49" s="1306" t="s">
        <v>5982</v>
      </c>
      <c r="W49" s="1306" t="s">
        <v>5982</v>
      </c>
      <c r="X49" s="1306"/>
      <c r="Y49" s="1463"/>
      <c r="Z49" s="1309"/>
      <c r="AA49" s="1312"/>
      <c r="AB49" s="1312"/>
      <c r="AC49" s="1312"/>
      <c r="AD49" s="1309"/>
    </row>
    <row customHeight="1" ht="126">
      <c r="A50" s="1308"/>
      <c r="B50" s="1362">
        <v>33</v>
      </c>
      <c r="C50" s="1306">
        <v>17</v>
      </c>
      <c r="D50" s="1430"/>
      <c r="E50" s="1306"/>
      <c r="F50" s="1306"/>
      <c r="G50" s="1306"/>
      <c r="H50" s="1354"/>
      <c r="I50" s="1468" t="str">
        <f>INDEX(TEMPLATE_NUMBER_POINT_FHD,B50,MATCH(TEMPLATE_SPHERE,TEMPLATE_SPHERE_LIST_FOR_NOTE,0))</f>
        <v>2.13</v>
      </c>
      <c r="J50" s="146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6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307" t="str">
        <f>IF(I50=0,"",I50)</f>
        <v>2.13</v>
      </c>
      <c r="M50" s="130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30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20" t="s">
        <v>5983</v>
      </c>
      <c r="P50" s="1420" t="s">
        <v>5976</v>
      </c>
      <c r="Q50" s="1420" t="s">
        <v>5988</v>
      </c>
      <c r="R50" s="1420" t="s">
        <v>5976</v>
      </c>
      <c r="S50" s="1420"/>
      <c r="T50" s="1306" t="s">
        <v>5989</v>
      </c>
      <c r="U50" s="1306" t="s">
        <v>5990</v>
      </c>
      <c r="V50" s="1306" t="s">
        <v>5991</v>
      </c>
      <c r="W50" s="1306" t="s">
        <v>5992</v>
      </c>
      <c r="X50" s="1306"/>
      <c r="Y50" s="1463"/>
      <c r="Z50" s="1309" t="s">
        <v>5993</v>
      </c>
      <c r="AA50" s="1312" t="s">
        <v>5994</v>
      </c>
      <c r="AB50" s="1312" t="s">
        <v>5994</v>
      </c>
      <c r="AC50" s="1312" t="s">
        <v>5994</v>
      </c>
      <c r="AD50" s="1309"/>
    </row>
    <row customHeight="1" ht="27">
      <c r="A51" s="1308"/>
      <c r="B51" s="1362">
        <v>34</v>
      </c>
      <c r="C51" s="1306" t="s">
        <v>5995</v>
      </c>
      <c r="D51" s="1430"/>
      <c r="E51" s="1306"/>
      <c r="F51" s="1306"/>
      <c r="G51" s="1306"/>
      <c r="H51" s="1354"/>
      <c r="I51" s="1468" t="str">
        <f>INDEX(TEMPLATE_NUMBER_POINT_FHD,B51,MATCH(TEMPLATE_SPHERE,TEMPLATE_SPHERE_LIST_FOR_NOTE,0))</f>
        <v>3</v>
      </c>
      <c r="J51" s="146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68">
        <f>INDEX(TEMPLATE_NOTE_POINT_FHD,B51,MATCH(TEMPLATE_SPHERE,TEMPLATE_SPHERE_LIST_FOR_NOTE,0))</f>
        <v>0</v>
      </c>
      <c r="L51" s="1307" t="str">
        <f>IF(I51=0,"",I51)</f>
        <v>3</v>
      </c>
      <c r="M51" s="1307" t="str">
        <f>IF(J51=0,"",J51)</f>
        <v>Валовая прибыль (убытки) от реализации товаров и оказания услуг по регулируемому виду деятельности</v>
      </c>
      <c r="N51" s="1307" t="str">
        <f>IF(K51=0,"",K51)</f>
        <v/>
      </c>
      <c r="O51" s="1420" t="s">
        <v>90</v>
      </c>
      <c r="P51" s="1420"/>
      <c r="Q51" s="1420"/>
      <c r="R51" s="1420"/>
      <c r="S51" s="1420"/>
      <c r="T51" s="1306" t="s">
        <v>5996</v>
      </c>
      <c r="U51" s="1306"/>
      <c r="V51" s="1306"/>
      <c r="W51" s="1306"/>
      <c r="X51" s="1306"/>
      <c r="Y51" s="1463"/>
      <c r="Z51" s="1309"/>
      <c r="AA51" s="1312"/>
      <c r="AB51" s="1312"/>
      <c r="AC51" s="1312"/>
      <c r="AD51" s="1309"/>
    </row>
    <row customHeight="1" ht="36">
      <c r="A52" s="1308"/>
      <c r="B52" s="1362">
        <v>35</v>
      </c>
      <c r="C52" s="1306" t="s">
        <v>5889</v>
      </c>
      <c r="D52" s="1430" t="s">
        <v>5889</v>
      </c>
      <c r="E52" s="1306" t="s">
        <v>5889</v>
      </c>
      <c r="F52" s="1306" t="s">
        <v>5889</v>
      </c>
      <c r="G52" s="1306"/>
      <c r="H52" s="1354"/>
      <c r="I52" s="1468" t="str">
        <f>INDEX(TEMPLATE_NUMBER_POINT_FHD,B52,MATCH(TEMPLATE_SPHERE,TEMPLATE_SPHERE_LIST_FOR_NOTE,0))</f>
        <v>4</v>
      </c>
      <c r="J52" s="1468" t="str">
        <f>INDEX(TEMPLATE_DATA_POINT_FHD,B52,MATCH(TEMPLATE_SPHERE,TEMPLATE_SPHERE_LIST_FOR_NOTE,0))</f>
        <v>Чистая прибыль, полученная от регулируемого вида деятельности, в том числе:</v>
      </c>
      <c r="K52" s="1468" t="str">
        <f>INDEX(TEMPLATE_NOTE_POINT_FHD,B52,MATCH(TEMPLATE_SPHERE,TEMPLATE_SPHERE_LIST_FOR_NOTE,0))</f>
        <v>Указывается общая сумма чистой прибыли, полученной от регулируемого вида деятельности.</v>
      </c>
      <c r="L52" s="1307" t="str">
        <f>IF(I52=0,"",I52)</f>
        <v>4</v>
      </c>
      <c r="M52" s="1307" t="str">
        <f>IF(J52=0,"",J52)</f>
        <v>Чистая прибыль, полученная от регулируемого вида деятельности, в том числе:</v>
      </c>
      <c r="N52" s="1307" t="str">
        <f>IF(K52=0,"",K52)</f>
        <v>Указывается общая сумма чистой прибыли, полученной от регулируемого вида деятельности.</v>
      </c>
      <c r="O52" s="1420" t="s">
        <v>91</v>
      </c>
      <c r="P52" s="1420" t="s">
        <v>90</v>
      </c>
      <c r="Q52" s="1420" t="s">
        <v>90</v>
      </c>
      <c r="R52" s="1420" t="s">
        <v>90</v>
      </c>
      <c r="S52" s="1420"/>
      <c r="T52" s="1306" t="s">
        <v>5997</v>
      </c>
      <c r="U52" s="1306" t="s">
        <v>5998</v>
      </c>
      <c r="V52" s="1306" t="s">
        <v>5999</v>
      </c>
      <c r="W52" s="1306" t="s">
        <v>6000</v>
      </c>
      <c r="X52" s="1306"/>
      <c r="Y52" s="1463"/>
      <c r="Z52" s="1309" t="s">
        <v>873</v>
      </c>
      <c r="AA52" s="1312" t="s">
        <v>873</v>
      </c>
      <c r="AB52" s="1312" t="s">
        <v>873</v>
      </c>
      <c r="AC52" s="1312" t="s">
        <v>873</v>
      </c>
      <c r="AD52" s="1309"/>
    </row>
    <row customHeight="1" ht="36">
      <c r="A53" s="1308"/>
      <c r="B53" s="1362">
        <v>36</v>
      </c>
      <c r="C53" s="1306">
        <v>1</v>
      </c>
      <c r="D53" s="1430"/>
      <c r="E53" s="1306"/>
      <c r="F53" s="1306"/>
      <c r="G53" s="1306"/>
      <c r="H53" s="1354"/>
      <c r="I53" s="1468" t="str">
        <f>INDEX(TEMPLATE_NUMBER_POINT_FHD,B53,MATCH(TEMPLATE_SPHERE,TEMPLATE_SPHERE_LIST_FOR_NOTE,0))</f>
        <v>4.1</v>
      </c>
      <c r="J53" s="146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68">
        <f>INDEX(TEMPLATE_NOTE_POINT_FHD,B53,MATCH(TEMPLATE_SPHERE,TEMPLATE_SPHERE_LIST_FOR_NOTE,0))</f>
        <v>0</v>
      </c>
      <c r="L53" s="1307" t="str">
        <f>IF(I53=0,"",I53)</f>
        <v>4.1</v>
      </c>
      <c r="M53" s="130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07" t="str">
        <f>IF(K53=0,"",K53)</f>
        <v/>
      </c>
      <c r="O53" s="1420" t="s">
        <v>877</v>
      </c>
      <c r="P53" s="1420" t="s">
        <v>448</v>
      </c>
      <c r="Q53" s="1420" t="s">
        <v>448</v>
      </c>
      <c r="R53" s="1420" t="s">
        <v>448</v>
      </c>
      <c r="S53" s="1420"/>
      <c r="T53" s="1306" t="s">
        <v>6001</v>
      </c>
      <c r="U53" s="1306" t="s">
        <v>6001</v>
      </c>
      <c r="V53" s="1306" t="s">
        <v>6001</v>
      </c>
      <c r="W53" s="1306" t="s">
        <v>6001</v>
      </c>
      <c r="X53" s="1306"/>
      <c r="Y53" s="1463"/>
      <c r="Z53" s="1309"/>
      <c r="AA53" s="1312"/>
      <c r="AB53" s="1309"/>
      <c r="AC53" s="1309"/>
      <c r="AD53" s="1309"/>
    </row>
    <row customHeight="1" ht="18">
      <c r="A54" s="1308"/>
      <c r="B54" s="1362">
        <v>37</v>
      </c>
      <c r="C54" s="1306" t="s">
        <v>5895</v>
      </c>
      <c r="D54" s="1430" t="s">
        <v>5895</v>
      </c>
      <c r="E54" s="1306" t="s">
        <v>5895</v>
      </c>
      <c r="F54" s="1306" t="s">
        <v>5895</v>
      </c>
      <c r="G54" s="1306"/>
      <c r="H54" s="1354"/>
      <c r="I54" s="1468" t="str">
        <f>INDEX(TEMPLATE_NUMBER_POINT_FHD,B54,MATCH(TEMPLATE_SPHERE,TEMPLATE_SPHERE_LIST_FOR_NOTE,0))</f>
        <v>5</v>
      </c>
      <c r="J54" s="1468" t="str">
        <f>INDEX(TEMPLATE_DATA_POINT_FHD,B54,MATCH(TEMPLATE_SPHERE,TEMPLATE_SPHERE_LIST_FOR_NOTE,0))</f>
        <v>Изменение стоимости основных фондов, в том числе:</v>
      </c>
      <c r="K54" s="1468" t="str">
        <f>INDEX(TEMPLATE_NOTE_POINT_FHD,B54,MATCH(TEMPLATE_SPHERE,TEMPLATE_SPHERE_LIST_FOR_NOTE,0))</f>
        <v>Указывается общее изменение стоимости основных фондов.</v>
      </c>
      <c r="L54" s="1307" t="str">
        <f>IF(I54=0,"",I54)</f>
        <v>5</v>
      </c>
      <c r="M54" s="1307" t="str">
        <f>IF(J54=0,"",J54)</f>
        <v>Изменение стоимости основных фондов, в том числе:</v>
      </c>
      <c r="N54" s="1307" t="str">
        <f>IF(K54=0,"",K54)</f>
        <v>Указывается общее изменение стоимости основных фондов.</v>
      </c>
      <c r="O54" s="1420" t="s">
        <v>114</v>
      </c>
      <c r="P54" s="1420" t="s">
        <v>91</v>
      </c>
      <c r="Q54" s="1420" t="s">
        <v>91</v>
      </c>
      <c r="R54" s="1420" t="s">
        <v>91</v>
      </c>
      <c r="S54" s="1420"/>
      <c r="T54" s="1306" t="s">
        <v>875</v>
      </c>
      <c r="U54" s="1306" t="s">
        <v>875</v>
      </c>
      <c r="V54" s="1306" t="s">
        <v>875</v>
      </c>
      <c r="W54" s="1306" t="s">
        <v>875</v>
      </c>
      <c r="X54" s="1306"/>
      <c r="Y54" s="1463"/>
      <c r="Z54" s="1309" t="s">
        <v>876</v>
      </c>
      <c r="AA54" s="1309" t="s">
        <v>876</v>
      </c>
      <c r="AB54" s="1309" t="s">
        <v>876</v>
      </c>
      <c r="AC54" s="1309" t="s">
        <v>876</v>
      </c>
      <c r="AD54" s="1309"/>
    </row>
    <row customHeight="1" ht="36">
      <c r="A55" s="1308"/>
      <c r="B55" s="1362">
        <v>38</v>
      </c>
      <c r="C55" s="1306">
        <v>1</v>
      </c>
      <c r="D55" s="1430"/>
      <c r="E55" s="1306"/>
      <c r="F55" s="1306"/>
      <c r="G55" s="1306"/>
      <c r="H55" s="1354"/>
      <c r="I55" s="1468" t="str">
        <f>INDEX(TEMPLATE_NUMBER_POINT_FHD,B55,MATCH(TEMPLATE_SPHERE,TEMPLATE_SPHERE_LIST_FOR_NOTE,0))</f>
        <v>5.1</v>
      </c>
      <c r="J55" s="1468" t="str">
        <f>INDEX(TEMPLATE_DATA_POINT_FHD,B55,MATCH(TEMPLATE_SPHERE,TEMPLATE_SPHERE_LIST_FOR_NOTE,0))</f>
        <v>Изменение стоимости основных фондов за счет:</v>
      </c>
      <c r="K55" s="146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07" t="str">
        <f>IF(I55=0,"",I55)</f>
        <v>5.1</v>
      </c>
      <c r="M55" s="1307" t="str">
        <f>IF(J55=0,"",J55)</f>
        <v>Изменение стоимости основных фондов за счет:</v>
      </c>
      <c r="N55" s="1307" t="str">
        <f>IF(K55=0,"",K55)</f>
        <v>Указываются общее изменение стоимости основных фондов за счет их ввода в эксплуатацию и вывода из эксплуатации.</v>
      </c>
      <c r="O55" s="1420" t="s">
        <v>437</v>
      </c>
      <c r="P55" s="1420" t="s">
        <v>877</v>
      </c>
      <c r="Q55" s="1420" t="s">
        <v>877</v>
      </c>
      <c r="R55" s="1420" t="s">
        <v>877</v>
      </c>
      <c r="S55" s="1420"/>
      <c r="T55" s="130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306" t="s">
        <v>6002</v>
      </c>
      <c r="V55" s="1306" t="s">
        <v>6002</v>
      </c>
      <c r="W55" s="1306" t="s">
        <v>6002</v>
      </c>
      <c r="X55" s="1306"/>
      <c r="Y55" s="1463"/>
      <c r="Z55" s="1309" t="s">
        <v>6003</v>
      </c>
      <c r="AA55" s="1309" t="s">
        <v>6003</v>
      </c>
      <c r="AB55" s="1309" t="s">
        <v>6003</v>
      </c>
      <c r="AC55" s="1309" t="s">
        <v>6003</v>
      </c>
      <c r="AD55" s="1309"/>
    </row>
    <row customHeight="1" ht="27">
      <c r="A56" s="1308"/>
      <c r="B56" s="1362">
        <v>39</v>
      </c>
      <c r="C56" s="1306" t="s">
        <v>3727</v>
      </c>
      <c r="D56" s="1430"/>
      <c r="E56" s="1306"/>
      <c r="F56" s="1306"/>
      <c r="G56" s="1306"/>
      <c r="H56" s="1354"/>
      <c r="I56" s="1468" t="str">
        <f>INDEX(TEMPLATE_NUMBER_POINT_FHD,B56,MATCH(TEMPLATE_SPHERE,TEMPLATE_SPHERE_LIST_FOR_NOTE,0))</f>
        <v>5.1.1</v>
      </c>
      <c r="J56" s="1468" t="str">
        <f>INDEX(TEMPLATE_DATA_POINT_FHD,B56,MATCH(TEMPLATE_SPHERE,TEMPLATE_SPHERE_LIST_FOR_NOTE,0))</f>
        <v>Изменения стоимости основных фондов за счет их ввода в эксплуатацию</v>
      </c>
      <c r="K56" s="1468" t="str">
        <f>INDEX(TEMPLATE_NOTE_POINT_FHD,B56,MATCH(TEMPLATE_SPHERE,TEMPLATE_SPHERE_LIST_FOR_NOTE,0))</f>
        <v>Указываются изменение стоимости основных фондов за счет их ввода в эксплуатацию.</v>
      </c>
      <c r="L56" s="1307" t="str">
        <f>IF(I56=0,"",I56)</f>
        <v>5.1.1</v>
      </c>
      <c r="M56" s="1307" t="str">
        <f>IF(J56=0,"",J56)</f>
        <v>Изменения стоимости основных фондов за счет их ввода в эксплуатацию</v>
      </c>
      <c r="N56" s="1307" t="str">
        <f>IF(K56=0,"",K56)</f>
        <v>Указываются изменение стоимости основных фондов за счет их ввода в эксплуатацию.</v>
      </c>
      <c r="O56" s="1420" t="s">
        <v>5025</v>
      </c>
      <c r="P56" s="1420" t="s">
        <v>880</v>
      </c>
      <c r="Q56" s="1420" t="s">
        <v>880</v>
      </c>
      <c r="R56" s="1420" t="s">
        <v>880</v>
      </c>
      <c r="S56" s="1420"/>
      <c r="T56" s="130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306" t="s">
        <v>6004</v>
      </c>
      <c r="V56" s="1306" t="s">
        <v>6004</v>
      </c>
      <c r="W56" s="1306" t="s">
        <v>6004</v>
      </c>
      <c r="X56" s="1306"/>
      <c r="Y56" s="1463"/>
      <c r="Z56" s="1309" t="s">
        <v>882</v>
      </c>
      <c r="AA56" s="1309" t="s">
        <v>882</v>
      </c>
      <c r="AB56" s="1309" t="s">
        <v>882</v>
      </c>
      <c r="AC56" s="1309" t="s">
        <v>882</v>
      </c>
      <c r="AD56" s="1309"/>
    </row>
    <row customHeight="1" ht="27">
      <c r="A57" s="1308"/>
      <c r="B57" s="1362">
        <v>40</v>
      </c>
      <c r="C57" s="1306" t="s">
        <v>3729</v>
      </c>
      <c r="D57" s="1430"/>
      <c r="E57" s="1306"/>
      <c r="F57" s="1306"/>
      <c r="G57" s="1306"/>
      <c r="H57" s="1354"/>
      <c r="I57" s="1468" t="str">
        <f>INDEX(TEMPLATE_NUMBER_POINT_FHD,B57,MATCH(TEMPLATE_SPHERE,TEMPLATE_SPHERE_LIST_FOR_NOTE,0))</f>
        <v>5.1.2</v>
      </c>
      <c r="J57" s="1468" t="str">
        <f>INDEX(TEMPLATE_DATA_POINT_FHD,B57,MATCH(TEMPLATE_SPHERE,TEMPLATE_SPHERE_LIST_FOR_NOTE,0))</f>
        <v>Изменения стоимости основных фондов за счет их вывода в эксплуатацию</v>
      </c>
      <c r="K57" s="1468" t="str">
        <f>INDEX(TEMPLATE_NOTE_POINT_FHD,B57,MATCH(TEMPLATE_SPHERE,TEMPLATE_SPHERE_LIST_FOR_NOTE,0))</f>
        <v>Указываются изменение стоимости основных фондов за счет их вывода из эксплуатации.</v>
      </c>
      <c r="L57" s="1307" t="str">
        <f>IF(I57=0,"",I57)</f>
        <v>5.1.2</v>
      </c>
      <c r="M57" s="1307" t="str">
        <f>IF(J57=0,"",J57)</f>
        <v>Изменения стоимости основных фондов за счет их вывода в эксплуатацию</v>
      </c>
      <c r="N57" s="1307" t="str">
        <f>IF(K57=0,"",K57)</f>
        <v>Указываются изменение стоимости основных фондов за счет их вывода из эксплуатации.</v>
      </c>
      <c r="O57" s="1420" t="s">
        <v>6005</v>
      </c>
      <c r="P57" s="1420" t="s">
        <v>883</v>
      </c>
      <c r="Q57" s="1420" t="s">
        <v>883</v>
      </c>
      <c r="R57" s="1420" t="s">
        <v>883</v>
      </c>
      <c r="S57" s="1420"/>
      <c r="T57" s="130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306" t="s">
        <v>6006</v>
      </c>
      <c r="V57" s="1306" t="s">
        <v>6006</v>
      </c>
      <c r="W57" s="1306" t="s">
        <v>6006</v>
      </c>
      <c r="X57" s="1306"/>
      <c r="Y57" s="1463"/>
      <c r="Z57" s="1309" t="s">
        <v>885</v>
      </c>
      <c r="AA57" s="1309" t="s">
        <v>885</v>
      </c>
      <c r="AB57" s="1309" t="s">
        <v>885</v>
      </c>
      <c r="AC57" s="1309" t="s">
        <v>885</v>
      </c>
      <c r="AD57" s="1309"/>
    </row>
    <row customHeight="1" ht="18">
      <c r="A58" s="1308"/>
      <c r="B58" s="1362">
        <v>41</v>
      </c>
      <c r="C58" s="1306">
        <v>2</v>
      </c>
      <c r="D58" s="1430"/>
      <c r="E58" s="1306"/>
      <c r="F58" s="1306"/>
      <c r="G58" s="1306"/>
      <c r="H58" s="1354"/>
      <c r="I58" s="1468" t="str">
        <f>INDEX(TEMPLATE_NUMBER_POINT_FHD,B58,MATCH(TEMPLATE_SPHERE,TEMPLATE_SPHERE_LIST_FOR_NOTE,0))</f>
        <v>5.2</v>
      </c>
      <c r="J58" s="1468" t="str">
        <f>INDEX(TEMPLATE_DATA_POINT_FHD,B58,MATCH(TEMPLATE_SPHERE,TEMPLATE_SPHERE_LIST_FOR_NOTE,0))</f>
        <v>Изменение стоимости основных фондов за счет их переоценки</v>
      </c>
      <c r="K58" s="1468">
        <f>INDEX(TEMPLATE_NOTE_POINT_FHD,B58,MATCH(TEMPLATE_SPHERE,TEMPLATE_SPHERE_LIST_FOR_NOTE,0))</f>
        <v>0</v>
      </c>
      <c r="L58" s="1307" t="str">
        <f>IF(I58=0,"",I58)</f>
        <v>5.2</v>
      </c>
      <c r="M58" s="1307" t="str">
        <f>IF(J58=0,"",J58)</f>
        <v>Изменение стоимости основных фондов за счет их переоценки</v>
      </c>
      <c r="N58" s="1307" t="str">
        <f>IF(K58=0,"",K58)</f>
        <v/>
      </c>
      <c r="O58" s="1420" t="s">
        <v>1005</v>
      </c>
      <c r="P58" s="1420" t="s">
        <v>919</v>
      </c>
      <c r="Q58" s="1420" t="s">
        <v>919</v>
      </c>
      <c r="R58" s="1420" t="s">
        <v>919</v>
      </c>
      <c r="S58" s="1420"/>
      <c r="T58" s="130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306" t="s">
        <v>6007</v>
      </c>
      <c r="V58" s="1306" t="s">
        <v>6007</v>
      </c>
      <c r="W58" s="1306" t="s">
        <v>6007</v>
      </c>
      <c r="X58" s="1306"/>
      <c r="Y58" s="1463"/>
      <c r="Z58" s="1309"/>
      <c r="AA58" s="1312"/>
      <c r="AB58" s="1309"/>
      <c r="AC58" s="1309"/>
      <c r="AD58" s="1309"/>
    </row>
    <row customHeight="1" ht="36">
      <c r="A59" s="1308"/>
      <c r="B59" s="1362">
        <v>42</v>
      </c>
      <c r="C59" s="1306">
        <v>3</v>
      </c>
      <c r="D59" s="1430" t="s">
        <v>5995</v>
      </c>
      <c r="E59" s="1306" t="s">
        <v>5995</v>
      </c>
      <c r="F59" s="1306" t="s">
        <v>5995</v>
      </c>
      <c r="G59" s="1306"/>
      <c r="H59" s="1354"/>
      <c r="I59" s="1468">
        <f>INDEX(TEMPLATE_NUMBER_POINT_FHD,B59,MATCH(TEMPLATE_SPHERE,TEMPLATE_SPHERE_LIST_FOR_NOTE,0))</f>
        <v>0</v>
      </c>
      <c r="J59" s="1468">
        <f>INDEX(TEMPLATE_DATA_POINT_FHD,B59,MATCH(TEMPLATE_SPHERE,TEMPLATE_SPHERE_LIST_FOR_NOTE,0))</f>
        <v>0</v>
      </c>
      <c r="K59" s="1468">
        <f>INDEX(TEMPLATE_NOTE_POINT_FHD,B59,MATCH(TEMPLATE_SPHERE,TEMPLATE_SPHERE_LIST_FOR_NOTE,0))</f>
        <v>0</v>
      </c>
      <c r="L59" s="1307" t="str">
        <f>IF(I59=0,"",I59)</f>
        <v/>
      </c>
      <c r="M59" s="1307" t="str">
        <f>IF(J59=0,"",J59)</f>
        <v/>
      </c>
      <c r="N59" s="1307" t="str">
        <f>IF(K59=0,"",K59)</f>
        <v/>
      </c>
      <c r="O59" s="1420"/>
      <c r="P59" s="1420" t="s">
        <v>114</v>
      </c>
      <c r="Q59" s="1420" t="s">
        <v>114</v>
      </c>
      <c r="R59" s="1420" t="s">
        <v>114</v>
      </c>
      <c r="S59" s="1420"/>
      <c r="T59" s="1306"/>
      <c r="U59" s="1306" t="s">
        <v>6008</v>
      </c>
      <c r="V59" s="1306" t="s">
        <v>6009</v>
      </c>
      <c r="W59" s="1306" t="s">
        <v>6010</v>
      </c>
      <c r="X59" s="1306"/>
      <c r="Y59" s="1463"/>
      <c r="Z59" s="1309"/>
      <c r="AA59" s="1312"/>
      <c r="AB59" s="1309"/>
      <c r="AC59" s="1309"/>
      <c r="AD59" s="1309"/>
    </row>
    <row customHeight="1" ht="81">
      <c r="A60" s="1308"/>
      <c r="B60" s="1362">
        <v>43</v>
      </c>
      <c r="C60" s="1306" t="s">
        <v>6011</v>
      </c>
      <c r="D60" s="1430" t="s">
        <v>6011</v>
      </c>
      <c r="E60" s="1306" t="s">
        <v>6011</v>
      </c>
      <c r="F60" s="1306" t="s">
        <v>6011</v>
      </c>
      <c r="G60" s="1306"/>
      <c r="H60" s="1354"/>
      <c r="I60" s="1468" t="str">
        <f>INDEX(TEMPLATE_NUMBER_POINT_FHD,B60,MATCH(TEMPLATE_SPHERE,TEMPLATE_SPHERE_LIST_FOR_NOTE,0))</f>
        <v>6</v>
      </c>
      <c r="J60" s="1468" t="str">
        <f>INDEX(TEMPLATE_DATA_POINT_FHD,B60,MATCH(TEMPLATE_SPHERE,TEMPLATE_SPHERE_LIST_FOR_NOTE,0))</f>
        <v>Годовая бухгалтерская (финансовая) отчетность, включая бухгалтерский баланс и приложения к нему</v>
      </c>
      <c r="K60" s="146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307" t="str">
        <f>IF(I60=0,"",I60)</f>
        <v>6</v>
      </c>
      <c r="M60" s="1307" t="str">
        <f>IF(J60=0,"",J60)</f>
        <v>Годовая бухгалтерская (финансовая) отчетность, включая бухгалтерский баланс и приложения к нему</v>
      </c>
      <c r="N60" s="130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20" t="s">
        <v>92</v>
      </c>
      <c r="P60" s="1420" t="s">
        <v>92</v>
      </c>
      <c r="Q60" s="1420" t="s">
        <v>92</v>
      </c>
      <c r="R60" s="1420" t="s">
        <v>92</v>
      </c>
      <c r="S60" s="1420"/>
      <c r="T60" s="1306" t="s">
        <v>753</v>
      </c>
      <c r="U60" s="1306" t="s">
        <v>753</v>
      </c>
      <c r="V60" s="1306" t="s">
        <v>753</v>
      </c>
      <c r="W60" s="1306" t="s">
        <v>753</v>
      </c>
      <c r="X60" s="1306"/>
      <c r="Y60" s="1463"/>
      <c r="Z60" s="1309" t="s">
        <v>6012</v>
      </c>
      <c r="AA60" s="1312" t="s">
        <v>6013</v>
      </c>
      <c r="AB60" s="1309" t="s">
        <v>6014</v>
      </c>
      <c r="AC60" s="1309" t="s">
        <v>6013</v>
      </c>
      <c r="AD60" s="1309"/>
    </row>
    <row customHeight="1" ht="9">
      <c r="A61" s="1308"/>
      <c r="B61" s="1362">
        <v>44</v>
      </c>
      <c r="C61" s="1306"/>
      <c r="D61" s="1430" t="s">
        <v>6015</v>
      </c>
      <c r="E61" s="1306"/>
      <c r="F61" s="1306"/>
      <c r="G61" s="1306"/>
      <c r="H61" s="1354"/>
      <c r="I61" s="1468">
        <f>INDEX(TEMPLATE_NUMBER_POINT_FHD,B61,MATCH(TEMPLATE_SPHERE,TEMPLATE_SPHERE_LIST_FOR_NOTE,0))</f>
        <v>0</v>
      </c>
      <c r="J61" s="1468">
        <f>INDEX(TEMPLATE_DATA_POINT_FHD,B61,MATCH(TEMPLATE_SPHERE,TEMPLATE_SPHERE_LIST_FOR_NOTE,0))</f>
        <v>0</v>
      </c>
      <c r="K61" s="1468">
        <f>INDEX(TEMPLATE_NOTE_POINT_FHD,B61,MATCH(TEMPLATE_SPHERE,TEMPLATE_SPHERE_LIST_FOR_NOTE,0))</f>
        <v>0</v>
      </c>
      <c r="L61" s="1307" t="str">
        <f>IF(I61=0,"",I61)</f>
        <v/>
      </c>
      <c r="M61" s="1307" t="str">
        <f>IF(J61=0,"",J61)</f>
        <v/>
      </c>
      <c r="N61" s="1307" t="str">
        <f>IF(K61=0,"",K61)</f>
        <v/>
      </c>
      <c r="O61" s="1420"/>
      <c r="P61" s="1420" t="s">
        <v>93</v>
      </c>
      <c r="Q61" s="1420"/>
      <c r="R61" s="1420"/>
      <c r="S61" s="1420"/>
      <c r="T61" s="1306"/>
      <c r="U61" s="1306" t="s">
        <v>6016</v>
      </c>
      <c r="V61" s="1306"/>
      <c r="W61" s="1306"/>
      <c r="X61" s="1306"/>
      <c r="Y61" s="1463"/>
      <c r="Z61" s="1309"/>
      <c r="AA61" s="1312"/>
      <c r="AB61" s="1309"/>
      <c r="AC61" s="1309"/>
      <c r="AD61" s="1309"/>
    </row>
    <row customHeight="1" ht="9">
      <c r="A62" s="1308"/>
      <c r="B62" s="1362">
        <v>45</v>
      </c>
      <c r="C62" s="1306"/>
      <c r="D62" s="1430" t="s">
        <v>6017</v>
      </c>
      <c r="E62" s="1306"/>
      <c r="F62" s="1306"/>
      <c r="G62" s="1306"/>
      <c r="H62" s="1354"/>
      <c r="I62" s="1468">
        <f>INDEX(TEMPLATE_NUMBER_POINT_FHD,B62,MATCH(TEMPLATE_SPHERE,TEMPLATE_SPHERE_LIST_FOR_NOTE,0))</f>
        <v>0</v>
      </c>
      <c r="J62" s="1468">
        <f>INDEX(TEMPLATE_DATA_POINT_FHD,B62,MATCH(TEMPLATE_SPHERE,TEMPLATE_SPHERE_LIST_FOR_NOTE,0))</f>
        <v>0</v>
      </c>
      <c r="K62" s="1468">
        <f>INDEX(TEMPLATE_NOTE_POINT_FHD,B62,MATCH(TEMPLATE_SPHERE,TEMPLATE_SPHERE_LIST_FOR_NOTE,0))</f>
        <v>0</v>
      </c>
      <c r="L62" s="1307" t="str">
        <f>IF(I62=0,"",I62)</f>
        <v/>
      </c>
      <c r="M62" s="1307" t="str">
        <f>IF(J62=0,"",J62)</f>
        <v/>
      </c>
      <c r="N62" s="1307" t="str">
        <f>IF(K62=0,"",K62)</f>
        <v/>
      </c>
      <c r="O62" s="1420"/>
      <c r="P62" s="1420" t="s">
        <v>126</v>
      </c>
      <c r="Q62" s="1420"/>
      <c r="R62" s="1420"/>
      <c r="S62" s="1420"/>
      <c r="T62" s="1306"/>
      <c r="U62" s="1306" t="s">
        <v>6018</v>
      </c>
      <c r="V62" s="1306"/>
      <c r="W62" s="1306"/>
      <c r="X62" s="1306"/>
      <c r="Y62" s="1463"/>
      <c r="Z62" s="1309"/>
      <c r="AA62" s="1312"/>
      <c r="AB62" s="1309"/>
      <c r="AC62" s="1309"/>
      <c r="AD62" s="1309"/>
    </row>
    <row customHeight="1" ht="18">
      <c r="A63" s="1308"/>
      <c r="B63" s="1362">
        <v>46</v>
      </c>
      <c r="C63" s="1306"/>
      <c r="D63" s="1430" t="s">
        <v>6019</v>
      </c>
      <c r="E63" s="1306"/>
      <c r="F63" s="1306"/>
      <c r="G63" s="1306"/>
      <c r="H63" s="1354"/>
      <c r="I63" s="1468">
        <f>INDEX(TEMPLATE_NUMBER_POINT_FHD,B63,MATCH(TEMPLATE_SPHERE,TEMPLATE_SPHERE_LIST_FOR_NOTE,0))</f>
        <v>0</v>
      </c>
      <c r="J63" s="1468">
        <f>INDEX(TEMPLATE_DATA_POINT_FHD,B63,MATCH(TEMPLATE_SPHERE,TEMPLATE_SPHERE_LIST_FOR_NOTE,0))</f>
        <v>0</v>
      </c>
      <c r="K63" s="1468">
        <f>INDEX(TEMPLATE_NOTE_POINT_FHD,B63,MATCH(TEMPLATE_SPHERE,TEMPLATE_SPHERE_LIST_FOR_NOTE,0))</f>
        <v>0</v>
      </c>
      <c r="L63" s="1307" t="str">
        <f>IF(I63=0,"",I63)</f>
        <v/>
      </c>
      <c r="M63" s="1307" t="str">
        <f>IF(J63=0,"",J63)</f>
        <v/>
      </c>
      <c r="N63" s="1307" t="str">
        <f>IF(K63=0,"",K63)</f>
        <v/>
      </c>
      <c r="O63" s="1420"/>
      <c r="P63" s="1420" t="s">
        <v>130</v>
      </c>
      <c r="Q63" s="1420"/>
      <c r="R63" s="1420"/>
      <c r="S63" s="1420"/>
      <c r="T63" s="1306"/>
      <c r="U63" s="1306" t="s">
        <v>6020</v>
      </c>
      <c r="V63" s="1306"/>
      <c r="W63" s="1306"/>
      <c r="X63" s="1306"/>
      <c r="Y63" s="1463"/>
      <c r="Z63" s="1309"/>
      <c r="AA63" s="1312"/>
      <c r="AB63" s="1309"/>
      <c r="AC63" s="1309"/>
      <c r="AD63" s="1309"/>
    </row>
    <row customHeight="1" ht="18">
      <c r="A64" s="1308"/>
      <c r="B64" s="1362">
        <v>47</v>
      </c>
      <c r="C64" s="1306"/>
      <c r="D64" s="1430" t="s">
        <v>6021</v>
      </c>
      <c r="E64" s="1306"/>
      <c r="F64" s="1306"/>
      <c r="G64" s="1306"/>
      <c r="H64" s="1354"/>
      <c r="I64" s="1468">
        <f>INDEX(TEMPLATE_NUMBER_POINT_FHD,B64,MATCH(TEMPLATE_SPHERE,TEMPLATE_SPHERE_LIST_FOR_NOTE,0))</f>
        <v>0</v>
      </c>
      <c r="J64" s="1468">
        <f>INDEX(TEMPLATE_DATA_POINT_FHD,B64,MATCH(TEMPLATE_SPHERE,TEMPLATE_SPHERE_LIST_FOR_NOTE,0))</f>
        <v>0</v>
      </c>
      <c r="K64" s="1468">
        <f>INDEX(TEMPLATE_NOTE_POINT_FHD,B64,MATCH(TEMPLATE_SPHERE,TEMPLATE_SPHERE_LIST_FOR_NOTE,0))</f>
        <v>0</v>
      </c>
      <c r="L64" s="1307" t="str">
        <f>IF(I64=0,"",I64)</f>
        <v/>
      </c>
      <c r="M64" s="1307" t="str">
        <f>IF(J64=0,"",J64)</f>
        <v/>
      </c>
      <c r="N64" s="1307" t="str">
        <f>IF(K64=0,"",K64)</f>
        <v/>
      </c>
      <c r="O64" s="1420"/>
      <c r="P64" s="1420" t="s">
        <v>135</v>
      </c>
      <c r="Q64" s="1420"/>
      <c r="R64" s="1420"/>
      <c r="S64" s="1420"/>
      <c r="T64" s="1306"/>
      <c r="U64" s="1306" t="s">
        <v>6022</v>
      </c>
      <c r="V64" s="1306"/>
      <c r="W64" s="1306"/>
      <c r="X64" s="1306"/>
      <c r="Y64" s="1463"/>
      <c r="Z64" s="1309"/>
      <c r="AA64" s="1312" t="s">
        <v>6023</v>
      </c>
      <c r="AB64" s="1309"/>
      <c r="AC64" s="1309"/>
      <c r="AD64" s="1309"/>
    </row>
    <row customHeight="1" ht="18">
      <c r="A65" s="1308"/>
      <c r="B65" s="1362">
        <v>48</v>
      </c>
      <c r="C65" s="1306"/>
      <c r="D65" s="1430"/>
      <c r="E65" s="1306"/>
      <c r="F65" s="1306"/>
      <c r="G65" s="1306"/>
      <c r="H65" s="1354"/>
      <c r="I65" s="1468">
        <f>INDEX(TEMPLATE_NUMBER_POINT_FHD,B65,MATCH(TEMPLATE_SPHERE,TEMPLATE_SPHERE_LIST_FOR_NOTE,0))</f>
        <v>0</v>
      </c>
      <c r="J65" s="1468">
        <f>INDEX(TEMPLATE_DATA_POINT_FHD,B65,MATCH(TEMPLATE_SPHERE,TEMPLATE_SPHERE_LIST_FOR_NOTE,0))</f>
        <v>0</v>
      </c>
      <c r="K65" s="1468">
        <f>INDEX(TEMPLATE_NOTE_POINT_FHD,B65,MATCH(TEMPLATE_SPHERE,TEMPLATE_SPHERE_LIST_FOR_NOTE,0))</f>
        <v>0</v>
      </c>
      <c r="L65" s="1307" t="str">
        <f>IF(I65=0,"",I65)</f>
        <v/>
      </c>
      <c r="M65" s="1307" t="str">
        <f>IF(J65=0,"",J65)</f>
        <v/>
      </c>
      <c r="N65" s="1307" t="str">
        <f>IF(K65=0,"",K65)</f>
        <v/>
      </c>
      <c r="O65" s="1420"/>
      <c r="P65" s="1420" t="s">
        <v>5936</v>
      </c>
      <c r="Q65" s="1420"/>
      <c r="R65" s="1420"/>
      <c r="S65" s="1420"/>
      <c r="T65" s="1306"/>
      <c r="U65" s="1306" t="s">
        <v>6024</v>
      </c>
      <c r="V65" s="1306"/>
      <c r="W65" s="1306"/>
      <c r="X65" s="1306"/>
      <c r="Y65" s="1463"/>
      <c r="Z65" s="1309"/>
      <c r="AA65" s="1312"/>
      <c r="AB65" s="1309"/>
      <c r="AC65" s="1309"/>
      <c r="AD65" s="1309"/>
    </row>
    <row customHeight="1" ht="18">
      <c r="A66" s="1308"/>
      <c r="B66" s="1362">
        <v>49</v>
      </c>
      <c r="C66" s="1306"/>
      <c r="D66" s="1430"/>
      <c r="E66" s="1306"/>
      <c r="F66" s="1306"/>
      <c r="G66" s="1306"/>
      <c r="H66" s="1354"/>
      <c r="I66" s="1468">
        <f>INDEX(TEMPLATE_NUMBER_POINT_FHD,B66,MATCH(TEMPLATE_SPHERE,TEMPLATE_SPHERE_LIST_FOR_NOTE,0))</f>
        <v>0</v>
      </c>
      <c r="J66" s="1468">
        <f>INDEX(TEMPLATE_DATA_POINT_FHD,B66,MATCH(TEMPLATE_SPHERE,TEMPLATE_SPHERE_LIST_FOR_NOTE,0))</f>
        <v>0</v>
      </c>
      <c r="K66" s="1468">
        <f>INDEX(TEMPLATE_NOTE_POINT_FHD,B66,MATCH(TEMPLATE_SPHERE,TEMPLATE_SPHERE_LIST_FOR_NOTE,0))</f>
        <v>0</v>
      </c>
      <c r="L66" s="1307" t="str">
        <f>IF(I66=0,"",I66)</f>
        <v/>
      </c>
      <c r="M66" s="1307" t="str">
        <f>IF(J66=0,"",J66)</f>
        <v/>
      </c>
      <c r="N66" s="1307" t="str">
        <f>IF(K66=0,"",K66)</f>
        <v/>
      </c>
      <c r="O66" s="1420"/>
      <c r="P66" s="1420" t="s">
        <v>5940</v>
      </c>
      <c r="Q66" s="1420"/>
      <c r="R66" s="1420"/>
      <c r="S66" s="1420"/>
      <c r="T66" s="1306"/>
      <c r="U66" s="1306" t="s">
        <v>6025</v>
      </c>
      <c r="V66" s="1306"/>
      <c r="W66" s="1306"/>
      <c r="X66" s="1306"/>
      <c r="Y66" s="1463"/>
      <c r="Z66" s="1309"/>
      <c r="AA66" s="1312"/>
      <c r="AB66" s="1309"/>
      <c r="AC66" s="1309"/>
      <c r="AD66" s="1309"/>
    </row>
    <row customHeight="1" ht="27">
      <c r="A67" s="1308"/>
      <c r="B67" s="1362">
        <v>50</v>
      </c>
      <c r="C67" s="1306"/>
      <c r="D67" s="1430"/>
      <c r="E67" s="1306"/>
      <c r="F67" s="1306"/>
      <c r="G67" s="1306"/>
      <c r="H67" s="1354"/>
      <c r="I67" s="1468">
        <f>INDEX(TEMPLATE_NUMBER_POINT_FHD,B67,MATCH(TEMPLATE_SPHERE,TEMPLATE_SPHERE_LIST_FOR_NOTE,0))</f>
        <v>0</v>
      </c>
      <c r="J67" s="1468">
        <f>INDEX(TEMPLATE_DATA_POINT_FHD,B67,MATCH(TEMPLATE_SPHERE,TEMPLATE_SPHERE_LIST_FOR_NOTE,0))</f>
        <v>0</v>
      </c>
      <c r="K67" s="1468">
        <f>INDEX(TEMPLATE_NOTE_POINT_FHD,B67,MATCH(TEMPLATE_SPHERE,TEMPLATE_SPHERE_LIST_FOR_NOTE,0))</f>
        <v>0</v>
      </c>
      <c r="L67" s="1307" t="str">
        <f>IF(I67=0,"",I67)</f>
        <v/>
      </c>
      <c r="M67" s="1307" t="str">
        <f>IF(J67=0,"",J67)</f>
        <v/>
      </c>
      <c r="N67" s="1307" t="str">
        <f>IF(K67=0,"",K67)</f>
        <v/>
      </c>
      <c r="O67" s="1420"/>
      <c r="P67" s="1420" t="s">
        <v>6026</v>
      </c>
      <c r="Q67" s="1420"/>
      <c r="R67" s="1420"/>
      <c r="S67" s="1420"/>
      <c r="T67" s="1306"/>
      <c r="U67" s="1306" t="s">
        <v>6027</v>
      </c>
      <c r="V67" s="1306"/>
      <c r="W67" s="1306"/>
      <c r="X67" s="1306"/>
      <c r="Y67" s="1463"/>
      <c r="Z67" s="1309"/>
      <c r="AA67" s="1312"/>
      <c r="AB67" s="1309"/>
      <c r="AC67" s="1309"/>
      <c r="AD67" s="1309"/>
    </row>
    <row customHeight="1" ht="27">
      <c r="A68" s="1308"/>
      <c r="B68" s="1362">
        <v>51</v>
      </c>
      <c r="C68" s="1306"/>
      <c r="D68" s="1430"/>
      <c r="E68" s="1306"/>
      <c r="F68" s="1306"/>
      <c r="G68" s="1306"/>
      <c r="H68" s="1354"/>
      <c r="I68" s="1468">
        <f>INDEX(TEMPLATE_NUMBER_POINT_FHD,B68,MATCH(TEMPLATE_SPHERE,TEMPLATE_SPHERE_LIST_FOR_NOTE,0))</f>
        <v>0</v>
      </c>
      <c r="J68" s="1468">
        <f>INDEX(TEMPLATE_DATA_POINT_FHD,B68,MATCH(TEMPLATE_SPHERE,TEMPLATE_SPHERE_LIST_FOR_NOTE,0))</f>
        <v>0</v>
      </c>
      <c r="K68" s="1468">
        <f>INDEX(TEMPLATE_NOTE_POINT_FHD,B68,MATCH(TEMPLATE_SPHERE,TEMPLATE_SPHERE_LIST_FOR_NOTE,0))</f>
        <v>0</v>
      </c>
      <c r="L68" s="1307" t="str">
        <f>IF(I68=0,"",I68)</f>
        <v/>
      </c>
      <c r="M68" s="1307" t="str">
        <f>IF(J68=0,"",J68)</f>
        <v/>
      </c>
      <c r="N68" s="1307" t="str">
        <f>IF(K68=0,"",K68)</f>
        <v/>
      </c>
      <c r="O68" s="1420"/>
      <c r="P68" s="1420" t="s">
        <v>6028</v>
      </c>
      <c r="Q68" s="1420"/>
      <c r="R68" s="1420"/>
      <c r="S68" s="1420"/>
      <c r="T68" s="1306"/>
      <c r="U68" s="1306" t="s">
        <v>6029</v>
      </c>
      <c r="V68" s="1306"/>
      <c r="W68" s="1306"/>
      <c r="X68" s="1306"/>
      <c r="Y68" s="1463"/>
      <c r="Z68" s="1309"/>
      <c r="AA68" s="1312"/>
      <c r="AB68" s="1309"/>
      <c r="AC68" s="1309"/>
      <c r="AD68" s="1309"/>
    </row>
    <row customHeight="1" ht="9">
      <c r="A69" s="1308"/>
      <c r="B69" s="1362">
        <v>52</v>
      </c>
      <c r="C69" s="1306"/>
      <c r="D69" s="1430" t="s">
        <v>6030</v>
      </c>
      <c r="E69" s="1306"/>
      <c r="F69" s="1306"/>
      <c r="G69" s="1306"/>
      <c r="H69" s="1354"/>
      <c r="I69" s="1468">
        <f>INDEX(TEMPLATE_NUMBER_POINT_FHD,B69,MATCH(TEMPLATE_SPHERE,TEMPLATE_SPHERE_LIST_FOR_NOTE,0))</f>
        <v>0</v>
      </c>
      <c r="J69" s="1468">
        <f>INDEX(TEMPLATE_DATA_POINT_FHD,B69,MATCH(TEMPLATE_SPHERE,TEMPLATE_SPHERE_LIST_FOR_NOTE,0))</f>
        <v>0</v>
      </c>
      <c r="K69" s="1468">
        <f>INDEX(TEMPLATE_NOTE_POINT_FHD,B69,MATCH(TEMPLATE_SPHERE,TEMPLATE_SPHERE_LIST_FOR_NOTE,0))</f>
        <v>0</v>
      </c>
      <c r="L69" s="1307" t="str">
        <f>IF(I69=0,"",I69)</f>
        <v/>
      </c>
      <c r="M69" s="1307" t="str">
        <f>IF(J69=0,"",J69)</f>
        <v/>
      </c>
      <c r="N69" s="1307" t="str">
        <f>IF(K69=0,"",K69)</f>
        <v/>
      </c>
      <c r="O69" s="1420"/>
      <c r="P69" s="1420" t="s">
        <v>140</v>
      </c>
      <c r="Q69" s="1420"/>
      <c r="R69" s="1420"/>
      <c r="S69" s="1420"/>
      <c r="T69" s="1306"/>
      <c r="U69" s="1306" t="s">
        <v>6031</v>
      </c>
      <c r="V69" s="1306"/>
      <c r="W69" s="1306"/>
      <c r="X69" s="1306"/>
      <c r="Y69" s="1463"/>
      <c r="Z69" s="1309"/>
      <c r="AA69" s="1312"/>
      <c r="AB69" s="1309"/>
      <c r="AC69" s="1309"/>
      <c r="AD69" s="1309"/>
    </row>
    <row customHeight="1" ht="27">
      <c r="A70" s="1308"/>
      <c r="B70" s="1362">
        <v>53</v>
      </c>
      <c r="C70" s="1306"/>
      <c r="D70" s="1430"/>
      <c r="E70" s="1306" t="s">
        <v>6015</v>
      </c>
      <c r="F70" s="1306"/>
      <c r="G70" s="1306"/>
      <c r="H70" s="1354"/>
      <c r="I70" s="1468">
        <f>INDEX(TEMPLATE_NUMBER_POINT_FHD,B70,MATCH(TEMPLATE_SPHERE,TEMPLATE_SPHERE_LIST_FOR_NOTE,0))</f>
        <v>0</v>
      </c>
      <c r="J70" s="1468">
        <f>INDEX(TEMPLATE_DATA_POINT_FHD,B70,MATCH(TEMPLATE_SPHERE,TEMPLATE_SPHERE_LIST_FOR_NOTE,0))</f>
        <v>0</v>
      </c>
      <c r="K70" s="1468">
        <f>INDEX(TEMPLATE_NOTE_POINT_FHD,B70,MATCH(TEMPLATE_SPHERE,TEMPLATE_SPHERE_LIST_FOR_NOTE,0))</f>
        <v>0</v>
      </c>
      <c r="L70" s="1307" t="str">
        <f>IF(I70=0,"",I70)</f>
        <v/>
      </c>
      <c r="M70" s="1307" t="str">
        <f>IF(J70=0,"",J70)</f>
        <v/>
      </c>
      <c r="N70" s="1307" t="str">
        <f>IF(K70=0,"",K70)</f>
        <v/>
      </c>
      <c r="O70" s="1420"/>
      <c r="P70" s="1420"/>
      <c r="Q70" s="1420" t="s">
        <v>93</v>
      </c>
      <c r="R70" s="1420"/>
      <c r="S70" s="1420"/>
      <c r="T70" s="1306"/>
      <c r="U70" s="1306"/>
      <c r="V70" s="1306" t="s">
        <v>6032</v>
      </c>
      <c r="W70" s="1306"/>
      <c r="X70" s="1306"/>
      <c r="Y70" s="1463"/>
      <c r="Z70" s="1309"/>
      <c r="AA70" s="1312"/>
      <c r="AB70" s="1309"/>
      <c r="AC70" s="1309"/>
      <c r="AD70" s="1309"/>
    </row>
    <row customHeight="1" ht="36">
      <c r="A71" s="1308"/>
      <c r="B71" s="1362">
        <v>54</v>
      </c>
      <c r="C71" s="1306"/>
      <c r="D71" s="1430"/>
      <c r="E71" s="1306" t="s">
        <v>6017</v>
      </c>
      <c r="F71" s="1306"/>
      <c r="G71" s="1306"/>
      <c r="H71" s="1354"/>
      <c r="I71" s="1468">
        <f>INDEX(TEMPLATE_NUMBER_POINT_FHD,B71,MATCH(TEMPLATE_SPHERE,TEMPLATE_SPHERE_LIST_FOR_NOTE,0))</f>
        <v>0</v>
      </c>
      <c r="J71" s="1468">
        <f>INDEX(TEMPLATE_DATA_POINT_FHD,B71,MATCH(TEMPLATE_SPHERE,TEMPLATE_SPHERE_LIST_FOR_NOTE,0))</f>
        <v>0</v>
      </c>
      <c r="K71" s="1468">
        <f>INDEX(TEMPLATE_NOTE_POINT_FHD,B71,MATCH(TEMPLATE_SPHERE,TEMPLATE_SPHERE_LIST_FOR_NOTE,0))</f>
        <v>0</v>
      </c>
      <c r="L71" s="1307" t="str">
        <f>IF(I71=0,"",I71)</f>
        <v/>
      </c>
      <c r="M71" s="1307" t="str">
        <f>IF(J71=0,"",J71)</f>
        <v/>
      </c>
      <c r="N71" s="1307" t="str">
        <f>IF(K71=0,"",K71)</f>
        <v/>
      </c>
      <c r="O71" s="1420"/>
      <c r="P71" s="1420"/>
      <c r="Q71" s="1420" t="s">
        <v>126</v>
      </c>
      <c r="R71" s="1420"/>
      <c r="S71" s="1420"/>
      <c r="T71" s="1306"/>
      <c r="U71" s="1306"/>
      <c r="V71" s="1306" t="s">
        <v>6033</v>
      </c>
      <c r="W71" s="1306"/>
      <c r="X71" s="1306"/>
      <c r="Y71" s="1463"/>
      <c r="Z71" s="1309"/>
      <c r="AA71" s="1312"/>
      <c r="AB71" s="1309"/>
      <c r="AC71" s="1309"/>
      <c r="AD71" s="1309"/>
    </row>
    <row customHeight="1" ht="27">
      <c r="A72" s="1308"/>
      <c r="B72" s="1362">
        <v>55</v>
      </c>
      <c r="C72" s="1306"/>
      <c r="D72" s="1430"/>
      <c r="E72" s="1306" t="s">
        <v>6019</v>
      </c>
      <c r="F72" s="1306"/>
      <c r="G72" s="1306"/>
      <c r="H72" s="1354"/>
      <c r="I72" s="1468">
        <f>INDEX(TEMPLATE_NUMBER_POINT_FHD,B72,MATCH(TEMPLATE_SPHERE,TEMPLATE_SPHERE_LIST_FOR_NOTE,0))</f>
        <v>0</v>
      </c>
      <c r="J72" s="1468">
        <f>INDEX(TEMPLATE_DATA_POINT_FHD,B72,MATCH(TEMPLATE_SPHERE,TEMPLATE_SPHERE_LIST_FOR_NOTE,0))</f>
        <v>0</v>
      </c>
      <c r="K72" s="1468">
        <f>INDEX(TEMPLATE_NOTE_POINT_FHD,B72,MATCH(TEMPLATE_SPHERE,TEMPLATE_SPHERE_LIST_FOR_NOTE,0))</f>
        <v>0</v>
      </c>
      <c r="L72" s="1307" t="str">
        <f>IF(I72=0,"",I72)</f>
        <v/>
      </c>
      <c r="M72" s="1307" t="str">
        <f>IF(J72=0,"",J72)</f>
        <v/>
      </c>
      <c r="N72" s="1307" t="str">
        <f>IF(K72=0,"",K72)</f>
        <v/>
      </c>
      <c r="O72" s="1420"/>
      <c r="P72" s="1420"/>
      <c r="Q72" s="1420" t="s">
        <v>130</v>
      </c>
      <c r="R72" s="1420"/>
      <c r="S72" s="1420"/>
      <c r="T72" s="1306"/>
      <c r="U72" s="1306"/>
      <c r="V72" s="1306" t="s">
        <v>6034</v>
      </c>
      <c r="W72" s="1306"/>
      <c r="X72" s="1306"/>
      <c r="Y72" s="1463"/>
      <c r="Z72" s="1309"/>
      <c r="AA72" s="1312"/>
      <c r="AB72" s="1309"/>
      <c r="AC72" s="1309"/>
      <c r="AD72" s="1309"/>
    </row>
    <row customHeight="1" ht="36">
      <c r="A73" s="1308"/>
      <c r="B73" s="1362">
        <v>56</v>
      </c>
      <c r="C73" s="1306"/>
      <c r="D73" s="1430"/>
      <c r="E73" s="1306" t="s">
        <v>6021</v>
      </c>
      <c r="F73" s="1306"/>
      <c r="G73" s="1306"/>
      <c r="H73" s="1354"/>
      <c r="I73" s="1468">
        <f>INDEX(TEMPLATE_NUMBER_POINT_FHD,B73,MATCH(TEMPLATE_SPHERE,TEMPLATE_SPHERE_LIST_FOR_NOTE,0))</f>
        <v>0</v>
      </c>
      <c r="J73" s="1468">
        <f>INDEX(TEMPLATE_DATA_POINT_FHD,B73,MATCH(TEMPLATE_SPHERE,TEMPLATE_SPHERE_LIST_FOR_NOTE,0))</f>
        <v>0</v>
      </c>
      <c r="K73" s="1468">
        <f>INDEX(TEMPLATE_NOTE_POINT_FHD,B73,MATCH(TEMPLATE_SPHERE,TEMPLATE_SPHERE_LIST_FOR_NOTE,0))</f>
        <v>0</v>
      </c>
      <c r="L73" s="1307" t="str">
        <f>IF(I73=0,"",I73)</f>
        <v/>
      </c>
      <c r="M73" s="1307" t="str">
        <f>IF(J73=0,"",J73)</f>
        <v/>
      </c>
      <c r="N73" s="1307" t="str">
        <f>IF(K73=0,"",K73)</f>
        <v/>
      </c>
      <c r="O73" s="1420"/>
      <c r="P73" s="1420"/>
      <c r="Q73" s="1420" t="s">
        <v>135</v>
      </c>
      <c r="R73" s="1420"/>
      <c r="S73" s="1420"/>
      <c r="T73" s="1306"/>
      <c r="U73" s="1306"/>
      <c r="V73" s="1306" t="s">
        <v>6035</v>
      </c>
      <c r="W73" s="1306"/>
      <c r="X73" s="1306"/>
      <c r="Y73" s="1463"/>
      <c r="Z73" s="1309"/>
      <c r="AA73" s="1312"/>
      <c r="AB73" s="1309"/>
      <c r="AC73" s="1309"/>
      <c r="AD73" s="1309"/>
    </row>
    <row customHeight="1" ht="18">
      <c r="A74" s="1308"/>
      <c r="B74" s="1362">
        <v>57</v>
      </c>
      <c r="C74" s="1306"/>
      <c r="D74" s="1430"/>
      <c r="E74" s="1306" t="s">
        <v>6030</v>
      </c>
      <c r="F74" s="1306"/>
      <c r="G74" s="1306"/>
      <c r="H74" s="1354"/>
      <c r="I74" s="1468">
        <f>INDEX(TEMPLATE_NUMBER_POINT_FHD,B74,MATCH(TEMPLATE_SPHERE,TEMPLATE_SPHERE_LIST_FOR_NOTE,0))</f>
        <v>0</v>
      </c>
      <c r="J74" s="1468">
        <f>INDEX(TEMPLATE_DATA_POINT_FHD,B74,MATCH(TEMPLATE_SPHERE,TEMPLATE_SPHERE_LIST_FOR_NOTE,0))</f>
        <v>0</v>
      </c>
      <c r="K74" s="1468">
        <f>INDEX(TEMPLATE_NOTE_POINT_FHD,B74,MATCH(TEMPLATE_SPHERE,TEMPLATE_SPHERE_LIST_FOR_NOTE,0))</f>
        <v>0</v>
      </c>
      <c r="L74" s="1307" t="str">
        <f>IF(I74=0,"",I74)</f>
        <v/>
      </c>
      <c r="M74" s="1307" t="str">
        <f>IF(J74=0,"",J74)</f>
        <v/>
      </c>
      <c r="N74" s="1307" t="str">
        <f>IF(K74=0,"",K74)</f>
        <v/>
      </c>
      <c r="O74" s="1420"/>
      <c r="P74" s="1420"/>
      <c r="Q74" s="1420" t="s">
        <v>140</v>
      </c>
      <c r="R74" s="1420"/>
      <c r="S74" s="1420"/>
      <c r="T74" s="1306"/>
      <c r="U74" s="1306"/>
      <c r="V74" s="1306" t="s">
        <v>6036</v>
      </c>
      <c r="W74" s="1306"/>
      <c r="X74" s="1306"/>
      <c r="Y74" s="1463"/>
      <c r="Z74" s="1309"/>
      <c r="AA74" s="1312"/>
      <c r="AB74" s="1309"/>
      <c r="AC74" s="1309"/>
      <c r="AD74" s="1309"/>
    </row>
    <row customHeight="1" ht="18">
      <c r="A75" s="1308"/>
      <c r="B75" s="1362">
        <v>58</v>
      </c>
      <c r="C75" s="1306"/>
      <c r="D75" s="1430"/>
      <c r="E75" s="1306"/>
      <c r="F75" s="1306" t="s">
        <v>6015</v>
      </c>
      <c r="G75" s="1306"/>
      <c r="H75" s="1354"/>
      <c r="I75" s="1468">
        <f>INDEX(TEMPLATE_NUMBER_POINT_FHD,B75,MATCH(TEMPLATE_SPHERE,TEMPLATE_SPHERE_LIST_FOR_NOTE,0))</f>
        <v>0</v>
      </c>
      <c r="J75" s="1468">
        <f>INDEX(TEMPLATE_DATA_POINT_FHD,B75,MATCH(TEMPLATE_SPHERE,TEMPLATE_SPHERE_LIST_FOR_NOTE,0))</f>
        <v>0</v>
      </c>
      <c r="K75" s="1468">
        <f>INDEX(TEMPLATE_NOTE_POINT_FHD,B75,MATCH(TEMPLATE_SPHERE,TEMPLATE_SPHERE_LIST_FOR_NOTE,0))</f>
        <v>0</v>
      </c>
      <c r="L75" s="1307" t="str">
        <f>IF(I75=0,"",I75)</f>
        <v/>
      </c>
      <c r="M75" s="1307" t="str">
        <f>IF(J75=0,"",J75)</f>
        <v/>
      </c>
      <c r="N75" s="1307" t="str">
        <f>IF(K75=0,"",K75)</f>
        <v/>
      </c>
      <c r="O75" s="1420"/>
      <c r="P75" s="1420"/>
      <c r="Q75" s="1420"/>
      <c r="R75" s="1420" t="s">
        <v>93</v>
      </c>
      <c r="S75" s="1420"/>
      <c r="T75" s="1306"/>
      <c r="U75" s="1306"/>
      <c r="V75" s="1306"/>
      <c r="W75" s="1306" t="s">
        <v>6037</v>
      </c>
      <c r="X75" s="1306"/>
      <c r="Y75" s="1463"/>
      <c r="Z75" s="1309"/>
      <c r="AA75" s="1312"/>
      <c r="AB75" s="1309"/>
      <c r="AC75" s="1309"/>
      <c r="AD75" s="1309"/>
    </row>
    <row customHeight="1" ht="36">
      <c r="A76" s="1308"/>
      <c r="B76" s="1362">
        <v>59</v>
      </c>
      <c r="C76" s="1306"/>
      <c r="D76" s="1430"/>
      <c r="E76" s="1306"/>
      <c r="F76" s="1306" t="s">
        <v>6017</v>
      </c>
      <c r="G76" s="1306"/>
      <c r="H76" s="1354"/>
      <c r="I76" s="1468">
        <f>INDEX(TEMPLATE_NUMBER_POINT_FHD,B76,MATCH(TEMPLATE_SPHERE,TEMPLATE_SPHERE_LIST_FOR_NOTE,0))</f>
        <v>0</v>
      </c>
      <c r="J76" s="1468">
        <f>INDEX(TEMPLATE_DATA_POINT_FHD,B76,MATCH(TEMPLATE_SPHERE,TEMPLATE_SPHERE_LIST_FOR_NOTE,0))</f>
        <v>0</v>
      </c>
      <c r="K76" s="1468">
        <f>INDEX(TEMPLATE_NOTE_POINT_FHD,B76,MATCH(TEMPLATE_SPHERE,TEMPLATE_SPHERE_LIST_FOR_NOTE,0))</f>
        <v>0</v>
      </c>
      <c r="L76" s="1307" t="str">
        <f>IF(I76=0,"",I76)</f>
        <v/>
      </c>
      <c r="M76" s="1307" t="str">
        <f>IF(J76=0,"",J76)</f>
        <v/>
      </c>
      <c r="N76" s="1307" t="str">
        <f>IF(K76=0,"",K76)</f>
        <v/>
      </c>
      <c r="O76" s="1420"/>
      <c r="P76" s="1420"/>
      <c r="Q76" s="1420"/>
      <c r="R76" s="1420" t="s">
        <v>126</v>
      </c>
      <c r="S76" s="1420"/>
      <c r="T76" s="1306"/>
      <c r="U76" s="1306"/>
      <c r="V76" s="1306"/>
      <c r="W76" s="1306" t="s">
        <v>6038</v>
      </c>
      <c r="X76" s="1306"/>
      <c r="Y76" s="1463"/>
      <c r="Z76" s="1309"/>
      <c r="AA76" s="1312"/>
      <c r="AB76" s="1309"/>
      <c r="AC76" s="1309"/>
      <c r="AD76" s="1309"/>
    </row>
    <row customHeight="1" ht="18">
      <c r="A77" s="1308"/>
      <c r="B77" s="1362">
        <v>60</v>
      </c>
      <c r="C77" s="1306"/>
      <c r="D77" s="1430"/>
      <c r="E77" s="1306"/>
      <c r="F77" s="1306" t="s">
        <v>6019</v>
      </c>
      <c r="G77" s="1306"/>
      <c r="H77" s="1354"/>
      <c r="I77" s="1468">
        <f>INDEX(TEMPLATE_NUMBER_POINT_FHD,B77,MATCH(TEMPLATE_SPHERE,TEMPLATE_SPHERE_LIST_FOR_NOTE,0))</f>
        <v>0</v>
      </c>
      <c r="J77" s="1468">
        <f>INDEX(TEMPLATE_DATA_POINT_FHD,B77,MATCH(TEMPLATE_SPHERE,TEMPLATE_SPHERE_LIST_FOR_NOTE,0))</f>
        <v>0</v>
      </c>
      <c r="K77" s="1468">
        <f>INDEX(TEMPLATE_NOTE_POINT_FHD,B77,MATCH(TEMPLATE_SPHERE,TEMPLATE_SPHERE_LIST_FOR_NOTE,0))</f>
        <v>0</v>
      </c>
      <c r="L77" s="1307" t="str">
        <f>IF(I77=0,"",I77)</f>
        <v/>
      </c>
      <c r="M77" s="1307" t="str">
        <f>IF(J77=0,"",J77)</f>
        <v/>
      </c>
      <c r="N77" s="1307" t="str">
        <f>IF(K77=0,"",K77)</f>
        <v/>
      </c>
      <c r="O77" s="1420"/>
      <c r="P77" s="1420"/>
      <c r="Q77" s="1420"/>
      <c r="R77" s="1420" t="s">
        <v>130</v>
      </c>
      <c r="S77" s="1420"/>
      <c r="T77" s="1306"/>
      <c r="U77" s="1306"/>
      <c r="V77" s="1306"/>
      <c r="W77" s="1306" t="s">
        <v>6039</v>
      </c>
      <c r="X77" s="1306"/>
      <c r="Y77" s="1463"/>
      <c r="Z77" s="1309"/>
      <c r="AA77" s="1312"/>
      <c r="AB77" s="1309"/>
      <c r="AC77" s="1309"/>
      <c r="AD77" s="1309"/>
    </row>
    <row customHeight="1" ht="72">
      <c r="A78" s="1308"/>
      <c r="B78" s="1362">
        <v>61</v>
      </c>
      <c r="C78" s="1306" t="s">
        <v>6015</v>
      </c>
      <c r="D78" s="1430"/>
      <c r="E78" s="1306"/>
      <c r="F78" s="1306"/>
      <c r="G78" s="1306"/>
      <c r="H78" s="1354"/>
      <c r="I78" s="1468" t="str">
        <f>INDEX(TEMPLATE_NUMBER_POINT_FHD,B78,MATCH(TEMPLATE_SPHERE,TEMPLATE_SPHERE_LIST_FOR_NOTE,0))</f>
        <v>7</v>
      </c>
      <c r="J78" s="146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6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307" t="str">
        <f>IF(I78=0,"",I78)</f>
        <v>7</v>
      </c>
      <c r="M78" s="130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30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20" t="s">
        <v>93</v>
      </c>
      <c r="P78" s="1420"/>
      <c r="Q78" s="1420"/>
      <c r="R78" s="1420"/>
      <c r="S78" s="1420"/>
      <c r="T78" s="1306" t="s">
        <v>758</v>
      </c>
      <c r="U78" s="1306"/>
      <c r="V78" s="1306"/>
      <c r="W78" s="1306"/>
      <c r="X78" s="1306"/>
      <c r="Y78" s="1463"/>
      <c r="Z78" s="1309" t="s">
        <v>6040</v>
      </c>
      <c r="AA78" s="1312"/>
      <c r="AB78" s="1309"/>
      <c r="AC78" s="1309"/>
      <c r="AD78" s="1309"/>
    </row>
    <row customHeight="1" ht="36">
      <c r="A79" s="1308"/>
      <c r="B79" s="1362">
        <v>62</v>
      </c>
      <c r="C79" s="1306" t="s">
        <v>6017</v>
      </c>
      <c r="D79" s="1430"/>
      <c r="E79" s="1306"/>
      <c r="F79" s="1306"/>
      <c r="G79" s="1306"/>
      <c r="H79" s="1354"/>
      <c r="I79" s="1468" t="str">
        <f>INDEX(TEMPLATE_NUMBER_POINT_FHD,B79,MATCH(TEMPLATE_SPHERE,TEMPLATE_SPHERE_LIST_FOR_NOTE,0))</f>
        <v>8</v>
      </c>
      <c r="J79" s="146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6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307" t="str">
        <f>IF(I79=0,"",I79)</f>
        <v>8</v>
      </c>
      <c r="M79" s="1307" t="str">
        <f>IF(J79=0,"",J79)</f>
        <v>Тепловая нагрузка по договорам, заключенным в рамках осуществления регулируемых видов деятельности</v>
      </c>
      <c r="N79" s="130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20" t="s">
        <v>126</v>
      </c>
      <c r="P79" s="1420"/>
      <c r="Q79" s="1420"/>
      <c r="R79" s="1420"/>
      <c r="S79" s="1420"/>
      <c r="T79" s="1306" t="s">
        <v>6041</v>
      </c>
      <c r="U79" s="1306"/>
      <c r="V79" s="1306"/>
      <c r="W79" s="1306"/>
      <c r="X79" s="1306"/>
      <c r="Y79" s="1463"/>
      <c r="Z79" s="1309" t="s">
        <v>6042</v>
      </c>
      <c r="AA79" s="1312"/>
      <c r="AB79" s="1309"/>
      <c r="AC79" s="1309"/>
      <c r="AD79" s="1309"/>
    </row>
    <row customHeight="1" ht="45">
      <c r="A80" s="1308"/>
      <c r="B80" s="1362">
        <v>63</v>
      </c>
      <c r="C80" s="1306" t="s">
        <v>6019</v>
      </c>
      <c r="D80" s="1430"/>
      <c r="E80" s="1306"/>
      <c r="F80" s="1306"/>
      <c r="G80" s="1306"/>
      <c r="H80" s="1354"/>
      <c r="I80" s="1468" t="str">
        <f>INDEX(TEMPLATE_NUMBER_POINT_FHD,B80,MATCH(TEMPLATE_SPHERE,TEMPLATE_SPHERE_LIST_FOR_NOTE,0))</f>
        <v>9</v>
      </c>
      <c r="J80" s="146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6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307" t="str">
        <f>IF(I80=0,"",I80)</f>
        <v>9</v>
      </c>
      <c r="M80" s="1307" t="str">
        <f>IF(J80=0,"",J80)</f>
        <v>Объем вырабатываемой регулируемой организацией тепловой энергии в рамках осуществления регулируемых видов деятельности</v>
      </c>
      <c r="N80" s="130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20" t="s">
        <v>130</v>
      </c>
      <c r="P80" s="1420"/>
      <c r="Q80" s="1420"/>
      <c r="R80" s="1420"/>
      <c r="S80" s="1420"/>
      <c r="T80" s="1306" t="s">
        <v>6043</v>
      </c>
      <c r="U80" s="1306"/>
      <c r="V80" s="1306"/>
      <c r="W80" s="1306"/>
      <c r="X80" s="1306"/>
      <c r="Y80" s="1463"/>
      <c r="Z80" s="1309" t="s">
        <v>6044</v>
      </c>
      <c r="AA80" s="1312"/>
      <c r="AB80" s="1309"/>
      <c r="AC80" s="1309"/>
      <c r="AD80" s="1309"/>
    </row>
    <row customHeight="1" ht="36">
      <c r="A81" s="1308"/>
      <c r="B81" s="1362">
        <v>64</v>
      </c>
      <c r="C81" s="1306" t="s">
        <v>6021</v>
      </c>
      <c r="D81" s="1430"/>
      <c r="E81" s="1306"/>
      <c r="F81" s="1306"/>
      <c r="G81" s="1306"/>
      <c r="H81" s="1354"/>
      <c r="I81" s="1468" t="str">
        <f>INDEX(TEMPLATE_NUMBER_POINT_FHD,B81,MATCH(TEMPLATE_SPHERE,TEMPLATE_SPHERE_LIST_FOR_NOTE,0))</f>
        <v>9.1</v>
      </c>
      <c r="J81" s="146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68" t="str">
        <f>INDEX(TEMPLATE_NOTE_POINT_FHD,B81,MATCH(TEMPLATE_SPHERE,TEMPLATE_SPHERE_LIST_FOR_NOTE,0))</f>
        <v>Информация указывается только едиными теплоснабжающими организациями.</v>
      </c>
      <c r="L81" s="1307" t="str">
        <f>IF(I81=0,"",I81)</f>
        <v>9.1</v>
      </c>
      <c r="M81" s="1307" t="str">
        <f>IF(J81=0,"",J81)</f>
        <v>Объем приобретаемой регулируемой организацией тепловой энергии в рамках осуществления регулируемых видов деятельности</v>
      </c>
      <c r="N81" s="1307" t="str">
        <f>IF(K81=0,"",K81)</f>
        <v>Информация указывается только едиными теплоснабжающими организациями.</v>
      </c>
      <c r="O81" s="1420" t="s">
        <v>5927</v>
      </c>
      <c r="P81" s="1420"/>
      <c r="Q81" s="1420"/>
      <c r="R81" s="1420"/>
      <c r="S81" s="1420"/>
      <c r="T81" s="1306" t="s">
        <v>6045</v>
      </c>
      <c r="U81" s="1306"/>
      <c r="V81" s="1306"/>
      <c r="W81" s="1306"/>
      <c r="X81" s="1306"/>
      <c r="Y81" s="1463"/>
      <c r="Z81" s="1309" t="s">
        <v>6046</v>
      </c>
      <c r="AA81" s="1312"/>
      <c r="AB81" s="1309"/>
      <c r="AC81" s="1309"/>
      <c r="AD81" s="1309"/>
    </row>
    <row customHeight="1" ht="90">
      <c r="A82" s="1308"/>
      <c r="B82" s="1362">
        <v>65</v>
      </c>
      <c r="C82" s="1306" t="s">
        <v>6030</v>
      </c>
      <c r="D82" s="1430"/>
      <c r="E82" s="1306"/>
      <c r="F82" s="1306"/>
      <c r="G82" s="1306"/>
      <c r="H82" s="1354"/>
      <c r="I82" s="1468" t="str">
        <f>INDEX(TEMPLATE_NUMBER_POINT_FHD,B82,MATCH(TEMPLATE_SPHERE,TEMPLATE_SPHERE_LIST_FOR_NOTE,0))</f>
        <v>10</v>
      </c>
      <c r="J82" s="146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6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307" t="str">
        <f>IF(I82=0,"",I82)</f>
        <v>10</v>
      </c>
      <c r="M82" s="130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30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20" t="s">
        <v>135</v>
      </c>
      <c r="P82" s="1420"/>
      <c r="Q82" s="1420"/>
      <c r="R82" s="1420"/>
      <c r="S82" s="1420"/>
      <c r="T82" s="1306" t="s">
        <v>6047</v>
      </c>
      <c r="U82" s="1306"/>
      <c r="V82" s="1306"/>
      <c r="W82" s="1306"/>
      <c r="X82" s="1306"/>
      <c r="Y82" s="1463"/>
      <c r="Z82" s="1309" t="s">
        <v>6048</v>
      </c>
      <c r="AA82" s="1312"/>
      <c r="AB82" s="1309"/>
      <c r="AC82" s="1309"/>
      <c r="AD82" s="1309"/>
    </row>
    <row customHeight="1" ht="9">
      <c r="A83" s="1308"/>
      <c r="B83" s="1362">
        <v>66</v>
      </c>
      <c r="C83" s="1306"/>
      <c r="D83" s="1430"/>
      <c r="E83" s="1306"/>
      <c r="F83" s="1306"/>
      <c r="G83" s="1306"/>
      <c r="H83" s="1354"/>
      <c r="I83" s="1468" t="str">
        <f>INDEX(TEMPLATE_NUMBER_POINT_FHD,B83,MATCH(TEMPLATE_SPHERE,TEMPLATE_SPHERE_LIST_FOR_NOTE,0))</f>
        <v>10.1</v>
      </c>
      <c r="J83" s="1468" t="str">
        <f>INDEX(TEMPLATE_DATA_POINT_FHD,B83,MATCH(TEMPLATE_SPHERE,TEMPLATE_SPHERE_LIST_FOR_NOTE,0))</f>
        <v>По приборам учёта </v>
      </c>
      <c r="K83" s="1468">
        <f>INDEX(TEMPLATE_NOTE_POINT_FHD,B83,MATCH(TEMPLATE_SPHERE,TEMPLATE_SPHERE_LIST_FOR_NOTE,0))</f>
        <v>0</v>
      </c>
      <c r="L83" s="1307" t="str">
        <f>IF(I83=0,"",I83)</f>
        <v>10.1</v>
      </c>
      <c r="M83" s="1307" t="str">
        <f>IF(J83=0,"",J83)</f>
        <v>По приборам учёта </v>
      </c>
      <c r="N83" s="1307" t="str">
        <f>IF(K83=0,"",K83)</f>
        <v/>
      </c>
      <c r="O83" s="1420" t="s">
        <v>5936</v>
      </c>
      <c r="P83" s="1420"/>
      <c r="Q83" s="1420"/>
      <c r="R83" s="1420"/>
      <c r="S83" s="1420"/>
      <c r="T83" s="1306" t="s">
        <v>6049</v>
      </c>
      <c r="U83" s="1306"/>
      <c r="V83" s="1306"/>
      <c r="W83" s="1306"/>
      <c r="X83" s="1306"/>
      <c r="Y83" s="1463"/>
      <c r="Z83" s="1309"/>
      <c r="AA83" s="1312"/>
      <c r="AB83" s="1309"/>
      <c r="AC83" s="1309"/>
      <c r="AD83" s="1309"/>
    </row>
    <row customHeight="1" ht="54">
      <c r="A84" s="1308"/>
      <c r="B84" s="1362">
        <v>67</v>
      </c>
      <c r="C84" s="1306"/>
      <c r="D84" s="1430"/>
      <c r="E84" s="1306"/>
      <c r="F84" s="1306"/>
      <c r="G84" s="1306"/>
      <c r="H84" s="1354"/>
      <c r="I84" s="1468" t="str">
        <f>INDEX(TEMPLATE_NUMBER_POINT_FHD,B84,MATCH(TEMPLATE_SPHERE,TEMPLATE_SPHERE_LIST_FOR_NOTE,0))</f>
        <v>10.1.1</v>
      </c>
      <c r="J84" s="146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68">
        <f>INDEX(TEMPLATE_NOTE_POINT_FHD,B84,MATCH(TEMPLATE_SPHERE,TEMPLATE_SPHERE_LIST_FOR_NOTE,0))</f>
        <v>0</v>
      </c>
      <c r="L84" s="1307" t="str">
        <f>IF(I84=0,"",I84)</f>
        <v>10.1.1</v>
      </c>
      <c r="M84" s="130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307" t="str">
        <f>IF(K84=0,"",K84)</f>
        <v/>
      </c>
      <c r="O84" s="1420" t="s">
        <v>6050</v>
      </c>
      <c r="P84" s="1420"/>
      <c r="Q84" s="1420"/>
      <c r="R84" s="1420"/>
      <c r="S84" s="1420"/>
      <c r="T84" s="1306" t="s">
        <v>6051</v>
      </c>
      <c r="U84" s="1306"/>
      <c r="V84" s="1306"/>
      <c r="W84" s="1306"/>
      <c r="X84" s="1306"/>
      <c r="Y84" s="1463"/>
      <c r="Z84" s="1309"/>
      <c r="AA84" s="1312"/>
      <c r="AB84" s="1309"/>
      <c r="AC84" s="1309"/>
      <c r="AD84" s="1309"/>
    </row>
    <row customHeight="1" ht="9">
      <c r="A85" s="1308"/>
      <c r="B85" s="1362">
        <v>68</v>
      </c>
      <c r="C85" s="1306"/>
      <c r="D85" s="1430"/>
      <c r="E85" s="1306"/>
      <c r="F85" s="1306"/>
      <c r="G85" s="1306"/>
      <c r="H85" s="1354"/>
      <c r="I85" s="1468" t="str">
        <f>INDEX(TEMPLATE_NUMBER_POINT_FHD,B85,MATCH(TEMPLATE_SPHERE,TEMPLATE_SPHERE_LIST_FOR_NOTE,0))</f>
        <v>10.2</v>
      </c>
      <c r="J85" s="1468" t="str">
        <f>INDEX(TEMPLATE_DATA_POINT_FHD,B85,MATCH(TEMPLATE_SPHERE,TEMPLATE_SPHERE_LIST_FOR_NOTE,0))</f>
        <v>Расчётным путём</v>
      </c>
      <c r="K85" s="1468">
        <f>INDEX(TEMPLATE_NOTE_POINT_FHD,B85,MATCH(TEMPLATE_SPHERE,TEMPLATE_SPHERE_LIST_FOR_NOTE,0))</f>
        <v>0</v>
      </c>
      <c r="L85" s="1307" t="str">
        <f>IF(I85=0,"",I85)</f>
        <v>10.2</v>
      </c>
      <c r="M85" s="1307" t="str">
        <f>IF(J85=0,"",J85)</f>
        <v>Расчётным путём</v>
      </c>
      <c r="N85" s="1307" t="str">
        <f>IF(K85=0,"",K85)</f>
        <v/>
      </c>
      <c r="O85" s="1420" t="s">
        <v>5940</v>
      </c>
      <c r="P85" s="1420"/>
      <c r="Q85" s="1420"/>
      <c r="R85" s="1420"/>
      <c r="S85" s="1420"/>
      <c r="T85" s="1306" t="s">
        <v>6052</v>
      </c>
      <c r="U85" s="1306"/>
      <c r="V85" s="1306"/>
      <c r="W85" s="1306"/>
      <c r="X85" s="1306"/>
      <c r="Y85" s="1463"/>
      <c r="Z85" s="1309"/>
      <c r="AA85" s="1312"/>
      <c r="AB85" s="1309"/>
      <c r="AC85" s="1309"/>
      <c r="AD85" s="1309"/>
    </row>
    <row customHeight="1" ht="27">
      <c r="A86" s="1308"/>
      <c r="B86" s="1362">
        <v>69</v>
      </c>
      <c r="C86" s="1306"/>
      <c r="D86" s="1430"/>
      <c r="E86" s="1306"/>
      <c r="F86" s="1306"/>
      <c r="G86" s="1306"/>
      <c r="H86" s="1354"/>
      <c r="I86" s="1468" t="str">
        <f>INDEX(TEMPLATE_NUMBER_POINT_FHD,B86,MATCH(TEMPLATE_SPHERE,TEMPLATE_SPHERE_LIST_FOR_NOTE,0))</f>
        <v>10.3</v>
      </c>
      <c r="J86" s="1468" t="str">
        <f>INDEX(TEMPLATE_DATA_POINT_FHD,B86,MATCH(TEMPLATE_SPHERE,TEMPLATE_SPHERE_LIST_FOR_NOTE,0))</f>
        <v>По нормативам потребления коммунальных услуг и нормативам потребления коммунальных ресурсов</v>
      </c>
      <c r="K86" s="1468">
        <f>INDEX(TEMPLATE_NOTE_POINT_FHD,B86,MATCH(TEMPLATE_SPHERE,TEMPLATE_SPHERE_LIST_FOR_NOTE,0))</f>
        <v>0</v>
      </c>
      <c r="L86" s="1307" t="str">
        <f>IF(I86=0,"",I86)</f>
        <v>10.3</v>
      </c>
      <c r="M86" s="1307" t="str">
        <f>IF(J86=0,"",J86)</f>
        <v>По нормативам потребления коммунальных услуг и нормативам потребления коммунальных ресурсов</v>
      </c>
      <c r="N86" s="1307" t="str">
        <f>IF(K86=0,"",K86)</f>
        <v/>
      </c>
      <c r="O86" s="1420" t="s">
        <v>6053</v>
      </c>
      <c r="P86" s="1420"/>
      <c r="Q86" s="1420"/>
      <c r="R86" s="1420"/>
      <c r="S86" s="1420"/>
      <c r="T86" s="1306" t="s">
        <v>6054</v>
      </c>
      <c r="U86" s="1306"/>
      <c r="V86" s="1306"/>
      <c r="W86" s="1306"/>
      <c r="X86" s="1306"/>
      <c r="Y86" s="1463"/>
      <c r="Z86" s="1309"/>
      <c r="AA86" s="1312"/>
      <c r="AB86" s="1309"/>
      <c r="AC86" s="1309"/>
      <c r="AD86" s="1309"/>
    </row>
    <row customHeight="1" ht="36">
      <c r="A87" s="1308"/>
      <c r="B87" s="1362">
        <v>70</v>
      </c>
      <c r="C87" s="1306" t="s">
        <v>6055</v>
      </c>
      <c r="D87" s="1430"/>
      <c r="E87" s="1306"/>
      <c r="F87" s="1306"/>
      <c r="G87" s="1306"/>
      <c r="H87" s="1354"/>
      <c r="I87" s="1468" t="str">
        <f>INDEX(TEMPLATE_NUMBER_POINT_FHD,B87,MATCH(TEMPLATE_SPHERE,TEMPLATE_SPHERE_LIST_FOR_NOTE,0))</f>
        <v>11</v>
      </c>
      <c r="J87" s="146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68">
        <f>INDEX(TEMPLATE_NOTE_POINT_FHD,B87,MATCH(TEMPLATE_SPHERE,TEMPLATE_SPHERE_LIST_FOR_NOTE,0))</f>
        <v>0</v>
      </c>
      <c r="L87" s="1307" t="str">
        <f>IF(I87=0,"",I87)</f>
        <v>11</v>
      </c>
      <c r="M87" s="1307" t="str">
        <f>IF(J87=0,"",J87)</f>
        <v>Нормативы технологических потерь при передаче тепловой энергии, теплоносителя по тепловым сетям, утвержденные уполномоченным органом</v>
      </c>
      <c r="N87" s="1307" t="str">
        <f>IF(K87=0,"",K87)</f>
        <v/>
      </c>
      <c r="O87" s="1420" t="s">
        <v>140</v>
      </c>
      <c r="P87" s="1420"/>
      <c r="Q87" s="1420"/>
      <c r="R87" s="1420"/>
      <c r="S87" s="1420"/>
      <c r="T87" s="1306" t="s">
        <v>6056</v>
      </c>
      <c r="U87" s="1306"/>
      <c r="V87" s="1306"/>
      <c r="W87" s="1306"/>
      <c r="X87" s="1306"/>
      <c r="Y87" s="1463"/>
      <c r="Z87" s="1309"/>
      <c r="AA87" s="1312"/>
      <c r="AB87" s="1309"/>
      <c r="AC87" s="1309"/>
      <c r="AD87" s="1309"/>
    </row>
    <row customHeight="1" ht="18">
      <c r="A88" s="1308"/>
      <c r="B88" s="1362">
        <v>71</v>
      </c>
      <c r="C88" s="1306" t="s">
        <v>6057</v>
      </c>
      <c r="D88" s="1430"/>
      <c r="E88" s="1306"/>
      <c r="F88" s="1306"/>
      <c r="G88" s="1306"/>
      <c r="H88" s="1354"/>
      <c r="I88" s="1468" t="str">
        <f>INDEX(TEMPLATE_NUMBER_POINT_FHD,B88,MATCH(TEMPLATE_SPHERE,TEMPLATE_SPHERE_LIST_FOR_NOTE,0))</f>
        <v>12</v>
      </c>
      <c r="J88" s="1468" t="str">
        <f>INDEX(TEMPLATE_DATA_POINT_FHD,B88,MATCH(TEMPLATE_SPHERE,TEMPLATE_SPHERE_LIST_FOR_NOTE,0))</f>
        <v>Фактический объем потерь при передаче тепловой энергии</v>
      </c>
      <c r="K88" s="1468">
        <f>INDEX(TEMPLATE_NOTE_POINT_FHD,B88,MATCH(TEMPLATE_SPHERE,TEMPLATE_SPHERE_LIST_FOR_NOTE,0))</f>
        <v>0</v>
      </c>
      <c r="L88" s="1307" t="str">
        <f>IF(I88=0,"",I88)</f>
        <v>12</v>
      </c>
      <c r="M88" s="1307" t="str">
        <f>IF(J88=0,"",J88)</f>
        <v>Фактический объем потерь при передаче тепловой энергии</v>
      </c>
      <c r="N88" s="1307" t="str">
        <f>IF(K88=0,"",K88)</f>
        <v/>
      </c>
      <c r="O88" s="1420" t="s">
        <v>142</v>
      </c>
      <c r="P88" s="1420"/>
      <c r="Q88" s="1420"/>
      <c r="R88" s="1420"/>
      <c r="S88" s="1420"/>
      <c r="T88" s="1306" t="s">
        <v>790</v>
      </c>
      <c r="U88" s="1306"/>
      <c r="V88" s="1306"/>
      <c r="W88" s="1306"/>
      <c r="X88" s="1306"/>
      <c r="Y88" s="1463"/>
      <c r="Z88" s="1309"/>
      <c r="AA88" s="1312"/>
      <c r="AB88" s="1309"/>
      <c r="AC88" s="1309"/>
      <c r="AD88" s="1309"/>
    </row>
    <row customHeight="1" ht="18">
      <c r="A89" s="1308"/>
      <c r="B89" s="1362">
        <v>72</v>
      </c>
      <c r="C89" s="1306" t="s">
        <v>6058</v>
      </c>
      <c r="D89" s="1430" t="s">
        <v>6055</v>
      </c>
      <c r="E89" s="1306" t="s">
        <v>6055</v>
      </c>
      <c r="F89" s="1306" t="s">
        <v>6021</v>
      </c>
      <c r="G89" s="1306"/>
      <c r="H89" s="1354"/>
      <c r="I89" s="1468" t="str">
        <f>INDEX(TEMPLATE_NUMBER_POINT_FHD,B89,MATCH(TEMPLATE_SPHERE,TEMPLATE_SPHERE_LIST_FOR_NOTE,0))</f>
        <v>13</v>
      </c>
      <c r="J89" s="1468" t="str">
        <f>INDEX(TEMPLATE_DATA_POINT_FHD,B89,MATCH(TEMPLATE_SPHERE,TEMPLATE_SPHERE_LIST_FOR_NOTE,0))</f>
        <v>Среднесписочная численность основного производственного персонала</v>
      </c>
      <c r="K89" s="1468">
        <f>INDEX(TEMPLATE_NOTE_POINT_FHD,B89,MATCH(TEMPLATE_SPHERE,TEMPLATE_SPHERE_LIST_FOR_NOTE,0))</f>
        <v>0</v>
      </c>
      <c r="L89" s="1307" t="str">
        <f>IF(I89=0,"",I89)</f>
        <v>13</v>
      </c>
      <c r="M89" s="1307" t="str">
        <f>IF(J89=0,"",J89)</f>
        <v>Среднесписочная численность основного производственного персонала</v>
      </c>
      <c r="N89" s="1307" t="str">
        <f>IF(K89=0,"",K89)</f>
        <v/>
      </c>
      <c r="O89" s="1420" t="s">
        <v>147</v>
      </c>
      <c r="P89" s="1420" t="s">
        <v>142</v>
      </c>
      <c r="Q89" s="1420" t="s">
        <v>142</v>
      </c>
      <c r="R89" s="1420" t="s">
        <v>135</v>
      </c>
      <c r="S89" s="1420"/>
      <c r="T89" s="1306" t="s">
        <v>798</v>
      </c>
      <c r="U89" s="1306" t="s">
        <v>798</v>
      </c>
      <c r="V89" s="1306" t="s">
        <v>798</v>
      </c>
      <c r="W89" s="1306" t="s">
        <v>798</v>
      </c>
      <c r="X89" s="1306"/>
      <c r="Y89" s="1463"/>
      <c r="Z89" s="1309"/>
      <c r="AA89" s="1312"/>
      <c r="AB89" s="1309"/>
      <c r="AC89" s="1309"/>
      <c r="AD89" s="1309"/>
    </row>
    <row customHeight="1" ht="27">
      <c r="A90" s="1308"/>
      <c r="B90" s="1362">
        <v>73</v>
      </c>
      <c r="C90" s="1306" t="s">
        <v>6059</v>
      </c>
      <c r="D90" s="1430"/>
      <c r="E90" s="1306"/>
      <c r="F90" s="1306"/>
      <c r="G90" s="1306"/>
      <c r="H90" s="1354"/>
      <c r="I90" s="1468" t="str">
        <f>INDEX(TEMPLATE_NUMBER_POINT_FHD,B90,MATCH(TEMPLATE_SPHERE,TEMPLATE_SPHERE_LIST_FOR_NOTE,0))</f>
        <v>14</v>
      </c>
      <c r="J90" s="1468" t="str">
        <f>INDEX(TEMPLATE_DATA_POINT_FHD,B90,MATCH(TEMPLATE_SPHERE,TEMPLATE_SPHERE_LIST_FOR_NOTE,0))</f>
        <v>Среднесписочная численность административно-управленческого персонала</v>
      </c>
      <c r="K90" s="1468">
        <f>INDEX(TEMPLATE_NOTE_POINT_FHD,B90,MATCH(TEMPLATE_SPHERE,TEMPLATE_SPHERE_LIST_FOR_NOTE,0))</f>
        <v>0</v>
      </c>
      <c r="L90" s="1307" t="str">
        <f>IF(I90=0,"",I90)</f>
        <v>14</v>
      </c>
      <c r="M90" s="1307" t="str">
        <f>IF(J90=0,"",J90)</f>
        <v>Среднесписочная численность административно-управленческого персонала</v>
      </c>
      <c r="N90" s="1307" t="str">
        <f>IF(K90=0,"",K90)</f>
        <v/>
      </c>
      <c r="O90" s="1420" t="s">
        <v>152</v>
      </c>
      <c r="P90" s="1420"/>
      <c r="Q90" s="1420"/>
      <c r="R90" s="1420"/>
      <c r="S90" s="1420"/>
      <c r="T90" s="1306" t="s">
        <v>800</v>
      </c>
      <c r="U90" s="1306"/>
      <c r="V90" s="1306"/>
      <c r="W90" s="1306"/>
      <c r="X90" s="1306"/>
      <c r="Y90" s="1463"/>
      <c r="Z90" s="1309"/>
      <c r="AA90" s="1312"/>
      <c r="AB90" s="1309"/>
      <c r="AC90" s="1309"/>
      <c r="AD90" s="1309"/>
    </row>
    <row customHeight="1" ht="18">
      <c r="A91" s="1308"/>
      <c r="B91" s="1362">
        <v>74</v>
      </c>
      <c r="C91" s="1306"/>
      <c r="D91" s="1430" t="s">
        <v>6057</v>
      </c>
      <c r="E91" s="1306" t="s">
        <v>6057</v>
      </c>
      <c r="F91" s="1306"/>
      <c r="G91" s="1306"/>
      <c r="H91" s="1354"/>
      <c r="I91" s="1468">
        <f>INDEX(TEMPLATE_NUMBER_POINT_FHD,B91,MATCH(TEMPLATE_SPHERE,TEMPLATE_SPHERE_LIST_FOR_NOTE,0))</f>
        <v>0</v>
      </c>
      <c r="J91" s="1468">
        <f>INDEX(TEMPLATE_DATA_POINT_FHD,B91,MATCH(TEMPLATE_SPHERE,TEMPLATE_SPHERE_LIST_FOR_NOTE,0))</f>
        <v>0</v>
      </c>
      <c r="K91" s="1468">
        <f>INDEX(TEMPLATE_NOTE_POINT_FHD,B91,MATCH(TEMPLATE_SPHERE,TEMPLATE_SPHERE_LIST_FOR_NOTE,0))</f>
        <v>0</v>
      </c>
      <c r="L91" s="1307" t="str">
        <f>IF(I91=0,"",I91)</f>
        <v/>
      </c>
      <c r="M91" s="1307" t="str">
        <f>IF(J91=0,"",J91)</f>
        <v/>
      </c>
      <c r="N91" s="1307" t="str">
        <f>IF(K91=0,"",K91)</f>
        <v/>
      </c>
      <c r="O91" s="1420"/>
      <c r="P91" s="1420" t="s">
        <v>147</v>
      </c>
      <c r="Q91" s="1420" t="s">
        <v>147</v>
      </c>
      <c r="R91" s="1420"/>
      <c r="S91" s="1420"/>
      <c r="T91" s="1306"/>
      <c r="U91" s="1306" t="s">
        <v>6060</v>
      </c>
      <c r="V91" s="1306" t="s">
        <v>6060</v>
      </c>
      <c r="W91" s="1306"/>
      <c r="X91" s="1306"/>
      <c r="Y91" s="1463"/>
      <c r="Z91" s="1309"/>
      <c r="AA91" s="1312"/>
      <c r="AB91" s="1309"/>
      <c r="AC91" s="1309"/>
      <c r="AD91" s="1309"/>
    </row>
    <row customHeight="1" ht="27">
      <c r="A92" s="1308"/>
      <c r="B92" s="1362">
        <v>75</v>
      </c>
      <c r="C92" s="1306"/>
      <c r="D92" s="1430" t="s">
        <v>6058</v>
      </c>
      <c r="E92" s="1306"/>
      <c r="F92" s="1306"/>
      <c r="G92" s="1306"/>
      <c r="H92" s="1354"/>
      <c r="I92" s="1468">
        <f>INDEX(TEMPLATE_NUMBER_POINT_FHD,B92,MATCH(TEMPLATE_SPHERE,TEMPLATE_SPHERE_LIST_FOR_NOTE,0))</f>
        <v>0</v>
      </c>
      <c r="J92" s="1468">
        <f>INDEX(TEMPLATE_DATA_POINT_FHD,B92,MATCH(TEMPLATE_SPHERE,TEMPLATE_SPHERE_LIST_FOR_NOTE,0))</f>
        <v>0</v>
      </c>
      <c r="K92" s="1468">
        <f>INDEX(TEMPLATE_NOTE_POINT_FHD,B92,MATCH(TEMPLATE_SPHERE,TEMPLATE_SPHERE_LIST_FOR_NOTE,0))</f>
        <v>0</v>
      </c>
      <c r="L92" s="1307" t="str">
        <f>IF(I92=0,"",I92)</f>
        <v/>
      </c>
      <c r="M92" s="1307" t="str">
        <f>IF(J92=0,"",J92)</f>
        <v/>
      </c>
      <c r="N92" s="1307" t="str">
        <f>IF(K92=0,"",K92)</f>
        <v/>
      </c>
      <c r="O92" s="1420"/>
      <c r="P92" s="1420" t="s">
        <v>152</v>
      </c>
      <c r="Q92" s="1420"/>
      <c r="R92" s="1420"/>
      <c r="S92" s="1420"/>
      <c r="T92" s="1306"/>
      <c r="U92" s="1306" t="s">
        <v>6061</v>
      </c>
      <c r="V92" s="1306"/>
      <c r="W92" s="1306"/>
      <c r="X92" s="1306"/>
      <c r="Y92" s="1463"/>
      <c r="Z92" s="1309"/>
      <c r="AA92" s="1312" t="s">
        <v>6062</v>
      </c>
      <c r="AB92" s="1309"/>
      <c r="AC92" s="1309"/>
      <c r="AD92" s="1309"/>
    </row>
    <row customHeight="1" ht="27">
      <c r="A93" s="1308"/>
      <c r="B93" s="1362">
        <v>76</v>
      </c>
      <c r="C93" s="1306"/>
      <c r="D93" s="1430"/>
      <c r="E93" s="1306"/>
      <c r="F93" s="1306"/>
      <c r="G93" s="1306"/>
      <c r="H93" s="1354"/>
      <c r="I93" s="1468">
        <f>INDEX(TEMPLATE_NUMBER_POINT_FHD,B93,MATCH(TEMPLATE_SPHERE,TEMPLATE_SPHERE_LIST_FOR_NOTE,0))</f>
        <v>0</v>
      </c>
      <c r="J93" s="1468">
        <f>INDEX(TEMPLATE_DATA_POINT_FHD,B93,MATCH(TEMPLATE_SPHERE,TEMPLATE_SPHERE_LIST_FOR_NOTE,0))</f>
        <v>0</v>
      </c>
      <c r="K93" s="1468">
        <f>INDEX(TEMPLATE_NOTE_POINT_FHD,B93,MATCH(TEMPLATE_SPHERE,TEMPLATE_SPHERE_LIST_FOR_NOTE,0))</f>
        <v>0</v>
      </c>
      <c r="L93" s="1307" t="str">
        <f>IF(I93=0,"",I93)</f>
        <v/>
      </c>
      <c r="M93" s="1307" t="str">
        <f>IF(J93=0,"",J93)</f>
        <v/>
      </c>
      <c r="N93" s="1307" t="str">
        <f>IF(K93=0,"",K93)</f>
        <v/>
      </c>
      <c r="O93" s="1420"/>
      <c r="P93" s="1420" t="s">
        <v>5968</v>
      </c>
      <c r="Q93" s="1420"/>
      <c r="R93" s="1420"/>
      <c r="S93" s="1420"/>
      <c r="T93" s="1306"/>
      <c r="U93" s="1306" t="s">
        <v>6063</v>
      </c>
      <c r="V93" s="1306"/>
      <c r="W93" s="1306"/>
      <c r="X93" s="1306"/>
      <c r="Y93" s="1463"/>
      <c r="Z93" s="1309"/>
      <c r="AA93" s="1312" t="s">
        <v>6064</v>
      </c>
      <c r="AB93" s="1309"/>
      <c r="AC93" s="1309"/>
      <c r="AD93" s="1309"/>
    </row>
    <row customHeight="1" ht="45">
      <c r="A94" s="1308"/>
      <c r="B94" s="1362">
        <v>77</v>
      </c>
      <c r="C94" s="1306"/>
      <c r="D94" s="1430" t="s">
        <v>6059</v>
      </c>
      <c r="E94" s="1306"/>
      <c r="F94" s="1306"/>
      <c r="G94" s="1306"/>
      <c r="H94" s="1354"/>
      <c r="I94" s="1468">
        <f>INDEX(TEMPLATE_NUMBER_POINT_FHD,B94,MATCH(TEMPLATE_SPHERE,TEMPLATE_SPHERE_LIST_FOR_NOTE,0))</f>
        <v>0</v>
      </c>
      <c r="J94" s="1468">
        <f>INDEX(TEMPLATE_DATA_POINT_FHD,B94,MATCH(TEMPLATE_SPHERE,TEMPLATE_SPHERE_LIST_FOR_NOTE,0))</f>
        <v>0</v>
      </c>
      <c r="K94" s="1468">
        <f>INDEX(TEMPLATE_NOTE_POINT_FHD,B94,MATCH(TEMPLATE_SPHERE,TEMPLATE_SPHERE_LIST_FOR_NOTE,0))</f>
        <v>0</v>
      </c>
      <c r="L94" s="1307" t="str">
        <f>IF(I94=0,"",I94)</f>
        <v/>
      </c>
      <c r="M94" s="1307" t="str">
        <f>IF(J94=0,"",J94)</f>
        <v/>
      </c>
      <c r="N94" s="1307" t="str">
        <f>IF(K94=0,"",K94)</f>
        <v/>
      </c>
      <c r="O94" s="1420"/>
      <c r="P94" s="1420" t="s">
        <v>157</v>
      </c>
      <c r="Q94" s="1420"/>
      <c r="R94" s="1420"/>
      <c r="S94" s="1420"/>
      <c r="T94" s="1306"/>
      <c r="U94" s="1306" t="s">
        <v>6065</v>
      </c>
      <c r="V94" s="1306"/>
      <c r="W94" s="1306"/>
      <c r="X94" s="1306"/>
      <c r="Y94" s="1463"/>
      <c r="Z94" s="1309"/>
      <c r="AA94" s="1312" t="s">
        <v>6066</v>
      </c>
      <c r="AB94" s="1309"/>
      <c r="AC94" s="1309"/>
      <c r="AD94" s="1309"/>
    </row>
    <row customHeight="1" ht="99">
      <c r="A95" s="1308"/>
      <c r="B95" s="1362">
        <v>78</v>
      </c>
      <c r="C95" s="1306" t="s">
        <v>6067</v>
      </c>
      <c r="D95" s="1430"/>
      <c r="E95" s="1306"/>
      <c r="F95" s="1306"/>
      <c r="G95" s="1306"/>
      <c r="H95" s="1354"/>
      <c r="I95" s="1468" t="str">
        <f>INDEX(TEMPLATE_NUMBER_POINT_FHD,B95,MATCH(TEMPLATE_SPHERE,TEMPLATE_SPHERE_LIST_FOR_NOTE,0))</f>
        <v>15</v>
      </c>
      <c r="J95" s="146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68">
        <f>INDEX(TEMPLATE_NOTE_POINT_FHD,B95,MATCH(TEMPLATE_SPHERE,TEMPLATE_SPHERE_LIST_FOR_NOTE,0))</f>
        <v>0</v>
      </c>
      <c r="L95" s="1307" t="str">
        <f>IF(I95=0,"",I95)</f>
        <v>15</v>
      </c>
      <c r="M95" s="130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307" t="str">
        <f>IF(K95=0,"",K95)</f>
        <v/>
      </c>
      <c r="O95" s="1420" t="s">
        <v>157</v>
      </c>
      <c r="P95" s="1420"/>
      <c r="Q95" s="1420"/>
      <c r="R95" s="1420"/>
      <c r="S95" s="1420"/>
      <c r="T95" s="1306" t="s">
        <v>6068</v>
      </c>
      <c r="U95" s="1306"/>
      <c r="V95" s="1306"/>
      <c r="W95" s="1306"/>
      <c r="X95" s="1306"/>
      <c r="Y95" s="1463"/>
      <c r="Z95" s="1309"/>
      <c r="AA95" s="1312"/>
      <c r="AB95" s="1309"/>
      <c r="AC95" s="1309"/>
      <c r="AD95" s="1309"/>
    </row>
    <row customHeight="1" ht="99">
      <c r="A96" s="1308"/>
      <c r="B96" s="1362">
        <v>79</v>
      </c>
      <c r="C96" s="1306" t="s">
        <v>5034</v>
      </c>
      <c r="D96" s="1430"/>
      <c r="E96" s="1306"/>
      <c r="F96" s="1306"/>
      <c r="G96" s="1306"/>
      <c r="H96" s="1354"/>
      <c r="I96" s="1468" t="str">
        <f>INDEX(TEMPLATE_NUMBER_POINT_FHD,B96,MATCH(TEMPLATE_SPHERE,TEMPLATE_SPHERE_LIST_FOR_NOTE,0))</f>
        <v>16</v>
      </c>
      <c r="J96" s="146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6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307" t="str">
        <f>IF(I96=0,"",I96)</f>
        <v>16</v>
      </c>
      <c r="M96" s="130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30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20" t="s">
        <v>137</v>
      </c>
      <c r="P96" s="1420"/>
      <c r="Q96" s="1420"/>
      <c r="R96" s="1420"/>
      <c r="S96" s="1420"/>
      <c r="T96" s="1306" t="s">
        <v>6069</v>
      </c>
      <c r="U96" s="1306"/>
      <c r="V96" s="1306"/>
      <c r="W96" s="1306"/>
      <c r="X96" s="1306"/>
      <c r="Y96" s="1463"/>
      <c r="Z96" s="1309" t="s">
        <v>6070</v>
      </c>
      <c r="AA96" s="1312"/>
      <c r="AB96" s="1309"/>
      <c r="AC96" s="1309"/>
      <c r="AD96" s="1309"/>
    </row>
    <row customHeight="1" ht="63">
      <c r="A97" s="1308"/>
      <c r="B97" s="1362">
        <v>80</v>
      </c>
      <c r="C97" s="1306" t="s">
        <v>6071</v>
      </c>
      <c r="D97" s="1430"/>
      <c r="E97" s="1306"/>
      <c r="F97" s="1306"/>
      <c r="G97" s="1306"/>
      <c r="H97" s="1354"/>
      <c r="I97" s="1468" t="str">
        <f>INDEX(TEMPLATE_NUMBER_POINT_FHD,B97,MATCH(TEMPLATE_SPHERE,TEMPLATE_SPHERE_LIST_FOR_NOTE,0))</f>
        <v>17</v>
      </c>
      <c r="J97" s="146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6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307" t="str">
        <f>IF(I97=0,"",I97)</f>
        <v>17</v>
      </c>
      <c r="M97" s="130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307" t="str">
        <f>IF(K97=0,"",K97)</f>
        <v>Регулируемыми организациями указывается информация с по договорам, заключенным в рамках осуществления регулируемой деятельности.</v>
      </c>
      <c r="O97" s="1420" t="s">
        <v>166</v>
      </c>
      <c r="P97" s="1420"/>
      <c r="Q97" s="1420"/>
      <c r="R97" s="1420"/>
      <c r="S97" s="1420"/>
      <c r="T97" s="1306" t="s">
        <v>6072</v>
      </c>
      <c r="U97" s="1306"/>
      <c r="V97" s="1306"/>
      <c r="W97" s="1306"/>
      <c r="X97" s="1306"/>
      <c r="Y97" s="1463"/>
      <c r="Z97" s="1309" t="s">
        <v>6073</v>
      </c>
      <c r="AA97" s="1312"/>
      <c r="AB97" s="1309"/>
      <c r="AC97" s="1309"/>
      <c r="AD97" s="1309"/>
    </row>
    <row customHeight="1" ht="63">
      <c r="A98" s="1308"/>
      <c r="B98" s="1362">
        <v>81</v>
      </c>
      <c r="C98" s="1306" t="s">
        <v>6074</v>
      </c>
      <c r="D98" s="1430"/>
      <c r="E98" s="1306"/>
      <c r="F98" s="1306"/>
      <c r="G98" s="1306"/>
      <c r="H98" s="1354"/>
      <c r="I98" s="1468" t="str">
        <f>INDEX(TEMPLATE_NUMBER_POINT_FHD,B98,MATCH(TEMPLATE_SPHERE,TEMPLATE_SPHERE_LIST_FOR_NOTE,0))</f>
        <v>18</v>
      </c>
      <c r="J98" s="146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6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307" t="str">
        <f>IF(I98=0,"",I98)</f>
        <v>18</v>
      </c>
      <c r="M98" s="130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307" t="str">
        <f>IF(K98=0,"",K98)</f>
        <v>Регулируемыми организациями указывается информация с по договорам, заключенным в рамках осуществления регулируемой деятельности.</v>
      </c>
      <c r="O98" s="1420" t="s">
        <v>171</v>
      </c>
      <c r="P98" s="1420"/>
      <c r="Q98" s="1420"/>
      <c r="R98" s="1420"/>
      <c r="S98" s="1420"/>
      <c r="T98" s="1306" t="s">
        <v>6075</v>
      </c>
      <c r="U98" s="1306"/>
      <c r="V98" s="1306"/>
      <c r="W98" s="1306"/>
      <c r="X98" s="1306"/>
      <c r="Y98" s="1463"/>
      <c r="Z98" s="1309" t="s">
        <v>6073</v>
      </c>
      <c r="AA98" s="1312"/>
      <c r="AB98" s="1309"/>
      <c r="AC98" s="1309"/>
      <c r="AD98" s="1309"/>
    </row>
    <row customHeight="1" ht="90">
      <c r="A99" s="1308"/>
      <c r="B99" s="1362">
        <v>82</v>
      </c>
      <c r="C99" s="1306" t="s">
        <v>6076</v>
      </c>
      <c r="D99" s="1430"/>
      <c r="E99" s="1306"/>
      <c r="F99" s="1306"/>
      <c r="G99" s="1306"/>
      <c r="H99" s="1354"/>
      <c r="I99" s="1468" t="str">
        <f>INDEX(TEMPLATE_NUMBER_POINT_FHD,B99,MATCH(TEMPLATE_SPHERE,TEMPLATE_SPHERE_LIST_FOR_NOTE,0))</f>
        <v>19</v>
      </c>
      <c r="J99" s="146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68" t="str">
        <f>INDEX(TEMPLATE_NOTE_POINT_FHD,B99,MATCH(TEMPLATE_SPHERE,TEMPLATE_SPHERE_LIST_FOR_NOTE,0))</f>
        <v>Указывается ссылка на документ, предварительно загруженный в хранилище файлов ФГИС ЕИАС.</v>
      </c>
      <c r="L99" s="1307" t="str">
        <f>IF(I99=0,"",I99)</f>
        <v>19</v>
      </c>
      <c r="M99" s="130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307" t="str">
        <f>IF(K99=0,"",K99)</f>
        <v>Указывается ссылка на документ, предварительно загруженный в хранилище файлов ФГИС ЕИАС.</v>
      </c>
      <c r="O99" s="1420" t="s">
        <v>144</v>
      </c>
      <c r="P99" s="1420"/>
      <c r="Q99" s="1420"/>
      <c r="R99" s="1420"/>
      <c r="S99" s="1420"/>
      <c r="T99" s="1306" t="s">
        <v>6077</v>
      </c>
      <c r="U99" s="1306"/>
      <c r="V99" s="1306"/>
      <c r="W99" s="1306"/>
      <c r="X99" s="1306"/>
      <c r="Y99" s="1463"/>
      <c r="Z99" s="1309" t="s">
        <v>755</v>
      </c>
      <c r="AA99" s="1312"/>
      <c r="AB99" s="1309"/>
      <c r="AC99" s="1309"/>
      <c r="AD99" s="1309"/>
    </row>
    <row customHeight="1" ht="27">
      <c r="A100" s="1308"/>
      <c r="B100" s="1362">
        <v>83</v>
      </c>
      <c r="C100" s="1306"/>
      <c r="D100" s="1430"/>
      <c r="E100" s="1306"/>
      <c r="F100" s="1306"/>
      <c r="G100" s="1306"/>
      <c r="H100" s="1354"/>
      <c r="I100" s="1468" t="str">
        <f>INDEX(TEMPLATE_NUMBER_POINT_FHD,B100,MATCH(TEMPLATE_SPHERE,TEMPLATE_SPHERE_LIST_FOR_NOTE,0))</f>
        <v>19.1</v>
      </c>
      <c r="J100" s="1468" t="str">
        <f>INDEX(TEMPLATE_DATA_POINT_FHD,B100,MATCH(TEMPLATE_SPHERE,TEMPLATE_SPHERE_LIST_FOR_NOTE,0))</f>
        <v>Информация о показателях физического износа объектов теплоснабжения</v>
      </c>
      <c r="K100" s="1468" t="str">
        <f>INDEX(TEMPLATE_NOTE_POINT_FHD,B100,MATCH(TEMPLATE_SPHERE,TEMPLATE_SPHERE_LIST_FOR_NOTE,0))</f>
        <v>Указывается ссылка на документ, предварительно загруженный в хранилище файлов ФГИС ЕИАС.</v>
      </c>
      <c r="L100" s="1307" t="str">
        <f>IF(I100=0,"",I100)</f>
        <v>19.1</v>
      </c>
      <c r="M100" s="1307" t="str">
        <f>IF(J100=0,"",J100)</f>
        <v>Информация о показателях физического износа объектов теплоснабжения</v>
      </c>
      <c r="N100" s="1307" t="str">
        <f>IF(K100=0,"",K100)</f>
        <v>Указывается ссылка на документ, предварительно загруженный в хранилище файлов ФГИС ЕИАС.</v>
      </c>
      <c r="O100" s="1420" t="s">
        <v>6078</v>
      </c>
      <c r="P100" s="1420"/>
      <c r="Q100" s="1420"/>
      <c r="R100" s="1420"/>
      <c r="S100" s="1420"/>
      <c r="T100" s="1306" t="s">
        <v>6079</v>
      </c>
      <c r="U100" s="1306"/>
      <c r="V100" s="1306"/>
      <c r="W100" s="1306"/>
      <c r="X100" s="1306"/>
      <c r="Y100" s="1463"/>
      <c r="Z100" s="1309" t="s">
        <v>755</v>
      </c>
      <c r="AA100" s="1312"/>
      <c r="AB100" s="1309"/>
      <c r="AC100" s="1309"/>
      <c r="AD100" s="1309"/>
    </row>
    <row customHeight="1" ht="27">
      <c r="A101" s="1308"/>
      <c r="B101" s="1362">
        <v>84</v>
      </c>
      <c r="C101" s="1306"/>
      <c r="D101" s="1430"/>
      <c r="E101" s="1306"/>
      <c r="F101" s="1306"/>
      <c r="G101" s="1306"/>
      <c r="H101" s="1354"/>
      <c r="I101" s="1468" t="str">
        <f>INDEX(TEMPLATE_NUMBER_POINT_FHD,B101,MATCH(TEMPLATE_SPHERE,TEMPLATE_SPHERE_LIST_FOR_NOTE,0))</f>
        <v>19.2</v>
      </c>
      <c r="J101" s="1468" t="str">
        <f>INDEX(TEMPLATE_DATA_POINT_FHD,B101,MATCH(TEMPLATE_SPHERE,TEMPLATE_SPHERE_LIST_FOR_NOTE,0))</f>
        <v>Информация о показателях энергетической эффективности объектов теплоснабжения</v>
      </c>
      <c r="K101" s="1468" t="str">
        <f>INDEX(TEMPLATE_NOTE_POINT_FHD,B101,MATCH(TEMPLATE_SPHERE,TEMPLATE_SPHERE_LIST_FOR_NOTE,0))</f>
        <v>Указывается ссылка на документ, предварительно загруженный в хранилище файлов ФГИС ЕИАС.</v>
      </c>
      <c r="L101" s="1307" t="str">
        <f>IF(I101=0,"",I101)</f>
        <v>19.2</v>
      </c>
      <c r="M101" s="1307" t="str">
        <f>IF(J101=0,"",J101)</f>
        <v>Информация о показателях энергетической эффективности объектов теплоснабжения</v>
      </c>
      <c r="N101" s="1307" t="str">
        <f>IF(K101=0,"",K101)</f>
        <v>Указывается ссылка на документ, предварительно загруженный в хранилище файлов ФГИС ЕИАС.</v>
      </c>
      <c r="O101" s="1420" t="s">
        <v>6080</v>
      </c>
      <c r="P101" s="1420"/>
      <c r="Q101" s="1420"/>
      <c r="R101" s="1420"/>
      <c r="S101" s="1420"/>
      <c r="T101" s="1306" t="s">
        <v>6081</v>
      </c>
      <c r="U101" s="1306"/>
      <c r="V101" s="1306"/>
      <c r="W101" s="1306"/>
      <c r="X101" s="1306"/>
      <c r="Y101" s="1463"/>
      <c r="Z101" s="1309" t="s">
        <v>755</v>
      </c>
      <c r="AA101" s="1312"/>
      <c r="AB101" s="1309"/>
      <c r="AC101" s="1309"/>
      <c r="AD101" s="1309"/>
    </row>
    <row customHeight="1" ht="9">
      <c r="A102" s="1308"/>
      <c r="B102" s="1308"/>
      <c r="C102" s="1306"/>
      <c r="D102" s="1306"/>
      <c r="E102" s="1306"/>
      <c r="F102" s="1306"/>
      <c r="G102" s="1306"/>
      <c r="H102" s="1354"/>
      <c r="I102" s="1354"/>
      <c r="J102" s="1354"/>
      <c r="K102" s="1354"/>
      <c r="L102" s="1354"/>
      <c r="M102" s="1306"/>
      <c r="N102" s="1353"/>
      <c r="O102" s="1420"/>
      <c r="P102" s="1420"/>
      <c r="Q102" s="1420"/>
      <c r="R102" s="1420"/>
      <c r="S102" s="1306"/>
      <c r="T102" s="1306"/>
      <c r="U102" s="1306"/>
      <c r="V102" s="1306"/>
      <c r="W102" s="1306"/>
      <c r="X102" s="1306"/>
      <c r="Y102" s="1463"/>
      <c r="Z102" s="1309"/>
      <c r="AA102" s="1312"/>
      <c r="AB102" s="1309"/>
      <c r="AC102" s="1309"/>
      <c r="AD102" s="1309"/>
    </row>
    <row customHeight="1" ht="9">
      <c r="A103" s="1308"/>
      <c r="B103" s="1308"/>
      <c r="C103" s="1306"/>
      <c r="D103" s="1306"/>
      <c r="E103" s="1306"/>
      <c r="F103" s="1306"/>
      <c r="G103" s="1306"/>
      <c r="H103" s="1354"/>
      <c r="I103" s="1354"/>
      <c r="J103" s="1354"/>
      <c r="K103" s="1354"/>
      <c r="L103" s="1354"/>
      <c r="M103" s="1306"/>
      <c r="N103" s="1353"/>
      <c r="O103" s="1420"/>
      <c r="P103" s="1420"/>
      <c r="Q103" s="1420"/>
      <c r="R103" s="1420"/>
      <c r="S103" s="1306"/>
      <c r="T103" s="1306"/>
      <c r="U103" s="1306"/>
      <c r="V103" s="1306"/>
      <c r="W103" s="1306"/>
      <c r="X103" s="1306"/>
      <c r="Y103" s="1463"/>
      <c r="Z103" s="1309"/>
      <c r="AA103" s="1312"/>
      <c r="AB103" s="1309"/>
      <c r="AC103" s="1309"/>
      <c r="AD103" s="1309"/>
    </row>
    <row customHeight="1" ht="9">
      <c r="A104" s="1308"/>
      <c r="B104" s="1308"/>
      <c r="C104" s="1306"/>
      <c r="D104" s="1306"/>
      <c r="E104" s="1306"/>
      <c r="F104" s="1306"/>
      <c r="G104" s="1306"/>
      <c r="H104" s="1354"/>
      <c r="I104" s="1354"/>
      <c r="J104" s="1354"/>
      <c r="K104" s="1354"/>
      <c r="L104" s="1354"/>
      <c r="M104" s="1306"/>
      <c r="N104" s="1353"/>
      <c r="O104" s="1420"/>
      <c r="P104" s="1420"/>
      <c r="Q104" s="1420"/>
      <c r="R104" s="1420"/>
      <c r="S104" s="1306"/>
      <c r="T104" s="1306"/>
      <c r="U104" s="1306"/>
      <c r="V104" s="1306"/>
      <c r="W104" s="1306"/>
      <c r="X104" s="1306"/>
      <c r="Y104" s="1463"/>
      <c r="Z104" s="1309"/>
      <c r="AA104" s="1312"/>
      <c r="AB104" s="1309"/>
      <c r="AC104" s="1309"/>
      <c r="AD104" s="1309"/>
    </row>
    <row customHeight="1" ht="9">
      <c r="A105" s="1308"/>
      <c r="B105" s="1308"/>
      <c r="C105" s="1306"/>
      <c r="D105" s="1306"/>
      <c r="E105" s="1306"/>
      <c r="F105" s="1306"/>
      <c r="G105" s="1306"/>
      <c r="H105" s="1354"/>
      <c r="I105" s="1354"/>
      <c r="J105" s="1354"/>
      <c r="K105" s="1354"/>
      <c r="L105" s="1354"/>
      <c r="M105" s="1306"/>
      <c r="N105" s="1353"/>
      <c r="O105" s="1420"/>
      <c r="P105" s="1420"/>
      <c r="Q105" s="1420"/>
      <c r="R105" s="1420"/>
      <c r="S105" s="1306"/>
      <c r="T105" s="1306"/>
      <c r="U105" s="1306"/>
      <c r="V105" s="1306"/>
      <c r="W105" s="1306"/>
      <c r="X105" s="1306"/>
      <c r="Y105" s="1463"/>
      <c r="Z105" s="1309"/>
      <c r="AA105" s="1312"/>
      <c r="AB105" s="1309"/>
      <c r="AC105" s="1309"/>
      <c r="AD105" s="1309"/>
    </row>
    <row customHeight="1" ht="9">
      <c r="A106" s="1308"/>
      <c r="B106" s="1308"/>
      <c r="C106" s="1306"/>
      <c r="D106" s="1306"/>
      <c r="E106" s="1306"/>
      <c r="F106" s="1306"/>
      <c r="G106" s="1306"/>
      <c r="H106" s="1354"/>
      <c r="I106" s="1354"/>
      <c r="J106" s="1354"/>
      <c r="K106" s="1354"/>
      <c r="L106" s="1354"/>
      <c r="M106" s="1306"/>
      <c r="N106" s="1353"/>
      <c r="O106" s="1420"/>
      <c r="P106" s="1420"/>
      <c r="Q106" s="1420"/>
      <c r="R106" s="1420"/>
      <c r="S106" s="1306"/>
      <c r="T106" s="1306"/>
      <c r="U106" s="1306"/>
      <c r="V106" s="1306"/>
      <c r="W106" s="1306"/>
      <c r="X106" s="1306"/>
      <c r="Y106" s="1463"/>
      <c r="Z106" s="1309"/>
      <c r="AA106" s="1312"/>
      <c r="AB106" s="1309"/>
      <c r="AC106" s="1309"/>
      <c r="AD106" s="1309"/>
    </row>
    <row customHeight="1" ht="9">
      <c r="A107" s="1308"/>
      <c r="B107" s="1308"/>
      <c r="C107" s="1306"/>
      <c r="D107" s="1306"/>
      <c r="E107" s="1306"/>
      <c r="F107" s="1306"/>
      <c r="G107" s="1306"/>
      <c r="H107" s="1354"/>
      <c r="I107" s="1354"/>
      <c r="J107" s="1354"/>
      <c r="K107" s="1354"/>
      <c r="L107" s="1354"/>
      <c r="M107" s="1306"/>
      <c r="N107" s="1353"/>
      <c r="O107" s="1420"/>
      <c r="P107" s="1420"/>
      <c r="Q107" s="1420"/>
      <c r="R107" s="1420"/>
      <c r="S107" s="1306"/>
      <c r="T107" s="1306"/>
      <c r="U107" s="1306"/>
      <c r="V107" s="1306"/>
      <c r="W107" s="1306"/>
      <c r="X107" s="1306"/>
      <c r="Y107" s="1463"/>
      <c r="Z107" s="1309"/>
      <c r="AA107" s="1312"/>
      <c r="AB107" s="1309"/>
      <c r="AC107" s="1309"/>
      <c r="AD107" s="1309"/>
    </row>
    <row customHeight="1" ht="9">
      <c r="A108" s="1308"/>
      <c r="B108" s="1308"/>
      <c r="C108" s="1306"/>
      <c r="D108" s="1306"/>
      <c r="E108" s="1306"/>
      <c r="F108" s="1306"/>
      <c r="G108" s="1306"/>
      <c r="H108" s="1354"/>
      <c r="I108" s="1354"/>
      <c r="J108" s="1354"/>
      <c r="K108" s="1354"/>
      <c r="L108" s="1354"/>
      <c r="M108" s="1306"/>
      <c r="N108" s="1353"/>
      <c r="O108" s="1420"/>
      <c r="P108" s="1420"/>
      <c r="Q108" s="1420"/>
      <c r="R108" s="1420"/>
      <c r="S108" s="1306"/>
      <c r="T108" s="1306"/>
      <c r="U108" s="1306"/>
      <c r="V108" s="1306"/>
      <c r="W108" s="1306"/>
      <c r="X108" s="1306"/>
      <c r="Y108" s="1463"/>
      <c r="Z108" s="1309"/>
      <c r="AA108" s="1312"/>
      <c r="AB108" s="1309"/>
      <c r="AC108" s="1309"/>
      <c r="AD108" s="1309"/>
    </row>
    <row customHeight="1" ht="9">
      <c r="A109" s="1308"/>
      <c r="B109" s="1308"/>
      <c r="C109" s="1306"/>
      <c r="D109" s="1306"/>
      <c r="E109" s="1306"/>
      <c r="F109" s="1306"/>
      <c r="G109" s="1306"/>
      <c r="H109" s="1354"/>
      <c r="I109" s="1354"/>
      <c r="J109" s="1354"/>
      <c r="K109" s="1354"/>
      <c r="L109" s="1354"/>
      <c r="M109" s="1306"/>
      <c r="N109" s="1353"/>
      <c r="O109" s="1420"/>
      <c r="P109" s="1420"/>
      <c r="Q109" s="1420"/>
      <c r="R109" s="1420"/>
      <c r="S109" s="1306"/>
      <c r="T109" s="1306"/>
      <c r="U109" s="1306"/>
      <c r="V109" s="1306"/>
      <c r="W109" s="1306"/>
      <c r="X109" s="1306"/>
      <c r="Y109" s="1463"/>
      <c r="Z109" s="1309"/>
      <c r="AA109" s="1312"/>
      <c r="AB109" s="1309"/>
      <c r="AC109" s="1309"/>
      <c r="AD109" s="1309"/>
    </row>
    <row customHeight="1" ht="9">
      <c r="A110" s="1308"/>
      <c r="B110" s="1308"/>
      <c r="C110" s="1306"/>
      <c r="D110" s="1306"/>
      <c r="E110" s="1306"/>
      <c r="F110" s="1306"/>
      <c r="G110" s="1306"/>
      <c r="H110" s="1354"/>
      <c r="I110" s="1354"/>
      <c r="J110" s="1354"/>
      <c r="K110" s="1354"/>
      <c r="L110" s="1354"/>
      <c r="M110" s="1306"/>
      <c r="N110" s="1353"/>
      <c r="O110" s="1420"/>
      <c r="P110" s="1420"/>
      <c r="Q110" s="1420"/>
      <c r="R110" s="1420"/>
      <c r="S110" s="1306"/>
      <c r="T110" s="1306"/>
      <c r="U110" s="1306"/>
      <c r="V110" s="1306"/>
      <c r="W110" s="1306"/>
      <c r="X110" s="1306"/>
      <c r="Y110" s="1463"/>
      <c r="Z110" s="1309"/>
      <c r="AA110" s="1312"/>
      <c r="AB110" s="1309"/>
      <c r="AC110" s="1309"/>
      <c r="AD110" s="1309"/>
    </row>
    <row customHeight="1" ht="9">
      <c r="A111" s="1308"/>
      <c r="B111" s="1308"/>
      <c r="C111" s="1306"/>
      <c r="D111" s="1306"/>
      <c r="E111" s="1306"/>
      <c r="F111" s="1306"/>
      <c r="G111" s="1306"/>
      <c r="H111" s="1354"/>
      <c r="I111" s="1354"/>
      <c r="J111" s="1354"/>
      <c r="K111" s="1354"/>
      <c r="L111" s="1354"/>
      <c r="M111" s="1306"/>
      <c r="N111" s="1353"/>
      <c r="O111" s="1420"/>
      <c r="P111" s="1420"/>
      <c r="Q111" s="1420"/>
      <c r="R111" s="1420"/>
      <c r="S111" s="1306"/>
      <c r="T111" s="1306"/>
      <c r="U111" s="1306"/>
      <c r="V111" s="1306"/>
      <c r="W111" s="1306"/>
      <c r="X111" s="1306"/>
      <c r="Y111" s="1463"/>
      <c r="Z111" s="1309"/>
      <c r="AA111" s="1312"/>
      <c r="AB111" s="1309"/>
      <c r="AC111" s="1309"/>
      <c r="AD111" s="1309"/>
    </row>
    <row customHeight="1" ht="9">
      <c r="A112" s="1308"/>
      <c r="B112" s="1308"/>
      <c r="C112" s="1306"/>
      <c r="D112" s="1306"/>
      <c r="E112" s="1306"/>
      <c r="F112" s="1306"/>
      <c r="G112" s="1306"/>
      <c r="H112" s="1354"/>
      <c r="I112" s="1354"/>
      <c r="J112" s="1354"/>
      <c r="K112" s="1354"/>
      <c r="L112" s="1354"/>
      <c r="M112" s="1306"/>
      <c r="N112" s="1353"/>
      <c r="O112" s="1420"/>
      <c r="P112" s="1420"/>
      <c r="Q112" s="1420"/>
      <c r="R112" s="1420"/>
      <c r="S112" s="1306"/>
      <c r="T112" s="1306"/>
      <c r="U112" s="1306"/>
      <c r="V112" s="1306"/>
      <c r="W112" s="1306"/>
      <c r="X112" s="1306"/>
      <c r="Y112" s="1463"/>
      <c r="Z112" s="1309"/>
      <c r="AA112" s="1312"/>
      <c r="AB112" s="1309"/>
      <c r="AC112" s="1309"/>
      <c r="AD112" s="1309"/>
    </row>
    <row customHeight="1" ht="9">
      <c r="A113" s="1308"/>
      <c r="B113" s="1308"/>
      <c r="C113" s="1306"/>
      <c r="D113" s="1306"/>
      <c r="E113" s="1306"/>
      <c r="F113" s="1306"/>
      <c r="G113" s="1306"/>
      <c r="H113" s="1354"/>
      <c r="I113" s="1354"/>
      <c r="J113" s="1354"/>
      <c r="K113" s="1354"/>
      <c r="L113" s="1354"/>
      <c r="M113" s="1306"/>
      <c r="N113" s="1353"/>
      <c r="O113" s="1420"/>
      <c r="P113" s="1420"/>
      <c r="Q113" s="1420"/>
      <c r="R113" s="1420"/>
      <c r="S113" s="1306"/>
      <c r="T113" s="1306"/>
      <c r="U113" s="1306"/>
      <c r="V113" s="1306"/>
      <c r="W113" s="1306"/>
      <c r="X113" s="1306"/>
      <c r="Y113" s="1463"/>
      <c r="Z113" s="1309"/>
      <c r="AA113" s="1312"/>
      <c r="AB113" s="1309"/>
      <c r="AC113" s="1309"/>
      <c r="AD113" s="1309"/>
    </row>
    <row customHeight="1" ht="9">
      <c r="A114" s="1308"/>
      <c r="B114" s="1308"/>
      <c r="C114" s="1306"/>
      <c r="D114" s="1306"/>
      <c r="E114" s="1306"/>
      <c r="F114" s="1306"/>
      <c r="G114" s="1306"/>
      <c r="H114" s="1354"/>
      <c r="I114" s="1354"/>
      <c r="J114" s="1354"/>
      <c r="K114" s="1354"/>
      <c r="L114" s="1354"/>
      <c r="M114" s="1306"/>
      <c r="N114" s="1353"/>
      <c r="O114" s="1420"/>
      <c r="P114" s="1420"/>
      <c r="Q114" s="1420"/>
      <c r="R114" s="1420"/>
      <c r="S114" s="1306"/>
      <c r="T114" s="1306"/>
      <c r="U114" s="1306"/>
      <c r="V114" s="1306"/>
      <c r="W114" s="1306"/>
      <c r="X114" s="1306"/>
      <c r="Y114" s="1463"/>
      <c r="Z114" s="1309"/>
      <c r="AA114" s="1312"/>
      <c r="AB114" s="1309"/>
      <c r="AC114" s="1309"/>
      <c r="AD114" s="1309"/>
    </row>
    <row customHeight="1" ht="9">
      <c r="A115" s="1308"/>
      <c r="B115" s="1308"/>
      <c r="C115" s="1306"/>
      <c r="D115" s="1306"/>
      <c r="E115" s="1306"/>
      <c r="F115" s="1306"/>
      <c r="G115" s="1306"/>
      <c r="H115" s="1354"/>
      <c r="I115" s="1354"/>
      <c r="J115" s="1354"/>
      <c r="K115" s="1354"/>
      <c r="L115" s="1354"/>
      <c r="M115" s="1306"/>
      <c r="N115" s="1353"/>
      <c r="O115" s="1420"/>
      <c r="P115" s="1420"/>
      <c r="Q115" s="1420"/>
      <c r="R115" s="1420"/>
      <c r="S115" s="1306"/>
      <c r="T115" s="1306"/>
      <c r="U115" s="1306"/>
      <c r="V115" s="1306"/>
      <c r="W115" s="1306"/>
      <c r="X115" s="1306"/>
      <c r="Y115" s="1463"/>
      <c r="Z115" s="1309"/>
      <c r="AA115" s="1312"/>
      <c r="AB115" s="1309"/>
      <c r="AC115" s="1309"/>
      <c r="AD115" s="1309"/>
    </row>
    <row customHeight="1" ht="9">
      <c r="A116" s="1308"/>
      <c r="B116" s="1308"/>
      <c r="C116" s="1306"/>
      <c r="D116" s="1306"/>
      <c r="E116" s="1306"/>
      <c r="F116" s="1306"/>
      <c r="G116" s="1306"/>
      <c r="H116" s="1354"/>
      <c r="I116" s="1354"/>
      <c r="J116" s="1354"/>
      <c r="K116" s="1354"/>
      <c r="L116" s="1354"/>
      <c r="M116" s="1306"/>
      <c r="N116" s="1353"/>
      <c r="O116" s="1420"/>
      <c r="P116" s="1420"/>
      <c r="Q116" s="1420"/>
      <c r="R116" s="1420"/>
      <c r="S116" s="1306"/>
      <c r="T116" s="1306"/>
      <c r="U116" s="1306"/>
      <c r="V116" s="1306"/>
      <c r="W116" s="1306"/>
      <c r="X116" s="1306"/>
      <c r="Y116" s="1463"/>
      <c r="Z116" s="1309"/>
      <c r="AA116" s="1312"/>
      <c r="AB116" s="1309"/>
      <c r="AC116" s="1309"/>
      <c r="AD116" s="1309"/>
    </row>
    <row customHeight="1" ht="9">
      <c r="A117" s="1308"/>
      <c r="B117" s="1308"/>
      <c r="C117" s="1306"/>
      <c r="D117" s="1306"/>
      <c r="E117" s="1306"/>
      <c r="F117" s="1306"/>
      <c r="G117" s="1306"/>
      <c r="H117" s="1354"/>
      <c r="I117" s="1354"/>
      <c r="J117" s="1354"/>
      <c r="K117" s="1354"/>
      <c r="L117" s="1354"/>
      <c r="M117" s="1306"/>
      <c r="N117" s="1353"/>
      <c r="O117" s="1420"/>
      <c r="P117" s="1420"/>
      <c r="Q117" s="1420"/>
      <c r="R117" s="1420"/>
      <c r="S117" s="1306"/>
      <c r="T117" s="1306"/>
      <c r="U117" s="1306"/>
      <c r="V117" s="1306"/>
      <c r="W117" s="1306"/>
      <c r="X117" s="1306"/>
      <c r="Y117" s="1463"/>
      <c r="Z117" s="1309"/>
      <c r="AA117" s="1312"/>
      <c r="AB117" s="1309"/>
      <c r="AC117" s="1309"/>
      <c r="AD117" s="1309"/>
    </row>
    <row customHeight="1" ht="9">
      <c r="A118" s="1308"/>
      <c r="B118" s="1308"/>
      <c r="C118" s="1306"/>
      <c r="D118" s="1306"/>
      <c r="E118" s="1306"/>
      <c r="F118" s="1306"/>
      <c r="G118" s="1306"/>
      <c r="H118" s="1354"/>
      <c r="I118" s="1354"/>
      <c r="J118" s="1354"/>
      <c r="K118" s="1354"/>
      <c r="L118" s="1354"/>
      <c r="M118" s="1306"/>
      <c r="N118" s="1353"/>
      <c r="O118" s="1420"/>
      <c r="P118" s="1420"/>
      <c r="Q118" s="1420"/>
      <c r="R118" s="1420"/>
      <c r="S118" s="1306"/>
      <c r="T118" s="1306"/>
      <c r="U118" s="1306"/>
      <c r="V118" s="1306"/>
      <c r="W118" s="1306"/>
      <c r="X118" s="1306"/>
      <c r="Y118" s="1463"/>
      <c r="Z118" s="1309"/>
      <c r="AA118" s="1312"/>
      <c r="AB118" s="1309"/>
      <c r="AC118" s="1309"/>
      <c r="AD118" s="1309"/>
    </row>
    <row customHeight="1" ht="9">
      <c r="A119" s="1308"/>
      <c r="B119" s="1308"/>
      <c r="C119" s="1306"/>
      <c r="D119" s="1306"/>
      <c r="E119" s="1306"/>
      <c r="F119" s="1306"/>
      <c r="G119" s="1306"/>
      <c r="H119" s="1354"/>
      <c r="I119" s="1354"/>
      <c r="J119" s="1354"/>
      <c r="K119" s="1354"/>
      <c r="L119" s="1354"/>
      <c r="M119" s="1306"/>
      <c r="N119" s="1353"/>
      <c r="O119" s="1420"/>
      <c r="P119" s="1420"/>
      <c r="Q119" s="1420"/>
      <c r="R119" s="1420"/>
      <c r="S119" s="1306"/>
      <c r="T119" s="1306"/>
      <c r="U119" s="1306"/>
      <c r="V119" s="1306"/>
      <c r="W119" s="1306"/>
      <c r="X119" s="1306"/>
      <c r="Y119" s="1463"/>
      <c r="Z119" s="1309"/>
      <c r="AA119" s="1312"/>
      <c r="AB119" s="1309"/>
      <c r="AC119" s="1309"/>
      <c r="AD119" s="1309"/>
    </row>
    <row customHeight="1" ht="9">
      <c r="A120" s="1308"/>
      <c r="B120" s="1308"/>
      <c r="C120" s="1306"/>
      <c r="D120" s="1306"/>
      <c r="E120" s="1306"/>
      <c r="F120" s="1306"/>
      <c r="G120" s="1306"/>
      <c r="H120" s="1354"/>
      <c r="I120" s="1354"/>
      <c r="J120" s="1354"/>
      <c r="K120" s="1354"/>
      <c r="L120" s="1354"/>
      <c r="M120" s="1306"/>
      <c r="N120" s="1353"/>
      <c r="O120" s="1420"/>
      <c r="P120" s="1420"/>
      <c r="Q120" s="1420"/>
      <c r="R120" s="1420"/>
      <c r="S120" s="1306"/>
      <c r="T120" s="1306"/>
      <c r="U120" s="1306"/>
      <c r="V120" s="1306"/>
      <c r="W120" s="1306"/>
      <c r="X120" s="1306"/>
      <c r="Y120" s="1463"/>
      <c r="Z120" s="1309"/>
      <c r="AA120" s="1312"/>
      <c r="AB120" s="1309"/>
      <c r="AC120" s="1309"/>
      <c r="AD120" s="1309"/>
    </row>
    <row customHeight="1" ht="9">
      <c r="A121" s="1308"/>
      <c r="B121" s="1308"/>
      <c r="C121" s="1306"/>
      <c r="D121" s="1306"/>
      <c r="E121" s="1306"/>
      <c r="F121" s="1306"/>
      <c r="G121" s="1306"/>
      <c r="H121" s="1354"/>
      <c r="I121" s="1354"/>
      <c r="J121" s="1354"/>
      <c r="K121" s="1354"/>
      <c r="L121" s="1354"/>
      <c r="M121" s="1306"/>
      <c r="N121" s="1353"/>
      <c r="O121" s="1420"/>
      <c r="P121" s="1420"/>
      <c r="Q121" s="1420"/>
      <c r="R121" s="1420"/>
      <c r="S121" s="1306"/>
      <c r="T121" s="1306"/>
      <c r="U121" s="1306"/>
      <c r="V121" s="1306"/>
      <c r="W121" s="1306"/>
      <c r="X121" s="1306"/>
      <c r="Y121" s="1463"/>
      <c r="Z121" s="1309"/>
      <c r="AA121" s="1312"/>
      <c r="AB121" s="1309"/>
      <c r="AC121" s="1309"/>
      <c r="AD121" s="1309"/>
    </row>
    <row customHeight="1" ht="9">
      <c r="A122" s="1308"/>
      <c r="B122" s="1308"/>
      <c r="C122" s="1306"/>
      <c r="D122" s="1306"/>
      <c r="E122" s="1306"/>
      <c r="F122" s="1306"/>
      <c r="G122" s="1306"/>
      <c r="H122" s="1354"/>
      <c r="I122" s="1354"/>
      <c r="J122" s="1354"/>
      <c r="K122" s="1354"/>
      <c r="L122" s="1354"/>
      <c r="M122" s="1306"/>
      <c r="N122" s="1353"/>
      <c r="O122" s="1420"/>
      <c r="P122" s="1420"/>
      <c r="Q122" s="1420"/>
      <c r="R122" s="1420"/>
      <c r="S122" s="1306"/>
      <c r="T122" s="1306"/>
      <c r="U122" s="1306"/>
      <c r="V122" s="1306"/>
      <c r="W122" s="1306"/>
      <c r="X122" s="1306"/>
      <c r="Y122" s="1463"/>
      <c r="Z122" s="1309"/>
      <c r="AA122" s="1312"/>
      <c r="AB122" s="1309"/>
      <c r="AC122" s="1309"/>
      <c r="AD122" s="1309"/>
    </row>
    <row customHeight="1" ht="9">
      <c r="A123" s="1308"/>
      <c r="B123" s="1308"/>
      <c r="C123" s="1306"/>
      <c r="D123" s="1306"/>
      <c r="E123" s="1306"/>
      <c r="F123" s="1306"/>
      <c r="G123" s="1306"/>
      <c r="H123" s="1354"/>
      <c r="I123" s="1354"/>
      <c r="J123" s="1354"/>
      <c r="K123" s="1354"/>
      <c r="L123" s="1354"/>
      <c r="M123" s="1306"/>
      <c r="N123" s="1353"/>
      <c r="O123" s="1420"/>
      <c r="P123" s="1420"/>
      <c r="Q123" s="1420"/>
      <c r="R123" s="1420"/>
      <c r="S123" s="1306"/>
      <c r="T123" s="1306"/>
      <c r="U123" s="1306"/>
      <c r="V123" s="1306"/>
      <c r="W123" s="1306"/>
      <c r="X123" s="1306"/>
      <c r="Y123" s="1463"/>
      <c r="Z123" s="1309"/>
      <c r="AA123" s="1312"/>
      <c r="AB123" s="1309"/>
      <c r="AC123" s="1309"/>
      <c r="AD123" s="1309"/>
    </row>
    <row customHeight="1" ht="9">
      <c r="A124" s="1308"/>
      <c r="B124" s="1308"/>
      <c r="C124" s="1306"/>
      <c r="D124" s="1306"/>
      <c r="E124" s="1306"/>
      <c r="F124" s="1306"/>
      <c r="G124" s="1306"/>
      <c r="H124" s="1354"/>
      <c r="I124" s="1354"/>
      <c r="J124" s="1354"/>
      <c r="K124" s="1354"/>
      <c r="L124" s="1354"/>
      <c r="M124" s="1306"/>
      <c r="N124" s="1353"/>
      <c r="O124" s="1420"/>
      <c r="P124" s="1420"/>
      <c r="Q124" s="1420"/>
      <c r="R124" s="1420"/>
      <c r="S124" s="1306"/>
      <c r="T124" s="1306"/>
      <c r="U124" s="1306"/>
      <c r="V124" s="1306"/>
      <c r="W124" s="1306"/>
      <c r="X124" s="1306"/>
      <c r="Y124" s="1463"/>
      <c r="Z124" s="1309"/>
      <c r="AA124" s="1312"/>
      <c r="AB124" s="1309"/>
      <c r="AC124" s="1309"/>
      <c r="AD124" s="1309"/>
    </row>
    <row customHeight="1" ht="9">
      <c r="A125" s="1308"/>
      <c r="B125" s="1308"/>
      <c r="C125" s="1306"/>
      <c r="D125" s="1306"/>
      <c r="E125" s="1306"/>
      <c r="F125" s="1306"/>
      <c r="G125" s="1306"/>
      <c r="H125" s="1354"/>
      <c r="I125" s="1354"/>
      <c r="J125" s="1354"/>
      <c r="K125" s="1354"/>
      <c r="L125" s="1354"/>
      <c r="M125" s="1306"/>
      <c r="N125" s="1353"/>
      <c r="O125" s="1420"/>
      <c r="P125" s="1420"/>
      <c r="Q125" s="1420"/>
      <c r="R125" s="1420"/>
      <c r="S125" s="1306"/>
      <c r="T125" s="1306"/>
      <c r="U125" s="1306"/>
      <c r="V125" s="1306"/>
      <c r="W125" s="1306"/>
      <c r="X125" s="1306"/>
      <c r="Y125" s="1463"/>
      <c r="Z125" s="1309"/>
      <c r="AA125" s="1312"/>
      <c r="AB125" s="1309"/>
      <c r="AC125" s="1309"/>
      <c r="AD125" s="1309"/>
    </row>
    <row customHeight="1" ht="9">
      <c r="A126" s="1308"/>
      <c r="B126" s="1308"/>
      <c r="C126" s="1306"/>
      <c r="D126" s="1306"/>
      <c r="E126" s="1306"/>
      <c r="F126" s="1306"/>
      <c r="G126" s="1306"/>
      <c r="H126" s="1354"/>
      <c r="I126" s="1354"/>
      <c r="J126" s="1354"/>
      <c r="K126" s="1354"/>
      <c r="L126" s="1354"/>
      <c r="M126" s="1306"/>
      <c r="N126" s="1353"/>
      <c r="O126" s="1420"/>
      <c r="P126" s="1420"/>
      <c r="Q126" s="1420"/>
      <c r="R126" s="1420"/>
      <c r="S126" s="1306"/>
      <c r="T126" s="1306"/>
      <c r="U126" s="1306"/>
      <c r="V126" s="1306"/>
      <c r="W126" s="1306"/>
      <c r="X126" s="1306"/>
      <c r="Y126" s="1463"/>
      <c r="Z126" s="1309"/>
      <c r="AA126" s="1312"/>
      <c r="AB126" s="1309"/>
      <c r="AC126" s="1309"/>
      <c r="AD126" s="1309"/>
    </row>
    <row customHeight="1" ht="9">
      <c r="A127" s="1308"/>
      <c r="B127" s="1308"/>
      <c r="C127" s="1306"/>
      <c r="D127" s="1306"/>
      <c r="E127" s="1306"/>
      <c r="F127" s="1306"/>
      <c r="G127" s="1306"/>
      <c r="H127" s="1354"/>
      <c r="I127" s="1354"/>
      <c r="J127" s="1354"/>
      <c r="K127" s="1354"/>
      <c r="L127" s="1354"/>
      <c r="M127" s="1306"/>
      <c r="N127" s="1353"/>
      <c r="O127" s="1420"/>
      <c r="P127" s="1420"/>
      <c r="Q127" s="1420"/>
      <c r="R127" s="1420"/>
      <c r="S127" s="1306"/>
      <c r="T127" s="1306"/>
      <c r="U127" s="1306"/>
      <c r="V127" s="1306"/>
      <c r="W127" s="1306"/>
      <c r="X127" s="1306"/>
      <c r="Y127" s="1463"/>
      <c r="Z127" s="1309"/>
      <c r="AA127" s="1312"/>
      <c r="AB127" s="1309"/>
      <c r="AC127" s="1309"/>
      <c r="AD127" s="1309"/>
    </row>
    <row customHeight="1" ht="9">
      <c r="A128" s="1308"/>
      <c r="B128" s="1308"/>
      <c r="C128" s="1306"/>
      <c r="D128" s="1306"/>
      <c r="E128" s="1306"/>
      <c r="F128" s="1306"/>
      <c r="G128" s="1306"/>
      <c r="H128" s="1354"/>
      <c r="I128" s="1354"/>
      <c r="J128" s="1354"/>
      <c r="K128" s="1354"/>
      <c r="L128" s="1354"/>
      <c r="M128" s="1306"/>
      <c r="N128" s="1353"/>
      <c r="O128" s="1420"/>
      <c r="P128" s="1420"/>
      <c r="Q128" s="1420"/>
      <c r="R128" s="1420"/>
      <c r="S128" s="1306"/>
      <c r="T128" s="1306"/>
      <c r="U128" s="1306"/>
      <c r="V128" s="1306"/>
      <c r="W128" s="1306"/>
      <c r="X128" s="1306"/>
      <c r="Y128" s="1463"/>
      <c r="Z128" s="1309"/>
      <c r="AA128" s="1312"/>
      <c r="AB128" s="1309"/>
      <c r="AC128" s="1309"/>
      <c r="AD128" s="1309"/>
    </row>
    <row customHeight="1" ht="9">
      <c r="A129" s="1308"/>
      <c r="B129" s="1308"/>
      <c r="C129" s="1306"/>
      <c r="D129" s="1306"/>
      <c r="E129" s="1306"/>
      <c r="F129" s="1306"/>
      <c r="G129" s="1306"/>
      <c r="H129" s="1354"/>
      <c r="I129" s="1354"/>
      <c r="J129" s="1354"/>
      <c r="K129" s="1354"/>
      <c r="L129" s="1354"/>
      <c r="M129" s="1306"/>
      <c r="N129" s="1353"/>
      <c r="O129" s="1420"/>
      <c r="P129" s="1420"/>
      <c r="Q129" s="1420"/>
      <c r="R129" s="1420"/>
      <c r="S129" s="1306"/>
      <c r="T129" s="1306"/>
      <c r="U129" s="1306"/>
      <c r="V129" s="1306"/>
      <c r="W129" s="1306"/>
      <c r="X129" s="1306"/>
      <c r="Y129" s="1463"/>
      <c r="Z129" s="1309"/>
      <c r="AA129" s="1312"/>
      <c r="AB129" s="1309"/>
      <c r="AC129" s="1309"/>
      <c r="AD129" s="1309"/>
    </row>
    <row customHeight="1" ht="9">
      <c r="A130" s="1308"/>
      <c r="B130" s="1308"/>
      <c r="C130" s="1306"/>
      <c r="D130" s="1306"/>
      <c r="E130" s="1306"/>
      <c r="F130" s="1306"/>
      <c r="G130" s="1306"/>
      <c r="H130" s="1354"/>
      <c r="I130" s="1354"/>
      <c r="J130" s="1354"/>
      <c r="K130" s="1354"/>
      <c r="L130" s="1354"/>
      <c r="M130" s="1306"/>
      <c r="N130" s="1353"/>
      <c r="O130" s="1422"/>
      <c r="P130" s="1422"/>
      <c r="Q130" s="1422"/>
      <c r="R130" s="1422"/>
      <c r="S130" s="1306"/>
      <c r="T130" s="1306"/>
      <c r="U130" s="1306"/>
      <c r="V130" s="1306"/>
      <c r="W130" s="1306"/>
      <c r="X130" s="1306"/>
      <c r="Y130" s="1463"/>
      <c r="Z130" s="1309"/>
      <c r="AA130" s="1312"/>
      <c r="AB130" s="1309"/>
      <c r="AC130" s="1309"/>
      <c r="AD130" s="1309"/>
    </row>
    <row customHeight="1" ht="9">
      <c r="A131" s="1308"/>
      <c r="B131" s="1308"/>
      <c r="C131" s="1306"/>
      <c r="D131" s="1306"/>
      <c r="E131" s="1306"/>
      <c r="F131" s="1306"/>
      <c r="G131" s="1306"/>
      <c r="H131" s="1354"/>
      <c r="I131" s="1354"/>
      <c r="J131" s="1354"/>
      <c r="K131" s="1354"/>
      <c r="L131" s="1354"/>
      <c r="M131" s="1306"/>
      <c r="N131" s="1353"/>
      <c r="O131" s="1423"/>
      <c r="P131" s="1423"/>
      <c r="Q131" s="1423"/>
      <c r="R131" s="1423"/>
      <c r="S131" s="1306"/>
      <c r="T131" s="1306"/>
      <c r="U131" s="1306"/>
      <c r="V131" s="1306"/>
      <c r="W131" s="1306"/>
      <c r="X131" s="1306"/>
      <c r="Y131" s="1463"/>
      <c r="Z131" s="1309"/>
      <c r="AA131" s="1312"/>
      <c r="AB131" s="1309"/>
      <c r="AC131" s="1309"/>
      <c r="AD131" s="1309"/>
    </row>
    <row customHeight="1" ht="9">
      <c r="A132" s="1308"/>
      <c r="B132" s="1308"/>
      <c r="C132" s="1306"/>
      <c r="D132" s="1306"/>
      <c r="E132" s="1306"/>
      <c r="F132" s="1306"/>
      <c r="G132" s="1306"/>
      <c r="H132" s="1354"/>
      <c r="I132" s="1354"/>
      <c r="J132" s="1354"/>
      <c r="K132" s="1354"/>
      <c r="L132" s="1354"/>
      <c r="M132" s="1306"/>
      <c r="N132" s="1353"/>
      <c r="O132" s="1422"/>
      <c r="P132" s="1422"/>
      <c r="Q132" s="1422"/>
      <c r="R132" s="1422"/>
      <c r="S132" s="1306"/>
      <c r="T132" s="1306"/>
      <c r="U132" s="1306"/>
      <c r="V132" s="1306"/>
      <c r="W132" s="1306"/>
      <c r="X132" s="1306"/>
      <c r="Y132" s="1463"/>
      <c r="Z132" s="1309"/>
      <c r="AA132" s="1312"/>
      <c r="AB132" s="1309"/>
      <c r="AC132" s="1309"/>
      <c r="AD132" s="1309"/>
    </row>
    <row customHeight="1" ht="9">
      <c r="A133" s="1308"/>
      <c r="B133" s="1308"/>
      <c r="C133" s="1306"/>
      <c r="D133" s="1306"/>
      <c r="E133" s="1306"/>
      <c r="F133" s="1306"/>
      <c r="G133" s="1306"/>
      <c r="H133" s="1354"/>
      <c r="I133" s="1354"/>
      <c r="J133" s="1354"/>
      <c r="K133" s="1354"/>
      <c r="L133" s="1354"/>
      <c r="M133" s="1306"/>
      <c r="N133" s="1353"/>
      <c r="O133" s="1423"/>
      <c r="P133" s="1423"/>
      <c r="Q133" s="1423"/>
      <c r="R133" s="1423"/>
      <c r="S133" s="1306"/>
      <c r="T133" s="1306"/>
      <c r="U133" s="1306"/>
      <c r="V133" s="1306"/>
      <c r="W133" s="1306"/>
      <c r="X133" s="1306"/>
      <c r="Y133" s="1463"/>
      <c r="Z133" s="1309"/>
      <c r="AA133" s="1312"/>
      <c r="AB133" s="1309"/>
      <c r="AC133" s="1309"/>
      <c r="AD133" s="1309"/>
    </row>
    <row customHeight="1" ht="9">
      <c r="A134" s="1308"/>
      <c r="B134" s="1308"/>
      <c r="C134" s="1306"/>
      <c r="D134" s="1306"/>
      <c r="E134" s="1306"/>
      <c r="F134" s="1306"/>
      <c r="G134" s="1306"/>
      <c r="H134" s="1354"/>
      <c r="I134" s="1354"/>
      <c r="J134" s="1354"/>
      <c r="K134" s="1354"/>
      <c r="L134" s="1354"/>
      <c r="M134" s="1306"/>
      <c r="N134" s="1353"/>
      <c r="O134" s="1420"/>
      <c r="P134" s="1420"/>
      <c r="Q134" s="1420"/>
      <c r="R134" s="1420"/>
      <c r="S134" s="1306"/>
      <c r="T134" s="1306"/>
      <c r="U134" s="1306"/>
      <c r="V134" s="1306"/>
      <c r="W134" s="1306"/>
      <c r="X134" s="1306"/>
      <c r="Y134" s="1463"/>
      <c r="Z134" s="1309"/>
      <c r="AA134" s="1312"/>
      <c r="AB134" s="1309"/>
      <c r="AC134" s="1309"/>
      <c r="AD134" s="1309"/>
    </row>
    <row customHeight="1" ht="9">
      <c r="A135" s="1308"/>
      <c r="B135" s="1308"/>
      <c r="C135" s="1306"/>
      <c r="D135" s="1306"/>
      <c r="E135" s="1306"/>
      <c r="F135" s="1306"/>
      <c r="G135" s="1306"/>
      <c r="H135" s="1354"/>
      <c r="I135" s="1354"/>
      <c r="J135" s="1354"/>
      <c r="K135" s="1354"/>
      <c r="L135" s="1354"/>
      <c r="M135" s="1306"/>
      <c r="N135" s="1353"/>
      <c r="O135" s="1420"/>
      <c r="P135" s="1420"/>
      <c r="Q135" s="1420"/>
      <c r="R135" s="1420"/>
      <c r="S135" s="1306"/>
      <c r="T135" s="1306"/>
      <c r="U135" s="1306"/>
      <c r="V135" s="1306"/>
      <c r="W135" s="1306"/>
      <c r="X135" s="1306"/>
      <c r="Y135" s="1463"/>
      <c r="Z135" s="1309"/>
      <c r="AA135" s="1312"/>
      <c r="AB135" s="1309"/>
      <c r="AC135" s="1309"/>
      <c r="AD135" s="1309"/>
    </row>
    <row customHeight="1" ht="9">
      <c r="A136" s="1308"/>
      <c r="B136" s="1308"/>
      <c r="C136" s="1306"/>
      <c r="D136" s="1306"/>
      <c r="E136" s="1306"/>
      <c r="F136" s="1306"/>
      <c r="G136" s="1306"/>
      <c r="H136" s="1354"/>
      <c r="I136" s="1354"/>
      <c r="J136" s="1354"/>
      <c r="K136" s="1354"/>
      <c r="L136" s="1354"/>
      <c r="M136" s="1306"/>
      <c r="N136" s="1353"/>
      <c r="O136" s="1420"/>
      <c r="P136" s="1420"/>
      <c r="Q136" s="1420"/>
      <c r="R136" s="1420"/>
      <c r="S136" s="1306"/>
      <c r="T136" s="1306"/>
      <c r="U136" s="1306"/>
      <c r="V136" s="1306"/>
      <c r="W136" s="1306"/>
      <c r="X136" s="1306"/>
      <c r="Y136" s="1463"/>
      <c r="Z136" s="1309"/>
      <c r="AA136" s="1312"/>
      <c r="AB136" s="1309"/>
      <c r="AC136" s="1309"/>
      <c r="AD136" s="1309"/>
    </row>
    <row customHeight="1" ht="9">
      <c r="A137" s="1308"/>
      <c r="B137" s="1308"/>
      <c r="C137" s="1306"/>
      <c r="D137" s="1306"/>
      <c r="E137" s="1306"/>
      <c r="F137" s="1306"/>
      <c r="G137" s="1306"/>
      <c r="H137" s="1354"/>
      <c r="I137" s="1354"/>
      <c r="J137" s="1354"/>
      <c r="K137" s="1354"/>
      <c r="L137" s="1354"/>
      <c r="M137" s="1306"/>
      <c r="N137" s="1353"/>
      <c r="O137" s="1424"/>
      <c r="P137" s="1424"/>
      <c r="Q137" s="1424"/>
      <c r="R137" s="1424"/>
      <c r="S137" s="1306"/>
      <c r="T137" s="1306"/>
      <c r="U137" s="1306"/>
      <c r="V137" s="1306"/>
      <c r="W137" s="1306"/>
      <c r="X137" s="1306"/>
      <c r="Y137" s="1463"/>
      <c r="Z137" s="1309"/>
      <c r="AA137" s="1312"/>
      <c r="AB137" s="1309"/>
      <c r="AC137" s="1309"/>
      <c r="AD137" s="1309"/>
    </row>
    <row customHeight="1" ht="9">
      <c r="A138" s="1308"/>
      <c r="B138" s="1308"/>
      <c r="C138" s="1306"/>
      <c r="D138" s="1306"/>
      <c r="E138" s="1306"/>
      <c r="F138" s="1306"/>
      <c r="G138" s="1306"/>
      <c r="H138" s="1354"/>
      <c r="I138" s="1354"/>
      <c r="J138" s="1354"/>
      <c r="K138" s="1354"/>
      <c r="L138" s="1354"/>
      <c r="M138" s="1306"/>
      <c r="N138" s="1353"/>
      <c r="O138" s="1421"/>
      <c r="P138" s="1421"/>
      <c r="Q138" s="1421"/>
      <c r="R138" s="1421"/>
      <c r="S138" s="1306"/>
      <c r="T138" s="1306"/>
      <c r="U138" s="1306"/>
      <c r="V138" s="1306"/>
      <c r="W138" s="1306"/>
      <c r="X138" s="1306"/>
      <c r="Y138" s="1463"/>
      <c r="Z138" s="1309"/>
      <c r="AA138" s="1312"/>
      <c r="AB138" s="1309"/>
      <c r="AC138" s="1309"/>
      <c r="AD138" s="1309"/>
    </row>
    <row customHeight="1" ht="9">
      <c r="A139" s="1308"/>
      <c r="B139" s="1308"/>
      <c r="C139" s="1306"/>
      <c r="D139" s="1306"/>
      <c r="E139" s="1306"/>
      <c r="F139" s="1306"/>
      <c r="G139" s="1306"/>
      <c r="H139" s="1354"/>
      <c r="I139" s="1354"/>
      <c r="J139" s="1354"/>
      <c r="K139" s="1354"/>
      <c r="L139" s="1354"/>
      <c r="M139" s="1306"/>
      <c r="N139" s="1353"/>
      <c r="O139" s="1306"/>
      <c r="P139" s="1306"/>
      <c r="Q139" s="1306"/>
      <c r="R139" s="1306"/>
      <c r="S139" s="1306"/>
      <c r="T139" s="1306"/>
      <c r="U139" s="1306"/>
      <c r="V139" s="1306"/>
      <c r="W139" s="1306"/>
      <c r="X139" s="1306"/>
      <c r="Y139" s="1463"/>
      <c r="Z139" s="1309"/>
      <c r="AA139" s="1312"/>
      <c r="AB139" s="1309"/>
      <c r="AC139" s="1309"/>
      <c r="AD139" s="1309"/>
    </row>
    <row customHeight="1" ht="9">
      <c r="A140" s="1308"/>
      <c r="B140" s="1308"/>
      <c r="C140" s="1306"/>
      <c r="D140" s="1306"/>
      <c r="E140" s="1306"/>
      <c r="F140" s="1306"/>
      <c r="G140" s="1306"/>
      <c r="H140" s="1354"/>
      <c r="I140" s="1354"/>
      <c r="J140" s="1354"/>
      <c r="K140" s="1354"/>
      <c r="L140" s="1354"/>
      <c r="M140" s="1306"/>
      <c r="N140" s="1353"/>
      <c r="O140" s="1306"/>
      <c r="P140" s="1306"/>
      <c r="Q140" s="1306"/>
      <c r="R140" s="1306"/>
      <c r="S140" s="1306"/>
      <c r="T140" s="1306"/>
      <c r="U140" s="1306"/>
      <c r="V140" s="1306"/>
      <c r="W140" s="1306"/>
      <c r="X140" s="1306"/>
      <c r="Y140" s="1463"/>
      <c r="Z140" s="1309"/>
      <c r="AA140" s="1312"/>
      <c r="AB140" s="1309"/>
      <c r="AC140" s="1309"/>
      <c r="AD140" s="1309"/>
    </row>
    <row customHeight="1" ht="9">
      <c r="A141" s="1308"/>
      <c r="B141" s="1308"/>
      <c r="C141" s="1306"/>
      <c r="D141" s="1306"/>
      <c r="E141" s="1306"/>
      <c r="F141" s="1306"/>
      <c r="G141" s="1306"/>
      <c r="H141" s="1354"/>
      <c r="I141" s="1354"/>
      <c r="J141" s="1354"/>
      <c r="K141" s="1354"/>
      <c r="L141" s="1354"/>
      <c r="M141" s="1306"/>
      <c r="N141" s="1353"/>
      <c r="O141" s="1306"/>
      <c r="P141" s="1306"/>
      <c r="Q141" s="1306"/>
      <c r="R141" s="1306"/>
      <c r="S141" s="1306"/>
      <c r="T141" s="1306"/>
      <c r="U141" s="1306"/>
      <c r="V141" s="1306"/>
      <c r="W141" s="1306"/>
      <c r="X141" s="1306"/>
      <c r="Y141" s="1463"/>
      <c r="Z141" s="1309"/>
      <c r="AA141" s="1312"/>
      <c r="AB141" s="1309"/>
      <c r="AC141" s="1309"/>
      <c r="AD141" s="1309"/>
    </row>
    <row customHeight="1" ht="9">
      <c r="A142" s="1308"/>
      <c r="B142" s="1308"/>
      <c r="C142" s="1306"/>
      <c r="D142" s="1306"/>
      <c r="E142" s="1306"/>
      <c r="F142" s="1306"/>
      <c r="G142" s="1306"/>
      <c r="H142" s="1354"/>
      <c r="I142" s="1354"/>
      <c r="J142" s="1354"/>
      <c r="K142" s="1354"/>
      <c r="L142" s="1354"/>
      <c r="M142" s="1306"/>
      <c r="N142" s="1353"/>
      <c r="O142" s="1306"/>
      <c r="P142" s="1306"/>
      <c r="Q142" s="1306"/>
      <c r="R142" s="1306"/>
      <c r="S142" s="1306"/>
      <c r="T142" s="1306"/>
      <c r="U142" s="1306"/>
      <c r="V142" s="1306"/>
      <c r="W142" s="1306"/>
      <c r="X142" s="1306"/>
      <c r="Y142" s="1463"/>
      <c r="Z142" s="1309"/>
      <c r="AA142" s="1312"/>
      <c r="AB142" s="1309"/>
      <c r="AC142" s="1309"/>
      <c r="AD142" s="1309"/>
    </row>
    <row customHeight="1" ht="9">
      <c r="A143" s="1308"/>
      <c r="B143" s="1308"/>
      <c r="C143" s="1306"/>
      <c r="D143" s="1306"/>
      <c r="E143" s="1306"/>
      <c r="F143" s="1306"/>
      <c r="G143" s="1306"/>
      <c r="H143" s="1354"/>
      <c r="I143" s="1354"/>
      <c r="J143" s="1354"/>
      <c r="K143" s="1354"/>
      <c r="L143" s="1354"/>
      <c r="M143" s="1306"/>
      <c r="N143" s="1353"/>
      <c r="O143" s="1306"/>
      <c r="P143" s="1306"/>
      <c r="Q143" s="1306"/>
      <c r="R143" s="1306"/>
      <c r="S143" s="1306"/>
      <c r="T143" s="1306"/>
      <c r="U143" s="1306"/>
      <c r="V143" s="1306"/>
      <c r="W143" s="1306"/>
      <c r="X143" s="1306"/>
      <c r="Y143" s="1463"/>
      <c r="Z143" s="1309"/>
      <c r="AA143" s="1312"/>
      <c r="AB143" s="1309"/>
      <c r="AC143" s="1309"/>
      <c r="AD143" s="1309"/>
    </row>
    <row customHeight="1" ht="9">
      <c r="A144" s="1308"/>
      <c r="B144" s="1308"/>
      <c r="C144" s="1306"/>
      <c r="D144" s="1306"/>
      <c r="E144" s="1306"/>
      <c r="F144" s="1306"/>
      <c r="G144" s="1306"/>
      <c r="H144" s="1354"/>
      <c r="I144" s="1354"/>
      <c r="J144" s="1354"/>
      <c r="K144" s="1354"/>
      <c r="L144" s="1354"/>
      <c r="M144" s="1306"/>
      <c r="N144" s="1353"/>
      <c r="O144" s="1306"/>
      <c r="P144" s="1306"/>
      <c r="Q144" s="1306"/>
      <c r="R144" s="1306"/>
      <c r="S144" s="1306"/>
      <c r="T144" s="1306"/>
      <c r="U144" s="1306"/>
      <c r="V144" s="1306"/>
      <c r="W144" s="1306"/>
      <c r="X144" s="1306"/>
      <c r="Y144" s="1463"/>
      <c r="Z144" s="1309"/>
      <c r="AA144" s="1312"/>
      <c r="AB144" s="1309"/>
      <c r="AC144" s="1309"/>
      <c r="AD144" s="1309"/>
    </row>
    <row customHeight="1" ht="9">
      <c r="A145" s="1308"/>
      <c r="B145" s="1308"/>
      <c r="C145" s="1306"/>
      <c r="D145" s="1306"/>
      <c r="E145" s="1306"/>
      <c r="F145" s="1306"/>
      <c r="G145" s="1306"/>
      <c r="H145" s="1354"/>
      <c r="I145" s="1354"/>
      <c r="J145" s="1354"/>
      <c r="K145" s="1354"/>
      <c r="L145" s="1354"/>
      <c r="M145" s="1306"/>
      <c r="N145" s="1353"/>
      <c r="O145" s="1306"/>
      <c r="P145" s="1306"/>
      <c r="Q145" s="1306"/>
      <c r="R145" s="1306"/>
      <c r="S145" s="1306"/>
      <c r="T145" s="1306"/>
      <c r="U145" s="1306"/>
      <c r="V145" s="1306"/>
      <c r="W145" s="1306"/>
      <c r="X145" s="1306"/>
      <c r="Y145" s="1463"/>
      <c r="Z145" s="1309"/>
      <c r="AA145" s="1312"/>
      <c r="AB145" s="1309"/>
      <c r="AC145" s="1309"/>
      <c r="AD145" s="1309"/>
    </row>
    <row customHeight="1" ht="9">
      <c r="A146" s="1308"/>
      <c r="B146" s="1308"/>
      <c r="C146" s="1306"/>
      <c r="D146" s="1306"/>
      <c r="E146" s="1306"/>
      <c r="F146" s="1306"/>
      <c r="G146" s="1306"/>
      <c r="H146" s="1354"/>
      <c r="I146" s="1354"/>
      <c r="J146" s="1354"/>
      <c r="K146" s="1354"/>
      <c r="L146" s="1354"/>
      <c r="M146" s="1306"/>
      <c r="N146" s="1353"/>
      <c r="O146" s="1306"/>
      <c r="P146" s="1306"/>
      <c r="Q146" s="1306"/>
      <c r="R146" s="1306"/>
      <c r="S146" s="1306"/>
      <c r="T146" s="1306"/>
      <c r="U146" s="1306"/>
      <c r="V146" s="1306"/>
      <c r="W146" s="1306"/>
      <c r="X146" s="1306"/>
      <c r="Y146" s="1463"/>
      <c r="Z146" s="1309"/>
      <c r="AA146" s="1312"/>
      <c r="AB146" s="1309"/>
      <c r="AC146" s="1309"/>
      <c r="AD146" s="1309"/>
    </row>
    <row customHeight="1" ht="9">
      <c r="A147" s="1308"/>
      <c r="B147" s="1308"/>
      <c r="C147" s="1308"/>
      <c r="D147" s="1308"/>
      <c r="E147" s="1308"/>
      <c r="F147" s="1308"/>
      <c r="G147" s="1308"/>
      <c r="H147" s="1308"/>
      <c r="I147" s="1308"/>
      <c r="J147" s="1308"/>
      <c r="K147" s="1308"/>
      <c r="L147" s="1308"/>
      <c r="M147" s="1308"/>
      <c r="N147" s="1308"/>
      <c r="O147" s="1308"/>
      <c r="P147" s="1308"/>
      <c r="Q147" s="1308"/>
      <c r="R147" s="1308"/>
      <c r="S147" s="1308"/>
      <c r="T147" s="1308"/>
      <c r="U147" s="1308"/>
      <c r="V147" s="1308"/>
      <c r="W147" s="1308"/>
      <c r="X147" s="1308"/>
      <c r="Y147" s="1308"/>
      <c r="Z147" s="1308"/>
      <c r="AA147" s="1308"/>
      <c r="AB147" s="1308"/>
      <c r="AC147" s="1308"/>
      <c r="AD147" s="1308"/>
    </row>
    <row customHeight="1" ht="90">
      <c r="A148" s="1308" t="s">
        <v>5524</v>
      </c>
      <c r="B148" s="1308"/>
      <c r="C148" s="1306" t="s">
        <v>6082</v>
      </c>
      <c r="D148" s="1306" t="s">
        <v>209</v>
      </c>
      <c r="E148" s="1306" t="s">
        <v>163</v>
      </c>
      <c r="F148" s="1306" t="s">
        <v>6083</v>
      </c>
      <c r="G148" s="1306"/>
      <c r="H148" s="1306"/>
      <c r="I148" s="1426"/>
      <c r="J148" s="1426"/>
      <c r="K148" s="1426"/>
      <c r="L148" s="1426"/>
      <c r="M148" s="135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11"/>
      <c r="O148" s="1306"/>
      <c r="P148" s="1307"/>
      <c r="Q148" s="1307"/>
      <c r="R148" s="1307"/>
      <c r="S148" s="1306"/>
      <c r="T148" s="1306" t="s">
        <v>6084</v>
      </c>
      <c r="U148" s="130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307"/>
      <c r="W148" s="1307"/>
      <c r="X148" s="1306" t="s">
        <v>6085</v>
      </c>
      <c r="Y148" s="1463"/>
      <c r="Z148" s="1309"/>
      <c r="AA148" s="1312"/>
      <c r="AB148" s="1309"/>
      <c r="AC148" s="1309"/>
      <c r="AD148" s="1309"/>
    </row>
    <row customHeight="1" ht="9">
      <c r="A149" s="1308"/>
      <c r="B149" s="1308"/>
      <c r="C149" s="1308"/>
      <c r="D149" s="1308"/>
      <c r="E149" s="1308"/>
      <c r="F149" s="1308"/>
      <c r="G149" s="1308"/>
      <c r="H149" s="1308"/>
      <c r="I149" s="1308"/>
      <c r="J149" s="1308"/>
      <c r="K149" s="1308"/>
      <c r="L149" s="1308"/>
      <c r="M149" s="1308"/>
      <c r="N149" s="1308"/>
      <c r="O149" s="1308"/>
      <c r="P149" s="1308"/>
      <c r="Q149" s="1308"/>
      <c r="R149" s="1308"/>
      <c r="S149" s="1308"/>
      <c r="T149" s="1308"/>
      <c r="U149" s="1308"/>
      <c r="V149" s="1308"/>
      <c r="W149" s="1308"/>
      <c r="X149" s="1308"/>
      <c r="Y149" s="1308"/>
      <c r="Z149" s="1308"/>
      <c r="AA149" s="1308"/>
      <c r="AB149" s="1308"/>
      <c r="AC149" s="1308"/>
      <c r="AD149" s="1308"/>
    </row>
    <row customHeight="1" ht="9">
      <c r="A150" s="1308" t="s">
        <v>5527</v>
      </c>
      <c r="B150" s="1308"/>
      <c r="C150" s="1306"/>
      <c r="D150" s="1306"/>
      <c r="E150" s="1306"/>
      <c r="F150" s="1306"/>
      <c r="G150" s="1306"/>
      <c r="H150" s="1306"/>
      <c r="I150" s="1306"/>
      <c r="J150" s="1306"/>
      <c r="K150" s="1306"/>
      <c r="L150" s="1306"/>
      <c r="M150" s="1306"/>
      <c r="N150" s="1306"/>
      <c r="O150" s="1306"/>
      <c r="P150" s="1306"/>
      <c r="Q150" s="1306"/>
      <c r="R150" s="1306"/>
      <c r="S150" s="1306"/>
      <c r="T150" s="1306"/>
      <c r="U150" s="1306"/>
      <c r="V150" s="1306"/>
      <c r="W150" s="1306"/>
      <c r="X150" s="1306"/>
      <c r="Y150" s="1463"/>
      <c r="Z150" s="1309"/>
      <c r="AA150" s="1312"/>
      <c r="AB150" s="1309"/>
      <c r="AC150" s="1309"/>
      <c r="AD150" s="1309"/>
    </row>
    <row customHeight="1" ht="9">
      <c r="A151" s="1308"/>
      <c r="B151" s="1308"/>
      <c r="C151" s="1308"/>
      <c r="D151" s="1308"/>
      <c r="E151" s="1308"/>
      <c r="F151" s="1308"/>
      <c r="G151" s="1308"/>
      <c r="H151" s="1308"/>
      <c r="I151" s="1308"/>
      <c r="J151" s="1308"/>
      <c r="K151" s="1308"/>
      <c r="L151" s="1308"/>
      <c r="M151" s="1308"/>
      <c r="N151" s="1308"/>
      <c r="O151" s="1308"/>
      <c r="P151" s="1308"/>
      <c r="Q151" s="1308"/>
      <c r="R151" s="1308"/>
      <c r="S151" s="1308"/>
      <c r="T151" s="1308"/>
      <c r="U151" s="1308"/>
      <c r="V151" s="1308"/>
      <c r="W151" s="1308"/>
      <c r="X151" s="1308"/>
      <c r="Y151" s="1308"/>
      <c r="Z151" s="1308"/>
      <c r="AA151" s="1308"/>
      <c r="AB151" s="1308"/>
      <c r="AC151" s="1308"/>
      <c r="AD151" s="1308"/>
    </row>
    <row customHeight="1" ht="9">
      <c r="A152" s="1308" t="s">
        <v>5530</v>
      </c>
      <c r="B152" s="1308"/>
      <c r="C152" s="1306"/>
      <c r="D152" s="1306"/>
      <c r="E152" s="1306"/>
      <c r="F152" s="1306"/>
      <c r="G152" s="1306"/>
      <c r="H152" s="1306"/>
      <c r="I152" s="1306"/>
      <c r="J152" s="1306"/>
      <c r="K152" s="1306"/>
      <c r="L152" s="1306"/>
      <c r="M152" s="1306"/>
      <c r="N152" s="1306"/>
      <c r="O152" s="1306"/>
      <c r="P152" s="1306"/>
      <c r="Q152" s="1306"/>
      <c r="R152" s="1306"/>
      <c r="S152" s="1306"/>
      <c r="T152" s="1306"/>
      <c r="U152" s="1306"/>
      <c r="V152" s="1306"/>
      <c r="W152" s="1306"/>
      <c r="X152" s="1306"/>
      <c r="Y152" s="1463"/>
      <c r="Z152" s="1309"/>
      <c r="AA152" s="1312"/>
      <c r="AB152" s="1309"/>
      <c r="AC152" s="1309"/>
      <c r="AD152" s="1309"/>
    </row>
    <row customHeight="1" ht="9">
      <c r="A153" s="1308"/>
      <c r="B153" s="1308"/>
      <c r="C153" s="1308"/>
      <c r="D153" s="1308"/>
      <c r="E153" s="1308"/>
      <c r="F153" s="1308"/>
      <c r="G153" s="1308"/>
      <c r="H153" s="1308"/>
      <c r="I153" s="1308"/>
      <c r="J153" s="1308"/>
      <c r="K153" s="1308"/>
      <c r="L153" s="1308"/>
      <c r="M153" s="1308"/>
      <c r="N153" s="1308"/>
      <c r="O153" s="1308"/>
      <c r="P153" s="1308"/>
      <c r="Q153" s="1308"/>
      <c r="R153" s="1308"/>
      <c r="S153" s="1308"/>
      <c r="T153" s="1308"/>
      <c r="U153" s="1308"/>
      <c r="V153" s="1308"/>
      <c r="W153" s="1308"/>
      <c r="X153" s="1308"/>
      <c r="Y153" s="1308"/>
      <c r="Z153" s="1308"/>
      <c r="AA153" s="1308"/>
      <c r="AB153" s="1308"/>
      <c r="AC153" s="1308"/>
      <c r="AD153" s="1308"/>
    </row>
    <row customHeight="1" ht="9">
      <c r="A154" s="1308" t="s">
        <v>5535</v>
      </c>
      <c r="B154" s="1308"/>
      <c r="C154" s="1306"/>
      <c r="D154" s="1306"/>
      <c r="E154" s="1306"/>
      <c r="F154" s="1306"/>
      <c r="G154" s="1306"/>
      <c r="H154" s="1306"/>
      <c r="I154" s="1306"/>
      <c r="J154" s="1306"/>
      <c r="K154" s="1306"/>
      <c r="L154" s="1306"/>
      <c r="M154" s="1306"/>
      <c r="N154" s="1306"/>
      <c r="O154" s="1306"/>
      <c r="P154" s="1306"/>
      <c r="Q154" s="1306"/>
      <c r="R154" s="1306"/>
      <c r="S154" s="1306"/>
      <c r="T154" s="1306"/>
      <c r="U154" s="1306"/>
      <c r="V154" s="1306"/>
      <c r="W154" s="1306"/>
      <c r="X154" s="1306"/>
      <c r="Y154" s="1463"/>
      <c r="Z154" s="1309"/>
      <c r="AA154" s="1312"/>
      <c r="AB154" s="1309"/>
      <c r="AC154" s="1309"/>
      <c r="AD154" s="130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92CDF5-DAA2-E4CF-41DB-5C587F90B1F2}"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8178" width="10.57421875" hidden="1"/>
    <col min="2" max="2" style="28178" width="11.00390625" hidden="1" customWidth="1"/>
    <col min="3" max="3" style="28178" width="10.57421875" hidden="1"/>
    <col min="4" max="4" style="28178" width="11.8515625" hidden="1" customWidth="1"/>
    <col min="5" max="5" style="28178" width="12.28125" hidden="1" customWidth="1"/>
    <col min="6" max="8" style="26776" width="12.28125" hidden="1" customWidth="1"/>
    <col min="9" max="9" style="28924" width="3.00390625" customWidth="1"/>
    <col min="10" max="11" style="28199" width="3.00390625" customWidth="1"/>
    <col min="12" max="12" style="28896" width="12.00390625" customWidth="1"/>
    <col min="13" max="13" style="28229" width="31.00390625" customWidth="1"/>
    <col min="14" max="14" style="28229" width="1.00390625" customWidth="1"/>
    <col min="15" max="18" style="28229" width="24.00390625" customWidth="1"/>
    <col min="19" max="19" style="28229" width="11.00390625" customWidth="1"/>
    <col min="20" max="20" style="28229" width="3.7109375" customWidth="1"/>
    <col min="21" max="21" style="28229" width="11.00390625" customWidth="1"/>
    <col min="22" max="22" style="28229" width="8.57421875" customWidth="1"/>
    <col min="23" max="23" style="28229" width="4.00390625" customWidth="1"/>
    <col min="24" max="24" style="28229" width="115.00390625" customWidth="1"/>
    <col min="25" max="29" style="27100" width="10.00390625" customWidth="1"/>
    <col min="30" max="30" style="28229" width="10.57421875" hidden="1"/>
  </cols>
  <sheetData>
    <row customHeight="1" ht="22.5" hidden="1">
      <c r="R1" s="790"/>
      <c r="S1" s="790"/>
      <c r="AD1" s="1618" t="s">
        <v>14</v>
      </c>
    </row>
    <row customHeight="1" ht="14.25" hidden="1">
      <c r="V2" s="790"/>
      <c r="AD2" s="1618">
        <v>0</v>
      </c>
    </row>
    <row customHeight="1" ht="14.25" hidden="1">
      <c r="AD3" s="1618">
        <v>0</v>
      </c>
    </row>
    <row customHeight="1" ht="14.699999999999998">
      <c r="J4" s="839"/>
      <c r="K4" s="839"/>
      <c r="L4" s="1738"/>
      <c r="M4" s="826"/>
      <c r="N4" s="826"/>
      <c r="O4" s="972"/>
      <c r="P4" s="972"/>
      <c r="Q4" s="972"/>
      <c r="R4" s="972"/>
      <c r="S4" s="972"/>
      <c r="T4" s="972"/>
      <c r="U4" s="972"/>
      <c r="V4" s="972"/>
      <c r="AD4" s="1618">
        <v>14</v>
      </c>
    </row>
    <row customHeight="1" ht="67.2">
      <c r="J5" s="839"/>
      <c r="K5" s="839"/>
      <c r="L5" s="3066" t="s">
        <v>6086</v>
      </c>
      <c r="M5" s="3066"/>
      <c r="N5" s="3066"/>
      <c r="O5" s="3066"/>
      <c r="P5" s="3066"/>
      <c r="Q5" s="3066"/>
      <c r="R5" s="3066"/>
      <c r="S5" s="3066"/>
      <c r="T5" s="3066"/>
      <c r="U5" s="3066"/>
      <c r="V5" s="1706"/>
      <c r="AD5" s="1618">
        <v>64</v>
      </c>
    </row>
    <row customHeight="1" ht="14.699999999999998">
      <c r="J6" s="839"/>
      <c r="K6" s="839"/>
      <c r="L6" s="3067" t="str">
        <f>IF(org=0,"Не определено",org)</f>
        <v>КГУП "Примтеплоэнерго"</v>
      </c>
      <c r="M6" s="3067"/>
      <c r="N6" s="3067"/>
      <c r="O6" s="3067"/>
      <c r="P6" s="3067"/>
      <c r="Q6" s="3067"/>
      <c r="R6" s="3067"/>
      <c r="S6" s="3067"/>
      <c r="T6" s="3067"/>
      <c r="U6" s="3067"/>
      <c r="V6" s="1706"/>
      <c r="AD6" s="1618">
        <v>14</v>
      </c>
    </row>
    <row customHeight="1" ht="14.699999999999998">
      <c r="J7" s="839"/>
      <c r="K7" s="839"/>
      <c r="L7" s="1738"/>
      <c r="M7" s="826"/>
      <c r="N7" s="826"/>
      <c r="O7" s="785"/>
      <c r="P7" s="785"/>
      <c r="Q7" s="785"/>
      <c r="R7" s="785"/>
      <c r="S7" s="785"/>
      <c r="T7" s="785"/>
      <c r="U7" s="785"/>
      <c r="V7" s="785"/>
      <c r="W7" s="972"/>
      <c r="AD7" s="1618">
        <v>14</v>
      </c>
    </row>
    <row s="28795" customFormat="1" customHeight="1" ht="48.29999999999999">
      <c r="A8" s="1831"/>
      <c r="B8" s="1831"/>
      <c r="C8" s="1831"/>
      <c r="D8" s="1831"/>
      <c r="E8" s="1831"/>
      <c r="F8" s="1831"/>
      <c r="G8" s="1831"/>
      <c r="H8" s="1831"/>
      <c r="L8" s="1739"/>
      <c r="M8" s="758" t="s">
        <v>42</v>
      </c>
      <c r="N8" s="767"/>
      <c r="O8" s="2714" t="str">
        <f>IF(TITLE_NAME_OR_PR_CHANGE="",IF(TITLE_NAME_OR_PR="","",TITLE_NAME_OR_PR),TITLE_NAME_OR_PR_CHANGE)</f>
        <v/>
      </c>
      <c r="P8" s="2714"/>
      <c r="Q8" s="2714"/>
      <c r="R8" s="2714"/>
      <c r="S8" s="2714"/>
      <c r="T8" s="2714"/>
      <c r="U8" s="2714"/>
      <c r="V8" s="789"/>
      <c r="W8" s="789"/>
      <c r="X8" s="743"/>
      <c r="Y8" s="831"/>
      <c r="Z8" s="831"/>
      <c r="AA8" s="831"/>
      <c r="AB8" s="831"/>
      <c r="AC8" s="831"/>
      <c r="AD8" s="881">
        <v>46</v>
      </c>
    </row>
    <row s="28795" customFormat="1" customHeight="1" ht="24">
      <c r="A9" s="1831"/>
      <c r="B9" s="1831"/>
      <c r="C9" s="1831"/>
      <c r="D9" s="1831"/>
      <c r="E9" s="1831"/>
      <c r="F9" s="1831"/>
      <c r="G9" s="1831"/>
      <c r="H9" s="1831"/>
      <c r="L9" s="1739"/>
      <c r="M9" s="758" t="s">
        <v>547</v>
      </c>
      <c r="N9" s="767"/>
      <c r="O9" s="2714" t="str">
        <f>IF(TITLE_DATE_CHANGE_PERIOD="",IF(TITLE_DATE_PR="","",TITLE_DATE_PR),TITLE_DATE_CHANGE_PERIOD)</f>
        <v/>
      </c>
      <c r="P9" s="2714"/>
      <c r="Q9" s="2714"/>
      <c r="R9" s="2714"/>
      <c r="S9" s="2714"/>
      <c r="T9" s="2714"/>
      <c r="U9" s="2714"/>
      <c r="V9" s="789"/>
      <c r="W9" s="789"/>
      <c r="X9" s="743"/>
      <c r="Y9" s="831"/>
      <c r="Z9" s="831"/>
      <c r="AA9" s="831"/>
      <c r="AB9" s="831"/>
      <c r="AC9" s="831"/>
      <c r="AD9" s="881">
        <v>23</v>
      </c>
    </row>
    <row s="28795" customFormat="1" customHeight="1" ht="24">
      <c r="A10" s="1831"/>
      <c r="B10" s="1831"/>
      <c r="C10" s="1831"/>
      <c r="D10" s="1831"/>
      <c r="E10" s="1831"/>
      <c r="F10" s="1831"/>
      <c r="G10" s="1831"/>
      <c r="H10" s="1831"/>
      <c r="L10" s="1713"/>
      <c r="M10" s="758" t="s">
        <v>548</v>
      </c>
      <c r="N10" s="767"/>
      <c r="O10" s="2714" t="str">
        <f>IF(TITLE_NUMBER_PR_CHANGE="",IF(TITLE_NUMBER_PR="","",TITLE_NUMBER_PR),TITLE_NUMBER_PR_CHANGE)</f>
        <v/>
      </c>
      <c r="P10" s="2714"/>
      <c r="Q10" s="2714"/>
      <c r="R10" s="2714"/>
      <c r="S10" s="2714"/>
      <c r="T10" s="2714"/>
      <c r="U10" s="2714"/>
      <c r="V10" s="789"/>
      <c r="W10" s="789"/>
      <c r="X10" s="743"/>
      <c r="Y10" s="831"/>
      <c r="Z10" s="831"/>
      <c r="AA10" s="831"/>
      <c r="AB10" s="831"/>
      <c r="AC10" s="831"/>
      <c r="AD10" s="881">
        <v>23</v>
      </c>
    </row>
    <row s="28795" customFormat="1" customHeight="1" ht="24">
      <c r="A11" s="1831"/>
      <c r="B11" s="1831"/>
      <c r="C11" s="1831"/>
      <c r="D11" s="1831"/>
      <c r="E11" s="1831"/>
      <c r="F11" s="1831"/>
      <c r="G11" s="1831"/>
      <c r="H11" s="1831"/>
      <c r="L11" s="1713"/>
      <c r="M11" s="758" t="s">
        <v>43</v>
      </c>
      <c r="N11" s="767"/>
      <c r="O11" s="2714" t="str">
        <f>IF(TITLE_IST_PUB_CHANGE="",IF(TITLE_IST_PUB="","",TITLE_IST_PUB),TITLE_IST_PUB_CHANGE)</f>
        <v/>
      </c>
      <c r="P11" s="2714"/>
      <c r="Q11" s="2714"/>
      <c r="R11" s="2714"/>
      <c r="S11" s="2714"/>
      <c r="T11" s="2714"/>
      <c r="U11" s="2714"/>
      <c r="V11" s="789"/>
      <c r="W11" s="789"/>
      <c r="X11" s="743"/>
      <c r="Y11" s="831"/>
      <c r="Z11" s="831"/>
      <c r="AA11" s="831"/>
      <c r="AB11" s="831"/>
      <c r="AC11" s="831"/>
      <c r="AD11" s="881">
        <v>23</v>
      </c>
    </row>
    <row s="28795" customFormat="1" customHeight="1" ht="11.25" hidden="1">
      <c r="A12" s="1831"/>
      <c r="B12" s="1831"/>
      <c r="C12" s="1831"/>
      <c r="D12" s="1831"/>
      <c r="E12" s="1831"/>
      <c r="F12" s="1831"/>
      <c r="G12" s="1831"/>
      <c r="H12" s="1831"/>
      <c r="L12" s="3068"/>
      <c r="M12" s="3068"/>
      <c r="N12" s="1750"/>
      <c r="O12" s="789"/>
      <c r="P12" s="789"/>
      <c r="Q12" s="789"/>
      <c r="R12" s="789"/>
      <c r="S12" s="789"/>
      <c r="T12" s="789"/>
      <c r="U12" s="789"/>
      <c r="V12" s="741" t="s">
        <v>551</v>
      </c>
      <c r="Y12" s="831"/>
      <c r="Z12" s="831"/>
      <c r="AA12" s="831"/>
      <c r="AB12" s="831"/>
      <c r="AC12" s="831"/>
      <c r="AD12" s="881">
        <v>0</v>
      </c>
    </row>
    <row customHeight="1" ht="14.699999999999998">
      <c r="J13" s="839"/>
      <c r="K13" s="839"/>
      <c r="L13" s="1738"/>
      <c r="M13" s="826"/>
      <c r="N13" s="1707"/>
      <c r="O13" s="2715"/>
      <c r="P13" s="2715"/>
      <c r="Q13" s="2715"/>
      <c r="R13" s="2715"/>
      <c r="S13" s="2715"/>
      <c r="T13" s="2715"/>
      <c r="U13" s="2715"/>
      <c r="V13" s="2715"/>
      <c r="AD13" s="1618">
        <v>14</v>
      </c>
    </row>
    <row customHeight="1" ht="14.699999999999998">
      <c r="J14" s="839"/>
      <c r="K14" s="839"/>
      <c r="L14" s="2590" t="s">
        <v>424</v>
      </c>
      <c r="M14" s="2590"/>
      <c r="N14" s="2590"/>
      <c r="O14" s="2590"/>
      <c r="P14" s="2590"/>
      <c r="Q14" s="2590"/>
      <c r="R14" s="2590"/>
      <c r="S14" s="2590"/>
      <c r="T14" s="2590"/>
      <c r="U14" s="2590"/>
      <c r="V14" s="2590"/>
      <c r="W14" s="2590"/>
      <c r="X14" s="2590" t="s">
        <v>425</v>
      </c>
      <c r="AD14" s="1618">
        <v>14</v>
      </c>
    </row>
    <row customHeight="1" ht="14.699999999999998">
      <c r="J15" s="839"/>
      <c r="K15" s="839"/>
      <c r="L15" s="2736" t="s">
        <v>88</v>
      </c>
      <c r="M15" s="2672" t="s">
        <v>552</v>
      </c>
      <c r="N15" s="764"/>
      <c r="O15" s="2737" t="s">
        <v>6087</v>
      </c>
      <c r="P15" s="2738"/>
      <c r="Q15" s="2738"/>
      <c r="R15" s="2738"/>
      <c r="S15" s="2738"/>
      <c r="T15" s="2738"/>
      <c r="U15" s="2739"/>
      <c r="V15" s="2740" t="s">
        <v>554</v>
      </c>
      <c r="W15" s="2743" t="s">
        <v>5031</v>
      </c>
      <c r="X15" s="2590"/>
      <c r="AD15" s="1618">
        <v>14</v>
      </c>
    </row>
    <row customHeight="1" ht="35.699999999999996">
      <c r="J16" s="839"/>
      <c r="K16" s="839"/>
      <c r="L16" s="2736"/>
      <c r="M16" s="2672"/>
      <c r="N16" s="1494"/>
      <c r="O16" s="2723" t="s">
        <v>557</v>
      </c>
      <c r="P16" s="2723" t="s">
        <v>558</v>
      </c>
      <c r="Q16" s="2725" t="s">
        <v>559</v>
      </c>
      <c r="R16" s="2726"/>
      <c r="S16" s="2725" t="s">
        <v>573</v>
      </c>
      <c r="T16" s="2732"/>
      <c r="U16" s="2726"/>
      <c r="V16" s="2741"/>
      <c r="W16" s="2744"/>
      <c r="X16" s="2590"/>
      <c r="AD16" s="1618">
        <v>34</v>
      </c>
    </row>
    <row customHeight="1" ht="35.699999999999996">
      <c r="A17" s="1833" t="s">
        <v>266</v>
      </c>
      <c r="B17" s="1833" t="s">
        <v>267</v>
      </c>
      <c r="C17" s="1833" t="s">
        <v>268</v>
      </c>
      <c r="D17" s="1833" t="s">
        <v>269</v>
      </c>
      <c r="E17" s="1833"/>
      <c r="J17" s="839"/>
      <c r="K17" s="839"/>
      <c r="L17" s="2736"/>
      <c r="M17" s="2672"/>
      <c r="N17" s="765"/>
      <c r="O17" s="2724"/>
      <c r="P17" s="2724"/>
      <c r="Q17" s="1685" t="s">
        <v>568</v>
      </c>
      <c r="R17" s="1685" t="s">
        <v>569</v>
      </c>
      <c r="S17" s="1755" t="s">
        <v>570</v>
      </c>
      <c r="T17" s="2733" t="s">
        <v>571</v>
      </c>
      <c r="U17" s="2734"/>
      <c r="V17" s="2742"/>
      <c r="W17" s="2745"/>
      <c r="X17" s="2590"/>
      <c r="AD17" s="1618">
        <v>34</v>
      </c>
    </row>
    <row s="26694" customFormat="1" customHeight="1" ht="11.549999999999999">
      <c r="A18" s="1833"/>
      <c r="B18" s="1833"/>
      <c r="C18" s="1833"/>
      <c r="D18" s="1833"/>
      <c r="E18" s="1833"/>
      <c r="F18" s="1825"/>
      <c r="G18" s="1825"/>
      <c r="H18" s="1825"/>
      <c r="I18" s="1709"/>
      <c r="J18" s="1710"/>
      <c r="K18" s="1717">
        <v>1</v>
      </c>
      <c r="L18" s="1740" t="s">
        <v>132</v>
      </c>
      <c r="M18" s="1718" t="s">
        <v>102</v>
      </c>
      <c r="N18" s="1708" t="str">
        <f>OFFSET(N18,0,-1)</f>
        <v>2</v>
      </c>
      <c r="O18" s="1752">
        <f>OFFSET(O18,0,-1)+1</f>
        <v>3</v>
      </c>
      <c r="P18" s="1752"/>
      <c r="Q18" s="1752">
        <f>OFFSET(Q18,0,-1)+1</f>
        <v>1</v>
      </c>
      <c r="R18" s="1752">
        <f>OFFSET(R18,0,-1)+1</f>
        <v>2</v>
      </c>
      <c r="S18" s="1752">
        <f>OFFSET(S18,0,-1)+1</f>
        <v>3</v>
      </c>
      <c r="T18" s="2735">
        <f>OFFSET(T18,0,-1)+1</f>
        <v>4</v>
      </c>
      <c r="U18" s="2735"/>
      <c r="V18" s="1752">
        <f>OFFSET(V18,0,-2)+1</f>
        <v>5</v>
      </c>
      <c r="W18" s="1708">
        <f>OFFSET(W18,0,-1)</f>
        <v>5</v>
      </c>
      <c r="X18" s="1752">
        <f>OFFSET(X18,0,-1)+1</f>
        <v>6</v>
      </c>
      <c r="Y18" s="974"/>
      <c r="Z18" s="974"/>
      <c r="AA18" s="974"/>
      <c r="AB18" s="974"/>
      <c r="AC18" s="974"/>
      <c r="AD18" s="959">
        <v>11</v>
      </c>
    </row>
    <row customHeight="1" ht="21">
      <c r="A19" s="1826" t="s">
        <v>294</v>
      </c>
      <c r="B19" s="1826" t="s">
        <v>295</v>
      </c>
      <c r="C19" s="1826" t="s">
        <v>296</v>
      </c>
      <c r="D19" s="1826" t="s">
        <v>297</v>
      </c>
      <c r="E19" s="1826"/>
      <c r="F19" s="1828"/>
      <c r="G19" s="1828"/>
      <c r="H19" s="1828"/>
      <c r="I19" s="824"/>
      <c r="J19" s="823"/>
      <c r="K19" s="818"/>
      <c r="L19" s="1756">
        <f>INDEX(PT_DIFFERENTIATION_NUM_NTAR,MATCH(A19,PT_DIFFERENTIATION_NTAR_ID,0))</f>
        <v>0</v>
      </c>
      <c r="M19" s="761" t="s">
        <v>255</v>
      </c>
      <c r="N19" s="763"/>
      <c r="O19" s="3069" t="str">
        <f>INDEX(PT_DIFFERENTIATION_NTAR,MATCH(A19,PT_DIFFERENTIATION_NTAR_ID,0))</f>
        <v/>
      </c>
      <c r="P19" s="3069"/>
      <c r="Q19" s="3069"/>
      <c r="R19" s="3069"/>
      <c r="S19" s="3069"/>
      <c r="T19" s="3069"/>
      <c r="U19" s="3069"/>
      <c r="V19" s="3069"/>
      <c r="W19" s="3069"/>
      <c r="X19" s="1721" t="s">
        <v>520</v>
      </c>
      <c r="Z19" s="963"/>
      <c r="AA19" s="963" t="str">
        <f>IF(M19="","",M19)</f>
        <v>Наименование тарифа</v>
      </c>
      <c r="AB19" s="963"/>
      <c r="AC19" s="963"/>
      <c r="AD19" s="1618">
        <v>20</v>
      </c>
    </row>
    <row customHeight="1" ht="21">
      <c r="A20" s="1826" t="s">
        <v>294</v>
      </c>
      <c r="B20" s="1826" t="s">
        <v>295</v>
      </c>
      <c r="C20" s="1826" t="s">
        <v>296</v>
      </c>
      <c r="D20" s="1826" t="s">
        <v>297</v>
      </c>
      <c r="E20" s="1826"/>
      <c r="F20" s="1828"/>
      <c r="G20" s="1828"/>
      <c r="H20" s="1828"/>
      <c r="I20" s="1753"/>
      <c r="J20" s="815"/>
      <c r="K20" s="816"/>
      <c r="L20" s="1756" t="str">
        <f>INDEX(PT_DIFFERENTIATION_NUM_TER,MATCH(B19,PT_DIFFERENTIATION_TER_ID,0))</f>
        <v>.</v>
      </c>
      <c r="M20" s="771" t="s">
        <v>521</v>
      </c>
      <c r="N20" s="763"/>
      <c r="O20" s="3069" t="str">
        <f>INDEX(PT_DIFFERENTIATION_TER,MATCH(B19,PT_DIFFERENTIATION_TER_ID,0))</f>
        <v/>
      </c>
      <c r="P20" s="3069"/>
      <c r="Q20" s="3069"/>
      <c r="R20" s="3069"/>
      <c r="S20" s="3069"/>
      <c r="T20" s="3069"/>
      <c r="U20" s="3069"/>
      <c r="V20" s="3069"/>
      <c r="W20" s="3069"/>
      <c r="X20" s="1721" t="s">
        <v>522</v>
      </c>
      <c r="Z20" s="963"/>
      <c r="AA20" s="963" t="str">
        <f>IF(M20="","",M20)</f>
        <v>Территория действия тарифа</v>
      </c>
      <c r="AB20" s="963"/>
      <c r="AC20" s="963"/>
      <c r="AD20" s="1618">
        <v>20</v>
      </c>
    </row>
    <row customHeight="1" ht="24">
      <c r="A21" s="1826" t="s">
        <v>294</v>
      </c>
      <c r="B21" s="1826" t="s">
        <v>295</v>
      </c>
      <c r="C21" s="1826" t="s">
        <v>296</v>
      </c>
      <c r="D21" s="1826" t="s">
        <v>297</v>
      </c>
      <c r="E21" s="1826"/>
      <c r="F21" s="1828"/>
      <c r="G21" s="1828"/>
      <c r="H21" s="1828"/>
      <c r="I21" s="817"/>
      <c r="J21" s="815"/>
      <c r="K21" s="816"/>
      <c r="L21" s="1756" t="str">
        <f>INDEX(PT_DIFFERENTIATION_NUM_CS,MATCH(C19,PT_DIFFERENTIATION_CS_ID,0))</f>
        <v>..</v>
      </c>
      <c r="M21" s="772" t="s">
        <v>523</v>
      </c>
      <c r="N21" s="763"/>
      <c r="O21" s="3069" t="str">
        <f>INDEX(PT_DIFFERENTIATION_CS,MATCH(C19,PT_DIFFERENTIATION_CS_ID,0))</f>
        <v/>
      </c>
      <c r="P21" s="3069"/>
      <c r="Q21" s="3069"/>
      <c r="R21" s="3069"/>
      <c r="S21" s="3069"/>
      <c r="T21" s="3069"/>
      <c r="U21" s="3069"/>
      <c r="V21" s="3069"/>
      <c r="W21" s="3069"/>
      <c r="X21" s="1721" t="s">
        <v>524</v>
      </c>
      <c r="Z21" s="963"/>
      <c r="AA21" s="963" t="str">
        <f>IF(M21="","",M21)</f>
        <v>Наименование системы теплоснабжения </v>
      </c>
      <c r="AB21" s="963"/>
      <c r="AC21" s="963"/>
      <c r="AD21" s="1618">
        <v>23</v>
      </c>
    </row>
    <row customHeight="1" ht="21">
      <c r="A22" s="1826" t="s">
        <v>294</v>
      </c>
      <c r="B22" s="1826" t="s">
        <v>295</v>
      </c>
      <c r="C22" s="1826" t="s">
        <v>296</v>
      </c>
      <c r="D22" s="1826" t="s">
        <v>297</v>
      </c>
      <c r="E22" s="1826"/>
      <c r="F22" s="1828"/>
      <c r="G22" s="1828"/>
      <c r="H22" s="1828"/>
      <c r="I22" s="817"/>
      <c r="J22" s="815"/>
      <c r="K22" s="816"/>
      <c r="L22" s="1756" t="str">
        <f>INDEX(PT_DIFFERENTIATION_NUM_IST_TE,MATCH(D19,PT_DIFFERENTIATION_IST_TE_ID,0))</f>
        <v>...</v>
      </c>
      <c r="M22" s="773" t="s">
        <v>525</v>
      </c>
      <c r="N22" s="763"/>
      <c r="O22" s="3069" t="str">
        <f>INDEX(PT_DIFFERENTIATION_IST_TE,MATCH(D19,PT_DIFFERENTIATION_IST_TE_ID,0))</f>
        <v/>
      </c>
      <c r="P22" s="3069"/>
      <c r="Q22" s="3069"/>
      <c r="R22" s="3069"/>
      <c r="S22" s="3069"/>
      <c r="T22" s="3069"/>
      <c r="U22" s="3069"/>
      <c r="V22" s="3069"/>
      <c r="W22" s="3069"/>
      <c r="X22" s="1721" t="s">
        <v>526</v>
      </c>
      <c r="Z22" s="963"/>
      <c r="AA22" s="963" t="str">
        <f>IF(M22="","",M22)</f>
        <v>Источник тепловой энергии  </v>
      </c>
      <c r="AB22" s="963"/>
      <c r="AC22" s="963"/>
      <c r="AD22" s="1618">
        <v>20</v>
      </c>
    </row>
    <row customHeight="1" ht="96.75">
      <c r="A23" s="1826" t="s">
        <v>294</v>
      </c>
      <c r="B23" s="1826" t="s">
        <v>295</v>
      </c>
      <c r="C23" s="1826" t="s">
        <v>296</v>
      </c>
      <c r="D23" s="1826" t="s">
        <v>297</v>
      </c>
      <c r="E23" s="1826"/>
      <c r="F23" s="3070" t="str">
        <f>L22&amp;".1"</f>
        <v>....1</v>
      </c>
      <c r="I23" s="2720">
        <v>1</v>
      </c>
      <c r="J23" s="1754"/>
      <c r="K23" s="819"/>
      <c r="L23" s="1756" t="str">
        <f>$F$23</f>
        <v>....1</v>
      </c>
      <c r="M23" s="748" t="s">
        <v>528</v>
      </c>
      <c r="N23" s="763"/>
      <c r="O23" s="2768"/>
      <c r="P23" s="2768"/>
      <c r="Q23" s="2768"/>
      <c r="R23" s="2768"/>
      <c r="S23" s="2768"/>
      <c r="T23" s="2768"/>
      <c r="U23" s="2768"/>
      <c r="V23" s="2768"/>
      <c r="W23" s="2768"/>
      <c r="X23" s="1721" t="s">
        <v>529</v>
      </c>
      <c r="Z23" s="963"/>
      <c r="AA23" s="963" t="str">
        <f>IF(M23="","",M23)</f>
        <v>Схема подключения теплопотребляющей установки к коллектору источника тепловой энергии</v>
      </c>
      <c r="AB23" s="963"/>
      <c r="AC23" s="963"/>
      <c r="AD23" s="1618">
        <v>92</v>
      </c>
    </row>
    <row customHeight="1" ht="86.25">
      <c r="A24" s="1826" t="s">
        <v>294</v>
      </c>
      <c r="B24" s="1826" t="s">
        <v>295</v>
      </c>
      <c r="C24" s="1826" t="s">
        <v>296</v>
      </c>
      <c r="D24" s="1826" t="s">
        <v>297</v>
      </c>
      <c r="E24" s="1826"/>
      <c r="F24" s="3070"/>
      <c r="G24" s="2680" t="str">
        <f>F23&amp;".1"</f>
        <v>....1.1</v>
      </c>
      <c r="I24" s="2720"/>
      <c r="J24" s="2720">
        <v>1</v>
      </c>
      <c r="K24" s="820"/>
      <c r="L24" s="1756" t="str">
        <f>$G$24</f>
        <v>....1.1</v>
      </c>
      <c r="M24" s="749" t="s">
        <v>531</v>
      </c>
      <c r="N24" s="763"/>
      <c r="O24" s="2708"/>
      <c r="P24" s="2709"/>
      <c r="Q24" s="2709"/>
      <c r="R24" s="2709"/>
      <c r="S24" s="2709"/>
      <c r="T24" s="2709"/>
      <c r="U24" s="2709"/>
      <c r="V24" s="2709"/>
      <c r="W24" s="2710"/>
      <c r="X24" s="1721" t="s">
        <v>532</v>
      </c>
      <c r="Z24" s="963"/>
      <c r="AA24" s="963" t="str">
        <f>IF(M24="","",M24)</f>
        <v>Группа потребителей</v>
      </c>
      <c r="AB24" s="963"/>
      <c r="AC24" s="963"/>
      <c r="AD24" s="1618">
        <v>82</v>
      </c>
    </row>
    <row customHeight="1" ht="11.549999999999999">
      <c r="A25" s="1826" t="s">
        <v>294</v>
      </c>
      <c r="B25" s="1826" t="s">
        <v>295</v>
      </c>
      <c r="C25" s="1826" t="s">
        <v>296</v>
      </c>
      <c r="D25" s="1826" t="s">
        <v>297</v>
      </c>
      <c r="E25" s="1826"/>
      <c r="F25" s="3070"/>
      <c r="G25" s="2680"/>
      <c r="H25" s="2680" t="str">
        <f>G24&amp;".1"</f>
        <v>....1.1.1</v>
      </c>
      <c r="I25" s="2720"/>
      <c r="J25" s="2720"/>
      <c r="K25" s="820">
        <v>1</v>
      </c>
      <c r="L25" s="1756" t="str">
        <f>$H$25</f>
        <v>....1.1.1</v>
      </c>
      <c r="M25" s="1810"/>
      <c r="N25" s="763"/>
      <c r="O25" s="1214"/>
      <c r="P25" s="788"/>
      <c r="Q25" s="1214"/>
      <c r="R25" s="1720"/>
      <c r="S25" s="3065"/>
      <c r="T25" s="2570" t="s">
        <v>66</v>
      </c>
      <c r="U25" s="3065"/>
      <c r="V25" s="2570" t="s">
        <v>19</v>
      </c>
      <c r="W25" s="788"/>
      <c r="X25" s="2716" t="s">
        <v>534</v>
      </c>
      <c r="Y25" s="974">
        <f>STRCHECKDATE(O26:W26)</f>
      </c>
      <c r="Z25" s="963"/>
      <c r="AA25" s="963" t="str">
        <f>IF(M25="","",M25)</f>
        <v/>
      </c>
      <c r="AB25" s="963"/>
      <c r="AC25" s="963"/>
      <c r="AD25" s="1618">
        <v>11</v>
      </c>
    </row>
    <row customHeight="1" ht="11.549999999999999">
      <c r="A26" s="1826" t="s">
        <v>294</v>
      </c>
      <c r="B26" s="1826" t="s">
        <v>295</v>
      </c>
      <c r="C26" s="1826" t="s">
        <v>296</v>
      </c>
      <c r="D26" s="1826" t="s">
        <v>297</v>
      </c>
      <c r="E26" s="1826"/>
      <c r="F26" s="3070"/>
      <c r="G26" s="2680"/>
      <c r="H26" s="2680"/>
      <c r="I26" s="2720"/>
      <c r="J26" s="2720"/>
      <c r="K26" s="820"/>
      <c r="L26" s="1757"/>
      <c r="M26" s="763"/>
      <c r="N26" s="763"/>
      <c r="O26" s="788"/>
      <c r="P26" s="788"/>
      <c r="Q26" s="788"/>
      <c r="R26" s="791" t="str">
        <f>S25&amp;"-"&amp;U25</f>
        <v>-</v>
      </c>
      <c r="S26" s="2729"/>
      <c r="T26" s="2570"/>
      <c r="U26" s="2729"/>
      <c r="V26" s="2570"/>
      <c r="W26" s="788"/>
      <c r="X26" s="2717"/>
      <c r="Z26" s="963"/>
      <c r="AA26" s="963" t="str">
        <f>IF(M26="","",M26)</f>
        <v/>
      </c>
      <c r="AB26" s="963"/>
      <c r="AC26" s="963"/>
      <c r="AD26" s="1618">
        <v>11</v>
      </c>
    </row>
    <row customHeight="1" ht="15.75">
      <c r="A27" s="1826" t="s">
        <v>294</v>
      </c>
      <c r="B27" s="1826" t="s">
        <v>295</v>
      </c>
      <c r="C27" s="1826" t="s">
        <v>296</v>
      </c>
      <c r="D27" s="1826" t="s">
        <v>297</v>
      </c>
      <c r="E27" s="1826"/>
      <c r="F27" s="3070"/>
      <c r="G27" s="2680"/>
      <c r="I27" s="2720"/>
      <c r="J27" s="2720"/>
      <c r="K27" s="819"/>
      <c r="L27" s="1741"/>
      <c r="M27" s="751" t="s">
        <v>535</v>
      </c>
      <c r="N27" s="830"/>
      <c r="O27" s="830"/>
      <c r="P27" s="830"/>
      <c r="Q27" s="830"/>
      <c r="R27" s="830"/>
      <c r="S27" s="830"/>
      <c r="T27" s="830"/>
      <c r="U27" s="830"/>
      <c r="V27" s="830"/>
      <c r="W27" s="787"/>
      <c r="X27" s="2718"/>
      <c r="Z27" s="963"/>
      <c r="AA27" s="963" t="str">
        <f>IF(M27="","",M27)</f>
        <v>Добавить вид теплоносителя (параметры теплоносителя)</v>
      </c>
      <c r="AB27" s="963"/>
      <c r="AC27" s="963"/>
      <c r="AD27" s="1618">
        <v>15</v>
      </c>
    </row>
    <row customHeight="1" ht="15.75">
      <c r="A28" s="1826" t="s">
        <v>294</v>
      </c>
      <c r="B28" s="1826" t="s">
        <v>295</v>
      </c>
      <c r="C28" s="1826" t="s">
        <v>296</v>
      </c>
      <c r="D28" s="1826" t="s">
        <v>297</v>
      </c>
      <c r="E28" s="1826"/>
      <c r="F28" s="3070"/>
      <c r="I28" s="2720"/>
      <c r="J28" s="1754"/>
      <c r="K28" s="819"/>
      <c r="L28" s="1741"/>
      <c r="M28" s="750" t="s">
        <v>536</v>
      </c>
      <c r="N28" s="830"/>
      <c r="O28" s="830"/>
      <c r="P28" s="830"/>
      <c r="Q28" s="830"/>
      <c r="R28" s="830"/>
      <c r="S28" s="830"/>
      <c r="T28" s="830"/>
      <c r="U28" s="830"/>
      <c r="V28" s="829"/>
      <c r="W28" s="830"/>
      <c r="X28" s="766"/>
      <c r="Z28" s="963"/>
      <c r="AA28" s="963" t="str">
        <f>IF(M28="","",M28)</f>
        <v>Добавить группу потребителей</v>
      </c>
      <c r="AB28" s="963"/>
      <c r="AC28" s="963"/>
      <c r="AD28" s="1618">
        <v>15</v>
      </c>
    </row>
    <row customHeight="1" ht="14.699999999999998">
      <c r="A29" s="1826" t="s">
        <v>294</v>
      </c>
      <c r="B29" s="1826" t="s">
        <v>295</v>
      </c>
      <c r="C29" s="1826" t="s">
        <v>296</v>
      </c>
      <c r="D29" s="1826" t="s">
        <v>297</v>
      </c>
      <c r="E29" s="1826"/>
      <c r="F29" s="1828"/>
      <c r="G29" s="1828"/>
      <c r="H29" s="1000"/>
      <c r="I29" s="823"/>
      <c r="J29" s="838"/>
      <c r="K29" s="818"/>
      <c r="L29" s="1741"/>
      <c r="M29" s="828" t="s">
        <v>537</v>
      </c>
      <c r="N29" s="830"/>
      <c r="O29" s="830"/>
      <c r="P29" s="830"/>
      <c r="Q29" s="830"/>
      <c r="R29" s="830"/>
      <c r="S29" s="830"/>
      <c r="T29" s="830"/>
      <c r="U29" s="830"/>
      <c r="V29" s="829"/>
      <c r="W29" s="830"/>
      <c r="X29" s="766"/>
      <c r="Z29" s="963"/>
      <c r="AA29" s="963" t="str">
        <f>IF(M29="","",M29)</f>
        <v>Добавить схему подключения</v>
      </c>
      <c r="AB29" s="963"/>
      <c r="AC29" s="963"/>
      <c r="AD29" s="1618">
        <v>14</v>
      </c>
    </row>
    <row customHeight="1" ht="14.699999999999998">
      <c r="A30" s="1826" t="s">
        <v>294</v>
      </c>
      <c r="B30" s="1826" t="s">
        <v>295</v>
      </c>
      <c r="C30" s="1826" t="s">
        <v>296</v>
      </c>
      <c r="D30" s="1826"/>
      <c r="E30" s="1826" t="s">
        <v>710</v>
      </c>
      <c r="F30" s="1828"/>
      <c r="G30" s="1828"/>
      <c r="H30" s="1000"/>
      <c r="I30" s="823"/>
      <c r="J30" s="838"/>
      <c r="K30" s="818"/>
      <c r="L30" s="1742"/>
      <c r="M30" s="1731"/>
      <c r="N30" s="1732"/>
      <c r="O30" s="1732"/>
      <c r="P30" s="1732"/>
      <c r="Q30" s="1732"/>
      <c r="R30" s="1732"/>
      <c r="S30" s="1732"/>
      <c r="T30" s="1732"/>
      <c r="U30" s="1732"/>
      <c r="V30" s="1733"/>
      <c r="W30" s="1732"/>
      <c r="X30" s="1734"/>
      <c r="Z30" s="963"/>
      <c r="AA30" s="963" t="str">
        <f>IF(M30="","",M30)</f>
        <v/>
      </c>
      <c r="AB30" s="963"/>
      <c r="AC30" s="963"/>
      <c r="AD30" s="1618">
        <v>14</v>
      </c>
    </row>
    <row customHeight="1" ht="14.699999999999998">
      <c r="A31" s="1826" t="s">
        <v>294</v>
      </c>
      <c r="B31" s="1826" t="s">
        <v>295</v>
      </c>
      <c r="C31" s="1826"/>
      <c r="D31" s="1826"/>
      <c r="E31" s="1826" t="s">
        <v>6088</v>
      </c>
      <c r="F31" s="1980"/>
      <c r="G31" s="1980"/>
      <c r="H31" s="1000"/>
      <c r="I31" s="821"/>
      <c r="J31" s="838"/>
      <c r="K31" s="822"/>
      <c r="L31" s="1742"/>
      <c r="M31" s="1735"/>
      <c r="N31" s="1732"/>
      <c r="O31" s="1732"/>
      <c r="P31" s="1732"/>
      <c r="Q31" s="1732"/>
      <c r="R31" s="1732"/>
      <c r="S31" s="1732"/>
      <c r="T31" s="1732"/>
      <c r="U31" s="1732"/>
      <c r="V31" s="1733"/>
      <c r="W31" s="1732"/>
      <c r="X31" s="1734"/>
      <c r="Z31" s="963"/>
      <c r="AA31" s="963" t="str">
        <f>IF(M31="","",M31)</f>
        <v/>
      </c>
      <c r="AB31" s="963"/>
      <c r="AC31" s="963"/>
      <c r="AD31" s="1618">
        <v>14</v>
      </c>
    </row>
    <row customHeight="1" ht="14.699999999999998">
      <c r="A32" s="1826" t="s">
        <v>6089</v>
      </c>
      <c r="B32" s="1826"/>
      <c r="C32" s="1826"/>
      <c r="D32" s="1826"/>
      <c r="E32" s="1826" t="s">
        <v>239</v>
      </c>
      <c r="F32" s="1980"/>
      <c r="G32" s="1980"/>
      <c r="H32" s="1000"/>
      <c r="I32" s="823"/>
      <c r="J32" s="838"/>
      <c r="K32" s="818"/>
      <c r="L32" s="1742"/>
      <c r="M32" s="1736"/>
      <c r="N32" s="1732"/>
      <c r="O32" s="1732"/>
      <c r="P32" s="1732"/>
      <c r="Q32" s="1732"/>
      <c r="R32" s="1732"/>
      <c r="S32" s="1732"/>
      <c r="T32" s="1732"/>
      <c r="U32" s="1732"/>
      <c r="V32" s="1733"/>
      <c r="W32" s="1732"/>
      <c r="X32" s="1734"/>
      <c r="Z32" s="963"/>
      <c r="AA32" s="963" t="str">
        <f>IF(M32="","",M32)</f>
        <v/>
      </c>
      <c r="AB32" s="963"/>
      <c r="AC32" s="963"/>
      <c r="AD32" s="1618">
        <v>14</v>
      </c>
    </row>
    <row s="28966" customFormat="1" customHeight="1" ht="11.549999999999999">
      <c r="A33" s="1826"/>
      <c r="B33" s="1826"/>
      <c r="C33" s="1826"/>
      <c r="D33" s="1826"/>
      <c r="E33" s="1826" t="s">
        <v>572</v>
      </c>
      <c r="F33" s="1981"/>
      <c r="G33" s="1982"/>
      <c r="H33" s="1000"/>
      <c r="L33" s="1743"/>
      <c r="M33" s="1737"/>
      <c r="N33" s="1732"/>
      <c r="O33" s="1732"/>
      <c r="P33" s="1732"/>
      <c r="Q33" s="1732"/>
      <c r="R33" s="1732"/>
      <c r="S33" s="1732"/>
      <c r="T33" s="1732"/>
      <c r="U33" s="1732"/>
      <c r="V33" s="1733"/>
      <c r="W33" s="1732"/>
      <c r="X33" s="1734"/>
      <c r="Y33" s="842"/>
      <c r="Z33" s="842"/>
      <c r="AA33" s="842"/>
      <c r="AB33" s="842"/>
      <c r="AC33" s="842"/>
      <c r="AD33" s="836">
        <v>11</v>
      </c>
    </row>
    <row customHeight="1" ht="11.549999999999999">
      <c r="F34" s="1623"/>
      <c r="G34" s="1623"/>
      <c r="H34" s="1000"/>
      <c r="I34" s="1618"/>
      <c r="J34" s="1618"/>
      <c r="K34" s="1618"/>
      <c r="Y34" s="1618"/>
      <c r="Z34" s="1618"/>
      <c r="AA34" s="1618"/>
      <c r="AB34" s="1618"/>
      <c r="AC34" s="1618"/>
      <c r="AD34" s="1618">
        <v>11</v>
      </c>
    </row>
    <row customHeight="1" ht="28.5">
      <c r="H35" s="1000"/>
      <c r="L35" s="1751" t="s">
        <v>927</v>
      </c>
      <c r="M35" s="2748" t="s">
        <v>6090</v>
      </c>
      <c r="N35" s="2748"/>
      <c r="O35" s="2748"/>
      <c r="P35" s="2748"/>
      <c r="Q35" s="2748"/>
      <c r="R35" s="2748"/>
      <c r="S35" s="2748"/>
      <c r="T35" s="2748"/>
      <c r="U35" s="2748"/>
      <c r="V35" s="2748"/>
      <c r="W35" s="2748"/>
      <c r="X35" s="2748"/>
      <c r="AD35" s="1618">
        <v>27</v>
      </c>
    </row>
    <row customHeight="1" ht="109.19999999999999">
      <c r="H36" s="1000"/>
      <c r="I36" s="1766"/>
      <c r="M36" s="2748" t="s">
        <v>6091</v>
      </c>
      <c r="N36" s="2748"/>
      <c r="O36" s="2748"/>
      <c r="P36" s="2748"/>
      <c r="Q36" s="2748"/>
      <c r="R36" s="2748"/>
      <c r="S36" s="2748"/>
      <c r="T36" s="2748"/>
      <c r="U36" s="2748"/>
      <c r="V36" s="2748"/>
      <c r="W36" s="2748"/>
      <c r="X36" s="2748"/>
      <c r="AD36" s="1618">
        <v>104</v>
      </c>
    </row>
    <row customHeight="1" ht="14.699999999999998">
      <c r="H37" s="1000"/>
      <c r="AD37" s="1618">
        <v>14</v>
      </c>
    </row>
    <row customHeight="1" ht="14.699999999999998">
      <c r="H38" s="1000"/>
      <c r="AD38" s="1618">
        <v>14</v>
      </c>
    </row>
    <row customHeight="1" ht="14.699999999999998">
      <c r="H39" s="1000"/>
      <c r="AD39" s="1618">
        <v>14</v>
      </c>
    </row>
    <row customHeight="1" ht="14.699999999999998">
      <c r="H40" s="1000"/>
      <c r="AD40" s="1618">
        <v>14</v>
      </c>
    </row>
    <row customHeight="1" ht="22.5" hidden="1">
      <c r="A41" s="1623" t="s">
        <v>82</v>
      </c>
      <c r="B41" s="1623">
        <v>0</v>
      </c>
      <c r="C41" s="1623">
        <v>0</v>
      </c>
      <c r="D41" s="1623">
        <v>0</v>
      </c>
      <c r="E41" s="1623">
        <v>0</v>
      </c>
      <c r="F41" s="1825">
        <v>0</v>
      </c>
      <c r="G41" s="1825">
        <v>0</v>
      </c>
      <c r="H41" s="1825">
        <v>0</v>
      </c>
      <c r="I41" s="1749">
        <v>3</v>
      </c>
      <c r="J41" s="807">
        <v>3</v>
      </c>
      <c r="K41" s="807">
        <v>3</v>
      </c>
      <c r="L41" s="1044">
        <v>12</v>
      </c>
      <c r="M41" s="1618">
        <v>31</v>
      </c>
      <c r="N41" s="1618">
        <v>1</v>
      </c>
      <c r="O41" s="1618">
        <v>24</v>
      </c>
      <c r="P41" s="1618">
        <v>24</v>
      </c>
      <c r="Q41" s="1618">
        <v>24</v>
      </c>
      <c r="R41" s="1618">
        <v>24</v>
      </c>
      <c r="S41" s="1618">
        <v>11</v>
      </c>
      <c r="T41" s="1618">
        <v>3</v>
      </c>
      <c r="U41" s="1618">
        <v>11</v>
      </c>
      <c r="V41" s="1618">
        <v>8</v>
      </c>
      <c r="W41" s="1618">
        <v>4</v>
      </c>
      <c r="X41" s="1618">
        <v>115</v>
      </c>
      <c r="Y41" s="974">
        <v>10</v>
      </c>
      <c r="Z41" s="974">
        <v>10</v>
      </c>
      <c r="AA41" s="974">
        <v>10</v>
      </c>
      <c r="AB41" s="974">
        <v>10</v>
      </c>
      <c r="AC41" s="974">
        <v>10</v>
      </c>
      <c r="AD41" s="161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2429BA-36C1-619B-BDBA-FB84D2CF19E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2B8FB5-37FC-F9DF-7DD9-8A8761E9767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0036CA-95FC-479C-9109-488117A5C1D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11A41A-87C3-6149-F279-CC07CABBC3A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AACBC8-0E31-C875-0DBA-3801919EE4B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D8247C-5B7B-2F6C-733E-25D2ACE9BDD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8502" width="15.00390625" hidden="1" customWidth="1"/>
    <col min="2" max="2" style="26326" width="15.00390625" hidden="1" customWidth="1"/>
    <col min="3" max="3" style="26370" width="3.00390625" customWidth="1"/>
    <col min="4" max="4" style="26371" width="6.00390625" customWidth="1"/>
    <col min="5" max="5" style="26370" width="52.00390625" customWidth="1"/>
    <col min="6" max="6" style="26370" width="48.00390625" customWidth="1"/>
    <col min="7" max="7" style="26370" width="121.00390625" customWidth="1"/>
    <col min="8" max="8" style="26370" width="8.00390625" customWidth="1"/>
    <col min="9" max="9" style="26370" width="64.00390625" customWidth="1"/>
    <col min="10" max="10" style="26370" width="9.140625" hidden="1"/>
  </cols>
  <sheetData>
    <row customHeight="1" ht="11.25" hidden="1">
      <c r="A1" s="2149" t="s">
        <v>423</v>
      </c>
      <c r="J1" s="918" t="s">
        <v>14</v>
      </c>
    </row>
    <row customHeight="1" ht="11.25" hidden="1">
      <c r="J2" s="918">
        <v>0</v>
      </c>
    </row>
    <row s="26288" customFormat="1" customHeight="1" ht="11.549999999999999">
      <c r="A3" s="2149"/>
      <c r="B3" s="964"/>
      <c r="D3" s="941"/>
      <c r="J3" s="940">
        <v>11</v>
      </c>
    </row>
    <row customHeight="1" ht="27.299999999999997">
      <c r="D4" s="262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21"/>
      <c r="F4" s="2622"/>
      <c r="I4" s="1178"/>
      <c r="J4" s="918">
        <v>26</v>
      </c>
    </row>
    <row customHeight="1" ht="18">
      <c r="D5" s="2639" t="str">
        <f>IF(org=0,"Не определено",org)</f>
        <v>КГУП "Примтеплоэнерго"</v>
      </c>
      <c r="E5" s="2639"/>
      <c r="F5" s="2639"/>
      <c r="I5" s="1178"/>
      <c r="J5" s="918">
        <v>17</v>
      </c>
    </row>
    <row s="26288" customFormat="1" customHeight="1" ht="11.549999999999999">
      <c r="A6" s="2149"/>
      <c r="B6" s="964"/>
      <c r="D6" s="1177"/>
      <c r="E6" s="1177"/>
      <c r="F6" s="1215"/>
      <c r="G6" s="1177"/>
      <c r="J6" s="940">
        <v>11</v>
      </c>
    </row>
    <row customHeight="1" ht="11.25" hidden="1">
      <c r="A7" s="920"/>
      <c r="B7" s="965"/>
      <c r="C7" s="920"/>
      <c r="D7" s="926"/>
      <c r="E7" s="2670"/>
      <c r="F7" s="2670"/>
      <c r="J7" s="918">
        <v>0</v>
      </c>
    </row>
    <row customHeight="1" ht="11.549999999999999">
      <c r="A8" s="920"/>
      <c r="B8" s="965"/>
      <c r="C8" s="920"/>
      <c r="D8" s="2667" t="s">
        <v>424</v>
      </c>
      <c r="E8" s="2668"/>
      <c r="F8" s="2668"/>
      <c r="G8" s="2671" t="s">
        <v>425</v>
      </c>
      <c r="J8" s="918">
        <v>11</v>
      </c>
    </row>
    <row customHeight="1" ht="11.549999999999999">
      <c r="A9" s="920"/>
      <c r="B9" s="965"/>
      <c r="C9" s="920"/>
      <c r="D9" s="935" t="s">
        <v>88</v>
      </c>
      <c r="E9" s="909" t="s">
        <v>426</v>
      </c>
      <c r="F9" s="909" t="s">
        <v>427</v>
      </c>
      <c r="G9" s="2672"/>
      <c r="J9" s="918">
        <v>11</v>
      </c>
    </row>
    <row customHeight="1" ht="12" hidden="1">
      <c r="A10" s="920"/>
      <c r="B10" s="965"/>
      <c r="C10" s="920"/>
      <c r="D10" s="927"/>
      <c r="E10" s="927"/>
      <c r="F10" s="927"/>
      <c r="G10" s="927"/>
      <c r="J10" s="918">
        <v>0</v>
      </c>
    </row>
    <row customHeight="1" ht="22.5" hidden="1">
      <c r="A11" s="920"/>
      <c r="B11" s="965"/>
      <c r="C11" s="920"/>
      <c r="D11" s="1472" t="s">
        <v>132</v>
      </c>
      <c r="E11" s="1475" t="s">
        <v>428</v>
      </c>
      <c r="F11" s="1474" t="str">
        <f>IF(region_name="","",region_name)</f>
        <v>Приморский край</v>
      </c>
      <c r="G11" s="1475" t="s">
        <v>429</v>
      </c>
      <c r="H11" s="938"/>
      <c r="J11" s="918">
        <v>0</v>
      </c>
    </row>
    <row customHeight="1" ht="22.5" hidden="1">
      <c r="A12" s="920"/>
      <c r="B12" s="965"/>
      <c r="C12" s="920"/>
      <c r="D12" s="908" t="s">
        <v>132</v>
      </c>
      <c r="E12" s="90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906" t="s">
        <v>430</v>
      </c>
      <c r="G12" s="937"/>
      <c r="H12" s="938"/>
      <c r="J12" s="918">
        <v>0</v>
      </c>
    </row>
    <row customHeight="1" ht="23.25">
      <c r="A13" s="920"/>
      <c r="B13" s="965"/>
      <c r="C13" s="920"/>
      <c r="D13" s="908" t="s">
        <v>132</v>
      </c>
      <c r="E13" s="905" t="str">
        <f>"Наименование юридического лица"&amp;IF(TEMPLATE_SPHERE="TKO"," (индивидуального предпринимателя)","")</f>
        <v>Наименование юридического лица</v>
      </c>
      <c r="F13" s="904"/>
      <c r="G13" s="90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38"/>
      <c r="J13" s="918">
        <v>22</v>
      </c>
    </row>
    <row customHeight="1" ht="22.5" hidden="1">
      <c r="A14" s="920"/>
      <c r="B14" s="965"/>
      <c r="C14" s="920"/>
      <c r="D14" s="1472" t="s">
        <v>431</v>
      </c>
      <c r="E14" s="1473" t="s">
        <v>432</v>
      </c>
      <c r="F14" s="1474" t="str">
        <f>IF(inn="","",inn)</f>
        <v>2536112729</v>
      </c>
      <c r="G14" s="1475" t="s">
        <v>433</v>
      </c>
      <c r="H14" s="938"/>
      <c r="J14" s="918">
        <v>0</v>
      </c>
    </row>
    <row customHeight="1" ht="22.5" hidden="1">
      <c r="A15" s="920"/>
      <c r="B15" s="965"/>
      <c r="C15" s="920"/>
      <c r="D15" s="1472" t="s">
        <v>434</v>
      </c>
      <c r="E15" s="1473" t="s">
        <v>435</v>
      </c>
      <c r="F15" s="1474" t="str">
        <f>IF(kpp="","",kpp)</f>
        <v>253801001</v>
      </c>
      <c r="G15" s="1475" t="s">
        <v>436</v>
      </c>
      <c r="H15" s="938"/>
      <c r="J15" s="918">
        <v>0</v>
      </c>
    </row>
    <row customHeight="1" ht="39">
      <c r="A16" s="920"/>
      <c r="B16" s="965"/>
      <c r="C16" s="920"/>
      <c r="D16" s="908" t="s">
        <v>102</v>
      </c>
      <c r="E16" s="90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04"/>
      <c r="G16" s="90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38"/>
      <c r="J16" s="918">
        <v>37</v>
      </c>
    </row>
    <row customHeight="1" ht="23.25">
      <c r="A17" s="920"/>
      <c r="B17" s="965"/>
      <c r="C17" s="920"/>
      <c r="D17" s="908" t="s">
        <v>90</v>
      </c>
      <c r="E17" s="905" t="str">
        <f>"Дата присвоения ОГРН"&amp;IF(TEMPLATE_SPHERE="TKO",""," (ОГРНИП)")</f>
        <v>Дата присвоения ОГРН (ОГРНИП)</v>
      </c>
      <c r="F17" s="2195" t="s">
        <v>22</v>
      </c>
      <c r="G17" s="907" t="str">
        <f>"Дата присвоения ОГРН"&amp;IF(TEMPLATE_SPHERE="TKO",""," (ОГРНИП)")&amp;" указывается в виде «ДД.ММ.ГГГГ»."</f>
        <v>Дата присвоения ОГРН (ОГРНИП) указывается в виде «ДД.ММ.ГГГГ».</v>
      </c>
      <c r="H17" s="938"/>
      <c r="J17" s="918">
        <v>22</v>
      </c>
    </row>
    <row customHeight="1" ht="71.25">
      <c r="A18" s="920"/>
      <c r="B18" s="965"/>
      <c r="C18" s="920"/>
      <c r="D18" s="908" t="s">
        <v>91</v>
      </c>
      <c r="E18" s="90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04"/>
      <c r="G18" s="937"/>
      <c r="H18" s="938"/>
      <c r="J18" s="918">
        <v>68</v>
      </c>
    </row>
    <row customHeight="1" ht="22.5" hidden="1">
      <c r="A19" s="2665" t="s">
        <v>437</v>
      </c>
      <c r="B19" s="965"/>
      <c r="C19" s="2676"/>
      <c r="D19" s="908" t="str">
        <f>A19</f>
        <v>5.1</v>
      </c>
      <c r="E19" s="905" t="s">
        <v>438</v>
      </c>
      <c r="F19" s="906" t="s">
        <v>430</v>
      </c>
      <c r="G19" s="907" t="s">
        <v>439</v>
      </c>
      <c r="H19" s="938"/>
      <c r="I19" s="1315"/>
      <c r="J19" s="918">
        <v>0</v>
      </c>
    </row>
    <row customHeight="1" ht="24" hidden="1">
      <c r="A20" s="2665"/>
      <c r="B20" s="965"/>
      <c r="C20" s="2676"/>
      <c r="D20" s="903" t="str">
        <f>D19&amp;".1"</f>
        <v>5.1.1</v>
      </c>
      <c r="E20" s="902" t="s">
        <v>440</v>
      </c>
      <c r="F20" s="1344" t="s">
        <v>22</v>
      </c>
      <c r="G20" s="937"/>
      <c r="H20" s="938"/>
      <c r="I20" s="1315"/>
      <c r="J20" s="918">
        <v>0</v>
      </c>
    </row>
    <row customHeight="1" ht="22.5" hidden="1">
      <c r="A21" s="2665"/>
      <c r="B21" s="965"/>
      <c r="C21" s="2676"/>
      <c r="D21" s="903" t="str">
        <f>D19&amp;".2"</f>
        <v>5.1.2</v>
      </c>
      <c r="E21" s="902" t="s">
        <v>441</v>
      </c>
      <c r="F21" s="2196" t="s">
        <v>22</v>
      </c>
      <c r="G21" s="907" t="s">
        <v>442</v>
      </c>
      <c r="H21" s="938"/>
      <c r="I21" s="1315"/>
      <c r="J21" s="918">
        <v>0</v>
      </c>
    </row>
    <row customHeight="1" ht="22.5" hidden="1">
      <c r="A22" s="2665"/>
      <c r="B22" s="965"/>
      <c r="C22" s="2676"/>
      <c r="D22" s="903" t="str">
        <f>D19&amp;".3"</f>
        <v>5.1.3</v>
      </c>
      <c r="E22" s="902" t="s">
        <v>443</v>
      </c>
      <c r="F22" s="1344" t="s">
        <v>22</v>
      </c>
      <c r="G22" s="937"/>
      <c r="H22" s="938"/>
      <c r="I22" s="1315"/>
      <c r="J22" s="918">
        <v>0</v>
      </c>
    </row>
    <row customHeight="1" ht="22.5" hidden="1">
      <c r="A23" s="2665"/>
      <c r="B23" s="965"/>
      <c r="C23" s="2676"/>
      <c r="D23" s="903" t="str">
        <f>D19&amp;".4"</f>
        <v>5.1.4</v>
      </c>
      <c r="E23" s="902" t="s">
        <v>444</v>
      </c>
      <c r="F23" s="1344" t="s">
        <v>22</v>
      </c>
      <c r="G23" s="907" t="s">
        <v>445</v>
      </c>
      <c r="H23" s="938"/>
      <c r="I23" s="1315"/>
      <c r="J23" s="918">
        <v>0</v>
      </c>
    </row>
    <row customHeight="1" ht="22.5" hidden="1">
      <c r="A24" s="2441"/>
      <c r="B24" s="965"/>
      <c r="C24" s="955"/>
      <c r="D24" s="930"/>
      <c r="E24" s="1631" t="s">
        <v>446</v>
      </c>
      <c r="F24" s="931"/>
      <c r="G24" s="932"/>
      <c r="H24" s="938"/>
      <c r="I24" s="1315"/>
      <c r="J24" s="918">
        <v>0</v>
      </c>
    </row>
    <row s="26326" customFormat="1" customHeight="1" ht="24.75" hidden="1">
      <c r="A25" s="920"/>
      <c r="B25" s="965"/>
      <c r="C25" s="965"/>
      <c r="D25" s="1469" t="s">
        <v>90</v>
      </c>
      <c r="E25" s="1471" t="s">
        <v>447</v>
      </c>
      <c r="F25" s="1476" t="s">
        <v>430</v>
      </c>
      <c r="G25" s="1471"/>
      <c r="J25" s="964">
        <v>0</v>
      </c>
    </row>
    <row s="26326" customFormat="1" customHeight="1" ht="11.25" hidden="1">
      <c r="A26" s="920"/>
      <c r="B26" s="965"/>
      <c r="C26" s="965"/>
      <c r="D26" s="1469" t="s">
        <v>448</v>
      </c>
      <c r="E26" s="1470" t="s">
        <v>449</v>
      </c>
      <c r="F26" s="1476" t="s">
        <v>430</v>
      </c>
      <c r="G26" s="1471"/>
      <c r="J26" s="964">
        <v>0</v>
      </c>
    </row>
    <row s="26326" customFormat="1" customHeight="1" ht="11.25" hidden="1">
      <c r="A27" s="920"/>
      <c r="B27" s="965"/>
      <c r="C27" s="965"/>
      <c r="D27" s="1469" t="s">
        <v>450</v>
      </c>
      <c r="E27" s="1477" t="s">
        <v>451</v>
      </c>
      <c r="F27" s="1478"/>
      <c r="G27" s="147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964">
        <v>0</v>
      </c>
    </row>
    <row s="26326" customFormat="1" customHeight="1" ht="11.25" hidden="1">
      <c r="A28" s="920"/>
      <c r="B28" s="965"/>
      <c r="C28" s="965"/>
      <c r="D28" s="1469" t="s">
        <v>452</v>
      </c>
      <c r="E28" s="1477" t="s">
        <v>453</v>
      </c>
      <c r="F28" s="1478"/>
      <c r="G28" s="147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964">
        <v>0</v>
      </c>
    </row>
    <row s="26326" customFormat="1" customHeight="1" ht="11.25" hidden="1">
      <c r="A29" s="920"/>
      <c r="B29" s="965"/>
      <c r="C29" s="965"/>
      <c r="D29" s="1469" t="s">
        <v>454</v>
      </c>
      <c r="E29" s="1477" t="s">
        <v>455</v>
      </c>
      <c r="F29" s="1478"/>
      <c r="G29" s="147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964">
        <v>0</v>
      </c>
    </row>
    <row s="26326" customFormat="1" customHeight="1" ht="11.25" hidden="1">
      <c r="A30" s="920"/>
      <c r="B30" s="965"/>
      <c r="C30" s="965"/>
      <c r="D30" s="1469" t="s">
        <v>456</v>
      </c>
      <c r="E30" s="1470" t="s">
        <v>457</v>
      </c>
      <c r="F30" s="1478"/>
      <c r="G30" s="1471"/>
      <c r="J30" s="964">
        <v>0</v>
      </c>
    </row>
    <row s="26326" customFormat="1" customHeight="1" ht="11.25" hidden="1">
      <c r="A31" s="920"/>
      <c r="B31" s="965"/>
      <c r="C31" s="965"/>
      <c r="D31" s="1469" t="s">
        <v>458</v>
      </c>
      <c r="E31" s="1470" t="s">
        <v>459</v>
      </c>
      <c r="F31" s="1478"/>
      <c r="G31" s="1471"/>
      <c r="J31" s="964">
        <v>0</v>
      </c>
    </row>
    <row s="26326" customFormat="1" customHeight="1" ht="11.25" hidden="1">
      <c r="A32" s="920"/>
      <c r="B32" s="965"/>
      <c r="C32" s="965"/>
      <c r="D32" s="1469" t="s">
        <v>460</v>
      </c>
      <c r="E32" s="1470" t="s">
        <v>461</v>
      </c>
      <c r="F32" s="1479"/>
      <c r="G32" s="1471"/>
      <c r="J32" s="964">
        <v>0</v>
      </c>
    </row>
    <row customHeight="1" ht="24">
      <c r="A33" s="920" t="str">
        <f>IF(TEMPLATE_SPHERE="HEAT","6","5")</f>
        <v>6</v>
      </c>
      <c r="B33" s="965"/>
      <c r="C33" s="920"/>
      <c r="D33" s="903" t="str">
        <f>A33</f>
        <v>6</v>
      </c>
      <c r="E33" s="90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906" t="s">
        <v>430</v>
      </c>
      <c r="G33" s="937"/>
      <c r="H33" s="938"/>
      <c r="J33" s="918">
        <v>23</v>
      </c>
    </row>
    <row customHeight="1" ht="23.25">
      <c r="A34" s="920"/>
      <c r="B34" s="965"/>
      <c r="C34" s="920"/>
      <c r="D34" s="903" t="str">
        <f>D33&amp;".1"</f>
        <v>6.1</v>
      </c>
      <c r="E34" s="905" t="str">
        <f>"фамилия"&amp;IF(TEMPLATE_SPHERE&lt;&gt;"HEAT"," руководителя","")</f>
        <v>фамилия</v>
      </c>
      <c r="F34" s="904"/>
      <c r="G34" s="90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38"/>
      <c r="J34" s="918">
        <v>22</v>
      </c>
    </row>
    <row customHeight="1" ht="23.25">
      <c r="A35" s="920"/>
      <c r="B35" s="965"/>
      <c r="C35" s="920"/>
      <c r="D35" s="903" t="str">
        <f>D33&amp;".2"</f>
        <v>6.2</v>
      </c>
      <c r="E35" s="905" t="str">
        <f>"имя"&amp;IF(TEMPLATE_SPHERE&lt;&gt;"HEAT"," руководителя","")</f>
        <v>имя</v>
      </c>
      <c r="F35" s="904"/>
      <c r="G35" s="90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38"/>
      <c r="J35" s="918">
        <v>22</v>
      </c>
    </row>
    <row customHeight="1" ht="24">
      <c r="A36" s="920"/>
      <c r="B36" s="965"/>
      <c r="C36" s="920"/>
      <c r="D36" s="903" t="str">
        <f>D33&amp;".3"</f>
        <v>6.3</v>
      </c>
      <c r="E36" s="905" t="str">
        <f>"отчество"&amp;IF(TEMPLATE_SPHERE&lt;&gt;"HEAT"," руководителя","")</f>
        <v>отчество</v>
      </c>
      <c r="F36" s="1161"/>
      <c r="G36" s="90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38"/>
      <c r="J36" s="918">
        <v>23</v>
      </c>
    </row>
    <row customHeight="1" ht="35.699999999999996">
      <c r="A37" s="920"/>
      <c r="B37" s="965"/>
      <c r="C37" s="920"/>
      <c r="D37" s="903">
        <f>D33+1</f>
        <v>7</v>
      </c>
      <c r="E37" s="90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904"/>
      <c r="G37" s="907" t="s">
        <v>462</v>
      </c>
      <c r="H37" s="938"/>
      <c r="J37" s="918">
        <v>34</v>
      </c>
    </row>
    <row customHeight="1" ht="35.699999999999996">
      <c r="A38" s="920"/>
      <c r="B38" s="965"/>
      <c r="C38" s="920"/>
      <c r="D38" s="903">
        <f>D37+1</f>
        <v>8</v>
      </c>
      <c r="E38" s="90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904"/>
      <c r="G38" s="907" t="s">
        <v>462</v>
      </c>
      <c r="H38" s="938"/>
      <c r="J38" s="918">
        <v>34</v>
      </c>
    </row>
    <row customHeight="1" ht="23.25">
      <c r="A39" s="920"/>
      <c r="B39" s="965"/>
      <c r="C39" s="920"/>
      <c r="D39" s="903">
        <f>D38+1</f>
        <v>9</v>
      </c>
      <c r="E39" s="90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906" t="s">
        <v>430</v>
      </c>
      <c r="G39" s="267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38"/>
      <c r="J39" s="918">
        <v>22</v>
      </c>
    </row>
    <row customHeight="1" ht="22.5" hidden="1">
      <c r="A40" s="920"/>
      <c r="B40" s="965"/>
      <c r="C40" s="920"/>
      <c r="D40" s="903" t="str">
        <f>D39&amp;".0"</f>
        <v>9.0</v>
      </c>
      <c r="E40" s="2068"/>
      <c r="F40" s="1344"/>
      <c r="G40" s="2674"/>
      <c r="H40" s="938"/>
      <c r="J40" s="918">
        <v>0</v>
      </c>
    </row>
    <row customHeight="1" ht="23.25">
      <c r="A41" s="920"/>
      <c r="B41" s="920"/>
      <c r="C41" s="2151"/>
      <c r="D41" s="903" t="str">
        <f>D39&amp;".1"</f>
        <v>9.1</v>
      </c>
      <c r="E41" s="1323"/>
      <c r="F41" s="1324"/>
      <c r="G41" s="2674"/>
      <c r="H41" s="938"/>
      <c r="J41" s="918">
        <v>22</v>
      </c>
    </row>
    <row customHeight="1" ht="15.75">
      <c r="A42" s="920"/>
      <c r="B42" s="965"/>
      <c r="C42" s="920"/>
      <c r="D42" s="930"/>
      <c r="E42" s="878" t="s">
        <v>463</v>
      </c>
      <c r="F42" s="932"/>
      <c r="G42" s="2675"/>
      <c r="H42" s="939"/>
      <c r="J42" s="918">
        <v>15</v>
      </c>
    </row>
    <row customHeight="1" ht="27.299999999999997">
      <c r="A43" s="920"/>
      <c r="B43" s="965"/>
      <c r="C43" s="920"/>
      <c r="D43" s="903">
        <f>D39+1</f>
        <v>10</v>
      </c>
      <c r="E43" s="90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25"/>
      <c r="G43" s="90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38"/>
      <c r="J43" s="918">
        <v>26</v>
      </c>
    </row>
    <row customHeight="1" ht="23.25">
      <c r="A44" s="920"/>
      <c r="B44" s="965"/>
      <c r="C44" s="920"/>
      <c r="D44" s="903">
        <f>D43+1</f>
        <v>11</v>
      </c>
      <c r="E44" s="90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41"/>
      <c r="G44" s="937" t="s">
        <v>464</v>
      </c>
      <c r="H44" s="938"/>
      <c r="J44" s="918">
        <v>22</v>
      </c>
    </row>
    <row customHeight="1" ht="23.25">
      <c r="A45" s="920"/>
      <c r="B45" s="965"/>
      <c r="C45" s="920"/>
      <c r="D45" s="903">
        <f>D44+1</f>
        <v>12</v>
      </c>
      <c r="E45" s="901" t="s">
        <v>465</v>
      </c>
      <c r="F45" s="906" t="s">
        <v>430</v>
      </c>
      <c r="G45" s="900" t="str">
        <f>IF(TEMPLATE_SPHERE="TKO","Указывается режим работы организации.","")</f>
        <v/>
      </c>
      <c r="H45" s="938"/>
      <c r="J45" s="918">
        <v>22</v>
      </c>
    </row>
    <row customHeight="1" ht="24">
      <c r="A46" s="920"/>
      <c r="B46" s="965"/>
      <c r="C46" s="920"/>
      <c r="D46" s="903" t="str">
        <f>D45&amp;".1"</f>
        <v>12.1</v>
      </c>
      <c r="E46" s="905" t="str">
        <f>"режим работы регулируемой организации"&amp;IF(TEMPLATE_SPHERE="HEAT",", ЕТО, ТО","")</f>
        <v>режим работы регулируемой организации, ЕТО, ТО</v>
      </c>
      <c r="F46" s="2147"/>
      <c r="G46" s="900" t="s">
        <v>466</v>
      </c>
      <c r="H46" s="938"/>
      <c r="J46" s="918">
        <v>23</v>
      </c>
    </row>
    <row customHeight="1" ht="24">
      <c r="A47" s="2665"/>
      <c r="B47" s="965"/>
      <c r="C47" s="955"/>
      <c r="D47" s="903" t="str">
        <f>D45&amp;".2"</f>
        <v>12.2</v>
      </c>
      <c r="E47" s="905" t="s">
        <v>467</v>
      </c>
      <c r="F47" s="953"/>
      <c r="G47" s="900" t="s">
        <v>468</v>
      </c>
      <c r="H47" s="938"/>
      <c r="J47" s="918">
        <v>23</v>
      </c>
    </row>
    <row customHeight="1" ht="24">
      <c r="A48" s="2665"/>
      <c r="B48" s="965"/>
      <c r="C48" s="955"/>
      <c r="D48" s="903" t="str">
        <f>D45&amp;".3"</f>
        <v>12.3</v>
      </c>
      <c r="E48" s="905" t="s">
        <v>469</v>
      </c>
      <c r="F48" s="953"/>
      <c r="G48" s="900" t="s">
        <v>470</v>
      </c>
      <c r="H48" s="938"/>
      <c r="J48" s="918">
        <v>23</v>
      </c>
    </row>
    <row customHeight="1" ht="24">
      <c r="A49" s="2665"/>
      <c r="B49" s="965"/>
      <c r="C49" s="955"/>
      <c r="D49" s="903" t="str">
        <f>IF(TEMPLATE_SPHERE="TKO",D45&amp;".0",D45&amp;".4")</f>
        <v>12.4</v>
      </c>
      <c r="E49" s="899" t="s">
        <v>471</v>
      </c>
      <c r="F49" s="2148"/>
      <c r="G49" s="2225" t="s">
        <v>472</v>
      </c>
      <c r="H49" s="938"/>
      <c r="J49" s="918">
        <v>23</v>
      </c>
    </row>
    <row customHeight="1" ht="24">
      <c r="A50" s="920"/>
      <c r="B50" s="965"/>
      <c r="C50" s="920"/>
      <c r="D50" s="930"/>
      <c r="E50" s="878" t="s">
        <v>473</v>
      </c>
      <c r="F50" s="931"/>
      <c r="G50" s="2225" t="s">
        <v>474</v>
      </c>
      <c r="H50" s="939"/>
      <c r="J50" s="918">
        <v>23</v>
      </c>
    </row>
    <row customHeight="1" ht="24">
      <c r="A51" s="1321"/>
      <c r="B51" s="965"/>
      <c r="C51" s="955"/>
      <c r="D51" s="903">
        <f>D45+1</f>
        <v>13</v>
      </c>
      <c r="E51" s="991" t="s">
        <v>475</v>
      </c>
      <c r="F51" s="953"/>
      <c r="G51" s="215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38"/>
      <c r="J51" s="918">
        <v>23</v>
      </c>
    </row>
    <row customHeight="1" ht="11.549999999999999">
      <c r="A52" s="920"/>
      <c r="B52" s="965"/>
      <c r="C52" s="920"/>
      <c r="J52" s="918">
        <v>11</v>
      </c>
    </row>
    <row s="26361" customFormat="1" customHeight="1" ht="31.5">
      <c r="A53" s="2150"/>
      <c r="B53" s="966"/>
      <c r="C53" s="2666"/>
      <c r="D53" s="266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69"/>
      <c r="F53" s="2669"/>
      <c r="G53" s="2669"/>
      <c r="H53" s="917"/>
      <c r="I53" s="917"/>
      <c r="J53" s="923">
        <v>30</v>
      </c>
    </row>
    <row s="26361" customFormat="1" customHeight="1" ht="42">
      <c r="A54" s="920"/>
      <c r="B54" s="965"/>
      <c r="C54" s="2666"/>
      <c r="D54" s="266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69"/>
      <c r="F54" s="2669"/>
      <c r="G54" s="2669"/>
      <c r="J54" s="923">
        <v>40</v>
      </c>
    </row>
    <row customHeight="1" ht="11.549999999999999">
      <c r="D55" s="921"/>
      <c r="E55" s="922"/>
      <c r="F55" s="922"/>
      <c r="G55" s="922"/>
      <c r="J55" s="918">
        <v>11</v>
      </c>
    </row>
    <row customHeight="1" ht="28.5">
      <c r="D56" s="924"/>
      <c r="E56" s="921"/>
      <c r="F56" s="933"/>
      <c r="G56" s="933"/>
      <c r="J56" s="918">
        <v>27</v>
      </c>
    </row>
    <row customHeight="1" ht="11.549999999999999">
      <c r="D57" s="921"/>
      <c r="E57" s="921"/>
      <c r="F57" s="922"/>
      <c r="G57" s="922"/>
      <c r="J57" s="918">
        <v>11</v>
      </c>
    </row>
    <row customHeight="1" ht="40.949999999999996">
      <c r="D58" s="925"/>
      <c r="E58" s="934"/>
      <c r="F58" s="934"/>
      <c r="G58" s="934"/>
      <c r="J58" s="918">
        <v>39</v>
      </c>
    </row>
    <row customHeight="1" ht="28.5">
      <c r="D59" s="925"/>
      <c r="E59" s="934"/>
      <c r="F59" s="934"/>
      <c r="G59" s="934"/>
      <c r="J59" s="918">
        <v>27</v>
      </c>
    </row>
    <row customHeight="1" ht="11.25" hidden="1">
      <c r="A60" s="2149" t="s">
        <v>82</v>
      </c>
      <c r="B60" s="964">
        <v>0</v>
      </c>
      <c r="C60" s="918">
        <v>3</v>
      </c>
      <c r="D60" s="919">
        <v>6</v>
      </c>
      <c r="E60" s="918">
        <v>52</v>
      </c>
      <c r="F60" s="918">
        <v>48</v>
      </c>
      <c r="G60" s="918">
        <v>121</v>
      </c>
      <c r="H60" s="918">
        <v>8</v>
      </c>
      <c r="I60" s="918">
        <v>64</v>
      </c>
      <c r="J60" s="91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0CD7B-3613-FF7C-E511-A5BAB9E436A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0FB402-D2CE-E7EF-FEB7-5F16D63F4A6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FB2D55-403C-9413-829C-D135C227216E}"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2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DA87F1-0508-B59C-F169-9947BAC0443A}" mc:Ignorable="x14ac xr xr2 xr3">
  <dimension ref="A1:E8"/>
  <sheetViews>
    <sheetView topLeftCell="A1" showGridLines="0" workbookViewId="0">
      <selection activeCell="A1" sqref="A1"/>
    </sheetView>
  </sheetViews>
  <sheetFormatPr customHeight="1" defaultRowHeight="11.25"/>
  <cols>
    <col min="1" max="1" style="28966" width="10.57421875" customWidth="1"/>
    <col min="2" max="2" style="28966" width="8.7109375" customWidth="1"/>
    <col min="3" max="3" style="28966" width="18.140625" customWidth="1"/>
    <col min="4" max="4" style="28966" width="12.57421875" customWidth="1"/>
  </cols>
  <sheetData>
    <row customHeight="1" ht="11.25">
      <c r="A1" s="3078" t="s">
        <v>6092</v>
      </c>
      <c r="B1" s="3079" t="s">
        <v>6093</v>
      </c>
      <c r="C1" s="3080" t="s">
        <v>6094</v>
      </c>
      <c r="D1" s="3081"/>
      <c r="E1" s="1299" t="s">
        <v>6095</v>
      </c>
    </row>
    <row customHeight="1" ht="11.25">
      <c r="A2" s="3082"/>
      <c r="B2" s="1228" t="s">
        <v>27</v>
      </c>
      <c r="C2" s="1216"/>
      <c r="D2" s="1227"/>
      <c r="E2" s="1299"/>
    </row>
    <row customHeight="1" ht="11.25">
      <c r="A3" s="3083"/>
      <c r="B3" s="3084" t="s">
        <v>33</v>
      </c>
      <c r="C3" s="1216"/>
      <c r="D3" s="1227"/>
      <c r="E3" s="1299"/>
    </row>
    <row customHeight="1" ht="11.25">
      <c r="A4" s="3085"/>
      <c r="B4" s="1229" t="s">
        <v>5524</v>
      </c>
      <c r="C4" s="1216"/>
      <c r="D4" s="1227"/>
      <c r="E4" s="1299"/>
    </row>
    <row customHeight="1" ht="11.25">
      <c r="A5" s="3086"/>
      <c r="B5" s="1229" t="s">
        <v>5519</v>
      </c>
      <c r="C5" s="3087" t="s">
        <v>5859</v>
      </c>
      <c r="D5" s="3088" t="s">
        <v>6096</v>
      </c>
      <c r="E5" s="1299"/>
    </row>
    <row s="28966" customFormat="1" customHeight="1" ht="11.25">
      <c r="A6" s="3089"/>
      <c r="B6" s="1229" t="s">
        <v>5527</v>
      </c>
      <c r="C6" s="1216"/>
      <c r="D6" s="1227"/>
      <c r="E6" s="1299"/>
    </row>
    <row customHeight="1" ht="11.25">
      <c r="A7" s="3090"/>
      <c r="B7" s="1229" t="s">
        <v>5535</v>
      </c>
      <c r="C7" s="1216"/>
      <c r="D7" s="1227"/>
      <c r="E7" s="1299"/>
    </row>
    <row customHeight="1" ht="11.25">
      <c r="A8" s="1219"/>
      <c r="B8" s="1229" t="s">
        <v>5530</v>
      </c>
      <c r="C8" s="1216"/>
      <c r="D8" s="1227"/>
      <c r="E8" s="129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4D76B2-803A-C1FA-654D-9F063E88691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7A272D-B215-F288-8E72-30F6637810C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D53F72-FD8A-E5F7-88BE-5397CCACE1B5}"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28966" width="9.140625"/>
    <col min="3" max="3" style="28966" width="20.7109375" customWidth="1"/>
    <col min="4" max="4" style="28966" width="25.140625" customWidth="1"/>
    <col min="5" max="9" style="28966" width="9.140625"/>
  </cols>
  <sheetData>
    <row customHeight="1" ht="11.25">
      <c r="A1" s="531" t="s">
        <v>6097</v>
      </c>
      <c r="B1" s="531" t="s">
        <v>6098</v>
      </c>
      <c r="C1" s="531" t="s">
        <v>6099</v>
      </c>
      <c r="D1" s="531" t="s">
        <v>6100</v>
      </c>
      <c r="E1" s="531" t="s">
        <v>6101</v>
      </c>
      <c r="F1" s="531" t="s">
        <v>6102</v>
      </c>
      <c r="G1" s="531" t="s">
        <v>6103</v>
      </c>
      <c r="H1" s="531" t="s">
        <v>6104</v>
      </c>
      <c r="I1" s="531" t="s">
        <v>6105</v>
      </c>
    </row>
    <row customHeight="1" ht="11.25">
      <c r="A2" s="6229" t="s">
        <v>6106</v>
      </c>
      <c r="B2" s="6229" t="s">
        <v>16</v>
      </c>
      <c r="C2" s="6229" t="s">
        <v>22</v>
      </c>
      <c r="D2" s="6229" t="s">
        <v>6107</v>
      </c>
      <c r="E2" s="6229" t="s">
        <v>6108</v>
      </c>
      <c r="F2" s="6229" t="s">
        <v>6109</v>
      </c>
      <c r="G2" s="6229" t="s">
        <v>22</v>
      </c>
      <c r="H2" s="6229" t="s">
        <v>22</v>
      </c>
      <c r="I2" s="6229" t="s">
        <v>931</v>
      </c>
    </row>
    <row customHeight="1" ht="11.25">
      <c r="A3" s="6229" t="s">
        <v>6106</v>
      </c>
      <c r="B3" s="6229" t="s">
        <v>16</v>
      </c>
      <c r="C3" s="6229" t="s">
        <v>6110</v>
      </c>
      <c r="D3" s="6229" t="s">
        <v>6111</v>
      </c>
      <c r="E3" s="6229" t="s">
        <v>6112</v>
      </c>
      <c r="F3" s="6229" t="s">
        <v>6113</v>
      </c>
      <c r="G3" s="6229" t="s">
        <v>22</v>
      </c>
      <c r="H3" s="6229" t="s">
        <v>22</v>
      </c>
      <c r="I3" s="6229" t="s">
        <v>931</v>
      </c>
    </row>
    <row customHeight="1" ht="11.25">
      <c r="A4" s="6229" t="s">
        <v>6106</v>
      </c>
      <c r="B4" s="6229" t="s">
        <v>16</v>
      </c>
      <c r="C4" s="6229" t="s">
        <v>6114</v>
      </c>
      <c r="D4" s="6229" t="s">
        <v>6115</v>
      </c>
      <c r="E4" s="6229" t="s">
        <v>6116</v>
      </c>
      <c r="F4" s="6229" t="s">
        <v>6117</v>
      </c>
      <c r="G4" s="6229" t="s">
        <v>22</v>
      </c>
      <c r="H4" s="6229" t="s">
        <v>22</v>
      </c>
      <c r="I4" s="6229" t="s">
        <v>931</v>
      </c>
    </row>
    <row customHeight="1" ht="11.25">
      <c r="A5" s="6229" t="s">
        <v>6106</v>
      </c>
      <c r="B5" s="6229" t="s">
        <v>16</v>
      </c>
      <c r="C5" s="6229" t="s">
        <v>6118</v>
      </c>
      <c r="D5" s="6229" t="s">
        <v>6119</v>
      </c>
      <c r="E5" s="6229" t="s">
        <v>6120</v>
      </c>
      <c r="F5" s="6229" t="s">
        <v>6121</v>
      </c>
      <c r="G5" s="6229" t="s">
        <v>22</v>
      </c>
      <c r="H5" s="6229" t="s">
        <v>22</v>
      </c>
      <c r="I5" s="6229" t="s">
        <v>931</v>
      </c>
    </row>
    <row customHeight="1" ht="11.25">
      <c r="A6" s="6229" t="s">
        <v>6106</v>
      </c>
      <c r="B6" s="6229" t="s">
        <v>16</v>
      </c>
      <c r="C6" s="6229" t="s">
        <v>6122</v>
      </c>
      <c r="D6" s="6229" t="s">
        <v>6123</v>
      </c>
      <c r="E6" s="6229" t="s">
        <v>6124</v>
      </c>
      <c r="F6" s="6229" t="s">
        <v>6125</v>
      </c>
      <c r="G6" s="6229" t="s">
        <v>22</v>
      </c>
      <c r="H6" s="6229" t="s">
        <v>22</v>
      </c>
      <c r="I6" s="6229" t="s">
        <v>931</v>
      </c>
    </row>
    <row customHeight="1" ht="11.25">
      <c r="A7" s="6229" t="s">
        <v>6106</v>
      </c>
      <c r="B7" s="6229" t="s">
        <v>16</v>
      </c>
      <c r="C7" s="6229" t="s">
        <v>6126</v>
      </c>
      <c r="D7" s="6229" t="s">
        <v>6123</v>
      </c>
      <c r="E7" s="6229" t="s">
        <v>6124</v>
      </c>
      <c r="F7" s="6229" t="s">
        <v>6127</v>
      </c>
      <c r="G7" s="6229" t="s">
        <v>6128</v>
      </c>
      <c r="H7" s="6229" t="s">
        <v>22</v>
      </c>
      <c r="I7" s="6229" t="s">
        <v>931</v>
      </c>
    </row>
    <row customHeight="1" ht="11.25">
      <c r="A8" s="6229" t="s">
        <v>6106</v>
      </c>
      <c r="B8" s="6229" t="s">
        <v>16</v>
      </c>
      <c r="C8" s="6229" t="s">
        <v>6129</v>
      </c>
      <c r="D8" s="6229" t="s">
        <v>6130</v>
      </c>
      <c r="E8" s="6229" t="s">
        <v>6124</v>
      </c>
      <c r="F8" s="6229" t="s">
        <v>6131</v>
      </c>
      <c r="G8" s="6229" t="s">
        <v>22</v>
      </c>
      <c r="H8" s="6229" t="s">
        <v>22</v>
      </c>
      <c r="I8" s="6229" t="s">
        <v>931</v>
      </c>
    </row>
    <row customHeight="1" ht="11.25">
      <c r="A9" s="6229" t="s">
        <v>6106</v>
      </c>
      <c r="B9" s="6229" t="s">
        <v>16</v>
      </c>
      <c r="C9" s="6229" t="s">
        <v>6132</v>
      </c>
      <c r="D9" s="6229" t="s">
        <v>6133</v>
      </c>
      <c r="E9" s="6229" t="s">
        <v>6124</v>
      </c>
      <c r="F9" s="6229" t="s">
        <v>6134</v>
      </c>
      <c r="G9" s="6229" t="s">
        <v>22</v>
      </c>
      <c r="H9" s="6229" t="s">
        <v>22</v>
      </c>
      <c r="I9" s="6229" t="s">
        <v>931</v>
      </c>
    </row>
    <row customHeight="1" ht="11.25">
      <c r="A10" s="6229" t="s">
        <v>6106</v>
      </c>
      <c r="B10" s="6229" t="s">
        <v>16</v>
      </c>
      <c r="C10" s="6229" t="s">
        <v>6135</v>
      </c>
      <c r="D10" s="6229" t="s">
        <v>6136</v>
      </c>
      <c r="E10" s="6229" t="s">
        <v>6137</v>
      </c>
      <c r="F10" s="6229" t="s">
        <v>6138</v>
      </c>
      <c r="G10" s="6229" t="s">
        <v>22</v>
      </c>
      <c r="H10" s="6229" t="s">
        <v>22</v>
      </c>
      <c r="I10" s="6229" t="s">
        <v>931</v>
      </c>
    </row>
    <row customHeight="1" ht="11.25">
      <c r="A11" s="6229" t="s">
        <v>6106</v>
      </c>
      <c r="B11" s="6229" t="s">
        <v>16</v>
      </c>
      <c r="C11" s="6229" t="s">
        <v>6139</v>
      </c>
      <c r="D11" s="6229" t="s">
        <v>6140</v>
      </c>
      <c r="E11" s="6229" t="s">
        <v>6141</v>
      </c>
      <c r="F11" s="6229" t="s">
        <v>6142</v>
      </c>
      <c r="G11" s="6229" t="s">
        <v>22</v>
      </c>
      <c r="H11" s="6229" t="s">
        <v>22</v>
      </c>
      <c r="I11" s="6229" t="s">
        <v>931</v>
      </c>
    </row>
    <row customHeight="1" ht="11.25">
      <c r="A12" s="6229" t="s">
        <v>6106</v>
      </c>
      <c r="B12" s="6229" t="s">
        <v>16</v>
      </c>
      <c r="C12" s="6229" t="s">
        <v>6143</v>
      </c>
      <c r="D12" s="6229" t="s">
        <v>6144</v>
      </c>
      <c r="E12" s="6229" t="s">
        <v>6145</v>
      </c>
      <c r="F12" s="6229" t="s">
        <v>6146</v>
      </c>
      <c r="G12" s="6229" t="s">
        <v>22</v>
      </c>
      <c r="H12" s="6229" t="s">
        <v>22</v>
      </c>
      <c r="I12" s="6229" t="s">
        <v>931</v>
      </c>
    </row>
    <row customHeight="1" ht="11.25">
      <c r="A13" s="6229" t="s">
        <v>6106</v>
      </c>
      <c r="B13" s="6229" t="s">
        <v>16</v>
      </c>
      <c r="C13" s="6229" t="s">
        <v>6147</v>
      </c>
      <c r="D13" s="6229" t="s">
        <v>6148</v>
      </c>
      <c r="E13" s="6229" t="s">
        <v>6149</v>
      </c>
      <c r="F13" s="6229" t="s">
        <v>6150</v>
      </c>
      <c r="G13" s="6229" t="s">
        <v>22</v>
      </c>
      <c r="H13" s="6229" t="s">
        <v>22</v>
      </c>
      <c r="I13" s="6229" t="s">
        <v>931</v>
      </c>
    </row>
    <row customHeight="1" ht="11.25">
      <c r="A14" s="6229" t="s">
        <v>6106</v>
      </c>
      <c r="B14" s="6229" t="s">
        <v>16</v>
      </c>
      <c r="C14" s="6229" t="s">
        <v>6151</v>
      </c>
      <c r="D14" s="6229" t="s">
        <v>6152</v>
      </c>
      <c r="E14" s="6229" t="s">
        <v>6153</v>
      </c>
      <c r="F14" s="6229" t="s">
        <v>6154</v>
      </c>
      <c r="G14" s="6229" t="s">
        <v>6155</v>
      </c>
      <c r="H14" s="6229" t="s">
        <v>22</v>
      </c>
      <c r="I14" s="6229" t="s">
        <v>931</v>
      </c>
    </row>
    <row customHeight="1" ht="11.25">
      <c r="A15" s="6229" t="s">
        <v>6106</v>
      </c>
      <c r="B15" s="6229" t="s">
        <v>16</v>
      </c>
      <c r="C15" s="6229" t="s">
        <v>6156</v>
      </c>
      <c r="D15" s="6229" t="s">
        <v>6157</v>
      </c>
      <c r="E15" s="6229" t="s">
        <v>6158</v>
      </c>
      <c r="F15" s="6229" t="s">
        <v>6117</v>
      </c>
      <c r="G15" s="6229" t="s">
        <v>22</v>
      </c>
      <c r="H15" s="6229" t="s">
        <v>22</v>
      </c>
      <c r="I15" s="6229" t="s">
        <v>931</v>
      </c>
    </row>
    <row customHeight="1" ht="11.25">
      <c r="A16" s="6229" t="s">
        <v>6106</v>
      </c>
      <c r="B16" s="6229" t="s">
        <v>16</v>
      </c>
      <c r="C16" s="6229" t="s">
        <v>6159</v>
      </c>
      <c r="D16" s="6229" t="s">
        <v>6160</v>
      </c>
      <c r="E16" s="6229" t="s">
        <v>6161</v>
      </c>
      <c r="F16" s="6229" t="s">
        <v>6162</v>
      </c>
      <c r="G16" s="6229" t="s">
        <v>22</v>
      </c>
      <c r="H16" s="6229" t="s">
        <v>22</v>
      </c>
      <c r="I16" s="6229" t="s">
        <v>931</v>
      </c>
    </row>
    <row customHeight="1" ht="11.25">
      <c r="A17" s="6229" t="s">
        <v>6106</v>
      </c>
      <c r="B17" s="6229" t="s">
        <v>16</v>
      </c>
      <c r="C17" s="6229" t="s">
        <v>6163</v>
      </c>
      <c r="D17" s="6229" t="s">
        <v>6164</v>
      </c>
      <c r="E17" s="6229" t="s">
        <v>6165</v>
      </c>
      <c r="F17" s="6229" t="s">
        <v>6166</v>
      </c>
      <c r="G17" s="6229" t="s">
        <v>6167</v>
      </c>
      <c r="H17" s="6229" t="s">
        <v>22</v>
      </c>
      <c r="I17" s="6229" t="s">
        <v>931</v>
      </c>
    </row>
    <row customHeight="1" ht="11.25">
      <c r="A18" s="6229" t="s">
        <v>6106</v>
      </c>
      <c r="B18" s="6229" t="s">
        <v>16</v>
      </c>
      <c r="C18" s="6229" t="s">
        <v>6168</v>
      </c>
      <c r="D18" s="6229" t="s">
        <v>6169</v>
      </c>
      <c r="E18" s="6229" t="s">
        <v>6170</v>
      </c>
      <c r="F18" s="6229" t="s">
        <v>6171</v>
      </c>
      <c r="G18" s="6229" t="s">
        <v>6172</v>
      </c>
      <c r="H18" s="6229" t="s">
        <v>22</v>
      </c>
      <c r="I18" s="6229" t="s">
        <v>931</v>
      </c>
    </row>
    <row customHeight="1" ht="11.25">
      <c r="A19" s="6229" t="s">
        <v>6106</v>
      </c>
      <c r="B19" s="6229" t="s">
        <v>16</v>
      </c>
      <c r="C19" s="6229" t="s">
        <v>6173</v>
      </c>
      <c r="D19" s="6229" t="s">
        <v>6174</v>
      </c>
      <c r="E19" s="6229" t="s">
        <v>6175</v>
      </c>
      <c r="F19" s="6229" t="s">
        <v>6138</v>
      </c>
      <c r="G19" s="6229" t="s">
        <v>22</v>
      </c>
      <c r="H19" s="6229" t="s">
        <v>22</v>
      </c>
      <c r="I19" s="6229" t="s">
        <v>931</v>
      </c>
    </row>
    <row customHeight="1" ht="11.25">
      <c r="A20" s="6229" t="s">
        <v>6106</v>
      </c>
      <c r="B20" s="6229" t="s">
        <v>16</v>
      </c>
      <c r="C20" s="6229" t="s">
        <v>6176</v>
      </c>
      <c r="D20" s="6229" t="s">
        <v>6177</v>
      </c>
      <c r="E20" s="6229" t="s">
        <v>6178</v>
      </c>
      <c r="F20" s="6229" t="s">
        <v>6179</v>
      </c>
      <c r="G20" s="6229" t="s">
        <v>22</v>
      </c>
      <c r="H20" s="6229" t="s">
        <v>22</v>
      </c>
      <c r="I20" s="6229" t="s">
        <v>931</v>
      </c>
    </row>
    <row customHeight="1" ht="11.25">
      <c r="A21" s="6229" t="s">
        <v>6106</v>
      </c>
      <c r="B21" s="6229" t="s">
        <v>16</v>
      </c>
      <c r="C21" s="6229" t="s">
        <v>6180</v>
      </c>
      <c r="D21" s="6229" t="s">
        <v>6181</v>
      </c>
      <c r="E21" s="6229" t="s">
        <v>6182</v>
      </c>
      <c r="F21" s="6229" t="s">
        <v>6150</v>
      </c>
      <c r="G21" s="6229" t="s">
        <v>6183</v>
      </c>
      <c r="H21" s="6229" t="s">
        <v>22</v>
      </c>
      <c r="I21" s="6229" t="s">
        <v>931</v>
      </c>
    </row>
    <row customHeight="1" ht="11.25">
      <c r="A22" s="6229" t="s">
        <v>6106</v>
      </c>
      <c r="B22" s="6229" t="s">
        <v>16</v>
      </c>
      <c r="C22" s="6229" t="s">
        <v>6184</v>
      </c>
      <c r="D22" s="6229" t="s">
        <v>6185</v>
      </c>
      <c r="E22" s="6229" t="s">
        <v>6186</v>
      </c>
      <c r="F22" s="6229" t="s">
        <v>6187</v>
      </c>
      <c r="G22" s="6229" t="s">
        <v>22</v>
      </c>
      <c r="H22" s="6229" t="s">
        <v>22</v>
      </c>
      <c r="I22" s="6229" t="s">
        <v>931</v>
      </c>
    </row>
    <row customHeight="1" ht="11.25">
      <c r="A23" s="6229" t="s">
        <v>6106</v>
      </c>
      <c r="B23" s="6229" t="s">
        <v>16</v>
      </c>
      <c r="C23" s="6229" t="s">
        <v>6188</v>
      </c>
      <c r="D23" s="6229" t="s">
        <v>6189</v>
      </c>
      <c r="E23" s="6229" t="s">
        <v>6190</v>
      </c>
      <c r="F23" s="6229" t="s">
        <v>6109</v>
      </c>
      <c r="G23" s="6229" t="s">
        <v>6191</v>
      </c>
      <c r="H23" s="6229" t="s">
        <v>22</v>
      </c>
      <c r="I23" s="6229" t="s">
        <v>931</v>
      </c>
    </row>
    <row customHeight="1" ht="11.25">
      <c r="A24" s="6229" t="s">
        <v>6106</v>
      </c>
      <c r="B24" s="6229" t="s">
        <v>16</v>
      </c>
      <c r="C24" s="6229" t="s">
        <v>6192</v>
      </c>
      <c r="D24" s="6229" t="s">
        <v>6193</v>
      </c>
      <c r="E24" s="6229" t="s">
        <v>6194</v>
      </c>
      <c r="F24" s="6229" t="s">
        <v>6195</v>
      </c>
      <c r="G24" s="6229" t="s">
        <v>22</v>
      </c>
      <c r="H24" s="6229" t="s">
        <v>22</v>
      </c>
      <c r="I24" s="6229" t="s">
        <v>931</v>
      </c>
    </row>
    <row customHeight="1" ht="11.25">
      <c r="A25" s="6229" t="s">
        <v>6106</v>
      </c>
      <c r="B25" s="6229" t="s">
        <v>16</v>
      </c>
      <c r="C25" s="6229" t="s">
        <v>6196</v>
      </c>
      <c r="D25" s="6229" t="s">
        <v>6197</v>
      </c>
      <c r="E25" s="6229" t="s">
        <v>6198</v>
      </c>
      <c r="F25" s="6229" t="s">
        <v>6150</v>
      </c>
      <c r="G25" s="6229" t="s">
        <v>22</v>
      </c>
      <c r="H25" s="6229" t="s">
        <v>22</v>
      </c>
      <c r="I25" s="6229" t="s">
        <v>931</v>
      </c>
    </row>
    <row customHeight="1" ht="11.25">
      <c r="A26" s="6229" t="s">
        <v>6106</v>
      </c>
      <c r="B26" s="6229" t="s">
        <v>16</v>
      </c>
      <c r="C26" s="6229" t="s">
        <v>6199</v>
      </c>
      <c r="D26" s="6229" t="s">
        <v>6200</v>
      </c>
      <c r="E26" s="6229" t="s">
        <v>6201</v>
      </c>
      <c r="F26" s="6229" t="s">
        <v>6109</v>
      </c>
      <c r="G26" s="6229" t="s">
        <v>22</v>
      </c>
      <c r="H26" s="6229" t="s">
        <v>22</v>
      </c>
      <c r="I26" s="6229" t="s">
        <v>931</v>
      </c>
    </row>
    <row customHeight="1" ht="11.25">
      <c r="A27" s="6229" t="s">
        <v>6106</v>
      </c>
      <c r="B27" s="6229" t="s">
        <v>16</v>
      </c>
      <c r="C27" s="6229" t="s">
        <v>6202</v>
      </c>
      <c r="D27" s="6229" t="s">
        <v>6203</v>
      </c>
      <c r="E27" s="6229" t="s">
        <v>6204</v>
      </c>
      <c r="F27" s="6229" t="s">
        <v>6205</v>
      </c>
      <c r="G27" s="6229" t="s">
        <v>22</v>
      </c>
      <c r="H27" s="6229" t="s">
        <v>22</v>
      </c>
      <c r="I27" s="6229" t="s">
        <v>931</v>
      </c>
    </row>
    <row customHeight="1" ht="11.25">
      <c r="A28" s="6229" t="s">
        <v>6106</v>
      </c>
      <c r="B28" s="6229" t="s">
        <v>16</v>
      </c>
      <c r="C28" s="6229" t="s">
        <v>6206</v>
      </c>
      <c r="D28" s="6229" t="s">
        <v>6207</v>
      </c>
      <c r="E28" s="6229" t="s">
        <v>6208</v>
      </c>
      <c r="F28" s="6229" t="s">
        <v>6209</v>
      </c>
      <c r="G28" s="6229" t="s">
        <v>22</v>
      </c>
      <c r="H28" s="6229" t="s">
        <v>22</v>
      </c>
      <c r="I28" s="6229" t="s">
        <v>931</v>
      </c>
    </row>
    <row customHeight="1" ht="11.25">
      <c r="A29" s="6229" t="s">
        <v>6106</v>
      </c>
      <c r="B29" s="6229" t="s">
        <v>16</v>
      </c>
      <c r="C29" s="6229" t="s">
        <v>6210</v>
      </c>
      <c r="D29" s="6229" t="s">
        <v>6211</v>
      </c>
      <c r="E29" s="6229" t="s">
        <v>6208</v>
      </c>
      <c r="F29" s="6229" t="s">
        <v>6212</v>
      </c>
      <c r="G29" s="6229" t="s">
        <v>22</v>
      </c>
      <c r="H29" s="6229" t="s">
        <v>22</v>
      </c>
      <c r="I29" s="6229" t="s">
        <v>931</v>
      </c>
    </row>
    <row customHeight="1" ht="11.25">
      <c r="A30" s="6229" t="s">
        <v>6106</v>
      </c>
      <c r="B30" s="6229" t="s">
        <v>16</v>
      </c>
      <c r="C30" s="6229" t="s">
        <v>6213</v>
      </c>
      <c r="D30" s="6229" t="s">
        <v>6214</v>
      </c>
      <c r="E30" s="6229" t="s">
        <v>6215</v>
      </c>
      <c r="F30" s="6229" t="s">
        <v>6216</v>
      </c>
      <c r="G30" s="6229" t="s">
        <v>22</v>
      </c>
      <c r="H30" s="6229" t="s">
        <v>22</v>
      </c>
      <c r="I30" s="6229" t="s">
        <v>931</v>
      </c>
    </row>
    <row customHeight="1" ht="11.25">
      <c r="A31" s="6229" t="s">
        <v>6106</v>
      </c>
      <c r="B31" s="6229" t="s">
        <v>16</v>
      </c>
      <c r="C31" s="6229" t="s">
        <v>6217</v>
      </c>
      <c r="D31" s="6229" t="s">
        <v>6218</v>
      </c>
      <c r="E31" s="6229" t="s">
        <v>6219</v>
      </c>
      <c r="F31" s="6229" t="s">
        <v>6179</v>
      </c>
      <c r="G31" s="6229" t="s">
        <v>6220</v>
      </c>
      <c r="H31" s="6229" t="s">
        <v>22</v>
      </c>
      <c r="I31" s="6229" t="s">
        <v>931</v>
      </c>
    </row>
    <row customHeight="1" ht="11.25">
      <c r="A32" s="6229" t="s">
        <v>6106</v>
      </c>
      <c r="B32" s="6229" t="s">
        <v>16</v>
      </c>
      <c r="C32" s="6229" t="s">
        <v>6221</v>
      </c>
      <c r="D32" s="6229" t="s">
        <v>6222</v>
      </c>
      <c r="E32" s="6229" t="s">
        <v>6223</v>
      </c>
      <c r="F32" s="6229" t="s">
        <v>6162</v>
      </c>
      <c r="G32" s="6229" t="s">
        <v>22</v>
      </c>
      <c r="H32" s="6229" t="s">
        <v>22</v>
      </c>
      <c r="I32" s="6229" t="s">
        <v>931</v>
      </c>
    </row>
    <row customHeight="1" ht="11.25">
      <c r="A33" s="6229" t="s">
        <v>6106</v>
      </c>
      <c r="B33" s="6229" t="s">
        <v>16</v>
      </c>
      <c r="C33" s="6229" t="s">
        <v>6224</v>
      </c>
      <c r="D33" s="6229" t="s">
        <v>6225</v>
      </c>
      <c r="E33" s="6229" t="s">
        <v>6226</v>
      </c>
      <c r="F33" s="6229" t="s">
        <v>6150</v>
      </c>
      <c r="G33" s="6229" t="s">
        <v>22</v>
      </c>
      <c r="H33" s="6229" t="s">
        <v>22</v>
      </c>
      <c r="I33" s="6229" t="s">
        <v>931</v>
      </c>
    </row>
    <row customHeight="1" ht="11.25">
      <c r="A34" s="6229" t="s">
        <v>6106</v>
      </c>
      <c r="B34" s="6229" t="s">
        <v>16</v>
      </c>
      <c r="C34" s="6229" t="s">
        <v>6227</v>
      </c>
      <c r="D34" s="6229" t="s">
        <v>6228</v>
      </c>
      <c r="E34" s="6229" t="s">
        <v>6229</v>
      </c>
      <c r="F34" s="6229" t="s">
        <v>699</v>
      </c>
      <c r="G34" s="6229" t="s">
        <v>6230</v>
      </c>
      <c r="H34" s="6229" t="s">
        <v>22</v>
      </c>
      <c r="I34" s="6229" t="s">
        <v>931</v>
      </c>
    </row>
    <row customHeight="1" ht="11.25">
      <c r="A35" s="6229" t="s">
        <v>6106</v>
      </c>
      <c r="B35" s="6229" t="s">
        <v>16</v>
      </c>
      <c r="C35" s="6229" t="s">
        <v>6231</v>
      </c>
      <c r="D35" s="6229" t="s">
        <v>6232</v>
      </c>
      <c r="E35" s="6229" t="s">
        <v>6233</v>
      </c>
      <c r="F35" s="6229" t="s">
        <v>6150</v>
      </c>
      <c r="G35" s="6229" t="s">
        <v>22</v>
      </c>
      <c r="H35" s="6229" t="s">
        <v>22</v>
      </c>
      <c r="I35" s="6229" t="s">
        <v>931</v>
      </c>
    </row>
    <row customHeight="1" ht="11.25">
      <c r="A36" s="6229" t="s">
        <v>6106</v>
      </c>
      <c r="B36" s="6229" t="s">
        <v>16</v>
      </c>
      <c r="C36" s="6229" t="s">
        <v>6234</v>
      </c>
      <c r="D36" s="6229" t="s">
        <v>6235</v>
      </c>
      <c r="E36" s="6229" t="s">
        <v>6236</v>
      </c>
      <c r="F36" s="6229" t="s">
        <v>6237</v>
      </c>
      <c r="G36" s="6229" t="s">
        <v>6238</v>
      </c>
      <c r="H36" s="6229" t="s">
        <v>22</v>
      </c>
      <c r="I36" s="6229" t="s">
        <v>931</v>
      </c>
    </row>
    <row customHeight="1" ht="11.25">
      <c r="A37" s="6229" t="s">
        <v>6106</v>
      </c>
      <c r="B37" s="6229" t="s">
        <v>16</v>
      </c>
      <c r="C37" s="6229" t="s">
        <v>6239</v>
      </c>
      <c r="D37" s="6229" t="s">
        <v>6240</v>
      </c>
      <c r="E37" s="6229" t="s">
        <v>6241</v>
      </c>
      <c r="F37" s="6229" t="s">
        <v>6216</v>
      </c>
      <c r="G37" s="6229" t="s">
        <v>22</v>
      </c>
      <c r="H37" s="6229" t="s">
        <v>22</v>
      </c>
      <c r="I37" s="6229" t="s">
        <v>931</v>
      </c>
    </row>
    <row customHeight="1" ht="11.25">
      <c r="A38" s="6229" t="s">
        <v>6106</v>
      </c>
      <c r="B38" s="6229" t="s">
        <v>16</v>
      </c>
      <c r="C38" s="6229" t="s">
        <v>6242</v>
      </c>
      <c r="D38" s="6229" t="s">
        <v>6243</v>
      </c>
      <c r="E38" s="6229" t="s">
        <v>6244</v>
      </c>
      <c r="F38" s="6229" t="s">
        <v>6245</v>
      </c>
      <c r="G38" s="6229" t="s">
        <v>22</v>
      </c>
      <c r="H38" s="6229" t="s">
        <v>22</v>
      </c>
      <c r="I38" s="6229" t="s">
        <v>931</v>
      </c>
    </row>
    <row customHeight="1" ht="11.25">
      <c r="A39" s="6229" t="s">
        <v>6106</v>
      </c>
      <c r="B39" s="6229" t="s">
        <v>16</v>
      </c>
      <c r="C39" s="6229" t="s">
        <v>6246</v>
      </c>
      <c r="D39" s="6229" t="s">
        <v>6247</v>
      </c>
      <c r="E39" s="6229" t="s">
        <v>6248</v>
      </c>
      <c r="F39" s="6229" t="s">
        <v>6216</v>
      </c>
      <c r="G39" s="6229" t="s">
        <v>22</v>
      </c>
      <c r="H39" s="6229" t="s">
        <v>22</v>
      </c>
      <c r="I39" s="6229" t="s">
        <v>931</v>
      </c>
    </row>
    <row customHeight="1" ht="11.25">
      <c r="A40" s="6229" t="s">
        <v>6106</v>
      </c>
      <c r="B40" s="6229" t="s">
        <v>16</v>
      </c>
      <c r="C40" s="6229" t="s">
        <v>6249</v>
      </c>
      <c r="D40" s="6229" t="s">
        <v>6250</v>
      </c>
      <c r="E40" s="6229" t="s">
        <v>6251</v>
      </c>
      <c r="F40" s="6229" t="s">
        <v>6150</v>
      </c>
      <c r="G40" s="6229" t="s">
        <v>22</v>
      </c>
      <c r="H40" s="6229" t="s">
        <v>22</v>
      </c>
      <c r="I40" s="6229" t="s">
        <v>931</v>
      </c>
    </row>
    <row customHeight="1" ht="11.25">
      <c r="A41" s="6229" t="s">
        <v>6106</v>
      </c>
      <c r="B41" s="6229" t="s">
        <v>16</v>
      </c>
      <c r="C41" s="6229" t="s">
        <v>6252</v>
      </c>
      <c r="D41" s="6229" t="s">
        <v>6253</v>
      </c>
      <c r="E41" s="6229" t="s">
        <v>6254</v>
      </c>
      <c r="F41" s="6229" t="s">
        <v>51</v>
      </c>
      <c r="G41" s="6229" t="s">
        <v>22</v>
      </c>
      <c r="H41" s="6229" t="s">
        <v>22</v>
      </c>
      <c r="I41" s="6229" t="s">
        <v>931</v>
      </c>
    </row>
    <row customHeight="1" ht="11.25">
      <c r="A42" s="6229" t="s">
        <v>6106</v>
      </c>
      <c r="B42" s="6229" t="s">
        <v>16</v>
      </c>
      <c r="C42" s="6229" t="s">
        <v>13</v>
      </c>
      <c r="D42" s="6229" t="s">
        <v>46</v>
      </c>
      <c r="E42" s="6229" t="s">
        <v>49</v>
      </c>
      <c r="F42" s="6229" t="s">
        <v>51</v>
      </c>
      <c r="G42" s="6229" t="s">
        <v>22</v>
      </c>
      <c r="H42" s="6229" t="s">
        <v>22</v>
      </c>
      <c r="I42" s="6229" t="s">
        <v>931</v>
      </c>
    </row>
    <row customHeight="1" ht="11.25">
      <c r="A43" s="6229" t="s">
        <v>6106</v>
      </c>
      <c r="B43" s="6229" t="s">
        <v>16</v>
      </c>
      <c r="C43" s="6229" t="s">
        <v>6255</v>
      </c>
      <c r="D43" s="6229" t="s">
        <v>6256</v>
      </c>
      <c r="E43" s="6229" t="s">
        <v>6257</v>
      </c>
      <c r="F43" s="6229" t="s">
        <v>6117</v>
      </c>
      <c r="G43" s="6229" t="s">
        <v>6258</v>
      </c>
      <c r="H43" s="6229" t="s">
        <v>22</v>
      </c>
      <c r="I43" s="6229" t="s">
        <v>931</v>
      </c>
    </row>
    <row customHeight="1" ht="11.25">
      <c r="A44" s="6229" t="s">
        <v>6106</v>
      </c>
      <c r="B44" s="6229" t="s">
        <v>16</v>
      </c>
      <c r="C44" s="6229" t="s">
        <v>6259</v>
      </c>
      <c r="D44" s="6229" t="s">
        <v>6260</v>
      </c>
      <c r="E44" s="6229" t="s">
        <v>6261</v>
      </c>
      <c r="F44" s="6229" t="s">
        <v>6262</v>
      </c>
      <c r="G44" s="6229" t="s">
        <v>22</v>
      </c>
      <c r="H44" s="6229" t="s">
        <v>22</v>
      </c>
      <c r="I44" s="6229" t="s">
        <v>931</v>
      </c>
    </row>
    <row customHeight="1" ht="11.25">
      <c r="A45" s="6229" t="s">
        <v>6106</v>
      </c>
      <c r="B45" s="6229" t="s">
        <v>16</v>
      </c>
      <c r="C45" s="6229" t="s">
        <v>6263</v>
      </c>
      <c r="D45" s="6229" t="s">
        <v>6264</v>
      </c>
      <c r="E45" s="6229" t="s">
        <v>6265</v>
      </c>
      <c r="F45" s="6229" t="s">
        <v>6138</v>
      </c>
      <c r="G45" s="6229" t="s">
        <v>22</v>
      </c>
      <c r="H45" s="6229" t="s">
        <v>22</v>
      </c>
      <c r="I45" s="6229" t="s">
        <v>931</v>
      </c>
    </row>
    <row customHeight="1" ht="11.25">
      <c r="A46" s="6229" t="s">
        <v>6106</v>
      </c>
      <c r="B46" s="6229" t="s">
        <v>16</v>
      </c>
      <c r="C46" s="6229" t="s">
        <v>6266</v>
      </c>
      <c r="D46" s="6229" t="s">
        <v>6267</v>
      </c>
      <c r="E46" s="6229" t="s">
        <v>6268</v>
      </c>
      <c r="F46" s="6229" t="s">
        <v>6269</v>
      </c>
      <c r="G46" s="6229" t="s">
        <v>22</v>
      </c>
      <c r="H46" s="6229" t="s">
        <v>22</v>
      </c>
      <c r="I46" s="6229" t="s">
        <v>931</v>
      </c>
    </row>
    <row customHeight="1" ht="11.25">
      <c r="A47" s="6229" t="s">
        <v>6106</v>
      </c>
      <c r="B47" s="6229" t="s">
        <v>16</v>
      </c>
      <c r="C47" s="6229" t="s">
        <v>6270</v>
      </c>
      <c r="D47" s="6229" t="s">
        <v>6271</v>
      </c>
      <c r="E47" s="6229" t="s">
        <v>6272</v>
      </c>
      <c r="F47" s="6229" t="s">
        <v>6146</v>
      </c>
      <c r="G47" s="6229" t="s">
        <v>22</v>
      </c>
      <c r="H47" s="6229" t="s">
        <v>22</v>
      </c>
      <c r="I47" s="6229" t="s">
        <v>931</v>
      </c>
    </row>
    <row customHeight="1" ht="11.25">
      <c r="A48" s="6229" t="s">
        <v>6106</v>
      </c>
      <c r="B48" s="6229" t="s">
        <v>16</v>
      </c>
      <c r="C48" s="6229" t="s">
        <v>6273</v>
      </c>
      <c r="D48" s="6229" t="s">
        <v>6274</v>
      </c>
      <c r="E48" s="6229" t="s">
        <v>6275</v>
      </c>
      <c r="F48" s="6229" t="s">
        <v>6146</v>
      </c>
      <c r="G48" s="6229" t="s">
        <v>22</v>
      </c>
      <c r="H48" s="6229" t="s">
        <v>22</v>
      </c>
      <c r="I48" s="6229" t="s">
        <v>931</v>
      </c>
    </row>
    <row customHeight="1" ht="11.25">
      <c r="A49" s="6229" t="s">
        <v>6106</v>
      </c>
      <c r="B49" s="6229" t="s">
        <v>16</v>
      </c>
      <c r="C49" s="6229" t="s">
        <v>6276</v>
      </c>
      <c r="D49" s="6229" t="s">
        <v>6277</v>
      </c>
      <c r="E49" s="6229" t="s">
        <v>6278</v>
      </c>
      <c r="F49" s="6229" t="s">
        <v>6279</v>
      </c>
      <c r="G49" s="6229" t="s">
        <v>22</v>
      </c>
      <c r="H49" s="6229" t="s">
        <v>22</v>
      </c>
      <c r="I49" s="6229" t="s">
        <v>931</v>
      </c>
    </row>
    <row customHeight="1" ht="11.25">
      <c r="A50" s="6229" t="s">
        <v>6106</v>
      </c>
      <c r="B50" s="6229" t="s">
        <v>16</v>
      </c>
      <c r="C50" s="6229" t="s">
        <v>6280</v>
      </c>
      <c r="D50" s="6229" t="s">
        <v>6281</v>
      </c>
      <c r="E50" s="6229" t="s">
        <v>6282</v>
      </c>
      <c r="F50" s="6229" t="s">
        <v>6150</v>
      </c>
      <c r="G50" s="6229" t="s">
        <v>22</v>
      </c>
      <c r="H50" s="6229" t="s">
        <v>22</v>
      </c>
      <c r="I50" s="6229" t="s">
        <v>931</v>
      </c>
    </row>
    <row customHeight="1" ht="11.25">
      <c r="A51" s="6229" t="s">
        <v>6106</v>
      </c>
      <c r="B51" s="6229" t="s">
        <v>16</v>
      </c>
      <c r="C51" s="6229" t="s">
        <v>6283</v>
      </c>
      <c r="D51" s="6229" t="s">
        <v>6284</v>
      </c>
      <c r="E51" s="6229" t="s">
        <v>6285</v>
      </c>
      <c r="F51" s="6229" t="s">
        <v>6269</v>
      </c>
      <c r="G51" s="6229" t="s">
        <v>22</v>
      </c>
      <c r="H51" s="6229" t="s">
        <v>22</v>
      </c>
      <c r="I51" s="6229" t="s">
        <v>931</v>
      </c>
    </row>
    <row customHeight="1" ht="11.25">
      <c r="A52" s="6229" t="s">
        <v>6106</v>
      </c>
      <c r="B52" s="6229" t="s">
        <v>16</v>
      </c>
      <c r="C52" s="6229" t="s">
        <v>6286</v>
      </c>
      <c r="D52" s="6229" t="s">
        <v>6287</v>
      </c>
      <c r="E52" s="6229" t="s">
        <v>6288</v>
      </c>
      <c r="F52" s="6229" t="s">
        <v>6289</v>
      </c>
      <c r="G52" s="6229" t="s">
        <v>22</v>
      </c>
      <c r="H52" s="6229" t="s">
        <v>22</v>
      </c>
      <c r="I52" s="6229" t="s">
        <v>931</v>
      </c>
    </row>
    <row customHeight="1" ht="11.25">
      <c r="A53" s="6229" t="s">
        <v>6106</v>
      </c>
      <c r="B53" s="6229" t="s">
        <v>16</v>
      </c>
      <c r="C53" s="6229" t="s">
        <v>6290</v>
      </c>
      <c r="D53" s="6229" t="s">
        <v>6291</v>
      </c>
      <c r="E53" s="6229" t="s">
        <v>6292</v>
      </c>
      <c r="F53" s="6229" t="s">
        <v>51</v>
      </c>
      <c r="G53" s="6229" t="s">
        <v>22</v>
      </c>
      <c r="H53" s="6229" t="s">
        <v>22</v>
      </c>
      <c r="I53" s="6229" t="s">
        <v>931</v>
      </c>
    </row>
    <row customHeight="1" ht="11.25">
      <c r="A54" s="6229" t="s">
        <v>6106</v>
      </c>
      <c r="B54" s="6229" t="s">
        <v>16</v>
      </c>
      <c r="C54" s="6229" t="s">
        <v>6293</v>
      </c>
      <c r="D54" s="6229" t="s">
        <v>6294</v>
      </c>
      <c r="E54" s="6229" t="s">
        <v>6295</v>
      </c>
      <c r="F54" s="6229" t="s">
        <v>6296</v>
      </c>
      <c r="G54" s="6229" t="s">
        <v>22</v>
      </c>
      <c r="H54" s="6229" t="s">
        <v>22</v>
      </c>
      <c r="I54" s="6229" t="s">
        <v>931</v>
      </c>
    </row>
    <row customHeight="1" ht="11.25">
      <c r="A55" s="6229" t="s">
        <v>6106</v>
      </c>
      <c r="B55" s="6229" t="s">
        <v>16</v>
      </c>
      <c r="C55" s="6229" t="s">
        <v>6297</v>
      </c>
      <c r="D55" s="6229" t="s">
        <v>6298</v>
      </c>
      <c r="E55" s="6229" t="s">
        <v>6299</v>
      </c>
      <c r="F55" s="6229" t="s">
        <v>6162</v>
      </c>
      <c r="G55" s="6229" t="s">
        <v>22</v>
      </c>
      <c r="H55" s="6229" t="s">
        <v>22</v>
      </c>
      <c r="I55" s="6229" t="s">
        <v>931</v>
      </c>
    </row>
    <row customHeight="1" ht="11.25">
      <c r="A56" s="6229" t="s">
        <v>6106</v>
      </c>
      <c r="B56" s="6229" t="s">
        <v>16</v>
      </c>
      <c r="C56" s="6229" t="s">
        <v>6300</v>
      </c>
      <c r="D56" s="6229" t="s">
        <v>6301</v>
      </c>
      <c r="E56" s="6229" t="s">
        <v>6302</v>
      </c>
      <c r="F56" s="6229" t="s">
        <v>6303</v>
      </c>
      <c r="G56" s="6229" t="s">
        <v>22</v>
      </c>
      <c r="H56" s="6229" t="s">
        <v>22</v>
      </c>
      <c r="I56" s="6229" t="s">
        <v>931</v>
      </c>
    </row>
    <row customHeight="1" ht="11.25">
      <c r="A57" s="6229" t="s">
        <v>6106</v>
      </c>
      <c r="B57" s="6229" t="s">
        <v>16</v>
      </c>
      <c r="C57" s="6229" t="s">
        <v>6304</v>
      </c>
      <c r="D57" s="6229" t="s">
        <v>6305</v>
      </c>
      <c r="E57" s="6229" t="s">
        <v>6124</v>
      </c>
      <c r="F57" s="6229" t="s">
        <v>6306</v>
      </c>
      <c r="G57" s="6229" t="s">
        <v>22</v>
      </c>
      <c r="H57" s="6229" t="s">
        <v>22</v>
      </c>
      <c r="I57" s="6229" t="s">
        <v>931</v>
      </c>
    </row>
    <row customHeight="1" ht="11.25">
      <c r="A58" s="6229" t="s">
        <v>6106</v>
      </c>
      <c r="B58" s="6229" t="s">
        <v>16</v>
      </c>
      <c r="C58" s="6229" t="s">
        <v>6307</v>
      </c>
      <c r="D58" s="6229" t="s">
        <v>6308</v>
      </c>
      <c r="E58" s="6229" t="s">
        <v>6309</v>
      </c>
      <c r="F58" s="6229" t="s">
        <v>6310</v>
      </c>
      <c r="G58" s="6229" t="s">
        <v>22</v>
      </c>
      <c r="H58" s="6229" t="s">
        <v>22</v>
      </c>
      <c r="I58" s="6229" t="s">
        <v>931</v>
      </c>
    </row>
    <row customHeight="1" ht="11.25">
      <c r="A59" s="6229" t="s">
        <v>6106</v>
      </c>
      <c r="B59" s="6229" t="s">
        <v>16</v>
      </c>
      <c r="C59" s="6229" t="s">
        <v>6311</v>
      </c>
      <c r="D59" s="6229" t="s">
        <v>6312</v>
      </c>
      <c r="E59" s="6229" t="s">
        <v>6313</v>
      </c>
      <c r="F59" s="6229" t="s">
        <v>6310</v>
      </c>
      <c r="G59" s="6229" t="s">
        <v>22</v>
      </c>
      <c r="H59" s="6229" t="s">
        <v>22</v>
      </c>
      <c r="I59" s="6229" t="s">
        <v>931</v>
      </c>
    </row>
    <row customHeight="1" ht="11.25">
      <c r="A60" s="6229" t="s">
        <v>6106</v>
      </c>
      <c r="B60" s="6229" t="s">
        <v>16</v>
      </c>
      <c r="C60" s="6229" t="s">
        <v>6314</v>
      </c>
      <c r="D60" s="6229" t="s">
        <v>6315</v>
      </c>
      <c r="E60" s="6229" t="s">
        <v>6316</v>
      </c>
      <c r="F60" s="6229" t="s">
        <v>6150</v>
      </c>
      <c r="G60" s="6229" t="s">
        <v>22</v>
      </c>
      <c r="H60" s="6229" t="s">
        <v>22</v>
      </c>
      <c r="I60" s="6229" t="s">
        <v>931</v>
      </c>
    </row>
    <row customHeight="1" ht="11.25">
      <c r="A61" s="6229" t="s">
        <v>6106</v>
      </c>
      <c r="B61" s="6229" t="s">
        <v>16</v>
      </c>
      <c r="C61" s="6229" t="s">
        <v>6317</v>
      </c>
      <c r="D61" s="6229" t="s">
        <v>6318</v>
      </c>
      <c r="E61" s="6229" t="s">
        <v>6208</v>
      </c>
      <c r="F61" s="6229" t="s">
        <v>6319</v>
      </c>
      <c r="G61" s="6229" t="s">
        <v>22</v>
      </c>
      <c r="H61" s="6229" t="s">
        <v>22</v>
      </c>
      <c r="I61" s="6229" t="s">
        <v>931</v>
      </c>
    </row>
    <row customHeight="1" ht="11.25">
      <c r="A62" s="6229" t="s">
        <v>6106</v>
      </c>
      <c r="B62" s="6229" t="s">
        <v>16</v>
      </c>
      <c r="C62" s="6229" t="s">
        <v>6320</v>
      </c>
      <c r="D62" s="6229" t="s">
        <v>6321</v>
      </c>
      <c r="E62" s="6229" t="s">
        <v>6322</v>
      </c>
      <c r="F62" s="6229" t="s">
        <v>6146</v>
      </c>
      <c r="G62" s="6229" t="s">
        <v>22</v>
      </c>
      <c r="H62" s="6229" t="s">
        <v>22</v>
      </c>
      <c r="I62" s="6229" t="s">
        <v>931</v>
      </c>
    </row>
    <row customHeight="1" ht="11.25">
      <c r="A63" s="6229" t="s">
        <v>6106</v>
      </c>
      <c r="B63" s="6229" t="s">
        <v>16</v>
      </c>
      <c r="C63" s="6229" t="s">
        <v>6323</v>
      </c>
      <c r="D63" s="6229" t="s">
        <v>6324</v>
      </c>
      <c r="E63" s="6229" t="s">
        <v>6325</v>
      </c>
      <c r="F63" s="6229" t="s">
        <v>6127</v>
      </c>
      <c r="G63" s="6229" t="s">
        <v>22</v>
      </c>
      <c r="H63" s="6229" t="s">
        <v>22</v>
      </c>
      <c r="I63" s="6229" t="s">
        <v>931</v>
      </c>
    </row>
    <row customHeight="1" ht="11.25">
      <c r="A64" s="6229" t="s">
        <v>6106</v>
      </c>
      <c r="B64" s="6229" t="s">
        <v>16</v>
      </c>
      <c r="C64" s="6229" t="s">
        <v>6326</v>
      </c>
      <c r="D64" s="6229" t="s">
        <v>6327</v>
      </c>
      <c r="E64" s="6229" t="s">
        <v>6328</v>
      </c>
      <c r="F64" s="6229" t="s">
        <v>6162</v>
      </c>
      <c r="G64" s="6229" t="s">
        <v>22</v>
      </c>
      <c r="H64" s="6229" t="s">
        <v>22</v>
      </c>
      <c r="I64" s="6229" t="s">
        <v>931</v>
      </c>
    </row>
    <row customHeight="1" ht="11.25">
      <c r="A65" s="6229" t="s">
        <v>6106</v>
      </c>
      <c r="B65" s="6229" t="s">
        <v>16</v>
      </c>
      <c r="C65" s="6229" t="s">
        <v>6329</v>
      </c>
      <c r="D65" s="6229" t="s">
        <v>6330</v>
      </c>
      <c r="E65" s="6229" t="s">
        <v>6331</v>
      </c>
      <c r="F65" s="6229" t="s">
        <v>6113</v>
      </c>
      <c r="G65" s="6229" t="s">
        <v>22</v>
      </c>
      <c r="H65" s="6229" t="s">
        <v>22</v>
      </c>
      <c r="I65" s="6229" t="s">
        <v>931</v>
      </c>
    </row>
    <row customHeight="1" ht="11.25">
      <c r="A66" s="6229" t="s">
        <v>6106</v>
      </c>
      <c r="B66" s="6229" t="s">
        <v>16</v>
      </c>
      <c r="C66" s="6229" t="s">
        <v>6332</v>
      </c>
      <c r="D66" s="6229" t="s">
        <v>6333</v>
      </c>
      <c r="E66" s="6229" t="s">
        <v>6334</v>
      </c>
      <c r="F66" s="6229" t="s">
        <v>51</v>
      </c>
      <c r="G66" s="6229" t="s">
        <v>22</v>
      </c>
      <c r="H66" s="6229" t="s">
        <v>22</v>
      </c>
      <c r="I66" s="6229" t="s">
        <v>931</v>
      </c>
    </row>
    <row customHeight="1" ht="11.25">
      <c r="A67" s="6229" t="s">
        <v>6106</v>
      </c>
      <c r="B67" s="6229" t="s">
        <v>16</v>
      </c>
      <c r="C67" s="6229" t="s">
        <v>6335</v>
      </c>
      <c r="D67" s="6229" t="s">
        <v>6336</v>
      </c>
      <c r="E67" s="6229" t="s">
        <v>6337</v>
      </c>
      <c r="F67" s="6229" t="s">
        <v>6338</v>
      </c>
      <c r="G67" s="6229" t="s">
        <v>6339</v>
      </c>
      <c r="H67" s="6229" t="s">
        <v>22</v>
      </c>
      <c r="I67" s="6229" t="s">
        <v>931</v>
      </c>
    </row>
    <row customHeight="1" ht="11.25">
      <c r="A68" s="6229" t="s">
        <v>6106</v>
      </c>
      <c r="B68" s="6229" t="s">
        <v>16</v>
      </c>
      <c r="C68" s="6229" t="s">
        <v>6340</v>
      </c>
      <c r="D68" s="6229" t="s">
        <v>6341</v>
      </c>
      <c r="E68" s="6229" t="s">
        <v>6342</v>
      </c>
      <c r="F68" s="6229" t="s">
        <v>6113</v>
      </c>
      <c r="G68" s="6229" t="s">
        <v>6343</v>
      </c>
      <c r="H68" s="6229" t="s">
        <v>22</v>
      </c>
      <c r="I68" s="6229" t="s">
        <v>931</v>
      </c>
    </row>
    <row customHeight="1" ht="11.25">
      <c r="A69" s="6229" t="s">
        <v>6106</v>
      </c>
      <c r="B69" s="6229" t="s">
        <v>16</v>
      </c>
      <c r="C69" s="6229" t="s">
        <v>6344</v>
      </c>
      <c r="D69" s="6229" t="s">
        <v>6345</v>
      </c>
      <c r="E69" s="6229" t="s">
        <v>6346</v>
      </c>
      <c r="F69" s="6229" t="s">
        <v>6113</v>
      </c>
      <c r="G69" s="6229" t="s">
        <v>6347</v>
      </c>
      <c r="H69" s="6229" t="s">
        <v>22</v>
      </c>
      <c r="I69" s="6229" t="s">
        <v>931</v>
      </c>
    </row>
    <row customHeight="1" ht="11.25">
      <c r="A70" s="6229" t="s">
        <v>6106</v>
      </c>
      <c r="B70" s="6229" t="s">
        <v>16</v>
      </c>
      <c r="C70" s="6229" t="s">
        <v>6348</v>
      </c>
      <c r="D70" s="6229" t="s">
        <v>6349</v>
      </c>
      <c r="E70" s="6229" t="s">
        <v>6350</v>
      </c>
      <c r="F70" s="6229" t="s">
        <v>6351</v>
      </c>
      <c r="G70" s="6229" t="s">
        <v>22</v>
      </c>
      <c r="H70" s="6229" t="s">
        <v>22</v>
      </c>
      <c r="I70" s="6229" t="s">
        <v>931</v>
      </c>
    </row>
    <row customHeight="1" ht="11.25">
      <c r="A71" s="6229" t="s">
        <v>6106</v>
      </c>
      <c r="B71" s="6229" t="s">
        <v>16</v>
      </c>
      <c r="C71" s="6229" t="s">
        <v>6352</v>
      </c>
      <c r="D71" s="6229" t="s">
        <v>6353</v>
      </c>
      <c r="E71" s="6229" t="s">
        <v>6354</v>
      </c>
      <c r="F71" s="6229" t="s">
        <v>6338</v>
      </c>
      <c r="G71" s="6229" t="s">
        <v>22</v>
      </c>
      <c r="H71" s="6229" t="s">
        <v>22</v>
      </c>
      <c r="I71" s="6229" t="s">
        <v>931</v>
      </c>
    </row>
    <row customHeight="1" ht="11.25">
      <c r="A72" s="6229" t="s">
        <v>6106</v>
      </c>
      <c r="B72" s="6229" t="s">
        <v>16</v>
      </c>
      <c r="C72" s="6229" t="s">
        <v>6355</v>
      </c>
      <c r="D72" s="6229" t="s">
        <v>6356</v>
      </c>
      <c r="E72" s="6229" t="s">
        <v>6357</v>
      </c>
      <c r="F72" s="6229" t="s">
        <v>6162</v>
      </c>
      <c r="G72" s="6229" t="s">
        <v>22</v>
      </c>
      <c r="H72" s="6229" t="s">
        <v>22</v>
      </c>
      <c r="I72" s="6229" t="s">
        <v>931</v>
      </c>
    </row>
    <row customHeight="1" ht="11.25">
      <c r="A73" s="6229" t="s">
        <v>6106</v>
      </c>
      <c r="B73" s="6229" t="s">
        <v>16</v>
      </c>
      <c r="C73" s="6229" t="s">
        <v>6358</v>
      </c>
      <c r="D73" s="6229" t="s">
        <v>6359</v>
      </c>
      <c r="E73" s="6229" t="s">
        <v>6360</v>
      </c>
      <c r="F73" s="6229" t="s">
        <v>6338</v>
      </c>
      <c r="G73" s="6229" t="s">
        <v>22</v>
      </c>
      <c r="H73" s="6229" t="s">
        <v>22</v>
      </c>
      <c r="I73" s="6229" t="s">
        <v>931</v>
      </c>
    </row>
    <row customHeight="1" ht="11.25">
      <c r="A74" s="6229" t="s">
        <v>6106</v>
      </c>
      <c r="B74" s="6229" t="s">
        <v>16</v>
      </c>
      <c r="C74" s="6229" t="s">
        <v>6361</v>
      </c>
      <c r="D74" s="6229" t="s">
        <v>6362</v>
      </c>
      <c r="E74" s="6229" t="s">
        <v>6363</v>
      </c>
      <c r="F74" s="6229" t="s">
        <v>6245</v>
      </c>
      <c r="G74" s="6229" t="s">
        <v>6364</v>
      </c>
      <c r="H74" s="6229" t="s">
        <v>22</v>
      </c>
      <c r="I74" s="6229" t="s">
        <v>931</v>
      </c>
    </row>
    <row customHeight="1" ht="11.25">
      <c r="A75" s="6229" t="s">
        <v>6106</v>
      </c>
      <c r="B75" s="6229" t="s">
        <v>16</v>
      </c>
      <c r="C75" s="6229" t="s">
        <v>6365</v>
      </c>
      <c r="D75" s="6229" t="s">
        <v>6366</v>
      </c>
      <c r="E75" s="6229" t="s">
        <v>6367</v>
      </c>
      <c r="F75" s="6229" t="s">
        <v>6368</v>
      </c>
      <c r="G75" s="6229" t="s">
        <v>6369</v>
      </c>
      <c r="H75" s="6229" t="s">
        <v>22</v>
      </c>
      <c r="I75" s="6229" t="s">
        <v>931</v>
      </c>
    </row>
    <row customHeight="1" ht="11.25">
      <c r="A76" s="6229" t="s">
        <v>6106</v>
      </c>
      <c r="B76" s="6229" t="s">
        <v>16</v>
      </c>
      <c r="C76" s="6229" t="s">
        <v>6370</v>
      </c>
      <c r="D76" s="6229" t="s">
        <v>6371</v>
      </c>
      <c r="E76" s="6229" t="s">
        <v>6372</v>
      </c>
      <c r="F76" s="6229" t="s">
        <v>6338</v>
      </c>
      <c r="G76" s="6229" t="s">
        <v>22</v>
      </c>
      <c r="H76" s="6229" t="s">
        <v>22</v>
      </c>
      <c r="I76" s="6229" t="s">
        <v>931</v>
      </c>
    </row>
    <row customHeight="1" ht="11.25">
      <c r="A77" s="6229" t="s">
        <v>6106</v>
      </c>
      <c r="B77" s="6229" t="s">
        <v>16</v>
      </c>
      <c r="C77" s="6229" t="s">
        <v>6373</v>
      </c>
      <c r="D77" s="6229" t="s">
        <v>6374</v>
      </c>
      <c r="E77" s="6229" t="s">
        <v>6375</v>
      </c>
      <c r="F77" s="6229" t="s">
        <v>6338</v>
      </c>
      <c r="G77" s="6229" t="s">
        <v>22</v>
      </c>
      <c r="H77" s="6229" t="s">
        <v>22</v>
      </c>
      <c r="I77" s="6229" t="s">
        <v>931</v>
      </c>
    </row>
    <row customHeight="1" ht="11.25">
      <c r="A78" s="6229" t="s">
        <v>6106</v>
      </c>
      <c r="B78" s="6229" t="s">
        <v>16</v>
      </c>
      <c r="C78" s="6229" t="s">
        <v>6376</v>
      </c>
      <c r="D78" s="6229" t="s">
        <v>6377</v>
      </c>
      <c r="E78" s="6229" t="s">
        <v>6378</v>
      </c>
      <c r="F78" s="6229" t="s">
        <v>6379</v>
      </c>
      <c r="G78" s="6229" t="s">
        <v>22</v>
      </c>
      <c r="H78" s="6229" t="s">
        <v>22</v>
      </c>
      <c r="I78" s="6229" t="s">
        <v>931</v>
      </c>
    </row>
    <row customHeight="1" ht="11.25">
      <c r="A79" s="6229" t="s">
        <v>6106</v>
      </c>
      <c r="B79" s="6229" t="s">
        <v>16</v>
      </c>
      <c r="C79" s="6229" t="s">
        <v>6380</v>
      </c>
      <c r="D79" s="6229" t="s">
        <v>6381</v>
      </c>
      <c r="E79" s="6229" t="s">
        <v>6382</v>
      </c>
      <c r="F79" s="6229" t="s">
        <v>6109</v>
      </c>
      <c r="G79" s="6229" t="s">
        <v>22</v>
      </c>
      <c r="H79" s="6229" t="s">
        <v>22</v>
      </c>
      <c r="I79" s="6229" t="s">
        <v>931</v>
      </c>
    </row>
    <row customHeight="1" ht="11.25">
      <c r="A80" s="6229" t="s">
        <v>6106</v>
      </c>
      <c r="B80" s="6229" t="s">
        <v>16</v>
      </c>
      <c r="C80" s="6229" t="s">
        <v>6383</v>
      </c>
      <c r="D80" s="6229" t="s">
        <v>6384</v>
      </c>
      <c r="E80" s="6229" t="s">
        <v>6385</v>
      </c>
      <c r="F80" s="6229" t="s">
        <v>6150</v>
      </c>
      <c r="G80" s="6229" t="s">
        <v>22</v>
      </c>
      <c r="H80" s="6229" t="s">
        <v>22</v>
      </c>
      <c r="I80" s="6229" t="s">
        <v>931</v>
      </c>
    </row>
    <row customHeight="1" ht="11.25">
      <c r="A81" s="6229" t="s">
        <v>6106</v>
      </c>
      <c r="B81" s="6229" t="s">
        <v>16</v>
      </c>
      <c r="C81" s="6229" t="s">
        <v>6386</v>
      </c>
      <c r="D81" s="6229" t="s">
        <v>6387</v>
      </c>
      <c r="E81" s="6229" t="s">
        <v>6388</v>
      </c>
      <c r="F81" s="6229" t="s">
        <v>6113</v>
      </c>
      <c r="G81" s="6229" t="s">
        <v>22</v>
      </c>
      <c r="H81" s="6229" t="s">
        <v>22</v>
      </c>
      <c r="I81" s="6229" t="s">
        <v>931</v>
      </c>
    </row>
    <row customHeight="1" ht="11.25">
      <c r="A82" s="6229" t="s">
        <v>6106</v>
      </c>
      <c r="B82" s="6229" t="s">
        <v>16</v>
      </c>
      <c r="C82" s="6229" t="s">
        <v>6389</v>
      </c>
      <c r="D82" s="6229" t="s">
        <v>6390</v>
      </c>
      <c r="E82" s="6229" t="s">
        <v>6391</v>
      </c>
      <c r="F82" s="6229" t="s">
        <v>6392</v>
      </c>
      <c r="G82" s="6229" t="s">
        <v>6393</v>
      </c>
      <c r="H82" s="6229" t="s">
        <v>22</v>
      </c>
      <c r="I82" s="6229" t="s">
        <v>931</v>
      </c>
    </row>
    <row customHeight="1" ht="11.25">
      <c r="A83" s="6229" t="s">
        <v>6106</v>
      </c>
      <c r="B83" s="6229" t="s">
        <v>16</v>
      </c>
      <c r="C83" s="6229" t="s">
        <v>6394</v>
      </c>
      <c r="D83" s="6229" t="s">
        <v>6395</v>
      </c>
      <c r="E83" s="6229" t="s">
        <v>6396</v>
      </c>
      <c r="F83" s="6229" t="s">
        <v>6138</v>
      </c>
      <c r="G83" s="6229" t="s">
        <v>6397</v>
      </c>
      <c r="H83" s="6229" t="s">
        <v>22</v>
      </c>
      <c r="I83" s="6229" t="s">
        <v>931</v>
      </c>
    </row>
    <row customHeight="1" ht="11.25">
      <c r="A84" s="6229" t="s">
        <v>6106</v>
      </c>
      <c r="B84" s="6229" t="s">
        <v>16</v>
      </c>
      <c r="C84" s="6229" t="s">
        <v>6398</v>
      </c>
      <c r="D84" s="6229" t="s">
        <v>6399</v>
      </c>
      <c r="E84" s="6229" t="s">
        <v>6400</v>
      </c>
      <c r="F84" s="6229" t="s">
        <v>6379</v>
      </c>
      <c r="G84" s="6229" t="s">
        <v>22</v>
      </c>
      <c r="H84" s="6229" t="s">
        <v>22</v>
      </c>
      <c r="I84" s="6229" t="s">
        <v>931</v>
      </c>
    </row>
    <row customHeight="1" ht="11.25">
      <c r="A85" s="6229" t="s">
        <v>6106</v>
      </c>
      <c r="B85" s="6229" t="s">
        <v>16</v>
      </c>
      <c r="C85" s="6229" t="s">
        <v>6401</v>
      </c>
      <c r="D85" s="6229" t="s">
        <v>6402</v>
      </c>
      <c r="E85" s="6229" t="s">
        <v>6403</v>
      </c>
      <c r="F85" s="6229" t="s">
        <v>6310</v>
      </c>
      <c r="G85" s="6229" t="s">
        <v>6404</v>
      </c>
      <c r="H85" s="6229" t="s">
        <v>22</v>
      </c>
      <c r="I85" s="6229" t="s">
        <v>931</v>
      </c>
    </row>
    <row customHeight="1" ht="11.25">
      <c r="A86" s="6229" t="s">
        <v>6106</v>
      </c>
      <c r="B86" s="6229" t="s">
        <v>16</v>
      </c>
      <c r="C86" s="6229" t="s">
        <v>6405</v>
      </c>
      <c r="D86" s="6229" t="s">
        <v>6406</v>
      </c>
      <c r="E86" s="6229" t="s">
        <v>6407</v>
      </c>
      <c r="F86" s="6229" t="s">
        <v>6171</v>
      </c>
      <c r="G86" s="6229" t="s">
        <v>22</v>
      </c>
      <c r="H86" s="6229" t="s">
        <v>22</v>
      </c>
      <c r="I86" s="6229" t="s">
        <v>931</v>
      </c>
    </row>
    <row customHeight="1" ht="11.25">
      <c r="A87" s="6229" t="s">
        <v>6106</v>
      </c>
      <c r="B87" s="6229" t="s">
        <v>16</v>
      </c>
      <c r="C87" s="6229" t="s">
        <v>6408</v>
      </c>
      <c r="D87" s="6229" t="s">
        <v>6409</v>
      </c>
      <c r="E87" s="6229" t="s">
        <v>6410</v>
      </c>
      <c r="F87" s="6229" t="s">
        <v>6150</v>
      </c>
      <c r="G87" s="6229" t="s">
        <v>22</v>
      </c>
      <c r="H87" s="6229" t="s">
        <v>22</v>
      </c>
      <c r="I87" s="6229" t="s">
        <v>931</v>
      </c>
    </row>
    <row customHeight="1" ht="11.25">
      <c r="A88" s="6229" t="s">
        <v>6106</v>
      </c>
      <c r="B88" s="6229" t="s">
        <v>16</v>
      </c>
      <c r="C88" s="6229" t="s">
        <v>6411</v>
      </c>
      <c r="D88" s="6229" t="s">
        <v>6412</v>
      </c>
      <c r="E88" s="6229" t="s">
        <v>6413</v>
      </c>
      <c r="F88" s="6229" t="s">
        <v>6289</v>
      </c>
      <c r="G88" s="6229" t="s">
        <v>22</v>
      </c>
      <c r="H88" s="6229" t="s">
        <v>22</v>
      </c>
      <c r="I88" s="6229" t="s">
        <v>931</v>
      </c>
    </row>
    <row customHeight="1" ht="11.25">
      <c r="A89" s="6229" t="s">
        <v>6106</v>
      </c>
      <c r="B89" s="6229" t="s">
        <v>16</v>
      </c>
      <c r="C89" s="6229" t="s">
        <v>6414</v>
      </c>
      <c r="D89" s="6229" t="s">
        <v>6415</v>
      </c>
      <c r="E89" s="6229" t="s">
        <v>6416</v>
      </c>
      <c r="F89" s="6229" t="s">
        <v>6113</v>
      </c>
      <c r="G89" s="6229" t="s">
        <v>22</v>
      </c>
      <c r="H89" s="6229" t="s">
        <v>22</v>
      </c>
      <c r="I89" s="6229" t="s">
        <v>931</v>
      </c>
    </row>
    <row customHeight="1" ht="11.25">
      <c r="A90" s="6229" t="s">
        <v>6106</v>
      </c>
      <c r="B90" s="6229" t="s">
        <v>16</v>
      </c>
      <c r="C90" s="6229" t="s">
        <v>6417</v>
      </c>
      <c r="D90" s="6229" t="s">
        <v>6418</v>
      </c>
      <c r="E90" s="6229" t="s">
        <v>6419</v>
      </c>
      <c r="F90" s="6229" t="s">
        <v>6113</v>
      </c>
      <c r="G90" s="6229" t="s">
        <v>22</v>
      </c>
      <c r="H90" s="6229" t="s">
        <v>22</v>
      </c>
      <c r="I90" s="6229" t="s">
        <v>931</v>
      </c>
    </row>
    <row customHeight="1" ht="11.25">
      <c r="A91" s="6229" t="s">
        <v>6106</v>
      </c>
      <c r="B91" s="6229" t="s">
        <v>16</v>
      </c>
      <c r="C91" s="6229" t="s">
        <v>6420</v>
      </c>
      <c r="D91" s="6229" t="s">
        <v>6421</v>
      </c>
      <c r="E91" s="6229" t="s">
        <v>6422</v>
      </c>
      <c r="F91" s="6229" t="s">
        <v>6289</v>
      </c>
      <c r="G91" s="6229" t="s">
        <v>6172</v>
      </c>
      <c r="H91" s="6229" t="s">
        <v>22</v>
      </c>
      <c r="I91" s="6229" t="s">
        <v>931</v>
      </c>
    </row>
    <row customHeight="1" ht="11.25">
      <c r="A92" s="6229" t="s">
        <v>6106</v>
      </c>
      <c r="B92" s="6229" t="s">
        <v>16</v>
      </c>
      <c r="C92" s="6229" t="s">
        <v>6423</v>
      </c>
      <c r="D92" s="6229" t="s">
        <v>6424</v>
      </c>
      <c r="E92" s="6229" t="s">
        <v>6425</v>
      </c>
      <c r="F92" s="6229" t="s">
        <v>6426</v>
      </c>
      <c r="G92" s="6229" t="s">
        <v>22</v>
      </c>
      <c r="H92" s="6229" t="s">
        <v>22</v>
      </c>
      <c r="I92" s="6229" t="s">
        <v>931</v>
      </c>
    </row>
    <row customHeight="1" ht="11.25">
      <c r="A93" s="6229" t="s">
        <v>6106</v>
      </c>
      <c r="B93" s="6229" t="s">
        <v>16</v>
      </c>
      <c r="C93" s="6229" t="s">
        <v>6427</v>
      </c>
      <c r="D93" s="6229" t="s">
        <v>6428</v>
      </c>
      <c r="E93" s="6229" t="s">
        <v>6429</v>
      </c>
      <c r="F93" s="6229" t="s">
        <v>6179</v>
      </c>
      <c r="G93" s="6229" t="s">
        <v>22</v>
      </c>
      <c r="H93" s="6229" t="s">
        <v>22</v>
      </c>
      <c r="I93" s="6229" t="s">
        <v>931</v>
      </c>
    </row>
    <row customHeight="1" ht="11.25">
      <c r="A94" s="6229" t="s">
        <v>6106</v>
      </c>
      <c r="B94" s="6229" t="s">
        <v>16</v>
      </c>
      <c r="C94" s="6229" t="s">
        <v>6430</v>
      </c>
      <c r="D94" s="6229" t="s">
        <v>6431</v>
      </c>
      <c r="E94" s="6229" t="s">
        <v>6432</v>
      </c>
      <c r="F94" s="6229" t="s">
        <v>6433</v>
      </c>
      <c r="G94" s="6229" t="s">
        <v>22</v>
      </c>
      <c r="H94" s="6229" t="s">
        <v>22</v>
      </c>
      <c r="I94" s="6229" t="s">
        <v>931</v>
      </c>
    </row>
    <row customHeight="1" ht="11.25">
      <c r="A95" s="6229" t="s">
        <v>6106</v>
      </c>
      <c r="B95" s="6229" t="s">
        <v>16</v>
      </c>
      <c r="C95" s="6229" t="s">
        <v>6434</v>
      </c>
      <c r="D95" s="6229" t="s">
        <v>6435</v>
      </c>
      <c r="E95" s="6229" t="s">
        <v>6436</v>
      </c>
      <c r="F95" s="6229" t="s">
        <v>6162</v>
      </c>
      <c r="G95" s="6229" t="s">
        <v>22</v>
      </c>
      <c r="H95" s="6229" t="s">
        <v>22</v>
      </c>
      <c r="I95" s="6229" t="s">
        <v>931</v>
      </c>
    </row>
    <row customHeight="1" ht="11.25">
      <c r="A96" s="6229" t="s">
        <v>6106</v>
      </c>
      <c r="B96" s="6229" t="s">
        <v>16</v>
      </c>
      <c r="C96" s="6229" t="s">
        <v>6437</v>
      </c>
      <c r="D96" s="6229" t="s">
        <v>6438</v>
      </c>
      <c r="E96" s="6229" t="s">
        <v>6439</v>
      </c>
      <c r="F96" s="6229" t="s">
        <v>6113</v>
      </c>
      <c r="G96" s="6229" t="s">
        <v>22</v>
      </c>
      <c r="H96" s="6229" t="s">
        <v>22</v>
      </c>
      <c r="I96" s="6229" t="s">
        <v>931</v>
      </c>
    </row>
    <row customHeight="1" ht="11.25">
      <c r="A97" s="6229" t="s">
        <v>6106</v>
      </c>
      <c r="B97" s="6229" t="s">
        <v>16</v>
      </c>
      <c r="C97" s="6229" t="s">
        <v>6440</v>
      </c>
      <c r="D97" s="6229" t="s">
        <v>6441</v>
      </c>
      <c r="E97" s="6229" t="s">
        <v>6442</v>
      </c>
      <c r="F97" s="6229" t="s">
        <v>6179</v>
      </c>
      <c r="G97" s="6229" t="s">
        <v>6443</v>
      </c>
      <c r="H97" s="6229" t="s">
        <v>22</v>
      </c>
      <c r="I97" s="6229" t="s">
        <v>931</v>
      </c>
    </row>
    <row customHeight="1" ht="11.25">
      <c r="A98" s="6229" t="s">
        <v>6106</v>
      </c>
      <c r="B98" s="6229" t="s">
        <v>16</v>
      </c>
      <c r="C98" s="6229" t="s">
        <v>6444</v>
      </c>
      <c r="D98" s="6229" t="s">
        <v>6445</v>
      </c>
      <c r="E98" s="6229" t="s">
        <v>6446</v>
      </c>
      <c r="F98" s="6229" t="s">
        <v>6447</v>
      </c>
      <c r="G98" s="6229" t="s">
        <v>22</v>
      </c>
      <c r="H98" s="6229" t="s">
        <v>22</v>
      </c>
      <c r="I98" s="6229" t="s">
        <v>931</v>
      </c>
    </row>
    <row customHeight="1" ht="11.25">
      <c r="A99" s="6229" t="s">
        <v>6106</v>
      </c>
      <c r="B99" s="6229" t="s">
        <v>16</v>
      </c>
      <c r="C99" s="6229" t="s">
        <v>6448</v>
      </c>
      <c r="D99" s="6229" t="s">
        <v>6449</v>
      </c>
      <c r="E99" s="6229" t="s">
        <v>6450</v>
      </c>
      <c r="F99" s="6229" t="s">
        <v>6109</v>
      </c>
      <c r="G99" s="6229" t="s">
        <v>22</v>
      </c>
      <c r="H99" s="6229" t="s">
        <v>22</v>
      </c>
      <c r="I99" s="6229" t="s">
        <v>931</v>
      </c>
    </row>
    <row customHeight="1" ht="11.25">
      <c r="A100" s="6229" t="s">
        <v>6106</v>
      </c>
      <c r="B100" s="6229" t="s">
        <v>16</v>
      </c>
      <c r="C100" s="6229" t="s">
        <v>6451</v>
      </c>
      <c r="D100" s="6229" t="s">
        <v>6452</v>
      </c>
      <c r="E100" s="6229" t="s">
        <v>6453</v>
      </c>
      <c r="F100" s="6229" t="s">
        <v>6121</v>
      </c>
      <c r="G100" s="6229" t="s">
        <v>22</v>
      </c>
      <c r="H100" s="6229" t="s">
        <v>22</v>
      </c>
      <c r="I100" s="6229" t="s">
        <v>931</v>
      </c>
    </row>
    <row customHeight="1" ht="11.25">
      <c r="A101" s="6229" t="s">
        <v>6106</v>
      </c>
      <c r="B101" s="6229" t="s">
        <v>16</v>
      </c>
      <c r="C101" s="6229" t="s">
        <v>6454</v>
      </c>
      <c r="D101" s="6229" t="s">
        <v>6455</v>
      </c>
      <c r="E101" s="6229" t="s">
        <v>6456</v>
      </c>
      <c r="F101" s="6229" t="s">
        <v>6113</v>
      </c>
      <c r="G101" s="6229" t="s">
        <v>22</v>
      </c>
      <c r="H101" s="6229" t="s">
        <v>22</v>
      </c>
      <c r="I101" s="6229" t="s">
        <v>931</v>
      </c>
    </row>
    <row customHeight="1" ht="11.25">
      <c r="A102" s="6229" t="s">
        <v>6106</v>
      </c>
      <c r="B102" s="6229" t="s">
        <v>16</v>
      </c>
      <c r="C102" s="6229" t="s">
        <v>6457</v>
      </c>
      <c r="D102" s="6229" t="s">
        <v>6458</v>
      </c>
      <c r="E102" s="6229" t="s">
        <v>6459</v>
      </c>
      <c r="F102" s="6229" t="s">
        <v>6460</v>
      </c>
      <c r="G102" s="6229" t="s">
        <v>6461</v>
      </c>
      <c r="H102" s="6229" t="s">
        <v>22</v>
      </c>
      <c r="I102" s="6229" t="s">
        <v>931</v>
      </c>
    </row>
    <row customHeight="1" ht="11.25">
      <c r="A103" s="6229" t="s">
        <v>6106</v>
      </c>
      <c r="B103" s="6229" t="s">
        <v>16</v>
      </c>
      <c r="C103" s="6229" t="s">
        <v>6462</v>
      </c>
      <c r="D103" s="6229" t="s">
        <v>6463</v>
      </c>
      <c r="E103" s="6229" t="s">
        <v>6464</v>
      </c>
      <c r="F103" s="6229" t="s">
        <v>6433</v>
      </c>
      <c r="G103" s="6229" t="s">
        <v>6465</v>
      </c>
      <c r="H103" s="6229" t="s">
        <v>22</v>
      </c>
      <c r="I103" s="6229" t="s">
        <v>931</v>
      </c>
    </row>
    <row customHeight="1" ht="11.25">
      <c r="A104" s="6229" t="s">
        <v>6106</v>
      </c>
      <c r="B104" s="6229" t="s">
        <v>16</v>
      </c>
      <c r="C104" s="6229" t="s">
        <v>6466</v>
      </c>
      <c r="D104" s="6229" t="s">
        <v>6467</v>
      </c>
      <c r="E104" s="6229" t="s">
        <v>6468</v>
      </c>
      <c r="F104" s="6229" t="s">
        <v>6162</v>
      </c>
      <c r="G104" s="6229" t="s">
        <v>6469</v>
      </c>
      <c r="H104" s="6229" t="s">
        <v>22</v>
      </c>
      <c r="I104" s="6229" t="s">
        <v>931</v>
      </c>
    </row>
    <row customHeight="1" ht="11.25">
      <c r="A105" s="6229" t="s">
        <v>6106</v>
      </c>
      <c r="B105" s="6229" t="s">
        <v>16</v>
      </c>
      <c r="C105" s="6229" t="s">
        <v>6470</v>
      </c>
      <c r="D105" s="6229" t="s">
        <v>6471</v>
      </c>
      <c r="E105" s="6229" t="s">
        <v>6472</v>
      </c>
      <c r="F105" s="6229" t="s">
        <v>6473</v>
      </c>
      <c r="G105" s="6229" t="s">
        <v>22</v>
      </c>
      <c r="H105" s="6229" t="s">
        <v>22</v>
      </c>
      <c r="I105" s="6229" t="s">
        <v>931</v>
      </c>
    </row>
    <row customHeight="1" ht="11.25">
      <c r="A106" s="6229" t="s">
        <v>6106</v>
      </c>
      <c r="B106" s="6229" t="s">
        <v>16</v>
      </c>
      <c r="C106" s="6229" t="s">
        <v>6474</v>
      </c>
      <c r="D106" s="6229" t="s">
        <v>6475</v>
      </c>
      <c r="E106" s="6229" t="s">
        <v>6476</v>
      </c>
      <c r="F106" s="6229" t="s">
        <v>6109</v>
      </c>
      <c r="G106" s="6229" t="s">
        <v>22</v>
      </c>
      <c r="H106" s="6229" t="s">
        <v>22</v>
      </c>
      <c r="I106" s="6229" t="s">
        <v>931</v>
      </c>
    </row>
    <row customHeight="1" ht="11.25">
      <c r="A107" s="6229" t="s">
        <v>6106</v>
      </c>
      <c r="B107" s="6229" t="s">
        <v>16</v>
      </c>
      <c r="C107" s="6229" t="s">
        <v>6477</v>
      </c>
      <c r="D107" s="6229" t="s">
        <v>6478</v>
      </c>
      <c r="E107" s="6229" t="s">
        <v>6208</v>
      </c>
      <c r="F107" s="6229" t="s">
        <v>6479</v>
      </c>
      <c r="G107" s="6229" t="s">
        <v>22</v>
      </c>
      <c r="H107" s="6229" t="s">
        <v>22</v>
      </c>
      <c r="I107" s="6229" t="s">
        <v>931</v>
      </c>
    </row>
    <row customHeight="1" ht="11.25">
      <c r="A108" s="6229" t="s">
        <v>6106</v>
      </c>
      <c r="B108" s="6229" t="s">
        <v>16</v>
      </c>
      <c r="C108" s="6229" t="s">
        <v>6480</v>
      </c>
      <c r="D108" s="6229" t="s">
        <v>6481</v>
      </c>
      <c r="E108" s="6229" t="s">
        <v>6482</v>
      </c>
      <c r="F108" s="6229" t="s">
        <v>6310</v>
      </c>
      <c r="G108" s="6229" t="s">
        <v>22</v>
      </c>
      <c r="H108" s="6229" t="s">
        <v>22</v>
      </c>
      <c r="I108" s="6229" t="s">
        <v>931</v>
      </c>
    </row>
    <row customHeight="1" ht="11.25">
      <c r="A109" s="6229" t="s">
        <v>6106</v>
      </c>
      <c r="B109" s="6229" t="s">
        <v>16</v>
      </c>
      <c r="C109" s="6229" t="s">
        <v>6483</v>
      </c>
      <c r="D109" s="6229" t="s">
        <v>6484</v>
      </c>
      <c r="E109" s="6229" t="s">
        <v>6485</v>
      </c>
      <c r="F109" s="6229" t="s">
        <v>6486</v>
      </c>
      <c r="G109" s="6229" t="s">
        <v>6487</v>
      </c>
      <c r="H109" s="6229" t="s">
        <v>22</v>
      </c>
      <c r="I109" s="6229" t="s">
        <v>931</v>
      </c>
    </row>
    <row customHeight="1" ht="11.25">
      <c r="A110" s="6229" t="s">
        <v>6106</v>
      </c>
      <c r="B110" s="6229" t="s">
        <v>16</v>
      </c>
      <c r="C110" s="6229" t="s">
        <v>6488</v>
      </c>
      <c r="D110" s="6229" t="s">
        <v>6489</v>
      </c>
      <c r="E110" s="6229" t="s">
        <v>6490</v>
      </c>
      <c r="F110" s="6229" t="s">
        <v>6310</v>
      </c>
      <c r="G110" s="6229" t="s">
        <v>22</v>
      </c>
      <c r="H110" s="6229" t="s">
        <v>22</v>
      </c>
      <c r="I110" s="6229" t="s">
        <v>931</v>
      </c>
    </row>
    <row customHeight="1" ht="11.25">
      <c r="A111" s="6229" t="s">
        <v>6106</v>
      </c>
      <c r="B111" s="6229" t="s">
        <v>16</v>
      </c>
      <c r="C111" s="6229" t="s">
        <v>6491</v>
      </c>
      <c r="D111" s="6229" t="s">
        <v>6492</v>
      </c>
      <c r="E111" s="6229" t="s">
        <v>6493</v>
      </c>
      <c r="F111" s="6229" t="s">
        <v>51</v>
      </c>
      <c r="G111" s="6229" t="s">
        <v>22</v>
      </c>
      <c r="H111" s="6229" t="s">
        <v>22</v>
      </c>
      <c r="I111" s="6229" t="s">
        <v>931</v>
      </c>
    </row>
    <row customHeight="1" ht="11.25">
      <c r="A112" s="6229" t="s">
        <v>6106</v>
      </c>
      <c r="B112" s="6229" t="s">
        <v>16</v>
      </c>
      <c r="C112" s="6229" t="s">
        <v>6494</v>
      </c>
      <c r="D112" s="6229" t="s">
        <v>6495</v>
      </c>
      <c r="E112" s="6229" t="s">
        <v>6496</v>
      </c>
      <c r="F112" s="6229" t="s">
        <v>6245</v>
      </c>
      <c r="G112" s="6229" t="s">
        <v>22</v>
      </c>
      <c r="H112" s="6229" t="s">
        <v>22</v>
      </c>
      <c r="I112" s="6229" t="s">
        <v>931</v>
      </c>
    </row>
    <row customHeight="1" ht="11.25">
      <c r="A113" s="6229" t="s">
        <v>6106</v>
      </c>
      <c r="B113" s="6229" t="s">
        <v>16</v>
      </c>
      <c r="C113" s="6229" t="s">
        <v>6497</v>
      </c>
      <c r="D113" s="6229" t="s">
        <v>6498</v>
      </c>
      <c r="E113" s="6229" t="s">
        <v>6499</v>
      </c>
      <c r="F113" s="6229" t="s">
        <v>6117</v>
      </c>
      <c r="G113" s="6229" t="s">
        <v>22</v>
      </c>
      <c r="H113" s="6229" t="s">
        <v>22</v>
      </c>
      <c r="I113" s="6229" t="s">
        <v>931</v>
      </c>
    </row>
    <row customHeight="1" ht="11.25">
      <c r="A114" s="6229" t="s">
        <v>6106</v>
      </c>
      <c r="B114" s="6229" t="s">
        <v>16</v>
      </c>
      <c r="C114" s="6229" t="s">
        <v>6500</v>
      </c>
      <c r="D114" s="6229" t="s">
        <v>6501</v>
      </c>
      <c r="E114" s="6229" t="s">
        <v>6502</v>
      </c>
      <c r="F114" s="6229" t="s">
        <v>6503</v>
      </c>
      <c r="G114" s="6229" t="s">
        <v>22</v>
      </c>
      <c r="H114" s="6229" t="s">
        <v>22</v>
      </c>
      <c r="I114" s="6229" t="s">
        <v>931</v>
      </c>
    </row>
    <row customHeight="1" ht="11.25">
      <c r="A115" s="6229" t="s">
        <v>6106</v>
      </c>
      <c r="B115" s="6229" t="s">
        <v>16</v>
      </c>
      <c r="C115" s="6229" t="s">
        <v>6504</v>
      </c>
      <c r="D115" s="6229" t="s">
        <v>6505</v>
      </c>
      <c r="E115" s="6229" t="s">
        <v>6506</v>
      </c>
      <c r="F115" s="6229" t="s">
        <v>6171</v>
      </c>
      <c r="G115" s="6229" t="s">
        <v>22</v>
      </c>
      <c r="H115" s="6229" t="s">
        <v>22</v>
      </c>
      <c r="I115" s="6229" t="s">
        <v>931</v>
      </c>
    </row>
    <row customHeight="1" ht="11.25">
      <c r="A116" s="6229" t="s">
        <v>6106</v>
      </c>
      <c r="B116" s="6229" t="s">
        <v>16</v>
      </c>
      <c r="C116" s="6229" t="s">
        <v>6507</v>
      </c>
      <c r="D116" s="6229" t="s">
        <v>6508</v>
      </c>
      <c r="E116" s="6229" t="s">
        <v>6509</v>
      </c>
      <c r="F116" s="6229" t="s">
        <v>6150</v>
      </c>
      <c r="G116" s="6229" t="s">
        <v>22</v>
      </c>
      <c r="H116" s="6229" t="s">
        <v>22</v>
      </c>
      <c r="I116" s="6229" t="s">
        <v>931</v>
      </c>
    </row>
    <row customHeight="1" ht="11.25">
      <c r="A117" s="6229" t="s">
        <v>6106</v>
      </c>
      <c r="B117" s="6229" t="s">
        <v>16</v>
      </c>
      <c r="C117" s="6229" t="s">
        <v>6510</v>
      </c>
      <c r="D117" s="6229" t="s">
        <v>6511</v>
      </c>
      <c r="E117" s="6229" t="s">
        <v>6512</v>
      </c>
      <c r="F117" s="6229" t="s">
        <v>51</v>
      </c>
      <c r="G117" s="6229" t="s">
        <v>22</v>
      </c>
      <c r="H117" s="6229" t="s">
        <v>22</v>
      </c>
      <c r="I117" s="6229" t="s">
        <v>931</v>
      </c>
    </row>
    <row customHeight="1" ht="11.25">
      <c r="A118" s="6229" t="s">
        <v>6106</v>
      </c>
      <c r="B118" s="6229" t="s">
        <v>16</v>
      </c>
      <c r="C118" s="6229" t="s">
        <v>6513</v>
      </c>
      <c r="D118" s="6229" t="s">
        <v>6514</v>
      </c>
      <c r="E118" s="6229" t="s">
        <v>6515</v>
      </c>
      <c r="F118" s="6229" t="s">
        <v>6150</v>
      </c>
      <c r="G118" s="6229" t="s">
        <v>22</v>
      </c>
      <c r="H118" s="6229" t="s">
        <v>22</v>
      </c>
      <c r="I118" s="6229" t="s">
        <v>931</v>
      </c>
    </row>
    <row customHeight="1" ht="11.25">
      <c r="A119" s="6229" t="s">
        <v>6106</v>
      </c>
      <c r="B119" s="6229" t="s">
        <v>16</v>
      </c>
      <c r="C119" s="6229" t="s">
        <v>6516</v>
      </c>
      <c r="D119" s="6229" t="s">
        <v>6517</v>
      </c>
      <c r="E119" s="6229" t="s">
        <v>6518</v>
      </c>
      <c r="F119" s="6229" t="s">
        <v>6150</v>
      </c>
      <c r="G119" s="6229" t="s">
        <v>22</v>
      </c>
      <c r="H119" s="6229" t="s">
        <v>22</v>
      </c>
      <c r="I119" s="6229" t="s">
        <v>931</v>
      </c>
    </row>
    <row customHeight="1" ht="11.25">
      <c r="A120" s="6229" t="s">
        <v>6106</v>
      </c>
      <c r="B120" s="6229" t="s">
        <v>16</v>
      </c>
      <c r="C120" s="6229" t="s">
        <v>6519</v>
      </c>
      <c r="D120" s="6229" t="s">
        <v>6520</v>
      </c>
      <c r="E120" s="6229" t="s">
        <v>6521</v>
      </c>
      <c r="F120" s="6229" t="s">
        <v>6310</v>
      </c>
      <c r="G120" s="6229" t="s">
        <v>22</v>
      </c>
      <c r="H120" s="6229" t="s">
        <v>22</v>
      </c>
      <c r="I120" s="6229" t="s">
        <v>931</v>
      </c>
    </row>
    <row customHeight="1" ht="11.25">
      <c r="A121" s="6229" t="s">
        <v>6106</v>
      </c>
      <c r="B121" s="6229" t="s">
        <v>16</v>
      </c>
      <c r="C121" s="6229" t="s">
        <v>6522</v>
      </c>
      <c r="D121" s="6229" t="s">
        <v>6523</v>
      </c>
      <c r="E121" s="6229" t="s">
        <v>6524</v>
      </c>
      <c r="F121" s="6229" t="s">
        <v>6525</v>
      </c>
      <c r="G121" s="6229" t="s">
        <v>22</v>
      </c>
      <c r="H121" s="6229" t="s">
        <v>22</v>
      </c>
      <c r="I121" s="6229" t="s">
        <v>931</v>
      </c>
    </row>
    <row customHeight="1" ht="11.25">
      <c r="A122" s="6229" t="s">
        <v>6106</v>
      </c>
      <c r="B122" s="6229" t="s">
        <v>16</v>
      </c>
      <c r="C122" s="6229" t="s">
        <v>6526</v>
      </c>
      <c r="D122" s="6229" t="s">
        <v>6527</v>
      </c>
      <c r="E122" s="6229" t="s">
        <v>6528</v>
      </c>
      <c r="F122" s="6229" t="s">
        <v>6529</v>
      </c>
      <c r="G122" s="6229" t="s">
        <v>22</v>
      </c>
      <c r="H122" s="6229" t="s">
        <v>22</v>
      </c>
      <c r="I122" s="6229" t="s">
        <v>931</v>
      </c>
    </row>
    <row customHeight="1" ht="11.25">
      <c r="A123" s="6229" t="s">
        <v>6106</v>
      </c>
      <c r="B123" s="6229" t="s">
        <v>16</v>
      </c>
      <c r="C123" s="6229" t="s">
        <v>6530</v>
      </c>
      <c r="D123" s="6229" t="s">
        <v>6531</v>
      </c>
      <c r="E123" s="6229" t="s">
        <v>6532</v>
      </c>
      <c r="F123" s="6229" t="s">
        <v>6138</v>
      </c>
      <c r="G123" s="6229" t="s">
        <v>22</v>
      </c>
      <c r="H123" s="6229" t="s">
        <v>22</v>
      </c>
      <c r="I123" s="6229" t="s">
        <v>931</v>
      </c>
    </row>
    <row customHeight="1" ht="11.25">
      <c r="A124" s="6229" t="s">
        <v>6106</v>
      </c>
      <c r="B124" s="6229" t="s">
        <v>16</v>
      </c>
      <c r="C124" s="6229" t="s">
        <v>6533</v>
      </c>
      <c r="D124" s="6229" t="s">
        <v>6534</v>
      </c>
      <c r="E124" s="6229" t="s">
        <v>6535</v>
      </c>
      <c r="F124" s="6229" t="s">
        <v>6142</v>
      </c>
      <c r="G124" s="6229" t="s">
        <v>22</v>
      </c>
      <c r="H124" s="6229" t="s">
        <v>22</v>
      </c>
      <c r="I124" s="6229" t="s">
        <v>931</v>
      </c>
    </row>
    <row customHeight="1" ht="11.25">
      <c r="A125" s="6229" t="s">
        <v>6106</v>
      </c>
      <c r="B125" s="6229" t="s">
        <v>16</v>
      </c>
      <c r="C125" s="6229" t="s">
        <v>22</v>
      </c>
      <c r="D125" s="6229" t="s">
        <v>6107</v>
      </c>
      <c r="E125" s="6229" t="s">
        <v>6108</v>
      </c>
      <c r="F125" s="6229" t="s">
        <v>6109</v>
      </c>
      <c r="G125" s="6229" t="s">
        <v>22</v>
      </c>
      <c r="H125" s="6229" t="s">
        <v>22</v>
      </c>
      <c r="I125" s="6229" t="s">
        <v>1017</v>
      </c>
    </row>
    <row customHeight="1" ht="11.25">
      <c r="A126" s="6229" t="s">
        <v>6106</v>
      </c>
      <c r="B126" s="6229" t="s">
        <v>16</v>
      </c>
      <c r="C126" s="6229" t="s">
        <v>6118</v>
      </c>
      <c r="D126" s="6229" t="s">
        <v>6119</v>
      </c>
      <c r="E126" s="6229" t="s">
        <v>6120</v>
      </c>
      <c r="F126" s="6229" t="s">
        <v>6121</v>
      </c>
      <c r="G126" s="6229" t="s">
        <v>22</v>
      </c>
      <c r="H126" s="6229" t="s">
        <v>22</v>
      </c>
      <c r="I126" s="6229" t="s">
        <v>1017</v>
      </c>
    </row>
    <row customHeight="1" ht="11.25">
      <c r="A127" s="6229" t="s">
        <v>6106</v>
      </c>
      <c r="B127" s="6229" t="s">
        <v>16</v>
      </c>
      <c r="C127" s="6229" t="s">
        <v>6122</v>
      </c>
      <c r="D127" s="6229" t="s">
        <v>6123</v>
      </c>
      <c r="E127" s="6229" t="s">
        <v>6124</v>
      </c>
      <c r="F127" s="6229" t="s">
        <v>6125</v>
      </c>
      <c r="G127" s="6229" t="s">
        <v>22</v>
      </c>
      <c r="H127" s="6229" t="s">
        <v>22</v>
      </c>
      <c r="I127" s="6229" t="s">
        <v>1017</v>
      </c>
    </row>
    <row customHeight="1" ht="11.25">
      <c r="A128" s="6229" t="s">
        <v>6106</v>
      </c>
      <c r="B128" s="6229" t="s">
        <v>16</v>
      </c>
      <c r="C128" s="6229" t="s">
        <v>6129</v>
      </c>
      <c r="D128" s="6229" t="s">
        <v>6130</v>
      </c>
      <c r="E128" s="6229" t="s">
        <v>6124</v>
      </c>
      <c r="F128" s="6229" t="s">
        <v>6131</v>
      </c>
      <c r="G128" s="6229" t="s">
        <v>22</v>
      </c>
      <c r="H128" s="6229" t="s">
        <v>22</v>
      </c>
      <c r="I128" s="6229" t="s">
        <v>1017</v>
      </c>
    </row>
    <row customHeight="1" ht="11.25">
      <c r="A129" s="6229" t="s">
        <v>6106</v>
      </c>
      <c r="B129" s="6229" t="s">
        <v>16</v>
      </c>
      <c r="C129" s="6229" t="s">
        <v>6132</v>
      </c>
      <c r="D129" s="6229" t="s">
        <v>6133</v>
      </c>
      <c r="E129" s="6229" t="s">
        <v>6124</v>
      </c>
      <c r="F129" s="6229" t="s">
        <v>6134</v>
      </c>
      <c r="G129" s="6229" t="s">
        <v>22</v>
      </c>
      <c r="H129" s="6229" t="s">
        <v>22</v>
      </c>
      <c r="I129" s="6229" t="s">
        <v>1017</v>
      </c>
    </row>
    <row customHeight="1" ht="11.25">
      <c r="A130" s="6229" t="s">
        <v>6106</v>
      </c>
      <c r="B130" s="6229" t="s">
        <v>16</v>
      </c>
      <c r="C130" s="6229" t="s">
        <v>6139</v>
      </c>
      <c r="D130" s="6229" t="s">
        <v>6140</v>
      </c>
      <c r="E130" s="6229" t="s">
        <v>6141</v>
      </c>
      <c r="F130" s="6229" t="s">
        <v>6142</v>
      </c>
      <c r="G130" s="6229" t="s">
        <v>22</v>
      </c>
      <c r="H130" s="6229" t="s">
        <v>22</v>
      </c>
      <c r="I130" s="6229" t="s">
        <v>1017</v>
      </c>
    </row>
    <row customHeight="1" ht="11.25">
      <c r="A131" s="6229" t="s">
        <v>6106</v>
      </c>
      <c r="B131" s="6229" t="s">
        <v>16</v>
      </c>
      <c r="C131" s="6229" t="s">
        <v>6151</v>
      </c>
      <c r="D131" s="6229" t="s">
        <v>6152</v>
      </c>
      <c r="E131" s="6229" t="s">
        <v>6153</v>
      </c>
      <c r="F131" s="6229" t="s">
        <v>6154</v>
      </c>
      <c r="G131" s="6229" t="s">
        <v>6155</v>
      </c>
      <c r="H131" s="6229" t="s">
        <v>22</v>
      </c>
      <c r="I131" s="6229" t="s">
        <v>1017</v>
      </c>
    </row>
    <row customHeight="1" ht="11.25">
      <c r="A132" s="6229" t="s">
        <v>6106</v>
      </c>
      <c r="B132" s="6229" t="s">
        <v>16</v>
      </c>
      <c r="C132" s="6229" t="s">
        <v>6168</v>
      </c>
      <c r="D132" s="6229" t="s">
        <v>6169</v>
      </c>
      <c r="E132" s="6229" t="s">
        <v>6170</v>
      </c>
      <c r="F132" s="6229" t="s">
        <v>6171</v>
      </c>
      <c r="G132" s="6229" t="s">
        <v>6172</v>
      </c>
      <c r="H132" s="6229" t="s">
        <v>22</v>
      </c>
      <c r="I132" s="6229" t="s">
        <v>1017</v>
      </c>
    </row>
    <row customHeight="1" ht="11.25">
      <c r="A133" s="6229" t="s">
        <v>6106</v>
      </c>
      <c r="B133" s="6229" t="s">
        <v>16</v>
      </c>
      <c r="C133" s="6229" t="s">
        <v>6173</v>
      </c>
      <c r="D133" s="6229" t="s">
        <v>6174</v>
      </c>
      <c r="E133" s="6229" t="s">
        <v>6175</v>
      </c>
      <c r="F133" s="6229" t="s">
        <v>6138</v>
      </c>
      <c r="G133" s="6229" t="s">
        <v>22</v>
      </c>
      <c r="H133" s="6229" t="s">
        <v>22</v>
      </c>
      <c r="I133" s="6229" t="s">
        <v>1017</v>
      </c>
    </row>
    <row customHeight="1" ht="11.25">
      <c r="A134" s="6229" t="s">
        <v>6106</v>
      </c>
      <c r="B134" s="6229" t="s">
        <v>16</v>
      </c>
      <c r="C134" s="6229" t="s">
        <v>6180</v>
      </c>
      <c r="D134" s="6229" t="s">
        <v>6181</v>
      </c>
      <c r="E134" s="6229" t="s">
        <v>6182</v>
      </c>
      <c r="F134" s="6229" t="s">
        <v>6150</v>
      </c>
      <c r="G134" s="6229" t="s">
        <v>6183</v>
      </c>
      <c r="H134" s="6229" t="s">
        <v>22</v>
      </c>
      <c r="I134" s="6229" t="s">
        <v>1017</v>
      </c>
    </row>
    <row customHeight="1" ht="11.25">
      <c r="A135" s="6229" t="s">
        <v>6106</v>
      </c>
      <c r="B135" s="6229" t="s">
        <v>16</v>
      </c>
      <c r="C135" s="6229" t="s">
        <v>6192</v>
      </c>
      <c r="D135" s="6229" t="s">
        <v>6193</v>
      </c>
      <c r="E135" s="6229" t="s">
        <v>6194</v>
      </c>
      <c r="F135" s="6229" t="s">
        <v>6195</v>
      </c>
      <c r="G135" s="6229" t="s">
        <v>22</v>
      </c>
      <c r="H135" s="6229" t="s">
        <v>22</v>
      </c>
      <c r="I135" s="6229" t="s">
        <v>1017</v>
      </c>
    </row>
    <row customHeight="1" ht="11.25">
      <c r="A136" s="6229" t="s">
        <v>6106</v>
      </c>
      <c r="B136" s="6229" t="s">
        <v>16</v>
      </c>
      <c r="C136" s="6229" t="s">
        <v>6210</v>
      </c>
      <c r="D136" s="6229" t="s">
        <v>6211</v>
      </c>
      <c r="E136" s="6229" t="s">
        <v>6208</v>
      </c>
      <c r="F136" s="6229" t="s">
        <v>6212</v>
      </c>
      <c r="G136" s="6229" t="s">
        <v>22</v>
      </c>
      <c r="H136" s="6229" t="s">
        <v>22</v>
      </c>
      <c r="I136" s="6229" t="s">
        <v>1017</v>
      </c>
    </row>
    <row customHeight="1" ht="11.25">
      <c r="A137" s="6229" t="s">
        <v>6106</v>
      </c>
      <c r="B137" s="6229" t="s">
        <v>16</v>
      </c>
      <c r="C137" s="6229" t="s">
        <v>6536</v>
      </c>
      <c r="D137" s="6229" t="s">
        <v>46</v>
      </c>
      <c r="E137" s="6229" t="s">
        <v>49</v>
      </c>
      <c r="F137" s="6229" t="s">
        <v>6537</v>
      </c>
      <c r="G137" s="6229" t="s">
        <v>22</v>
      </c>
      <c r="H137" s="6229" t="s">
        <v>22</v>
      </c>
      <c r="I137" s="6229" t="s">
        <v>1017</v>
      </c>
    </row>
    <row customHeight="1" ht="11.25">
      <c r="A138" s="6229" t="s">
        <v>6106</v>
      </c>
      <c r="B138" s="6229" t="s">
        <v>16</v>
      </c>
      <c r="C138" s="6229" t="s">
        <v>6538</v>
      </c>
      <c r="D138" s="6229" t="s">
        <v>46</v>
      </c>
      <c r="E138" s="6229" t="s">
        <v>49</v>
      </c>
      <c r="F138" s="6229" t="s">
        <v>6539</v>
      </c>
      <c r="G138" s="6229" t="s">
        <v>22</v>
      </c>
      <c r="H138" s="6229" t="s">
        <v>22</v>
      </c>
      <c r="I138" s="6229" t="s">
        <v>1017</v>
      </c>
    </row>
    <row customHeight="1" ht="11.25">
      <c r="A139" s="6229" t="s">
        <v>6106</v>
      </c>
      <c r="B139" s="6229" t="s">
        <v>16</v>
      </c>
      <c r="C139" s="6229" t="s">
        <v>6540</v>
      </c>
      <c r="D139" s="6229" t="s">
        <v>46</v>
      </c>
      <c r="E139" s="6229" t="s">
        <v>49</v>
      </c>
      <c r="F139" s="6229" t="s">
        <v>6541</v>
      </c>
      <c r="G139" s="6229" t="s">
        <v>22</v>
      </c>
      <c r="H139" s="6229" t="s">
        <v>22</v>
      </c>
      <c r="I139" s="6229" t="s">
        <v>1017</v>
      </c>
    </row>
    <row customHeight="1" ht="11.25">
      <c r="A140" s="6229" t="s">
        <v>6106</v>
      </c>
      <c r="B140" s="6229" t="s">
        <v>16</v>
      </c>
      <c r="C140" s="6229" t="s">
        <v>6542</v>
      </c>
      <c r="D140" s="6229" t="s">
        <v>46</v>
      </c>
      <c r="E140" s="6229" t="s">
        <v>49</v>
      </c>
      <c r="F140" s="6229" t="s">
        <v>6543</v>
      </c>
      <c r="G140" s="6229" t="s">
        <v>22</v>
      </c>
      <c r="H140" s="6229" t="s">
        <v>22</v>
      </c>
      <c r="I140" s="6229" t="s">
        <v>1017</v>
      </c>
    </row>
    <row customHeight="1" ht="11.25">
      <c r="A141" s="6229" t="s">
        <v>6106</v>
      </c>
      <c r="B141" s="6229" t="s">
        <v>16</v>
      </c>
      <c r="C141" s="6229" t="s">
        <v>6544</v>
      </c>
      <c r="D141" s="6229" t="s">
        <v>46</v>
      </c>
      <c r="E141" s="6229" t="s">
        <v>49</v>
      </c>
      <c r="F141" s="6229" t="s">
        <v>6545</v>
      </c>
      <c r="G141" s="6229" t="s">
        <v>22</v>
      </c>
      <c r="H141" s="6229" t="s">
        <v>22</v>
      </c>
      <c r="I141" s="6229" t="s">
        <v>1017</v>
      </c>
    </row>
    <row customHeight="1" ht="11.25">
      <c r="A142" s="6229" t="s">
        <v>6106</v>
      </c>
      <c r="B142" s="6229" t="s">
        <v>16</v>
      </c>
      <c r="C142" s="6229" t="s">
        <v>6546</v>
      </c>
      <c r="D142" s="6229" t="s">
        <v>46</v>
      </c>
      <c r="E142" s="6229" t="s">
        <v>49</v>
      </c>
      <c r="F142" s="6229" t="s">
        <v>6547</v>
      </c>
      <c r="G142" s="6229" t="s">
        <v>22</v>
      </c>
      <c r="H142" s="6229" t="s">
        <v>22</v>
      </c>
      <c r="I142" s="6229" t="s">
        <v>1017</v>
      </c>
    </row>
    <row customHeight="1" ht="11.25">
      <c r="A143" s="6229" t="s">
        <v>6106</v>
      </c>
      <c r="B143" s="6229" t="s">
        <v>16</v>
      </c>
      <c r="C143" s="6229" t="s">
        <v>6548</v>
      </c>
      <c r="D143" s="6229" t="s">
        <v>46</v>
      </c>
      <c r="E143" s="6229" t="s">
        <v>49</v>
      </c>
      <c r="F143" s="6229" t="s">
        <v>6549</v>
      </c>
      <c r="G143" s="6229" t="s">
        <v>22</v>
      </c>
      <c r="H143" s="6229" t="s">
        <v>22</v>
      </c>
      <c r="I143" s="6229" t="s">
        <v>1017</v>
      </c>
    </row>
    <row customHeight="1" ht="11.25">
      <c r="A144" s="6229" t="s">
        <v>6106</v>
      </c>
      <c r="B144" s="6229" t="s">
        <v>16</v>
      </c>
      <c r="C144" s="6229" t="s">
        <v>6550</v>
      </c>
      <c r="D144" s="6229" t="s">
        <v>46</v>
      </c>
      <c r="E144" s="6229" t="s">
        <v>49</v>
      </c>
      <c r="F144" s="6229" t="s">
        <v>6551</v>
      </c>
      <c r="G144" s="6229" t="s">
        <v>22</v>
      </c>
      <c r="H144" s="6229" t="s">
        <v>22</v>
      </c>
      <c r="I144" s="6229" t="s">
        <v>1017</v>
      </c>
    </row>
    <row customHeight="1" ht="11.25">
      <c r="A145" s="6229" t="s">
        <v>6106</v>
      </c>
      <c r="B145" s="6229" t="s">
        <v>16</v>
      </c>
      <c r="C145" s="6229" t="s">
        <v>13</v>
      </c>
      <c r="D145" s="6229" t="s">
        <v>46</v>
      </c>
      <c r="E145" s="6229" t="s">
        <v>49</v>
      </c>
      <c r="F145" s="6229" t="s">
        <v>51</v>
      </c>
      <c r="G145" s="6229" t="s">
        <v>22</v>
      </c>
      <c r="H145" s="6229" t="s">
        <v>22</v>
      </c>
      <c r="I145" s="6229" t="s">
        <v>1017</v>
      </c>
    </row>
    <row customHeight="1" ht="11.25">
      <c r="A146" s="6229" t="s">
        <v>6106</v>
      </c>
      <c r="B146" s="6229" t="s">
        <v>16</v>
      </c>
      <c r="C146" s="6229" t="s">
        <v>6552</v>
      </c>
      <c r="D146" s="6229" t="s">
        <v>6553</v>
      </c>
      <c r="E146" s="6229" t="s">
        <v>49</v>
      </c>
      <c r="F146" s="6229" t="s">
        <v>6554</v>
      </c>
      <c r="G146" s="6229" t="s">
        <v>22</v>
      </c>
      <c r="H146" s="6229" t="s">
        <v>22</v>
      </c>
      <c r="I146" s="6229" t="s">
        <v>1017</v>
      </c>
    </row>
    <row customHeight="1" ht="11.25">
      <c r="A147" s="6229" t="s">
        <v>6106</v>
      </c>
      <c r="B147" s="6229" t="s">
        <v>16</v>
      </c>
      <c r="C147" s="6229" t="s">
        <v>6263</v>
      </c>
      <c r="D147" s="6229" t="s">
        <v>6264</v>
      </c>
      <c r="E147" s="6229" t="s">
        <v>6265</v>
      </c>
      <c r="F147" s="6229" t="s">
        <v>6138</v>
      </c>
      <c r="G147" s="6229" t="s">
        <v>22</v>
      </c>
      <c r="H147" s="6229" t="s">
        <v>22</v>
      </c>
      <c r="I147" s="6229" t="s">
        <v>1017</v>
      </c>
    </row>
    <row customHeight="1" ht="11.25">
      <c r="A148" s="6229" t="s">
        <v>6106</v>
      </c>
      <c r="B148" s="6229" t="s">
        <v>16</v>
      </c>
      <c r="C148" s="6229" t="s">
        <v>6270</v>
      </c>
      <c r="D148" s="6229" t="s">
        <v>6271</v>
      </c>
      <c r="E148" s="6229" t="s">
        <v>6272</v>
      </c>
      <c r="F148" s="6229" t="s">
        <v>6146</v>
      </c>
      <c r="G148" s="6229" t="s">
        <v>22</v>
      </c>
      <c r="H148" s="6229" t="s">
        <v>22</v>
      </c>
      <c r="I148" s="6229" t="s">
        <v>1017</v>
      </c>
    </row>
    <row customHeight="1" ht="11.25">
      <c r="A149" s="6229" t="s">
        <v>6106</v>
      </c>
      <c r="B149" s="6229" t="s">
        <v>16</v>
      </c>
      <c r="C149" s="6229" t="s">
        <v>6290</v>
      </c>
      <c r="D149" s="6229" t="s">
        <v>6291</v>
      </c>
      <c r="E149" s="6229" t="s">
        <v>6292</v>
      </c>
      <c r="F149" s="6229" t="s">
        <v>51</v>
      </c>
      <c r="G149" s="6229" t="s">
        <v>22</v>
      </c>
      <c r="H149" s="6229" t="s">
        <v>22</v>
      </c>
      <c r="I149" s="6229" t="s">
        <v>1017</v>
      </c>
    </row>
    <row customHeight="1" ht="11.25">
      <c r="A150" s="6229" t="s">
        <v>6106</v>
      </c>
      <c r="B150" s="6229" t="s">
        <v>16</v>
      </c>
      <c r="C150" s="6229" t="s">
        <v>6314</v>
      </c>
      <c r="D150" s="6229" t="s">
        <v>6315</v>
      </c>
      <c r="E150" s="6229" t="s">
        <v>6316</v>
      </c>
      <c r="F150" s="6229" t="s">
        <v>6150</v>
      </c>
      <c r="G150" s="6229" t="s">
        <v>22</v>
      </c>
      <c r="H150" s="6229" t="s">
        <v>22</v>
      </c>
      <c r="I150" s="6229" t="s">
        <v>1017</v>
      </c>
    </row>
    <row customHeight="1" ht="11.25">
      <c r="A151" s="6229" t="s">
        <v>6106</v>
      </c>
      <c r="B151" s="6229" t="s">
        <v>16</v>
      </c>
      <c r="C151" s="6229" t="s">
        <v>6317</v>
      </c>
      <c r="D151" s="6229" t="s">
        <v>6318</v>
      </c>
      <c r="E151" s="6229" t="s">
        <v>6208</v>
      </c>
      <c r="F151" s="6229" t="s">
        <v>6319</v>
      </c>
      <c r="G151" s="6229" t="s">
        <v>22</v>
      </c>
      <c r="H151" s="6229" t="s">
        <v>22</v>
      </c>
      <c r="I151" s="6229" t="s">
        <v>1017</v>
      </c>
    </row>
    <row customHeight="1" ht="11.25">
      <c r="A152" s="6229" t="s">
        <v>6106</v>
      </c>
      <c r="B152" s="6229" t="s">
        <v>16</v>
      </c>
      <c r="C152" s="6229" t="s">
        <v>6365</v>
      </c>
      <c r="D152" s="6229" t="s">
        <v>6366</v>
      </c>
      <c r="E152" s="6229" t="s">
        <v>6367</v>
      </c>
      <c r="F152" s="6229" t="s">
        <v>6368</v>
      </c>
      <c r="G152" s="6229" t="s">
        <v>6369</v>
      </c>
      <c r="H152" s="6229" t="s">
        <v>22</v>
      </c>
      <c r="I152" s="6229" t="s">
        <v>1017</v>
      </c>
    </row>
    <row customHeight="1" ht="11.25">
      <c r="A153" s="6229" t="s">
        <v>6106</v>
      </c>
      <c r="B153" s="6229" t="s">
        <v>16</v>
      </c>
      <c r="C153" s="6229" t="s">
        <v>6376</v>
      </c>
      <c r="D153" s="6229" t="s">
        <v>6377</v>
      </c>
      <c r="E153" s="6229" t="s">
        <v>6378</v>
      </c>
      <c r="F153" s="6229" t="s">
        <v>6379</v>
      </c>
      <c r="G153" s="6229" t="s">
        <v>22</v>
      </c>
      <c r="H153" s="6229" t="s">
        <v>22</v>
      </c>
      <c r="I153" s="6229" t="s">
        <v>1017</v>
      </c>
    </row>
    <row customHeight="1" ht="11.25">
      <c r="A154" s="6229" t="s">
        <v>6106</v>
      </c>
      <c r="B154" s="6229" t="s">
        <v>16</v>
      </c>
      <c r="C154" s="6229" t="s">
        <v>6423</v>
      </c>
      <c r="D154" s="6229" t="s">
        <v>6424</v>
      </c>
      <c r="E154" s="6229" t="s">
        <v>6425</v>
      </c>
      <c r="F154" s="6229" t="s">
        <v>6426</v>
      </c>
      <c r="G154" s="6229" t="s">
        <v>22</v>
      </c>
      <c r="H154" s="6229" t="s">
        <v>22</v>
      </c>
      <c r="I154" s="6229" t="s">
        <v>1017</v>
      </c>
    </row>
    <row customHeight="1" ht="11.25">
      <c r="A155" s="6229" t="s">
        <v>6106</v>
      </c>
      <c r="B155" s="6229" t="s">
        <v>16</v>
      </c>
      <c r="C155" s="6229" t="s">
        <v>6474</v>
      </c>
      <c r="D155" s="6229" t="s">
        <v>6475</v>
      </c>
      <c r="E155" s="6229" t="s">
        <v>6476</v>
      </c>
      <c r="F155" s="6229" t="s">
        <v>6109</v>
      </c>
      <c r="G155" s="6229" t="s">
        <v>22</v>
      </c>
      <c r="H155" s="6229" t="s">
        <v>22</v>
      </c>
      <c r="I155" s="6229" t="s">
        <v>1017</v>
      </c>
    </row>
    <row customHeight="1" ht="11.25">
      <c r="A156" s="6229" t="s">
        <v>6106</v>
      </c>
      <c r="B156" s="6229" t="s">
        <v>16</v>
      </c>
      <c r="C156" s="6229" t="s">
        <v>6480</v>
      </c>
      <c r="D156" s="6229" t="s">
        <v>6481</v>
      </c>
      <c r="E156" s="6229" t="s">
        <v>6482</v>
      </c>
      <c r="F156" s="6229" t="s">
        <v>6310</v>
      </c>
      <c r="G156" s="6229" t="s">
        <v>22</v>
      </c>
      <c r="H156" s="6229" t="s">
        <v>22</v>
      </c>
      <c r="I156" s="6229" t="s">
        <v>1017</v>
      </c>
    </row>
    <row customHeight="1" ht="11.25">
      <c r="A157" s="6229" t="s">
        <v>6106</v>
      </c>
      <c r="B157" s="6229" t="s">
        <v>16</v>
      </c>
      <c r="C157" s="6229" t="s">
        <v>6483</v>
      </c>
      <c r="D157" s="6229" t="s">
        <v>6484</v>
      </c>
      <c r="E157" s="6229" t="s">
        <v>6485</v>
      </c>
      <c r="F157" s="6229" t="s">
        <v>6486</v>
      </c>
      <c r="G157" s="6229" t="s">
        <v>6487</v>
      </c>
      <c r="H157" s="6229" t="s">
        <v>22</v>
      </c>
      <c r="I157" s="6229" t="s">
        <v>1017</v>
      </c>
    </row>
    <row customHeight="1" ht="11.25">
      <c r="A158" s="6229" t="s">
        <v>6106</v>
      </c>
      <c r="B158" s="6229" t="s">
        <v>16</v>
      </c>
      <c r="C158" s="6229" t="s">
        <v>6519</v>
      </c>
      <c r="D158" s="6229" t="s">
        <v>6520</v>
      </c>
      <c r="E158" s="6229" t="s">
        <v>6521</v>
      </c>
      <c r="F158" s="6229" t="s">
        <v>6310</v>
      </c>
      <c r="G158" s="6229" t="s">
        <v>22</v>
      </c>
      <c r="H158" s="6229" t="s">
        <v>22</v>
      </c>
      <c r="I158" s="6229" t="s">
        <v>1017</v>
      </c>
    </row>
    <row customHeight="1" ht="11.25">
      <c r="A159" s="6229" t="s">
        <v>6106</v>
      </c>
      <c r="B159" s="6229" t="s">
        <v>16</v>
      </c>
      <c r="C159" s="6229" t="s">
        <v>6530</v>
      </c>
      <c r="D159" s="6229" t="s">
        <v>6531</v>
      </c>
      <c r="E159" s="6229" t="s">
        <v>6532</v>
      </c>
      <c r="F159" s="6229" t="s">
        <v>6138</v>
      </c>
      <c r="G159" s="6229" t="s">
        <v>22</v>
      </c>
      <c r="H159" s="6229" t="s">
        <v>22</v>
      </c>
      <c r="I159" s="6229" t="s">
        <v>1017</v>
      </c>
    </row>
    <row customHeight="1" ht="11.25">
      <c r="A160" s="6229" t="s">
        <v>6106</v>
      </c>
      <c r="B160" s="6229" t="s">
        <v>16</v>
      </c>
      <c r="C160" s="6229" t="s">
        <v>22</v>
      </c>
      <c r="D160" s="6229" t="s">
        <v>6107</v>
      </c>
      <c r="E160" s="6229" t="s">
        <v>6108</v>
      </c>
      <c r="F160" s="6229" t="s">
        <v>6109</v>
      </c>
      <c r="G160" s="6229" t="s">
        <v>22</v>
      </c>
      <c r="H160" s="6229" t="s">
        <v>22</v>
      </c>
      <c r="I160" s="6229" t="s">
        <v>977</v>
      </c>
    </row>
    <row customHeight="1" ht="11.25">
      <c r="A161" s="6229" t="s">
        <v>6106</v>
      </c>
      <c r="B161" s="6229" t="s">
        <v>16</v>
      </c>
      <c r="C161" s="6229" t="s">
        <v>6110</v>
      </c>
      <c r="D161" s="6229" t="s">
        <v>6111</v>
      </c>
      <c r="E161" s="6229" t="s">
        <v>6112</v>
      </c>
      <c r="F161" s="6229" t="s">
        <v>6113</v>
      </c>
      <c r="G161" s="6229" t="s">
        <v>22</v>
      </c>
      <c r="H161" s="6229" t="s">
        <v>22</v>
      </c>
      <c r="I161" s="6229" t="s">
        <v>977</v>
      </c>
    </row>
    <row customHeight="1" ht="11.25">
      <c r="A162" s="6229" t="s">
        <v>6106</v>
      </c>
      <c r="B162" s="6229" t="s">
        <v>16</v>
      </c>
      <c r="C162" s="6229" t="s">
        <v>6118</v>
      </c>
      <c r="D162" s="6229" t="s">
        <v>6119</v>
      </c>
      <c r="E162" s="6229" t="s">
        <v>6120</v>
      </c>
      <c r="F162" s="6229" t="s">
        <v>6121</v>
      </c>
      <c r="G162" s="6229" t="s">
        <v>22</v>
      </c>
      <c r="H162" s="6229" t="s">
        <v>22</v>
      </c>
      <c r="I162" s="6229" t="s">
        <v>977</v>
      </c>
    </row>
    <row customHeight="1" ht="11.25">
      <c r="A163" s="6229" t="s">
        <v>6106</v>
      </c>
      <c r="B163" s="6229" t="s">
        <v>16</v>
      </c>
      <c r="C163" s="6229" t="s">
        <v>6122</v>
      </c>
      <c r="D163" s="6229" t="s">
        <v>6123</v>
      </c>
      <c r="E163" s="6229" t="s">
        <v>6124</v>
      </c>
      <c r="F163" s="6229" t="s">
        <v>6125</v>
      </c>
      <c r="G163" s="6229" t="s">
        <v>22</v>
      </c>
      <c r="H163" s="6229" t="s">
        <v>22</v>
      </c>
      <c r="I163" s="6229" t="s">
        <v>977</v>
      </c>
    </row>
    <row customHeight="1" ht="11.25">
      <c r="A164" s="6229" t="s">
        <v>6106</v>
      </c>
      <c r="B164" s="6229" t="s">
        <v>16</v>
      </c>
      <c r="C164" s="6229" t="s">
        <v>6126</v>
      </c>
      <c r="D164" s="6229" t="s">
        <v>6123</v>
      </c>
      <c r="E164" s="6229" t="s">
        <v>6124</v>
      </c>
      <c r="F164" s="6229" t="s">
        <v>6127</v>
      </c>
      <c r="G164" s="6229" t="s">
        <v>6128</v>
      </c>
      <c r="H164" s="6229" t="s">
        <v>22</v>
      </c>
      <c r="I164" s="6229" t="s">
        <v>977</v>
      </c>
    </row>
    <row customHeight="1" ht="11.25">
      <c r="A165" s="6229" t="s">
        <v>6106</v>
      </c>
      <c r="B165" s="6229" t="s">
        <v>16</v>
      </c>
      <c r="C165" s="6229" t="s">
        <v>6132</v>
      </c>
      <c r="D165" s="6229" t="s">
        <v>6133</v>
      </c>
      <c r="E165" s="6229" t="s">
        <v>6124</v>
      </c>
      <c r="F165" s="6229" t="s">
        <v>6134</v>
      </c>
      <c r="G165" s="6229" t="s">
        <v>22</v>
      </c>
      <c r="H165" s="6229" t="s">
        <v>22</v>
      </c>
      <c r="I165" s="6229" t="s">
        <v>977</v>
      </c>
    </row>
    <row customHeight="1" ht="11.25">
      <c r="A166" s="6229" t="s">
        <v>6106</v>
      </c>
      <c r="B166" s="6229" t="s">
        <v>16</v>
      </c>
      <c r="C166" s="6229" t="s">
        <v>6135</v>
      </c>
      <c r="D166" s="6229" t="s">
        <v>6136</v>
      </c>
      <c r="E166" s="6229" t="s">
        <v>6137</v>
      </c>
      <c r="F166" s="6229" t="s">
        <v>6138</v>
      </c>
      <c r="G166" s="6229" t="s">
        <v>22</v>
      </c>
      <c r="H166" s="6229" t="s">
        <v>22</v>
      </c>
      <c r="I166" s="6229" t="s">
        <v>977</v>
      </c>
    </row>
    <row customHeight="1" ht="11.25">
      <c r="A167" s="6229" t="s">
        <v>6106</v>
      </c>
      <c r="B167" s="6229" t="s">
        <v>16</v>
      </c>
      <c r="C167" s="6229" t="s">
        <v>6147</v>
      </c>
      <c r="D167" s="6229" t="s">
        <v>6148</v>
      </c>
      <c r="E167" s="6229" t="s">
        <v>6149</v>
      </c>
      <c r="F167" s="6229" t="s">
        <v>6150</v>
      </c>
      <c r="G167" s="6229" t="s">
        <v>22</v>
      </c>
      <c r="H167" s="6229" t="s">
        <v>22</v>
      </c>
      <c r="I167" s="6229" t="s">
        <v>977</v>
      </c>
    </row>
    <row customHeight="1" ht="11.25">
      <c r="A168" s="6229" t="s">
        <v>6106</v>
      </c>
      <c r="B168" s="6229" t="s">
        <v>16</v>
      </c>
      <c r="C168" s="6229" t="s">
        <v>6555</v>
      </c>
      <c r="D168" s="6229" t="s">
        <v>6556</v>
      </c>
      <c r="E168" s="6229" t="s">
        <v>6557</v>
      </c>
      <c r="F168" s="6229" t="s">
        <v>6351</v>
      </c>
      <c r="G168" s="6229" t="s">
        <v>6558</v>
      </c>
      <c r="H168" s="6229" t="s">
        <v>22</v>
      </c>
      <c r="I168" s="6229" t="s">
        <v>977</v>
      </c>
    </row>
    <row customHeight="1" ht="11.25">
      <c r="A169" s="6229" t="s">
        <v>6106</v>
      </c>
      <c r="B169" s="6229" t="s">
        <v>16</v>
      </c>
      <c r="C169" s="6229" t="s">
        <v>6156</v>
      </c>
      <c r="D169" s="6229" t="s">
        <v>6157</v>
      </c>
      <c r="E169" s="6229" t="s">
        <v>6158</v>
      </c>
      <c r="F169" s="6229" t="s">
        <v>6117</v>
      </c>
      <c r="G169" s="6229" t="s">
        <v>22</v>
      </c>
      <c r="H169" s="6229" t="s">
        <v>22</v>
      </c>
      <c r="I169" s="6229" t="s">
        <v>977</v>
      </c>
    </row>
    <row customHeight="1" ht="11.25">
      <c r="A170" s="6229" t="s">
        <v>6106</v>
      </c>
      <c r="B170" s="6229" t="s">
        <v>16</v>
      </c>
      <c r="C170" s="6229" t="s">
        <v>6559</v>
      </c>
      <c r="D170" s="6229" t="s">
        <v>6560</v>
      </c>
      <c r="E170" s="6229" t="s">
        <v>6561</v>
      </c>
      <c r="F170" s="6229" t="s">
        <v>6138</v>
      </c>
      <c r="G170" s="6229" t="s">
        <v>6562</v>
      </c>
      <c r="H170" s="6229" t="s">
        <v>22</v>
      </c>
      <c r="I170" s="6229" t="s">
        <v>977</v>
      </c>
    </row>
    <row customHeight="1" ht="11.25">
      <c r="A171" s="6229" t="s">
        <v>6106</v>
      </c>
      <c r="B171" s="6229" t="s">
        <v>16</v>
      </c>
      <c r="C171" s="6229" t="s">
        <v>6168</v>
      </c>
      <c r="D171" s="6229" t="s">
        <v>6169</v>
      </c>
      <c r="E171" s="6229" t="s">
        <v>6170</v>
      </c>
      <c r="F171" s="6229" t="s">
        <v>6171</v>
      </c>
      <c r="G171" s="6229" t="s">
        <v>6172</v>
      </c>
      <c r="H171" s="6229" t="s">
        <v>22</v>
      </c>
      <c r="I171" s="6229" t="s">
        <v>977</v>
      </c>
    </row>
    <row customHeight="1" ht="11.25">
      <c r="A172" s="6229" t="s">
        <v>6106</v>
      </c>
      <c r="B172" s="6229" t="s">
        <v>16</v>
      </c>
      <c r="C172" s="6229" t="s">
        <v>6563</v>
      </c>
      <c r="D172" s="6229" t="s">
        <v>6564</v>
      </c>
      <c r="E172" s="6229" t="s">
        <v>6565</v>
      </c>
      <c r="F172" s="6229" t="s">
        <v>6117</v>
      </c>
      <c r="G172" s="6229" t="s">
        <v>22</v>
      </c>
      <c r="H172" s="6229" t="s">
        <v>22</v>
      </c>
      <c r="I172" s="6229" t="s">
        <v>977</v>
      </c>
    </row>
    <row customHeight="1" ht="11.25">
      <c r="A173" s="6229" t="s">
        <v>6106</v>
      </c>
      <c r="B173" s="6229" t="s">
        <v>16</v>
      </c>
      <c r="C173" s="6229" t="s">
        <v>6176</v>
      </c>
      <c r="D173" s="6229" t="s">
        <v>6177</v>
      </c>
      <c r="E173" s="6229" t="s">
        <v>6178</v>
      </c>
      <c r="F173" s="6229" t="s">
        <v>6179</v>
      </c>
      <c r="G173" s="6229" t="s">
        <v>22</v>
      </c>
      <c r="H173" s="6229" t="s">
        <v>22</v>
      </c>
      <c r="I173" s="6229" t="s">
        <v>977</v>
      </c>
    </row>
    <row customHeight="1" ht="11.25">
      <c r="A174" s="6229" t="s">
        <v>6106</v>
      </c>
      <c r="B174" s="6229" t="s">
        <v>16</v>
      </c>
      <c r="C174" s="6229" t="s">
        <v>6566</v>
      </c>
      <c r="D174" s="6229" t="s">
        <v>6567</v>
      </c>
      <c r="E174" s="6229" t="s">
        <v>6568</v>
      </c>
      <c r="F174" s="6229" t="s">
        <v>6529</v>
      </c>
      <c r="G174" s="6229" t="s">
        <v>6569</v>
      </c>
      <c r="H174" s="6229" t="s">
        <v>22</v>
      </c>
      <c r="I174" s="6229" t="s">
        <v>977</v>
      </c>
    </row>
    <row customHeight="1" ht="11.25">
      <c r="A175" s="6229" t="s">
        <v>6106</v>
      </c>
      <c r="B175" s="6229" t="s">
        <v>16</v>
      </c>
      <c r="C175" s="6229" t="s">
        <v>6188</v>
      </c>
      <c r="D175" s="6229" t="s">
        <v>6189</v>
      </c>
      <c r="E175" s="6229" t="s">
        <v>6190</v>
      </c>
      <c r="F175" s="6229" t="s">
        <v>6109</v>
      </c>
      <c r="G175" s="6229" t="s">
        <v>6191</v>
      </c>
      <c r="H175" s="6229" t="s">
        <v>22</v>
      </c>
      <c r="I175" s="6229" t="s">
        <v>977</v>
      </c>
    </row>
    <row customHeight="1" ht="11.25">
      <c r="A176" s="6229" t="s">
        <v>6106</v>
      </c>
      <c r="B176" s="6229" t="s">
        <v>16</v>
      </c>
      <c r="C176" s="6229" t="s">
        <v>6570</v>
      </c>
      <c r="D176" s="6229" t="s">
        <v>6571</v>
      </c>
      <c r="E176" s="6229" t="s">
        <v>6572</v>
      </c>
      <c r="F176" s="6229" t="s">
        <v>6573</v>
      </c>
      <c r="G176" s="6229" t="s">
        <v>22</v>
      </c>
      <c r="H176" s="6229" t="s">
        <v>22</v>
      </c>
      <c r="I176" s="6229" t="s">
        <v>977</v>
      </c>
    </row>
    <row customHeight="1" ht="11.25">
      <c r="A177" s="6229" t="s">
        <v>6106</v>
      </c>
      <c r="B177" s="6229" t="s">
        <v>16</v>
      </c>
      <c r="C177" s="6229" t="s">
        <v>6210</v>
      </c>
      <c r="D177" s="6229" t="s">
        <v>6211</v>
      </c>
      <c r="E177" s="6229" t="s">
        <v>6208</v>
      </c>
      <c r="F177" s="6229" t="s">
        <v>6212</v>
      </c>
      <c r="G177" s="6229" t="s">
        <v>22</v>
      </c>
      <c r="H177" s="6229" t="s">
        <v>22</v>
      </c>
      <c r="I177" s="6229" t="s">
        <v>977</v>
      </c>
    </row>
    <row customHeight="1" ht="11.25">
      <c r="A178" s="6229" t="s">
        <v>6106</v>
      </c>
      <c r="B178" s="6229" t="s">
        <v>16</v>
      </c>
      <c r="C178" s="6229" t="s">
        <v>6574</v>
      </c>
      <c r="D178" s="6229" t="s">
        <v>6575</v>
      </c>
      <c r="E178" s="6229" t="s">
        <v>6576</v>
      </c>
      <c r="F178" s="6229" t="s">
        <v>6245</v>
      </c>
      <c r="G178" s="6229" t="s">
        <v>22</v>
      </c>
      <c r="H178" s="6229" t="s">
        <v>22</v>
      </c>
      <c r="I178" s="6229" t="s">
        <v>977</v>
      </c>
    </row>
    <row customHeight="1" ht="11.25">
      <c r="A179" s="6229" t="s">
        <v>6106</v>
      </c>
      <c r="B179" s="6229" t="s">
        <v>16</v>
      </c>
      <c r="C179" s="6229" t="s">
        <v>6221</v>
      </c>
      <c r="D179" s="6229" t="s">
        <v>6222</v>
      </c>
      <c r="E179" s="6229" t="s">
        <v>6223</v>
      </c>
      <c r="F179" s="6229" t="s">
        <v>6162</v>
      </c>
      <c r="G179" s="6229" t="s">
        <v>22</v>
      </c>
      <c r="H179" s="6229" t="s">
        <v>22</v>
      </c>
      <c r="I179" s="6229" t="s">
        <v>977</v>
      </c>
    </row>
    <row customHeight="1" ht="11.25">
      <c r="A180" s="6229" t="s">
        <v>6106</v>
      </c>
      <c r="B180" s="6229" t="s">
        <v>16</v>
      </c>
      <c r="C180" s="6229" t="s">
        <v>6577</v>
      </c>
      <c r="D180" s="6229" t="s">
        <v>6578</v>
      </c>
      <c r="E180" s="6229" t="s">
        <v>6579</v>
      </c>
      <c r="F180" s="6229" t="s">
        <v>699</v>
      </c>
      <c r="G180" s="6229" t="s">
        <v>22</v>
      </c>
      <c r="H180" s="6229" t="s">
        <v>22</v>
      </c>
      <c r="I180" s="6229" t="s">
        <v>977</v>
      </c>
    </row>
    <row customHeight="1" ht="11.25">
      <c r="A181" s="6229" t="s">
        <v>6106</v>
      </c>
      <c r="B181" s="6229" t="s">
        <v>16</v>
      </c>
      <c r="C181" s="6229" t="s">
        <v>6580</v>
      </c>
      <c r="D181" s="6229" t="s">
        <v>6581</v>
      </c>
      <c r="E181" s="6229" t="s">
        <v>6582</v>
      </c>
      <c r="F181" s="6229" t="s">
        <v>699</v>
      </c>
      <c r="G181" s="6229" t="s">
        <v>22</v>
      </c>
      <c r="H181" s="6229" t="s">
        <v>22</v>
      </c>
      <c r="I181" s="6229" t="s">
        <v>977</v>
      </c>
    </row>
    <row customHeight="1" ht="11.25">
      <c r="A182" s="6229" t="s">
        <v>6106</v>
      </c>
      <c r="B182" s="6229" t="s">
        <v>16</v>
      </c>
      <c r="C182" s="6229" t="s">
        <v>6583</v>
      </c>
      <c r="D182" s="6229" t="s">
        <v>6584</v>
      </c>
      <c r="E182" s="6229" t="s">
        <v>6585</v>
      </c>
      <c r="F182" s="6229" t="s">
        <v>699</v>
      </c>
      <c r="G182" s="6229" t="s">
        <v>22</v>
      </c>
      <c r="H182" s="6229" t="s">
        <v>22</v>
      </c>
      <c r="I182" s="6229" t="s">
        <v>977</v>
      </c>
    </row>
    <row customHeight="1" ht="11.25">
      <c r="A183" s="6229" t="s">
        <v>6106</v>
      </c>
      <c r="B183" s="6229" t="s">
        <v>16</v>
      </c>
      <c r="C183" s="6229" t="s">
        <v>6246</v>
      </c>
      <c r="D183" s="6229" t="s">
        <v>6247</v>
      </c>
      <c r="E183" s="6229" t="s">
        <v>6248</v>
      </c>
      <c r="F183" s="6229" t="s">
        <v>6216</v>
      </c>
      <c r="G183" s="6229" t="s">
        <v>22</v>
      </c>
      <c r="H183" s="6229" t="s">
        <v>22</v>
      </c>
      <c r="I183" s="6229" t="s">
        <v>977</v>
      </c>
    </row>
    <row customHeight="1" ht="11.25">
      <c r="A184" s="6229" t="s">
        <v>6106</v>
      </c>
      <c r="B184" s="6229" t="s">
        <v>16</v>
      </c>
      <c r="C184" s="6229" t="s">
        <v>6586</v>
      </c>
      <c r="D184" s="6229" t="s">
        <v>46</v>
      </c>
      <c r="E184" s="6229" t="s">
        <v>49</v>
      </c>
      <c r="F184" s="6229" t="s">
        <v>6587</v>
      </c>
      <c r="G184" s="6229" t="s">
        <v>22</v>
      </c>
      <c r="H184" s="6229" t="s">
        <v>22</v>
      </c>
      <c r="I184" s="6229" t="s">
        <v>977</v>
      </c>
    </row>
    <row customHeight="1" ht="11.25">
      <c r="A185" s="6229" t="s">
        <v>6106</v>
      </c>
      <c r="B185" s="6229" t="s">
        <v>16</v>
      </c>
      <c r="C185" s="6229" t="s">
        <v>6536</v>
      </c>
      <c r="D185" s="6229" t="s">
        <v>46</v>
      </c>
      <c r="E185" s="6229" t="s">
        <v>49</v>
      </c>
      <c r="F185" s="6229" t="s">
        <v>6537</v>
      </c>
      <c r="G185" s="6229" t="s">
        <v>22</v>
      </c>
      <c r="H185" s="6229" t="s">
        <v>22</v>
      </c>
      <c r="I185" s="6229" t="s">
        <v>977</v>
      </c>
    </row>
    <row customHeight="1" ht="11.25">
      <c r="A186" s="6229" t="s">
        <v>6106</v>
      </c>
      <c r="B186" s="6229" t="s">
        <v>16</v>
      </c>
      <c r="C186" s="6229" t="s">
        <v>6538</v>
      </c>
      <c r="D186" s="6229" t="s">
        <v>46</v>
      </c>
      <c r="E186" s="6229" t="s">
        <v>49</v>
      </c>
      <c r="F186" s="6229" t="s">
        <v>6539</v>
      </c>
      <c r="G186" s="6229" t="s">
        <v>22</v>
      </c>
      <c r="H186" s="6229" t="s">
        <v>22</v>
      </c>
      <c r="I186" s="6229" t="s">
        <v>977</v>
      </c>
    </row>
    <row customHeight="1" ht="11.25">
      <c r="A187" s="6229" t="s">
        <v>6106</v>
      </c>
      <c r="B187" s="6229" t="s">
        <v>16</v>
      </c>
      <c r="C187" s="6229" t="s">
        <v>6540</v>
      </c>
      <c r="D187" s="6229" t="s">
        <v>46</v>
      </c>
      <c r="E187" s="6229" t="s">
        <v>49</v>
      </c>
      <c r="F187" s="6229" t="s">
        <v>6541</v>
      </c>
      <c r="G187" s="6229" t="s">
        <v>22</v>
      </c>
      <c r="H187" s="6229" t="s">
        <v>22</v>
      </c>
      <c r="I187" s="6229" t="s">
        <v>977</v>
      </c>
    </row>
    <row customHeight="1" ht="11.25">
      <c r="A188" s="6229" t="s">
        <v>6106</v>
      </c>
      <c r="B188" s="6229" t="s">
        <v>16</v>
      </c>
      <c r="C188" s="6229" t="s">
        <v>6588</v>
      </c>
      <c r="D188" s="6229" t="s">
        <v>46</v>
      </c>
      <c r="E188" s="6229" t="s">
        <v>49</v>
      </c>
      <c r="F188" s="6229" t="s">
        <v>6589</v>
      </c>
      <c r="G188" s="6229" t="s">
        <v>22</v>
      </c>
      <c r="H188" s="6229" t="s">
        <v>22</v>
      </c>
      <c r="I188" s="6229" t="s">
        <v>977</v>
      </c>
    </row>
    <row customHeight="1" ht="11.25">
      <c r="A189" s="6229" t="s">
        <v>6106</v>
      </c>
      <c r="B189" s="6229" t="s">
        <v>16</v>
      </c>
      <c r="C189" s="6229" t="s">
        <v>6542</v>
      </c>
      <c r="D189" s="6229" t="s">
        <v>46</v>
      </c>
      <c r="E189" s="6229" t="s">
        <v>49</v>
      </c>
      <c r="F189" s="6229" t="s">
        <v>6543</v>
      </c>
      <c r="G189" s="6229" t="s">
        <v>22</v>
      </c>
      <c r="H189" s="6229" t="s">
        <v>22</v>
      </c>
      <c r="I189" s="6229" t="s">
        <v>977</v>
      </c>
    </row>
    <row customHeight="1" ht="11.25">
      <c r="A190" s="6229" t="s">
        <v>6106</v>
      </c>
      <c r="B190" s="6229" t="s">
        <v>16</v>
      </c>
      <c r="C190" s="6229" t="s">
        <v>6544</v>
      </c>
      <c r="D190" s="6229" t="s">
        <v>46</v>
      </c>
      <c r="E190" s="6229" t="s">
        <v>49</v>
      </c>
      <c r="F190" s="6229" t="s">
        <v>6545</v>
      </c>
      <c r="G190" s="6229" t="s">
        <v>22</v>
      </c>
      <c r="H190" s="6229" t="s">
        <v>22</v>
      </c>
      <c r="I190" s="6229" t="s">
        <v>977</v>
      </c>
    </row>
    <row customHeight="1" ht="11.25">
      <c r="A191" s="6229" t="s">
        <v>6106</v>
      </c>
      <c r="B191" s="6229" t="s">
        <v>16</v>
      </c>
      <c r="C191" s="6229" t="s">
        <v>6546</v>
      </c>
      <c r="D191" s="6229" t="s">
        <v>46</v>
      </c>
      <c r="E191" s="6229" t="s">
        <v>49</v>
      </c>
      <c r="F191" s="6229" t="s">
        <v>6547</v>
      </c>
      <c r="G191" s="6229" t="s">
        <v>22</v>
      </c>
      <c r="H191" s="6229" t="s">
        <v>22</v>
      </c>
      <c r="I191" s="6229" t="s">
        <v>977</v>
      </c>
    </row>
    <row customHeight="1" ht="11.25">
      <c r="A192" s="6229" t="s">
        <v>6106</v>
      </c>
      <c r="B192" s="6229" t="s">
        <v>16</v>
      </c>
      <c r="C192" s="6229" t="s">
        <v>6548</v>
      </c>
      <c r="D192" s="6229" t="s">
        <v>46</v>
      </c>
      <c r="E192" s="6229" t="s">
        <v>49</v>
      </c>
      <c r="F192" s="6229" t="s">
        <v>6549</v>
      </c>
      <c r="G192" s="6229" t="s">
        <v>22</v>
      </c>
      <c r="H192" s="6229" t="s">
        <v>22</v>
      </c>
      <c r="I192" s="6229" t="s">
        <v>977</v>
      </c>
    </row>
    <row customHeight="1" ht="11.25">
      <c r="A193" s="6229" t="s">
        <v>6106</v>
      </c>
      <c r="B193" s="6229" t="s">
        <v>16</v>
      </c>
      <c r="C193" s="6229" t="s">
        <v>6550</v>
      </c>
      <c r="D193" s="6229" t="s">
        <v>46</v>
      </c>
      <c r="E193" s="6229" t="s">
        <v>49</v>
      </c>
      <c r="F193" s="6229" t="s">
        <v>6551</v>
      </c>
      <c r="G193" s="6229" t="s">
        <v>22</v>
      </c>
      <c r="H193" s="6229" t="s">
        <v>22</v>
      </c>
      <c r="I193" s="6229" t="s">
        <v>977</v>
      </c>
    </row>
    <row customHeight="1" ht="11.25">
      <c r="A194" s="6229" t="s">
        <v>6106</v>
      </c>
      <c r="B194" s="6229" t="s">
        <v>16</v>
      </c>
      <c r="C194" s="6229" t="s">
        <v>13</v>
      </c>
      <c r="D194" s="6229" t="s">
        <v>46</v>
      </c>
      <c r="E194" s="6229" t="s">
        <v>49</v>
      </c>
      <c r="F194" s="6229" t="s">
        <v>51</v>
      </c>
      <c r="G194" s="6229" t="s">
        <v>22</v>
      </c>
      <c r="H194" s="6229" t="s">
        <v>22</v>
      </c>
      <c r="I194" s="6229" t="s">
        <v>977</v>
      </c>
    </row>
    <row customHeight="1" ht="11.25">
      <c r="A195" s="6229" t="s">
        <v>6106</v>
      </c>
      <c r="B195" s="6229" t="s">
        <v>16</v>
      </c>
      <c r="C195" s="6229" t="s">
        <v>6590</v>
      </c>
      <c r="D195" s="6229" t="s">
        <v>6591</v>
      </c>
      <c r="E195" s="6229" t="s">
        <v>6592</v>
      </c>
      <c r="F195" s="6229" t="s">
        <v>6138</v>
      </c>
      <c r="G195" s="6229" t="s">
        <v>22</v>
      </c>
      <c r="H195" s="6229" t="s">
        <v>22</v>
      </c>
      <c r="I195" s="6229" t="s">
        <v>977</v>
      </c>
    </row>
    <row customHeight="1" ht="11.25">
      <c r="A196" s="6229" t="s">
        <v>6106</v>
      </c>
      <c r="B196" s="6229" t="s">
        <v>16</v>
      </c>
      <c r="C196" s="6229" t="s">
        <v>6593</v>
      </c>
      <c r="D196" s="6229" t="s">
        <v>6591</v>
      </c>
      <c r="E196" s="6229" t="s">
        <v>6592</v>
      </c>
      <c r="F196" s="6229" t="s">
        <v>6594</v>
      </c>
      <c r="G196" s="6229" t="s">
        <v>22</v>
      </c>
      <c r="H196" s="6229" t="s">
        <v>22</v>
      </c>
      <c r="I196" s="6229" t="s">
        <v>977</v>
      </c>
    </row>
    <row customHeight="1" ht="11.25">
      <c r="A197" s="6229" t="s">
        <v>6106</v>
      </c>
      <c r="B197" s="6229" t="s">
        <v>16</v>
      </c>
      <c r="C197" s="6229" t="s">
        <v>6595</v>
      </c>
      <c r="D197" s="6229" t="s">
        <v>6553</v>
      </c>
      <c r="E197" s="6229" t="s">
        <v>49</v>
      </c>
      <c r="F197" s="6229" t="s">
        <v>6596</v>
      </c>
      <c r="G197" s="6229" t="s">
        <v>22</v>
      </c>
      <c r="H197" s="6229" t="s">
        <v>22</v>
      </c>
      <c r="I197" s="6229" t="s">
        <v>977</v>
      </c>
    </row>
    <row customHeight="1" ht="11.25">
      <c r="A198" s="6229" t="s">
        <v>6106</v>
      </c>
      <c r="B198" s="6229" t="s">
        <v>16</v>
      </c>
      <c r="C198" s="6229" t="s">
        <v>6552</v>
      </c>
      <c r="D198" s="6229" t="s">
        <v>6553</v>
      </c>
      <c r="E198" s="6229" t="s">
        <v>49</v>
      </c>
      <c r="F198" s="6229" t="s">
        <v>6554</v>
      </c>
      <c r="G198" s="6229" t="s">
        <v>22</v>
      </c>
      <c r="H198" s="6229" t="s">
        <v>22</v>
      </c>
      <c r="I198" s="6229" t="s">
        <v>977</v>
      </c>
    </row>
    <row customHeight="1" ht="11.25">
      <c r="A199" s="6229" t="s">
        <v>6106</v>
      </c>
      <c r="B199" s="6229" t="s">
        <v>16</v>
      </c>
      <c r="C199" s="6229" t="s">
        <v>6597</v>
      </c>
      <c r="D199" s="6229" t="s">
        <v>6598</v>
      </c>
      <c r="E199" s="6229" t="s">
        <v>6599</v>
      </c>
      <c r="F199" s="6229" t="s">
        <v>6150</v>
      </c>
      <c r="G199" s="6229" t="s">
        <v>22</v>
      </c>
      <c r="H199" s="6229" t="s">
        <v>22</v>
      </c>
      <c r="I199" s="6229" t="s">
        <v>977</v>
      </c>
    </row>
    <row customHeight="1" ht="11.25">
      <c r="A200" s="6229" t="s">
        <v>6106</v>
      </c>
      <c r="B200" s="6229" t="s">
        <v>16</v>
      </c>
      <c r="C200" s="6229" t="s">
        <v>6600</v>
      </c>
      <c r="D200" s="6229" t="s">
        <v>6601</v>
      </c>
      <c r="E200" s="6229" t="s">
        <v>6602</v>
      </c>
      <c r="F200" s="6229" t="s">
        <v>6338</v>
      </c>
      <c r="G200" s="6229" t="s">
        <v>22</v>
      </c>
      <c r="H200" s="6229" t="s">
        <v>22</v>
      </c>
      <c r="I200" s="6229" t="s">
        <v>977</v>
      </c>
    </row>
    <row customHeight="1" ht="11.25">
      <c r="A201" s="6229" t="s">
        <v>6106</v>
      </c>
      <c r="B201" s="6229" t="s">
        <v>16</v>
      </c>
      <c r="C201" s="6229" t="s">
        <v>6603</v>
      </c>
      <c r="D201" s="6229" t="s">
        <v>6604</v>
      </c>
      <c r="E201" s="6229" t="s">
        <v>6605</v>
      </c>
      <c r="F201" s="6229" t="s">
        <v>6447</v>
      </c>
      <c r="G201" s="6229" t="s">
        <v>22</v>
      </c>
      <c r="H201" s="6229" t="s">
        <v>22</v>
      </c>
      <c r="I201" s="6229" t="s">
        <v>977</v>
      </c>
    </row>
    <row customHeight="1" ht="11.25">
      <c r="A202" s="6229" t="s">
        <v>6106</v>
      </c>
      <c r="B202" s="6229" t="s">
        <v>16</v>
      </c>
      <c r="C202" s="6229" t="s">
        <v>6606</v>
      </c>
      <c r="D202" s="6229" t="s">
        <v>6607</v>
      </c>
      <c r="E202" s="6229" t="s">
        <v>6608</v>
      </c>
      <c r="F202" s="6229" t="s">
        <v>6171</v>
      </c>
      <c r="G202" s="6229" t="s">
        <v>22</v>
      </c>
      <c r="H202" s="6229" t="s">
        <v>22</v>
      </c>
      <c r="I202" s="6229" t="s">
        <v>977</v>
      </c>
    </row>
    <row customHeight="1" ht="11.25">
      <c r="A203" s="6229" t="s">
        <v>6106</v>
      </c>
      <c r="B203" s="6229" t="s">
        <v>16</v>
      </c>
      <c r="C203" s="6229" t="s">
        <v>6609</v>
      </c>
      <c r="D203" s="6229" t="s">
        <v>6610</v>
      </c>
      <c r="E203" s="6229" t="s">
        <v>6611</v>
      </c>
      <c r="F203" s="6229" t="s">
        <v>6262</v>
      </c>
      <c r="G203" s="6229" t="s">
        <v>22</v>
      </c>
      <c r="H203" s="6229" t="s">
        <v>22</v>
      </c>
      <c r="I203" s="6229" t="s">
        <v>977</v>
      </c>
    </row>
    <row customHeight="1" ht="11.25">
      <c r="A204" s="6229" t="s">
        <v>6106</v>
      </c>
      <c r="B204" s="6229" t="s">
        <v>16</v>
      </c>
      <c r="C204" s="6229" t="s">
        <v>6612</v>
      </c>
      <c r="D204" s="6229" t="s">
        <v>6613</v>
      </c>
      <c r="E204" s="6229" t="s">
        <v>6614</v>
      </c>
      <c r="F204" s="6229" t="s">
        <v>6615</v>
      </c>
      <c r="G204" s="6229" t="s">
        <v>22</v>
      </c>
      <c r="H204" s="6229" t="s">
        <v>22</v>
      </c>
      <c r="I204" s="6229" t="s">
        <v>977</v>
      </c>
    </row>
    <row customHeight="1" ht="11.25">
      <c r="A205" s="6229" t="s">
        <v>6106</v>
      </c>
      <c r="B205" s="6229" t="s">
        <v>16</v>
      </c>
      <c r="C205" s="6229" t="s">
        <v>6616</v>
      </c>
      <c r="D205" s="6229" t="s">
        <v>6617</v>
      </c>
      <c r="E205" s="6229" t="s">
        <v>6618</v>
      </c>
      <c r="F205" s="6229" t="s">
        <v>6171</v>
      </c>
      <c r="G205" s="6229" t="s">
        <v>22</v>
      </c>
      <c r="H205" s="6229" t="s">
        <v>22</v>
      </c>
      <c r="I205" s="6229" t="s">
        <v>977</v>
      </c>
    </row>
    <row customHeight="1" ht="11.25">
      <c r="A206" s="6229" t="s">
        <v>6106</v>
      </c>
      <c r="B206" s="6229" t="s">
        <v>16</v>
      </c>
      <c r="C206" s="6229" t="s">
        <v>6259</v>
      </c>
      <c r="D206" s="6229" t="s">
        <v>6260</v>
      </c>
      <c r="E206" s="6229" t="s">
        <v>6261</v>
      </c>
      <c r="F206" s="6229" t="s">
        <v>6262</v>
      </c>
      <c r="G206" s="6229" t="s">
        <v>22</v>
      </c>
      <c r="H206" s="6229" t="s">
        <v>22</v>
      </c>
      <c r="I206" s="6229" t="s">
        <v>977</v>
      </c>
    </row>
    <row customHeight="1" ht="11.25">
      <c r="A207" s="6229" t="s">
        <v>6106</v>
      </c>
      <c r="B207" s="6229" t="s">
        <v>16</v>
      </c>
      <c r="C207" s="6229" t="s">
        <v>6619</v>
      </c>
      <c r="D207" s="6229" t="s">
        <v>6620</v>
      </c>
      <c r="E207" s="6229" t="s">
        <v>6621</v>
      </c>
      <c r="F207" s="6229" t="s">
        <v>6279</v>
      </c>
      <c r="G207" s="6229" t="s">
        <v>6622</v>
      </c>
      <c r="H207" s="6229" t="s">
        <v>22</v>
      </c>
      <c r="I207" s="6229" t="s">
        <v>977</v>
      </c>
    </row>
    <row customHeight="1" ht="11.25">
      <c r="A208" s="6229" t="s">
        <v>6106</v>
      </c>
      <c r="B208" s="6229" t="s">
        <v>16</v>
      </c>
      <c r="C208" s="6229" t="s">
        <v>6623</v>
      </c>
      <c r="D208" s="6229" t="s">
        <v>6624</v>
      </c>
      <c r="E208" s="6229" t="s">
        <v>6625</v>
      </c>
      <c r="F208" s="6229" t="s">
        <v>6626</v>
      </c>
      <c r="G208" s="6229" t="s">
        <v>22</v>
      </c>
      <c r="H208" s="6229" t="s">
        <v>22</v>
      </c>
      <c r="I208" s="6229" t="s">
        <v>977</v>
      </c>
    </row>
    <row customHeight="1" ht="11.25">
      <c r="A209" s="6229" t="s">
        <v>6106</v>
      </c>
      <c r="B209" s="6229" t="s">
        <v>16</v>
      </c>
      <c r="C209" s="6229" t="s">
        <v>6627</v>
      </c>
      <c r="D209" s="6229" t="s">
        <v>6628</v>
      </c>
      <c r="E209" s="6229" t="s">
        <v>6629</v>
      </c>
      <c r="F209" s="6229" t="s">
        <v>6279</v>
      </c>
      <c r="G209" s="6229" t="s">
        <v>22</v>
      </c>
      <c r="H209" s="6229" t="s">
        <v>22</v>
      </c>
      <c r="I209" s="6229" t="s">
        <v>977</v>
      </c>
    </row>
    <row customHeight="1" ht="11.25">
      <c r="A210" s="6229" t="s">
        <v>6106</v>
      </c>
      <c r="B210" s="6229" t="s">
        <v>16</v>
      </c>
      <c r="C210" s="6229" t="s">
        <v>6630</v>
      </c>
      <c r="D210" s="6229" t="s">
        <v>6631</v>
      </c>
      <c r="E210" s="6229" t="s">
        <v>6632</v>
      </c>
      <c r="F210" s="6229" t="s">
        <v>6150</v>
      </c>
      <c r="G210" s="6229" t="s">
        <v>6633</v>
      </c>
      <c r="H210" s="6229" t="s">
        <v>22</v>
      </c>
      <c r="I210" s="6229" t="s">
        <v>977</v>
      </c>
    </row>
    <row customHeight="1" ht="11.25">
      <c r="A211" s="6229" t="s">
        <v>6106</v>
      </c>
      <c r="B211" s="6229" t="s">
        <v>16</v>
      </c>
      <c r="C211" s="6229" t="s">
        <v>6634</v>
      </c>
      <c r="D211" s="6229" t="s">
        <v>6635</v>
      </c>
      <c r="E211" s="6229" t="s">
        <v>6636</v>
      </c>
      <c r="F211" s="6229" t="s">
        <v>6150</v>
      </c>
      <c r="G211" s="6229" t="s">
        <v>6637</v>
      </c>
      <c r="H211" s="6229" t="s">
        <v>22</v>
      </c>
      <c r="I211" s="6229" t="s">
        <v>977</v>
      </c>
    </row>
    <row customHeight="1" ht="11.25">
      <c r="A212" s="6229" t="s">
        <v>6106</v>
      </c>
      <c r="B212" s="6229" t="s">
        <v>16</v>
      </c>
      <c r="C212" s="6229" t="s">
        <v>6266</v>
      </c>
      <c r="D212" s="6229" t="s">
        <v>6267</v>
      </c>
      <c r="E212" s="6229" t="s">
        <v>6268</v>
      </c>
      <c r="F212" s="6229" t="s">
        <v>6269</v>
      </c>
      <c r="G212" s="6229" t="s">
        <v>22</v>
      </c>
      <c r="H212" s="6229" t="s">
        <v>22</v>
      </c>
      <c r="I212" s="6229" t="s">
        <v>977</v>
      </c>
    </row>
    <row customHeight="1" ht="11.25">
      <c r="A213" s="6229" t="s">
        <v>6106</v>
      </c>
      <c r="B213" s="6229" t="s">
        <v>16</v>
      </c>
      <c r="C213" s="6229" t="s">
        <v>6270</v>
      </c>
      <c r="D213" s="6229" t="s">
        <v>6271</v>
      </c>
      <c r="E213" s="6229" t="s">
        <v>6272</v>
      </c>
      <c r="F213" s="6229" t="s">
        <v>6146</v>
      </c>
      <c r="G213" s="6229" t="s">
        <v>22</v>
      </c>
      <c r="H213" s="6229" t="s">
        <v>22</v>
      </c>
      <c r="I213" s="6229" t="s">
        <v>977</v>
      </c>
    </row>
    <row customHeight="1" ht="11.25">
      <c r="A214" s="6229" t="s">
        <v>6106</v>
      </c>
      <c r="B214" s="6229" t="s">
        <v>16</v>
      </c>
      <c r="C214" s="6229" t="s">
        <v>6273</v>
      </c>
      <c r="D214" s="6229" t="s">
        <v>6274</v>
      </c>
      <c r="E214" s="6229" t="s">
        <v>6275</v>
      </c>
      <c r="F214" s="6229" t="s">
        <v>6146</v>
      </c>
      <c r="G214" s="6229" t="s">
        <v>22</v>
      </c>
      <c r="H214" s="6229" t="s">
        <v>22</v>
      </c>
      <c r="I214" s="6229" t="s">
        <v>977</v>
      </c>
    </row>
    <row customHeight="1" ht="11.25">
      <c r="A215" s="6229" t="s">
        <v>6106</v>
      </c>
      <c r="B215" s="6229" t="s">
        <v>16</v>
      </c>
      <c r="C215" s="6229" t="s">
        <v>6276</v>
      </c>
      <c r="D215" s="6229" t="s">
        <v>6277</v>
      </c>
      <c r="E215" s="6229" t="s">
        <v>6278</v>
      </c>
      <c r="F215" s="6229" t="s">
        <v>6279</v>
      </c>
      <c r="G215" s="6229" t="s">
        <v>22</v>
      </c>
      <c r="H215" s="6229" t="s">
        <v>22</v>
      </c>
      <c r="I215" s="6229" t="s">
        <v>977</v>
      </c>
    </row>
    <row customHeight="1" ht="11.25">
      <c r="A216" s="6229" t="s">
        <v>6106</v>
      </c>
      <c r="B216" s="6229" t="s">
        <v>16</v>
      </c>
      <c r="C216" s="6229" t="s">
        <v>6638</v>
      </c>
      <c r="D216" s="6229" t="s">
        <v>6639</v>
      </c>
      <c r="E216" s="6229" t="s">
        <v>6640</v>
      </c>
      <c r="F216" s="6229" t="s">
        <v>6216</v>
      </c>
      <c r="G216" s="6229" t="s">
        <v>22</v>
      </c>
      <c r="H216" s="6229" t="s">
        <v>22</v>
      </c>
      <c r="I216" s="6229" t="s">
        <v>977</v>
      </c>
    </row>
    <row customHeight="1" ht="11.25">
      <c r="A217" s="6229" t="s">
        <v>6106</v>
      </c>
      <c r="B217" s="6229" t="s">
        <v>16</v>
      </c>
      <c r="C217" s="6229" t="s">
        <v>6641</v>
      </c>
      <c r="D217" s="6229" t="s">
        <v>6642</v>
      </c>
      <c r="E217" s="6229" t="s">
        <v>6643</v>
      </c>
      <c r="F217" s="6229" t="s">
        <v>6179</v>
      </c>
      <c r="G217" s="6229" t="s">
        <v>6644</v>
      </c>
      <c r="H217" s="6229" t="s">
        <v>22</v>
      </c>
      <c r="I217" s="6229" t="s">
        <v>977</v>
      </c>
    </row>
    <row customHeight="1" ht="11.25">
      <c r="A218" s="6229" t="s">
        <v>6106</v>
      </c>
      <c r="B218" s="6229" t="s">
        <v>16</v>
      </c>
      <c r="C218" s="6229" t="s">
        <v>6645</v>
      </c>
      <c r="D218" s="6229" t="s">
        <v>6646</v>
      </c>
      <c r="E218" s="6229" t="s">
        <v>6647</v>
      </c>
      <c r="F218" s="6229" t="s">
        <v>6237</v>
      </c>
      <c r="G218" s="6229" t="s">
        <v>6648</v>
      </c>
      <c r="H218" s="6229" t="s">
        <v>22</v>
      </c>
      <c r="I218" s="6229" t="s">
        <v>977</v>
      </c>
    </row>
    <row customHeight="1" ht="11.25">
      <c r="A219" s="6229" t="s">
        <v>6106</v>
      </c>
      <c r="B219" s="6229" t="s">
        <v>16</v>
      </c>
      <c r="C219" s="6229" t="s">
        <v>6280</v>
      </c>
      <c r="D219" s="6229" t="s">
        <v>6281</v>
      </c>
      <c r="E219" s="6229" t="s">
        <v>6282</v>
      </c>
      <c r="F219" s="6229" t="s">
        <v>6150</v>
      </c>
      <c r="G219" s="6229" t="s">
        <v>22</v>
      </c>
      <c r="H219" s="6229" t="s">
        <v>22</v>
      </c>
      <c r="I219" s="6229" t="s">
        <v>977</v>
      </c>
    </row>
    <row customHeight="1" ht="11.25">
      <c r="A220" s="6229" t="s">
        <v>6106</v>
      </c>
      <c r="B220" s="6229" t="s">
        <v>16</v>
      </c>
      <c r="C220" s="6229" t="s">
        <v>6649</v>
      </c>
      <c r="D220" s="6229" t="s">
        <v>6650</v>
      </c>
      <c r="E220" s="6229" t="s">
        <v>6651</v>
      </c>
      <c r="F220" s="6229" t="s">
        <v>6615</v>
      </c>
      <c r="G220" s="6229" t="s">
        <v>22</v>
      </c>
      <c r="H220" s="6229" t="s">
        <v>22</v>
      </c>
      <c r="I220" s="6229" t="s">
        <v>977</v>
      </c>
    </row>
    <row customHeight="1" ht="11.25">
      <c r="A221" s="6229" t="s">
        <v>6106</v>
      </c>
      <c r="B221" s="6229" t="s">
        <v>16</v>
      </c>
      <c r="C221" s="6229" t="s">
        <v>6283</v>
      </c>
      <c r="D221" s="6229" t="s">
        <v>6284</v>
      </c>
      <c r="E221" s="6229" t="s">
        <v>6285</v>
      </c>
      <c r="F221" s="6229" t="s">
        <v>6269</v>
      </c>
      <c r="G221" s="6229" t="s">
        <v>22</v>
      </c>
      <c r="H221" s="6229" t="s">
        <v>22</v>
      </c>
      <c r="I221" s="6229" t="s">
        <v>977</v>
      </c>
    </row>
    <row customHeight="1" ht="11.25">
      <c r="A222" s="6229" t="s">
        <v>6106</v>
      </c>
      <c r="B222" s="6229" t="s">
        <v>16</v>
      </c>
      <c r="C222" s="6229" t="s">
        <v>6652</v>
      </c>
      <c r="D222" s="6229" t="s">
        <v>6653</v>
      </c>
      <c r="E222" s="6229" t="s">
        <v>6654</v>
      </c>
      <c r="F222" s="6229" t="s">
        <v>6179</v>
      </c>
      <c r="G222" s="6229" t="s">
        <v>22</v>
      </c>
      <c r="H222" s="6229" t="s">
        <v>22</v>
      </c>
      <c r="I222" s="6229" t="s">
        <v>977</v>
      </c>
    </row>
    <row customHeight="1" ht="11.25">
      <c r="A223" s="6229" t="s">
        <v>6106</v>
      </c>
      <c r="B223" s="6229" t="s">
        <v>16</v>
      </c>
      <c r="C223" s="6229" t="s">
        <v>6655</v>
      </c>
      <c r="D223" s="6229" t="s">
        <v>6656</v>
      </c>
      <c r="E223" s="6229" t="s">
        <v>6657</v>
      </c>
      <c r="F223" s="6229" t="s">
        <v>6529</v>
      </c>
      <c r="G223" s="6229" t="s">
        <v>22</v>
      </c>
      <c r="H223" s="6229" t="s">
        <v>22</v>
      </c>
      <c r="I223" s="6229" t="s">
        <v>977</v>
      </c>
    </row>
    <row customHeight="1" ht="11.25">
      <c r="A224" s="6229" t="s">
        <v>6106</v>
      </c>
      <c r="B224" s="6229" t="s">
        <v>16</v>
      </c>
      <c r="C224" s="6229" t="s">
        <v>6658</v>
      </c>
      <c r="D224" s="6229" t="s">
        <v>6659</v>
      </c>
      <c r="E224" s="6229" t="s">
        <v>6660</v>
      </c>
      <c r="F224" s="6229" t="s">
        <v>6113</v>
      </c>
      <c r="G224" s="6229" t="s">
        <v>22</v>
      </c>
      <c r="H224" s="6229" t="s">
        <v>22</v>
      </c>
      <c r="I224" s="6229" t="s">
        <v>977</v>
      </c>
    </row>
    <row customHeight="1" ht="11.25">
      <c r="A225" s="6229" t="s">
        <v>6106</v>
      </c>
      <c r="B225" s="6229" t="s">
        <v>16</v>
      </c>
      <c r="C225" s="6229" t="s">
        <v>6286</v>
      </c>
      <c r="D225" s="6229" t="s">
        <v>6287</v>
      </c>
      <c r="E225" s="6229" t="s">
        <v>6288</v>
      </c>
      <c r="F225" s="6229" t="s">
        <v>6289</v>
      </c>
      <c r="G225" s="6229" t="s">
        <v>22</v>
      </c>
      <c r="H225" s="6229" t="s">
        <v>22</v>
      </c>
      <c r="I225" s="6229" t="s">
        <v>977</v>
      </c>
    </row>
    <row customHeight="1" ht="11.25">
      <c r="A226" s="6229" t="s">
        <v>6106</v>
      </c>
      <c r="B226" s="6229" t="s">
        <v>16</v>
      </c>
      <c r="C226" s="6229" t="s">
        <v>6661</v>
      </c>
      <c r="D226" s="6229" t="s">
        <v>6662</v>
      </c>
      <c r="E226" s="6229" t="s">
        <v>6663</v>
      </c>
      <c r="F226" s="6229" t="s">
        <v>6529</v>
      </c>
      <c r="G226" s="6229" t="s">
        <v>22</v>
      </c>
      <c r="H226" s="6229" t="s">
        <v>22</v>
      </c>
      <c r="I226" s="6229" t="s">
        <v>977</v>
      </c>
    </row>
    <row customHeight="1" ht="11.25">
      <c r="A227" s="6229" t="s">
        <v>6106</v>
      </c>
      <c r="B227" s="6229" t="s">
        <v>16</v>
      </c>
      <c r="C227" s="6229" t="s">
        <v>6290</v>
      </c>
      <c r="D227" s="6229" t="s">
        <v>6291</v>
      </c>
      <c r="E227" s="6229" t="s">
        <v>6292</v>
      </c>
      <c r="F227" s="6229" t="s">
        <v>51</v>
      </c>
      <c r="G227" s="6229" t="s">
        <v>22</v>
      </c>
      <c r="H227" s="6229" t="s">
        <v>22</v>
      </c>
      <c r="I227" s="6229" t="s">
        <v>977</v>
      </c>
    </row>
    <row customHeight="1" ht="11.25">
      <c r="A228" s="6229" t="s">
        <v>6106</v>
      </c>
      <c r="B228" s="6229" t="s">
        <v>16</v>
      </c>
      <c r="C228" s="6229" t="s">
        <v>6300</v>
      </c>
      <c r="D228" s="6229" t="s">
        <v>6301</v>
      </c>
      <c r="E228" s="6229" t="s">
        <v>6302</v>
      </c>
      <c r="F228" s="6229" t="s">
        <v>6303</v>
      </c>
      <c r="G228" s="6229" t="s">
        <v>22</v>
      </c>
      <c r="H228" s="6229" t="s">
        <v>22</v>
      </c>
      <c r="I228" s="6229" t="s">
        <v>977</v>
      </c>
    </row>
    <row customHeight="1" ht="11.25">
      <c r="A229" s="6229" t="s">
        <v>6106</v>
      </c>
      <c r="B229" s="6229" t="s">
        <v>16</v>
      </c>
      <c r="C229" s="6229" t="s">
        <v>6664</v>
      </c>
      <c r="D229" s="6229" t="s">
        <v>6665</v>
      </c>
      <c r="E229" s="6229" t="s">
        <v>6124</v>
      </c>
      <c r="F229" s="6229" t="s">
        <v>6666</v>
      </c>
      <c r="G229" s="6229" t="s">
        <v>22</v>
      </c>
      <c r="H229" s="6229" t="s">
        <v>22</v>
      </c>
      <c r="I229" s="6229" t="s">
        <v>977</v>
      </c>
    </row>
    <row customHeight="1" ht="11.25">
      <c r="A230" s="6229" t="s">
        <v>6106</v>
      </c>
      <c r="B230" s="6229" t="s">
        <v>16</v>
      </c>
      <c r="C230" s="6229" t="s">
        <v>6667</v>
      </c>
      <c r="D230" s="6229" t="s">
        <v>6668</v>
      </c>
      <c r="E230" s="6229" t="s">
        <v>6669</v>
      </c>
      <c r="F230" s="6229" t="s">
        <v>6113</v>
      </c>
      <c r="G230" s="6229" t="s">
        <v>22</v>
      </c>
      <c r="H230" s="6229" t="s">
        <v>22</v>
      </c>
      <c r="I230" s="6229" t="s">
        <v>977</v>
      </c>
    </row>
    <row customHeight="1" ht="11.25">
      <c r="A231" s="6229" t="s">
        <v>6106</v>
      </c>
      <c r="B231" s="6229" t="s">
        <v>16</v>
      </c>
      <c r="C231" s="6229" t="s">
        <v>6320</v>
      </c>
      <c r="D231" s="6229" t="s">
        <v>6321</v>
      </c>
      <c r="E231" s="6229" t="s">
        <v>6322</v>
      </c>
      <c r="F231" s="6229" t="s">
        <v>6146</v>
      </c>
      <c r="G231" s="6229" t="s">
        <v>22</v>
      </c>
      <c r="H231" s="6229" t="s">
        <v>22</v>
      </c>
      <c r="I231" s="6229" t="s">
        <v>977</v>
      </c>
    </row>
    <row customHeight="1" ht="11.25">
      <c r="A232" s="6229" t="s">
        <v>6106</v>
      </c>
      <c r="B232" s="6229" t="s">
        <v>16</v>
      </c>
      <c r="C232" s="6229" t="s">
        <v>6670</v>
      </c>
      <c r="D232" s="6229" t="s">
        <v>6671</v>
      </c>
      <c r="E232" s="6229" t="s">
        <v>6672</v>
      </c>
      <c r="F232" s="6229" t="s">
        <v>6150</v>
      </c>
      <c r="G232" s="6229" t="s">
        <v>6673</v>
      </c>
      <c r="H232" s="6229" t="s">
        <v>22</v>
      </c>
      <c r="I232" s="6229" t="s">
        <v>977</v>
      </c>
    </row>
    <row customHeight="1" ht="11.25">
      <c r="A233" s="6229" t="s">
        <v>6106</v>
      </c>
      <c r="B233" s="6229" t="s">
        <v>16</v>
      </c>
      <c r="C233" s="6229" t="s">
        <v>6674</v>
      </c>
      <c r="D233" s="6229" t="s">
        <v>6675</v>
      </c>
      <c r="E233" s="6229" t="s">
        <v>6676</v>
      </c>
      <c r="F233" s="6229" t="s">
        <v>6162</v>
      </c>
      <c r="G233" s="6229" t="s">
        <v>6677</v>
      </c>
      <c r="H233" s="6229" t="s">
        <v>22</v>
      </c>
      <c r="I233" s="6229" t="s">
        <v>977</v>
      </c>
    </row>
    <row customHeight="1" ht="11.25">
      <c r="A234" s="6229" t="s">
        <v>6106</v>
      </c>
      <c r="B234" s="6229" t="s">
        <v>16</v>
      </c>
      <c r="C234" s="6229" t="s">
        <v>6678</v>
      </c>
      <c r="D234" s="6229" t="s">
        <v>6679</v>
      </c>
      <c r="E234" s="6229" t="s">
        <v>6680</v>
      </c>
      <c r="F234" s="6229" t="s">
        <v>6426</v>
      </c>
      <c r="G234" s="6229" t="s">
        <v>6681</v>
      </c>
      <c r="H234" s="6229" t="s">
        <v>22</v>
      </c>
      <c r="I234" s="6229" t="s">
        <v>977</v>
      </c>
    </row>
    <row customHeight="1" ht="11.25">
      <c r="A235" s="6229" t="s">
        <v>6106</v>
      </c>
      <c r="B235" s="6229" t="s">
        <v>16</v>
      </c>
      <c r="C235" s="6229" t="s">
        <v>6682</v>
      </c>
      <c r="D235" s="6229" t="s">
        <v>6683</v>
      </c>
      <c r="E235" s="6229" t="s">
        <v>6684</v>
      </c>
      <c r="F235" s="6229" t="s">
        <v>6685</v>
      </c>
      <c r="G235" s="6229" t="s">
        <v>22</v>
      </c>
      <c r="H235" s="6229" t="s">
        <v>22</v>
      </c>
      <c r="I235" s="6229" t="s">
        <v>977</v>
      </c>
    </row>
    <row customHeight="1" ht="11.25">
      <c r="A236" s="6229" t="s">
        <v>6106</v>
      </c>
      <c r="B236" s="6229" t="s">
        <v>16</v>
      </c>
      <c r="C236" s="6229" t="s">
        <v>6686</v>
      </c>
      <c r="D236" s="6229" t="s">
        <v>6687</v>
      </c>
      <c r="E236" s="6229" t="s">
        <v>6688</v>
      </c>
      <c r="F236" s="6229" t="s">
        <v>6117</v>
      </c>
      <c r="G236" s="6229" t="s">
        <v>6689</v>
      </c>
      <c r="H236" s="6229" t="s">
        <v>22</v>
      </c>
      <c r="I236" s="6229" t="s">
        <v>977</v>
      </c>
    </row>
    <row customHeight="1" ht="11.25">
      <c r="A237" s="6229" t="s">
        <v>6106</v>
      </c>
      <c r="B237" s="6229" t="s">
        <v>16</v>
      </c>
      <c r="C237" s="6229" t="s">
        <v>6690</v>
      </c>
      <c r="D237" s="6229" t="s">
        <v>6691</v>
      </c>
      <c r="E237" s="6229" t="s">
        <v>6692</v>
      </c>
      <c r="F237" s="6229" t="s">
        <v>6138</v>
      </c>
      <c r="G237" s="6229" t="s">
        <v>22</v>
      </c>
      <c r="H237" s="6229" t="s">
        <v>22</v>
      </c>
      <c r="I237" s="6229" t="s">
        <v>977</v>
      </c>
    </row>
    <row customHeight="1" ht="11.25">
      <c r="A238" s="6229" t="s">
        <v>6106</v>
      </c>
      <c r="B238" s="6229" t="s">
        <v>16</v>
      </c>
      <c r="C238" s="6229" t="s">
        <v>6693</v>
      </c>
      <c r="D238" s="6229" t="s">
        <v>6694</v>
      </c>
      <c r="E238" s="6229" t="s">
        <v>6695</v>
      </c>
      <c r="F238" s="6229" t="s">
        <v>6696</v>
      </c>
      <c r="G238" s="6229" t="s">
        <v>22</v>
      </c>
      <c r="H238" s="6229" t="s">
        <v>22</v>
      </c>
      <c r="I238" s="6229" t="s">
        <v>977</v>
      </c>
    </row>
    <row customHeight="1" ht="11.25">
      <c r="A239" s="6229" t="s">
        <v>6106</v>
      </c>
      <c r="B239" s="6229" t="s">
        <v>16</v>
      </c>
      <c r="C239" s="6229" t="s">
        <v>6697</v>
      </c>
      <c r="D239" s="6229" t="s">
        <v>6698</v>
      </c>
      <c r="E239" s="6229" t="s">
        <v>6699</v>
      </c>
      <c r="F239" s="6229" t="s">
        <v>6503</v>
      </c>
      <c r="G239" s="6229" t="s">
        <v>22</v>
      </c>
      <c r="H239" s="6229" t="s">
        <v>22</v>
      </c>
      <c r="I239" s="6229" t="s">
        <v>977</v>
      </c>
    </row>
    <row customHeight="1" ht="11.25">
      <c r="A240" s="6229" t="s">
        <v>6106</v>
      </c>
      <c r="B240" s="6229" t="s">
        <v>16</v>
      </c>
      <c r="C240" s="6229" t="s">
        <v>6700</v>
      </c>
      <c r="D240" s="6229" t="s">
        <v>6701</v>
      </c>
      <c r="E240" s="6229" t="s">
        <v>6702</v>
      </c>
      <c r="F240" s="6229" t="s">
        <v>6529</v>
      </c>
      <c r="G240" s="6229" t="s">
        <v>6703</v>
      </c>
      <c r="H240" s="6229" t="s">
        <v>22</v>
      </c>
      <c r="I240" s="6229" t="s">
        <v>977</v>
      </c>
    </row>
    <row customHeight="1" ht="11.25">
      <c r="A241" s="6229" t="s">
        <v>6106</v>
      </c>
      <c r="B241" s="6229" t="s">
        <v>16</v>
      </c>
      <c r="C241" s="6229" t="s">
        <v>6335</v>
      </c>
      <c r="D241" s="6229" t="s">
        <v>6336</v>
      </c>
      <c r="E241" s="6229" t="s">
        <v>6337</v>
      </c>
      <c r="F241" s="6229" t="s">
        <v>6338</v>
      </c>
      <c r="G241" s="6229" t="s">
        <v>6339</v>
      </c>
      <c r="H241" s="6229" t="s">
        <v>22</v>
      </c>
      <c r="I241" s="6229" t="s">
        <v>977</v>
      </c>
    </row>
    <row customHeight="1" ht="11.25">
      <c r="A242" s="6229" t="s">
        <v>6106</v>
      </c>
      <c r="B242" s="6229" t="s">
        <v>16</v>
      </c>
      <c r="C242" s="6229" t="s">
        <v>6704</v>
      </c>
      <c r="D242" s="6229" t="s">
        <v>6705</v>
      </c>
      <c r="E242" s="6229" t="s">
        <v>6706</v>
      </c>
      <c r="F242" s="6229" t="s">
        <v>6150</v>
      </c>
      <c r="G242" s="6229" t="s">
        <v>22</v>
      </c>
      <c r="H242" s="6229" t="s">
        <v>22</v>
      </c>
      <c r="I242" s="6229" t="s">
        <v>977</v>
      </c>
    </row>
    <row customHeight="1" ht="11.25">
      <c r="A243" s="6229" t="s">
        <v>6106</v>
      </c>
      <c r="B243" s="6229" t="s">
        <v>16</v>
      </c>
      <c r="C243" s="6229" t="s">
        <v>6707</v>
      </c>
      <c r="D243" s="6229" t="s">
        <v>6708</v>
      </c>
      <c r="E243" s="6229" t="s">
        <v>6709</v>
      </c>
      <c r="F243" s="6229" t="s">
        <v>6338</v>
      </c>
      <c r="G243" s="6229" t="s">
        <v>22</v>
      </c>
      <c r="H243" s="6229" t="s">
        <v>22</v>
      </c>
      <c r="I243" s="6229" t="s">
        <v>977</v>
      </c>
    </row>
    <row customHeight="1" ht="11.25">
      <c r="A244" s="6229" t="s">
        <v>6106</v>
      </c>
      <c r="B244" s="6229" t="s">
        <v>16</v>
      </c>
      <c r="C244" s="6229" t="s">
        <v>6710</v>
      </c>
      <c r="D244" s="6229" t="s">
        <v>6711</v>
      </c>
      <c r="E244" s="6229" t="s">
        <v>6712</v>
      </c>
      <c r="F244" s="6229" t="s">
        <v>6109</v>
      </c>
      <c r="G244" s="6229" t="s">
        <v>22</v>
      </c>
      <c r="H244" s="6229" t="s">
        <v>22</v>
      </c>
      <c r="I244" s="6229" t="s">
        <v>977</v>
      </c>
    </row>
    <row customHeight="1" ht="11.25">
      <c r="A245" s="6229" t="s">
        <v>6106</v>
      </c>
      <c r="B245" s="6229" t="s">
        <v>16</v>
      </c>
      <c r="C245" s="6229" t="s">
        <v>6348</v>
      </c>
      <c r="D245" s="6229" t="s">
        <v>6349</v>
      </c>
      <c r="E245" s="6229" t="s">
        <v>6350</v>
      </c>
      <c r="F245" s="6229" t="s">
        <v>6351</v>
      </c>
      <c r="G245" s="6229" t="s">
        <v>22</v>
      </c>
      <c r="H245" s="6229" t="s">
        <v>22</v>
      </c>
      <c r="I245" s="6229" t="s">
        <v>977</v>
      </c>
    </row>
    <row customHeight="1" ht="11.25">
      <c r="A246" s="6229" t="s">
        <v>6106</v>
      </c>
      <c r="B246" s="6229" t="s">
        <v>16</v>
      </c>
      <c r="C246" s="6229" t="s">
        <v>6713</v>
      </c>
      <c r="D246" s="6229" t="s">
        <v>6714</v>
      </c>
      <c r="E246" s="6229" t="s">
        <v>6715</v>
      </c>
      <c r="F246" s="6229" t="s">
        <v>6113</v>
      </c>
      <c r="G246" s="6229" t="s">
        <v>22</v>
      </c>
      <c r="H246" s="6229" t="s">
        <v>22</v>
      </c>
      <c r="I246" s="6229" t="s">
        <v>977</v>
      </c>
    </row>
    <row customHeight="1" ht="11.25">
      <c r="A247" s="6229" t="s">
        <v>6106</v>
      </c>
      <c r="B247" s="6229" t="s">
        <v>16</v>
      </c>
      <c r="C247" s="6229" t="s">
        <v>6352</v>
      </c>
      <c r="D247" s="6229" t="s">
        <v>6353</v>
      </c>
      <c r="E247" s="6229" t="s">
        <v>6354</v>
      </c>
      <c r="F247" s="6229" t="s">
        <v>6338</v>
      </c>
      <c r="G247" s="6229" t="s">
        <v>22</v>
      </c>
      <c r="H247" s="6229" t="s">
        <v>22</v>
      </c>
      <c r="I247" s="6229" t="s">
        <v>977</v>
      </c>
    </row>
    <row customHeight="1" ht="11.25">
      <c r="A248" s="6229" t="s">
        <v>6106</v>
      </c>
      <c r="B248" s="6229" t="s">
        <v>16</v>
      </c>
      <c r="C248" s="6229" t="s">
        <v>6358</v>
      </c>
      <c r="D248" s="6229" t="s">
        <v>6359</v>
      </c>
      <c r="E248" s="6229" t="s">
        <v>6360</v>
      </c>
      <c r="F248" s="6229" t="s">
        <v>6338</v>
      </c>
      <c r="G248" s="6229" t="s">
        <v>22</v>
      </c>
      <c r="H248" s="6229" t="s">
        <v>22</v>
      </c>
      <c r="I248" s="6229" t="s">
        <v>977</v>
      </c>
    </row>
    <row customHeight="1" ht="11.25">
      <c r="A249" s="6229" t="s">
        <v>6106</v>
      </c>
      <c r="B249" s="6229" t="s">
        <v>16</v>
      </c>
      <c r="C249" s="6229" t="s">
        <v>6716</v>
      </c>
      <c r="D249" s="6229" t="s">
        <v>6717</v>
      </c>
      <c r="E249" s="6229" t="s">
        <v>6718</v>
      </c>
      <c r="F249" s="6229" t="s">
        <v>6338</v>
      </c>
      <c r="G249" s="6229" t="s">
        <v>22</v>
      </c>
      <c r="H249" s="6229" t="s">
        <v>22</v>
      </c>
      <c r="I249" s="6229" t="s">
        <v>977</v>
      </c>
    </row>
    <row customHeight="1" ht="11.25">
      <c r="A250" s="6229" t="s">
        <v>6106</v>
      </c>
      <c r="B250" s="6229" t="s">
        <v>16</v>
      </c>
      <c r="C250" s="6229" t="s">
        <v>6719</v>
      </c>
      <c r="D250" s="6229" t="s">
        <v>6720</v>
      </c>
      <c r="E250" s="6229" t="s">
        <v>6721</v>
      </c>
      <c r="F250" s="6229" t="s">
        <v>6289</v>
      </c>
      <c r="G250" s="6229" t="s">
        <v>6722</v>
      </c>
      <c r="H250" s="6229" t="s">
        <v>22</v>
      </c>
      <c r="I250" s="6229" t="s">
        <v>977</v>
      </c>
    </row>
    <row customHeight="1" ht="11.25">
      <c r="A251" s="6229" t="s">
        <v>6106</v>
      </c>
      <c r="B251" s="6229" t="s">
        <v>16</v>
      </c>
      <c r="C251" s="6229" t="s">
        <v>6723</v>
      </c>
      <c r="D251" s="6229" t="s">
        <v>6724</v>
      </c>
      <c r="E251" s="6229" t="s">
        <v>6725</v>
      </c>
      <c r="F251" s="6229" t="s">
        <v>6113</v>
      </c>
      <c r="G251" s="6229" t="s">
        <v>6726</v>
      </c>
      <c r="H251" s="6229" t="s">
        <v>22</v>
      </c>
      <c r="I251" s="6229" t="s">
        <v>977</v>
      </c>
    </row>
    <row customHeight="1" ht="11.25">
      <c r="A252" s="6229" t="s">
        <v>6106</v>
      </c>
      <c r="B252" s="6229" t="s">
        <v>16</v>
      </c>
      <c r="C252" s="6229" t="s">
        <v>6727</v>
      </c>
      <c r="D252" s="6229" t="s">
        <v>6728</v>
      </c>
      <c r="E252" s="6229" t="s">
        <v>6729</v>
      </c>
      <c r="F252" s="6229" t="s">
        <v>6245</v>
      </c>
      <c r="G252" s="6229" t="s">
        <v>22</v>
      </c>
      <c r="H252" s="6229" t="s">
        <v>22</v>
      </c>
      <c r="I252" s="6229" t="s">
        <v>977</v>
      </c>
    </row>
    <row customHeight="1" ht="11.25">
      <c r="A253" s="6229" t="s">
        <v>6106</v>
      </c>
      <c r="B253" s="6229" t="s">
        <v>16</v>
      </c>
      <c r="C253" s="6229" t="s">
        <v>6730</v>
      </c>
      <c r="D253" s="6229" t="s">
        <v>6731</v>
      </c>
      <c r="E253" s="6229" t="s">
        <v>6732</v>
      </c>
      <c r="F253" s="6229" t="s">
        <v>6529</v>
      </c>
      <c r="G253" s="6229" t="s">
        <v>6733</v>
      </c>
      <c r="H253" s="6229" t="s">
        <v>22</v>
      </c>
      <c r="I253" s="6229" t="s">
        <v>977</v>
      </c>
    </row>
    <row customHeight="1" ht="11.25">
      <c r="A254" s="6229" t="s">
        <v>6106</v>
      </c>
      <c r="B254" s="6229" t="s">
        <v>16</v>
      </c>
      <c r="C254" s="6229" t="s">
        <v>6734</v>
      </c>
      <c r="D254" s="6229" t="s">
        <v>6735</v>
      </c>
      <c r="E254" s="6229" t="s">
        <v>6736</v>
      </c>
      <c r="F254" s="6229" t="s">
        <v>6171</v>
      </c>
      <c r="G254" s="6229" t="s">
        <v>6737</v>
      </c>
      <c r="H254" s="6229" t="s">
        <v>22</v>
      </c>
      <c r="I254" s="6229" t="s">
        <v>977</v>
      </c>
    </row>
    <row customHeight="1" ht="11.25">
      <c r="A255" s="6229" t="s">
        <v>6106</v>
      </c>
      <c r="B255" s="6229" t="s">
        <v>16</v>
      </c>
      <c r="C255" s="6229" t="s">
        <v>6738</v>
      </c>
      <c r="D255" s="6229" t="s">
        <v>6739</v>
      </c>
      <c r="E255" s="6229" t="s">
        <v>6740</v>
      </c>
      <c r="F255" s="6229" t="s">
        <v>6426</v>
      </c>
      <c r="G255" s="6229" t="s">
        <v>6741</v>
      </c>
      <c r="H255" s="6229" t="s">
        <v>22</v>
      </c>
      <c r="I255" s="6229" t="s">
        <v>977</v>
      </c>
    </row>
    <row customHeight="1" ht="11.25">
      <c r="A256" s="6229" t="s">
        <v>6106</v>
      </c>
      <c r="B256" s="6229" t="s">
        <v>16</v>
      </c>
      <c r="C256" s="6229" t="s">
        <v>6370</v>
      </c>
      <c r="D256" s="6229" t="s">
        <v>6371</v>
      </c>
      <c r="E256" s="6229" t="s">
        <v>6372</v>
      </c>
      <c r="F256" s="6229" t="s">
        <v>6338</v>
      </c>
      <c r="G256" s="6229" t="s">
        <v>22</v>
      </c>
      <c r="H256" s="6229" t="s">
        <v>22</v>
      </c>
      <c r="I256" s="6229" t="s">
        <v>977</v>
      </c>
    </row>
    <row customHeight="1" ht="11.25">
      <c r="A257" s="6229" t="s">
        <v>6106</v>
      </c>
      <c r="B257" s="6229" t="s">
        <v>16</v>
      </c>
      <c r="C257" s="6229" t="s">
        <v>6742</v>
      </c>
      <c r="D257" s="6229" t="s">
        <v>6743</v>
      </c>
      <c r="E257" s="6229" t="s">
        <v>6744</v>
      </c>
      <c r="F257" s="6229" t="s">
        <v>6289</v>
      </c>
      <c r="G257" s="6229" t="s">
        <v>22</v>
      </c>
      <c r="H257" s="6229" t="s">
        <v>22</v>
      </c>
      <c r="I257" s="6229" t="s">
        <v>977</v>
      </c>
    </row>
    <row customHeight="1" ht="11.25">
      <c r="A258" s="6229" t="s">
        <v>6106</v>
      </c>
      <c r="B258" s="6229" t="s">
        <v>16</v>
      </c>
      <c r="C258" s="6229" t="s">
        <v>6383</v>
      </c>
      <c r="D258" s="6229" t="s">
        <v>6384</v>
      </c>
      <c r="E258" s="6229" t="s">
        <v>6385</v>
      </c>
      <c r="F258" s="6229" t="s">
        <v>6150</v>
      </c>
      <c r="G258" s="6229" t="s">
        <v>22</v>
      </c>
      <c r="H258" s="6229" t="s">
        <v>22</v>
      </c>
      <c r="I258" s="6229" t="s">
        <v>977</v>
      </c>
    </row>
    <row customHeight="1" ht="11.25">
      <c r="A259" s="6229" t="s">
        <v>6106</v>
      </c>
      <c r="B259" s="6229" t="s">
        <v>16</v>
      </c>
      <c r="C259" s="6229" t="s">
        <v>6386</v>
      </c>
      <c r="D259" s="6229" t="s">
        <v>6387</v>
      </c>
      <c r="E259" s="6229" t="s">
        <v>6388</v>
      </c>
      <c r="F259" s="6229" t="s">
        <v>6113</v>
      </c>
      <c r="G259" s="6229" t="s">
        <v>22</v>
      </c>
      <c r="H259" s="6229" t="s">
        <v>22</v>
      </c>
      <c r="I259" s="6229" t="s">
        <v>977</v>
      </c>
    </row>
    <row customHeight="1" ht="11.25">
      <c r="A260" s="6229" t="s">
        <v>6106</v>
      </c>
      <c r="B260" s="6229" t="s">
        <v>16</v>
      </c>
      <c r="C260" s="6229" t="s">
        <v>6401</v>
      </c>
      <c r="D260" s="6229" t="s">
        <v>6402</v>
      </c>
      <c r="E260" s="6229" t="s">
        <v>6403</v>
      </c>
      <c r="F260" s="6229" t="s">
        <v>6310</v>
      </c>
      <c r="G260" s="6229" t="s">
        <v>6404</v>
      </c>
      <c r="H260" s="6229" t="s">
        <v>22</v>
      </c>
      <c r="I260" s="6229" t="s">
        <v>977</v>
      </c>
    </row>
    <row customHeight="1" ht="11.25">
      <c r="A261" s="6229" t="s">
        <v>6106</v>
      </c>
      <c r="B261" s="6229" t="s">
        <v>16</v>
      </c>
      <c r="C261" s="6229" t="s">
        <v>6745</v>
      </c>
      <c r="D261" s="6229" t="s">
        <v>6746</v>
      </c>
      <c r="E261" s="6229" t="s">
        <v>6747</v>
      </c>
      <c r="F261" s="6229" t="s">
        <v>6296</v>
      </c>
      <c r="G261" s="6229" t="s">
        <v>22</v>
      </c>
      <c r="H261" s="6229" t="s">
        <v>22</v>
      </c>
      <c r="I261" s="6229" t="s">
        <v>977</v>
      </c>
    </row>
    <row customHeight="1" ht="11.25">
      <c r="A262" s="6229" t="s">
        <v>6106</v>
      </c>
      <c r="B262" s="6229" t="s">
        <v>16</v>
      </c>
      <c r="C262" s="6229" t="s">
        <v>6748</v>
      </c>
      <c r="D262" s="6229" t="s">
        <v>6749</v>
      </c>
      <c r="E262" s="6229" t="s">
        <v>6750</v>
      </c>
      <c r="F262" s="6229" t="s">
        <v>6245</v>
      </c>
      <c r="G262" s="6229" t="s">
        <v>22</v>
      </c>
      <c r="H262" s="6229" t="s">
        <v>22</v>
      </c>
      <c r="I262" s="6229" t="s">
        <v>977</v>
      </c>
    </row>
    <row customHeight="1" ht="11.25">
      <c r="A263" s="6229" t="s">
        <v>6106</v>
      </c>
      <c r="B263" s="6229" t="s">
        <v>16</v>
      </c>
      <c r="C263" s="6229" t="s">
        <v>6417</v>
      </c>
      <c r="D263" s="6229" t="s">
        <v>6418</v>
      </c>
      <c r="E263" s="6229" t="s">
        <v>6419</v>
      </c>
      <c r="F263" s="6229" t="s">
        <v>6113</v>
      </c>
      <c r="G263" s="6229" t="s">
        <v>22</v>
      </c>
      <c r="H263" s="6229" t="s">
        <v>22</v>
      </c>
      <c r="I263" s="6229" t="s">
        <v>977</v>
      </c>
    </row>
    <row customHeight="1" ht="11.25">
      <c r="A264" s="6229" t="s">
        <v>6106</v>
      </c>
      <c r="B264" s="6229" t="s">
        <v>16</v>
      </c>
      <c r="C264" s="6229" t="s">
        <v>6751</v>
      </c>
      <c r="D264" s="6229" t="s">
        <v>6752</v>
      </c>
      <c r="E264" s="6229" t="s">
        <v>6753</v>
      </c>
      <c r="F264" s="6229" t="s">
        <v>6754</v>
      </c>
      <c r="G264" s="6229" t="s">
        <v>22</v>
      </c>
      <c r="H264" s="6229" t="s">
        <v>22</v>
      </c>
      <c r="I264" s="6229" t="s">
        <v>977</v>
      </c>
    </row>
    <row customHeight="1" ht="11.25">
      <c r="A265" s="6229" t="s">
        <v>6106</v>
      </c>
      <c r="B265" s="6229" t="s">
        <v>16</v>
      </c>
      <c r="C265" s="6229" t="s">
        <v>6755</v>
      </c>
      <c r="D265" s="6229" t="s">
        <v>6756</v>
      </c>
      <c r="E265" s="6229" t="s">
        <v>6757</v>
      </c>
      <c r="F265" s="6229" t="s">
        <v>6310</v>
      </c>
      <c r="G265" s="6229" t="s">
        <v>22</v>
      </c>
      <c r="H265" s="6229" t="s">
        <v>22</v>
      </c>
      <c r="I265" s="6229" t="s">
        <v>977</v>
      </c>
    </row>
    <row customHeight="1" ht="11.25">
      <c r="A266" s="6229" t="s">
        <v>6106</v>
      </c>
      <c r="B266" s="6229" t="s">
        <v>16</v>
      </c>
      <c r="C266" s="6229" t="s">
        <v>6758</v>
      </c>
      <c r="D266" s="6229" t="s">
        <v>6759</v>
      </c>
      <c r="E266" s="6229" t="s">
        <v>6760</v>
      </c>
      <c r="F266" s="6229" t="s">
        <v>6138</v>
      </c>
      <c r="G266" s="6229" t="s">
        <v>22</v>
      </c>
      <c r="H266" s="6229" t="s">
        <v>22</v>
      </c>
      <c r="I266" s="6229" t="s">
        <v>977</v>
      </c>
    </row>
    <row customHeight="1" ht="11.25">
      <c r="A267" s="6229" t="s">
        <v>6106</v>
      </c>
      <c r="B267" s="6229" t="s">
        <v>16</v>
      </c>
      <c r="C267" s="6229" t="s">
        <v>6420</v>
      </c>
      <c r="D267" s="6229" t="s">
        <v>6421</v>
      </c>
      <c r="E267" s="6229" t="s">
        <v>6422</v>
      </c>
      <c r="F267" s="6229" t="s">
        <v>6289</v>
      </c>
      <c r="G267" s="6229" t="s">
        <v>6172</v>
      </c>
      <c r="H267" s="6229" t="s">
        <v>22</v>
      </c>
      <c r="I267" s="6229" t="s">
        <v>977</v>
      </c>
    </row>
    <row customHeight="1" ht="11.25">
      <c r="A268" s="6229" t="s">
        <v>6106</v>
      </c>
      <c r="B268" s="6229" t="s">
        <v>16</v>
      </c>
      <c r="C268" s="6229" t="s">
        <v>6761</v>
      </c>
      <c r="D268" s="6229" t="s">
        <v>6762</v>
      </c>
      <c r="E268" s="6229" t="s">
        <v>6763</v>
      </c>
      <c r="F268" s="6229" t="s">
        <v>6289</v>
      </c>
      <c r="G268" s="6229" t="s">
        <v>22</v>
      </c>
      <c r="H268" s="6229" t="s">
        <v>22</v>
      </c>
      <c r="I268" s="6229" t="s">
        <v>977</v>
      </c>
    </row>
    <row customHeight="1" ht="11.25">
      <c r="A269" s="6229" t="s">
        <v>6106</v>
      </c>
      <c r="B269" s="6229" t="s">
        <v>16</v>
      </c>
      <c r="C269" s="6229" t="s">
        <v>6430</v>
      </c>
      <c r="D269" s="6229" t="s">
        <v>6431</v>
      </c>
      <c r="E269" s="6229" t="s">
        <v>6432</v>
      </c>
      <c r="F269" s="6229" t="s">
        <v>6433</v>
      </c>
      <c r="G269" s="6229" t="s">
        <v>22</v>
      </c>
      <c r="H269" s="6229" t="s">
        <v>22</v>
      </c>
      <c r="I269" s="6229" t="s">
        <v>977</v>
      </c>
    </row>
    <row customHeight="1" ht="11.25">
      <c r="A270" s="6229" t="s">
        <v>6106</v>
      </c>
      <c r="B270" s="6229" t="s">
        <v>16</v>
      </c>
      <c r="C270" s="6229" t="s">
        <v>6764</v>
      </c>
      <c r="D270" s="6229" t="s">
        <v>6765</v>
      </c>
      <c r="E270" s="6229" t="s">
        <v>6766</v>
      </c>
      <c r="F270" s="6229" t="s">
        <v>6171</v>
      </c>
      <c r="G270" s="6229" t="s">
        <v>22</v>
      </c>
      <c r="H270" s="6229" t="s">
        <v>22</v>
      </c>
      <c r="I270" s="6229" t="s">
        <v>977</v>
      </c>
    </row>
    <row customHeight="1" ht="11.25">
      <c r="A271" s="6229" t="s">
        <v>6106</v>
      </c>
      <c r="B271" s="6229" t="s">
        <v>16</v>
      </c>
      <c r="C271" s="6229" t="s">
        <v>6444</v>
      </c>
      <c r="D271" s="6229" t="s">
        <v>6445</v>
      </c>
      <c r="E271" s="6229" t="s">
        <v>6446</v>
      </c>
      <c r="F271" s="6229" t="s">
        <v>6447</v>
      </c>
      <c r="G271" s="6229" t="s">
        <v>22</v>
      </c>
      <c r="H271" s="6229" t="s">
        <v>22</v>
      </c>
      <c r="I271" s="6229" t="s">
        <v>977</v>
      </c>
    </row>
    <row customHeight="1" ht="11.25">
      <c r="A272" s="6229" t="s">
        <v>6106</v>
      </c>
      <c r="B272" s="6229" t="s">
        <v>16</v>
      </c>
      <c r="C272" s="6229" t="s">
        <v>6767</v>
      </c>
      <c r="D272" s="6229" t="s">
        <v>6768</v>
      </c>
      <c r="E272" s="6229" t="s">
        <v>6769</v>
      </c>
      <c r="F272" s="6229" t="s">
        <v>6138</v>
      </c>
      <c r="G272" s="6229" t="s">
        <v>22</v>
      </c>
      <c r="H272" s="6229" t="s">
        <v>22</v>
      </c>
      <c r="I272" s="6229" t="s">
        <v>977</v>
      </c>
    </row>
    <row customHeight="1" ht="11.25">
      <c r="A273" s="6229" t="s">
        <v>6106</v>
      </c>
      <c r="B273" s="6229" t="s">
        <v>16</v>
      </c>
      <c r="C273" s="6229" t="s">
        <v>6770</v>
      </c>
      <c r="D273" s="6229" t="s">
        <v>6771</v>
      </c>
      <c r="E273" s="6229" t="s">
        <v>6772</v>
      </c>
      <c r="F273" s="6229" t="s">
        <v>6338</v>
      </c>
      <c r="G273" s="6229" t="s">
        <v>22</v>
      </c>
      <c r="H273" s="6229" t="s">
        <v>22</v>
      </c>
      <c r="I273" s="6229" t="s">
        <v>977</v>
      </c>
    </row>
    <row customHeight="1" ht="11.25">
      <c r="A274" s="6229" t="s">
        <v>6106</v>
      </c>
      <c r="B274" s="6229" t="s">
        <v>16</v>
      </c>
      <c r="C274" s="6229" t="s">
        <v>6773</v>
      </c>
      <c r="D274" s="6229" t="s">
        <v>6774</v>
      </c>
      <c r="E274" s="6229" t="s">
        <v>6775</v>
      </c>
      <c r="F274" s="6229" t="s">
        <v>6113</v>
      </c>
      <c r="G274" s="6229" t="s">
        <v>22</v>
      </c>
      <c r="H274" s="6229" t="s">
        <v>22</v>
      </c>
      <c r="I274" s="6229" t="s">
        <v>977</v>
      </c>
    </row>
    <row customHeight="1" ht="11.25">
      <c r="A275" s="6229" t="s">
        <v>6106</v>
      </c>
      <c r="B275" s="6229" t="s">
        <v>16</v>
      </c>
      <c r="C275" s="6229" t="s">
        <v>6776</v>
      </c>
      <c r="D275" s="6229" t="s">
        <v>6777</v>
      </c>
      <c r="E275" s="6229" t="s">
        <v>6778</v>
      </c>
      <c r="F275" s="6229" t="s">
        <v>6433</v>
      </c>
      <c r="G275" s="6229" t="s">
        <v>22</v>
      </c>
      <c r="H275" s="6229" t="s">
        <v>22</v>
      </c>
      <c r="I275" s="6229" t="s">
        <v>977</v>
      </c>
    </row>
    <row customHeight="1" ht="11.25">
      <c r="A276" s="6229" t="s">
        <v>6106</v>
      </c>
      <c r="B276" s="6229" t="s">
        <v>16</v>
      </c>
      <c r="C276" s="6229" t="s">
        <v>6779</v>
      </c>
      <c r="D276" s="6229" t="s">
        <v>6780</v>
      </c>
      <c r="E276" s="6229" t="s">
        <v>6781</v>
      </c>
      <c r="F276" s="6229" t="s">
        <v>6216</v>
      </c>
      <c r="G276" s="6229" t="s">
        <v>22</v>
      </c>
      <c r="H276" s="6229" t="s">
        <v>22</v>
      </c>
      <c r="I276" s="6229" t="s">
        <v>977</v>
      </c>
    </row>
    <row customHeight="1" ht="11.25">
      <c r="A277" s="6229" t="s">
        <v>6106</v>
      </c>
      <c r="B277" s="6229" t="s">
        <v>16</v>
      </c>
      <c r="C277" s="6229" t="s">
        <v>6782</v>
      </c>
      <c r="D277" s="6229" t="s">
        <v>6783</v>
      </c>
      <c r="E277" s="6229" t="s">
        <v>6784</v>
      </c>
      <c r="F277" s="6229" t="s">
        <v>6109</v>
      </c>
      <c r="G277" s="6229" t="s">
        <v>22</v>
      </c>
      <c r="H277" s="6229" t="s">
        <v>22</v>
      </c>
      <c r="I277" s="6229" t="s">
        <v>977</v>
      </c>
    </row>
    <row customHeight="1" ht="11.25">
      <c r="A278" s="6229" t="s">
        <v>6106</v>
      </c>
      <c r="B278" s="6229" t="s">
        <v>16</v>
      </c>
      <c r="C278" s="6229" t="s">
        <v>6785</v>
      </c>
      <c r="D278" s="6229" t="s">
        <v>6786</v>
      </c>
      <c r="E278" s="6229" t="s">
        <v>6787</v>
      </c>
      <c r="F278" s="6229" t="s">
        <v>6171</v>
      </c>
      <c r="G278" s="6229" t="s">
        <v>22</v>
      </c>
      <c r="H278" s="6229" t="s">
        <v>22</v>
      </c>
      <c r="I278" s="6229" t="s">
        <v>977</v>
      </c>
    </row>
    <row customHeight="1" ht="11.25">
      <c r="A279" s="6229" t="s">
        <v>6106</v>
      </c>
      <c r="B279" s="6229" t="s">
        <v>16</v>
      </c>
      <c r="C279" s="6229" t="s">
        <v>6788</v>
      </c>
      <c r="D279" s="6229" t="s">
        <v>6789</v>
      </c>
      <c r="E279" s="6229" t="s">
        <v>6790</v>
      </c>
      <c r="F279" s="6229" t="s">
        <v>6162</v>
      </c>
      <c r="G279" s="6229" t="s">
        <v>6791</v>
      </c>
      <c r="H279" s="6229" t="s">
        <v>22</v>
      </c>
      <c r="I279" s="6229" t="s">
        <v>977</v>
      </c>
    </row>
    <row customHeight="1" ht="11.25">
      <c r="A280" s="6229" t="s">
        <v>6106</v>
      </c>
      <c r="B280" s="6229" t="s">
        <v>16</v>
      </c>
      <c r="C280" s="6229" t="s">
        <v>6792</v>
      </c>
      <c r="D280" s="6229" t="s">
        <v>6793</v>
      </c>
      <c r="E280" s="6229" t="s">
        <v>6108</v>
      </c>
      <c r="F280" s="6229" t="s">
        <v>6109</v>
      </c>
      <c r="G280" s="6229" t="s">
        <v>22</v>
      </c>
      <c r="H280" s="6229" t="s">
        <v>22</v>
      </c>
      <c r="I280" s="6229" t="s">
        <v>977</v>
      </c>
    </row>
    <row customHeight="1" ht="11.25">
      <c r="A281" s="6229" t="s">
        <v>6106</v>
      </c>
      <c r="B281" s="6229" t="s">
        <v>16</v>
      </c>
      <c r="C281" s="6229" t="s">
        <v>6794</v>
      </c>
      <c r="D281" s="6229" t="s">
        <v>6795</v>
      </c>
      <c r="E281" s="6229" t="s">
        <v>6796</v>
      </c>
      <c r="F281" s="6229" t="s">
        <v>6113</v>
      </c>
      <c r="G281" s="6229" t="s">
        <v>22</v>
      </c>
      <c r="H281" s="6229" t="s">
        <v>22</v>
      </c>
      <c r="I281" s="6229" t="s">
        <v>977</v>
      </c>
    </row>
    <row customHeight="1" ht="11.25">
      <c r="A282" s="6229" t="s">
        <v>6106</v>
      </c>
      <c r="B282" s="6229" t="s">
        <v>16</v>
      </c>
      <c r="C282" s="6229" t="s">
        <v>6797</v>
      </c>
      <c r="D282" s="6229" t="s">
        <v>6798</v>
      </c>
      <c r="E282" s="6229" t="s">
        <v>6799</v>
      </c>
      <c r="F282" s="6229" t="s">
        <v>6113</v>
      </c>
      <c r="G282" s="6229" t="s">
        <v>22</v>
      </c>
      <c r="H282" s="6229" t="s">
        <v>22</v>
      </c>
      <c r="I282" s="6229" t="s">
        <v>977</v>
      </c>
    </row>
    <row customHeight="1" ht="11.25">
      <c r="A283" s="6229" t="s">
        <v>6106</v>
      </c>
      <c r="B283" s="6229" t="s">
        <v>16</v>
      </c>
      <c r="C283" s="6229" t="s">
        <v>6451</v>
      </c>
      <c r="D283" s="6229" t="s">
        <v>6452</v>
      </c>
      <c r="E283" s="6229" t="s">
        <v>6453</v>
      </c>
      <c r="F283" s="6229" t="s">
        <v>6121</v>
      </c>
      <c r="G283" s="6229" t="s">
        <v>22</v>
      </c>
      <c r="H283" s="6229" t="s">
        <v>22</v>
      </c>
      <c r="I283" s="6229" t="s">
        <v>977</v>
      </c>
    </row>
    <row customHeight="1" ht="11.25">
      <c r="A284" s="6229" t="s">
        <v>6106</v>
      </c>
      <c r="B284" s="6229" t="s">
        <v>16</v>
      </c>
      <c r="C284" s="6229" t="s">
        <v>6462</v>
      </c>
      <c r="D284" s="6229" t="s">
        <v>6463</v>
      </c>
      <c r="E284" s="6229" t="s">
        <v>6464</v>
      </c>
      <c r="F284" s="6229" t="s">
        <v>6433</v>
      </c>
      <c r="G284" s="6229" t="s">
        <v>6465</v>
      </c>
      <c r="H284" s="6229" t="s">
        <v>22</v>
      </c>
      <c r="I284" s="6229" t="s">
        <v>977</v>
      </c>
    </row>
    <row customHeight="1" ht="11.25">
      <c r="A285" s="6229" t="s">
        <v>6106</v>
      </c>
      <c r="B285" s="6229" t="s">
        <v>16</v>
      </c>
      <c r="C285" s="6229" t="s">
        <v>6466</v>
      </c>
      <c r="D285" s="6229" t="s">
        <v>6467</v>
      </c>
      <c r="E285" s="6229" t="s">
        <v>6468</v>
      </c>
      <c r="F285" s="6229" t="s">
        <v>6162</v>
      </c>
      <c r="G285" s="6229" t="s">
        <v>6469</v>
      </c>
      <c r="H285" s="6229" t="s">
        <v>22</v>
      </c>
      <c r="I285" s="6229" t="s">
        <v>977</v>
      </c>
    </row>
    <row customHeight="1" ht="11.25">
      <c r="A286" s="6229" t="s">
        <v>6106</v>
      </c>
      <c r="B286" s="6229" t="s">
        <v>16</v>
      </c>
      <c r="C286" s="6229" t="s">
        <v>6800</v>
      </c>
      <c r="D286" s="6229" t="s">
        <v>6801</v>
      </c>
      <c r="E286" s="6229" t="s">
        <v>6802</v>
      </c>
      <c r="F286" s="6229" t="s">
        <v>6216</v>
      </c>
      <c r="G286" s="6229" t="s">
        <v>22</v>
      </c>
      <c r="H286" s="6229" t="s">
        <v>22</v>
      </c>
      <c r="I286" s="6229" t="s">
        <v>977</v>
      </c>
    </row>
    <row customHeight="1" ht="11.25">
      <c r="A287" s="6229" t="s">
        <v>6106</v>
      </c>
      <c r="B287" s="6229" t="s">
        <v>16</v>
      </c>
      <c r="C287" s="6229" t="s">
        <v>6803</v>
      </c>
      <c r="D287" s="6229" t="s">
        <v>6804</v>
      </c>
      <c r="E287" s="6229" t="s">
        <v>6805</v>
      </c>
      <c r="F287" s="6229" t="s">
        <v>6338</v>
      </c>
      <c r="G287" s="6229" t="s">
        <v>22</v>
      </c>
      <c r="H287" s="6229" t="s">
        <v>22</v>
      </c>
      <c r="I287" s="6229" t="s">
        <v>977</v>
      </c>
    </row>
    <row customHeight="1" ht="11.25">
      <c r="A288" s="6229" t="s">
        <v>6106</v>
      </c>
      <c r="B288" s="6229" t="s">
        <v>16</v>
      </c>
      <c r="C288" s="6229" t="s">
        <v>6806</v>
      </c>
      <c r="D288" s="6229" t="s">
        <v>6807</v>
      </c>
      <c r="E288" s="6229" t="s">
        <v>6808</v>
      </c>
      <c r="F288" s="6229" t="s">
        <v>6809</v>
      </c>
      <c r="G288" s="6229" t="s">
        <v>22</v>
      </c>
      <c r="H288" s="6229" t="s">
        <v>22</v>
      </c>
      <c r="I288" s="6229" t="s">
        <v>977</v>
      </c>
    </row>
    <row customHeight="1" ht="11.25">
      <c r="A289" s="6229" t="s">
        <v>6106</v>
      </c>
      <c r="B289" s="6229" t="s">
        <v>16</v>
      </c>
      <c r="C289" s="6229" t="s">
        <v>6810</v>
      </c>
      <c r="D289" s="6229" t="s">
        <v>6811</v>
      </c>
      <c r="E289" s="6229" t="s">
        <v>6812</v>
      </c>
      <c r="F289" s="6229" t="s">
        <v>6245</v>
      </c>
      <c r="G289" s="6229" t="s">
        <v>22</v>
      </c>
      <c r="H289" s="6229" t="s">
        <v>22</v>
      </c>
      <c r="I289" s="6229" t="s">
        <v>977</v>
      </c>
    </row>
    <row customHeight="1" ht="11.25">
      <c r="A290" s="6229" t="s">
        <v>6106</v>
      </c>
      <c r="B290" s="6229" t="s">
        <v>16</v>
      </c>
      <c r="C290" s="6229" t="s">
        <v>6480</v>
      </c>
      <c r="D290" s="6229" t="s">
        <v>6481</v>
      </c>
      <c r="E290" s="6229" t="s">
        <v>6482</v>
      </c>
      <c r="F290" s="6229" t="s">
        <v>6310</v>
      </c>
      <c r="G290" s="6229" t="s">
        <v>22</v>
      </c>
      <c r="H290" s="6229" t="s">
        <v>22</v>
      </c>
      <c r="I290" s="6229" t="s">
        <v>977</v>
      </c>
    </row>
    <row customHeight="1" ht="11.25">
      <c r="A291" s="6229" t="s">
        <v>6106</v>
      </c>
      <c r="B291" s="6229" t="s">
        <v>16</v>
      </c>
      <c r="C291" s="6229" t="s">
        <v>6483</v>
      </c>
      <c r="D291" s="6229" t="s">
        <v>6484</v>
      </c>
      <c r="E291" s="6229" t="s">
        <v>6485</v>
      </c>
      <c r="F291" s="6229" t="s">
        <v>6486</v>
      </c>
      <c r="G291" s="6229" t="s">
        <v>6487</v>
      </c>
      <c r="H291" s="6229" t="s">
        <v>22</v>
      </c>
      <c r="I291" s="6229" t="s">
        <v>977</v>
      </c>
    </row>
    <row customHeight="1" ht="11.25">
      <c r="A292" s="6229" t="s">
        <v>6106</v>
      </c>
      <c r="B292" s="6229" t="s">
        <v>16</v>
      </c>
      <c r="C292" s="6229" t="s">
        <v>6488</v>
      </c>
      <c r="D292" s="6229" t="s">
        <v>6489</v>
      </c>
      <c r="E292" s="6229" t="s">
        <v>6490</v>
      </c>
      <c r="F292" s="6229" t="s">
        <v>6310</v>
      </c>
      <c r="G292" s="6229" t="s">
        <v>22</v>
      </c>
      <c r="H292" s="6229" t="s">
        <v>22</v>
      </c>
      <c r="I292" s="6229" t="s">
        <v>977</v>
      </c>
    </row>
    <row customHeight="1" ht="11.25">
      <c r="A293" s="6229" t="s">
        <v>6106</v>
      </c>
      <c r="B293" s="6229" t="s">
        <v>16</v>
      </c>
      <c r="C293" s="6229" t="s">
        <v>6494</v>
      </c>
      <c r="D293" s="6229" t="s">
        <v>6495</v>
      </c>
      <c r="E293" s="6229" t="s">
        <v>6496</v>
      </c>
      <c r="F293" s="6229" t="s">
        <v>6245</v>
      </c>
      <c r="G293" s="6229" t="s">
        <v>22</v>
      </c>
      <c r="H293" s="6229" t="s">
        <v>22</v>
      </c>
      <c r="I293" s="6229" t="s">
        <v>977</v>
      </c>
    </row>
    <row customHeight="1" ht="11.25">
      <c r="A294" s="6229" t="s">
        <v>6106</v>
      </c>
      <c r="B294" s="6229" t="s">
        <v>16</v>
      </c>
      <c r="C294" s="6229" t="s">
        <v>6813</v>
      </c>
      <c r="D294" s="6229" t="s">
        <v>6814</v>
      </c>
      <c r="E294" s="6229" t="s">
        <v>6815</v>
      </c>
      <c r="F294" s="6229" t="s">
        <v>6626</v>
      </c>
      <c r="G294" s="6229" t="s">
        <v>22</v>
      </c>
      <c r="H294" s="6229" t="s">
        <v>22</v>
      </c>
      <c r="I294" s="6229" t="s">
        <v>977</v>
      </c>
    </row>
    <row customHeight="1" ht="11.25">
      <c r="A295" s="6229" t="s">
        <v>6106</v>
      </c>
      <c r="B295" s="6229" t="s">
        <v>16</v>
      </c>
      <c r="C295" s="6229" t="s">
        <v>6816</v>
      </c>
      <c r="D295" s="6229" t="s">
        <v>6817</v>
      </c>
      <c r="E295" s="6229" t="s">
        <v>6818</v>
      </c>
      <c r="F295" s="6229" t="s">
        <v>6626</v>
      </c>
      <c r="G295" s="6229" t="s">
        <v>22</v>
      </c>
      <c r="H295" s="6229" t="s">
        <v>22</v>
      </c>
      <c r="I295" s="6229" t="s">
        <v>977</v>
      </c>
    </row>
    <row customHeight="1" ht="11.25">
      <c r="A296" s="6229" t="s">
        <v>6106</v>
      </c>
      <c r="B296" s="6229" t="s">
        <v>16</v>
      </c>
      <c r="C296" s="6229" t="s">
        <v>6819</v>
      </c>
      <c r="D296" s="6229" t="s">
        <v>6820</v>
      </c>
      <c r="E296" s="6229" t="s">
        <v>6821</v>
      </c>
      <c r="F296" s="6229" t="s">
        <v>6138</v>
      </c>
      <c r="G296" s="6229" t="s">
        <v>22</v>
      </c>
      <c r="H296" s="6229" t="s">
        <v>22</v>
      </c>
      <c r="I296" s="6229" t="s">
        <v>977</v>
      </c>
    </row>
    <row customHeight="1" ht="11.25">
      <c r="A297" s="6229" t="s">
        <v>6106</v>
      </c>
      <c r="B297" s="6229" t="s">
        <v>16</v>
      </c>
      <c r="C297" s="6229" t="s">
        <v>6822</v>
      </c>
      <c r="D297" s="6229" t="s">
        <v>6823</v>
      </c>
      <c r="E297" s="6229" t="s">
        <v>6824</v>
      </c>
      <c r="F297" s="6229" t="s">
        <v>6503</v>
      </c>
      <c r="G297" s="6229" t="s">
        <v>22</v>
      </c>
      <c r="H297" s="6229" t="s">
        <v>22</v>
      </c>
      <c r="I297" s="6229" t="s">
        <v>977</v>
      </c>
    </row>
    <row customHeight="1" ht="11.25">
      <c r="A298" s="6229" t="s">
        <v>6106</v>
      </c>
      <c r="B298" s="6229" t="s">
        <v>16</v>
      </c>
      <c r="C298" s="6229" t="s">
        <v>6825</v>
      </c>
      <c r="D298" s="6229" t="s">
        <v>6826</v>
      </c>
      <c r="E298" s="6229" t="s">
        <v>6827</v>
      </c>
      <c r="F298" s="6229" t="s">
        <v>6296</v>
      </c>
      <c r="G298" s="6229" t="s">
        <v>22</v>
      </c>
      <c r="H298" s="6229" t="s">
        <v>22</v>
      </c>
      <c r="I298" s="6229" t="s">
        <v>977</v>
      </c>
    </row>
    <row customHeight="1" ht="11.25">
      <c r="A299" s="6229" t="s">
        <v>6106</v>
      </c>
      <c r="B299" s="6229" t="s">
        <v>16</v>
      </c>
      <c r="C299" s="6229" t="s">
        <v>6500</v>
      </c>
      <c r="D299" s="6229" t="s">
        <v>6501</v>
      </c>
      <c r="E299" s="6229" t="s">
        <v>6502</v>
      </c>
      <c r="F299" s="6229" t="s">
        <v>6503</v>
      </c>
      <c r="G299" s="6229" t="s">
        <v>22</v>
      </c>
      <c r="H299" s="6229" t="s">
        <v>22</v>
      </c>
      <c r="I299" s="6229" t="s">
        <v>977</v>
      </c>
    </row>
    <row customHeight="1" ht="11.25">
      <c r="A300" s="6229" t="s">
        <v>6106</v>
      </c>
      <c r="B300" s="6229" t="s">
        <v>16</v>
      </c>
      <c r="C300" s="6229" t="s">
        <v>6828</v>
      </c>
      <c r="D300" s="6229" t="s">
        <v>6829</v>
      </c>
      <c r="E300" s="6229" t="s">
        <v>6830</v>
      </c>
      <c r="F300" s="6229" t="s">
        <v>6245</v>
      </c>
      <c r="G300" s="6229" t="s">
        <v>22</v>
      </c>
      <c r="H300" s="6229" t="s">
        <v>22</v>
      </c>
      <c r="I300" s="6229" t="s">
        <v>977</v>
      </c>
    </row>
    <row customHeight="1" ht="11.25">
      <c r="A301" s="6229" t="s">
        <v>6106</v>
      </c>
      <c r="B301" s="6229" t="s">
        <v>16</v>
      </c>
      <c r="C301" s="6229" t="s">
        <v>6831</v>
      </c>
      <c r="D301" s="6229" t="s">
        <v>6832</v>
      </c>
      <c r="E301" s="6229" t="s">
        <v>6833</v>
      </c>
      <c r="F301" s="6229" t="s">
        <v>6685</v>
      </c>
      <c r="G301" s="6229" t="s">
        <v>6834</v>
      </c>
      <c r="H301" s="6229" t="s">
        <v>22</v>
      </c>
      <c r="I301" s="6229" t="s">
        <v>977</v>
      </c>
    </row>
    <row customHeight="1" ht="11.25">
      <c r="A302" s="6229" t="s">
        <v>6106</v>
      </c>
      <c r="B302" s="6229" t="s">
        <v>16</v>
      </c>
      <c r="C302" s="6229" t="s">
        <v>6835</v>
      </c>
      <c r="D302" s="6229" t="s">
        <v>6836</v>
      </c>
      <c r="E302" s="6229" t="s">
        <v>6837</v>
      </c>
      <c r="F302" s="6229" t="s">
        <v>6216</v>
      </c>
      <c r="G302" s="6229" t="s">
        <v>22</v>
      </c>
      <c r="H302" s="6229" t="s">
        <v>22</v>
      </c>
      <c r="I302" s="6229" t="s">
        <v>977</v>
      </c>
    </row>
    <row customHeight="1" ht="11.25">
      <c r="A303" s="6229" t="s">
        <v>6106</v>
      </c>
      <c r="B303" s="6229" t="s">
        <v>16</v>
      </c>
      <c r="C303" s="6229" t="s">
        <v>6838</v>
      </c>
      <c r="D303" s="6229" t="s">
        <v>6839</v>
      </c>
      <c r="E303" s="6229" t="s">
        <v>6840</v>
      </c>
      <c r="F303" s="6229" t="s">
        <v>6237</v>
      </c>
      <c r="G303" s="6229" t="s">
        <v>22</v>
      </c>
      <c r="H303" s="6229" t="s">
        <v>22</v>
      </c>
      <c r="I303" s="6229" t="s">
        <v>977</v>
      </c>
    </row>
    <row customHeight="1" ht="11.25">
      <c r="A304" s="6229" t="s">
        <v>6106</v>
      </c>
      <c r="B304" s="6229" t="s">
        <v>16</v>
      </c>
      <c r="C304" s="6229" t="s">
        <v>6841</v>
      </c>
      <c r="D304" s="6229" t="s">
        <v>6842</v>
      </c>
      <c r="E304" s="6229" t="s">
        <v>6843</v>
      </c>
      <c r="F304" s="6229" t="s">
        <v>6113</v>
      </c>
      <c r="G304" s="6229" t="s">
        <v>22</v>
      </c>
      <c r="H304" s="6229" t="s">
        <v>22</v>
      </c>
      <c r="I304" s="6229" t="s">
        <v>977</v>
      </c>
    </row>
    <row customHeight="1" ht="11.25">
      <c r="A305" s="6229" t="s">
        <v>6106</v>
      </c>
      <c r="B305" s="6229" t="s">
        <v>16</v>
      </c>
      <c r="C305" s="6229" t="s">
        <v>6844</v>
      </c>
      <c r="D305" s="6229" t="s">
        <v>6845</v>
      </c>
      <c r="E305" s="6229" t="s">
        <v>6846</v>
      </c>
      <c r="F305" s="6229" t="s">
        <v>6269</v>
      </c>
      <c r="G305" s="6229" t="s">
        <v>22</v>
      </c>
      <c r="H305" s="6229" t="s">
        <v>22</v>
      </c>
      <c r="I305" s="6229" t="s">
        <v>977</v>
      </c>
    </row>
    <row customHeight="1" ht="11.25">
      <c r="A306" s="6229" t="s">
        <v>6106</v>
      </c>
      <c r="B306" s="6229" t="s">
        <v>16</v>
      </c>
      <c r="C306" s="6229" t="s">
        <v>6847</v>
      </c>
      <c r="D306" s="6229" t="s">
        <v>6848</v>
      </c>
      <c r="E306" s="6229" t="s">
        <v>6849</v>
      </c>
      <c r="F306" s="6229" t="s">
        <v>6626</v>
      </c>
      <c r="G306" s="6229" t="s">
        <v>6850</v>
      </c>
      <c r="H306" s="6229" t="s">
        <v>22</v>
      </c>
      <c r="I306" s="6229" t="s">
        <v>977</v>
      </c>
    </row>
    <row customHeight="1" ht="11.25">
      <c r="A307" s="6229" t="s">
        <v>6106</v>
      </c>
      <c r="B307" s="6229" t="s">
        <v>16</v>
      </c>
      <c r="C307" s="6229" t="s">
        <v>6851</v>
      </c>
      <c r="D307" s="6229" t="s">
        <v>6852</v>
      </c>
      <c r="E307" s="6229" t="s">
        <v>6853</v>
      </c>
      <c r="F307" s="6229" t="s">
        <v>6171</v>
      </c>
      <c r="G307" s="6229" t="s">
        <v>22</v>
      </c>
      <c r="H307" s="6229" t="s">
        <v>22</v>
      </c>
      <c r="I307" s="6229" t="s">
        <v>977</v>
      </c>
    </row>
    <row customHeight="1" ht="11.25">
      <c r="A308" s="6229" t="s">
        <v>6106</v>
      </c>
      <c r="B308" s="6229" t="s">
        <v>16</v>
      </c>
      <c r="C308" s="6229" t="s">
        <v>6530</v>
      </c>
      <c r="D308" s="6229" t="s">
        <v>6531</v>
      </c>
      <c r="E308" s="6229" t="s">
        <v>6532</v>
      </c>
      <c r="F308" s="6229" t="s">
        <v>6138</v>
      </c>
      <c r="G308" s="6229" t="s">
        <v>22</v>
      </c>
      <c r="H308" s="6229" t="s">
        <v>22</v>
      </c>
      <c r="I308" s="6229" t="s">
        <v>977</v>
      </c>
    </row>
    <row customHeight="1" ht="11.25">
      <c r="A309" s="6229" t="s">
        <v>6106</v>
      </c>
      <c r="B309" s="6229" t="s">
        <v>16</v>
      </c>
      <c r="C309" s="6229" t="s">
        <v>22</v>
      </c>
      <c r="D309" s="6229" t="s">
        <v>6107</v>
      </c>
      <c r="E309" s="6229" t="s">
        <v>6108</v>
      </c>
      <c r="F309" s="6229" t="s">
        <v>6109</v>
      </c>
      <c r="G309" s="6229" t="s">
        <v>22</v>
      </c>
      <c r="H309" s="6229" t="s">
        <v>22</v>
      </c>
      <c r="I309" s="6229" t="s">
        <v>1030</v>
      </c>
    </row>
    <row customHeight="1" ht="11.25">
      <c r="A310" s="6229" t="s">
        <v>6106</v>
      </c>
      <c r="B310" s="6229" t="s">
        <v>16</v>
      </c>
      <c r="C310" s="6229" t="s">
        <v>6110</v>
      </c>
      <c r="D310" s="6229" t="s">
        <v>6111</v>
      </c>
      <c r="E310" s="6229" t="s">
        <v>6112</v>
      </c>
      <c r="F310" s="6229" t="s">
        <v>6113</v>
      </c>
      <c r="G310" s="6229" t="s">
        <v>22</v>
      </c>
      <c r="H310" s="6229" t="s">
        <v>22</v>
      </c>
      <c r="I310" s="6229" t="s">
        <v>1030</v>
      </c>
    </row>
    <row customHeight="1" ht="11.25">
      <c r="A311" s="6229" t="s">
        <v>6106</v>
      </c>
      <c r="B311" s="6229" t="s">
        <v>16</v>
      </c>
      <c r="C311" s="6229" t="s">
        <v>6118</v>
      </c>
      <c r="D311" s="6229" t="s">
        <v>6119</v>
      </c>
      <c r="E311" s="6229" t="s">
        <v>6120</v>
      </c>
      <c r="F311" s="6229" t="s">
        <v>6121</v>
      </c>
      <c r="G311" s="6229" t="s">
        <v>22</v>
      </c>
      <c r="H311" s="6229" t="s">
        <v>22</v>
      </c>
      <c r="I311" s="6229" t="s">
        <v>1030</v>
      </c>
    </row>
    <row customHeight="1" ht="11.25">
      <c r="A312" s="6229" t="s">
        <v>6106</v>
      </c>
      <c r="B312" s="6229" t="s">
        <v>16</v>
      </c>
      <c r="C312" s="6229" t="s">
        <v>6126</v>
      </c>
      <c r="D312" s="6229" t="s">
        <v>6123</v>
      </c>
      <c r="E312" s="6229" t="s">
        <v>6124</v>
      </c>
      <c r="F312" s="6229" t="s">
        <v>6127</v>
      </c>
      <c r="G312" s="6229" t="s">
        <v>6128</v>
      </c>
      <c r="H312" s="6229" t="s">
        <v>22</v>
      </c>
      <c r="I312" s="6229" t="s">
        <v>1030</v>
      </c>
    </row>
    <row customHeight="1" ht="11.25">
      <c r="A313" s="6229" t="s">
        <v>6106</v>
      </c>
      <c r="B313" s="6229" t="s">
        <v>16</v>
      </c>
      <c r="C313" s="6229" t="s">
        <v>6135</v>
      </c>
      <c r="D313" s="6229" t="s">
        <v>6136</v>
      </c>
      <c r="E313" s="6229" t="s">
        <v>6137</v>
      </c>
      <c r="F313" s="6229" t="s">
        <v>6138</v>
      </c>
      <c r="G313" s="6229" t="s">
        <v>22</v>
      </c>
      <c r="H313" s="6229" t="s">
        <v>22</v>
      </c>
      <c r="I313" s="6229" t="s">
        <v>1030</v>
      </c>
    </row>
    <row customHeight="1" ht="11.25">
      <c r="A314" s="6229" t="s">
        <v>6106</v>
      </c>
      <c r="B314" s="6229" t="s">
        <v>16</v>
      </c>
      <c r="C314" s="6229" t="s">
        <v>6147</v>
      </c>
      <c r="D314" s="6229" t="s">
        <v>6148</v>
      </c>
      <c r="E314" s="6229" t="s">
        <v>6149</v>
      </c>
      <c r="F314" s="6229" t="s">
        <v>6150</v>
      </c>
      <c r="G314" s="6229" t="s">
        <v>22</v>
      </c>
      <c r="H314" s="6229" t="s">
        <v>22</v>
      </c>
      <c r="I314" s="6229" t="s">
        <v>1030</v>
      </c>
    </row>
    <row customHeight="1" ht="11.25">
      <c r="A315" s="6229" t="s">
        <v>6106</v>
      </c>
      <c r="B315" s="6229" t="s">
        <v>16</v>
      </c>
      <c r="C315" s="6229" t="s">
        <v>6555</v>
      </c>
      <c r="D315" s="6229" t="s">
        <v>6556</v>
      </c>
      <c r="E315" s="6229" t="s">
        <v>6557</v>
      </c>
      <c r="F315" s="6229" t="s">
        <v>6351</v>
      </c>
      <c r="G315" s="6229" t="s">
        <v>6558</v>
      </c>
      <c r="H315" s="6229" t="s">
        <v>22</v>
      </c>
      <c r="I315" s="6229" t="s">
        <v>1030</v>
      </c>
    </row>
    <row customHeight="1" ht="11.25">
      <c r="A316" s="6229" t="s">
        <v>6106</v>
      </c>
      <c r="B316" s="6229" t="s">
        <v>16</v>
      </c>
      <c r="C316" s="6229" t="s">
        <v>6854</v>
      </c>
      <c r="D316" s="6229" t="s">
        <v>6855</v>
      </c>
      <c r="E316" s="6229" t="s">
        <v>6856</v>
      </c>
      <c r="F316" s="6229" t="s">
        <v>6109</v>
      </c>
      <c r="G316" s="6229" t="s">
        <v>22</v>
      </c>
      <c r="H316" s="6229" t="s">
        <v>22</v>
      </c>
      <c r="I316" s="6229" t="s">
        <v>1030</v>
      </c>
    </row>
    <row customHeight="1" ht="11.25">
      <c r="A317" s="6229" t="s">
        <v>6106</v>
      </c>
      <c r="B317" s="6229" t="s">
        <v>16</v>
      </c>
      <c r="C317" s="6229" t="s">
        <v>6156</v>
      </c>
      <c r="D317" s="6229" t="s">
        <v>6157</v>
      </c>
      <c r="E317" s="6229" t="s">
        <v>6158</v>
      </c>
      <c r="F317" s="6229" t="s">
        <v>6117</v>
      </c>
      <c r="G317" s="6229" t="s">
        <v>22</v>
      </c>
      <c r="H317" s="6229" t="s">
        <v>22</v>
      </c>
      <c r="I317" s="6229" t="s">
        <v>1030</v>
      </c>
    </row>
    <row customHeight="1" ht="11.25">
      <c r="A318" s="6229" t="s">
        <v>6106</v>
      </c>
      <c r="B318" s="6229" t="s">
        <v>16</v>
      </c>
      <c r="C318" s="6229" t="s">
        <v>6159</v>
      </c>
      <c r="D318" s="6229" t="s">
        <v>6160</v>
      </c>
      <c r="E318" s="6229" t="s">
        <v>6161</v>
      </c>
      <c r="F318" s="6229" t="s">
        <v>6162</v>
      </c>
      <c r="G318" s="6229" t="s">
        <v>22</v>
      </c>
      <c r="H318" s="6229" t="s">
        <v>22</v>
      </c>
      <c r="I318" s="6229" t="s">
        <v>1030</v>
      </c>
    </row>
    <row customHeight="1" ht="11.25">
      <c r="A319" s="6229" t="s">
        <v>6106</v>
      </c>
      <c r="B319" s="6229" t="s">
        <v>16</v>
      </c>
      <c r="C319" s="6229" t="s">
        <v>6559</v>
      </c>
      <c r="D319" s="6229" t="s">
        <v>6560</v>
      </c>
      <c r="E319" s="6229" t="s">
        <v>6561</v>
      </c>
      <c r="F319" s="6229" t="s">
        <v>6138</v>
      </c>
      <c r="G319" s="6229" t="s">
        <v>6562</v>
      </c>
      <c r="H319" s="6229" t="s">
        <v>22</v>
      </c>
      <c r="I319" s="6229" t="s">
        <v>1030</v>
      </c>
    </row>
    <row customHeight="1" ht="11.25">
      <c r="A320" s="6229" t="s">
        <v>6106</v>
      </c>
      <c r="B320" s="6229" t="s">
        <v>16</v>
      </c>
      <c r="C320" s="6229" t="s">
        <v>6563</v>
      </c>
      <c r="D320" s="6229" t="s">
        <v>6564</v>
      </c>
      <c r="E320" s="6229" t="s">
        <v>6565</v>
      </c>
      <c r="F320" s="6229" t="s">
        <v>6117</v>
      </c>
      <c r="G320" s="6229" t="s">
        <v>22</v>
      </c>
      <c r="H320" s="6229" t="s">
        <v>22</v>
      </c>
      <c r="I320" s="6229" t="s">
        <v>1030</v>
      </c>
    </row>
    <row customHeight="1" ht="11.25">
      <c r="A321" s="6229" t="s">
        <v>6106</v>
      </c>
      <c r="B321" s="6229" t="s">
        <v>16</v>
      </c>
      <c r="C321" s="6229" t="s">
        <v>6176</v>
      </c>
      <c r="D321" s="6229" t="s">
        <v>6177</v>
      </c>
      <c r="E321" s="6229" t="s">
        <v>6178</v>
      </c>
      <c r="F321" s="6229" t="s">
        <v>6179</v>
      </c>
      <c r="G321" s="6229" t="s">
        <v>22</v>
      </c>
      <c r="H321" s="6229" t="s">
        <v>22</v>
      </c>
      <c r="I321" s="6229" t="s">
        <v>1030</v>
      </c>
    </row>
    <row customHeight="1" ht="11.25">
      <c r="A322" s="6229" t="s">
        <v>6106</v>
      </c>
      <c r="B322" s="6229" t="s">
        <v>16</v>
      </c>
      <c r="C322" s="6229" t="s">
        <v>6566</v>
      </c>
      <c r="D322" s="6229" t="s">
        <v>6567</v>
      </c>
      <c r="E322" s="6229" t="s">
        <v>6568</v>
      </c>
      <c r="F322" s="6229" t="s">
        <v>6529</v>
      </c>
      <c r="G322" s="6229" t="s">
        <v>6569</v>
      </c>
      <c r="H322" s="6229" t="s">
        <v>22</v>
      </c>
      <c r="I322" s="6229" t="s">
        <v>1030</v>
      </c>
    </row>
    <row customHeight="1" ht="11.25">
      <c r="A323" s="6229" t="s">
        <v>6106</v>
      </c>
      <c r="B323" s="6229" t="s">
        <v>16</v>
      </c>
      <c r="C323" s="6229" t="s">
        <v>6188</v>
      </c>
      <c r="D323" s="6229" t="s">
        <v>6189</v>
      </c>
      <c r="E323" s="6229" t="s">
        <v>6190</v>
      </c>
      <c r="F323" s="6229" t="s">
        <v>6109</v>
      </c>
      <c r="G323" s="6229" t="s">
        <v>6191</v>
      </c>
      <c r="H323" s="6229" t="s">
        <v>22</v>
      </c>
      <c r="I323" s="6229" t="s">
        <v>1030</v>
      </c>
    </row>
    <row customHeight="1" ht="11.25">
      <c r="A324" s="6229" t="s">
        <v>6106</v>
      </c>
      <c r="B324" s="6229" t="s">
        <v>16</v>
      </c>
      <c r="C324" s="6229" t="s">
        <v>6570</v>
      </c>
      <c r="D324" s="6229" t="s">
        <v>6571</v>
      </c>
      <c r="E324" s="6229" t="s">
        <v>6572</v>
      </c>
      <c r="F324" s="6229" t="s">
        <v>6573</v>
      </c>
      <c r="G324" s="6229" t="s">
        <v>22</v>
      </c>
      <c r="H324" s="6229" t="s">
        <v>22</v>
      </c>
      <c r="I324" s="6229" t="s">
        <v>1030</v>
      </c>
    </row>
    <row customHeight="1" ht="11.25">
      <c r="A325" s="6229" t="s">
        <v>6106</v>
      </c>
      <c r="B325" s="6229" t="s">
        <v>16</v>
      </c>
      <c r="C325" s="6229" t="s">
        <v>6210</v>
      </c>
      <c r="D325" s="6229" t="s">
        <v>6211</v>
      </c>
      <c r="E325" s="6229" t="s">
        <v>6208</v>
      </c>
      <c r="F325" s="6229" t="s">
        <v>6212</v>
      </c>
      <c r="G325" s="6229" t="s">
        <v>22</v>
      </c>
      <c r="H325" s="6229" t="s">
        <v>22</v>
      </c>
      <c r="I325" s="6229" t="s">
        <v>1030</v>
      </c>
    </row>
    <row customHeight="1" ht="11.25">
      <c r="A326" s="6229" t="s">
        <v>6106</v>
      </c>
      <c r="B326" s="6229" t="s">
        <v>16</v>
      </c>
      <c r="C326" s="6229" t="s">
        <v>6574</v>
      </c>
      <c r="D326" s="6229" t="s">
        <v>6575</v>
      </c>
      <c r="E326" s="6229" t="s">
        <v>6576</v>
      </c>
      <c r="F326" s="6229" t="s">
        <v>6245</v>
      </c>
      <c r="G326" s="6229" t="s">
        <v>22</v>
      </c>
      <c r="H326" s="6229" t="s">
        <v>22</v>
      </c>
      <c r="I326" s="6229" t="s">
        <v>1030</v>
      </c>
    </row>
    <row customHeight="1" ht="11.25">
      <c r="A327" s="6229" t="s">
        <v>6106</v>
      </c>
      <c r="B327" s="6229" t="s">
        <v>16</v>
      </c>
      <c r="C327" s="6229" t="s">
        <v>6580</v>
      </c>
      <c r="D327" s="6229" t="s">
        <v>6581</v>
      </c>
      <c r="E327" s="6229" t="s">
        <v>6582</v>
      </c>
      <c r="F327" s="6229" t="s">
        <v>699</v>
      </c>
      <c r="G327" s="6229" t="s">
        <v>22</v>
      </c>
      <c r="H327" s="6229" t="s">
        <v>22</v>
      </c>
      <c r="I327" s="6229" t="s">
        <v>1030</v>
      </c>
    </row>
    <row customHeight="1" ht="11.25">
      <c r="A328" s="6229" t="s">
        <v>6106</v>
      </c>
      <c r="B328" s="6229" t="s">
        <v>16</v>
      </c>
      <c r="C328" s="6229" t="s">
        <v>6586</v>
      </c>
      <c r="D328" s="6229" t="s">
        <v>46</v>
      </c>
      <c r="E328" s="6229" t="s">
        <v>49</v>
      </c>
      <c r="F328" s="6229" t="s">
        <v>6587</v>
      </c>
      <c r="G328" s="6229" t="s">
        <v>22</v>
      </c>
      <c r="H328" s="6229" t="s">
        <v>22</v>
      </c>
      <c r="I328" s="6229" t="s">
        <v>1030</v>
      </c>
    </row>
    <row customHeight="1" ht="11.25">
      <c r="A329" s="6229" t="s">
        <v>6106</v>
      </c>
      <c r="B329" s="6229" t="s">
        <v>16</v>
      </c>
      <c r="C329" s="6229" t="s">
        <v>6536</v>
      </c>
      <c r="D329" s="6229" t="s">
        <v>46</v>
      </c>
      <c r="E329" s="6229" t="s">
        <v>49</v>
      </c>
      <c r="F329" s="6229" t="s">
        <v>6537</v>
      </c>
      <c r="G329" s="6229" t="s">
        <v>22</v>
      </c>
      <c r="H329" s="6229" t="s">
        <v>22</v>
      </c>
      <c r="I329" s="6229" t="s">
        <v>1030</v>
      </c>
    </row>
    <row customHeight="1" ht="11.25">
      <c r="A330" s="6229" t="s">
        <v>6106</v>
      </c>
      <c r="B330" s="6229" t="s">
        <v>16</v>
      </c>
      <c r="C330" s="6229" t="s">
        <v>6538</v>
      </c>
      <c r="D330" s="6229" t="s">
        <v>46</v>
      </c>
      <c r="E330" s="6229" t="s">
        <v>49</v>
      </c>
      <c r="F330" s="6229" t="s">
        <v>6539</v>
      </c>
      <c r="G330" s="6229" t="s">
        <v>22</v>
      </c>
      <c r="H330" s="6229" t="s">
        <v>22</v>
      </c>
      <c r="I330" s="6229" t="s">
        <v>1030</v>
      </c>
    </row>
    <row customHeight="1" ht="11.25">
      <c r="A331" s="6229" t="s">
        <v>6106</v>
      </c>
      <c r="B331" s="6229" t="s">
        <v>16</v>
      </c>
      <c r="C331" s="6229" t="s">
        <v>6540</v>
      </c>
      <c r="D331" s="6229" t="s">
        <v>46</v>
      </c>
      <c r="E331" s="6229" t="s">
        <v>49</v>
      </c>
      <c r="F331" s="6229" t="s">
        <v>6541</v>
      </c>
      <c r="G331" s="6229" t="s">
        <v>22</v>
      </c>
      <c r="H331" s="6229" t="s">
        <v>22</v>
      </c>
      <c r="I331" s="6229" t="s">
        <v>1030</v>
      </c>
    </row>
    <row customHeight="1" ht="11.25">
      <c r="A332" s="6229" t="s">
        <v>6106</v>
      </c>
      <c r="B332" s="6229" t="s">
        <v>16</v>
      </c>
      <c r="C332" s="6229" t="s">
        <v>6588</v>
      </c>
      <c r="D332" s="6229" t="s">
        <v>46</v>
      </c>
      <c r="E332" s="6229" t="s">
        <v>49</v>
      </c>
      <c r="F332" s="6229" t="s">
        <v>6589</v>
      </c>
      <c r="G332" s="6229" t="s">
        <v>22</v>
      </c>
      <c r="H332" s="6229" t="s">
        <v>22</v>
      </c>
      <c r="I332" s="6229" t="s">
        <v>1030</v>
      </c>
    </row>
    <row customHeight="1" ht="11.25">
      <c r="A333" s="6229" t="s">
        <v>6106</v>
      </c>
      <c r="B333" s="6229" t="s">
        <v>16</v>
      </c>
      <c r="C333" s="6229" t="s">
        <v>6542</v>
      </c>
      <c r="D333" s="6229" t="s">
        <v>46</v>
      </c>
      <c r="E333" s="6229" t="s">
        <v>49</v>
      </c>
      <c r="F333" s="6229" t="s">
        <v>6543</v>
      </c>
      <c r="G333" s="6229" t="s">
        <v>22</v>
      </c>
      <c r="H333" s="6229" t="s">
        <v>22</v>
      </c>
      <c r="I333" s="6229" t="s">
        <v>1030</v>
      </c>
    </row>
    <row customHeight="1" ht="11.25">
      <c r="A334" s="6229" t="s">
        <v>6106</v>
      </c>
      <c r="B334" s="6229" t="s">
        <v>16</v>
      </c>
      <c r="C334" s="6229" t="s">
        <v>6544</v>
      </c>
      <c r="D334" s="6229" t="s">
        <v>46</v>
      </c>
      <c r="E334" s="6229" t="s">
        <v>49</v>
      </c>
      <c r="F334" s="6229" t="s">
        <v>6545</v>
      </c>
      <c r="G334" s="6229" t="s">
        <v>22</v>
      </c>
      <c r="H334" s="6229" t="s">
        <v>22</v>
      </c>
      <c r="I334" s="6229" t="s">
        <v>1030</v>
      </c>
    </row>
    <row customHeight="1" ht="11.25">
      <c r="A335" s="6229" t="s">
        <v>6106</v>
      </c>
      <c r="B335" s="6229" t="s">
        <v>16</v>
      </c>
      <c r="C335" s="6229" t="s">
        <v>6546</v>
      </c>
      <c r="D335" s="6229" t="s">
        <v>46</v>
      </c>
      <c r="E335" s="6229" t="s">
        <v>49</v>
      </c>
      <c r="F335" s="6229" t="s">
        <v>6547</v>
      </c>
      <c r="G335" s="6229" t="s">
        <v>22</v>
      </c>
      <c r="H335" s="6229" t="s">
        <v>22</v>
      </c>
      <c r="I335" s="6229" t="s">
        <v>1030</v>
      </c>
    </row>
    <row customHeight="1" ht="11.25">
      <c r="A336" s="6229" t="s">
        <v>6106</v>
      </c>
      <c r="B336" s="6229" t="s">
        <v>16</v>
      </c>
      <c r="C336" s="6229" t="s">
        <v>6548</v>
      </c>
      <c r="D336" s="6229" t="s">
        <v>46</v>
      </c>
      <c r="E336" s="6229" t="s">
        <v>49</v>
      </c>
      <c r="F336" s="6229" t="s">
        <v>6549</v>
      </c>
      <c r="G336" s="6229" t="s">
        <v>22</v>
      </c>
      <c r="H336" s="6229" t="s">
        <v>22</v>
      </c>
      <c r="I336" s="6229" t="s">
        <v>1030</v>
      </c>
    </row>
    <row customHeight="1" ht="11.25">
      <c r="A337" s="6229" t="s">
        <v>6106</v>
      </c>
      <c r="B337" s="6229" t="s">
        <v>16</v>
      </c>
      <c r="C337" s="6229" t="s">
        <v>6550</v>
      </c>
      <c r="D337" s="6229" t="s">
        <v>46</v>
      </c>
      <c r="E337" s="6229" t="s">
        <v>49</v>
      </c>
      <c r="F337" s="6229" t="s">
        <v>6551</v>
      </c>
      <c r="G337" s="6229" t="s">
        <v>22</v>
      </c>
      <c r="H337" s="6229" t="s">
        <v>22</v>
      </c>
      <c r="I337" s="6229" t="s">
        <v>1030</v>
      </c>
    </row>
    <row customHeight="1" ht="11.25">
      <c r="A338" s="6229" t="s">
        <v>6106</v>
      </c>
      <c r="B338" s="6229" t="s">
        <v>16</v>
      </c>
      <c r="C338" s="6229" t="s">
        <v>13</v>
      </c>
      <c r="D338" s="6229" t="s">
        <v>46</v>
      </c>
      <c r="E338" s="6229" t="s">
        <v>49</v>
      </c>
      <c r="F338" s="6229" t="s">
        <v>51</v>
      </c>
      <c r="G338" s="6229" t="s">
        <v>22</v>
      </c>
      <c r="H338" s="6229" t="s">
        <v>22</v>
      </c>
      <c r="I338" s="6229" t="s">
        <v>1030</v>
      </c>
    </row>
    <row customHeight="1" ht="11.25">
      <c r="A339" s="6229" t="s">
        <v>6106</v>
      </c>
      <c r="B339" s="6229" t="s">
        <v>16</v>
      </c>
      <c r="C339" s="6229" t="s">
        <v>6590</v>
      </c>
      <c r="D339" s="6229" t="s">
        <v>6591</v>
      </c>
      <c r="E339" s="6229" t="s">
        <v>6592</v>
      </c>
      <c r="F339" s="6229" t="s">
        <v>6138</v>
      </c>
      <c r="G339" s="6229" t="s">
        <v>22</v>
      </c>
      <c r="H339" s="6229" t="s">
        <v>22</v>
      </c>
      <c r="I339" s="6229" t="s">
        <v>1030</v>
      </c>
    </row>
    <row customHeight="1" ht="11.25">
      <c r="A340" s="6229" t="s">
        <v>6106</v>
      </c>
      <c r="B340" s="6229" t="s">
        <v>16</v>
      </c>
      <c r="C340" s="6229" t="s">
        <v>6593</v>
      </c>
      <c r="D340" s="6229" t="s">
        <v>6591</v>
      </c>
      <c r="E340" s="6229" t="s">
        <v>6592</v>
      </c>
      <c r="F340" s="6229" t="s">
        <v>6594</v>
      </c>
      <c r="G340" s="6229" t="s">
        <v>22</v>
      </c>
      <c r="H340" s="6229" t="s">
        <v>22</v>
      </c>
      <c r="I340" s="6229" t="s">
        <v>1030</v>
      </c>
    </row>
    <row customHeight="1" ht="11.25">
      <c r="A341" s="6229" t="s">
        <v>6106</v>
      </c>
      <c r="B341" s="6229" t="s">
        <v>16</v>
      </c>
      <c r="C341" s="6229" t="s">
        <v>6595</v>
      </c>
      <c r="D341" s="6229" t="s">
        <v>6553</v>
      </c>
      <c r="E341" s="6229" t="s">
        <v>49</v>
      </c>
      <c r="F341" s="6229" t="s">
        <v>6596</v>
      </c>
      <c r="G341" s="6229" t="s">
        <v>22</v>
      </c>
      <c r="H341" s="6229" t="s">
        <v>22</v>
      </c>
      <c r="I341" s="6229" t="s">
        <v>1030</v>
      </c>
    </row>
    <row customHeight="1" ht="11.25">
      <c r="A342" s="6229" t="s">
        <v>6106</v>
      </c>
      <c r="B342" s="6229" t="s">
        <v>16</v>
      </c>
      <c r="C342" s="6229" t="s">
        <v>6552</v>
      </c>
      <c r="D342" s="6229" t="s">
        <v>6553</v>
      </c>
      <c r="E342" s="6229" t="s">
        <v>49</v>
      </c>
      <c r="F342" s="6229" t="s">
        <v>6554</v>
      </c>
      <c r="G342" s="6229" t="s">
        <v>22</v>
      </c>
      <c r="H342" s="6229" t="s">
        <v>22</v>
      </c>
      <c r="I342" s="6229" t="s">
        <v>1030</v>
      </c>
    </row>
    <row customHeight="1" ht="11.25">
      <c r="A343" s="6229" t="s">
        <v>6106</v>
      </c>
      <c r="B343" s="6229" t="s">
        <v>16</v>
      </c>
      <c r="C343" s="6229" t="s">
        <v>6857</v>
      </c>
      <c r="D343" s="6229" t="s">
        <v>6858</v>
      </c>
      <c r="E343" s="6229" t="s">
        <v>6859</v>
      </c>
      <c r="F343" s="6229" t="s">
        <v>6368</v>
      </c>
      <c r="G343" s="6229" t="s">
        <v>6860</v>
      </c>
      <c r="H343" s="6229" t="s">
        <v>22</v>
      </c>
      <c r="I343" s="6229" t="s">
        <v>1030</v>
      </c>
    </row>
    <row customHeight="1" ht="11.25">
      <c r="A344" s="6229" t="s">
        <v>6106</v>
      </c>
      <c r="B344" s="6229" t="s">
        <v>16</v>
      </c>
      <c r="C344" s="6229" t="s">
        <v>6600</v>
      </c>
      <c r="D344" s="6229" t="s">
        <v>6601</v>
      </c>
      <c r="E344" s="6229" t="s">
        <v>6602</v>
      </c>
      <c r="F344" s="6229" t="s">
        <v>6338</v>
      </c>
      <c r="G344" s="6229" t="s">
        <v>22</v>
      </c>
      <c r="H344" s="6229" t="s">
        <v>22</v>
      </c>
      <c r="I344" s="6229" t="s">
        <v>1030</v>
      </c>
    </row>
    <row customHeight="1" ht="11.25">
      <c r="A345" s="6229" t="s">
        <v>6106</v>
      </c>
      <c r="B345" s="6229" t="s">
        <v>16</v>
      </c>
      <c r="C345" s="6229" t="s">
        <v>6603</v>
      </c>
      <c r="D345" s="6229" t="s">
        <v>6604</v>
      </c>
      <c r="E345" s="6229" t="s">
        <v>6605</v>
      </c>
      <c r="F345" s="6229" t="s">
        <v>6447</v>
      </c>
      <c r="G345" s="6229" t="s">
        <v>22</v>
      </c>
      <c r="H345" s="6229" t="s">
        <v>22</v>
      </c>
      <c r="I345" s="6229" t="s">
        <v>1030</v>
      </c>
    </row>
    <row customHeight="1" ht="11.25">
      <c r="A346" s="6229" t="s">
        <v>6106</v>
      </c>
      <c r="B346" s="6229" t="s">
        <v>16</v>
      </c>
      <c r="C346" s="6229" t="s">
        <v>6606</v>
      </c>
      <c r="D346" s="6229" t="s">
        <v>6607</v>
      </c>
      <c r="E346" s="6229" t="s">
        <v>6608</v>
      </c>
      <c r="F346" s="6229" t="s">
        <v>6171</v>
      </c>
      <c r="G346" s="6229" t="s">
        <v>22</v>
      </c>
      <c r="H346" s="6229" t="s">
        <v>22</v>
      </c>
      <c r="I346" s="6229" t="s">
        <v>1030</v>
      </c>
    </row>
    <row customHeight="1" ht="11.25">
      <c r="A347" s="6229" t="s">
        <v>6106</v>
      </c>
      <c r="B347" s="6229" t="s">
        <v>16</v>
      </c>
      <c r="C347" s="6229" t="s">
        <v>6609</v>
      </c>
      <c r="D347" s="6229" t="s">
        <v>6610</v>
      </c>
      <c r="E347" s="6229" t="s">
        <v>6611</v>
      </c>
      <c r="F347" s="6229" t="s">
        <v>6262</v>
      </c>
      <c r="G347" s="6229" t="s">
        <v>22</v>
      </c>
      <c r="H347" s="6229" t="s">
        <v>22</v>
      </c>
      <c r="I347" s="6229" t="s">
        <v>1030</v>
      </c>
    </row>
    <row customHeight="1" ht="11.25">
      <c r="A348" s="6229" t="s">
        <v>6106</v>
      </c>
      <c r="B348" s="6229" t="s">
        <v>16</v>
      </c>
      <c r="C348" s="6229" t="s">
        <v>6616</v>
      </c>
      <c r="D348" s="6229" t="s">
        <v>6617</v>
      </c>
      <c r="E348" s="6229" t="s">
        <v>6618</v>
      </c>
      <c r="F348" s="6229" t="s">
        <v>6171</v>
      </c>
      <c r="G348" s="6229" t="s">
        <v>22</v>
      </c>
      <c r="H348" s="6229" t="s">
        <v>22</v>
      </c>
      <c r="I348" s="6229" t="s">
        <v>1030</v>
      </c>
    </row>
    <row customHeight="1" ht="11.25">
      <c r="A349" s="6229" t="s">
        <v>6106</v>
      </c>
      <c r="B349" s="6229" t="s">
        <v>16</v>
      </c>
      <c r="C349" s="6229" t="s">
        <v>6259</v>
      </c>
      <c r="D349" s="6229" t="s">
        <v>6260</v>
      </c>
      <c r="E349" s="6229" t="s">
        <v>6261</v>
      </c>
      <c r="F349" s="6229" t="s">
        <v>6262</v>
      </c>
      <c r="G349" s="6229" t="s">
        <v>22</v>
      </c>
      <c r="H349" s="6229" t="s">
        <v>22</v>
      </c>
      <c r="I349" s="6229" t="s">
        <v>1030</v>
      </c>
    </row>
    <row customHeight="1" ht="11.25">
      <c r="A350" s="6229" t="s">
        <v>6106</v>
      </c>
      <c r="B350" s="6229" t="s">
        <v>16</v>
      </c>
      <c r="C350" s="6229" t="s">
        <v>6619</v>
      </c>
      <c r="D350" s="6229" t="s">
        <v>6620</v>
      </c>
      <c r="E350" s="6229" t="s">
        <v>6621</v>
      </c>
      <c r="F350" s="6229" t="s">
        <v>6279</v>
      </c>
      <c r="G350" s="6229" t="s">
        <v>6622</v>
      </c>
      <c r="H350" s="6229" t="s">
        <v>22</v>
      </c>
      <c r="I350" s="6229" t="s">
        <v>1030</v>
      </c>
    </row>
    <row customHeight="1" ht="11.25">
      <c r="A351" s="6229" t="s">
        <v>6106</v>
      </c>
      <c r="B351" s="6229" t="s">
        <v>16</v>
      </c>
      <c r="C351" s="6229" t="s">
        <v>6623</v>
      </c>
      <c r="D351" s="6229" t="s">
        <v>6624</v>
      </c>
      <c r="E351" s="6229" t="s">
        <v>6625</v>
      </c>
      <c r="F351" s="6229" t="s">
        <v>6626</v>
      </c>
      <c r="G351" s="6229" t="s">
        <v>22</v>
      </c>
      <c r="H351" s="6229" t="s">
        <v>22</v>
      </c>
      <c r="I351" s="6229" t="s">
        <v>1030</v>
      </c>
    </row>
    <row customHeight="1" ht="11.25">
      <c r="A352" s="6229" t="s">
        <v>6106</v>
      </c>
      <c r="B352" s="6229" t="s">
        <v>16</v>
      </c>
      <c r="C352" s="6229" t="s">
        <v>6627</v>
      </c>
      <c r="D352" s="6229" t="s">
        <v>6628</v>
      </c>
      <c r="E352" s="6229" t="s">
        <v>6629</v>
      </c>
      <c r="F352" s="6229" t="s">
        <v>6279</v>
      </c>
      <c r="G352" s="6229" t="s">
        <v>22</v>
      </c>
      <c r="H352" s="6229" t="s">
        <v>22</v>
      </c>
      <c r="I352" s="6229" t="s">
        <v>1030</v>
      </c>
    </row>
    <row customHeight="1" ht="11.25">
      <c r="A353" s="6229" t="s">
        <v>6106</v>
      </c>
      <c r="B353" s="6229" t="s">
        <v>16</v>
      </c>
      <c r="C353" s="6229" t="s">
        <v>6630</v>
      </c>
      <c r="D353" s="6229" t="s">
        <v>6631</v>
      </c>
      <c r="E353" s="6229" t="s">
        <v>6632</v>
      </c>
      <c r="F353" s="6229" t="s">
        <v>6150</v>
      </c>
      <c r="G353" s="6229" t="s">
        <v>6633</v>
      </c>
      <c r="H353" s="6229" t="s">
        <v>22</v>
      </c>
      <c r="I353" s="6229" t="s">
        <v>1030</v>
      </c>
    </row>
    <row customHeight="1" ht="11.25">
      <c r="A354" s="6229" t="s">
        <v>6106</v>
      </c>
      <c r="B354" s="6229" t="s">
        <v>16</v>
      </c>
      <c r="C354" s="6229" t="s">
        <v>6634</v>
      </c>
      <c r="D354" s="6229" t="s">
        <v>6635</v>
      </c>
      <c r="E354" s="6229" t="s">
        <v>6636</v>
      </c>
      <c r="F354" s="6229" t="s">
        <v>6150</v>
      </c>
      <c r="G354" s="6229" t="s">
        <v>6637</v>
      </c>
      <c r="H354" s="6229" t="s">
        <v>22</v>
      </c>
      <c r="I354" s="6229" t="s">
        <v>1030</v>
      </c>
    </row>
    <row customHeight="1" ht="11.25">
      <c r="A355" s="6229" t="s">
        <v>6106</v>
      </c>
      <c r="B355" s="6229" t="s">
        <v>16</v>
      </c>
      <c r="C355" s="6229" t="s">
        <v>6266</v>
      </c>
      <c r="D355" s="6229" t="s">
        <v>6267</v>
      </c>
      <c r="E355" s="6229" t="s">
        <v>6268</v>
      </c>
      <c r="F355" s="6229" t="s">
        <v>6269</v>
      </c>
      <c r="G355" s="6229" t="s">
        <v>22</v>
      </c>
      <c r="H355" s="6229" t="s">
        <v>22</v>
      </c>
      <c r="I355" s="6229" t="s">
        <v>1030</v>
      </c>
    </row>
    <row customHeight="1" ht="11.25">
      <c r="A356" s="6229" t="s">
        <v>6106</v>
      </c>
      <c r="B356" s="6229" t="s">
        <v>16</v>
      </c>
      <c r="C356" s="6229" t="s">
        <v>6861</v>
      </c>
      <c r="D356" s="6229" t="s">
        <v>6862</v>
      </c>
      <c r="E356" s="6229" t="s">
        <v>6863</v>
      </c>
      <c r="F356" s="6229" t="s">
        <v>6279</v>
      </c>
      <c r="G356" s="6229" t="s">
        <v>22</v>
      </c>
      <c r="H356" s="6229" t="s">
        <v>22</v>
      </c>
      <c r="I356" s="6229" t="s">
        <v>1030</v>
      </c>
    </row>
    <row customHeight="1" ht="11.25">
      <c r="A357" s="6229" t="s">
        <v>6106</v>
      </c>
      <c r="B357" s="6229" t="s">
        <v>16</v>
      </c>
      <c r="C357" s="6229" t="s">
        <v>6270</v>
      </c>
      <c r="D357" s="6229" t="s">
        <v>6271</v>
      </c>
      <c r="E357" s="6229" t="s">
        <v>6272</v>
      </c>
      <c r="F357" s="6229" t="s">
        <v>6146</v>
      </c>
      <c r="G357" s="6229" t="s">
        <v>22</v>
      </c>
      <c r="H357" s="6229" t="s">
        <v>22</v>
      </c>
      <c r="I357" s="6229" t="s">
        <v>1030</v>
      </c>
    </row>
    <row customHeight="1" ht="11.25">
      <c r="A358" s="6229" t="s">
        <v>6106</v>
      </c>
      <c r="B358" s="6229" t="s">
        <v>16</v>
      </c>
      <c r="C358" s="6229" t="s">
        <v>6273</v>
      </c>
      <c r="D358" s="6229" t="s">
        <v>6274</v>
      </c>
      <c r="E358" s="6229" t="s">
        <v>6275</v>
      </c>
      <c r="F358" s="6229" t="s">
        <v>6146</v>
      </c>
      <c r="G358" s="6229" t="s">
        <v>22</v>
      </c>
      <c r="H358" s="6229" t="s">
        <v>22</v>
      </c>
      <c r="I358" s="6229" t="s">
        <v>1030</v>
      </c>
    </row>
    <row customHeight="1" ht="11.25">
      <c r="A359" s="6229" t="s">
        <v>6106</v>
      </c>
      <c r="B359" s="6229" t="s">
        <v>16</v>
      </c>
      <c r="C359" s="6229" t="s">
        <v>6276</v>
      </c>
      <c r="D359" s="6229" t="s">
        <v>6277</v>
      </c>
      <c r="E359" s="6229" t="s">
        <v>6278</v>
      </c>
      <c r="F359" s="6229" t="s">
        <v>6279</v>
      </c>
      <c r="G359" s="6229" t="s">
        <v>22</v>
      </c>
      <c r="H359" s="6229" t="s">
        <v>22</v>
      </c>
      <c r="I359" s="6229" t="s">
        <v>1030</v>
      </c>
    </row>
    <row customHeight="1" ht="11.25">
      <c r="A360" s="6229" t="s">
        <v>6106</v>
      </c>
      <c r="B360" s="6229" t="s">
        <v>16</v>
      </c>
      <c r="C360" s="6229" t="s">
        <v>6638</v>
      </c>
      <c r="D360" s="6229" t="s">
        <v>6639</v>
      </c>
      <c r="E360" s="6229" t="s">
        <v>6640</v>
      </c>
      <c r="F360" s="6229" t="s">
        <v>6216</v>
      </c>
      <c r="G360" s="6229" t="s">
        <v>22</v>
      </c>
      <c r="H360" s="6229" t="s">
        <v>22</v>
      </c>
      <c r="I360" s="6229" t="s">
        <v>1030</v>
      </c>
    </row>
    <row customHeight="1" ht="11.25">
      <c r="A361" s="6229" t="s">
        <v>6106</v>
      </c>
      <c r="B361" s="6229" t="s">
        <v>16</v>
      </c>
      <c r="C361" s="6229" t="s">
        <v>6641</v>
      </c>
      <c r="D361" s="6229" t="s">
        <v>6642</v>
      </c>
      <c r="E361" s="6229" t="s">
        <v>6643</v>
      </c>
      <c r="F361" s="6229" t="s">
        <v>6179</v>
      </c>
      <c r="G361" s="6229" t="s">
        <v>6644</v>
      </c>
      <c r="H361" s="6229" t="s">
        <v>22</v>
      </c>
      <c r="I361" s="6229" t="s">
        <v>1030</v>
      </c>
    </row>
    <row customHeight="1" ht="11.25">
      <c r="A362" s="6229" t="s">
        <v>6106</v>
      </c>
      <c r="B362" s="6229" t="s">
        <v>16</v>
      </c>
      <c r="C362" s="6229" t="s">
        <v>6645</v>
      </c>
      <c r="D362" s="6229" t="s">
        <v>6646</v>
      </c>
      <c r="E362" s="6229" t="s">
        <v>6647</v>
      </c>
      <c r="F362" s="6229" t="s">
        <v>6237</v>
      </c>
      <c r="G362" s="6229" t="s">
        <v>6648</v>
      </c>
      <c r="H362" s="6229" t="s">
        <v>22</v>
      </c>
      <c r="I362" s="6229" t="s">
        <v>1030</v>
      </c>
    </row>
    <row customHeight="1" ht="11.25">
      <c r="A363" s="6229" t="s">
        <v>6106</v>
      </c>
      <c r="B363" s="6229" t="s">
        <v>16</v>
      </c>
      <c r="C363" s="6229" t="s">
        <v>6280</v>
      </c>
      <c r="D363" s="6229" t="s">
        <v>6281</v>
      </c>
      <c r="E363" s="6229" t="s">
        <v>6282</v>
      </c>
      <c r="F363" s="6229" t="s">
        <v>6150</v>
      </c>
      <c r="G363" s="6229" t="s">
        <v>22</v>
      </c>
      <c r="H363" s="6229" t="s">
        <v>22</v>
      </c>
      <c r="I363" s="6229" t="s">
        <v>1030</v>
      </c>
    </row>
    <row customHeight="1" ht="11.25">
      <c r="A364" s="6229" t="s">
        <v>6106</v>
      </c>
      <c r="B364" s="6229" t="s">
        <v>16</v>
      </c>
      <c r="C364" s="6229" t="s">
        <v>6649</v>
      </c>
      <c r="D364" s="6229" t="s">
        <v>6650</v>
      </c>
      <c r="E364" s="6229" t="s">
        <v>6651</v>
      </c>
      <c r="F364" s="6229" t="s">
        <v>6615</v>
      </c>
      <c r="G364" s="6229" t="s">
        <v>22</v>
      </c>
      <c r="H364" s="6229" t="s">
        <v>22</v>
      </c>
      <c r="I364" s="6229" t="s">
        <v>1030</v>
      </c>
    </row>
    <row customHeight="1" ht="11.25">
      <c r="A365" s="6229" t="s">
        <v>6106</v>
      </c>
      <c r="B365" s="6229" t="s">
        <v>16</v>
      </c>
      <c r="C365" s="6229" t="s">
        <v>6283</v>
      </c>
      <c r="D365" s="6229" t="s">
        <v>6284</v>
      </c>
      <c r="E365" s="6229" t="s">
        <v>6285</v>
      </c>
      <c r="F365" s="6229" t="s">
        <v>6269</v>
      </c>
      <c r="G365" s="6229" t="s">
        <v>22</v>
      </c>
      <c r="H365" s="6229" t="s">
        <v>22</v>
      </c>
      <c r="I365" s="6229" t="s">
        <v>1030</v>
      </c>
    </row>
    <row customHeight="1" ht="11.25">
      <c r="A366" s="6229" t="s">
        <v>6106</v>
      </c>
      <c r="B366" s="6229" t="s">
        <v>16</v>
      </c>
      <c r="C366" s="6229" t="s">
        <v>6652</v>
      </c>
      <c r="D366" s="6229" t="s">
        <v>6653</v>
      </c>
      <c r="E366" s="6229" t="s">
        <v>6654</v>
      </c>
      <c r="F366" s="6229" t="s">
        <v>6179</v>
      </c>
      <c r="G366" s="6229" t="s">
        <v>22</v>
      </c>
      <c r="H366" s="6229" t="s">
        <v>22</v>
      </c>
      <c r="I366" s="6229" t="s">
        <v>1030</v>
      </c>
    </row>
    <row customHeight="1" ht="11.25">
      <c r="A367" s="6229" t="s">
        <v>6106</v>
      </c>
      <c r="B367" s="6229" t="s">
        <v>16</v>
      </c>
      <c r="C367" s="6229" t="s">
        <v>6655</v>
      </c>
      <c r="D367" s="6229" t="s">
        <v>6656</v>
      </c>
      <c r="E367" s="6229" t="s">
        <v>6657</v>
      </c>
      <c r="F367" s="6229" t="s">
        <v>6529</v>
      </c>
      <c r="G367" s="6229" t="s">
        <v>22</v>
      </c>
      <c r="H367" s="6229" t="s">
        <v>22</v>
      </c>
      <c r="I367" s="6229" t="s">
        <v>1030</v>
      </c>
    </row>
    <row customHeight="1" ht="11.25">
      <c r="A368" s="6229" t="s">
        <v>6106</v>
      </c>
      <c r="B368" s="6229" t="s">
        <v>16</v>
      </c>
      <c r="C368" s="6229" t="s">
        <v>6658</v>
      </c>
      <c r="D368" s="6229" t="s">
        <v>6659</v>
      </c>
      <c r="E368" s="6229" t="s">
        <v>6660</v>
      </c>
      <c r="F368" s="6229" t="s">
        <v>6113</v>
      </c>
      <c r="G368" s="6229" t="s">
        <v>22</v>
      </c>
      <c r="H368" s="6229" t="s">
        <v>22</v>
      </c>
      <c r="I368" s="6229" t="s">
        <v>1030</v>
      </c>
    </row>
    <row customHeight="1" ht="11.25">
      <c r="A369" s="6229" t="s">
        <v>6106</v>
      </c>
      <c r="B369" s="6229" t="s">
        <v>16</v>
      </c>
      <c r="C369" s="6229" t="s">
        <v>6286</v>
      </c>
      <c r="D369" s="6229" t="s">
        <v>6287</v>
      </c>
      <c r="E369" s="6229" t="s">
        <v>6288</v>
      </c>
      <c r="F369" s="6229" t="s">
        <v>6289</v>
      </c>
      <c r="G369" s="6229" t="s">
        <v>22</v>
      </c>
      <c r="H369" s="6229" t="s">
        <v>22</v>
      </c>
      <c r="I369" s="6229" t="s">
        <v>1030</v>
      </c>
    </row>
    <row customHeight="1" ht="11.25">
      <c r="A370" s="6229" t="s">
        <v>6106</v>
      </c>
      <c r="B370" s="6229" t="s">
        <v>16</v>
      </c>
      <c r="C370" s="6229" t="s">
        <v>6661</v>
      </c>
      <c r="D370" s="6229" t="s">
        <v>6662</v>
      </c>
      <c r="E370" s="6229" t="s">
        <v>6663</v>
      </c>
      <c r="F370" s="6229" t="s">
        <v>6529</v>
      </c>
      <c r="G370" s="6229" t="s">
        <v>22</v>
      </c>
      <c r="H370" s="6229" t="s">
        <v>22</v>
      </c>
      <c r="I370" s="6229" t="s">
        <v>1030</v>
      </c>
    </row>
    <row customHeight="1" ht="11.25">
      <c r="A371" s="6229" t="s">
        <v>6106</v>
      </c>
      <c r="B371" s="6229" t="s">
        <v>16</v>
      </c>
      <c r="C371" s="6229" t="s">
        <v>6290</v>
      </c>
      <c r="D371" s="6229" t="s">
        <v>6291</v>
      </c>
      <c r="E371" s="6229" t="s">
        <v>6292</v>
      </c>
      <c r="F371" s="6229" t="s">
        <v>51</v>
      </c>
      <c r="G371" s="6229" t="s">
        <v>22</v>
      </c>
      <c r="H371" s="6229" t="s">
        <v>22</v>
      </c>
      <c r="I371" s="6229" t="s">
        <v>1030</v>
      </c>
    </row>
    <row customHeight="1" ht="11.25">
      <c r="A372" s="6229" t="s">
        <v>6106</v>
      </c>
      <c r="B372" s="6229" t="s">
        <v>16</v>
      </c>
      <c r="C372" s="6229" t="s">
        <v>6300</v>
      </c>
      <c r="D372" s="6229" t="s">
        <v>6301</v>
      </c>
      <c r="E372" s="6229" t="s">
        <v>6302</v>
      </c>
      <c r="F372" s="6229" t="s">
        <v>6303</v>
      </c>
      <c r="G372" s="6229" t="s">
        <v>22</v>
      </c>
      <c r="H372" s="6229" t="s">
        <v>22</v>
      </c>
      <c r="I372" s="6229" t="s">
        <v>1030</v>
      </c>
    </row>
    <row customHeight="1" ht="11.25">
      <c r="A373" s="6229" t="s">
        <v>6106</v>
      </c>
      <c r="B373" s="6229" t="s">
        <v>16</v>
      </c>
      <c r="C373" s="6229" t="s">
        <v>6864</v>
      </c>
      <c r="D373" s="6229" t="s">
        <v>6865</v>
      </c>
      <c r="E373" s="6229" t="s">
        <v>6866</v>
      </c>
      <c r="F373" s="6229" t="s">
        <v>6171</v>
      </c>
      <c r="G373" s="6229" t="s">
        <v>22</v>
      </c>
      <c r="H373" s="6229" t="s">
        <v>22</v>
      </c>
      <c r="I373" s="6229" t="s">
        <v>1030</v>
      </c>
    </row>
    <row customHeight="1" ht="11.25">
      <c r="A374" s="6229" t="s">
        <v>6106</v>
      </c>
      <c r="B374" s="6229" t="s">
        <v>16</v>
      </c>
      <c r="C374" s="6229" t="s">
        <v>6320</v>
      </c>
      <c r="D374" s="6229" t="s">
        <v>6321</v>
      </c>
      <c r="E374" s="6229" t="s">
        <v>6322</v>
      </c>
      <c r="F374" s="6229" t="s">
        <v>6146</v>
      </c>
      <c r="G374" s="6229" t="s">
        <v>22</v>
      </c>
      <c r="H374" s="6229" t="s">
        <v>22</v>
      </c>
      <c r="I374" s="6229" t="s">
        <v>1030</v>
      </c>
    </row>
    <row customHeight="1" ht="11.25">
      <c r="A375" s="6229" t="s">
        <v>6106</v>
      </c>
      <c r="B375" s="6229" t="s">
        <v>16</v>
      </c>
      <c r="C375" s="6229" t="s">
        <v>6670</v>
      </c>
      <c r="D375" s="6229" t="s">
        <v>6671</v>
      </c>
      <c r="E375" s="6229" t="s">
        <v>6672</v>
      </c>
      <c r="F375" s="6229" t="s">
        <v>6150</v>
      </c>
      <c r="G375" s="6229" t="s">
        <v>6673</v>
      </c>
      <c r="H375" s="6229" t="s">
        <v>22</v>
      </c>
      <c r="I375" s="6229" t="s">
        <v>1030</v>
      </c>
    </row>
    <row customHeight="1" ht="11.25">
      <c r="A376" s="6229" t="s">
        <v>6106</v>
      </c>
      <c r="B376" s="6229" t="s">
        <v>16</v>
      </c>
      <c r="C376" s="6229" t="s">
        <v>6674</v>
      </c>
      <c r="D376" s="6229" t="s">
        <v>6675</v>
      </c>
      <c r="E376" s="6229" t="s">
        <v>6676</v>
      </c>
      <c r="F376" s="6229" t="s">
        <v>6162</v>
      </c>
      <c r="G376" s="6229" t="s">
        <v>6677</v>
      </c>
      <c r="H376" s="6229" t="s">
        <v>22</v>
      </c>
      <c r="I376" s="6229" t="s">
        <v>1030</v>
      </c>
    </row>
    <row customHeight="1" ht="11.25">
      <c r="A377" s="6229" t="s">
        <v>6106</v>
      </c>
      <c r="B377" s="6229" t="s">
        <v>16</v>
      </c>
      <c r="C377" s="6229" t="s">
        <v>6678</v>
      </c>
      <c r="D377" s="6229" t="s">
        <v>6679</v>
      </c>
      <c r="E377" s="6229" t="s">
        <v>6680</v>
      </c>
      <c r="F377" s="6229" t="s">
        <v>6426</v>
      </c>
      <c r="G377" s="6229" t="s">
        <v>6681</v>
      </c>
      <c r="H377" s="6229" t="s">
        <v>22</v>
      </c>
      <c r="I377" s="6229" t="s">
        <v>1030</v>
      </c>
    </row>
    <row customHeight="1" ht="11.25">
      <c r="A378" s="6229" t="s">
        <v>6106</v>
      </c>
      <c r="B378" s="6229" t="s">
        <v>16</v>
      </c>
      <c r="C378" s="6229" t="s">
        <v>6682</v>
      </c>
      <c r="D378" s="6229" t="s">
        <v>6683</v>
      </c>
      <c r="E378" s="6229" t="s">
        <v>6684</v>
      </c>
      <c r="F378" s="6229" t="s">
        <v>6685</v>
      </c>
      <c r="G378" s="6229" t="s">
        <v>22</v>
      </c>
      <c r="H378" s="6229" t="s">
        <v>22</v>
      </c>
      <c r="I378" s="6229" t="s">
        <v>1030</v>
      </c>
    </row>
    <row customHeight="1" ht="11.25">
      <c r="A379" s="6229" t="s">
        <v>6106</v>
      </c>
      <c r="B379" s="6229" t="s">
        <v>16</v>
      </c>
      <c r="C379" s="6229" t="s">
        <v>6690</v>
      </c>
      <c r="D379" s="6229" t="s">
        <v>6691</v>
      </c>
      <c r="E379" s="6229" t="s">
        <v>6692</v>
      </c>
      <c r="F379" s="6229" t="s">
        <v>6138</v>
      </c>
      <c r="G379" s="6229" t="s">
        <v>22</v>
      </c>
      <c r="H379" s="6229" t="s">
        <v>22</v>
      </c>
      <c r="I379" s="6229" t="s">
        <v>1030</v>
      </c>
    </row>
    <row customHeight="1" ht="11.25">
      <c r="A380" s="6229" t="s">
        <v>6106</v>
      </c>
      <c r="B380" s="6229" t="s">
        <v>16</v>
      </c>
      <c r="C380" s="6229" t="s">
        <v>6693</v>
      </c>
      <c r="D380" s="6229" t="s">
        <v>6694</v>
      </c>
      <c r="E380" s="6229" t="s">
        <v>6695</v>
      </c>
      <c r="F380" s="6229" t="s">
        <v>6696</v>
      </c>
      <c r="G380" s="6229" t="s">
        <v>22</v>
      </c>
      <c r="H380" s="6229" t="s">
        <v>22</v>
      </c>
      <c r="I380" s="6229" t="s">
        <v>1030</v>
      </c>
    </row>
    <row customHeight="1" ht="11.25">
      <c r="A381" s="6229" t="s">
        <v>6106</v>
      </c>
      <c r="B381" s="6229" t="s">
        <v>16</v>
      </c>
      <c r="C381" s="6229" t="s">
        <v>6697</v>
      </c>
      <c r="D381" s="6229" t="s">
        <v>6698</v>
      </c>
      <c r="E381" s="6229" t="s">
        <v>6699</v>
      </c>
      <c r="F381" s="6229" t="s">
        <v>6503</v>
      </c>
      <c r="G381" s="6229" t="s">
        <v>22</v>
      </c>
      <c r="H381" s="6229" t="s">
        <v>22</v>
      </c>
      <c r="I381" s="6229" t="s">
        <v>1030</v>
      </c>
    </row>
    <row customHeight="1" ht="11.25">
      <c r="A382" s="6229" t="s">
        <v>6106</v>
      </c>
      <c r="B382" s="6229" t="s">
        <v>16</v>
      </c>
      <c r="C382" s="6229" t="s">
        <v>6867</v>
      </c>
      <c r="D382" s="6229" t="s">
        <v>6868</v>
      </c>
      <c r="E382" s="6229" t="s">
        <v>6869</v>
      </c>
      <c r="F382" s="6229" t="s">
        <v>6117</v>
      </c>
      <c r="G382" s="6229" t="s">
        <v>6689</v>
      </c>
      <c r="H382" s="6229" t="s">
        <v>22</v>
      </c>
      <c r="I382" s="6229" t="s">
        <v>1030</v>
      </c>
    </row>
    <row customHeight="1" ht="11.25">
      <c r="A383" s="6229" t="s">
        <v>6106</v>
      </c>
      <c r="B383" s="6229" t="s">
        <v>16</v>
      </c>
      <c r="C383" s="6229" t="s">
        <v>6870</v>
      </c>
      <c r="D383" s="6229" t="s">
        <v>6868</v>
      </c>
      <c r="E383" s="6229" t="s">
        <v>6871</v>
      </c>
      <c r="F383" s="6229" t="s">
        <v>6529</v>
      </c>
      <c r="G383" s="6229" t="s">
        <v>6703</v>
      </c>
      <c r="H383" s="6229" t="s">
        <v>22</v>
      </c>
      <c r="I383" s="6229" t="s">
        <v>1030</v>
      </c>
    </row>
    <row customHeight="1" ht="11.25">
      <c r="A384" s="6229" t="s">
        <v>6106</v>
      </c>
      <c r="B384" s="6229" t="s">
        <v>16</v>
      </c>
      <c r="C384" s="6229" t="s">
        <v>6335</v>
      </c>
      <c r="D384" s="6229" t="s">
        <v>6336</v>
      </c>
      <c r="E384" s="6229" t="s">
        <v>6337</v>
      </c>
      <c r="F384" s="6229" t="s">
        <v>6338</v>
      </c>
      <c r="G384" s="6229" t="s">
        <v>6339</v>
      </c>
      <c r="H384" s="6229" t="s">
        <v>22</v>
      </c>
      <c r="I384" s="6229" t="s">
        <v>1030</v>
      </c>
    </row>
    <row customHeight="1" ht="11.25">
      <c r="A385" s="6229" t="s">
        <v>6106</v>
      </c>
      <c r="B385" s="6229" t="s">
        <v>16</v>
      </c>
      <c r="C385" s="6229" t="s">
        <v>6704</v>
      </c>
      <c r="D385" s="6229" t="s">
        <v>6705</v>
      </c>
      <c r="E385" s="6229" t="s">
        <v>6706</v>
      </c>
      <c r="F385" s="6229" t="s">
        <v>6150</v>
      </c>
      <c r="G385" s="6229" t="s">
        <v>22</v>
      </c>
      <c r="H385" s="6229" t="s">
        <v>22</v>
      </c>
      <c r="I385" s="6229" t="s">
        <v>1030</v>
      </c>
    </row>
    <row customHeight="1" ht="11.25">
      <c r="A386" s="6229" t="s">
        <v>6106</v>
      </c>
      <c r="B386" s="6229" t="s">
        <v>16</v>
      </c>
      <c r="C386" s="6229" t="s">
        <v>6872</v>
      </c>
      <c r="D386" s="6229" t="s">
        <v>6873</v>
      </c>
      <c r="E386" s="6229" t="s">
        <v>6874</v>
      </c>
      <c r="F386" s="6229" t="s">
        <v>6113</v>
      </c>
      <c r="G386" s="6229" t="s">
        <v>22</v>
      </c>
      <c r="H386" s="6229" t="s">
        <v>22</v>
      </c>
      <c r="I386" s="6229" t="s">
        <v>1030</v>
      </c>
    </row>
    <row customHeight="1" ht="11.25">
      <c r="A387" s="6229" t="s">
        <v>6106</v>
      </c>
      <c r="B387" s="6229" t="s">
        <v>16</v>
      </c>
      <c r="C387" s="6229" t="s">
        <v>6710</v>
      </c>
      <c r="D387" s="6229" t="s">
        <v>6711</v>
      </c>
      <c r="E387" s="6229" t="s">
        <v>6712</v>
      </c>
      <c r="F387" s="6229" t="s">
        <v>6109</v>
      </c>
      <c r="G387" s="6229" t="s">
        <v>22</v>
      </c>
      <c r="H387" s="6229" t="s">
        <v>22</v>
      </c>
      <c r="I387" s="6229" t="s">
        <v>1030</v>
      </c>
    </row>
    <row customHeight="1" ht="11.25">
      <c r="A388" s="6229" t="s">
        <v>6106</v>
      </c>
      <c r="B388" s="6229" t="s">
        <v>16</v>
      </c>
      <c r="C388" s="6229" t="s">
        <v>6713</v>
      </c>
      <c r="D388" s="6229" t="s">
        <v>6714</v>
      </c>
      <c r="E388" s="6229" t="s">
        <v>6715</v>
      </c>
      <c r="F388" s="6229" t="s">
        <v>6113</v>
      </c>
      <c r="G388" s="6229" t="s">
        <v>22</v>
      </c>
      <c r="H388" s="6229" t="s">
        <v>22</v>
      </c>
      <c r="I388" s="6229" t="s">
        <v>1030</v>
      </c>
    </row>
    <row customHeight="1" ht="11.25">
      <c r="A389" s="6229" t="s">
        <v>6106</v>
      </c>
      <c r="B389" s="6229" t="s">
        <v>16</v>
      </c>
      <c r="C389" s="6229" t="s">
        <v>6352</v>
      </c>
      <c r="D389" s="6229" t="s">
        <v>6353</v>
      </c>
      <c r="E389" s="6229" t="s">
        <v>6354</v>
      </c>
      <c r="F389" s="6229" t="s">
        <v>6338</v>
      </c>
      <c r="G389" s="6229" t="s">
        <v>22</v>
      </c>
      <c r="H389" s="6229" t="s">
        <v>22</v>
      </c>
      <c r="I389" s="6229" t="s">
        <v>1030</v>
      </c>
    </row>
    <row customHeight="1" ht="11.25">
      <c r="A390" s="6229" t="s">
        <v>6106</v>
      </c>
      <c r="B390" s="6229" t="s">
        <v>16</v>
      </c>
      <c r="C390" s="6229" t="s">
        <v>6358</v>
      </c>
      <c r="D390" s="6229" t="s">
        <v>6359</v>
      </c>
      <c r="E390" s="6229" t="s">
        <v>6360</v>
      </c>
      <c r="F390" s="6229" t="s">
        <v>6338</v>
      </c>
      <c r="G390" s="6229" t="s">
        <v>22</v>
      </c>
      <c r="H390" s="6229" t="s">
        <v>22</v>
      </c>
      <c r="I390" s="6229" t="s">
        <v>1030</v>
      </c>
    </row>
    <row customHeight="1" ht="11.25">
      <c r="A391" s="6229" t="s">
        <v>6106</v>
      </c>
      <c r="B391" s="6229" t="s">
        <v>16</v>
      </c>
      <c r="C391" s="6229" t="s">
        <v>6716</v>
      </c>
      <c r="D391" s="6229" t="s">
        <v>6717</v>
      </c>
      <c r="E391" s="6229" t="s">
        <v>6718</v>
      </c>
      <c r="F391" s="6229" t="s">
        <v>6338</v>
      </c>
      <c r="G391" s="6229" t="s">
        <v>22</v>
      </c>
      <c r="H391" s="6229" t="s">
        <v>22</v>
      </c>
      <c r="I391" s="6229" t="s">
        <v>1030</v>
      </c>
    </row>
    <row customHeight="1" ht="11.25">
      <c r="A392" s="6229" t="s">
        <v>6106</v>
      </c>
      <c r="B392" s="6229" t="s">
        <v>16</v>
      </c>
      <c r="C392" s="6229" t="s">
        <v>6719</v>
      </c>
      <c r="D392" s="6229" t="s">
        <v>6720</v>
      </c>
      <c r="E392" s="6229" t="s">
        <v>6721</v>
      </c>
      <c r="F392" s="6229" t="s">
        <v>6289</v>
      </c>
      <c r="G392" s="6229" t="s">
        <v>6722</v>
      </c>
      <c r="H392" s="6229" t="s">
        <v>22</v>
      </c>
      <c r="I392" s="6229" t="s">
        <v>1030</v>
      </c>
    </row>
    <row customHeight="1" ht="11.25">
      <c r="A393" s="6229" t="s">
        <v>6106</v>
      </c>
      <c r="B393" s="6229" t="s">
        <v>16</v>
      </c>
      <c r="C393" s="6229" t="s">
        <v>6723</v>
      </c>
      <c r="D393" s="6229" t="s">
        <v>6724</v>
      </c>
      <c r="E393" s="6229" t="s">
        <v>6725</v>
      </c>
      <c r="F393" s="6229" t="s">
        <v>6113</v>
      </c>
      <c r="G393" s="6229" t="s">
        <v>6726</v>
      </c>
      <c r="H393" s="6229" t="s">
        <v>22</v>
      </c>
      <c r="I393" s="6229" t="s">
        <v>1030</v>
      </c>
    </row>
    <row customHeight="1" ht="11.25">
      <c r="A394" s="6229" t="s">
        <v>6106</v>
      </c>
      <c r="B394" s="6229" t="s">
        <v>16</v>
      </c>
      <c r="C394" s="6229" t="s">
        <v>6727</v>
      </c>
      <c r="D394" s="6229" t="s">
        <v>6728</v>
      </c>
      <c r="E394" s="6229" t="s">
        <v>6729</v>
      </c>
      <c r="F394" s="6229" t="s">
        <v>6245</v>
      </c>
      <c r="G394" s="6229" t="s">
        <v>22</v>
      </c>
      <c r="H394" s="6229" t="s">
        <v>22</v>
      </c>
      <c r="I394" s="6229" t="s">
        <v>1030</v>
      </c>
    </row>
    <row customHeight="1" ht="11.25">
      <c r="A395" s="6229" t="s">
        <v>6106</v>
      </c>
      <c r="B395" s="6229" t="s">
        <v>16</v>
      </c>
      <c r="C395" s="6229" t="s">
        <v>6730</v>
      </c>
      <c r="D395" s="6229" t="s">
        <v>6731</v>
      </c>
      <c r="E395" s="6229" t="s">
        <v>6732</v>
      </c>
      <c r="F395" s="6229" t="s">
        <v>6529</v>
      </c>
      <c r="G395" s="6229" t="s">
        <v>6733</v>
      </c>
      <c r="H395" s="6229" t="s">
        <v>22</v>
      </c>
      <c r="I395" s="6229" t="s">
        <v>1030</v>
      </c>
    </row>
    <row customHeight="1" ht="11.25">
      <c r="A396" s="6229" t="s">
        <v>6106</v>
      </c>
      <c r="B396" s="6229" t="s">
        <v>16</v>
      </c>
      <c r="C396" s="6229" t="s">
        <v>6734</v>
      </c>
      <c r="D396" s="6229" t="s">
        <v>6735</v>
      </c>
      <c r="E396" s="6229" t="s">
        <v>6736</v>
      </c>
      <c r="F396" s="6229" t="s">
        <v>6171</v>
      </c>
      <c r="G396" s="6229" t="s">
        <v>6737</v>
      </c>
      <c r="H396" s="6229" t="s">
        <v>22</v>
      </c>
      <c r="I396" s="6229" t="s">
        <v>1030</v>
      </c>
    </row>
    <row customHeight="1" ht="11.25">
      <c r="A397" s="6229" t="s">
        <v>6106</v>
      </c>
      <c r="B397" s="6229" t="s">
        <v>16</v>
      </c>
      <c r="C397" s="6229" t="s">
        <v>6875</v>
      </c>
      <c r="D397" s="6229" t="s">
        <v>6876</v>
      </c>
      <c r="E397" s="6229" t="s">
        <v>6877</v>
      </c>
      <c r="F397" s="6229" t="s">
        <v>6109</v>
      </c>
      <c r="G397" s="6229" t="s">
        <v>22</v>
      </c>
      <c r="H397" s="6229" t="s">
        <v>22</v>
      </c>
      <c r="I397" s="6229" t="s">
        <v>1030</v>
      </c>
    </row>
    <row customHeight="1" ht="11.25">
      <c r="A398" s="6229" t="s">
        <v>6106</v>
      </c>
      <c r="B398" s="6229" t="s">
        <v>16</v>
      </c>
      <c r="C398" s="6229" t="s">
        <v>6370</v>
      </c>
      <c r="D398" s="6229" t="s">
        <v>6371</v>
      </c>
      <c r="E398" s="6229" t="s">
        <v>6372</v>
      </c>
      <c r="F398" s="6229" t="s">
        <v>6338</v>
      </c>
      <c r="G398" s="6229" t="s">
        <v>22</v>
      </c>
      <c r="H398" s="6229" t="s">
        <v>22</v>
      </c>
      <c r="I398" s="6229" t="s">
        <v>1030</v>
      </c>
    </row>
    <row customHeight="1" ht="11.25">
      <c r="A399" s="6229" t="s">
        <v>6106</v>
      </c>
      <c r="B399" s="6229" t="s">
        <v>16</v>
      </c>
      <c r="C399" s="6229" t="s">
        <v>6742</v>
      </c>
      <c r="D399" s="6229" t="s">
        <v>6743</v>
      </c>
      <c r="E399" s="6229" t="s">
        <v>6744</v>
      </c>
      <c r="F399" s="6229" t="s">
        <v>6289</v>
      </c>
      <c r="G399" s="6229" t="s">
        <v>22</v>
      </c>
      <c r="H399" s="6229" t="s">
        <v>22</v>
      </c>
      <c r="I399" s="6229" t="s">
        <v>1030</v>
      </c>
    </row>
    <row customHeight="1" ht="11.25">
      <c r="A400" s="6229" t="s">
        <v>6106</v>
      </c>
      <c r="B400" s="6229" t="s">
        <v>16</v>
      </c>
      <c r="C400" s="6229" t="s">
        <v>6383</v>
      </c>
      <c r="D400" s="6229" t="s">
        <v>6384</v>
      </c>
      <c r="E400" s="6229" t="s">
        <v>6385</v>
      </c>
      <c r="F400" s="6229" t="s">
        <v>6150</v>
      </c>
      <c r="G400" s="6229" t="s">
        <v>22</v>
      </c>
      <c r="H400" s="6229" t="s">
        <v>22</v>
      </c>
      <c r="I400" s="6229" t="s">
        <v>1030</v>
      </c>
    </row>
    <row customHeight="1" ht="11.25">
      <c r="A401" s="6229" t="s">
        <v>6106</v>
      </c>
      <c r="B401" s="6229" t="s">
        <v>16</v>
      </c>
      <c r="C401" s="6229" t="s">
        <v>6401</v>
      </c>
      <c r="D401" s="6229" t="s">
        <v>6402</v>
      </c>
      <c r="E401" s="6229" t="s">
        <v>6403</v>
      </c>
      <c r="F401" s="6229" t="s">
        <v>6310</v>
      </c>
      <c r="G401" s="6229" t="s">
        <v>6404</v>
      </c>
      <c r="H401" s="6229" t="s">
        <v>22</v>
      </c>
      <c r="I401" s="6229" t="s">
        <v>1030</v>
      </c>
    </row>
    <row customHeight="1" ht="11.25">
      <c r="A402" s="6229" t="s">
        <v>6106</v>
      </c>
      <c r="B402" s="6229" t="s">
        <v>16</v>
      </c>
      <c r="C402" s="6229" t="s">
        <v>6745</v>
      </c>
      <c r="D402" s="6229" t="s">
        <v>6746</v>
      </c>
      <c r="E402" s="6229" t="s">
        <v>6747</v>
      </c>
      <c r="F402" s="6229" t="s">
        <v>6296</v>
      </c>
      <c r="G402" s="6229" t="s">
        <v>22</v>
      </c>
      <c r="H402" s="6229" t="s">
        <v>22</v>
      </c>
      <c r="I402" s="6229" t="s">
        <v>1030</v>
      </c>
    </row>
    <row customHeight="1" ht="11.25">
      <c r="A403" s="6229" t="s">
        <v>6106</v>
      </c>
      <c r="B403" s="6229" t="s">
        <v>16</v>
      </c>
      <c r="C403" s="6229" t="s">
        <v>6748</v>
      </c>
      <c r="D403" s="6229" t="s">
        <v>6749</v>
      </c>
      <c r="E403" s="6229" t="s">
        <v>6750</v>
      </c>
      <c r="F403" s="6229" t="s">
        <v>6245</v>
      </c>
      <c r="G403" s="6229" t="s">
        <v>22</v>
      </c>
      <c r="H403" s="6229" t="s">
        <v>22</v>
      </c>
      <c r="I403" s="6229" t="s">
        <v>1030</v>
      </c>
    </row>
    <row customHeight="1" ht="11.25">
      <c r="A404" s="6229" t="s">
        <v>6106</v>
      </c>
      <c r="B404" s="6229" t="s">
        <v>16</v>
      </c>
      <c r="C404" s="6229" t="s">
        <v>6751</v>
      </c>
      <c r="D404" s="6229" t="s">
        <v>6752</v>
      </c>
      <c r="E404" s="6229" t="s">
        <v>6753</v>
      </c>
      <c r="F404" s="6229" t="s">
        <v>6754</v>
      </c>
      <c r="G404" s="6229" t="s">
        <v>22</v>
      </c>
      <c r="H404" s="6229" t="s">
        <v>22</v>
      </c>
      <c r="I404" s="6229" t="s">
        <v>1030</v>
      </c>
    </row>
    <row customHeight="1" ht="11.25">
      <c r="A405" s="6229" t="s">
        <v>6106</v>
      </c>
      <c r="B405" s="6229" t="s">
        <v>16</v>
      </c>
      <c r="C405" s="6229" t="s">
        <v>6755</v>
      </c>
      <c r="D405" s="6229" t="s">
        <v>6756</v>
      </c>
      <c r="E405" s="6229" t="s">
        <v>6757</v>
      </c>
      <c r="F405" s="6229" t="s">
        <v>6310</v>
      </c>
      <c r="G405" s="6229" t="s">
        <v>22</v>
      </c>
      <c r="H405" s="6229" t="s">
        <v>22</v>
      </c>
      <c r="I405" s="6229" t="s">
        <v>1030</v>
      </c>
    </row>
    <row customHeight="1" ht="11.25">
      <c r="A406" s="6229" t="s">
        <v>6106</v>
      </c>
      <c r="B406" s="6229" t="s">
        <v>16</v>
      </c>
      <c r="C406" s="6229" t="s">
        <v>6758</v>
      </c>
      <c r="D406" s="6229" t="s">
        <v>6759</v>
      </c>
      <c r="E406" s="6229" t="s">
        <v>6760</v>
      </c>
      <c r="F406" s="6229" t="s">
        <v>6138</v>
      </c>
      <c r="G406" s="6229" t="s">
        <v>22</v>
      </c>
      <c r="H406" s="6229" t="s">
        <v>22</v>
      </c>
      <c r="I406" s="6229" t="s">
        <v>1030</v>
      </c>
    </row>
    <row customHeight="1" ht="11.25">
      <c r="A407" s="6229" t="s">
        <v>6106</v>
      </c>
      <c r="B407" s="6229" t="s">
        <v>16</v>
      </c>
      <c r="C407" s="6229" t="s">
        <v>6420</v>
      </c>
      <c r="D407" s="6229" t="s">
        <v>6421</v>
      </c>
      <c r="E407" s="6229" t="s">
        <v>6422</v>
      </c>
      <c r="F407" s="6229" t="s">
        <v>6289</v>
      </c>
      <c r="G407" s="6229" t="s">
        <v>6172</v>
      </c>
      <c r="H407" s="6229" t="s">
        <v>22</v>
      </c>
      <c r="I407" s="6229" t="s">
        <v>1030</v>
      </c>
    </row>
    <row customHeight="1" ht="11.25">
      <c r="A408" s="6229" t="s">
        <v>6106</v>
      </c>
      <c r="B408" s="6229" t="s">
        <v>16</v>
      </c>
      <c r="C408" s="6229" t="s">
        <v>6878</v>
      </c>
      <c r="D408" s="6229" t="s">
        <v>6879</v>
      </c>
      <c r="E408" s="6229" t="s">
        <v>6880</v>
      </c>
      <c r="F408" s="6229" t="s">
        <v>6426</v>
      </c>
      <c r="G408" s="6229" t="s">
        <v>6881</v>
      </c>
      <c r="H408" s="6229" t="s">
        <v>22</v>
      </c>
      <c r="I408" s="6229" t="s">
        <v>1030</v>
      </c>
    </row>
    <row customHeight="1" ht="11.25">
      <c r="A409" s="6229" t="s">
        <v>6106</v>
      </c>
      <c r="B409" s="6229" t="s">
        <v>16</v>
      </c>
      <c r="C409" s="6229" t="s">
        <v>6761</v>
      </c>
      <c r="D409" s="6229" t="s">
        <v>6762</v>
      </c>
      <c r="E409" s="6229" t="s">
        <v>6763</v>
      </c>
      <c r="F409" s="6229" t="s">
        <v>6289</v>
      </c>
      <c r="G409" s="6229" t="s">
        <v>22</v>
      </c>
      <c r="H409" s="6229" t="s">
        <v>22</v>
      </c>
      <c r="I409" s="6229" t="s">
        <v>1030</v>
      </c>
    </row>
    <row customHeight="1" ht="11.25">
      <c r="A410" s="6229" t="s">
        <v>6106</v>
      </c>
      <c r="B410" s="6229" t="s">
        <v>16</v>
      </c>
      <c r="C410" s="6229" t="s">
        <v>6444</v>
      </c>
      <c r="D410" s="6229" t="s">
        <v>6445</v>
      </c>
      <c r="E410" s="6229" t="s">
        <v>6446</v>
      </c>
      <c r="F410" s="6229" t="s">
        <v>6447</v>
      </c>
      <c r="G410" s="6229" t="s">
        <v>22</v>
      </c>
      <c r="H410" s="6229" t="s">
        <v>22</v>
      </c>
      <c r="I410" s="6229" t="s">
        <v>1030</v>
      </c>
    </row>
    <row customHeight="1" ht="11.25">
      <c r="A411" s="6229" t="s">
        <v>6106</v>
      </c>
      <c r="B411" s="6229" t="s">
        <v>16</v>
      </c>
      <c r="C411" s="6229" t="s">
        <v>6767</v>
      </c>
      <c r="D411" s="6229" t="s">
        <v>6768</v>
      </c>
      <c r="E411" s="6229" t="s">
        <v>6769</v>
      </c>
      <c r="F411" s="6229" t="s">
        <v>6138</v>
      </c>
      <c r="G411" s="6229" t="s">
        <v>22</v>
      </c>
      <c r="H411" s="6229" t="s">
        <v>22</v>
      </c>
      <c r="I411" s="6229" t="s">
        <v>1030</v>
      </c>
    </row>
    <row customHeight="1" ht="11.25">
      <c r="A412" s="6229" t="s">
        <v>6106</v>
      </c>
      <c r="B412" s="6229" t="s">
        <v>16</v>
      </c>
      <c r="C412" s="6229" t="s">
        <v>6770</v>
      </c>
      <c r="D412" s="6229" t="s">
        <v>6771</v>
      </c>
      <c r="E412" s="6229" t="s">
        <v>6772</v>
      </c>
      <c r="F412" s="6229" t="s">
        <v>6338</v>
      </c>
      <c r="G412" s="6229" t="s">
        <v>22</v>
      </c>
      <c r="H412" s="6229" t="s">
        <v>22</v>
      </c>
      <c r="I412" s="6229" t="s">
        <v>1030</v>
      </c>
    </row>
    <row customHeight="1" ht="11.25">
      <c r="A413" s="6229" t="s">
        <v>6106</v>
      </c>
      <c r="B413" s="6229" t="s">
        <v>16</v>
      </c>
      <c r="C413" s="6229" t="s">
        <v>6779</v>
      </c>
      <c r="D413" s="6229" t="s">
        <v>6780</v>
      </c>
      <c r="E413" s="6229" t="s">
        <v>6781</v>
      </c>
      <c r="F413" s="6229" t="s">
        <v>6216</v>
      </c>
      <c r="G413" s="6229" t="s">
        <v>22</v>
      </c>
      <c r="H413" s="6229" t="s">
        <v>22</v>
      </c>
      <c r="I413" s="6229" t="s">
        <v>1030</v>
      </c>
    </row>
    <row customHeight="1" ht="11.25">
      <c r="A414" s="6229" t="s">
        <v>6106</v>
      </c>
      <c r="B414" s="6229" t="s">
        <v>16</v>
      </c>
      <c r="C414" s="6229" t="s">
        <v>6782</v>
      </c>
      <c r="D414" s="6229" t="s">
        <v>6783</v>
      </c>
      <c r="E414" s="6229" t="s">
        <v>6784</v>
      </c>
      <c r="F414" s="6229" t="s">
        <v>6109</v>
      </c>
      <c r="G414" s="6229" t="s">
        <v>22</v>
      </c>
      <c r="H414" s="6229" t="s">
        <v>22</v>
      </c>
      <c r="I414" s="6229" t="s">
        <v>1030</v>
      </c>
    </row>
    <row customHeight="1" ht="11.25">
      <c r="A415" s="6229" t="s">
        <v>6106</v>
      </c>
      <c r="B415" s="6229" t="s">
        <v>16</v>
      </c>
      <c r="C415" s="6229" t="s">
        <v>6788</v>
      </c>
      <c r="D415" s="6229" t="s">
        <v>6789</v>
      </c>
      <c r="E415" s="6229" t="s">
        <v>6790</v>
      </c>
      <c r="F415" s="6229" t="s">
        <v>6162</v>
      </c>
      <c r="G415" s="6229" t="s">
        <v>6791</v>
      </c>
      <c r="H415" s="6229" t="s">
        <v>22</v>
      </c>
      <c r="I415" s="6229" t="s">
        <v>1030</v>
      </c>
    </row>
    <row customHeight="1" ht="11.25">
      <c r="A416" s="6229" t="s">
        <v>6106</v>
      </c>
      <c r="B416" s="6229" t="s">
        <v>16</v>
      </c>
      <c r="C416" s="6229" t="s">
        <v>6792</v>
      </c>
      <c r="D416" s="6229" t="s">
        <v>6793</v>
      </c>
      <c r="E416" s="6229" t="s">
        <v>6108</v>
      </c>
      <c r="F416" s="6229" t="s">
        <v>6109</v>
      </c>
      <c r="G416" s="6229" t="s">
        <v>22</v>
      </c>
      <c r="H416" s="6229" t="s">
        <v>22</v>
      </c>
      <c r="I416" s="6229" t="s">
        <v>1030</v>
      </c>
    </row>
    <row customHeight="1" ht="11.25">
      <c r="A417" s="6229" t="s">
        <v>6106</v>
      </c>
      <c r="B417" s="6229" t="s">
        <v>16</v>
      </c>
      <c r="C417" s="6229" t="s">
        <v>6794</v>
      </c>
      <c r="D417" s="6229" t="s">
        <v>6795</v>
      </c>
      <c r="E417" s="6229" t="s">
        <v>6796</v>
      </c>
      <c r="F417" s="6229" t="s">
        <v>6113</v>
      </c>
      <c r="G417" s="6229" t="s">
        <v>22</v>
      </c>
      <c r="H417" s="6229" t="s">
        <v>22</v>
      </c>
      <c r="I417" s="6229" t="s">
        <v>1030</v>
      </c>
    </row>
    <row customHeight="1" ht="11.25">
      <c r="A418" s="6229" t="s">
        <v>6106</v>
      </c>
      <c r="B418" s="6229" t="s">
        <v>16</v>
      </c>
      <c r="C418" s="6229" t="s">
        <v>6797</v>
      </c>
      <c r="D418" s="6229" t="s">
        <v>6798</v>
      </c>
      <c r="E418" s="6229" t="s">
        <v>6799</v>
      </c>
      <c r="F418" s="6229" t="s">
        <v>6113</v>
      </c>
      <c r="G418" s="6229" t="s">
        <v>22</v>
      </c>
      <c r="H418" s="6229" t="s">
        <v>22</v>
      </c>
      <c r="I418" s="6229" t="s">
        <v>1030</v>
      </c>
    </row>
    <row customHeight="1" ht="11.25">
      <c r="A419" s="6229" t="s">
        <v>6106</v>
      </c>
      <c r="B419" s="6229" t="s">
        <v>16</v>
      </c>
      <c r="C419" s="6229" t="s">
        <v>6451</v>
      </c>
      <c r="D419" s="6229" t="s">
        <v>6452</v>
      </c>
      <c r="E419" s="6229" t="s">
        <v>6453</v>
      </c>
      <c r="F419" s="6229" t="s">
        <v>6121</v>
      </c>
      <c r="G419" s="6229" t="s">
        <v>22</v>
      </c>
      <c r="H419" s="6229" t="s">
        <v>22</v>
      </c>
      <c r="I419" s="6229" t="s">
        <v>1030</v>
      </c>
    </row>
    <row customHeight="1" ht="11.25">
      <c r="A420" s="6229" t="s">
        <v>6106</v>
      </c>
      <c r="B420" s="6229" t="s">
        <v>16</v>
      </c>
      <c r="C420" s="6229" t="s">
        <v>6462</v>
      </c>
      <c r="D420" s="6229" t="s">
        <v>6463</v>
      </c>
      <c r="E420" s="6229" t="s">
        <v>6464</v>
      </c>
      <c r="F420" s="6229" t="s">
        <v>6433</v>
      </c>
      <c r="G420" s="6229" t="s">
        <v>6465</v>
      </c>
      <c r="H420" s="6229" t="s">
        <v>22</v>
      </c>
      <c r="I420" s="6229" t="s">
        <v>1030</v>
      </c>
    </row>
    <row customHeight="1" ht="11.25">
      <c r="A421" s="6229" t="s">
        <v>6106</v>
      </c>
      <c r="B421" s="6229" t="s">
        <v>16</v>
      </c>
      <c r="C421" s="6229" t="s">
        <v>6466</v>
      </c>
      <c r="D421" s="6229" t="s">
        <v>6467</v>
      </c>
      <c r="E421" s="6229" t="s">
        <v>6468</v>
      </c>
      <c r="F421" s="6229" t="s">
        <v>6162</v>
      </c>
      <c r="G421" s="6229" t="s">
        <v>6469</v>
      </c>
      <c r="H421" s="6229" t="s">
        <v>22</v>
      </c>
      <c r="I421" s="6229" t="s">
        <v>1030</v>
      </c>
    </row>
    <row customHeight="1" ht="11.25">
      <c r="A422" s="6229" t="s">
        <v>6106</v>
      </c>
      <c r="B422" s="6229" t="s">
        <v>16</v>
      </c>
      <c r="C422" s="6229" t="s">
        <v>6806</v>
      </c>
      <c r="D422" s="6229" t="s">
        <v>6807</v>
      </c>
      <c r="E422" s="6229" t="s">
        <v>6808</v>
      </c>
      <c r="F422" s="6229" t="s">
        <v>6809</v>
      </c>
      <c r="G422" s="6229" t="s">
        <v>22</v>
      </c>
      <c r="H422" s="6229" t="s">
        <v>22</v>
      </c>
      <c r="I422" s="6229" t="s">
        <v>1030</v>
      </c>
    </row>
    <row customHeight="1" ht="11.25">
      <c r="A423" s="6229" t="s">
        <v>6106</v>
      </c>
      <c r="B423" s="6229" t="s">
        <v>16</v>
      </c>
      <c r="C423" s="6229" t="s">
        <v>6810</v>
      </c>
      <c r="D423" s="6229" t="s">
        <v>6811</v>
      </c>
      <c r="E423" s="6229" t="s">
        <v>6812</v>
      </c>
      <c r="F423" s="6229" t="s">
        <v>6245</v>
      </c>
      <c r="G423" s="6229" t="s">
        <v>22</v>
      </c>
      <c r="H423" s="6229" t="s">
        <v>22</v>
      </c>
      <c r="I423" s="6229" t="s">
        <v>1030</v>
      </c>
    </row>
    <row customHeight="1" ht="11.25">
      <c r="A424" s="6229" t="s">
        <v>6106</v>
      </c>
      <c r="B424" s="6229" t="s">
        <v>16</v>
      </c>
      <c r="C424" s="6229" t="s">
        <v>6480</v>
      </c>
      <c r="D424" s="6229" t="s">
        <v>6481</v>
      </c>
      <c r="E424" s="6229" t="s">
        <v>6482</v>
      </c>
      <c r="F424" s="6229" t="s">
        <v>6310</v>
      </c>
      <c r="G424" s="6229" t="s">
        <v>22</v>
      </c>
      <c r="H424" s="6229" t="s">
        <v>22</v>
      </c>
      <c r="I424" s="6229" t="s">
        <v>1030</v>
      </c>
    </row>
    <row customHeight="1" ht="11.25">
      <c r="A425" s="6229" t="s">
        <v>6106</v>
      </c>
      <c r="B425" s="6229" t="s">
        <v>16</v>
      </c>
      <c r="C425" s="6229" t="s">
        <v>6483</v>
      </c>
      <c r="D425" s="6229" t="s">
        <v>6484</v>
      </c>
      <c r="E425" s="6229" t="s">
        <v>6485</v>
      </c>
      <c r="F425" s="6229" t="s">
        <v>6486</v>
      </c>
      <c r="G425" s="6229" t="s">
        <v>6487</v>
      </c>
      <c r="H425" s="6229" t="s">
        <v>22</v>
      </c>
      <c r="I425" s="6229" t="s">
        <v>1030</v>
      </c>
    </row>
    <row customHeight="1" ht="11.25">
      <c r="A426" s="6229" t="s">
        <v>6106</v>
      </c>
      <c r="B426" s="6229" t="s">
        <v>16</v>
      </c>
      <c r="C426" s="6229" t="s">
        <v>6488</v>
      </c>
      <c r="D426" s="6229" t="s">
        <v>6489</v>
      </c>
      <c r="E426" s="6229" t="s">
        <v>6490</v>
      </c>
      <c r="F426" s="6229" t="s">
        <v>6310</v>
      </c>
      <c r="G426" s="6229" t="s">
        <v>22</v>
      </c>
      <c r="H426" s="6229" t="s">
        <v>22</v>
      </c>
      <c r="I426" s="6229" t="s">
        <v>1030</v>
      </c>
    </row>
    <row customHeight="1" ht="11.25">
      <c r="A427" s="6229" t="s">
        <v>6106</v>
      </c>
      <c r="B427" s="6229" t="s">
        <v>16</v>
      </c>
      <c r="C427" s="6229" t="s">
        <v>6494</v>
      </c>
      <c r="D427" s="6229" t="s">
        <v>6495</v>
      </c>
      <c r="E427" s="6229" t="s">
        <v>6496</v>
      </c>
      <c r="F427" s="6229" t="s">
        <v>6245</v>
      </c>
      <c r="G427" s="6229" t="s">
        <v>22</v>
      </c>
      <c r="H427" s="6229" t="s">
        <v>22</v>
      </c>
      <c r="I427" s="6229" t="s">
        <v>1030</v>
      </c>
    </row>
    <row customHeight="1" ht="11.25">
      <c r="A428" s="6229" t="s">
        <v>6106</v>
      </c>
      <c r="B428" s="6229" t="s">
        <v>16</v>
      </c>
      <c r="C428" s="6229" t="s">
        <v>6813</v>
      </c>
      <c r="D428" s="6229" t="s">
        <v>6814</v>
      </c>
      <c r="E428" s="6229" t="s">
        <v>6815</v>
      </c>
      <c r="F428" s="6229" t="s">
        <v>6626</v>
      </c>
      <c r="G428" s="6229" t="s">
        <v>22</v>
      </c>
      <c r="H428" s="6229" t="s">
        <v>22</v>
      </c>
      <c r="I428" s="6229" t="s">
        <v>1030</v>
      </c>
    </row>
    <row customHeight="1" ht="11.25">
      <c r="A429" s="6229" t="s">
        <v>6106</v>
      </c>
      <c r="B429" s="6229" t="s">
        <v>16</v>
      </c>
      <c r="C429" s="6229" t="s">
        <v>6816</v>
      </c>
      <c r="D429" s="6229" t="s">
        <v>6817</v>
      </c>
      <c r="E429" s="6229" t="s">
        <v>6818</v>
      </c>
      <c r="F429" s="6229" t="s">
        <v>6626</v>
      </c>
      <c r="G429" s="6229" t="s">
        <v>22</v>
      </c>
      <c r="H429" s="6229" t="s">
        <v>22</v>
      </c>
      <c r="I429" s="6229" t="s">
        <v>1030</v>
      </c>
    </row>
    <row customHeight="1" ht="11.25">
      <c r="A430" s="6229" t="s">
        <v>6106</v>
      </c>
      <c r="B430" s="6229" t="s">
        <v>16</v>
      </c>
      <c r="C430" s="6229" t="s">
        <v>6819</v>
      </c>
      <c r="D430" s="6229" t="s">
        <v>6820</v>
      </c>
      <c r="E430" s="6229" t="s">
        <v>6821</v>
      </c>
      <c r="F430" s="6229" t="s">
        <v>6138</v>
      </c>
      <c r="G430" s="6229" t="s">
        <v>22</v>
      </c>
      <c r="H430" s="6229" t="s">
        <v>22</v>
      </c>
      <c r="I430" s="6229" t="s">
        <v>1030</v>
      </c>
    </row>
    <row customHeight="1" ht="11.25">
      <c r="A431" s="6229" t="s">
        <v>6106</v>
      </c>
      <c r="B431" s="6229" t="s">
        <v>16</v>
      </c>
      <c r="C431" s="6229" t="s">
        <v>6497</v>
      </c>
      <c r="D431" s="6229" t="s">
        <v>6498</v>
      </c>
      <c r="E431" s="6229" t="s">
        <v>6499</v>
      </c>
      <c r="F431" s="6229" t="s">
        <v>6117</v>
      </c>
      <c r="G431" s="6229" t="s">
        <v>22</v>
      </c>
      <c r="H431" s="6229" t="s">
        <v>22</v>
      </c>
      <c r="I431" s="6229" t="s">
        <v>1030</v>
      </c>
    </row>
    <row customHeight="1" ht="11.25">
      <c r="A432" s="6229" t="s">
        <v>6106</v>
      </c>
      <c r="B432" s="6229" t="s">
        <v>16</v>
      </c>
      <c r="C432" s="6229" t="s">
        <v>6500</v>
      </c>
      <c r="D432" s="6229" t="s">
        <v>6501</v>
      </c>
      <c r="E432" s="6229" t="s">
        <v>6502</v>
      </c>
      <c r="F432" s="6229" t="s">
        <v>6503</v>
      </c>
      <c r="G432" s="6229" t="s">
        <v>22</v>
      </c>
      <c r="H432" s="6229" t="s">
        <v>22</v>
      </c>
      <c r="I432" s="6229" t="s">
        <v>1030</v>
      </c>
    </row>
    <row customHeight="1" ht="11.25">
      <c r="A433" s="6229" t="s">
        <v>6106</v>
      </c>
      <c r="B433" s="6229" t="s">
        <v>16</v>
      </c>
      <c r="C433" s="6229" t="s">
        <v>6831</v>
      </c>
      <c r="D433" s="6229" t="s">
        <v>6832</v>
      </c>
      <c r="E433" s="6229" t="s">
        <v>6833</v>
      </c>
      <c r="F433" s="6229" t="s">
        <v>6685</v>
      </c>
      <c r="G433" s="6229" t="s">
        <v>6834</v>
      </c>
      <c r="H433" s="6229" t="s">
        <v>22</v>
      </c>
      <c r="I433" s="6229" t="s">
        <v>1030</v>
      </c>
    </row>
    <row customHeight="1" ht="11.25">
      <c r="A434" s="6229" t="s">
        <v>6106</v>
      </c>
      <c r="B434" s="6229" t="s">
        <v>16</v>
      </c>
      <c r="C434" s="6229" t="s">
        <v>6835</v>
      </c>
      <c r="D434" s="6229" t="s">
        <v>6836</v>
      </c>
      <c r="E434" s="6229" t="s">
        <v>6837</v>
      </c>
      <c r="F434" s="6229" t="s">
        <v>6216</v>
      </c>
      <c r="G434" s="6229" t="s">
        <v>22</v>
      </c>
      <c r="H434" s="6229" t="s">
        <v>22</v>
      </c>
      <c r="I434" s="6229" t="s">
        <v>1030</v>
      </c>
    </row>
    <row customHeight="1" ht="11.25">
      <c r="A435" s="6229" t="s">
        <v>6106</v>
      </c>
      <c r="B435" s="6229" t="s">
        <v>16</v>
      </c>
      <c r="C435" s="6229" t="s">
        <v>6838</v>
      </c>
      <c r="D435" s="6229" t="s">
        <v>6839</v>
      </c>
      <c r="E435" s="6229" t="s">
        <v>6840</v>
      </c>
      <c r="F435" s="6229" t="s">
        <v>6237</v>
      </c>
      <c r="G435" s="6229" t="s">
        <v>22</v>
      </c>
      <c r="H435" s="6229" t="s">
        <v>22</v>
      </c>
      <c r="I435" s="6229" t="s">
        <v>1030</v>
      </c>
    </row>
    <row customHeight="1" ht="11.25">
      <c r="A436" s="6229" t="s">
        <v>6106</v>
      </c>
      <c r="B436" s="6229" t="s">
        <v>16</v>
      </c>
      <c r="C436" s="6229" t="s">
        <v>6847</v>
      </c>
      <c r="D436" s="6229" t="s">
        <v>6848</v>
      </c>
      <c r="E436" s="6229" t="s">
        <v>6849</v>
      </c>
      <c r="F436" s="6229" t="s">
        <v>6626</v>
      </c>
      <c r="G436" s="6229" t="s">
        <v>6850</v>
      </c>
      <c r="H436" s="6229" t="s">
        <v>22</v>
      </c>
      <c r="I436" s="6229" t="s">
        <v>1030</v>
      </c>
    </row>
    <row customHeight="1" ht="11.25">
      <c r="A437" s="6229" t="s">
        <v>6106</v>
      </c>
      <c r="B437" s="6229" t="s">
        <v>16</v>
      </c>
      <c r="C437" s="6229" t="s">
        <v>6851</v>
      </c>
      <c r="D437" s="6229" t="s">
        <v>6852</v>
      </c>
      <c r="E437" s="6229" t="s">
        <v>6853</v>
      </c>
      <c r="F437" s="6229" t="s">
        <v>6171</v>
      </c>
      <c r="G437" s="6229" t="s">
        <v>22</v>
      </c>
      <c r="H437" s="6229" t="s">
        <v>22</v>
      </c>
      <c r="I437" s="6229" t="s">
        <v>1030</v>
      </c>
    </row>
    <row customHeight="1" ht="11.25">
      <c r="A438" s="6229" t="s">
        <v>6106</v>
      </c>
      <c r="B438" s="6229" t="s">
        <v>16</v>
      </c>
      <c r="C438" s="6229" t="s">
        <v>6530</v>
      </c>
      <c r="D438" s="6229" t="s">
        <v>6531</v>
      </c>
      <c r="E438" s="6229" t="s">
        <v>6532</v>
      </c>
      <c r="F438" s="6229" t="s">
        <v>6138</v>
      </c>
      <c r="G438" s="6229" t="s">
        <v>22</v>
      </c>
      <c r="H438" s="6229" t="s">
        <v>22</v>
      </c>
      <c r="I438" s="6229" t="s">
        <v>1030</v>
      </c>
    </row>
    <row customHeight="1" ht="11.25">
      <c r="A439" s="6229" t="s">
        <v>6106</v>
      </c>
      <c r="B439" s="6229" t="s">
        <v>16</v>
      </c>
      <c r="C439" s="6229" t="s">
        <v>22</v>
      </c>
      <c r="D439" s="6229" t="s">
        <v>6107</v>
      </c>
      <c r="E439" s="6229" t="s">
        <v>6108</v>
      </c>
      <c r="F439" s="6229" t="s">
        <v>6109</v>
      </c>
      <c r="G439" s="6229" t="s">
        <v>22</v>
      </c>
      <c r="H439" s="6229" t="s">
        <v>22</v>
      </c>
      <c r="I439" s="6229" t="s">
        <v>5485</v>
      </c>
    </row>
    <row customHeight="1" ht="11.25">
      <c r="A440" s="6229" t="s">
        <v>6106</v>
      </c>
      <c r="B440" s="6229" t="s">
        <v>16</v>
      </c>
      <c r="C440" s="6229" t="s">
        <v>6882</v>
      </c>
      <c r="D440" s="6229" t="s">
        <v>6883</v>
      </c>
      <c r="E440" s="6229" t="s">
        <v>6884</v>
      </c>
      <c r="F440" s="6229" t="s">
        <v>699</v>
      </c>
      <c r="G440" s="6229" t="s">
        <v>6885</v>
      </c>
      <c r="H440" s="6229" t="s">
        <v>22</v>
      </c>
      <c r="I440" s="6229" t="s">
        <v>5485</v>
      </c>
    </row>
    <row customHeight="1" ht="11.25">
      <c r="A441" s="6229" t="s">
        <v>6106</v>
      </c>
      <c r="B441" s="6229" t="s">
        <v>16</v>
      </c>
      <c r="C441" s="6229" t="s">
        <v>6252</v>
      </c>
      <c r="D441" s="6229" t="s">
        <v>6253</v>
      </c>
      <c r="E441" s="6229" t="s">
        <v>6254</v>
      </c>
      <c r="F441" s="6229" t="s">
        <v>51</v>
      </c>
      <c r="G441" s="6229" t="s">
        <v>22</v>
      </c>
      <c r="H441" s="6229" t="s">
        <v>22</v>
      </c>
      <c r="I441" s="6229" t="s">
        <v>5485</v>
      </c>
    </row>
    <row customHeight="1" ht="11.25">
      <c r="A442" s="6229" t="s">
        <v>6106</v>
      </c>
      <c r="B442" s="6229" t="s">
        <v>16</v>
      </c>
      <c r="C442" s="6229" t="s">
        <v>6600</v>
      </c>
      <c r="D442" s="6229" t="s">
        <v>6601</v>
      </c>
      <c r="E442" s="6229" t="s">
        <v>6602</v>
      </c>
      <c r="F442" s="6229" t="s">
        <v>6338</v>
      </c>
      <c r="G442" s="6229" t="s">
        <v>22</v>
      </c>
      <c r="H442" s="6229" t="s">
        <v>22</v>
      </c>
      <c r="I442" s="6229" t="s">
        <v>5485</v>
      </c>
    </row>
    <row customHeight="1" ht="11.25">
      <c r="A443" s="6229" t="s">
        <v>6106</v>
      </c>
      <c r="B443" s="6229" t="s">
        <v>16</v>
      </c>
      <c r="C443" s="6229" t="s">
        <v>6886</v>
      </c>
      <c r="D443" s="6229" t="s">
        <v>6887</v>
      </c>
      <c r="E443" s="6229" t="s">
        <v>6888</v>
      </c>
      <c r="F443" s="6229" t="s">
        <v>6351</v>
      </c>
      <c r="G443" s="6229" t="s">
        <v>6889</v>
      </c>
      <c r="H443" s="6229" t="s">
        <v>22</v>
      </c>
      <c r="I443" s="6229" t="s">
        <v>5485</v>
      </c>
    </row>
    <row customHeight="1" ht="11.25">
      <c r="A444" s="6229" t="s">
        <v>6106</v>
      </c>
      <c r="B444" s="6229" t="s">
        <v>16</v>
      </c>
      <c r="C444" s="6229" t="s">
        <v>6263</v>
      </c>
      <c r="D444" s="6229" t="s">
        <v>6264</v>
      </c>
      <c r="E444" s="6229" t="s">
        <v>6265</v>
      </c>
      <c r="F444" s="6229" t="s">
        <v>6138</v>
      </c>
      <c r="G444" s="6229" t="s">
        <v>22</v>
      </c>
      <c r="H444" s="6229" t="s">
        <v>22</v>
      </c>
      <c r="I444" s="6229" t="s">
        <v>5485</v>
      </c>
    </row>
    <row customHeight="1" ht="11.25">
      <c r="A445" s="6229" t="s">
        <v>6106</v>
      </c>
      <c r="B445" s="6229" t="s">
        <v>16</v>
      </c>
      <c r="C445" s="6229" t="s">
        <v>6890</v>
      </c>
      <c r="D445" s="6229" t="s">
        <v>6891</v>
      </c>
      <c r="E445" s="6229" t="s">
        <v>6892</v>
      </c>
      <c r="F445" s="6229" t="s">
        <v>6237</v>
      </c>
      <c r="G445" s="6229" t="s">
        <v>22</v>
      </c>
      <c r="H445" s="6229" t="s">
        <v>22</v>
      </c>
      <c r="I445" s="6229" t="s">
        <v>5485</v>
      </c>
    </row>
    <row customHeight="1" ht="11.25">
      <c r="A446" s="6229" t="s">
        <v>6106</v>
      </c>
      <c r="B446" s="6229" t="s">
        <v>16</v>
      </c>
      <c r="C446" s="6229" t="s">
        <v>6270</v>
      </c>
      <c r="D446" s="6229" t="s">
        <v>6271</v>
      </c>
      <c r="E446" s="6229" t="s">
        <v>6272</v>
      </c>
      <c r="F446" s="6229" t="s">
        <v>6146</v>
      </c>
      <c r="G446" s="6229" t="s">
        <v>22</v>
      </c>
      <c r="H446" s="6229" t="s">
        <v>22</v>
      </c>
      <c r="I446" s="6229" t="s">
        <v>5485</v>
      </c>
    </row>
    <row customHeight="1" ht="11.25">
      <c r="A447" s="6229" t="s">
        <v>6106</v>
      </c>
      <c r="B447" s="6229" t="s">
        <v>16</v>
      </c>
      <c r="C447" s="6229" t="s">
        <v>6273</v>
      </c>
      <c r="D447" s="6229" t="s">
        <v>6274</v>
      </c>
      <c r="E447" s="6229" t="s">
        <v>6275</v>
      </c>
      <c r="F447" s="6229" t="s">
        <v>6146</v>
      </c>
      <c r="G447" s="6229" t="s">
        <v>22</v>
      </c>
      <c r="H447" s="6229" t="s">
        <v>22</v>
      </c>
      <c r="I447" s="6229" t="s">
        <v>5485</v>
      </c>
    </row>
    <row customHeight="1" ht="11.25">
      <c r="A448" s="6229" t="s">
        <v>6106</v>
      </c>
      <c r="B448" s="6229" t="s">
        <v>16</v>
      </c>
      <c r="C448" s="6229" t="s">
        <v>6893</v>
      </c>
      <c r="D448" s="6229" t="s">
        <v>6894</v>
      </c>
      <c r="E448" s="6229" t="s">
        <v>6895</v>
      </c>
      <c r="F448" s="6229" t="s">
        <v>6279</v>
      </c>
      <c r="G448" s="6229" t="s">
        <v>6896</v>
      </c>
      <c r="H448" s="6229" t="s">
        <v>22</v>
      </c>
      <c r="I448" s="6229" t="s">
        <v>5485</v>
      </c>
    </row>
    <row customHeight="1" ht="11.25">
      <c r="A449" s="6229" t="s">
        <v>6106</v>
      </c>
      <c r="B449" s="6229" t="s">
        <v>16</v>
      </c>
      <c r="C449" s="6229" t="s">
        <v>6897</v>
      </c>
      <c r="D449" s="6229" t="s">
        <v>6898</v>
      </c>
      <c r="E449" s="6229" t="s">
        <v>6899</v>
      </c>
      <c r="F449" s="6229" t="s">
        <v>6262</v>
      </c>
      <c r="G449" s="6229" t="s">
        <v>22</v>
      </c>
      <c r="H449" s="6229" t="s">
        <v>22</v>
      </c>
      <c r="I449" s="6229" t="s">
        <v>5485</v>
      </c>
    </row>
    <row customHeight="1" ht="11.25">
      <c r="A450" s="6229" t="s">
        <v>6106</v>
      </c>
      <c r="B450" s="6229" t="s">
        <v>16</v>
      </c>
      <c r="C450" s="6229" t="s">
        <v>6900</v>
      </c>
      <c r="D450" s="6229" t="s">
        <v>6901</v>
      </c>
      <c r="E450" s="6229" t="s">
        <v>6902</v>
      </c>
      <c r="F450" s="6229" t="s">
        <v>6150</v>
      </c>
      <c r="G450" s="6229" t="s">
        <v>22</v>
      </c>
      <c r="H450" s="6229" t="s">
        <v>22</v>
      </c>
      <c r="I450" s="6229" t="s">
        <v>5485</v>
      </c>
    </row>
    <row customHeight="1" ht="11.25">
      <c r="A451" s="6229" t="s">
        <v>6106</v>
      </c>
      <c r="B451" s="6229" t="s">
        <v>16</v>
      </c>
      <c r="C451" s="6229" t="s">
        <v>6903</v>
      </c>
      <c r="D451" s="6229" t="s">
        <v>6904</v>
      </c>
      <c r="E451" s="6229" t="s">
        <v>6905</v>
      </c>
      <c r="F451" s="6229" t="s">
        <v>6109</v>
      </c>
      <c r="G451" s="6229" t="s">
        <v>6906</v>
      </c>
      <c r="H451" s="6229" t="s">
        <v>22</v>
      </c>
      <c r="I451" s="6229" t="s">
        <v>5485</v>
      </c>
    </row>
    <row customHeight="1" ht="11.25">
      <c r="A452" s="6229" t="s">
        <v>6106</v>
      </c>
      <c r="B452" s="6229" t="s">
        <v>16</v>
      </c>
      <c r="C452" s="6229" t="s">
        <v>6907</v>
      </c>
      <c r="D452" s="6229" t="s">
        <v>6908</v>
      </c>
      <c r="E452" s="6229" t="s">
        <v>6909</v>
      </c>
      <c r="F452" s="6229" t="s">
        <v>6303</v>
      </c>
      <c r="G452" s="6229" t="s">
        <v>6910</v>
      </c>
      <c r="H452" s="6229" t="s">
        <v>22</v>
      </c>
      <c r="I452" s="6229" t="s">
        <v>5485</v>
      </c>
    </row>
    <row customHeight="1" ht="11.25">
      <c r="A453" s="6229" t="s">
        <v>6106</v>
      </c>
      <c r="B453" s="6229" t="s">
        <v>16</v>
      </c>
      <c r="C453" s="6229" t="s">
        <v>6911</v>
      </c>
      <c r="D453" s="6229" t="s">
        <v>6912</v>
      </c>
      <c r="E453" s="6229" t="s">
        <v>6913</v>
      </c>
      <c r="F453" s="6229" t="s">
        <v>6351</v>
      </c>
      <c r="G453" s="6229" t="s">
        <v>6914</v>
      </c>
      <c r="H453" s="6229" t="s">
        <v>22</v>
      </c>
      <c r="I453" s="6229" t="s">
        <v>5485</v>
      </c>
    </row>
    <row customHeight="1" ht="11.25">
      <c r="A454" s="6229" t="s">
        <v>6106</v>
      </c>
      <c r="B454" s="6229" t="s">
        <v>16</v>
      </c>
      <c r="C454" s="6229" t="s">
        <v>6915</v>
      </c>
      <c r="D454" s="6229" t="s">
        <v>6916</v>
      </c>
      <c r="E454" s="6229" t="s">
        <v>6917</v>
      </c>
      <c r="F454" s="6229" t="s">
        <v>6379</v>
      </c>
      <c r="G454" s="6229" t="s">
        <v>6918</v>
      </c>
      <c r="H454" s="6229" t="s">
        <v>22</v>
      </c>
      <c r="I454" s="6229" t="s">
        <v>5485</v>
      </c>
    </row>
    <row customHeight="1" ht="11.25">
      <c r="A455" s="6229" t="s">
        <v>6106</v>
      </c>
      <c r="B455" s="6229" t="s">
        <v>16</v>
      </c>
      <c r="C455" s="6229" t="s">
        <v>6919</v>
      </c>
      <c r="D455" s="6229" t="s">
        <v>6920</v>
      </c>
      <c r="E455" s="6229" t="s">
        <v>6921</v>
      </c>
      <c r="F455" s="6229" t="s">
        <v>6447</v>
      </c>
      <c r="G455" s="6229" t="s">
        <v>6922</v>
      </c>
      <c r="H455" s="6229" t="s">
        <v>22</v>
      </c>
      <c r="I455" s="6229" t="s">
        <v>5485</v>
      </c>
    </row>
    <row customHeight="1" ht="11.25">
      <c r="A456" s="6229" t="s">
        <v>6106</v>
      </c>
      <c r="B456" s="6229" t="s">
        <v>16</v>
      </c>
      <c r="C456" s="6229" t="s">
        <v>6923</v>
      </c>
      <c r="D456" s="6229" t="s">
        <v>6924</v>
      </c>
      <c r="E456" s="6229" t="s">
        <v>6925</v>
      </c>
      <c r="F456" s="6229" t="s">
        <v>6615</v>
      </c>
      <c r="G456" s="6229" t="s">
        <v>6926</v>
      </c>
      <c r="H456" s="6229" t="s">
        <v>22</v>
      </c>
      <c r="I456" s="6229" t="s">
        <v>5485</v>
      </c>
    </row>
    <row customHeight="1" ht="11.25">
      <c r="A457" s="6229" t="s">
        <v>6106</v>
      </c>
      <c r="B457" s="6229" t="s">
        <v>16</v>
      </c>
      <c r="C457" s="6229" t="s">
        <v>6716</v>
      </c>
      <c r="D457" s="6229" t="s">
        <v>6717</v>
      </c>
      <c r="E457" s="6229" t="s">
        <v>6718</v>
      </c>
      <c r="F457" s="6229" t="s">
        <v>6338</v>
      </c>
      <c r="G457" s="6229" t="s">
        <v>22</v>
      </c>
      <c r="H457" s="6229" t="s">
        <v>22</v>
      </c>
      <c r="I457" s="6229" t="s">
        <v>5485</v>
      </c>
    </row>
    <row customHeight="1" ht="11.25">
      <c r="A458" s="6229" t="s">
        <v>6106</v>
      </c>
      <c r="B458" s="6229" t="s">
        <v>16</v>
      </c>
      <c r="C458" s="6229" t="s">
        <v>6927</v>
      </c>
      <c r="D458" s="6229" t="s">
        <v>6928</v>
      </c>
      <c r="E458" s="6229" t="s">
        <v>6929</v>
      </c>
      <c r="F458" s="6229" t="s">
        <v>6529</v>
      </c>
      <c r="G458" s="6229" t="s">
        <v>6930</v>
      </c>
      <c r="H458" s="6229" t="s">
        <v>22</v>
      </c>
      <c r="I458" s="6229" t="s">
        <v>5485</v>
      </c>
    </row>
    <row customHeight="1" ht="11.25">
      <c r="A459" s="6229" t="s">
        <v>6106</v>
      </c>
      <c r="B459" s="6229" t="s">
        <v>16</v>
      </c>
      <c r="C459" s="6229" t="s">
        <v>6931</v>
      </c>
      <c r="D459" s="6229" t="s">
        <v>6932</v>
      </c>
      <c r="E459" s="6229" t="s">
        <v>6933</v>
      </c>
      <c r="F459" s="6229" t="s">
        <v>6171</v>
      </c>
      <c r="G459" s="6229" t="s">
        <v>22</v>
      </c>
      <c r="H459" s="6229" t="s">
        <v>22</v>
      </c>
      <c r="I459" s="6229" t="s">
        <v>5485</v>
      </c>
    </row>
    <row customHeight="1" ht="11.25">
      <c r="A460" s="6229" t="s">
        <v>6106</v>
      </c>
      <c r="B460" s="6229" t="s">
        <v>16</v>
      </c>
      <c r="C460" s="6229" t="s">
        <v>6934</v>
      </c>
      <c r="D460" s="6229" t="s">
        <v>6935</v>
      </c>
      <c r="E460" s="6229" t="s">
        <v>6936</v>
      </c>
      <c r="F460" s="6229" t="s">
        <v>6113</v>
      </c>
      <c r="G460" s="6229" t="s">
        <v>6937</v>
      </c>
      <c r="H460" s="6229" t="s">
        <v>22</v>
      </c>
      <c r="I460" s="6229" t="s">
        <v>5485</v>
      </c>
    </row>
    <row customHeight="1" ht="11.25">
      <c r="A461" s="6229" t="s">
        <v>6106</v>
      </c>
      <c r="B461" s="6229" t="s">
        <v>16</v>
      </c>
      <c r="C461" s="6229" t="s">
        <v>6938</v>
      </c>
      <c r="D461" s="6229" t="s">
        <v>6939</v>
      </c>
      <c r="E461" s="6229" t="s">
        <v>6940</v>
      </c>
      <c r="F461" s="6229" t="s">
        <v>6426</v>
      </c>
      <c r="G461" s="6229" t="s">
        <v>22</v>
      </c>
      <c r="H461" s="6229" t="s">
        <v>22</v>
      </c>
      <c r="I461" s="6229" t="s">
        <v>5485</v>
      </c>
    </row>
    <row customHeight="1" ht="11.25">
      <c r="A462" s="6229" t="s">
        <v>6106</v>
      </c>
      <c r="B462" s="6229" t="s">
        <v>16</v>
      </c>
      <c r="C462" s="6229" t="s">
        <v>6941</v>
      </c>
      <c r="D462" s="6229" t="s">
        <v>6942</v>
      </c>
      <c r="E462" s="6229" t="s">
        <v>6943</v>
      </c>
      <c r="F462" s="6229" t="s">
        <v>6262</v>
      </c>
      <c r="G462" s="6229" t="s">
        <v>6944</v>
      </c>
      <c r="H462" s="6229" t="s">
        <v>22</v>
      </c>
      <c r="I462" s="6229" t="s">
        <v>5485</v>
      </c>
    </row>
    <row customHeight="1" ht="11.25">
      <c r="A463" s="6229" t="s">
        <v>6106</v>
      </c>
      <c r="B463" s="6229" t="s">
        <v>16</v>
      </c>
      <c r="C463" s="6229" t="s">
        <v>6945</v>
      </c>
      <c r="D463" s="6229" t="s">
        <v>6946</v>
      </c>
      <c r="E463" s="6229" t="s">
        <v>6947</v>
      </c>
      <c r="F463" s="6229" t="s">
        <v>6368</v>
      </c>
      <c r="G463" s="6229" t="s">
        <v>22</v>
      </c>
      <c r="H463" s="6229" t="s">
        <v>22</v>
      </c>
      <c r="I463" s="6229" t="s">
        <v>5485</v>
      </c>
    </row>
    <row customHeight="1" ht="11.25">
      <c r="A464" s="6229" t="s">
        <v>6106</v>
      </c>
      <c r="B464" s="6229" t="s">
        <v>16</v>
      </c>
      <c r="C464" s="6229" t="s">
        <v>6948</v>
      </c>
      <c r="D464" s="6229" t="s">
        <v>6949</v>
      </c>
      <c r="E464" s="6229" t="s">
        <v>6950</v>
      </c>
      <c r="F464" s="6229" t="s">
        <v>6113</v>
      </c>
      <c r="G464" s="6229" t="s">
        <v>6951</v>
      </c>
      <c r="H464" s="6229" t="s">
        <v>22</v>
      </c>
      <c r="I464" s="6229" t="s">
        <v>5485</v>
      </c>
    </row>
    <row customHeight="1" ht="11.25">
      <c r="A465" s="6229" t="s">
        <v>6106</v>
      </c>
      <c r="B465" s="6229" t="s">
        <v>16</v>
      </c>
      <c r="C465" s="6229" t="s">
        <v>6952</v>
      </c>
      <c r="D465" s="6229" t="s">
        <v>6953</v>
      </c>
      <c r="E465" s="6229" t="s">
        <v>6954</v>
      </c>
      <c r="F465" s="6229" t="s">
        <v>6109</v>
      </c>
      <c r="G465" s="6229" t="s">
        <v>6955</v>
      </c>
      <c r="H465" s="6229" t="s">
        <v>22</v>
      </c>
      <c r="I465" s="6229" t="s">
        <v>5485</v>
      </c>
    </row>
    <row customHeight="1" ht="11.25">
      <c r="A466" s="6229" t="s">
        <v>6106</v>
      </c>
      <c r="B466" s="6229" t="s">
        <v>16</v>
      </c>
      <c r="C466" s="6229" t="s">
        <v>6956</v>
      </c>
      <c r="D466" s="6229" t="s">
        <v>6957</v>
      </c>
      <c r="E466" s="6229" t="s">
        <v>6958</v>
      </c>
      <c r="F466" s="6229" t="s">
        <v>6216</v>
      </c>
      <c r="G466" s="6229" t="s">
        <v>22</v>
      </c>
      <c r="H466" s="6229" t="s">
        <v>22</v>
      </c>
      <c r="I466" s="6229" t="s">
        <v>5485</v>
      </c>
    </row>
    <row customHeight="1" ht="11.25">
      <c r="A467" s="6229" t="s">
        <v>6106</v>
      </c>
      <c r="B467" s="6229" t="s">
        <v>16</v>
      </c>
      <c r="C467" s="6229" t="s">
        <v>6959</v>
      </c>
      <c r="D467" s="6229" t="s">
        <v>6960</v>
      </c>
      <c r="E467" s="6229" t="s">
        <v>6961</v>
      </c>
      <c r="F467" s="6229" t="s">
        <v>6138</v>
      </c>
      <c r="G467" s="6229" t="s">
        <v>6962</v>
      </c>
      <c r="H467" s="6229" t="s">
        <v>22</v>
      </c>
      <c r="I467" s="6229" t="s">
        <v>5485</v>
      </c>
    </row>
    <row customHeight="1" ht="11.25">
      <c r="A468" s="6229" t="s">
        <v>6106</v>
      </c>
      <c r="B468" s="6229" t="s">
        <v>16</v>
      </c>
      <c r="C468" s="6229" t="s">
        <v>6761</v>
      </c>
      <c r="D468" s="6229" t="s">
        <v>6762</v>
      </c>
      <c r="E468" s="6229" t="s">
        <v>6763</v>
      </c>
      <c r="F468" s="6229" t="s">
        <v>6289</v>
      </c>
      <c r="G468" s="6229" t="s">
        <v>22</v>
      </c>
      <c r="H468" s="6229" t="s">
        <v>22</v>
      </c>
      <c r="I468" s="6229" t="s">
        <v>5485</v>
      </c>
    </row>
    <row customHeight="1" ht="11.25">
      <c r="A469" s="6229" t="s">
        <v>6106</v>
      </c>
      <c r="B469" s="6229" t="s">
        <v>16</v>
      </c>
      <c r="C469" s="6229" t="s">
        <v>6963</v>
      </c>
      <c r="D469" s="6229" t="s">
        <v>6964</v>
      </c>
      <c r="E469" s="6229" t="s">
        <v>6965</v>
      </c>
      <c r="F469" s="6229" t="s">
        <v>6109</v>
      </c>
      <c r="G469" s="6229" t="s">
        <v>6966</v>
      </c>
      <c r="H469" s="6229" t="s">
        <v>22</v>
      </c>
      <c r="I469" s="6229" t="s">
        <v>5485</v>
      </c>
    </row>
    <row customHeight="1" ht="11.25">
      <c r="A470" s="6229" t="s">
        <v>6106</v>
      </c>
      <c r="B470" s="6229" t="s">
        <v>16</v>
      </c>
      <c r="C470" s="6229" t="s">
        <v>6967</v>
      </c>
      <c r="D470" s="6229" t="s">
        <v>6968</v>
      </c>
      <c r="E470" s="6229" t="s">
        <v>6969</v>
      </c>
      <c r="F470" s="6229" t="s">
        <v>6310</v>
      </c>
      <c r="G470" s="6229" t="s">
        <v>6970</v>
      </c>
      <c r="H470" s="6229" t="s">
        <v>22</v>
      </c>
      <c r="I470" s="6229" t="s">
        <v>5485</v>
      </c>
    </row>
    <row customHeight="1" ht="11.25">
      <c r="A471" s="6229" t="s">
        <v>6106</v>
      </c>
      <c r="B471" s="6229" t="s">
        <v>16</v>
      </c>
      <c r="C471" s="6229" t="s">
        <v>6971</v>
      </c>
      <c r="D471" s="6229" t="s">
        <v>6972</v>
      </c>
      <c r="E471" s="6229" t="s">
        <v>6973</v>
      </c>
      <c r="F471" s="6229" t="s">
        <v>6351</v>
      </c>
      <c r="G471" s="6229" t="s">
        <v>6974</v>
      </c>
      <c r="H471" s="6229" t="s">
        <v>22</v>
      </c>
      <c r="I471" s="6229" t="s">
        <v>5485</v>
      </c>
    </row>
    <row customHeight="1" ht="11.25">
      <c r="A472" s="6229" t="s">
        <v>6106</v>
      </c>
      <c r="B472" s="6229" t="s">
        <v>16</v>
      </c>
      <c r="C472" s="6229" t="s">
        <v>6975</v>
      </c>
      <c r="D472" s="6229" t="s">
        <v>6976</v>
      </c>
      <c r="E472" s="6229" t="s">
        <v>6977</v>
      </c>
      <c r="F472" s="6229" t="s">
        <v>6379</v>
      </c>
      <c r="G472" s="6229" t="s">
        <v>6978</v>
      </c>
      <c r="H472" s="6229" t="s">
        <v>22</v>
      </c>
      <c r="I472" s="6229" t="s">
        <v>5485</v>
      </c>
    </row>
    <row customHeight="1" ht="11.25">
      <c r="A473" s="6229" t="s">
        <v>6106</v>
      </c>
      <c r="B473" s="6229" t="s">
        <v>16</v>
      </c>
      <c r="C473" s="6229" t="s">
        <v>6979</v>
      </c>
      <c r="D473" s="6229" t="s">
        <v>6980</v>
      </c>
      <c r="E473" s="6229" t="s">
        <v>6981</v>
      </c>
      <c r="F473" s="6229" t="s">
        <v>6245</v>
      </c>
      <c r="G473" s="6229" t="s">
        <v>6982</v>
      </c>
      <c r="H473" s="6229" t="s">
        <v>22</v>
      </c>
      <c r="I473" s="6229" t="s">
        <v>5485</v>
      </c>
    </row>
    <row customHeight="1" ht="11.25">
      <c r="A474" s="6229" t="s">
        <v>6106</v>
      </c>
      <c r="B474" s="6229" t="s">
        <v>16</v>
      </c>
      <c r="C474" s="6229" t="s">
        <v>6983</v>
      </c>
      <c r="D474" s="6229" t="s">
        <v>6984</v>
      </c>
      <c r="E474" s="6229" t="s">
        <v>6985</v>
      </c>
      <c r="F474" s="6229" t="s">
        <v>6303</v>
      </c>
      <c r="G474" s="6229" t="s">
        <v>6986</v>
      </c>
      <c r="H474" s="6229" t="s">
        <v>22</v>
      </c>
      <c r="I474" s="6229" t="s">
        <v>5485</v>
      </c>
    </row>
    <row customHeight="1" ht="11.25">
      <c r="A475" s="6229" t="s">
        <v>6106</v>
      </c>
      <c r="B475" s="6229" t="s">
        <v>16</v>
      </c>
      <c r="C475" s="6229" t="s">
        <v>6987</v>
      </c>
      <c r="D475" s="6229" t="s">
        <v>6988</v>
      </c>
      <c r="E475" s="6229" t="s">
        <v>6989</v>
      </c>
      <c r="F475" s="6229" t="s">
        <v>6162</v>
      </c>
      <c r="G475" s="6229" t="s">
        <v>6990</v>
      </c>
      <c r="H475" s="6229" t="s">
        <v>22</v>
      </c>
      <c r="I475" s="6229" t="s">
        <v>5485</v>
      </c>
    </row>
    <row customHeight="1" ht="11.25">
      <c r="A476" s="6229" t="s">
        <v>6106</v>
      </c>
      <c r="B476" s="6229" t="s">
        <v>16</v>
      </c>
      <c r="C476" s="6229" t="s">
        <v>6991</v>
      </c>
      <c r="D476" s="6229" t="s">
        <v>6992</v>
      </c>
      <c r="E476" s="6229" t="s">
        <v>6993</v>
      </c>
      <c r="F476" s="6229" t="s">
        <v>6379</v>
      </c>
      <c r="G476" s="6229" t="s">
        <v>22</v>
      </c>
      <c r="H476" s="6229" t="s">
        <v>22</v>
      </c>
      <c r="I476" s="6229" t="s">
        <v>5485</v>
      </c>
    </row>
    <row customHeight="1" ht="11.25">
      <c r="A477" s="6229" t="s">
        <v>6106</v>
      </c>
      <c r="B477" s="6229" t="s">
        <v>16</v>
      </c>
      <c r="C477" s="6229" t="s">
        <v>6994</v>
      </c>
      <c r="D477" s="6229" t="s">
        <v>6995</v>
      </c>
      <c r="E477" s="6229" t="s">
        <v>6996</v>
      </c>
      <c r="F477" s="6229" t="s">
        <v>6303</v>
      </c>
      <c r="G477" s="6229" t="s">
        <v>6997</v>
      </c>
      <c r="H477" s="6229" t="s">
        <v>22</v>
      </c>
      <c r="I477" s="6229" t="s">
        <v>5485</v>
      </c>
    </row>
    <row customHeight="1" ht="11.25">
      <c r="A478" s="6229" t="s">
        <v>6106</v>
      </c>
      <c r="B478" s="6229" t="s">
        <v>16</v>
      </c>
      <c r="C478" s="6229" t="s">
        <v>6998</v>
      </c>
      <c r="D478" s="6229" t="s">
        <v>6999</v>
      </c>
      <c r="E478" s="6229" t="s">
        <v>7000</v>
      </c>
      <c r="F478" s="6229" t="s">
        <v>6150</v>
      </c>
      <c r="G478" s="6229" t="s">
        <v>7001</v>
      </c>
      <c r="H478" s="6229" t="s">
        <v>22</v>
      </c>
      <c r="I478" s="6229" t="s">
        <v>5485</v>
      </c>
    </row>
    <row customHeight="1" ht="11.25">
      <c r="A479" s="6229" t="s">
        <v>6106</v>
      </c>
      <c r="B479" s="6229" t="s">
        <v>16</v>
      </c>
      <c r="C479" s="6229" t="s">
        <v>7002</v>
      </c>
      <c r="D479" s="6229" t="s">
        <v>7003</v>
      </c>
      <c r="E479" s="6229" t="s">
        <v>7004</v>
      </c>
      <c r="F479" s="6229" t="s">
        <v>6113</v>
      </c>
      <c r="G479" s="6229" t="s">
        <v>7005</v>
      </c>
      <c r="H479" s="6229" t="s">
        <v>22</v>
      </c>
      <c r="I479" s="6229" t="s">
        <v>5485</v>
      </c>
    </row>
    <row customHeight="1" ht="11.25">
      <c r="A480" s="6229" t="s">
        <v>6106</v>
      </c>
      <c r="B480" s="6229" t="s">
        <v>16</v>
      </c>
      <c r="C480" s="6229" t="s">
        <v>7006</v>
      </c>
      <c r="D480" s="6229" t="s">
        <v>7007</v>
      </c>
      <c r="E480" s="6229" t="s">
        <v>7008</v>
      </c>
      <c r="F480" s="6229" t="s">
        <v>6113</v>
      </c>
      <c r="G480" s="6229" t="s">
        <v>7009</v>
      </c>
      <c r="H480" s="6229" t="s">
        <v>22</v>
      </c>
      <c r="I480" s="6229" t="s">
        <v>5485</v>
      </c>
    </row>
    <row customHeight="1" ht="11.25">
      <c r="A481" s="6229" t="s">
        <v>6106</v>
      </c>
      <c r="B481" s="6229" t="s">
        <v>16</v>
      </c>
      <c r="C481" s="6229" t="s">
        <v>7010</v>
      </c>
      <c r="D481" s="6229" t="s">
        <v>7011</v>
      </c>
      <c r="E481" s="6229" t="s">
        <v>7012</v>
      </c>
      <c r="F481" s="6229" t="s">
        <v>6237</v>
      </c>
      <c r="G481" s="6229" t="s">
        <v>7013</v>
      </c>
      <c r="H481" s="6229" t="s">
        <v>22</v>
      </c>
      <c r="I481" s="6229" t="s">
        <v>5485</v>
      </c>
    </row>
    <row customHeight="1" ht="11.25">
      <c r="A482" s="6229" t="s">
        <v>6106</v>
      </c>
      <c r="B482" s="6229" t="s">
        <v>16</v>
      </c>
      <c r="C482" s="6229" t="s">
        <v>7014</v>
      </c>
      <c r="D482" s="6229" t="s">
        <v>7015</v>
      </c>
      <c r="E482" s="6229" t="s">
        <v>7016</v>
      </c>
      <c r="F482" s="6229" t="s">
        <v>6809</v>
      </c>
      <c r="G482" s="6229" t="s">
        <v>7017</v>
      </c>
      <c r="H482" s="6229" t="s">
        <v>22</v>
      </c>
      <c r="I482" s="6229" t="s">
        <v>5485</v>
      </c>
    </row>
    <row customHeight="1" ht="11.25">
      <c r="A483" s="6229" t="s">
        <v>6106</v>
      </c>
      <c r="B483" s="6229" t="s">
        <v>16</v>
      </c>
      <c r="C483" s="6229" t="s">
        <v>7018</v>
      </c>
      <c r="D483" s="6229" t="s">
        <v>7019</v>
      </c>
      <c r="E483" s="6229" t="s">
        <v>7020</v>
      </c>
      <c r="F483" s="6229" t="s">
        <v>6171</v>
      </c>
      <c r="G483" s="6229" t="s">
        <v>22</v>
      </c>
      <c r="H483" s="6229" t="s">
        <v>22</v>
      </c>
      <c r="I483" s="6229" t="s">
        <v>5485</v>
      </c>
    </row>
    <row customHeight="1" ht="11.25">
      <c r="A484" s="6229" t="s">
        <v>6106</v>
      </c>
      <c r="B484" s="6229" t="s">
        <v>16</v>
      </c>
      <c r="C484" s="6229" t="s">
        <v>7021</v>
      </c>
      <c r="D484" s="6229" t="s">
        <v>7022</v>
      </c>
      <c r="E484" s="6229" t="s">
        <v>7023</v>
      </c>
      <c r="F484" s="6229" t="s">
        <v>6279</v>
      </c>
      <c r="G484" s="6229" t="s">
        <v>22</v>
      </c>
      <c r="H484" s="6229" t="s">
        <v>22</v>
      </c>
      <c r="I484" s="6229" t="s">
        <v>5485</v>
      </c>
    </row>
    <row customHeight="1" ht="11.25">
      <c r="A485" s="6229" t="s">
        <v>6106</v>
      </c>
      <c r="B485" s="6229" t="s">
        <v>16</v>
      </c>
      <c r="C485" s="6229" t="s">
        <v>7024</v>
      </c>
      <c r="D485" s="6229" t="s">
        <v>7025</v>
      </c>
      <c r="E485" s="6229" t="s">
        <v>7026</v>
      </c>
      <c r="F485" s="6229" t="s">
        <v>6113</v>
      </c>
      <c r="G485" s="6229" t="s">
        <v>22</v>
      </c>
      <c r="H485" s="6229" t="s">
        <v>22</v>
      </c>
      <c r="I485" s="6229" t="s">
        <v>5485</v>
      </c>
    </row>
    <row customHeight="1" ht="11.25">
      <c r="A486" s="6229" t="s">
        <v>6106</v>
      </c>
      <c r="B486" s="6229" t="s">
        <v>16</v>
      </c>
      <c r="C486" s="6229" t="s">
        <v>7027</v>
      </c>
      <c r="D486" s="6229" t="s">
        <v>7028</v>
      </c>
      <c r="E486" s="6229" t="s">
        <v>7029</v>
      </c>
      <c r="F486" s="6229" t="s">
        <v>6503</v>
      </c>
      <c r="G486" s="6229" t="s">
        <v>22</v>
      </c>
      <c r="H486" s="6229" t="s">
        <v>22</v>
      </c>
      <c r="I486" s="6229" t="s">
        <v>5485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63F964-457B-A232-1DFC-B02A030BC78F}" mc:Ignorable="x14ac xr xr2 xr3">
  <sheetPr>
    <tabColor rgb="FFFFCC99"/>
  </sheetPr>
  <dimension ref="A1:G107"/>
  <sheetViews>
    <sheetView topLeftCell="A1" showGridLines="0" workbookViewId="0">
      <selection activeCell="A1" sqref="A1"/>
    </sheetView>
  </sheetViews>
  <sheetFormatPr customHeight="1" defaultRowHeight="11.25"/>
  <cols>
    <col min="1" max="1" style="28966" width="9.140625"/>
  </cols>
  <sheetData>
    <row customHeight="1" ht="11.25">
      <c r="A1" s="836" t="s">
        <v>7030</v>
      </c>
      <c r="B1" s="525" t="s">
        <v>7031</v>
      </c>
      <c r="C1" s="525" t="s">
        <v>7032</v>
      </c>
      <c r="D1" s="525" t="s">
        <v>7033</v>
      </c>
      <c r="E1" s="412" t="s">
        <v>7034</v>
      </c>
      <c r="F1" s="412" t="s">
        <v>7035</v>
      </c>
      <c r="G1" s="412" t="s">
        <v>7036</v>
      </c>
    </row>
    <row customHeight="1" ht="11.25">
      <c r="A2" s="836" t="s">
        <v>16</v>
      </c>
      <c r="B2" s="0" t="s">
        <v>133</v>
      </c>
      <c r="C2" s="0" t="s">
        <v>134</v>
      </c>
      <c r="D2" s="0" t="s">
        <v>133</v>
      </c>
      <c r="E2" s="0" t="s">
        <v>134</v>
      </c>
      <c r="F2" s="0" t="s">
        <v>7037</v>
      </c>
      <c r="G2" s="0" t="s">
        <v>132</v>
      </c>
    </row>
    <row customHeight="1" ht="11.25">
      <c r="A3" s="836" t="s">
        <v>16</v>
      </c>
      <c r="B3" s="0" t="s">
        <v>105</v>
      </c>
      <c r="C3" s="0" t="s">
        <v>106</v>
      </c>
      <c r="D3" s="0" t="s">
        <v>105</v>
      </c>
      <c r="E3" s="0" t="s">
        <v>106</v>
      </c>
      <c r="F3" s="0" t="s">
        <v>7038</v>
      </c>
      <c r="G3" s="0" t="s">
        <v>102</v>
      </c>
    </row>
    <row customHeight="1" ht="11.25">
      <c r="A4" s="836" t="s">
        <v>16</v>
      </c>
      <c r="B4" s="0" t="s">
        <v>99</v>
      </c>
      <c r="C4" s="0" t="s">
        <v>100</v>
      </c>
      <c r="D4" s="0" t="s">
        <v>99</v>
      </c>
      <c r="E4" s="0" t="s">
        <v>100</v>
      </c>
      <c r="F4" s="0" t="s">
        <v>7038</v>
      </c>
      <c r="G4" s="0" t="s">
        <v>90</v>
      </c>
    </row>
    <row customHeight="1" ht="11.25">
      <c r="A5" s="836" t="s">
        <v>16</v>
      </c>
      <c r="B5" s="0" t="s">
        <v>226</v>
      </c>
      <c r="C5" s="0" t="s">
        <v>227</v>
      </c>
      <c r="D5" s="0" t="s">
        <v>226</v>
      </c>
      <c r="E5" s="0" t="s">
        <v>227</v>
      </c>
      <c r="F5" s="0" t="s">
        <v>7038</v>
      </c>
      <c r="G5" s="0" t="s">
        <v>91</v>
      </c>
    </row>
    <row customHeight="1" ht="11.25">
      <c r="A6" s="836" t="s">
        <v>16</v>
      </c>
      <c r="B6" s="0" t="s">
        <v>128</v>
      </c>
      <c r="C6" s="0" t="s">
        <v>129</v>
      </c>
      <c r="D6" s="0" t="s">
        <v>128</v>
      </c>
      <c r="E6" s="0" t="s">
        <v>129</v>
      </c>
      <c r="F6" s="0" t="s">
        <v>7038</v>
      </c>
      <c r="G6" s="0" t="s">
        <v>114</v>
      </c>
    </row>
    <row customHeight="1" ht="11.25">
      <c r="A7" s="836" t="s">
        <v>16</v>
      </c>
      <c r="B7" s="0" t="s">
        <v>108</v>
      </c>
      <c r="C7" s="0" t="s">
        <v>109</v>
      </c>
      <c r="D7" s="0" t="s">
        <v>108</v>
      </c>
      <c r="E7" s="0" t="s">
        <v>109</v>
      </c>
      <c r="F7" s="0" t="s">
        <v>7038</v>
      </c>
      <c r="G7" s="0" t="s">
        <v>92</v>
      </c>
    </row>
    <row customHeight="1" ht="11.25">
      <c r="A8" s="836" t="s">
        <v>16</v>
      </c>
      <c r="B8" s="0" t="s">
        <v>120</v>
      </c>
      <c r="C8" s="0" t="s">
        <v>121</v>
      </c>
      <c r="D8" s="0" t="s">
        <v>120</v>
      </c>
      <c r="E8" s="0" t="s">
        <v>121</v>
      </c>
      <c r="F8" s="0" t="s">
        <v>7038</v>
      </c>
      <c r="G8" s="0" t="s">
        <v>93</v>
      </c>
    </row>
    <row customHeight="1" ht="11.25">
      <c r="A9" s="836" t="s">
        <v>16</v>
      </c>
      <c r="B9" s="0" t="s">
        <v>7039</v>
      </c>
      <c r="C9" s="0" t="s">
        <v>7040</v>
      </c>
      <c r="D9" s="0" t="s">
        <v>7041</v>
      </c>
      <c r="E9" s="0" t="s">
        <v>7042</v>
      </c>
      <c r="F9" s="0" t="s">
        <v>7043</v>
      </c>
      <c r="G9" s="0" t="s">
        <v>126</v>
      </c>
    </row>
    <row customHeight="1" ht="11.25">
      <c r="A10" s="836" t="s">
        <v>16</v>
      </c>
      <c r="B10" s="0" t="s">
        <v>7039</v>
      </c>
      <c r="C10" s="0" t="s">
        <v>7040</v>
      </c>
      <c r="D10" s="0" t="s">
        <v>7039</v>
      </c>
      <c r="E10" s="0" t="s">
        <v>7040</v>
      </c>
      <c r="F10" s="0" t="s">
        <v>7044</v>
      </c>
      <c r="G10" s="0" t="s">
        <v>130</v>
      </c>
    </row>
    <row customHeight="1" ht="11.25">
      <c r="A11" s="836" t="s">
        <v>16</v>
      </c>
      <c r="B11" s="0" t="s">
        <v>7039</v>
      </c>
      <c r="C11" s="0" t="s">
        <v>7040</v>
      </c>
      <c r="D11" s="0" t="s">
        <v>7045</v>
      </c>
      <c r="E11" s="0" t="s">
        <v>7046</v>
      </c>
      <c r="F11" s="0" t="s">
        <v>7043</v>
      </c>
      <c r="G11" s="0" t="s">
        <v>135</v>
      </c>
    </row>
    <row customHeight="1" ht="11.25">
      <c r="A12" s="836" t="s">
        <v>16</v>
      </c>
      <c r="B12" s="0" t="s">
        <v>7039</v>
      </c>
      <c r="C12" s="0" t="s">
        <v>7040</v>
      </c>
      <c r="D12" s="0" t="s">
        <v>7047</v>
      </c>
      <c r="E12" s="0" t="s">
        <v>7048</v>
      </c>
      <c r="F12" s="0" t="s">
        <v>7049</v>
      </c>
      <c r="G12" s="0" t="s">
        <v>140</v>
      </c>
    </row>
    <row customHeight="1" ht="11.25">
      <c r="A13" s="836" t="s">
        <v>16</v>
      </c>
      <c r="B13" s="0" t="s">
        <v>7039</v>
      </c>
      <c r="C13" s="0" t="s">
        <v>7040</v>
      </c>
      <c r="D13" s="0" t="s">
        <v>7050</v>
      </c>
      <c r="E13" s="0" t="s">
        <v>7051</v>
      </c>
      <c r="F13" s="0" t="s">
        <v>7043</v>
      </c>
      <c r="G13" s="0" t="s">
        <v>142</v>
      </c>
    </row>
    <row customHeight="1" ht="11.25">
      <c r="A14" s="836" t="s">
        <v>16</v>
      </c>
      <c r="B14" s="0" t="s">
        <v>7039</v>
      </c>
      <c r="C14" s="0" t="s">
        <v>7040</v>
      </c>
      <c r="D14" s="0" t="s">
        <v>7052</v>
      </c>
      <c r="E14" s="0" t="s">
        <v>7053</v>
      </c>
      <c r="F14" s="0" t="s">
        <v>7043</v>
      </c>
      <c r="G14" s="0" t="s">
        <v>147</v>
      </c>
    </row>
    <row customHeight="1" ht="11.25">
      <c r="A15" s="836" t="s">
        <v>16</v>
      </c>
      <c r="B15" s="0" t="s">
        <v>7039</v>
      </c>
      <c r="C15" s="0" t="s">
        <v>7040</v>
      </c>
      <c r="D15" s="0" t="s">
        <v>7054</v>
      </c>
      <c r="E15" s="0" t="s">
        <v>7055</v>
      </c>
      <c r="F15" s="0" t="s">
        <v>7043</v>
      </c>
      <c r="G15" s="0" t="s">
        <v>152</v>
      </c>
    </row>
    <row customHeight="1" ht="11.25">
      <c r="A16" s="836" t="s">
        <v>16</v>
      </c>
      <c r="B16" s="0" t="s">
        <v>7039</v>
      </c>
      <c r="C16" s="0" t="s">
        <v>7040</v>
      </c>
      <c r="D16" s="0" t="s">
        <v>7056</v>
      </c>
      <c r="E16" s="0" t="s">
        <v>7057</v>
      </c>
      <c r="F16" s="0" t="s">
        <v>7043</v>
      </c>
      <c r="G16" s="0" t="s">
        <v>157</v>
      </c>
    </row>
    <row customHeight="1" ht="11.25">
      <c r="A17" s="836" t="s">
        <v>16</v>
      </c>
      <c r="B17" s="0" t="s">
        <v>138</v>
      </c>
      <c r="C17" s="0" t="s">
        <v>139</v>
      </c>
      <c r="D17" s="0" t="s">
        <v>138</v>
      </c>
      <c r="E17" s="0" t="s">
        <v>139</v>
      </c>
      <c r="F17" s="0" t="s">
        <v>7037</v>
      </c>
      <c r="G17" s="0" t="s">
        <v>137</v>
      </c>
    </row>
    <row customHeight="1" ht="11.25">
      <c r="A18" s="836" t="s">
        <v>16</v>
      </c>
      <c r="B18" s="0" t="s">
        <v>145</v>
      </c>
      <c r="C18" s="0" t="s">
        <v>146</v>
      </c>
      <c r="D18" s="0" t="s">
        <v>7058</v>
      </c>
      <c r="E18" s="0" t="s">
        <v>7059</v>
      </c>
      <c r="F18" s="0" t="s">
        <v>7043</v>
      </c>
      <c r="G18" s="0" t="s">
        <v>166</v>
      </c>
    </row>
    <row customHeight="1" ht="11.25">
      <c r="A19" s="836" t="s">
        <v>16</v>
      </c>
      <c r="B19" s="0" t="s">
        <v>145</v>
      </c>
      <c r="C19" s="0" t="s">
        <v>146</v>
      </c>
      <c r="D19" s="0" t="s">
        <v>7060</v>
      </c>
      <c r="E19" s="0" t="s">
        <v>7061</v>
      </c>
      <c r="F19" s="0" t="s">
        <v>7062</v>
      </c>
      <c r="G19" s="0" t="s">
        <v>171</v>
      </c>
    </row>
    <row customHeight="1" ht="11.25">
      <c r="A20" s="836" t="s">
        <v>16</v>
      </c>
      <c r="B20" s="0" t="s">
        <v>145</v>
      </c>
      <c r="C20" s="0" t="s">
        <v>146</v>
      </c>
      <c r="D20" s="0" t="s">
        <v>145</v>
      </c>
      <c r="E20" s="0" t="s">
        <v>146</v>
      </c>
      <c r="F20" s="0" t="s">
        <v>7044</v>
      </c>
      <c r="G20" s="0" t="s">
        <v>144</v>
      </c>
    </row>
    <row customHeight="1" ht="11.25">
      <c r="A21" s="836" t="s">
        <v>16</v>
      </c>
      <c r="B21" s="0" t="s">
        <v>145</v>
      </c>
      <c r="C21" s="0" t="s">
        <v>146</v>
      </c>
      <c r="D21" s="0" t="s">
        <v>7063</v>
      </c>
      <c r="E21" s="0" t="s">
        <v>7064</v>
      </c>
      <c r="F21" s="0" t="s">
        <v>7062</v>
      </c>
      <c r="G21" s="0" t="s">
        <v>180</v>
      </c>
    </row>
    <row customHeight="1" ht="11.25">
      <c r="A22" s="836" t="s">
        <v>16</v>
      </c>
      <c r="B22" s="0" t="s">
        <v>145</v>
      </c>
      <c r="C22" s="0" t="s">
        <v>146</v>
      </c>
      <c r="D22" s="0" t="s">
        <v>7065</v>
      </c>
      <c r="E22" s="0" t="s">
        <v>7066</v>
      </c>
      <c r="F22" s="0" t="s">
        <v>7043</v>
      </c>
      <c r="G22" s="0" t="s">
        <v>185</v>
      </c>
    </row>
    <row customHeight="1" ht="11.25">
      <c r="A23" s="836" t="s">
        <v>16</v>
      </c>
      <c r="B23" s="0" t="s">
        <v>145</v>
      </c>
      <c r="C23" s="0" t="s">
        <v>146</v>
      </c>
      <c r="D23" s="0" t="s">
        <v>7067</v>
      </c>
      <c r="E23" s="0" t="s">
        <v>7068</v>
      </c>
      <c r="F23" s="0" t="s">
        <v>7049</v>
      </c>
      <c r="G23" s="0" t="s">
        <v>190</v>
      </c>
    </row>
    <row customHeight="1" ht="11.25">
      <c r="A24" s="836" t="s">
        <v>16</v>
      </c>
      <c r="B24" s="0" t="s">
        <v>145</v>
      </c>
      <c r="C24" s="0" t="s">
        <v>146</v>
      </c>
      <c r="D24" s="0" t="s">
        <v>7069</v>
      </c>
      <c r="E24" s="0" t="s">
        <v>7070</v>
      </c>
      <c r="F24" s="0" t="s">
        <v>7043</v>
      </c>
      <c r="G24" s="0" t="s">
        <v>195</v>
      </c>
    </row>
    <row customHeight="1" ht="11.25">
      <c r="A25" s="836" t="s">
        <v>16</v>
      </c>
      <c r="B25" s="0" t="s">
        <v>145</v>
      </c>
      <c r="C25" s="0" t="s">
        <v>146</v>
      </c>
      <c r="D25" s="0" t="s">
        <v>7071</v>
      </c>
      <c r="E25" s="0" t="s">
        <v>7072</v>
      </c>
      <c r="F25" s="0" t="s">
        <v>7043</v>
      </c>
      <c r="G25" s="0" t="s">
        <v>200</v>
      </c>
    </row>
    <row customHeight="1" ht="11.25">
      <c r="A26" s="836" t="s">
        <v>16</v>
      </c>
      <c r="B26" s="0" t="s">
        <v>150</v>
      </c>
      <c r="C26" s="0" t="s">
        <v>151</v>
      </c>
      <c r="D26" s="0" t="s">
        <v>150</v>
      </c>
      <c r="E26" s="0" t="s">
        <v>151</v>
      </c>
      <c r="F26" s="0" t="s">
        <v>7037</v>
      </c>
      <c r="G26" s="0" t="s">
        <v>149</v>
      </c>
    </row>
    <row customHeight="1" ht="11.25">
      <c r="A27" s="836" t="s">
        <v>16</v>
      </c>
      <c r="B27" s="0" t="s">
        <v>7073</v>
      </c>
      <c r="C27" s="0" t="s">
        <v>7074</v>
      </c>
      <c r="D27" s="0" t="s">
        <v>7075</v>
      </c>
      <c r="E27" s="0" t="s">
        <v>7076</v>
      </c>
      <c r="F27" s="0" t="s">
        <v>7062</v>
      </c>
      <c r="G27" s="0" t="s">
        <v>209</v>
      </c>
    </row>
    <row customHeight="1" ht="11.25">
      <c r="A28" s="836" t="s">
        <v>16</v>
      </c>
      <c r="B28" s="0" t="s">
        <v>7073</v>
      </c>
      <c r="C28" s="0" t="s">
        <v>7074</v>
      </c>
      <c r="D28" s="0" t="s">
        <v>7077</v>
      </c>
      <c r="E28" s="0" t="s">
        <v>7078</v>
      </c>
      <c r="F28" s="0" t="s">
        <v>7043</v>
      </c>
      <c r="G28" s="0" t="s">
        <v>214</v>
      </c>
    </row>
    <row customHeight="1" ht="11.25">
      <c r="A29" s="836" t="s">
        <v>16</v>
      </c>
      <c r="B29" s="0" t="s">
        <v>7073</v>
      </c>
      <c r="C29" s="0" t="s">
        <v>7074</v>
      </c>
      <c r="D29" s="0" t="s">
        <v>7079</v>
      </c>
      <c r="E29" s="0" t="s">
        <v>7080</v>
      </c>
      <c r="F29" s="0" t="s">
        <v>7043</v>
      </c>
      <c r="G29" s="0" t="s">
        <v>219</v>
      </c>
    </row>
    <row customHeight="1" ht="11.25">
      <c r="A30" s="836" t="s">
        <v>16</v>
      </c>
      <c r="B30" s="0" t="s">
        <v>7073</v>
      </c>
      <c r="C30" s="0" t="s">
        <v>7074</v>
      </c>
      <c r="D30" s="0" t="s">
        <v>7081</v>
      </c>
      <c r="E30" s="0" t="s">
        <v>7082</v>
      </c>
      <c r="F30" s="0" t="s">
        <v>7043</v>
      </c>
      <c r="G30" s="0" t="s">
        <v>224</v>
      </c>
    </row>
    <row customHeight="1" ht="11.25">
      <c r="A31" s="836" t="s">
        <v>16</v>
      </c>
      <c r="B31" s="0" t="s">
        <v>7073</v>
      </c>
      <c r="C31" s="0" t="s">
        <v>7074</v>
      </c>
      <c r="D31" s="0" t="s">
        <v>7083</v>
      </c>
      <c r="E31" s="0" t="s">
        <v>7084</v>
      </c>
      <c r="F31" s="0" t="s">
        <v>7043</v>
      </c>
      <c r="G31" s="0" t="s">
        <v>228</v>
      </c>
    </row>
    <row customHeight="1" ht="11.25">
      <c r="A32" s="836" t="s">
        <v>16</v>
      </c>
      <c r="B32" s="0" t="s">
        <v>7073</v>
      </c>
      <c r="C32" s="0" t="s">
        <v>7074</v>
      </c>
      <c r="D32" s="0" t="s">
        <v>7073</v>
      </c>
      <c r="E32" s="0" t="s">
        <v>7074</v>
      </c>
      <c r="F32" s="0" t="s">
        <v>7044</v>
      </c>
      <c r="G32" s="0" t="s">
        <v>233</v>
      </c>
    </row>
    <row customHeight="1" ht="11.25">
      <c r="A33" s="836" t="s">
        <v>16</v>
      </c>
      <c r="B33" s="0" t="s">
        <v>7073</v>
      </c>
      <c r="C33" s="0" t="s">
        <v>7074</v>
      </c>
      <c r="D33" s="0" t="s">
        <v>7085</v>
      </c>
      <c r="E33" s="0" t="s">
        <v>7086</v>
      </c>
      <c r="F33" s="0" t="s">
        <v>7043</v>
      </c>
      <c r="G33" s="0" t="s">
        <v>5453</v>
      </c>
    </row>
    <row customHeight="1" ht="11.25">
      <c r="A34" s="836" t="s">
        <v>16</v>
      </c>
      <c r="B34" s="0" t="s">
        <v>7073</v>
      </c>
      <c r="C34" s="0" t="s">
        <v>7074</v>
      </c>
      <c r="D34" s="0" t="s">
        <v>7087</v>
      </c>
      <c r="E34" s="0" t="s">
        <v>7088</v>
      </c>
      <c r="F34" s="0" t="s">
        <v>7043</v>
      </c>
      <c r="G34" s="0" t="s">
        <v>5455</v>
      </c>
    </row>
    <row customHeight="1" ht="11.25">
      <c r="A35" s="836" t="s">
        <v>16</v>
      </c>
      <c r="B35" s="0" t="s">
        <v>7073</v>
      </c>
      <c r="C35" s="0" t="s">
        <v>7074</v>
      </c>
      <c r="D35" s="0" t="s">
        <v>7089</v>
      </c>
      <c r="E35" s="0" t="s">
        <v>7090</v>
      </c>
      <c r="F35" s="0" t="s">
        <v>7043</v>
      </c>
      <c r="G35" s="0" t="s">
        <v>5460</v>
      </c>
    </row>
    <row customHeight="1" ht="11.25">
      <c r="A36" s="836" t="s">
        <v>16</v>
      </c>
      <c r="B36" s="0" t="s">
        <v>7073</v>
      </c>
      <c r="C36" s="0" t="s">
        <v>7074</v>
      </c>
      <c r="D36" s="0" t="s">
        <v>7091</v>
      </c>
      <c r="E36" s="0" t="s">
        <v>7092</v>
      </c>
      <c r="F36" s="0" t="s">
        <v>7043</v>
      </c>
      <c r="G36" s="0" t="s">
        <v>5465</v>
      </c>
    </row>
    <row customHeight="1" ht="11.25">
      <c r="A37" s="836" t="s">
        <v>16</v>
      </c>
      <c r="B37" s="0" t="s">
        <v>7073</v>
      </c>
      <c r="C37" s="0" t="s">
        <v>7074</v>
      </c>
      <c r="D37" s="0" t="s">
        <v>7093</v>
      </c>
      <c r="E37" s="0" t="s">
        <v>7094</v>
      </c>
      <c r="F37" s="0" t="s">
        <v>7043</v>
      </c>
      <c r="G37" s="0" t="s">
        <v>5469</v>
      </c>
    </row>
    <row customHeight="1" ht="11.25">
      <c r="A38" s="836" t="s">
        <v>16</v>
      </c>
      <c r="B38" s="0" t="s">
        <v>155</v>
      </c>
      <c r="C38" s="0" t="s">
        <v>156</v>
      </c>
      <c r="D38" s="0" t="s">
        <v>155</v>
      </c>
      <c r="E38" s="0" t="s">
        <v>156</v>
      </c>
      <c r="F38" s="0" t="s">
        <v>7037</v>
      </c>
      <c r="G38" s="0" t="s">
        <v>154</v>
      </c>
    </row>
    <row customHeight="1" ht="11.25">
      <c r="A39" s="836" t="s">
        <v>16</v>
      </c>
      <c r="B39" s="0" t="s">
        <v>112</v>
      </c>
      <c r="C39" s="0" t="s">
        <v>113</v>
      </c>
      <c r="D39" s="0" t="s">
        <v>112</v>
      </c>
      <c r="E39" s="0" t="s">
        <v>113</v>
      </c>
      <c r="F39" s="0" t="s">
        <v>7038</v>
      </c>
      <c r="G39" s="0" t="s">
        <v>111</v>
      </c>
    </row>
    <row customHeight="1" ht="11.25">
      <c r="A40" s="836" t="s">
        <v>16</v>
      </c>
      <c r="B40" s="0" t="s">
        <v>160</v>
      </c>
      <c r="C40" s="0" t="s">
        <v>161</v>
      </c>
      <c r="D40" s="0" t="s">
        <v>7095</v>
      </c>
      <c r="E40" s="0" t="s">
        <v>7096</v>
      </c>
      <c r="F40" s="0" t="s">
        <v>7043</v>
      </c>
      <c r="G40" s="0" t="s">
        <v>5486</v>
      </c>
    </row>
    <row customHeight="1" ht="11.25">
      <c r="A41" s="836" t="s">
        <v>16</v>
      </c>
      <c r="B41" s="0" t="s">
        <v>160</v>
      </c>
      <c r="C41" s="0" t="s">
        <v>161</v>
      </c>
      <c r="D41" s="0" t="s">
        <v>7097</v>
      </c>
      <c r="E41" s="0" t="s">
        <v>7098</v>
      </c>
      <c r="F41" s="0" t="s">
        <v>7043</v>
      </c>
      <c r="G41" s="0" t="s">
        <v>5490</v>
      </c>
    </row>
    <row customHeight="1" ht="11.25">
      <c r="A42" s="836" t="s">
        <v>16</v>
      </c>
      <c r="B42" s="0" t="s">
        <v>160</v>
      </c>
      <c r="C42" s="0" t="s">
        <v>161</v>
      </c>
      <c r="D42" s="0" t="s">
        <v>7099</v>
      </c>
      <c r="E42" s="0" t="s">
        <v>7100</v>
      </c>
      <c r="F42" s="0" t="s">
        <v>7043</v>
      </c>
      <c r="G42" s="0" t="s">
        <v>5493</v>
      </c>
    </row>
    <row customHeight="1" ht="11.25">
      <c r="A43" s="836" t="s">
        <v>16</v>
      </c>
      <c r="B43" s="0" t="s">
        <v>160</v>
      </c>
      <c r="C43" s="0" t="s">
        <v>161</v>
      </c>
      <c r="D43" s="0" t="s">
        <v>160</v>
      </c>
      <c r="E43" s="0" t="s">
        <v>161</v>
      </c>
      <c r="F43" s="0" t="s">
        <v>7044</v>
      </c>
      <c r="G43" s="0" t="s">
        <v>159</v>
      </c>
    </row>
    <row customHeight="1" ht="11.25">
      <c r="A44" s="836" t="s">
        <v>16</v>
      </c>
      <c r="B44" s="0" t="s">
        <v>160</v>
      </c>
      <c r="C44" s="0" t="s">
        <v>161</v>
      </c>
      <c r="D44" s="0" t="s">
        <v>7101</v>
      </c>
      <c r="E44" s="0" t="s">
        <v>7102</v>
      </c>
      <c r="F44" s="0" t="s">
        <v>7043</v>
      </c>
      <c r="G44" s="0" t="s">
        <v>5508</v>
      </c>
    </row>
    <row customHeight="1" ht="11.25">
      <c r="A45" s="836" t="s">
        <v>16</v>
      </c>
      <c r="B45" s="0" t="s">
        <v>160</v>
      </c>
      <c r="C45" s="0" t="s">
        <v>161</v>
      </c>
      <c r="D45" s="0" t="s">
        <v>7103</v>
      </c>
      <c r="E45" s="0" t="s">
        <v>7104</v>
      </c>
      <c r="F45" s="0" t="s">
        <v>7062</v>
      </c>
      <c r="G45" s="0" t="s">
        <v>5513</v>
      </c>
    </row>
    <row customHeight="1" ht="11.25">
      <c r="A46" s="836" t="s">
        <v>16</v>
      </c>
      <c r="B46" s="0" t="s">
        <v>160</v>
      </c>
      <c r="C46" s="0" t="s">
        <v>161</v>
      </c>
      <c r="D46" s="0" t="s">
        <v>7105</v>
      </c>
      <c r="E46" s="0" t="s">
        <v>7106</v>
      </c>
      <c r="F46" s="0" t="s">
        <v>7043</v>
      </c>
      <c r="G46" s="0" t="s">
        <v>5516</v>
      </c>
    </row>
    <row customHeight="1" ht="11.25">
      <c r="A47" s="836" t="s">
        <v>16</v>
      </c>
      <c r="B47" s="0" t="s">
        <v>160</v>
      </c>
      <c r="C47" s="0" t="s">
        <v>161</v>
      </c>
      <c r="D47" s="0" t="s">
        <v>7107</v>
      </c>
      <c r="E47" s="0" t="s">
        <v>7108</v>
      </c>
      <c r="F47" s="0" t="s">
        <v>7043</v>
      </c>
      <c r="G47" s="0" t="s">
        <v>5522</v>
      </c>
    </row>
    <row customHeight="1" ht="11.25">
      <c r="A48" s="836" t="s">
        <v>16</v>
      </c>
      <c r="B48" s="0" t="s">
        <v>164</v>
      </c>
      <c r="C48" s="0" t="s">
        <v>165</v>
      </c>
      <c r="D48" s="0" t="s">
        <v>164</v>
      </c>
      <c r="E48" s="0" t="s">
        <v>165</v>
      </c>
      <c r="F48" s="0" t="s">
        <v>7044</v>
      </c>
      <c r="G48" s="0" t="s">
        <v>163</v>
      </c>
    </row>
    <row customHeight="1" ht="11.25">
      <c r="A49" s="836" t="s">
        <v>16</v>
      </c>
      <c r="B49" s="0" t="s">
        <v>164</v>
      </c>
      <c r="C49" s="0" t="s">
        <v>165</v>
      </c>
      <c r="D49" s="0" t="s">
        <v>7109</v>
      </c>
      <c r="E49" s="0" t="s">
        <v>7110</v>
      </c>
      <c r="F49" s="0" t="s">
        <v>7043</v>
      </c>
      <c r="G49" s="0" t="s">
        <v>5528</v>
      </c>
    </row>
    <row customHeight="1" ht="11.25">
      <c r="A50" s="836" t="s">
        <v>16</v>
      </c>
      <c r="B50" s="0" t="s">
        <v>164</v>
      </c>
      <c r="C50" s="0" t="s">
        <v>165</v>
      </c>
      <c r="D50" s="0" t="s">
        <v>7111</v>
      </c>
      <c r="E50" s="0" t="s">
        <v>7112</v>
      </c>
      <c r="F50" s="0" t="s">
        <v>7043</v>
      </c>
      <c r="G50" s="0" t="s">
        <v>5532</v>
      </c>
    </row>
    <row customHeight="1" ht="11.25">
      <c r="A51" s="836" t="s">
        <v>16</v>
      </c>
      <c r="B51" s="0" t="s">
        <v>164</v>
      </c>
      <c r="C51" s="0" t="s">
        <v>165</v>
      </c>
      <c r="D51" s="0" t="s">
        <v>7113</v>
      </c>
      <c r="E51" s="0" t="s">
        <v>7114</v>
      </c>
      <c r="F51" s="0" t="s">
        <v>7043</v>
      </c>
      <c r="G51" s="0" t="s">
        <v>5537</v>
      </c>
    </row>
    <row customHeight="1" ht="11.25">
      <c r="A52" s="836" t="s">
        <v>16</v>
      </c>
      <c r="B52" s="0" t="s">
        <v>117</v>
      </c>
      <c r="C52" s="0" t="s">
        <v>118</v>
      </c>
      <c r="D52" s="0" t="s">
        <v>117</v>
      </c>
      <c r="E52" s="0" t="s">
        <v>118</v>
      </c>
      <c r="F52" s="0" t="s">
        <v>7038</v>
      </c>
      <c r="G52" s="0" t="s">
        <v>116</v>
      </c>
    </row>
    <row customHeight="1" ht="11.25">
      <c r="A53" s="836" t="s">
        <v>16</v>
      </c>
      <c r="B53" s="0" t="s">
        <v>169</v>
      </c>
      <c r="C53" s="0" t="s">
        <v>170</v>
      </c>
      <c r="D53" s="0" t="s">
        <v>169</v>
      </c>
      <c r="E53" s="0" t="s">
        <v>170</v>
      </c>
      <c r="F53" s="0" t="s">
        <v>7037</v>
      </c>
      <c r="G53" s="0" t="s">
        <v>168</v>
      </c>
    </row>
    <row customHeight="1" ht="11.25">
      <c r="A54" s="836" t="s">
        <v>16</v>
      </c>
      <c r="B54" s="0" t="s">
        <v>174</v>
      </c>
      <c r="C54" s="0" t="s">
        <v>175</v>
      </c>
      <c r="D54" s="0" t="s">
        <v>174</v>
      </c>
      <c r="E54" s="0" t="s">
        <v>175</v>
      </c>
      <c r="F54" s="0" t="s">
        <v>7037</v>
      </c>
      <c r="G54" s="0" t="s">
        <v>173</v>
      </c>
    </row>
    <row customHeight="1" ht="11.25">
      <c r="A55" s="836" t="s">
        <v>16</v>
      </c>
      <c r="B55" s="0" t="s">
        <v>124</v>
      </c>
      <c r="C55" s="0" t="s">
        <v>125</v>
      </c>
      <c r="D55" s="0" t="s">
        <v>124</v>
      </c>
      <c r="E55" s="0" t="s">
        <v>125</v>
      </c>
      <c r="F55" s="0" t="s">
        <v>7038</v>
      </c>
      <c r="G55" s="0" t="s">
        <v>123</v>
      </c>
    </row>
    <row customHeight="1" ht="11.25">
      <c r="A56" s="836" t="s">
        <v>16</v>
      </c>
      <c r="B56" s="0" t="s">
        <v>236</v>
      </c>
      <c r="C56" s="0" t="s">
        <v>237</v>
      </c>
      <c r="D56" s="0" t="s">
        <v>236</v>
      </c>
      <c r="E56" s="0" t="s">
        <v>237</v>
      </c>
      <c r="F56" s="0" t="s">
        <v>7037</v>
      </c>
      <c r="G56" s="0" t="s">
        <v>235</v>
      </c>
    </row>
    <row customHeight="1" ht="11.25">
      <c r="A57" s="836" t="s">
        <v>16</v>
      </c>
      <c r="B57" s="0" t="s">
        <v>7115</v>
      </c>
      <c r="C57" s="0" t="s">
        <v>7116</v>
      </c>
      <c r="D57" s="0" t="s">
        <v>7117</v>
      </c>
      <c r="E57" s="0" t="s">
        <v>7118</v>
      </c>
      <c r="F57" s="0" t="s">
        <v>7043</v>
      </c>
      <c r="G57" s="0" t="s">
        <v>5552</v>
      </c>
    </row>
    <row customHeight="1" ht="11.25">
      <c r="A58" s="836" t="s">
        <v>16</v>
      </c>
      <c r="B58" s="0" t="s">
        <v>7115</v>
      </c>
      <c r="C58" s="0" t="s">
        <v>7116</v>
      </c>
      <c r="D58" s="0" t="s">
        <v>7119</v>
      </c>
      <c r="E58" s="0" t="s">
        <v>7120</v>
      </c>
      <c r="F58" s="0" t="s">
        <v>7043</v>
      </c>
      <c r="G58" s="0" t="s">
        <v>5555</v>
      </c>
    </row>
    <row customHeight="1" ht="11.25">
      <c r="A59" s="836" t="s">
        <v>16</v>
      </c>
      <c r="B59" s="0" t="s">
        <v>7115</v>
      </c>
      <c r="C59" s="0" t="s">
        <v>7116</v>
      </c>
      <c r="D59" s="0" t="s">
        <v>7121</v>
      </c>
      <c r="E59" s="0" t="s">
        <v>7122</v>
      </c>
      <c r="F59" s="0" t="s">
        <v>7043</v>
      </c>
      <c r="G59" s="0" t="s">
        <v>5559</v>
      </c>
    </row>
    <row customHeight="1" ht="11.25">
      <c r="A60" s="836" t="s">
        <v>16</v>
      </c>
      <c r="B60" s="0" t="s">
        <v>7115</v>
      </c>
      <c r="C60" s="0" t="s">
        <v>7116</v>
      </c>
      <c r="D60" s="0" t="s">
        <v>7123</v>
      </c>
      <c r="E60" s="0" t="s">
        <v>7124</v>
      </c>
      <c r="F60" s="0" t="s">
        <v>7049</v>
      </c>
      <c r="G60" s="0" t="s">
        <v>5562</v>
      </c>
    </row>
    <row customHeight="1" ht="11.25">
      <c r="A61" s="836" t="s">
        <v>16</v>
      </c>
      <c r="B61" s="0" t="s">
        <v>7115</v>
      </c>
      <c r="C61" s="0" t="s">
        <v>7116</v>
      </c>
      <c r="D61" s="0" t="s">
        <v>7125</v>
      </c>
      <c r="E61" s="0" t="s">
        <v>7126</v>
      </c>
      <c r="F61" s="0" t="s">
        <v>7043</v>
      </c>
      <c r="G61" s="0" t="s">
        <v>7127</v>
      </c>
    </row>
    <row customHeight="1" ht="11.25">
      <c r="A62" s="836" t="s">
        <v>16</v>
      </c>
      <c r="B62" s="0" t="s">
        <v>7115</v>
      </c>
      <c r="C62" s="0" t="s">
        <v>7116</v>
      </c>
      <c r="D62" s="0" t="s">
        <v>7128</v>
      </c>
      <c r="E62" s="0" t="s">
        <v>7129</v>
      </c>
      <c r="F62" s="0" t="s">
        <v>7043</v>
      </c>
      <c r="G62" s="0" t="s">
        <v>7130</v>
      </c>
    </row>
    <row customHeight="1" ht="11.25">
      <c r="A63" s="836" t="s">
        <v>16</v>
      </c>
      <c r="B63" s="0" t="s">
        <v>7115</v>
      </c>
      <c r="C63" s="0" t="s">
        <v>7116</v>
      </c>
      <c r="D63" s="0" t="s">
        <v>7115</v>
      </c>
      <c r="E63" s="0" t="s">
        <v>7116</v>
      </c>
      <c r="F63" s="0" t="s">
        <v>7044</v>
      </c>
      <c r="G63" s="0" t="s">
        <v>7131</v>
      </c>
    </row>
    <row customHeight="1" ht="11.25">
      <c r="A64" s="836" t="s">
        <v>16</v>
      </c>
      <c r="B64" s="0" t="s">
        <v>7115</v>
      </c>
      <c r="C64" s="0" t="s">
        <v>7116</v>
      </c>
      <c r="D64" s="0" t="s">
        <v>7132</v>
      </c>
      <c r="E64" s="0" t="s">
        <v>7133</v>
      </c>
      <c r="F64" s="0" t="s">
        <v>7043</v>
      </c>
      <c r="G64" s="0" t="s">
        <v>7134</v>
      </c>
    </row>
    <row customHeight="1" ht="11.25">
      <c r="A65" s="836" t="s">
        <v>16</v>
      </c>
      <c r="B65" s="0" t="s">
        <v>178</v>
      </c>
      <c r="C65" s="0" t="s">
        <v>179</v>
      </c>
      <c r="D65" s="0" t="s">
        <v>178</v>
      </c>
      <c r="E65" s="0" t="s">
        <v>179</v>
      </c>
      <c r="F65" s="0" t="s">
        <v>7037</v>
      </c>
      <c r="G65" s="0" t="s">
        <v>177</v>
      </c>
    </row>
    <row customHeight="1" ht="11.25">
      <c r="A66" s="836" t="s">
        <v>16</v>
      </c>
      <c r="B66" s="0" t="s">
        <v>207</v>
      </c>
      <c r="C66" s="0" t="s">
        <v>208</v>
      </c>
      <c r="D66" s="0" t="s">
        <v>207</v>
      </c>
      <c r="E66" s="0" t="s">
        <v>208</v>
      </c>
      <c r="F66" s="0" t="s">
        <v>7037</v>
      </c>
      <c r="G66" s="0" t="s">
        <v>206</v>
      </c>
    </row>
    <row customHeight="1" ht="11.25">
      <c r="A67" s="836" t="s">
        <v>16</v>
      </c>
      <c r="B67" s="0" t="s">
        <v>217</v>
      </c>
      <c r="C67" s="0" t="s">
        <v>218</v>
      </c>
      <c r="D67" s="0" t="s">
        <v>7135</v>
      </c>
      <c r="E67" s="0" t="s">
        <v>7136</v>
      </c>
      <c r="F67" s="0" t="s">
        <v>7043</v>
      </c>
      <c r="G67" s="0" t="s">
        <v>5880</v>
      </c>
    </row>
    <row customHeight="1" ht="11.25">
      <c r="A68" s="836" t="s">
        <v>16</v>
      </c>
      <c r="B68" s="0" t="s">
        <v>217</v>
      </c>
      <c r="C68" s="0" t="s">
        <v>218</v>
      </c>
      <c r="D68" s="0" t="s">
        <v>7137</v>
      </c>
      <c r="E68" s="0" t="s">
        <v>7138</v>
      </c>
      <c r="F68" s="0" t="s">
        <v>7043</v>
      </c>
      <c r="G68" s="0" t="s">
        <v>7139</v>
      </c>
    </row>
    <row customHeight="1" ht="11.25">
      <c r="A69" s="836" t="s">
        <v>16</v>
      </c>
      <c r="B69" s="0" t="s">
        <v>217</v>
      </c>
      <c r="C69" s="0" t="s">
        <v>218</v>
      </c>
      <c r="D69" s="0" t="s">
        <v>7140</v>
      </c>
      <c r="E69" s="0" t="s">
        <v>7141</v>
      </c>
      <c r="F69" s="0" t="s">
        <v>7043</v>
      </c>
      <c r="G69" s="0" t="s">
        <v>6083</v>
      </c>
    </row>
    <row customHeight="1" ht="11.25">
      <c r="A70" s="836" t="s">
        <v>16</v>
      </c>
      <c r="B70" s="0" t="s">
        <v>217</v>
      </c>
      <c r="C70" s="0" t="s">
        <v>218</v>
      </c>
      <c r="D70" s="0" t="s">
        <v>7142</v>
      </c>
      <c r="E70" s="0" t="s">
        <v>7143</v>
      </c>
      <c r="F70" s="0" t="s">
        <v>7043</v>
      </c>
      <c r="G70" s="0" t="s">
        <v>7144</v>
      </c>
    </row>
    <row customHeight="1" ht="11.25">
      <c r="A71" s="836" t="s">
        <v>16</v>
      </c>
      <c r="B71" s="0" t="s">
        <v>217</v>
      </c>
      <c r="C71" s="0" t="s">
        <v>218</v>
      </c>
      <c r="D71" s="0" t="s">
        <v>7145</v>
      </c>
      <c r="E71" s="0" t="s">
        <v>7146</v>
      </c>
      <c r="F71" s="0" t="s">
        <v>7043</v>
      </c>
      <c r="G71" s="0" t="s">
        <v>7147</v>
      </c>
    </row>
    <row customHeight="1" ht="11.25">
      <c r="A72" s="836" t="s">
        <v>16</v>
      </c>
      <c r="B72" s="0" t="s">
        <v>217</v>
      </c>
      <c r="C72" s="0" t="s">
        <v>218</v>
      </c>
      <c r="D72" s="0" t="s">
        <v>217</v>
      </c>
      <c r="E72" s="0" t="s">
        <v>218</v>
      </c>
      <c r="F72" s="0" t="s">
        <v>7044</v>
      </c>
      <c r="G72" s="0" t="s">
        <v>216</v>
      </c>
    </row>
    <row customHeight="1" ht="11.25">
      <c r="A73" s="836" t="s">
        <v>16</v>
      </c>
      <c r="B73" s="0" t="s">
        <v>217</v>
      </c>
      <c r="C73" s="0" t="s">
        <v>218</v>
      </c>
      <c r="D73" s="0" t="s">
        <v>7148</v>
      </c>
      <c r="E73" s="0" t="s">
        <v>7149</v>
      </c>
      <c r="F73" s="0" t="s">
        <v>7043</v>
      </c>
      <c r="G73" s="0" t="s">
        <v>7150</v>
      </c>
    </row>
    <row customHeight="1" ht="11.25">
      <c r="A74" s="836" t="s">
        <v>16</v>
      </c>
      <c r="B74" s="0" t="s">
        <v>217</v>
      </c>
      <c r="C74" s="0" t="s">
        <v>218</v>
      </c>
      <c r="D74" s="0" t="s">
        <v>7151</v>
      </c>
      <c r="E74" s="0" t="s">
        <v>7152</v>
      </c>
      <c r="F74" s="0" t="s">
        <v>7043</v>
      </c>
      <c r="G74" s="0" t="s">
        <v>7153</v>
      </c>
    </row>
    <row customHeight="1" ht="11.25">
      <c r="A75" s="836" t="s">
        <v>16</v>
      </c>
      <c r="B75" s="0" t="s">
        <v>217</v>
      </c>
      <c r="C75" s="0" t="s">
        <v>218</v>
      </c>
      <c r="D75" s="0" t="s">
        <v>7154</v>
      </c>
      <c r="E75" s="0" t="s">
        <v>7155</v>
      </c>
      <c r="F75" s="0" t="s">
        <v>7043</v>
      </c>
      <c r="G75" s="0" t="s">
        <v>7156</v>
      </c>
    </row>
    <row customHeight="1" ht="11.25">
      <c r="A76" s="836" t="s">
        <v>16</v>
      </c>
      <c r="B76" s="0" t="s">
        <v>7157</v>
      </c>
      <c r="C76" s="0" t="s">
        <v>7158</v>
      </c>
      <c r="D76" s="0" t="s">
        <v>7157</v>
      </c>
      <c r="E76" s="0" t="s">
        <v>7158</v>
      </c>
      <c r="F76" s="0" t="s">
        <v>7037</v>
      </c>
      <c r="G76" s="0" t="s">
        <v>7159</v>
      </c>
    </row>
    <row customHeight="1" ht="11.25">
      <c r="A77" s="836" t="s">
        <v>16</v>
      </c>
      <c r="B77" s="0" t="s">
        <v>7160</v>
      </c>
      <c r="C77" s="0" t="s">
        <v>7161</v>
      </c>
      <c r="D77" s="0" t="s">
        <v>7160</v>
      </c>
      <c r="E77" s="0" t="s">
        <v>7161</v>
      </c>
      <c r="F77" s="0" t="s">
        <v>7038</v>
      </c>
      <c r="G77" s="0" t="s">
        <v>7162</v>
      </c>
    </row>
    <row customHeight="1" ht="11.25">
      <c r="A78" s="836" t="s">
        <v>16</v>
      </c>
      <c r="B78" s="0" t="s">
        <v>212</v>
      </c>
      <c r="C78" s="0" t="s">
        <v>213</v>
      </c>
      <c r="D78" s="0" t="s">
        <v>212</v>
      </c>
      <c r="E78" s="0" t="s">
        <v>213</v>
      </c>
      <c r="F78" s="0" t="s">
        <v>7037</v>
      </c>
      <c r="G78" s="0" t="s">
        <v>211</v>
      </c>
    </row>
    <row customHeight="1" ht="11.25">
      <c r="A79" s="836" t="s">
        <v>16</v>
      </c>
      <c r="B79" s="0" t="s">
        <v>203</v>
      </c>
      <c r="C79" s="0" t="s">
        <v>204</v>
      </c>
      <c r="D79" s="0" t="s">
        <v>203</v>
      </c>
      <c r="E79" s="0" t="s">
        <v>204</v>
      </c>
      <c r="F79" s="0" t="s">
        <v>7037</v>
      </c>
      <c r="G79" s="0" t="s">
        <v>202</v>
      </c>
    </row>
    <row customHeight="1" ht="11.25">
      <c r="A80" s="836" t="s">
        <v>16</v>
      </c>
      <c r="B80" s="0" t="s">
        <v>198</v>
      </c>
      <c r="C80" s="0" t="s">
        <v>199</v>
      </c>
      <c r="D80" s="0" t="s">
        <v>198</v>
      </c>
      <c r="E80" s="0" t="s">
        <v>199</v>
      </c>
      <c r="F80" s="0" t="s">
        <v>7037</v>
      </c>
      <c r="G80" s="0" t="s">
        <v>197</v>
      </c>
    </row>
    <row customHeight="1" ht="11.25">
      <c r="A81" s="836" t="s">
        <v>16</v>
      </c>
      <c r="B81" s="0" t="s">
        <v>183</v>
      </c>
      <c r="C81" s="0" t="s">
        <v>184</v>
      </c>
      <c r="D81" s="0" t="s">
        <v>183</v>
      </c>
      <c r="E81" s="0" t="s">
        <v>184</v>
      </c>
      <c r="F81" s="0" t="s">
        <v>7037</v>
      </c>
      <c r="G81" s="0" t="s">
        <v>182</v>
      </c>
    </row>
    <row customHeight="1" ht="11.25">
      <c r="A82" s="836" t="s">
        <v>16</v>
      </c>
      <c r="B82" s="0" t="s">
        <v>7163</v>
      </c>
      <c r="C82" s="0" t="s">
        <v>7164</v>
      </c>
      <c r="D82" s="0" t="s">
        <v>7165</v>
      </c>
      <c r="E82" s="0" t="s">
        <v>7166</v>
      </c>
      <c r="F82" s="0" t="s">
        <v>7043</v>
      </c>
      <c r="G82" s="0" t="s">
        <v>7167</v>
      </c>
    </row>
    <row customHeight="1" ht="11.25">
      <c r="A83" s="836" t="s">
        <v>16</v>
      </c>
      <c r="B83" s="0" t="s">
        <v>7163</v>
      </c>
      <c r="C83" s="0" t="s">
        <v>7164</v>
      </c>
      <c r="D83" s="0" t="s">
        <v>7168</v>
      </c>
      <c r="E83" s="0" t="s">
        <v>7169</v>
      </c>
      <c r="F83" s="0" t="s">
        <v>7049</v>
      </c>
      <c r="G83" s="0" t="s">
        <v>7170</v>
      </c>
    </row>
    <row customHeight="1" ht="11.25">
      <c r="A84" s="836" t="s">
        <v>16</v>
      </c>
      <c r="B84" s="0" t="s">
        <v>7163</v>
      </c>
      <c r="C84" s="0" t="s">
        <v>7164</v>
      </c>
      <c r="D84" s="0" t="s">
        <v>7171</v>
      </c>
      <c r="E84" s="0" t="s">
        <v>7172</v>
      </c>
      <c r="F84" s="0" t="s">
        <v>7043</v>
      </c>
      <c r="G84" s="0" t="s">
        <v>7173</v>
      </c>
    </row>
    <row customHeight="1" ht="11.25">
      <c r="A85" s="836" t="s">
        <v>16</v>
      </c>
      <c r="B85" s="0" t="s">
        <v>7163</v>
      </c>
      <c r="C85" s="0" t="s">
        <v>7164</v>
      </c>
      <c r="D85" s="0" t="s">
        <v>7174</v>
      </c>
      <c r="E85" s="0" t="s">
        <v>7175</v>
      </c>
      <c r="F85" s="0" t="s">
        <v>7062</v>
      </c>
      <c r="G85" s="0" t="s">
        <v>7176</v>
      </c>
    </row>
    <row customHeight="1" ht="11.25">
      <c r="A86" s="836" t="s">
        <v>16</v>
      </c>
      <c r="B86" s="0" t="s">
        <v>7163</v>
      </c>
      <c r="C86" s="0" t="s">
        <v>7164</v>
      </c>
      <c r="D86" s="0" t="s">
        <v>7177</v>
      </c>
      <c r="E86" s="0" t="s">
        <v>7178</v>
      </c>
      <c r="F86" s="0" t="s">
        <v>7043</v>
      </c>
      <c r="G86" s="0" t="s">
        <v>7179</v>
      </c>
    </row>
    <row customHeight="1" ht="11.25">
      <c r="A87" s="836" t="s">
        <v>16</v>
      </c>
      <c r="B87" s="0" t="s">
        <v>7163</v>
      </c>
      <c r="C87" s="0" t="s">
        <v>7164</v>
      </c>
      <c r="D87" s="0" t="s">
        <v>7163</v>
      </c>
      <c r="E87" s="0" t="s">
        <v>7164</v>
      </c>
      <c r="F87" s="0" t="s">
        <v>7044</v>
      </c>
      <c r="G87" s="0" t="s">
        <v>7180</v>
      </c>
    </row>
    <row customHeight="1" ht="11.25">
      <c r="A88" s="836" t="s">
        <v>16</v>
      </c>
      <c r="B88" s="0" t="s">
        <v>7163</v>
      </c>
      <c r="C88" s="0" t="s">
        <v>7164</v>
      </c>
      <c r="D88" s="0" t="s">
        <v>7181</v>
      </c>
      <c r="E88" s="0" t="s">
        <v>7182</v>
      </c>
      <c r="F88" s="0" t="s">
        <v>7043</v>
      </c>
      <c r="G88" s="0" t="s">
        <v>7183</v>
      </c>
    </row>
    <row customHeight="1" ht="11.25">
      <c r="A89" s="836" t="s">
        <v>16</v>
      </c>
      <c r="B89" s="0" t="s">
        <v>188</v>
      </c>
      <c r="C89" s="0" t="s">
        <v>189</v>
      </c>
      <c r="D89" s="0" t="s">
        <v>188</v>
      </c>
      <c r="E89" s="0" t="s">
        <v>189</v>
      </c>
      <c r="F89" s="0" t="s">
        <v>7037</v>
      </c>
      <c r="G89" s="0" t="s">
        <v>187</v>
      </c>
    </row>
    <row customHeight="1" ht="11.25">
      <c r="A90" s="836" t="s">
        <v>16</v>
      </c>
      <c r="B90" s="0" t="s">
        <v>193</v>
      </c>
      <c r="C90" s="0" t="s">
        <v>194</v>
      </c>
      <c r="D90" s="0" t="s">
        <v>193</v>
      </c>
      <c r="E90" s="0" t="s">
        <v>194</v>
      </c>
      <c r="F90" s="0" t="s">
        <v>7037</v>
      </c>
      <c r="G90" s="0" t="s">
        <v>192</v>
      </c>
    </row>
    <row customHeight="1" ht="11.25">
      <c r="A91" s="836" t="s">
        <v>16</v>
      </c>
      <c r="B91" s="0" t="s">
        <v>7184</v>
      </c>
      <c r="C91" s="0" t="s">
        <v>7185</v>
      </c>
      <c r="D91" s="0" t="s">
        <v>7186</v>
      </c>
      <c r="E91" s="0" t="s">
        <v>7187</v>
      </c>
      <c r="F91" s="0" t="s">
        <v>7043</v>
      </c>
      <c r="G91" s="0" t="s">
        <v>7188</v>
      </c>
    </row>
    <row customHeight="1" ht="11.25">
      <c r="A92" s="836" t="s">
        <v>16</v>
      </c>
      <c r="B92" s="0" t="s">
        <v>7184</v>
      </c>
      <c r="C92" s="0" t="s">
        <v>7185</v>
      </c>
      <c r="D92" s="0" t="s">
        <v>7189</v>
      </c>
      <c r="E92" s="0" t="s">
        <v>7190</v>
      </c>
      <c r="F92" s="0" t="s">
        <v>7043</v>
      </c>
      <c r="G92" s="0" t="s">
        <v>7191</v>
      </c>
    </row>
    <row customHeight="1" ht="11.25">
      <c r="A93" s="836" t="s">
        <v>16</v>
      </c>
      <c r="B93" s="0" t="s">
        <v>7184</v>
      </c>
      <c r="C93" s="0" t="s">
        <v>7185</v>
      </c>
      <c r="D93" s="0" t="s">
        <v>7192</v>
      </c>
      <c r="E93" s="0" t="s">
        <v>7193</v>
      </c>
      <c r="F93" s="0" t="s">
        <v>7043</v>
      </c>
      <c r="G93" s="0" t="s">
        <v>7194</v>
      </c>
    </row>
    <row customHeight="1" ht="11.25">
      <c r="A94" s="836" t="s">
        <v>16</v>
      </c>
      <c r="B94" s="0" t="s">
        <v>7184</v>
      </c>
      <c r="C94" s="0" t="s">
        <v>7185</v>
      </c>
      <c r="D94" s="0" t="s">
        <v>7195</v>
      </c>
      <c r="E94" s="0" t="s">
        <v>7196</v>
      </c>
      <c r="F94" s="0" t="s">
        <v>7062</v>
      </c>
      <c r="G94" s="0" t="s">
        <v>7197</v>
      </c>
    </row>
    <row customHeight="1" ht="11.25">
      <c r="A95" s="836" t="s">
        <v>16</v>
      </c>
      <c r="B95" s="0" t="s">
        <v>7184</v>
      </c>
      <c r="C95" s="0" t="s">
        <v>7185</v>
      </c>
      <c r="D95" s="0" t="s">
        <v>7198</v>
      </c>
      <c r="E95" s="0" t="s">
        <v>7199</v>
      </c>
      <c r="F95" s="0" t="s">
        <v>7043</v>
      </c>
      <c r="G95" s="0" t="s">
        <v>7200</v>
      </c>
    </row>
    <row customHeight="1" ht="11.25">
      <c r="A96" s="836" t="s">
        <v>16</v>
      </c>
      <c r="B96" s="0" t="s">
        <v>7184</v>
      </c>
      <c r="C96" s="0" t="s">
        <v>7185</v>
      </c>
      <c r="D96" s="0" t="s">
        <v>7184</v>
      </c>
      <c r="E96" s="0" t="s">
        <v>7185</v>
      </c>
      <c r="F96" s="0" t="s">
        <v>7044</v>
      </c>
      <c r="G96" s="0" t="s">
        <v>7201</v>
      </c>
    </row>
    <row customHeight="1" ht="11.25">
      <c r="A97" s="836" t="s">
        <v>16</v>
      </c>
      <c r="B97" s="0" t="s">
        <v>7184</v>
      </c>
      <c r="C97" s="0" t="s">
        <v>7185</v>
      </c>
      <c r="D97" s="0" t="s">
        <v>7202</v>
      </c>
      <c r="E97" s="0" t="s">
        <v>7203</v>
      </c>
      <c r="F97" s="0" t="s">
        <v>7062</v>
      </c>
      <c r="G97" s="0" t="s">
        <v>7204</v>
      </c>
    </row>
    <row customHeight="1" ht="11.25">
      <c r="A98" s="836" t="s">
        <v>16</v>
      </c>
      <c r="B98" s="0" t="s">
        <v>7184</v>
      </c>
      <c r="C98" s="0" t="s">
        <v>7185</v>
      </c>
      <c r="D98" s="0" t="s">
        <v>7205</v>
      </c>
      <c r="E98" s="0" t="s">
        <v>7206</v>
      </c>
      <c r="F98" s="0" t="s">
        <v>7043</v>
      </c>
      <c r="G98" s="0" t="s">
        <v>7207</v>
      </c>
    </row>
    <row customHeight="1" ht="11.25">
      <c r="A99" s="836" t="s">
        <v>16</v>
      </c>
      <c r="B99" s="0" t="s">
        <v>222</v>
      </c>
      <c r="C99" s="0" t="s">
        <v>223</v>
      </c>
      <c r="D99" s="0" t="s">
        <v>222</v>
      </c>
      <c r="E99" s="0" t="s">
        <v>223</v>
      </c>
      <c r="F99" s="0" t="s">
        <v>7037</v>
      </c>
      <c r="G99" s="0" t="s">
        <v>221</v>
      </c>
    </row>
    <row customHeight="1" ht="11.25">
      <c r="A100" s="836" t="s">
        <v>16</v>
      </c>
      <c r="B100" s="0" t="s">
        <v>7208</v>
      </c>
      <c r="C100" s="0" t="s">
        <v>7209</v>
      </c>
      <c r="D100" s="0" t="s">
        <v>7210</v>
      </c>
      <c r="E100" s="0" t="s">
        <v>7211</v>
      </c>
      <c r="F100" s="0" t="s">
        <v>7043</v>
      </c>
      <c r="G100" s="0" t="s">
        <v>7212</v>
      </c>
    </row>
    <row customHeight="1" ht="11.25">
      <c r="A101" s="836" t="s">
        <v>16</v>
      </c>
      <c r="B101" s="0" t="s">
        <v>7208</v>
      </c>
      <c r="C101" s="0" t="s">
        <v>7209</v>
      </c>
      <c r="D101" s="0" t="s">
        <v>7213</v>
      </c>
      <c r="E101" s="0" t="s">
        <v>7214</v>
      </c>
      <c r="F101" s="0" t="s">
        <v>7043</v>
      </c>
      <c r="G101" s="0" t="s">
        <v>7215</v>
      </c>
    </row>
    <row customHeight="1" ht="11.25">
      <c r="A102" s="836" t="s">
        <v>16</v>
      </c>
      <c r="B102" s="0" t="s">
        <v>7208</v>
      </c>
      <c r="C102" s="0" t="s">
        <v>7209</v>
      </c>
      <c r="D102" s="0" t="s">
        <v>7216</v>
      </c>
      <c r="E102" s="0" t="s">
        <v>7217</v>
      </c>
      <c r="F102" s="0" t="s">
        <v>7043</v>
      </c>
      <c r="G102" s="0" t="s">
        <v>7218</v>
      </c>
    </row>
    <row customHeight="1" ht="11.25">
      <c r="A103" s="836" t="s">
        <v>16</v>
      </c>
      <c r="B103" s="0" t="s">
        <v>7208</v>
      </c>
      <c r="C103" s="0" t="s">
        <v>7209</v>
      </c>
      <c r="D103" s="0" t="s">
        <v>7219</v>
      </c>
      <c r="E103" s="0" t="s">
        <v>7220</v>
      </c>
      <c r="F103" s="0" t="s">
        <v>7043</v>
      </c>
      <c r="G103" s="0" t="s">
        <v>7221</v>
      </c>
    </row>
    <row customHeight="1" ht="11.25">
      <c r="A104" s="836" t="s">
        <v>16</v>
      </c>
      <c r="B104" s="0" t="s">
        <v>7208</v>
      </c>
      <c r="C104" s="0" t="s">
        <v>7209</v>
      </c>
      <c r="D104" s="0" t="s">
        <v>7208</v>
      </c>
      <c r="E104" s="0" t="s">
        <v>7209</v>
      </c>
      <c r="F104" s="0" t="s">
        <v>7044</v>
      </c>
      <c r="G104" s="0" t="s">
        <v>7222</v>
      </c>
    </row>
    <row customHeight="1" ht="11.25">
      <c r="A105" s="836" t="s">
        <v>16</v>
      </c>
      <c r="B105" s="0" t="s">
        <v>7208</v>
      </c>
      <c r="C105" s="0" t="s">
        <v>7209</v>
      </c>
      <c r="D105" s="0" t="s">
        <v>7223</v>
      </c>
      <c r="E105" s="0" t="s">
        <v>7224</v>
      </c>
      <c r="F105" s="0" t="s">
        <v>7043</v>
      </c>
      <c r="G105" s="0" t="s">
        <v>7225</v>
      </c>
    </row>
    <row customHeight="1" ht="11.25">
      <c r="A106" s="836" t="s">
        <v>16</v>
      </c>
      <c r="B106" s="0" t="s">
        <v>231</v>
      </c>
      <c r="C106" s="0" t="s">
        <v>232</v>
      </c>
      <c r="D106" s="0" t="s">
        <v>231</v>
      </c>
      <c r="E106" s="0" t="s">
        <v>232</v>
      </c>
      <c r="F106" s="0" t="s">
        <v>7038</v>
      </c>
      <c r="G106" s="0" t="s">
        <v>230</v>
      </c>
    </row>
    <row customHeight="1" ht="11.25">
      <c r="A107" s="836" t="s">
        <v>16</v>
      </c>
      <c r="B107" s="0" t="s">
        <v>7226</v>
      </c>
      <c r="C107" s="0" t="s">
        <v>7227</v>
      </c>
      <c r="D107" s="0" t="s">
        <v>7226</v>
      </c>
      <c r="E107" s="0" t="s">
        <v>7227</v>
      </c>
      <c r="F107" s="0" t="s">
        <v>7038</v>
      </c>
      <c r="G107" s="0" t="s">
        <v>7228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5160DC-B6D1-C64A-DCCB-718896604C6F}" mc:Ignorable="x14ac xr xr2 xr3">
  <sheetPr>
    <tabColor rgb="FFFFCC99"/>
  </sheetPr>
  <dimension ref="A1:I15"/>
  <sheetViews>
    <sheetView topLeftCell="A1" showGridLines="0" workbookViewId="0">
      <selection activeCell="A1" sqref="A1"/>
    </sheetView>
  </sheetViews>
  <sheetFormatPr defaultColWidth="9.140625" customHeight="1" defaultRowHeight="11.25"/>
  <cols>
    <col min="1" max="1" style="28962" width="13.8515625" customWidth="1"/>
    <col min="2" max="2" style="28962" width="10.421875" customWidth="1"/>
    <col min="3" max="3" style="28962" width="7.57421875" customWidth="1"/>
    <col min="4" max="4" style="28962" width="13.8515625" customWidth="1"/>
    <col min="5" max="5" style="28962" width="11.57421875" customWidth="1"/>
    <col min="6" max="6" style="28962" width="16.28125" customWidth="1"/>
    <col min="7" max="7" style="28962" width="16.00390625" customWidth="1"/>
    <col min="8" max="9" style="28962" width="16.140625" customWidth="1"/>
  </cols>
  <sheetData>
    <row customHeight="1" ht="11.25">
      <c r="A1" s="1298" t="s">
        <v>7229</v>
      </c>
      <c r="B1" s="1298" t="s">
        <v>7230</v>
      </c>
      <c r="C1" s="1622" t="s">
        <v>7231</v>
      </c>
      <c r="D1" s="1298" t="s">
        <v>7232</v>
      </c>
      <c r="E1" s="1298" t="s">
        <v>7233</v>
      </c>
      <c r="F1" s="1622" t="s">
        <v>7234</v>
      </c>
      <c r="G1" s="1622" t="s">
        <v>7235</v>
      </c>
      <c r="H1" s="1622" t="s">
        <v>7236</v>
      </c>
      <c r="I1" s="1622" t="s">
        <v>7237</v>
      </c>
    </row>
    <row customHeight="1" ht="11.25">
      <c r="A2" s="6231" t="s">
        <v>132</v>
      </c>
      <c r="B2" s="6231" t="s">
        <v>7238</v>
      </c>
      <c r="C2" s="6231" t="s">
        <v>22</v>
      </c>
      <c r="D2" s="6231" t="s">
        <v>7239</v>
      </c>
      <c r="E2" s="6231" t="s">
        <v>7240</v>
      </c>
      <c r="F2" s="6231" t="s">
        <v>22</v>
      </c>
      <c r="G2" s="6231" t="s">
        <v>22</v>
      </c>
      <c r="H2" s="6231" t="s">
        <v>22</v>
      </c>
      <c r="I2" s="6231" t="s">
        <v>22</v>
      </c>
    </row>
    <row customHeight="1" ht="11.25">
      <c r="A3" s="6231" t="s">
        <v>102</v>
      </c>
      <c r="B3" s="6231" t="s">
        <v>7241</v>
      </c>
      <c r="C3" s="6231" t="s">
        <v>22</v>
      </c>
      <c r="D3" s="6231" t="s">
        <v>7239</v>
      </c>
      <c r="E3" s="6231" t="s">
        <v>7242</v>
      </c>
      <c r="F3" s="6231" t="s">
        <v>22</v>
      </c>
      <c r="G3" s="6231" t="s">
        <v>22</v>
      </c>
      <c r="H3" s="6231" t="s">
        <v>22</v>
      </c>
      <c r="I3" s="6231" t="s">
        <v>22</v>
      </c>
    </row>
    <row customHeight="1" ht="11.25">
      <c r="A4" s="6231" t="s">
        <v>90</v>
      </c>
      <c r="B4" s="6231" t="s">
        <v>7243</v>
      </c>
      <c r="C4" s="6231" t="s">
        <v>22</v>
      </c>
      <c r="D4" s="6231" t="s">
        <v>7244</v>
      </c>
      <c r="E4" s="6231" t="s">
        <v>7245</v>
      </c>
      <c r="F4" s="6231" t="s">
        <v>22</v>
      </c>
      <c r="G4" s="6231" t="s">
        <v>22</v>
      </c>
      <c r="H4" s="6231" t="s">
        <v>22</v>
      </c>
      <c r="I4" s="6231" t="s">
        <v>22</v>
      </c>
    </row>
    <row customHeight="1" ht="11.25">
      <c r="A5" s="6231" t="s">
        <v>91</v>
      </c>
      <c r="B5" s="6231" t="s">
        <v>7246</v>
      </c>
      <c r="C5" s="6231" t="s">
        <v>22</v>
      </c>
      <c r="D5" s="6231" t="s">
        <v>7247</v>
      </c>
      <c r="E5" s="6231" t="s">
        <v>7242</v>
      </c>
      <c r="F5" s="6231" t="s">
        <v>22</v>
      </c>
      <c r="G5" s="6231" t="s">
        <v>22</v>
      </c>
      <c r="H5" s="6231" t="s">
        <v>22</v>
      </c>
      <c r="I5" s="6231" t="s">
        <v>22</v>
      </c>
    </row>
    <row customHeight="1" ht="11.25">
      <c r="A6" s="6231" t="s">
        <v>114</v>
      </c>
      <c r="B6" s="6231" t="s">
        <v>7248</v>
      </c>
      <c r="C6" s="6231" t="s">
        <v>22</v>
      </c>
      <c r="D6" s="6231" t="s">
        <v>7247</v>
      </c>
      <c r="E6" s="6231" t="s">
        <v>7249</v>
      </c>
      <c r="F6" s="6231" t="s">
        <v>22</v>
      </c>
      <c r="G6" s="6231" t="s">
        <v>22</v>
      </c>
      <c r="H6" s="6231" t="s">
        <v>22</v>
      </c>
      <c r="I6" s="6231" t="s">
        <v>22</v>
      </c>
    </row>
    <row customHeight="1" ht="11.25">
      <c r="A7" s="6231" t="s">
        <v>92</v>
      </c>
      <c r="B7" s="6231" t="s">
        <v>7250</v>
      </c>
      <c r="C7" s="6231" t="s">
        <v>22</v>
      </c>
      <c r="D7" s="6231" t="s">
        <v>7251</v>
      </c>
      <c r="E7" s="6231" t="s">
        <v>7240</v>
      </c>
      <c r="F7" s="6231" t="s">
        <v>22</v>
      </c>
      <c r="G7" s="6231" t="s">
        <v>22</v>
      </c>
      <c r="H7" s="6231" t="s">
        <v>22</v>
      </c>
      <c r="I7" s="6231" t="s">
        <v>22</v>
      </c>
    </row>
    <row customHeight="1" ht="11.25">
      <c r="A8" s="6231" t="s">
        <v>93</v>
      </c>
      <c r="B8" s="6231" t="s">
        <v>7252</v>
      </c>
      <c r="C8" s="6231" t="s">
        <v>22</v>
      </c>
      <c r="D8" s="6231" t="s">
        <v>7247</v>
      </c>
      <c r="E8" s="6231" t="s">
        <v>7249</v>
      </c>
      <c r="F8" s="6231" t="s">
        <v>22</v>
      </c>
      <c r="G8" s="6231" t="s">
        <v>22</v>
      </c>
      <c r="H8" s="6231" t="s">
        <v>22</v>
      </c>
      <c r="I8" s="6231" t="s">
        <v>22</v>
      </c>
    </row>
    <row customHeight="1" ht="11.25">
      <c r="A9" s="6231" t="s">
        <v>126</v>
      </c>
      <c r="B9" s="6231" t="s">
        <v>7253</v>
      </c>
      <c r="C9" s="6231" t="s">
        <v>22</v>
      </c>
      <c r="D9" s="6231" t="s">
        <v>7254</v>
      </c>
      <c r="E9" s="6231" t="s">
        <v>7249</v>
      </c>
      <c r="F9" s="6231" t="s">
        <v>22</v>
      </c>
      <c r="G9" s="6231" t="s">
        <v>22</v>
      </c>
      <c r="H9" s="6231" t="s">
        <v>22</v>
      </c>
      <c r="I9" s="6231" t="s">
        <v>22</v>
      </c>
    </row>
    <row customHeight="1" ht="11.25">
      <c r="A10" s="6231" t="s">
        <v>130</v>
      </c>
      <c r="B10" s="6231" t="s">
        <v>7255</v>
      </c>
      <c r="C10" s="6231" t="s">
        <v>22</v>
      </c>
      <c r="D10" s="6231" t="s">
        <v>7247</v>
      </c>
      <c r="E10" s="6231" t="s">
        <v>7249</v>
      </c>
      <c r="F10" s="6231" t="s">
        <v>22</v>
      </c>
      <c r="G10" s="6231" t="s">
        <v>22</v>
      </c>
      <c r="H10" s="6231" t="s">
        <v>22</v>
      </c>
      <c r="I10" s="6231" t="s">
        <v>22</v>
      </c>
    </row>
    <row customHeight="1" ht="11.25">
      <c r="A11" s="6231" t="s">
        <v>135</v>
      </c>
      <c r="B11" s="6231" t="s">
        <v>7256</v>
      </c>
      <c r="C11" s="6231" t="s">
        <v>22</v>
      </c>
      <c r="D11" s="6231" t="s">
        <v>7239</v>
      </c>
      <c r="E11" s="6231" t="s">
        <v>7242</v>
      </c>
      <c r="F11" s="6231" t="s">
        <v>22</v>
      </c>
      <c r="G11" s="6231" t="s">
        <v>22</v>
      </c>
      <c r="H11" s="6231" t="s">
        <v>22</v>
      </c>
      <c r="I11" s="6231" t="s">
        <v>22</v>
      </c>
    </row>
    <row customHeight="1" ht="11.25">
      <c r="A12" s="6231" t="s">
        <v>140</v>
      </c>
      <c r="B12" s="6231" t="s">
        <v>7257</v>
      </c>
      <c r="C12" s="6231" t="s">
        <v>22</v>
      </c>
      <c r="D12" s="6231" t="s">
        <v>7247</v>
      </c>
      <c r="E12" s="6231" t="s">
        <v>7249</v>
      </c>
      <c r="F12" s="6231" t="s">
        <v>22</v>
      </c>
      <c r="G12" s="6231" t="s">
        <v>22</v>
      </c>
      <c r="H12" s="6231" t="s">
        <v>22</v>
      </c>
      <c r="I12" s="6231" t="s">
        <v>22</v>
      </c>
    </row>
    <row customHeight="1" ht="11.25">
      <c r="A13" s="6231" t="s">
        <v>142</v>
      </c>
      <c r="B13" s="6231" t="s">
        <v>7258</v>
      </c>
      <c r="C13" s="6231" t="s">
        <v>22</v>
      </c>
      <c r="D13" s="6231" t="s">
        <v>7247</v>
      </c>
      <c r="E13" s="6231" t="s">
        <v>7249</v>
      </c>
      <c r="F13" s="6231" t="s">
        <v>22</v>
      </c>
      <c r="G13" s="6231" t="s">
        <v>22</v>
      </c>
      <c r="H13" s="6231" t="s">
        <v>22</v>
      </c>
      <c r="I13" s="6231" t="s">
        <v>22</v>
      </c>
    </row>
    <row customHeight="1" ht="11.25">
      <c r="A14" s="6231" t="s">
        <v>147</v>
      </c>
      <c r="B14" s="6231" t="s">
        <v>7259</v>
      </c>
      <c r="C14" s="6231" t="s">
        <v>22</v>
      </c>
      <c r="D14" s="6231" t="s">
        <v>7260</v>
      </c>
      <c r="E14" s="6231" t="s">
        <v>7261</v>
      </c>
      <c r="F14" s="6231" t="s">
        <v>22</v>
      </c>
      <c r="G14" s="6231" t="s">
        <v>22</v>
      </c>
      <c r="H14" s="6231" t="s">
        <v>22</v>
      </c>
      <c r="I14" s="6231" t="s">
        <v>22</v>
      </c>
    </row>
    <row customHeight="1" ht="11.25">
      <c r="A15" s="6231" t="s">
        <v>152</v>
      </c>
      <c r="B15" s="6231" t="s">
        <v>7262</v>
      </c>
      <c r="C15" s="6231" t="s">
        <v>22</v>
      </c>
      <c r="D15" s="6231" t="s">
        <v>7263</v>
      </c>
      <c r="E15" s="6231" t="s">
        <v>7264</v>
      </c>
      <c r="F15" s="6231" t="s">
        <v>22</v>
      </c>
      <c r="G15" s="6231" t="s">
        <v>22</v>
      </c>
      <c r="H15" s="6231" t="s">
        <v>22</v>
      </c>
      <c r="I15" s="6231"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B6E495-1D82-AD2C-7BC5-4030C5143ECC}"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A18F98-D646-1627-FF32-6B70EE8B497F}"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8479" width="9.140625" hidden="1" customWidth="1"/>
    <col min="2" max="2" style="28229" width="9.140625" hidden="1" customWidth="1"/>
    <col min="3" max="3" style="28744" width="3.00390625" customWidth="1"/>
    <col min="4" max="4" style="28229" width="5.00390625" customWidth="1"/>
    <col min="5" max="5" style="28229" width="48.00390625" customWidth="1"/>
    <col min="6" max="6" style="28229" width="38.00390625" customWidth="1"/>
    <col min="7" max="7" style="28229" width="1.7109375" hidden="1" customWidth="1"/>
    <col min="8" max="11" style="28229" width="19.8515625" customWidth="1"/>
    <col min="12" max="12" style="28229" width="9.7109375" customWidth="1"/>
    <col min="13" max="18" style="28229" width="19.8515625" customWidth="1"/>
    <col min="19" max="19" style="28229" width="1.7109375" hidden="1" customWidth="1"/>
    <col min="20" max="22" style="28229" width="19.8515625" hidden="1" customWidth="1"/>
    <col min="23" max="23" style="28229" width="1.7109375" hidden="1" customWidth="1"/>
    <col min="24" max="26" style="28229" width="19.8515625" hidden="1" customWidth="1"/>
    <col min="27" max="27" style="28229" width="1.7109375" hidden="1" customWidth="1"/>
    <col min="28" max="29" style="28229" width="19.8515625" hidden="1" customWidth="1"/>
    <col min="30" max="30" style="28229" width="1.7109375" hidden="1" customWidth="1"/>
    <col min="31" max="31" style="28229" width="103.7109375" customWidth="1"/>
    <col min="32" max="34" style="28229" width="103.7109375" hidden="1" customWidth="1"/>
    <col min="35" max="35" style="26438" width="3.00390625" customWidth="1"/>
    <col min="36" max="38" style="27100" width="10.00390625" customWidth="1"/>
    <col min="39" max="39" style="27100" width="13.7109375" hidden="1" customWidth="1"/>
    <col min="40" max="40" style="27100" width="15.00390625" customWidth="1"/>
    <col min="41" max="41" style="27100" width="16.00390625" customWidth="1"/>
    <col min="42" max="45" style="27100" width="10.00390625" customWidth="1"/>
    <col min="46" max="46" style="28229" width="10.57421875" hidden="1"/>
  </cols>
  <sheetData>
    <row customHeight="1" ht="22.5" hidden="1">
      <c r="E1" s="875"/>
      <c r="F1" s="875"/>
      <c r="G1" s="875"/>
      <c r="H1" s="2680" t="s">
        <v>476</v>
      </c>
      <c r="I1" s="2680"/>
      <c r="J1" s="2680"/>
      <c r="K1" s="2680"/>
      <c r="L1" s="2680"/>
      <c r="M1" s="2680"/>
      <c r="N1" s="2680"/>
      <c r="O1" s="2680"/>
      <c r="P1" s="2680"/>
      <c r="Q1" s="2680"/>
      <c r="R1" s="2680"/>
      <c r="T1" s="2680" t="s">
        <v>477</v>
      </c>
      <c r="U1" s="2680"/>
      <c r="V1" s="2680"/>
      <c r="X1" s="2680" t="s">
        <v>478</v>
      </c>
      <c r="Y1" s="2680"/>
      <c r="Z1" s="2680"/>
      <c r="AB1" s="2680" t="s">
        <v>479</v>
      </c>
      <c r="AC1" s="2680"/>
      <c r="AT1" s="910" t="s">
        <v>14</v>
      </c>
    </row>
    <row customHeight="1" ht="14.25" hidden="1">
      <c r="AT2" s="910">
        <v>0</v>
      </c>
    </row>
    <row s="26452" customFormat="1" customHeight="1" ht="5.25">
      <c r="C3" s="1164"/>
      <c r="D3" s="1165"/>
      <c r="E3" s="1165"/>
      <c r="F3" s="1165"/>
      <c r="G3" s="1165"/>
      <c r="H3" s="1165" t="s">
        <v>480</v>
      </c>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J3" s="974"/>
      <c r="AK3" s="974"/>
      <c r="AL3" s="974"/>
      <c r="AM3" s="974"/>
      <c r="AN3" s="974"/>
      <c r="AO3" s="974"/>
      <c r="AP3" s="974"/>
      <c r="AQ3" s="974"/>
      <c r="AR3" s="974"/>
      <c r="AS3" s="974"/>
      <c r="AT3" s="1163">
        <v>5</v>
      </c>
    </row>
    <row customHeight="1" ht="39.75">
      <c r="C4" s="913"/>
      <c r="D4" s="262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21"/>
      <c r="F4" s="2621"/>
      <c r="G4" s="2621"/>
      <c r="H4" s="2621"/>
      <c r="I4" s="2621"/>
      <c r="J4" s="2621"/>
      <c r="K4" s="2621"/>
      <c r="L4" s="2621"/>
      <c r="M4" s="2621"/>
      <c r="N4" s="2621"/>
      <c r="O4" s="2621"/>
      <c r="P4" s="2621"/>
      <c r="Q4" s="2621"/>
      <c r="R4" s="2622"/>
      <c r="S4" s="1316"/>
      <c r="T4" s="1162"/>
      <c r="U4" s="1162"/>
      <c r="V4" s="1162"/>
      <c r="W4" s="1162"/>
      <c r="X4" s="1162"/>
      <c r="Y4" s="1162"/>
      <c r="Z4" s="1162"/>
      <c r="AA4" s="1162"/>
      <c r="AB4" s="1162"/>
      <c r="AC4" s="1162"/>
      <c r="AD4" s="1162"/>
      <c r="AE4" s="954"/>
      <c r="AF4" s="954"/>
      <c r="AG4" s="954"/>
      <c r="AH4" s="954"/>
      <c r="AI4" s="951"/>
      <c r="AT4" s="910">
        <v>38</v>
      </c>
    </row>
    <row s="28229" customFormat="1" customHeight="1" ht="18">
      <c r="A5" s="1222"/>
      <c r="C5" s="1285"/>
      <c r="D5" s="2677" t="str">
        <f>IF(org=0,"Не определено",org)</f>
        <v>КГУП "Примтеплоэнерго"</v>
      </c>
      <c r="E5" s="2678"/>
      <c r="F5" s="2678"/>
      <c r="G5" s="2678"/>
      <c r="H5" s="2678"/>
      <c r="I5" s="2678"/>
      <c r="J5" s="2678"/>
      <c r="K5" s="2678"/>
      <c r="L5" s="2678"/>
      <c r="M5" s="2678"/>
      <c r="N5" s="2678"/>
      <c r="O5" s="2678"/>
      <c r="P5" s="2678"/>
      <c r="Q5" s="2678"/>
      <c r="R5" s="2679"/>
      <c r="S5" s="1316"/>
      <c r="T5" s="1162"/>
      <c r="U5" s="1162"/>
      <c r="V5" s="1162"/>
      <c r="W5" s="1162"/>
      <c r="X5" s="1162"/>
      <c r="Y5" s="1162"/>
      <c r="Z5" s="1162"/>
      <c r="AA5" s="1162"/>
      <c r="AB5" s="1162"/>
      <c r="AC5" s="1162"/>
      <c r="AD5" s="1162"/>
      <c r="AE5" s="954"/>
      <c r="AF5" s="954"/>
      <c r="AG5" s="954"/>
      <c r="AH5" s="954"/>
      <c r="AI5" s="951"/>
      <c r="AJ5" s="974"/>
      <c r="AK5" s="974"/>
      <c r="AL5" s="974"/>
      <c r="AM5" s="974"/>
      <c r="AN5" s="974"/>
      <c r="AO5" s="974"/>
      <c r="AP5" s="974"/>
      <c r="AQ5" s="974"/>
      <c r="AR5" s="974"/>
      <c r="AS5" s="974"/>
      <c r="AT5" s="1221">
        <v>17</v>
      </c>
    </row>
    <row s="26457" customFormat="1" customHeight="1" ht="11.549999999999999">
      <c r="A6" s="942"/>
      <c r="C6" s="949"/>
      <c r="D6" s="948"/>
      <c r="E6" s="948"/>
      <c r="F6" s="948"/>
      <c r="G6" s="948"/>
      <c r="H6" s="948"/>
      <c r="I6" s="948"/>
      <c r="J6" s="948"/>
      <c r="K6" s="948"/>
      <c r="L6" s="948"/>
      <c r="M6" s="948"/>
      <c r="N6" s="948"/>
      <c r="O6" s="948"/>
      <c r="P6" s="948"/>
      <c r="Q6" s="948"/>
      <c r="R6" s="1215"/>
      <c r="S6" s="1215"/>
      <c r="T6" s="948"/>
      <c r="U6" s="948"/>
      <c r="V6" s="1175"/>
      <c r="W6" s="1175"/>
      <c r="X6" s="948"/>
      <c r="Y6" s="948"/>
      <c r="Z6" s="1175"/>
      <c r="AA6" s="1175"/>
      <c r="AB6" s="948"/>
      <c r="AC6" s="1175"/>
      <c r="AD6" s="1175"/>
      <c r="AE6" s="948"/>
      <c r="AF6" s="948"/>
      <c r="AG6" s="948"/>
      <c r="AH6" s="948"/>
      <c r="AJ6" s="952"/>
      <c r="AK6" s="952"/>
      <c r="AL6" s="952"/>
      <c r="AM6" s="952"/>
      <c r="AN6" s="952"/>
      <c r="AO6" s="952"/>
      <c r="AP6" s="952"/>
      <c r="AQ6" s="952"/>
      <c r="AR6" s="952"/>
      <c r="AS6" s="952"/>
      <c r="AT6" s="943">
        <v>11</v>
      </c>
    </row>
    <row customHeight="1" ht="14.699999999999998">
      <c r="C7" s="913"/>
      <c r="D7" s="2681" t="s">
        <v>424</v>
      </c>
      <c r="E7" s="2682"/>
      <c r="F7" s="2682"/>
      <c r="G7" s="2682"/>
      <c r="H7" s="2682"/>
      <c r="I7" s="2682"/>
      <c r="J7" s="2682"/>
      <c r="K7" s="2682"/>
      <c r="L7" s="2682"/>
      <c r="M7" s="2682"/>
      <c r="N7" s="2682"/>
      <c r="O7" s="2682"/>
      <c r="P7" s="2682"/>
      <c r="Q7" s="2682"/>
      <c r="R7" s="2682"/>
      <c r="S7" s="2682"/>
      <c r="T7" s="2682"/>
      <c r="U7" s="2682"/>
      <c r="V7" s="2682"/>
      <c r="W7" s="2682"/>
      <c r="X7" s="2682"/>
      <c r="Y7" s="2682"/>
      <c r="Z7" s="2682"/>
      <c r="AA7" s="2682"/>
      <c r="AB7" s="2682"/>
      <c r="AC7" s="2682"/>
      <c r="AD7" s="2683"/>
      <c r="AE7" s="2686" t="s">
        <v>425</v>
      </c>
      <c r="AF7" s="2686" t="s">
        <v>425</v>
      </c>
      <c r="AG7" s="2686" t="s">
        <v>425</v>
      </c>
      <c r="AH7" s="2686" t="s">
        <v>425</v>
      </c>
      <c r="AT7" s="910">
        <v>14</v>
      </c>
    </row>
    <row customHeight="1" ht="27.299999999999997">
      <c r="C8" s="913"/>
      <c r="D8" s="2590" t="s">
        <v>88</v>
      </c>
      <c r="E8" s="2686" t="str">
        <f>"Наименование "&amp;IF(TEMPLATE_SPHERE&lt;&gt;"HEAT","централизованной ","")&amp;"системы "&amp;TEMPLATE_SPHERE_RUS</f>
        <v>Наименование системы теплоснабжения</v>
      </c>
      <c r="F8" s="2686" t="str">
        <f>IF(TEMPLATE_SPHERE&lt;&gt;"HEAT","Регулируемый вид деятельности","Вид регулируемой деятельности")</f>
        <v>Вид регулируемой деятельности</v>
      </c>
      <c r="G8" s="1291"/>
      <c r="H8" s="2687" t="s">
        <v>481</v>
      </c>
      <c r="I8" s="2689" t="s">
        <v>482</v>
      </c>
      <c r="J8" s="2686" t="s">
        <v>483</v>
      </c>
      <c r="K8" s="2686"/>
      <c r="L8" s="2686"/>
      <c r="M8" s="2681"/>
      <c r="N8" s="2686" t="s">
        <v>484</v>
      </c>
      <c r="O8" s="2686"/>
      <c r="P8" s="2686" t="s">
        <v>485</v>
      </c>
      <c r="Q8" s="2686"/>
      <c r="R8" s="2693" t="s">
        <v>486</v>
      </c>
      <c r="S8" s="1287"/>
      <c r="T8" s="2691" t="s">
        <v>487</v>
      </c>
      <c r="U8" s="2691" t="s">
        <v>488</v>
      </c>
      <c r="V8" s="2691" t="s">
        <v>489</v>
      </c>
      <c r="W8" s="1289"/>
      <c r="X8" s="2691" t="s">
        <v>490</v>
      </c>
      <c r="Y8" s="2691" t="s">
        <v>491</v>
      </c>
      <c r="Z8" s="2691" t="s">
        <v>492</v>
      </c>
      <c r="AA8" s="1289"/>
      <c r="AB8" s="2691" t="s">
        <v>493</v>
      </c>
      <c r="AC8" s="2691" t="s">
        <v>486</v>
      </c>
      <c r="AD8" s="1289"/>
      <c r="AE8" s="2686"/>
      <c r="AF8" s="2686"/>
      <c r="AG8" s="2686"/>
      <c r="AH8" s="2686"/>
      <c r="AT8" s="910">
        <v>26</v>
      </c>
    </row>
    <row customHeight="1" ht="46.199999999999996">
      <c r="C9" s="913"/>
      <c r="D9" s="2590"/>
      <c r="E9" s="2686"/>
      <c r="F9" s="2686"/>
      <c r="G9" s="1292"/>
      <c r="H9" s="2688"/>
      <c r="I9" s="2690"/>
      <c r="J9" s="888" t="s">
        <v>494</v>
      </c>
      <c r="K9" s="888" t="s">
        <v>495</v>
      </c>
      <c r="L9" s="888" t="s">
        <v>496</v>
      </c>
      <c r="M9" s="894" t="s">
        <v>497</v>
      </c>
      <c r="N9" s="888" t="s">
        <v>498</v>
      </c>
      <c r="O9" s="888" t="s">
        <v>497</v>
      </c>
      <c r="P9" s="888" t="s">
        <v>499</v>
      </c>
      <c r="Q9" s="888" t="s">
        <v>497</v>
      </c>
      <c r="R9" s="2694"/>
      <c r="S9" s="1288"/>
      <c r="T9" s="2692"/>
      <c r="U9" s="2692"/>
      <c r="V9" s="2692"/>
      <c r="W9" s="1290"/>
      <c r="X9" s="2692"/>
      <c r="Y9" s="2692"/>
      <c r="Z9" s="2692"/>
      <c r="AA9" s="1290"/>
      <c r="AB9" s="2692"/>
      <c r="AC9" s="2692"/>
      <c r="AD9" s="1290"/>
      <c r="AE9" s="2686"/>
      <c r="AF9" s="2686"/>
      <c r="AG9" s="2686"/>
      <c r="AH9" s="2686"/>
      <c r="AT9" s="910">
        <v>44</v>
      </c>
    </row>
    <row customHeight="1" ht="12" hidden="1">
      <c r="C10" s="950"/>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0"/>
      <c r="AP10" s="963"/>
      <c r="AQ10" s="963"/>
      <c r="AT10" s="910">
        <v>0</v>
      </c>
    </row>
    <row s="26694" customFormat="1" customHeight="1" ht="11.25" hidden="1">
      <c r="C11" s="961"/>
      <c r="D11" s="962" t="s">
        <v>500</v>
      </c>
      <c r="E11" s="962"/>
      <c r="F11" s="962"/>
      <c r="G11" s="962"/>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898"/>
      <c r="AF11" s="898"/>
      <c r="AG11" s="898"/>
      <c r="AH11" s="898"/>
      <c r="AJ11" s="952"/>
      <c r="AK11" s="952"/>
      <c r="AL11" s="952"/>
      <c r="AM11" s="952"/>
      <c r="AN11" s="952"/>
      <c r="AO11" s="952"/>
      <c r="AP11" s="952"/>
      <c r="AQ11" s="952"/>
      <c r="AR11" s="952"/>
      <c r="AS11" s="952"/>
      <c r="AT11" s="959">
        <v>0</v>
      </c>
    </row>
    <row customHeight="1" ht="14.699999999999998">
      <c r="A12" s="910"/>
      <c r="C12" s="913"/>
      <c r="D12" s="897" t="s">
        <v>132</v>
      </c>
      <c r="E12" s="2240" t="s">
        <v>22</v>
      </c>
      <c r="F12" s="1318"/>
      <c r="G12" s="1319"/>
      <c r="H12" s="2241"/>
      <c r="I12" s="2241"/>
      <c r="J12" s="896"/>
      <c r="K12" s="2326"/>
      <c r="L12" s="895"/>
      <c r="M12" s="2326"/>
      <c r="N12" s="896"/>
      <c r="O12" s="2326"/>
      <c r="P12" s="896"/>
      <c r="Q12" s="2326"/>
      <c r="R12" s="896"/>
      <c r="S12" s="1317"/>
      <c r="T12" s="2241"/>
      <c r="U12" s="896"/>
      <c r="V12" s="896"/>
      <c r="W12" s="1290"/>
      <c r="X12" s="2241"/>
      <c r="Y12" s="896"/>
      <c r="Z12" s="896"/>
      <c r="AA12" s="1290"/>
      <c r="AB12" s="2241"/>
      <c r="AC12" s="896"/>
      <c r="AD12" s="1290"/>
      <c r="AE12" s="2684" t="s">
        <v>501</v>
      </c>
      <c r="AF12" s="2684" t="s">
        <v>502</v>
      </c>
      <c r="AG12" s="2684" t="s">
        <v>503</v>
      </c>
      <c r="AH12" s="2684" t="s">
        <v>504</v>
      </c>
      <c r="AI12" s="910"/>
      <c r="AM12" s="974"/>
      <c r="AP12" s="963" t="s">
        <v>505</v>
      </c>
      <c r="AQ12" s="963" t="s">
        <v>505</v>
      </c>
      <c r="AT12" s="910">
        <v>14</v>
      </c>
    </row>
    <row customHeight="1" ht="18">
      <c r="A13" s="910"/>
      <c r="C13" s="913"/>
      <c r="D13" s="868"/>
      <c r="E13" s="1332" t="str">
        <f>IF(TITLE_DIFFERENTIATION_TYPE="нет","","Добавить систему")</f>
        <v/>
      </c>
      <c r="F13" s="1332" t="str">
        <f>IF(TITLE_DIFFERENTIATION_TYPE="нет","Добавить вид деятельности","")</f>
        <v>Добавить вид деятельности</v>
      </c>
      <c r="G13" s="776"/>
      <c r="H13" s="869"/>
      <c r="I13" s="869"/>
      <c r="J13" s="869"/>
      <c r="K13" s="869"/>
      <c r="L13" s="869"/>
      <c r="M13" s="869"/>
      <c r="N13" s="869"/>
      <c r="O13" s="869"/>
      <c r="P13" s="869"/>
      <c r="Q13" s="869"/>
      <c r="R13" s="869"/>
      <c r="S13" s="869"/>
      <c r="T13" s="869"/>
      <c r="U13" s="869"/>
      <c r="V13" s="869"/>
      <c r="W13" s="869"/>
      <c r="X13" s="869"/>
      <c r="Y13" s="869"/>
      <c r="Z13" s="869"/>
      <c r="AA13" s="869"/>
      <c r="AB13" s="869"/>
      <c r="AC13" s="869"/>
      <c r="AD13" s="1320"/>
      <c r="AE13" s="2685"/>
      <c r="AF13" s="2685"/>
      <c r="AG13" s="2685"/>
      <c r="AH13" s="2685"/>
      <c r="AI13" s="910"/>
      <c r="AT13" s="910">
        <v>17</v>
      </c>
    </row>
    <row customHeight="1" ht="14.699999999999998">
      <c r="AI14" s="910"/>
      <c r="AT14" s="910">
        <v>14</v>
      </c>
    </row>
    <row customHeight="1" ht="14.699999999999998">
      <c r="E15" s="1221"/>
      <c r="L15" s="1221"/>
      <c r="AT15" s="910">
        <v>14</v>
      </c>
    </row>
    <row customHeight="1" ht="14.699999999999998">
      <c r="L16" s="1221"/>
      <c r="AT16" s="910">
        <v>14</v>
      </c>
    </row>
    <row customHeight="1" ht="14.699999999999998">
      <c r="L17" s="1221"/>
      <c r="AT17" s="910">
        <v>14</v>
      </c>
    </row>
    <row customHeight="1" ht="22.5" hidden="1">
      <c r="A18" s="912" t="s">
        <v>82</v>
      </c>
      <c r="B18" s="910">
        <v>0</v>
      </c>
      <c r="C18" s="914">
        <v>3</v>
      </c>
      <c r="D18" s="910">
        <v>5</v>
      </c>
      <c r="E18" s="910">
        <v>48</v>
      </c>
      <c r="F18" s="910">
        <v>38</v>
      </c>
      <c r="G18" s="1221">
        <v>0</v>
      </c>
      <c r="H18" s="910">
        <v>0</v>
      </c>
      <c r="I18" s="910">
        <v>0</v>
      </c>
      <c r="J18" s="910">
        <v>0</v>
      </c>
      <c r="K18" s="910">
        <v>0</v>
      </c>
      <c r="L18" s="910">
        <v>0</v>
      </c>
      <c r="M18" s="910">
        <v>0</v>
      </c>
      <c r="N18" s="910">
        <v>0</v>
      </c>
      <c r="O18" s="910">
        <v>0</v>
      </c>
      <c r="P18" s="910">
        <v>0</v>
      </c>
      <c r="Q18" s="910">
        <v>0</v>
      </c>
      <c r="R18" s="910">
        <v>0</v>
      </c>
      <c r="S18" s="1221">
        <v>0</v>
      </c>
      <c r="T18" s="968">
        <v>0</v>
      </c>
      <c r="U18" s="968">
        <v>0</v>
      </c>
      <c r="V18" s="968">
        <v>0</v>
      </c>
      <c r="W18" s="1221">
        <v>0</v>
      </c>
      <c r="X18" s="968">
        <v>0</v>
      </c>
      <c r="Y18" s="968">
        <v>0</v>
      </c>
      <c r="Z18" s="968">
        <v>0</v>
      </c>
      <c r="AA18" s="1221">
        <v>0</v>
      </c>
      <c r="AB18" s="968">
        <v>0</v>
      </c>
      <c r="AC18" s="968">
        <v>0</v>
      </c>
      <c r="AD18" s="1221">
        <v>0</v>
      </c>
      <c r="AE18" s="910">
        <v>0</v>
      </c>
      <c r="AF18" s="968">
        <v>0</v>
      </c>
      <c r="AG18" s="968">
        <v>0</v>
      </c>
      <c r="AH18" s="968">
        <v>0</v>
      </c>
      <c r="AI18" s="915">
        <v>3</v>
      </c>
      <c r="AJ18" s="952">
        <v>10</v>
      </c>
      <c r="AK18" s="952">
        <v>10</v>
      </c>
      <c r="AL18" s="952">
        <v>10</v>
      </c>
      <c r="AM18" s="952">
        <v>0</v>
      </c>
      <c r="AN18" s="952">
        <v>15</v>
      </c>
      <c r="AO18" s="952">
        <v>16</v>
      </c>
      <c r="AP18" s="952">
        <v>10</v>
      </c>
      <c r="AQ18" s="952">
        <v>10</v>
      </c>
      <c r="AR18" s="952">
        <v>10</v>
      </c>
      <c r="AS18" s="952">
        <v>10</v>
      </c>
      <c r="AT18" s="91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16F512-F6C9-F1DF-45AE-03618B51D389}" mc:Ignorable="x14ac xr xr2 xr3">
  <sheetPr>
    <tabColor rgb="FFFFCC99"/>
  </sheetPr>
  <dimension ref="A1:B32"/>
  <sheetViews>
    <sheetView topLeftCell="A1" showGridLines="0" workbookViewId="0">
      <selection activeCell="A1" sqref="A1"/>
    </sheetView>
  </sheetViews>
  <sheetFormatPr defaultColWidth="9.140625" customHeight="1" defaultRowHeight="11.25"/>
  <cols>
    <col min="1" max="2" style="28954" width="9.140625"/>
  </cols>
  <sheetData>
    <row customHeight="1" ht="11.25">
      <c r="A1" s="646" t="s">
        <v>262</v>
      </c>
      <c r="B1" s="646" t="s">
        <v>7265</v>
      </c>
    </row>
    <row customHeight="1" ht="11.25">
      <c r="A2" s="6233" t="s">
        <v>98</v>
      </c>
      <c r="B2" s="6233" t="s">
        <v>7266</v>
      </c>
    </row>
    <row customHeight="1" ht="11.25">
      <c r="A3" s="6233" t="s">
        <v>104</v>
      </c>
      <c r="B3" s="6233" t="s">
        <v>7267</v>
      </c>
    </row>
    <row customHeight="1" ht="11.25">
      <c r="A4" s="6233" t="s">
        <v>107</v>
      </c>
      <c r="B4" s="6233" t="s">
        <v>7268</v>
      </c>
    </row>
    <row customHeight="1" ht="11.25">
      <c r="A5" s="6233" t="s">
        <v>110</v>
      </c>
      <c r="B5" s="6233" t="s">
        <v>7269</v>
      </c>
    </row>
    <row customHeight="1" ht="11.25">
      <c r="A6" s="6233" t="s">
        <v>115</v>
      </c>
      <c r="B6" s="6233" t="s">
        <v>7270</v>
      </c>
    </row>
    <row customHeight="1" ht="11.25">
      <c r="A7" s="6233" t="s">
        <v>119</v>
      </c>
      <c r="B7" s="6233" t="s">
        <v>7271</v>
      </c>
    </row>
    <row customHeight="1" ht="11.25">
      <c r="A8" s="6233" t="s">
        <v>122</v>
      </c>
      <c r="B8" s="6233" t="s">
        <v>7272</v>
      </c>
    </row>
    <row customHeight="1" ht="11.25">
      <c r="A9" s="6233" t="s">
        <v>127</v>
      </c>
      <c r="B9" s="6233" t="s">
        <v>7273</v>
      </c>
    </row>
    <row customHeight="1" ht="11.25">
      <c r="A10" s="6233" t="s">
        <v>131</v>
      </c>
      <c r="B10" s="6233" t="s">
        <v>7274</v>
      </c>
    </row>
    <row customHeight="1" ht="11.25">
      <c r="A11" s="6233" t="s">
        <v>136</v>
      </c>
      <c r="B11" s="6233" t="s">
        <v>7275</v>
      </c>
    </row>
    <row customHeight="1" ht="11.25">
      <c r="A12" s="6233" t="s">
        <v>141</v>
      </c>
      <c r="B12" s="6233" t="s">
        <v>7276</v>
      </c>
    </row>
    <row customHeight="1" ht="11.25">
      <c r="A13" s="6233" t="s">
        <v>143</v>
      </c>
      <c r="B13" s="6233" t="s">
        <v>7277</v>
      </c>
    </row>
    <row customHeight="1" ht="11.25">
      <c r="A14" s="6233" t="s">
        <v>148</v>
      </c>
      <c r="B14" s="6233" t="s">
        <v>7278</v>
      </c>
    </row>
    <row customHeight="1" ht="11.25">
      <c r="A15" s="6233" t="s">
        <v>153</v>
      </c>
      <c r="B15" s="6233" t="s">
        <v>7279</v>
      </c>
    </row>
    <row customHeight="1" ht="11.25">
      <c r="A16" s="6233" t="s">
        <v>158</v>
      </c>
      <c r="B16" s="6233" t="s">
        <v>7280</v>
      </c>
    </row>
    <row customHeight="1" ht="11.25">
      <c r="A17" s="6233" t="s">
        <v>162</v>
      </c>
      <c r="B17" s="6233" t="s">
        <v>7281</v>
      </c>
    </row>
    <row customHeight="1" ht="11.25">
      <c r="A18" s="6233" t="s">
        <v>167</v>
      </c>
      <c r="B18" s="6233" t="s">
        <v>7282</v>
      </c>
    </row>
    <row customHeight="1" ht="11.25">
      <c r="A19" s="6233" t="s">
        <v>172</v>
      </c>
      <c r="B19" s="6233" t="s">
        <v>7283</v>
      </c>
    </row>
    <row customHeight="1" ht="11.25">
      <c r="A20" s="6233" t="s">
        <v>176</v>
      </c>
      <c r="B20" s="6233" t="s">
        <v>7284</v>
      </c>
    </row>
    <row customHeight="1" ht="11.25">
      <c r="A21" s="6233" t="s">
        <v>181</v>
      </c>
      <c r="B21" s="6233" t="s">
        <v>7285</v>
      </c>
    </row>
    <row customHeight="1" ht="11.25">
      <c r="A22" s="6233" t="s">
        <v>186</v>
      </c>
      <c r="B22" s="6233" t="s">
        <v>7286</v>
      </c>
    </row>
    <row customHeight="1" ht="11.25">
      <c r="A23" s="6233" t="s">
        <v>191</v>
      </c>
      <c r="B23" s="6233" t="s">
        <v>7287</v>
      </c>
    </row>
    <row customHeight="1" ht="11.25">
      <c r="A24" s="6233" t="s">
        <v>196</v>
      </c>
      <c r="B24" s="6233" t="s">
        <v>7288</v>
      </c>
    </row>
    <row customHeight="1" ht="11.25">
      <c r="A25" s="6233" t="s">
        <v>201</v>
      </c>
      <c r="B25" s="6233" t="s">
        <v>7289</v>
      </c>
    </row>
    <row customHeight="1" ht="11.25">
      <c r="A26" s="6233" t="s">
        <v>205</v>
      </c>
      <c r="B26" s="6233" t="s">
        <v>7290</v>
      </c>
    </row>
    <row customHeight="1" ht="11.25">
      <c r="A27" s="6233" t="s">
        <v>210</v>
      </c>
      <c r="B27" s="6233" t="s">
        <v>7291</v>
      </c>
    </row>
    <row customHeight="1" ht="11.25">
      <c r="A28" s="6233" t="s">
        <v>215</v>
      </c>
      <c r="B28" s="6233" t="s">
        <v>7292</v>
      </c>
    </row>
    <row customHeight="1" ht="11.25">
      <c r="A29" s="6233" t="s">
        <v>220</v>
      </c>
      <c r="B29" s="6233" t="s">
        <v>7293</v>
      </c>
    </row>
    <row customHeight="1" ht="11.25">
      <c r="A30" s="6233" t="s">
        <v>225</v>
      </c>
      <c r="B30" s="6233" t="s">
        <v>7294</v>
      </c>
    </row>
    <row customHeight="1" ht="11.25">
      <c r="A31" s="6233" t="s">
        <v>229</v>
      </c>
      <c r="B31" s="6233" t="s">
        <v>7295</v>
      </c>
    </row>
    <row customHeight="1" ht="11.25">
      <c r="A32" s="6233" t="s">
        <v>234</v>
      </c>
      <c r="B32" s="6233" t="s">
        <v>7296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AB45B2-0C84-6E75-103C-78B49EDC362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8962" width="9.140625"/>
    <col min="2" max="2" style="28962" width="65.28125" customWidth="1"/>
  </cols>
  <sheetData>
    <row customHeight="1" ht="11.25">
      <c r="A1" s="1298" t="s">
        <v>7297</v>
      </c>
      <c r="B1" s="1298" t="s">
        <v>7298</v>
      </c>
    </row>
    <row customHeight="1" ht="11.25">
      <c r="A2" s="1298">
        <v>4213775</v>
      </c>
      <c r="B2" s="1298" t="s">
        <v>5105</v>
      </c>
    </row>
    <row customHeight="1" ht="11.25">
      <c r="A3" s="1298">
        <v>4213784</v>
      </c>
      <c r="B3" s="1298" t="s">
        <v>5139</v>
      </c>
    </row>
    <row customHeight="1" ht="11.25">
      <c r="A4" s="1298">
        <v>4213781</v>
      </c>
      <c r="B4" s="1298" t="s">
        <v>5132</v>
      </c>
    </row>
    <row customHeight="1" ht="11.25">
      <c r="A5" s="1298">
        <v>4213776</v>
      </c>
      <c r="B5" s="1298" t="s">
        <v>292</v>
      </c>
    </row>
    <row customHeight="1" ht="11.25">
      <c r="A6" s="1298">
        <v>4213777</v>
      </c>
      <c r="B6" s="1298" t="s">
        <v>298</v>
      </c>
    </row>
    <row customHeight="1" ht="11.25">
      <c r="A7" s="1298">
        <v>4213778</v>
      </c>
      <c r="B7" s="1298" t="s">
        <v>304</v>
      </c>
    </row>
    <row customHeight="1" ht="11.25">
      <c r="A8" s="1298">
        <v>4213780</v>
      </c>
      <c r="B8" s="1298" t="s">
        <v>310</v>
      </c>
    </row>
    <row customHeight="1" ht="11.25">
      <c r="A9" s="1298">
        <v>4213779</v>
      </c>
      <c r="B9" s="1298" t="s">
        <v>5272</v>
      </c>
    </row>
    <row customHeight="1" ht="11.25">
      <c r="A10" s="1298">
        <v>4213783</v>
      </c>
      <c r="B10" s="1298" t="s">
        <v>5287</v>
      </c>
    </row>
    <row customHeight="1" ht="11.25">
      <c r="A11" s="1298">
        <v>4213782</v>
      </c>
      <c r="B11" s="1298"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21EAB2-3C1A-477B-D01B-72DB132C4F1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8962" width="9.140625"/>
    <col min="2" max="2" style="28962" width="65.28125" customWidth="1"/>
  </cols>
  <sheetData>
    <row customHeight="1" ht="11.25">
      <c r="A1" s="1298" t="s">
        <v>7297</v>
      </c>
      <c r="B1" s="1298" t="s">
        <v>7299</v>
      </c>
    </row>
    <row customHeight="1" ht="11.25">
      <c r="A2" s="1298" t="s">
        <v>7300</v>
      </c>
      <c r="B2" s="1298" t="s">
        <v>5381</v>
      </c>
    </row>
    <row customHeight="1" ht="11.25">
      <c r="A3" s="1298" t="s">
        <v>7301</v>
      </c>
      <c r="B3" s="1298" t="s">
        <v>5390</v>
      </c>
    </row>
    <row customHeight="1" ht="11.25">
      <c r="A4" s="1298" t="s">
        <v>7302</v>
      </c>
      <c r="B4" s="1298" t="s">
        <v>5398</v>
      </c>
    </row>
    <row customHeight="1" ht="11.25">
      <c r="A5" s="1298" t="s">
        <v>7303</v>
      </c>
      <c r="B5" s="1298" t="s">
        <v>5407</v>
      </c>
    </row>
    <row customHeight="1" ht="11.25">
      <c r="A6" s="1298" t="s">
        <v>7304</v>
      </c>
      <c r="B6" s="1298" t="s">
        <v>5412</v>
      </c>
    </row>
    <row customHeight="1" ht="11.25">
      <c r="A7" s="1298" t="s">
        <v>7305</v>
      </c>
      <c r="B7" s="1298" t="s">
        <v>5419</v>
      </c>
    </row>
    <row customHeight="1" ht="11.25">
      <c r="A8" s="1298" t="s">
        <v>7306</v>
      </c>
      <c r="B8" s="1298" t="s">
        <v>5425</v>
      </c>
    </row>
    <row customHeight="1" ht="11.25">
      <c r="A9" s="1298" t="s">
        <v>7307</v>
      </c>
      <c r="B9" s="1298" t="s">
        <v>5430</v>
      </c>
    </row>
    <row customHeight="1" ht="11.25">
      <c r="A10" s="1298" t="s">
        <v>7308</v>
      </c>
      <c r="B10" s="1298" t="s">
        <v>5433</v>
      </c>
    </row>
    <row customHeight="1" ht="11.25">
      <c r="A11" s="1298" t="s">
        <v>7309</v>
      </c>
      <c r="B11" s="1298" t="s">
        <v>5439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CE8271-209B-C79A-129F-EA6E8DB28B01}"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836" t="s">
        <v>7030</v>
      </c>
      <c r="B1" s="836" t="s">
        <v>7031</v>
      </c>
      <c r="C1" s="836" t="s">
        <v>7032</v>
      </c>
      <c r="D1" s="836" t="s">
        <v>7033</v>
      </c>
      <c r="E1" s="0" t="s">
        <v>7034</v>
      </c>
      <c r="F1" s="0" t="s">
        <v>7035</v>
      </c>
      <c r="G1" s="0" t="s">
        <v>7036</v>
      </c>
    </row>
    <row customHeight="1" ht="11.25">
      <c r="A2" s="0" t="s">
        <v>16</v>
      </c>
      <c r="B2" s="0" t="s">
        <v>133</v>
      </c>
      <c r="C2" s="0" t="s">
        <v>134</v>
      </c>
      <c r="D2" s="0" t="s">
        <v>133</v>
      </c>
      <c r="E2" s="0" t="s">
        <v>134</v>
      </c>
      <c r="F2" s="0" t="s">
        <v>7037</v>
      </c>
      <c r="G2" s="0" t="s">
        <v>132</v>
      </c>
    </row>
    <row customHeight="1" ht="11.25">
      <c r="A3" s="0" t="s">
        <v>16</v>
      </c>
      <c r="B3" s="0" t="s">
        <v>105</v>
      </c>
      <c r="C3" s="0" t="s">
        <v>106</v>
      </c>
      <c r="D3" s="0" t="s">
        <v>105</v>
      </c>
      <c r="E3" s="0" t="s">
        <v>106</v>
      </c>
      <c r="F3" s="0" t="s">
        <v>7038</v>
      </c>
      <c r="G3" s="0" t="s">
        <v>102</v>
      </c>
    </row>
    <row customHeight="1" ht="11.25">
      <c r="A4" s="0" t="s">
        <v>16</v>
      </c>
      <c r="B4" s="0" t="s">
        <v>99</v>
      </c>
      <c r="C4" s="0" t="s">
        <v>100</v>
      </c>
      <c r="D4" s="0" t="s">
        <v>99</v>
      </c>
      <c r="E4" s="0" t="s">
        <v>100</v>
      </c>
      <c r="F4" s="0" t="s">
        <v>7038</v>
      </c>
      <c r="G4" s="0" t="s">
        <v>90</v>
      </c>
    </row>
    <row customHeight="1" ht="11.25">
      <c r="A5" s="0" t="s">
        <v>16</v>
      </c>
      <c r="B5" s="0" t="s">
        <v>226</v>
      </c>
      <c r="C5" s="0" t="s">
        <v>227</v>
      </c>
      <c r="D5" s="0" t="s">
        <v>226</v>
      </c>
      <c r="E5" s="0" t="s">
        <v>227</v>
      </c>
      <c r="F5" s="0" t="s">
        <v>7038</v>
      </c>
      <c r="G5" s="0" t="s">
        <v>91</v>
      </c>
    </row>
    <row customHeight="1" ht="11.25">
      <c r="A6" s="0" t="s">
        <v>16</v>
      </c>
      <c r="B6" s="0" t="s">
        <v>128</v>
      </c>
      <c r="C6" s="0" t="s">
        <v>129</v>
      </c>
      <c r="D6" s="0" t="s">
        <v>128</v>
      </c>
      <c r="E6" s="0" t="s">
        <v>129</v>
      </c>
      <c r="F6" s="0" t="s">
        <v>7038</v>
      </c>
      <c r="G6" s="0" t="s">
        <v>114</v>
      </c>
    </row>
    <row customHeight="1" ht="11.25">
      <c r="A7" s="0" t="s">
        <v>16</v>
      </c>
      <c r="B7" s="0" t="s">
        <v>108</v>
      </c>
      <c r="C7" s="0" t="s">
        <v>109</v>
      </c>
      <c r="D7" s="0" t="s">
        <v>108</v>
      </c>
      <c r="E7" s="0" t="s">
        <v>109</v>
      </c>
      <c r="F7" s="0" t="s">
        <v>7038</v>
      </c>
      <c r="G7" s="0" t="s">
        <v>92</v>
      </c>
    </row>
    <row customHeight="1" ht="11.25">
      <c r="A8" s="0" t="s">
        <v>16</v>
      </c>
      <c r="B8" s="0" t="s">
        <v>120</v>
      </c>
      <c r="C8" s="0" t="s">
        <v>121</v>
      </c>
      <c r="D8" s="0" t="s">
        <v>120</v>
      </c>
      <c r="E8" s="0" t="s">
        <v>121</v>
      </c>
      <c r="F8" s="0" t="s">
        <v>7038</v>
      </c>
      <c r="G8" s="0" t="s">
        <v>93</v>
      </c>
    </row>
    <row customHeight="1" ht="11.25">
      <c r="A9" s="0" t="s">
        <v>16</v>
      </c>
      <c r="B9" s="0" t="s">
        <v>7039</v>
      </c>
      <c r="C9" s="0" t="s">
        <v>7040</v>
      </c>
      <c r="D9" s="0" t="s">
        <v>7041</v>
      </c>
      <c r="E9" s="0" t="s">
        <v>7042</v>
      </c>
      <c r="F9" s="0" t="s">
        <v>7043</v>
      </c>
      <c r="G9" s="0" t="s">
        <v>126</v>
      </c>
    </row>
    <row customHeight="1" ht="11.25">
      <c r="A10" s="0" t="s">
        <v>16</v>
      </c>
      <c r="B10" s="0" t="s">
        <v>7039</v>
      </c>
      <c r="C10" s="0" t="s">
        <v>7040</v>
      </c>
      <c r="D10" s="0" t="s">
        <v>7039</v>
      </c>
      <c r="E10" s="0" t="s">
        <v>7040</v>
      </c>
      <c r="F10" s="0" t="s">
        <v>7044</v>
      </c>
      <c r="G10" s="0" t="s">
        <v>130</v>
      </c>
    </row>
    <row customHeight="1" ht="11.25">
      <c r="A11" s="0" t="s">
        <v>16</v>
      </c>
      <c r="B11" s="0" t="s">
        <v>7039</v>
      </c>
      <c r="C11" s="0" t="s">
        <v>7040</v>
      </c>
      <c r="D11" s="0" t="s">
        <v>7045</v>
      </c>
      <c r="E11" s="0" t="s">
        <v>7046</v>
      </c>
      <c r="F11" s="0" t="s">
        <v>7043</v>
      </c>
      <c r="G11" s="0" t="s">
        <v>135</v>
      </c>
    </row>
    <row customHeight="1" ht="11.25">
      <c r="A12" s="0" t="s">
        <v>16</v>
      </c>
      <c r="B12" s="0" t="s">
        <v>7039</v>
      </c>
      <c r="C12" s="0" t="s">
        <v>7040</v>
      </c>
      <c r="D12" s="0" t="s">
        <v>7047</v>
      </c>
      <c r="E12" s="0" t="s">
        <v>7048</v>
      </c>
      <c r="F12" s="0" t="s">
        <v>7049</v>
      </c>
      <c r="G12" s="0" t="s">
        <v>140</v>
      </c>
    </row>
    <row customHeight="1" ht="11.25">
      <c r="A13" s="0" t="s">
        <v>16</v>
      </c>
      <c r="B13" s="0" t="s">
        <v>7039</v>
      </c>
      <c r="C13" s="0" t="s">
        <v>7040</v>
      </c>
      <c r="D13" s="0" t="s">
        <v>7050</v>
      </c>
      <c r="E13" s="0" t="s">
        <v>7051</v>
      </c>
      <c r="F13" s="0" t="s">
        <v>7043</v>
      </c>
      <c r="G13" s="0" t="s">
        <v>142</v>
      </c>
    </row>
    <row customHeight="1" ht="11.25">
      <c r="A14" s="0" t="s">
        <v>16</v>
      </c>
      <c r="B14" s="0" t="s">
        <v>7039</v>
      </c>
      <c r="C14" s="0" t="s">
        <v>7040</v>
      </c>
      <c r="D14" s="0" t="s">
        <v>7052</v>
      </c>
      <c r="E14" s="0" t="s">
        <v>7053</v>
      </c>
      <c r="F14" s="0" t="s">
        <v>7043</v>
      </c>
      <c r="G14" s="0" t="s">
        <v>147</v>
      </c>
    </row>
    <row customHeight="1" ht="11.25">
      <c r="A15" s="0" t="s">
        <v>16</v>
      </c>
      <c r="B15" s="0" t="s">
        <v>7039</v>
      </c>
      <c r="C15" s="0" t="s">
        <v>7040</v>
      </c>
      <c r="D15" s="0" t="s">
        <v>7054</v>
      </c>
      <c r="E15" s="0" t="s">
        <v>7055</v>
      </c>
      <c r="F15" s="0" t="s">
        <v>7043</v>
      </c>
      <c r="G15" s="0" t="s">
        <v>152</v>
      </c>
    </row>
    <row customHeight="1" ht="11.25">
      <c r="A16" s="0" t="s">
        <v>16</v>
      </c>
      <c r="B16" s="0" t="s">
        <v>7039</v>
      </c>
      <c r="C16" s="0" t="s">
        <v>7040</v>
      </c>
      <c r="D16" s="0" t="s">
        <v>7056</v>
      </c>
      <c r="E16" s="0" t="s">
        <v>7057</v>
      </c>
      <c r="F16" s="0" t="s">
        <v>7043</v>
      </c>
      <c r="G16" s="0" t="s">
        <v>157</v>
      </c>
    </row>
    <row customHeight="1" ht="11.25">
      <c r="A17" s="0" t="s">
        <v>16</v>
      </c>
      <c r="B17" s="0" t="s">
        <v>138</v>
      </c>
      <c r="C17" s="0" t="s">
        <v>139</v>
      </c>
      <c r="D17" s="0" t="s">
        <v>138</v>
      </c>
      <c r="E17" s="0" t="s">
        <v>139</v>
      </c>
      <c r="F17" s="0" t="s">
        <v>7037</v>
      </c>
      <c r="G17" s="0" t="s">
        <v>137</v>
      </c>
    </row>
    <row customHeight="1" ht="11.25">
      <c r="A18" s="0" t="s">
        <v>16</v>
      </c>
      <c r="B18" s="0" t="s">
        <v>145</v>
      </c>
      <c r="C18" s="0" t="s">
        <v>146</v>
      </c>
      <c r="D18" s="0" t="s">
        <v>7058</v>
      </c>
      <c r="E18" s="0" t="s">
        <v>7059</v>
      </c>
      <c r="F18" s="0" t="s">
        <v>7043</v>
      </c>
      <c r="G18" s="0" t="s">
        <v>166</v>
      </c>
    </row>
    <row customHeight="1" ht="11.25">
      <c r="A19" s="0" t="s">
        <v>16</v>
      </c>
      <c r="B19" s="0" t="s">
        <v>145</v>
      </c>
      <c r="C19" s="0" t="s">
        <v>146</v>
      </c>
      <c r="D19" s="0" t="s">
        <v>7060</v>
      </c>
      <c r="E19" s="0" t="s">
        <v>7061</v>
      </c>
      <c r="F19" s="0" t="s">
        <v>7062</v>
      </c>
      <c r="G19" s="0" t="s">
        <v>171</v>
      </c>
    </row>
    <row customHeight="1" ht="11.25">
      <c r="A20" s="0" t="s">
        <v>16</v>
      </c>
      <c r="B20" s="0" t="s">
        <v>145</v>
      </c>
      <c r="C20" s="0" t="s">
        <v>146</v>
      </c>
      <c r="D20" s="0" t="s">
        <v>145</v>
      </c>
      <c r="E20" s="0" t="s">
        <v>146</v>
      </c>
      <c r="F20" s="0" t="s">
        <v>7044</v>
      </c>
      <c r="G20" s="0" t="s">
        <v>144</v>
      </c>
    </row>
    <row customHeight="1" ht="11.25">
      <c r="A21" s="0" t="s">
        <v>16</v>
      </c>
      <c r="B21" s="0" t="s">
        <v>145</v>
      </c>
      <c r="C21" s="0" t="s">
        <v>146</v>
      </c>
      <c r="D21" s="0" t="s">
        <v>7063</v>
      </c>
      <c r="E21" s="0" t="s">
        <v>7064</v>
      </c>
      <c r="F21" s="0" t="s">
        <v>7062</v>
      </c>
      <c r="G21" s="0" t="s">
        <v>180</v>
      </c>
    </row>
    <row customHeight="1" ht="11.25">
      <c r="A22" s="0" t="s">
        <v>16</v>
      </c>
      <c r="B22" s="0" t="s">
        <v>145</v>
      </c>
      <c r="C22" s="0" t="s">
        <v>146</v>
      </c>
      <c r="D22" s="0" t="s">
        <v>7065</v>
      </c>
      <c r="E22" s="0" t="s">
        <v>7066</v>
      </c>
      <c r="F22" s="0" t="s">
        <v>7043</v>
      </c>
      <c r="G22" s="0" t="s">
        <v>185</v>
      </c>
    </row>
    <row customHeight="1" ht="11.25">
      <c r="A23" s="0" t="s">
        <v>16</v>
      </c>
      <c r="B23" s="0" t="s">
        <v>145</v>
      </c>
      <c r="C23" s="0" t="s">
        <v>146</v>
      </c>
      <c r="D23" s="0" t="s">
        <v>7067</v>
      </c>
      <c r="E23" s="0" t="s">
        <v>7068</v>
      </c>
      <c r="F23" s="0" t="s">
        <v>7049</v>
      </c>
      <c r="G23" s="0" t="s">
        <v>190</v>
      </c>
    </row>
    <row customHeight="1" ht="11.25">
      <c r="A24" s="0" t="s">
        <v>16</v>
      </c>
      <c r="B24" s="0" t="s">
        <v>145</v>
      </c>
      <c r="C24" s="0" t="s">
        <v>146</v>
      </c>
      <c r="D24" s="0" t="s">
        <v>7069</v>
      </c>
      <c r="E24" s="0" t="s">
        <v>7070</v>
      </c>
      <c r="F24" s="0" t="s">
        <v>7043</v>
      </c>
      <c r="G24" s="0" t="s">
        <v>195</v>
      </c>
    </row>
    <row customHeight="1" ht="11.25">
      <c r="A25" s="0" t="s">
        <v>16</v>
      </c>
      <c r="B25" s="0" t="s">
        <v>145</v>
      </c>
      <c r="C25" s="0" t="s">
        <v>146</v>
      </c>
      <c r="D25" s="0" t="s">
        <v>7071</v>
      </c>
      <c r="E25" s="0" t="s">
        <v>7072</v>
      </c>
      <c r="F25" s="0" t="s">
        <v>7043</v>
      </c>
      <c r="G25" s="0" t="s">
        <v>200</v>
      </c>
    </row>
    <row customHeight="1" ht="11.25">
      <c r="A26" s="0" t="s">
        <v>16</v>
      </c>
      <c r="B26" s="0" t="s">
        <v>150</v>
      </c>
      <c r="C26" s="0" t="s">
        <v>151</v>
      </c>
      <c r="D26" s="0" t="s">
        <v>150</v>
      </c>
      <c r="E26" s="0" t="s">
        <v>151</v>
      </c>
      <c r="F26" s="0" t="s">
        <v>7037</v>
      </c>
      <c r="G26" s="0" t="s">
        <v>149</v>
      </c>
    </row>
    <row customHeight="1" ht="11.25">
      <c r="A27" s="0" t="s">
        <v>16</v>
      </c>
      <c r="B27" s="0" t="s">
        <v>7073</v>
      </c>
      <c r="C27" s="0" t="s">
        <v>7074</v>
      </c>
      <c r="D27" s="0" t="s">
        <v>7075</v>
      </c>
      <c r="E27" s="0" t="s">
        <v>7076</v>
      </c>
      <c r="F27" s="0" t="s">
        <v>7062</v>
      </c>
      <c r="G27" s="0" t="s">
        <v>209</v>
      </c>
    </row>
    <row customHeight="1" ht="11.25">
      <c r="A28" s="0" t="s">
        <v>16</v>
      </c>
      <c r="B28" s="0" t="s">
        <v>7073</v>
      </c>
      <c r="C28" s="0" t="s">
        <v>7074</v>
      </c>
      <c r="D28" s="0" t="s">
        <v>7077</v>
      </c>
      <c r="E28" s="0" t="s">
        <v>7078</v>
      </c>
      <c r="F28" s="0" t="s">
        <v>7043</v>
      </c>
      <c r="G28" s="0" t="s">
        <v>214</v>
      </c>
    </row>
    <row customHeight="1" ht="11.25">
      <c r="A29" s="0" t="s">
        <v>16</v>
      </c>
      <c r="B29" s="0" t="s">
        <v>7073</v>
      </c>
      <c r="C29" s="0" t="s">
        <v>7074</v>
      </c>
      <c r="D29" s="0" t="s">
        <v>7079</v>
      </c>
      <c r="E29" s="0" t="s">
        <v>7080</v>
      </c>
      <c r="F29" s="0" t="s">
        <v>7043</v>
      </c>
      <c r="G29" s="0" t="s">
        <v>219</v>
      </c>
    </row>
    <row customHeight="1" ht="11.25">
      <c r="A30" s="0" t="s">
        <v>16</v>
      </c>
      <c r="B30" s="0" t="s">
        <v>7073</v>
      </c>
      <c r="C30" s="0" t="s">
        <v>7074</v>
      </c>
      <c r="D30" s="0" t="s">
        <v>7081</v>
      </c>
      <c r="E30" s="0" t="s">
        <v>7082</v>
      </c>
      <c r="F30" s="0" t="s">
        <v>7043</v>
      </c>
      <c r="G30" s="0" t="s">
        <v>224</v>
      </c>
    </row>
    <row customHeight="1" ht="11.25">
      <c r="A31" s="0" t="s">
        <v>16</v>
      </c>
      <c r="B31" s="0" t="s">
        <v>7073</v>
      </c>
      <c r="C31" s="0" t="s">
        <v>7074</v>
      </c>
      <c r="D31" s="0" t="s">
        <v>7083</v>
      </c>
      <c r="E31" s="0" t="s">
        <v>7084</v>
      </c>
      <c r="F31" s="0" t="s">
        <v>7043</v>
      </c>
      <c r="G31" s="0" t="s">
        <v>228</v>
      </c>
    </row>
    <row customHeight="1" ht="11.25">
      <c r="A32" s="0" t="s">
        <v>16</v>
      </c>
      <c r="B32" s="0" t="s">
        <v>7073</v>
      </c>
      <c r="C32" s="0" t="s">
        <v>7074</v>
      </c>
      <c r="D32" s="0" t="s">
        <v>7073</v>
      </c>
      <c r="E32" s="0" t="s">
        <v>7074</v>
      </c>
      <c r="F32" s="0" t="s">
        <v>7044</v>
      </c>
      <c r="G32" s="0" t="s">
        <v>233</v>
      </c>
    </row>
    <row customHeight="1" ht="11.25">
      <c r="A33" s="0" t="s">
        <v>16</v>
      </c>
      <c r="B33" s="0" t="s">
        <v>7073</v>
      </c>
      <c r="C33" s="0" t="s">
        <v>7074</v>
      </c>
      <c r="D33" s="0" t="s">
        <v>7085</v>
      </c>
      <c r="E33" s="0" t="s">
        <v>7086</v>
      </c>
      <c r="F33" s="0" t="s">
        <v>7043</v>
      </c>
      <c r="G33" s="0" t="s">
        <v>5453</v>
      </c>
    </row>
    <row customHeight="1" ht="11.25">
      <c r="A34" s="0" t="s">
        <v>16</v>
      </c>
      <c r="B34" s="0" t="s">
        <v>7073</v>
      </c>
      <c r="C34" s="0" t="s">
        <v>7074</v>
      </c>
      <c r="D34" s="0" t="s">
        <v>7087</v>
      </c>
      <c r="E34" s="0" t="s">
        <v>7088</v>
      </c>
      <c r="F34" s="0" t="s">
        <v>7043</v>
      </c>
      <c r="G34" s="0" t="s">
        <v>5455</v>
      </c>
    </row>
    <row customHeight="1" ht="11.25">
      <c r="A35" s="0" t="s">
        <v>16</v>
      </c>
      <c r="B35" s="0" t="s">
        <v>7073</v>
      </c>
      <c r="C35" s="0" t="s">
        <v>7074</v>
      </c>
      <c r="D35" s="0" t="s">
        <v>7089</v>
      </c>
      <c r="E35" s="0" t="s">
        <v>7090</v>
      </c>
      <c r="F35" s="0" t="s">
        <v>7043</v>
      </c>
      <c r="G35" s="0" t="s">
        <v>5460</v>
      </c>
    </row>
    <row customHeight="1" ht="11.25">
      <c r="A36" s="0" t="s">
        <v>16</v>
      </c>
      <c r="B36" s="0" t="s">
        <v>7073</v>
      </c>
      <c r="C36" s="0" t="s">
        <v>7074</v>
      </c>
      <c r="D36" s="0" t="s">
        <v>7091</v>
      </c>
      <c r="E36" s="0" t="s">
        <v>7092</v>
      </c>
      <c r="F36" s="0" t="s">
        <v>7043</v>
      </c>
      <c r="G36" s="0" t="s">
        <v>5465</v>
      </c>
    </row>
    <row customHeight="1" ht="11.25">
      <c r="A37" s="0" t="s">
        <v>16</v>
      </c>
      <c r="B37" s="0" t="s">
        <v>7073</v>
      </c>
      <c r="C37" s="0" t="s">
        <v>7074</v>
      </c>
      <c r="D37" s="0" t="s">
        <v>7093</v>
      </c>
      <c r="E37" s="0" t="s">
        <v>7094</v>
      </c>
      <c r="F37" s="0" t="s">
        <v>7043</v>
      </c>
      <c r="G37" s="0" t="s">
        <v>5469</v>
      </c>
    </row>
    <row customHeight="1" ht="11.25">
      <c r="A38" s="0" t="s">
        <v>16</v>
      </c>
      <c r="B38" s="0" t="s">
        <v>155</v>
      </c>
      <c r="C38" s="0" t="s">
        <v>156</v>
      </c>
      <c r="D38" s="0" t="s">
        <v>155</v>
      </c>
      <c r="E38" s="0" t="s">
        <v>156</v>
      </c>
      <c r="F38" s="0" t="s">
        <v>7037</v>
      </c>
      <c r="G38" s="0" t="s">
        <v>154</v>
      </c>
    </row>
    <row customHeight="1" ht="11.25">
      <c r="A39" s="0" t="s">
        <v>16</v>
      </c>
      <c r="B39" s="0" t="s">
        <v>112</v>
      </c>
      <c r="C39" s="0" t="s">
        <v>113</v>
      </c>
      <c r="D39" s="0" t="s">
        <v>112</v>
      </c>
      <c r="E39" s="0" t="s">
        <v>113</v>
      </c>
      <c r="F39" s="0" t="s">
        <v>7038</v>
      </c>
      <c r="G39" s="0" t="s">
        <v>111</v>
      </c>
    </row>
    <row customHeight="1" ht="11.25">
      <c r="A40" s="0" t="s">
        <v>16</v>
      </c>
      <c r="B40" s="0" t="s">
        <v>160</v>
      </c>
      <c r="C40" s="0" t="s">
        <v>161</v>
      </c>
      <c r="D40" s="0" t="s">
        <v>7095</v>
      </c>
      <c r="E40" s="0" t="s">
        <v>7096</v>
      </c>
      <c r="F40" s="0" t="s">
        <v>7043</v>
      </c>
      <c r="G40" s="0" t="s">
        <v>5486</v>
      </c>
    </row>
    <row customHeight="1" ht="11.25">
      <c r="A41" s="0" t="s">
        <v>16</v>
      </c>
      <c r="B41" s="0" t="s">
        <v>160</v>
      </c>
      <c r="C41" s="0" t="s">
        <v>161</v>
      </c>
      <c r="D41" s="0" t="s">
        <v>7097</v>
      </c>
      <c r="E41" s="0" t="s">
        <v>7098</v>
      </c>
      <c r="F41" s="0" t="s">
        <v>7043</v>
      </c>
      <c r="G41" s="0" t="s">
        <v>5490</v>
      </c>
    </row>
    <row customHeight="1" ht="11.25">
      <c r="A42" s="0" t="s">
        <v>16</v>
      </c>
      <c r="B42" s="0" t="s">
        <v>160</v>
      </c>
      <c r="C42" s="0" t="s">
        <v>161</v>
      </c>
      <c r="D42" s="0" t="s">
        <v>7099</v>
      </c>
      <c r="E42" s="0" t="s">
        <v>7100</v>
      </c>
      <c r="F42" s="0" t="s">
        <v>7043</v>
      </c>
      <c r="G42" s="0" t="s">
        <v>5493</v>
      </c>
    </row>
    <row customHeight="1" ht="11.25">
      <c r="A43" s="0" t="s">
        <v>16</v>
      </c>
      <c r="B43" s="0" t="s">
        <v>160</v>
      </c>
      <c r="C43" s="0" t="s">
        <v>161</v>
      </c>
      <c r="D43" s="0" t="s">
        <v>160</v>
      </c>
      <c r="E43" s="0" t="s">
        <v>161</v>
      </c>
      <c r="F43" s="0" t="s">
        <v>7044</v>
      </c>
      <c r="G43" s="0" t="s">
        <v>159</v>
      </c>
    </row>
    <row customHeight="1" ht="11.25">
      <c r="A44" s="0" t="s">
        <v>16</v>
      </c>
      <c r="B44" s="0" t="s">
        <v>160</v>
      </c>
      <c r="C44" s="0" t="s">
        <v>161</v>
      </c>
      <c r="D44" s="0" t="s">
        <v>7101</v>
      </c>
      <c r="E44" s="0" t="s">
        <v>7102</v>
      </c>
      <c r="F44" s="0" t="s">
        <v>7043</v>
      </c>
      <c r="G44" s="0" t="s">
        <v>5508</v>
      </c>
    </row>
    <row customHeight="1" ht="11.25">
      <c r="A45" s="0" t="s">
        <v>16</v>
      </c>
      <c r="B45" s="0" t="s">
        <v>160</v>
      </c>
      <c r="C45" s="0" t="s">
        <v>161</v>
      </c>
      <c r="D45" s="0" t="s">
        <v>7103</v>
      </c>
      <c r="E45" s="0" t="s">
        <v>7104</v>
      </c>
      <c r="F45" s="0" t="s">
        <v>7062</v>
      </c>
      <c r="G45" s="0" t="s">
        <v>5513</v>
      </c>
    </row>
    <row customHeight="1" ht="11.25">
      <c r="A46" s="0" t="s">
        <v>16</v>
      </c>
      <c r="B46" s="0" t="s">
        <v>160</v>
      </c>
      <c r="C46" s="0" t="s">
        <v>161</v>
      </c>
      <c r="D46" s="0" t="s">
        <v>7105</v>
      </c>
      <c r="E46" s="0" t="s">
        <v>7106</v>
      </c>
      <c r="F46" s="0" t="s">
        <v>7043</v>
      </c>
      <c r="G46" s="0" t="s">
        <v>5516</v>
      </c>
    </row>
    <row customHeight="1" ht="11.25">
      <c r="A47" s="0" t="s">
        <v>16</v>
      </c>
      <c r="B47" s="0" t="s">
        <v>160</v>
      </c>
      <c r="C47" s="0" t="s">
        <v>161</v>
      </c>
      <c r="D47" s="0" t="s">
        <v>7107</v>
      </c>
      <c r="E47" s="0" t="s">
        <v>7108</v>
      </c>
      <c r="F47" s="0" t="s">
        <v>7043</v>
      </c>
      <c r="G47" s="0" t="s">
        <v>5522</v>
      </c>
    </row>
    <row customHeight="1" ht="11.25">
      <c r="A48" s="0" t="s">
        <v>16</v>
      </c>
      <c r="B48" s="0" t="s">
        <v>164</v>
      </c>
      <c r="C48" s="0" t="s">
        <v>165</v>
      </c>
      <c r="D48" s="0" t="s">
        <v>164</v>
      </c>
      <c r="E48" s="0" t="s">
        <v>165</v>
      </c>
      <c r="F48" s="0" t="s">
        <v>7044</v>
      </c>
      <c r="G48" s="0" t="s">
        <v>163</v>
      </c>
    </row>
    <row customHeight="1" ht="11.25">
      <c r="A49" s="0" t="s">
        <v>16</v>
      </c>
      <c r="B49" s="0" t="s">
        <v>164</v>
      </c>
      <c r="C49" s="0" t="s">
        <v>165</v>
      </c>
      <c r="D49" s="0" t="s">
        <v>7109</v>
      </c>
      <c r="E49" s="0" t="s">
        <v>7110</v>
      </c>
      <c r="F49" s="0" t="s">
        <v>7043</v>
      </c>
      <c r="G49" s="0" t="s">
        <v>5528</v>
      </c>
    </row>
    <row customHeight="1" ht="11.25">
      <c r="A50" s="0" t="s">
        <v>16</v>
      </c>
      <c r="B50" s="0" t="s">
        <v>164</v>
      </c>
      <c r="C50" s="0" t="s">
        <v>165</v>
      </c>
      <c r="D50" s="0" t="s">
        <v>7111</v>
      </c>
      <c r="E50" s="0" t="s">
        <v>7112</v>
      </c>
      <c r="F50" s="0" t="s">
        <v>7043</v>
      </c>
      <c r="G50" s="0" t="s">
        <v>5532</v>
      </c>
    </row>
    <row customHeight="1" ht="11.25">
      <c r="A51" s="0" t="s">
        <v>16</v>
      </c>
      <c r="B51" s="0" t="s">
        <v>164</v>
      </c>
      <c r="C51" s="0" t="s">
        <v>165</v>
      </c>
      <c r="D51" s="0" t="s">
        <v>7113</v>
      </c>
      <c r="E51" s="0" t="s">
        <v>7114</v>
      </c>
      <c r="F51" s="0" t="s">
        <v>7043</v>
      </c>
      <c r="G51" s="0" t="s">
        <v>5537</v>
      </c>
    </row>
    <row customHeight="1" ht="11.25">
      <c r="A52" s="0" t="s">
        <v>16</v>
      </c>
      <c r="B52" s="0" t="s">
        <v>117</v>
      </c>
      <c r="C52" s="0" t="s">
        <v>118</v>
      </c>
      <c r="D52" s="0" t="s">
        <v>117</v>
      </c>
      <c r="E52" s="0" t="s">
        <v>118</v>
      </c>
      <c r="F52" s="0" t="s">
        <v>7038</v>
      </c>
      <c r="G52" s="0" t="s">
        <v>116</v>
      </c>
    </row>
    <row customHeight="1" ht="11.25">
      <c r="A53" s="0" t="s">
        <v>16</v>
      </c>
      <c r="B53" s="0" t="s">
        <v>169</v>
      </c>
      <c r="C53" s="0" t="s">
        <v>170</v>
      </c>
      <c r="D53" s="0" t="s">
        <v>169</v>
      </c>
      <c r="E53" s="0" t="s">
        <v>170</v>
      </c>
      <c r="F53" s="0" t="s">
        <v>7037</v>
      </c>
      <c r="G53" s="0" t="s">
        <v>168</v>
      </c>
    </row>
    <row customHeight="1" ht="11.25">
      <c r="A54" s="0" t="s">
        <v>16</v>
      </c>
      <c r="B54" s="0" t="s">
        <v>174</v>
      </c>
      <c r="C54" s="0" t="s">
        <v>175</v>
      </c>
      <c r="D54" s="0" t="s">
        <v>174</v>
      </c>
      <c r="E54" s="0" t="s">
        <v>175</v>
      </c>
      <c r="F54" s="0" t="s">
        <v>7037</v>
      </c>
      <c r="G54" s="0" t="s">
        <v>173</v>
      </c>
    </row>
    <row customHeight="1" ht="11.25">
      <c r="A55" s="0" t="s">
        <v>16</v>
      </c>
      <c r="B55" s="0" t="s">
        <v>124</v>
      </c>
      <c r="C55" s="0" t="s">
        <v>125</v>
      </c>
      <c r="D55" s="0" t="s">
        <v>124</v>
      </c>
      <c r="E55" s="0" t="s">
        <v>125</v>
      </c>
      <c r="F55" s="0" t="s">
        <v>7038</v>
      </c>
      <c r="G55" s="0" t="s">
        <v>123</v>
      </c>
    </row>
    <row customHeight="1" ht="11.25">
      <c r="A56" s="0" t="s">
        <v>16</v>
      </c>
      <c r="B56" s="0" t="s">
        <v>236</v>
      </c>
      <c r="C56" s="0" t="s">
        <v>237</v>
      </c>
      <c r="D56" s="0" t="s">
        <v>236</v>
      </c>
      <c r="E56" s="0" t="s">
        <v>237</v>
      </c>
      <c r="F56" s="0" t="s">
        <v>7037</v>
      </c>
      <c r="G56" s="0" t="s">
        <v>235</v>
      </c>
    </row>
    <row customHeight="1" ht="11.25">
      <c r="A57" s="0" t="s">
        <v>16</v>
      </c>
      <c r="B57" s="0" t="s">
        <v>7115</v>
      </c>
      <c r="C57" s="0" t="s">
        <v>7116</v>
      </c>
      <c r="D57" s="0" t="s">
        <v>7117</v>
      </c>
      <c r="E57" s="0" t="s">
        <v>7118</v>
      </c>
      <c r="F57" s="0" t="s">
        <v>7043</v>
      </c>
      <c r="G57" s="0" t="s">
        <v>5552</v>
      </c>
    </row>
    <row customHeight="1" ht="11.25">
      <c r="A58" s="0" t="s">
        <v>16</v>
      </c>
      <c r="B58" s="0" t="s">
        <v>7115</v>
      </c>
      <c r="C58" s="0" t="s">
        <v>7116</v>
      </c>
      <c r="D58" s="0" t="s">
        <v>7119</v>
      </c>
      <c r="E58" s="0" t="s">
        <v>7120</v>
      </c>
      <c r="F58" s="0" t="s">
        <v>7043</v>
      </c>
      <c r="G58" s="0" t="s">
        <v>5555</v>
      </c>
    </row>
    <row customHeight="1" ht="11.25">
      <c r="A59" s="0" t="s">
        <v>16</v>
      </c>
      <c r="B59" s="0" t="s">
        <v>7115</v>
      </c>
      <c r="C59" s="0" t="s">
        <v>7116</v>
      </c>
      <c r="D59" s="0" t="s">
        <v>7121</v>
      </c>
      <c r="E59" s="0" t="s">
        <v>7122</v>
      </c>
      <c r="F59" s="0" t="s">
        <v>7043</v>
      </c>
      <c r="G59" s="0" t="s">
        <v>5559</v>
      </c>
    </row>
    <row customHeight="1" ht="11.25">
      <c r="A60" s="0" t="s">
        <v>16</v>
      </c>
      <c r="B60" s="0" t="s">
        <v>7115</v>
      </c>
      <c r="C60" s="0" t="s">
        <v>7116</v>
      </c>
      <c r="D60" s="0" t="s">
        <v>7123</v>
      </c>
      <c r="E60" s="0" t="s">
        <v>7124</v>
      </c>
      <c r="F60" s="0" t="s">
        <v>7049</v>
      </c>
      <c r="G60" s="0" t="s">
        <v>5562</v>
      </c>
    </row>
    <row customHeight="1" ht="11.25">
      <c r="A61" s="0" t="s">
        <v>16</v>
      </c>
      <c r="B61" s="0" t="s">
        <v>7115</v>
      </c>
      <c r="C61" s="0" t="s">
        <v>7116</v>
      </c>
      <c r="D61" s="0" t="s">
        <v>7125</v>
      </c>
      <c r="E61" s="0" t="s">
        <v>7126</v>
      </c>
      <c r="F61" s="0" t="s">
        <v>7043</v>
      </c>
      <c r="G61" s="0" t="s">
        <v>7127</v>
      </c>
    </row>
    <row customHeight="1" ht="11.25">
      <c r="A62" s="0" t="s">
        <v>16</v>
      </c>
      <c r="B62" s="0" t="s">
        <v>7115</v>
      </c>
      <c r="C62" s="0" t="s">
        <v>7116</v>
      </c>
      <c r="D62" s="0" t="s">
        <v>7128</v>
      </c>
      <c r="E62" s="0" t="s">
        <v>7129</v>
      </c>
      <c r="F62" s="0" t="s">
        <v>7043</v>
      </c>
      <c r="G62" s="0" t="s">
        <v>7130</v>
      </c>
    </row>
    <row customHeight="1" ht="11.25">
      <c r="A63" s="0" t="s">
        <v>16</v>
      </c>
      <c r="B63" s="0" t="s">
        <v>7115</v>
      </c>
      <c r="C63" s="0" t="s">
        <v>7116</v>
      </c>
      <c r="D63" s="0" t="s">
        <v>7115</v>
      </c>
      <c r="E63" s="0" t="s">
        <v>7116</v>
      </c>
      <c r="F63" s="0" t="s">
        <v>7044</v>
      </c>
      <c r="G63" s="0" t="s">
        <v>7131</v>
      </c>
    </row>
    <row customHeight="1" ht="11.25">
      <c r="A64" s="0" t="s">
        <v>16</v>
      </c>
      <c r="B64" s="0" t="s">
        <v>7115</v>
      </c>
      <c r="C64" s="0" t="s">
        <v>7116</v>
      </c>
      <c r="D64" s="0" t="s">
        <v>7132</v>
      </c>
      <c r="E64" s="0" t="s">
        <v>7133</v>
      </c>
      <c r="F64" s="0" t="s">
        <v>7043</v>
      </c>
      <c r="G64" s="0" t="s">
        <v>7134</v>
      </c>
    </row>
    <row customHeight="1" ht="11.25">
      <c r="A65" s="0" t="s">
        <v>16</v>
      </c>
      <c r="B65" s="0" t="s">
        <v>207</v>
      </c>
      <c r="C65" s="0" t="s">
        <v>208</v>
      </c>
      <c r="D65" s="0" t="s">
        <v>207</v>
      </c>
      <c r="E65" s="0" t="s">
        <v>208</v>
      </c>
      <c r="F65" s="0" t="s">
        <v>7037</v>
      </c>
      <c r="G65" s="0" t="s">
        <v>206</v>
      </c>
    </row>
    <row customHeight="1" ht="11.25">
      <c r="A66" s="0" t="s">
        <v>16</v>
      </c>
      <c r="B66" s="0" t="s">
        <v>217</v>
      </c>
      <c r="C66" s="0" t="s">
        <v>218</v>
      </c>
      <c r="D66" s="0" t="s">
        <v>7135</v>
      </c>
      <c r="E66" s="0" t="s">
        <v>7136</v>
      </c>
      <c r="F66" s="0" t="s">
        <v>7043</v>
      </c>
      <c r="G66" s="0" t="s">
        <v>5880</v>
      </c>
    </row>
    <row customHeight="1" ht="11.25">
      <c r="A67" s="0" t="s">
        <v>16</v>
      </c>
      <c r="B67" s="0" t="s">
        <v>217</v>
      </c>
      <c r="C67" s="0" t="s">
        <v>218</v>
      </c>
      <c r="D67" s="0" t="s">
        <v>7137</v>
      </c>
      <c r="E67" s="0" t="s">
        <v>7138</v>
      </c>
      <c r="F67" s="0" t="s">
        <v>7043</v>
      </c>
      <c r="G67" s="0" t="s">
        <v>7139</v>
      </c>
    </row>
    <row customHeight="1" ht="11.25">
      <c r="A68" s="0" t="s">
        <v>16</v>
      </c>
      <c r="B68" s="0" t="s">
        <v>217</v>
      </c>
      <c r="C68" s="0" t="s">
        <v>218</v>
      </c>
      <c r="D68" s="0" t="s">
        <v>7140</v>
      </c>
      <c r="E68" s="0" t="s">
        <v>7141</v>
      </c>
      <c r="F68" s="0" t="s">
        <v>7043</v>
      </c>
      <c r="G68" s="0" t="s">
        <v>6083</v>
      </c>
    </row>
    <row customHeight="1" ht="11.25">
      <c r="A69" s="0" t="s">
        <v>16</v>
      </c>
      <c r="B69" s="0" t="s">
        <v>217</v>
      </c>
      <c r="C69" s="0" t="s">
        <v>218</v>
      </c>
      <c r="D69" s="0" t="s">
        <v>7142</v>
      </c>
      <c r="E69" s="0" t="s">
        <v>7143</v>
      </c>
      <c r="F69" s="0" t="s">
        <v>7043</v>
      </c>
      <c r="G69" s="0" t="s">
        <v>7144</v>
      </c>
    </row>
    <row customHeight="1" ht="11.25">
      <c r="A70" s="0" t="s">
        <v>16</v>
      </c>
      <c r="B70" s="0" t="s">
        <v>217</v>
      </c>
      <c r="C70" s="0" t="s">
        <v>218</v>
      </c>
      <c r="D70" s="0" t="s">
        <v>7145</v>
      </c>
      <c r="E70" s="0" t="s">
        <v>7146</v>
      </c>
      <c r="F70" s="0" t="s">
        <v>7043</v>
      </c>
      <c r="G70" s="0" t="s">
        <v>7147</v>
      </c>
    </row>
    <row customHeight="1" ht="11.25">
      <c r="A71" s="0" t="s">
        <v>16</v>
      </c>
      <c r="B71" s="0" t="s">
        <v>217</v>
      </c>
      <c r="C71" s="0" t="s">
        <v>218</v>
      </c>
      <c r="D71" s="0" t="s">
        <v>217</v>
      </c>
      <c r="E71" s="0" t="s">
        <v>218</v>
      </c>
      <c r="F71" s="0" t="s">
        <v>7044</v>
      </c>
      <c r="G71" s="0" t="s">
        <v>216</v>
      </c>
    </row>
    <row customHeight="1" ht="11.25">
      <c r="A72" s="0" t="s">
        <v>16</v>
      </c>
      <c r="B72" s="0" t="s">
        <v>217</v>
      </c>
      <c r="C72" s="0" t="s">
        <v>218</v>
      </c>
      <c r="D72" s="0" t="s">
        <v>7148</v>
      </c>
      <c r="E72" s="0" t="s">
        <v>7149</v>
      </c>
      <c r="F72" s="0" t="s">
        <v>7043</v>
      </c>
      <c r="G72" s="0" t="s">
        <v>7150</v>
      </c>
    </row>
    <row customHeight="1" ht="11.25">
      <c r="A73" s="0" t="s">
        <v>16</v>
      </c>
      <c r="B73" s="0" t="s">
        <v>217</v>
      </c>
      <c r="C73" s="0" t="s">
        <v>218</v>
      </c>
      <c r="D73" s="0" t="s">
        <v>7151</v>
      </c>
      <c r="E73" s="0" t="s">
        <v>7152</v>
      </c>
      <c r="F73" s="0" t="s">
        <v>7043</v>
      </c>
      <c r="G73" s="0" t="s">
        <v>7153</v>
      </c>
    </row>
    <row customHeight="1" ht="11.25">
      <c r="A74" s="0" t="s">
        <v>16</v>
      </c>
      <c r="B74" s="0" t="s">
        <v>217</v>
      </c>
      <c r="C74" s="0" t="s">
        <v>218</v>
      </c>
      <c r="D74" s="0" t="s">
        <v>7154</v>
      </c>
      <c r="E74" s="0" t="s">
        <v>7155</v>
      </c>
      <c r="F74" s="0" t="s">
        <v>7043</v>
      </c>
      <c r="G74" s="0" t="s">
        <v>7156</v>
      </c>
    </row>
    <row customHeight="1" ht="11.25">
      <c r="A75" s="0" t="s">
        <v>16</v>
      </c>
      <c r="B75" s="0" t="s">
        <v>7157</v>
      </c>
      <c r="C75" s="0" t="s">
        <v>7158</v>
      </c>
      <c r="D75" s="0" t="s">
        <v>7157</v>
      </c>
      <c r="E75" s="0" t="s">
        <v>7158</v>
      </c>
      <c r="F75" s="0" t="s">
        <v>7037</v>
      </c>
      <c r="G75" s="0" t="s">
        <v>7159</v>
      </c>
    </row>
    <row customHeight="1" ht="11.25">
      <c r="A76" s="0" t="s">
        <v>16</v>
      </c>
      <c r="B76" s="0" t="s">
        <v>7160</v>
      </c>
      <c r="C76" s="0" t="s">
        <v>7161</v>
      </c>
      <c r="D76" s="0" t="s">
        <v>7160</v>
      </c>
      <c r="E76" s="0" t="s">
        <v>7161</v>
      </c>
      <c r="F76" s="0" t="s">
        <v>7038</v>
      </c>
      <c r="G76" s="0" t="s">
        <v>7162</v>
      </c>
    </row>
    <row customHeight="1" ht="11.25">
      <c r="A77" s="0" t="s">
        <v>16</v>
      </c>
      <c r="B77" s="0" t="s">
        <v>212</v>
      </c>
      <c r="C77" s="0" t="s">
        <v>213</v>
      </c>
      <c r="D77" s="0" t="s">
        <v>212</v>
      </c>
      <c r="E77" s="0" t="s">
        <v>213</v>
      </c>
      <c r="F77" s="0" t="s">
        <v>7037</v>
      </c>
      <c r="G77" s="0" t="s">
        <v>211</v>
      </c>
    </row>
    <row customHeight="1" ht="11.25">
      <c r="A78" s="0" t="s">
        <v>16</v>
      </c>
      <c r="B78" s="0" t="s">
        <v>203</v>
      </c>
      <c r="C78" s="0" t="s">
        <v>204</v>
      </c>
      <c r="D78" s="0" t="s">
        <v>203</v>
      </c>
      <c r="E78" s="0" t="s">
        <v>204</v>
      </c>
      <c r="F78" s="0" t="s">
        <v>7037</v>
      </c>
      <c r="G78" s="0" t="s">
        <v>202</v>
      </c>
    </row>
    <row customHeight="1" ht="11.25">
      <c r="A79" s="0" t="s">
        <v>16</v>
      </c>
      <c r="B79" s="0" t="s">
        <v>198</v>
      </c>
      <c r="C79" s="0" t="s">
        <v>199</v>
      </c>
      <c r="D79" s="0" t="s">
        <v>198</v>
      </c>
      <c r="E79" s="0" t="s">
        <v>199</v>
      </c>
      <c r="F79" s="0" t="s">
        <v>7037</v>
      </c>
      <c r="G79" s="0" t="s">
        <v>197</v>
      </c>
    </row>
    <row customHeight="1" ht="11.25">
      <c r="A80" s="0" t="s">
        <v>16</v>
      </c>
      <c r="B80" s="0" t="s">
        <v>183</v>
      </c>
      <c r="C80" s="0" t="s">
        <v>184</v>
      </c>
      <c r="D80" s="0" t="s">
        <v>183</v>
      </c>
      <c r="E80" s="0" t="s">
        <v>184</v>
      </c>
      <c r="F80" s="0" t="s">
        <v>7037</v>
      </c>
      <c r="G80" s="0" t="s">
        <v>182</v>
      </c>
    </row>
    <row customHeight="1" ht="11.25">
      <c r="A81" s="0" t="s">
        <v>16</v>
      </c>
      <c r="B81" s="0" t="s">
        <v>7163</v>
      </c>
      <c r="C81" s="0" t="s">
        <v>7164</v>
      </c>
      <c r="D81" s="0" t="s">
        <v>7165</v>
      </c>
      <c r="E81" s="0" t="s">
        <v>7166</v>
      </c>
      <c r="F81" s="0" t="s">
        <v>7043</v>
      </c>
      <c r="G81" s="0" t="s">
        <v>7167</v>
      </c>
    </row>
    <row customHeight="1" ht="11.25">
      <c r="A82" s="0" t="s">
        <v>16</v>
      </c>
      <c r="B82" s="0" t="s">
        <v>7163</v>
      </c>
      <c r="C82" s="0" t="s">
        <v>7164</v>
      </c>
      <c r="D82" s="0" t="s">
        <v>7168</v>
      </c>
      <c r="E82" s="0" t="s">
        <v>7169</v>
      </c>
      <c r="F82" s="0" t="s">
        <v>7049</v>
      </c>
      <c r="G82" s="0" t="s">
        <v>7170</v>
      </c>
    </row>
    <row customHeight="1" ht="11.25">
      <c r="A83" s="0" t="s">
        <v>16</v>
      </c>
      <c r="B83" s="0" t="s">
        <v>7163</v>
      </c>
      <c r="C83" s="0" t="s">
        <v>7164</v>
      </c>
      <c r="D83" s="0" t="s">
        <v>7171</v>
      </c>
      <c r="E83" s="0" t="s">
        <v>7172</v>
      </c>
      <c r="F83" s="0" t="s">
        <v>7043</v>
      </c>
      <c r="G83" s="0" t="s">
        <v>7173</v>
      </c>
    </row>
    <row customHeight="1" ht="11.25">
      <c r="A84" s="0" t="s">
        <v>16</v>
      </c>
      <c r="B84" s="0" t="s">
        <v>7163</v>
      </c>
      <c r="C84" s="0" t="s">
        <v>7164</v>
      </c>
      <c r="D84" s="0" t="s">
        <v>7174</v>
      </c>
      <c r="E84" s="0" t="s">
        <v>7175</v>
      </c>
      <c r="F84" s="0" t="s">
        <v>7062</v>
      </c>
      <c r="G84" s="0" t="s">
        <v>7176</v>
      </c>
    </row>
    <row customHeight="1" ht="11.25">
      <c r="A85" s="0" t="s">
        <v>16</v>
      </c>
      <c r="B85" s="0" t="s">
        <v>7163</v>
      </c>
      <c r="C85" s="0" t="s">
        <v>7164</v>
      </c>
      <c r="D85" s="0" t="s">
        <v>7177</v>
      </c>
      <c r="E85" s="0" t="s">
        <v>7178</v>
      </c>
      <c r="F85" s="0" t="s">
        <v>7043</v>
      </c>
      <c r="G85" s="0" t="s">
        <v>7179</v>
      </c>
    </row>
    <row customHeight="1" ht="11.25">
      <c r="A86" s="0" t="s">
        <v>16</v>
      </c>
      <c r="B86" s="0" t="s">
        <v>7163</v>
      </c>
      <c r="C86" s="0" t="s">
        <v>7164</v>
      </c>
      <c r="D86" s="0" t="s">
        <v>7163</v>
      </c>
      <c r="E86" s="0" t="s">
        <v>7164</v>
      </c>
      <c r="F86" s="0" t="s">
        <v>7044</v>
      </c>
      <c r="G86" s="0" t="s">
        <v>7180</v>
      </c>
    </row>
    <row customHeight="1" ht="11.25">
      <c r="A87" s="0" t="s">
        <v>16</v>
      </c>
      <c r="B87" s="0" t="s">
        <v>7163</v>
      </c>
      <c r="C87" s="0" t="s">
        <v>7164</v>
      </c>
      <c r="D87" s="0" t="s">
        <v>7181</v>
      </c>
      <c r="E87" s="0" t="s">
        <v>7182</v>
      </c>
      <c r="F87" s="0" t="s">
        <v>7043</v>
      </c>
      <c r="G87" s="0" t="s">
        <v>7183</v>
      </c>
    </row>
    <row customHeight="1" ht="11.25">
      <c r="A88" s="0" t="s">
        <v>16</v>
      </c>
      <c r="B88" s="0" t="s">
        <v>188</v>
      </c>
      <c r="C88" s="0" t="s">
        <v>189</v>
      </c>
      <c r="D88" s="0" t="s">
        <v>188</v>
      </c>
      <c r="E88" s="0" t="s">
        <v>189</v>
      </c>
      <c r="F88" s="0" t="s">
        <v>7037</v>
      </c>
      <c r="G88" s="0" t="s">
        <v>187</v>
      </c>
    </row>
    <row customHeight="1" ht="11.25">
      <c r="A89" s="0" t="s">
        <v>16</v>
      </c>
      <c r="B89" s="0" t="s">
        <v>193</v>
      </c>
      <c r="C89" s="0" t="s">
        <v>194</v>
      </c>
      <c r="D89" s="0" t="s">
        <v>193</v>
      </c>
      <c r="E89" s="0" t="s">
        <v>194</v>
      </c>
      <c r="F89" s="0" t="s">
        <v>7037</v>
      </c>
      <c r="G89" s="0" t="s">
        <v>192</v>
      </c>
    </row>
    <row customHeight="1" ht="11.25">
      <c r="A90" s="0" t="s">
        <v>16</v>
      </c>
      <c r="B90" s="0" t="s">
        <v>7184</v>
      </c>
      <c r="C90" s="0" t="s">
        <v>7185</v>
      </c>
      <c r="D90" s="0" t="s">
        <v>7186</v>
      </c>
      <c r="E90" s="0" t="s">
        <v>7187</v>
      </c>
      <c r="F90" s="0" t="s">
        <v>7043</v>
      </c>
      <c r="G90" s="0" t="s">
        <v>7188</v>
      </c>
    </row>
    <row customHeight="1" ht="11.25">
      <c r="A91" s="0" t="s">
        <v>16</v>
      </c>
      <c r="B91" s="0" t="s">
        <v>7184</v>
      </c>
      <c r="C91" s="0" t="s">
        <v>7185</v>
      </c>
      <c r="D91" s="0" t="s">
        <v>7189</v>
      </c>
      <c r="E91" s="0" t="s">
        <v>7190</v>
      </c>
      <c r="F91" s="0" t="s">
        <v>7043</v>
      </c>
      <c r="G91" s="0" t="s">
        <v>7191</v>
      </c>
    </row>
    <row customHeight="1" ht="11.25">
      <c r="A92" s="0" t="s">
        <v>16</v>
      </c>
      <c r="B92" s="0" t="s">
        <v>7184</v>
      </c>
      <c r="C92" s="0" t="s">
        <v>7185</v>
      </c>
      <c r="D92" s="0" t="s">
        <v>7192</v>
      </c>
      <c r="E92" s="0" t="s">
        <v>7193</v>
      </c>
      <c r="F92" s="0" t="s">
        <v>7043</v>
      </c>
      <c r="G92" s="0" t="s">
        <v>7194</v>
      </c>
    </row>
    <row customHeight="1" ht="11.25">
      <c r="A93" s="0" t="s">
        <v>16</v>
      </c>
      <c r="B93" s="0" t="s">
        <v>7184</v>
      </c>
      <c r="C93" s="0" t="s">
        <v>7185</v>
      </c>
      <c r="D93" s="0" t="s">
        <v>7195</v>
      </c>
      <c r="E93" s="0" t="s">
        <v>7196</v>
      </c>
      <c r="F93" s="0" t="s">
        <v>7062</v>
      </c>
      <c r="G93" s="0" t="s">
        <v>7197</v>
      </c>
    </row>
    <row customHeight="1" ht="11.25">
      <c r="A94" s="0" t="s">
        <v>16</v>
      </c>
      <c r="B94" s="0" t="s">
        <v>7184</v>
      </c>
      <c r="C94" s="0" t="s">
        <v>7185</v>
      </c>
      <c r="D94" s="0" t="s">
        <v>7198</v>
      </c>
      <c r="E94" s="0" t="s">
        <v>7199</v>
      </c>
      <c r="F94" s="0" t="s">
        <v>7043</v>
      </c>
      <c r="G94" s="0" t="s">
        <v>7200</v>
      </c>
    </row>
    <row customHeight="1" ht="11.25">
      <c r="A95" s="0" t="s">
        <v>16</v>
      </c>
      <c r="B95" s="0" t="s">
        <v>7184</v>
      </c>
      <c r="C95" s="0" t="s">
        <v>7185</v>
      </c>
      <c r="D95" s="0" t="s">
        <v>7184</v>
      </c>
      <c r="E95" s="0" t="s">
        <v>7185</v>
      </c>
      <c r="F95" s="0" t="s">
        <v>7044</v>
      </c>
      <c r="G95" s="0" t="s">
        <v>7201</v>
      </c>
    </row>
    <row customHeight="1" ht="11.25">
      <c r="A96" s="0" t="s">
        <v>16</v>
      </c>
      <c r="B96" s="0" t="s">
        <v>7184</v>
      </c>
      <c r="C96" s="0" t="s">
        <v>7185</v>
      </c>
      <c r="D96" s="0" t="s">
        <v>7202</v>
      </c>
      <c r="E96" s="0" t="s">
        <v>7203</v>
      </c>
      <c r="F96" s="0" t="s">
        <v>7062</v>
      </c>
      <c r="G96" s="0" t="s">
        <v>7204</v>
      </c>
    </row>
    <row customHeight="1" ht="11.25">
      <c r="A97" s="0" t="s">
        <v>16</v>
      </c>
      <c r="B97" s="0" t="s">
        <v>7184</v>
      </c>
      <c r="C97" s="0" t="s">
        <v>7185</v>
      </c>
      <c r="D97" s="0" t="s">
        <v>7205</v>
      </c>
      <c r="E97" s="0" t="s">
        <v>7206</v>
      </c>
      <c r="F97" s="0" t="s">
        <v>7043</v>
      </c>
      <c r="G97" s="0" t="s">
        <v>7207</v>
      </c>
    </row>
    <row customHeight="1" ht="11.25">
      <c r="A98" s="0" t="s">
        <v>16</v>
      </c>
      <c r="B98" s="0" t="s">
        <v>222</v>
      </c>
      <c r="C98" s="0" t="s">
        <v>223</v>
      </c>
      <c r="D98" s="0" t="s">
        <v>222</v>
      </c>
      <c r="E98" s="0" t="s">
        <v>223</v>
      </c>
      <c r="F98" s="0" t="s">
        <v>7037</v>
      </c>
      <c r="G98" s="0" t="s">
        <v>221</v>
      </c>
    </row>
    <row customHeight="1" ht="11.25">
      <c r="A99" s="0" t="s">
        <v>16</v>
      </c>
      <c r="B99" s="0" t="s">
        <v>7208</v>
      </c>
      <c r="C99" s="0" t="s">
        <v>7209</v>
      </c>
      <c r="D99" s="0" t="s">
        <v>7210</v>
      </c>
      <c r="E99" s="0" t="s">
        <v>7211</v>
      </c>
      <c r="F99" s="0" t="s">
        <v>7043</v>
      </c>
      <c r="G99" s="0" t="s">
        <v>7212</v>
      </c>
    </row>
    <row customHeight="1" ht="11.25">
      <c r="A100" s="0" t="s">
        <v>16</v>
      </c>
      <c r="B100" s="0" t="s">
        <v>7208</v>
      </c>
      <c r="C100" s="0" t="s">
        <v>7209</v>
      </c>
      <c r="D100" s="0" t="s">
        <v>7213</v>
      </c>
      <c r="E100" s="0" t="s">
        <v>7214</v>
      </c>
      <c r="F100" s="0" t="s">
        <v>7043</v>
      </c>
      <c r="G100" s="0" t="s">
        <v>7215</v>
      </c>
    </row>
    <row customHeight="1" ht="11.25">
      <c r="A101" s="0" t="s">
        <v>16</v>
      </c>
      <c r="B101" s="0" t="s">
        <v>7208</v>
      </c>
      <c r="C101" s="0" t="s">
        <v>7209</v>
      </c>
      <c r="D101" s="0" t="s">
        <v>7216</v>
      </c>
      <c r="E101" s="0" t="s">
        <v>7217</v>
      </c>
      <c r="F101" s="0" t="s">
        <v>7043</v>
      </c>
      <c r="G101" s="0" t="s">
        <v>7218</v>
      </c>
    </row>
    <row customHeight="1" ht="11.25">
      <c r="A102" s="0" t="s">
        <v>16</v>
      </c>
      <c r="B102" s="0" t="s">
        <v>7208</v>
      </c>
      <c r="C102" s="0" t="s">
        <v>7209</v>
      </c>
      <c r="D102" s="0" t="s">
        <v>7219</v>
      </c>
      <c r="E102" s="0" t="s">
        <v>7220</v>
      </c>
      <c r="F102" s="0" t="s">
        <v>7043</v>
      </c>
      <c r="G102" s="0" t="s">
        <v>7221</v>
      </c>
    </row>
    <row customHeight="1" ht="11.25">
      <c r="A103" s="0" t="s">
        <v>16</v>
      </c>
      <c r="B103" s="0" t="s">
        <v>7208</v>
      </c>
      <c r="C103" s="0" t="s">
        <v>7209</v>
      </c>
      <c r="D103" s="0" t="s">
        <v>7208</v>
      </c>
      <c r="E103" s="0" t="s">
        <v>7209</v>
      </c>
      <c r="F103" s="0" t="s">
        <v>7044</v>
      </c>
      <c r="G103" s="0" t="s">
        <v>7222</v>
      </c>
    </row>
    <row customHeight="1" ht="11.25">
      <c r="A104" s="0" t="s">
        <v>16</v>
      </c>
      <c r="B104" s="0" t="s">
        <v>7208</v>
      </c>
      <c r="C104" s="0" t="s">
        <v>7209</v>
      </c>
      <c r="D104" s="0" t="s">
        <v>7223</v>
      </c>
      <c r="E104" s="0" t="s">
        <v>7224</v>
      </c>
      <c r="F104" s="0" t="s">
        <v>7043</v>
      </c>
      <c r="G104" s="0" t="s">
        <v>7225</v>
      </c>
    </row>
    <row customHeight="1" ht="11.25">
      <c r="A105" s="0" t="s">
        <v>16</v>
      </c>
      <c r="B105" s="0" t="s">
        <v>231</v>
      </c>
      <c r="C105" s="0" t="s">
        <v>232</v>
      </c>
      <c r="D105" s="0" t="s">
        <v>231</v>
      </c>
      <c r="E105" s="0" t="s">
        <v>232</v>
      </c>
      <c r="F105" s="0" t="s">
        <v>7038</v>
      </c>
      <c r="G105" s="0" t="s">
        <v>230</v>
      </c>
    </row>
    <row customHeight="1" ht="11.25">
      <c r="A106" s="0" t="s">
        <v>16</v>
      </c>
      <c r="B106" s="0" t="s">
        <v>7226</v>
      </c>
      <c r="C106" s="0" t="s">
        <v>7227</v>
      </c>
      <c r="D106" s="0" t="s">
        <v>7226</v>
      </c>
      <c r="E106" s="0" t="s">
        <v>7227</v>
      </c>
      <c r="F106" s="0" t="s">
        <v>7038</v>
      </c>
      <c r="G106" s="0" t="s">
        <v>7228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3AC0ED-6FB1-5441-C2B3-7698399076A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8962" width="9.140625"/>
    <col min="2" max="2" style="28962" width="84.28125" customWidth="1"/>
    <col min="3" max="3" style="28962" width="9.140625"/>
  </cols>
  <sheetData>
    <row customHeight="1" ht="11.25">
      <c r="A1" s="1298" t="s">
        <v>7310</v>
      </c>
      <c r="B1" s="1298" t="s">
        <v>7311</v>
      </c>
      <c r="C1" s="1298" t="s">
        <v>5050</v>
      </c>
    </row>
    <row customHeight="1" ht="11.25">
      <c r="A2" s="1298">
        <v>4189678</v>
      </c>
      <c r="B2" s="1298" t="s">
        <v>7312</v>
      </c>
      <c r="C2" s="1298" t="s">
        <v>7313</v>
      </c>
    </row>
    <row customHeight="1" ht="11.25">
      <c r="A3" s="1298">
        <v>4190415</v>
      </c>
      <c r="B3" s="1298" t="s">
        <v>7314</v>
      </c>
      <c r="C3" s="1298" t="s">
        <v>7313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138BBC-9FC6-2945-8B11-1AEB4135CF66}"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8956" width="38.421875" customWidth="1"/>
    <col min="2" max="5" style="28956" width="9.140625"/>
  </cols>
  <sheetData>
    <row customHeight="1" ht="15">
      <c r="A1" s="626" t="s">
        <v>7315</v>
      </c>
      <c r="B1" s="626" t="s">
        <v>7316</v>
      </c>
      <c r="C1" s="626"/>
      <c r="D1" s="626"/>
      <c r="E1" s="626"/>
    </row>
    <row customHeight="1" ht="15">
      <c r="A2" s="626"/>
      <c r="B2" s="626"/>
      <c r="C2" s="626"/>
      <c r="D2" s="626"/>
      <c r="E2" s="626"/>
    </row>
    <row customHeight="1" ht="15">
      <c r="A3" s="626"/>
      <c r="B3" s="626"/>
      <c r="C3" s="626"/>
      <c r="D3" s="626"/>
      <c r="E3" s="626"/>
    </row>
    <row customHeight="1" ht="15">
      <c r="A4" s="626"/>
      <c r="B4" s="626"/>
      <c r="C4" s="626"/>
      <c r="D4" s="626"/>
      <c r="E4" s="626"/>
    </row>
    <row customHeight="1" ht="15">
      <c r="A5" s="626"/>
      <c r="B5" s="626"/>
      <c r="C5" s="626"/>
      <c r="D5" s="626"/>
      <c r="E5" s="626"/>
    </row>
    <row customHeight="1" ht="15">
      <c r="A6" s="626"/>
      <c r="B6" s="626"/>
      <c r="C6" s="626"/>
      <c r="D6" s="626"/>
      <c r="E6" s="626"/>
    </row>
    <row customHeight="1" ht="15">
      <c r="A7" s="626"/>
      <c r="B7" s="626"/>
      <c r="C7" s="626"/>
      <c r="D7" s="626"/>
      <c r="E7" s="626"/>
    </row>
    <row customHeight="1" ht="15">
      <c r="A8" s="626"/>
      <c r="B8" s="626"/>
      <c r="C8" s="626"/>
      <c r="D8" s="626"/>
      <c r="E8" s="62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86D454-9209-205E-6A58-2F3EBEE0F65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7317</v>
      </c>
      <c r="B1" s="0" t="b">
        <v>1</v>
      </c>
    </row>
    <row customHeight="1" ht="11.25">
      <c r="A2" s="0" t="s">
        <v>7318</v>
      </c>
      <c r="B2" s="0" t="b">
        <v>0</v>
      </c>
    </row>
    <row customHeight="1" ht="11.25">
      <c r="A3" s="0" t="s">
        <v>7319</v>
      </c>
      <c r="B3" s="0" t="b">
        <v>1</v>
      </c>
    </row>
    <row customHeight="1" ht="11.25">
      <c r="A4" s="0" t="s">
        <v>7320</v>
      </c>
      <c r="B4" s="0" t="b">
        <v>0</v>
      </c>
    </row>
    <row customHeight="1" ht="11.25">
      <c r="A5" s="0" t="s">
        <v>7321</v>
      </c>
      <c r="B5" s="0" t="b">
        <v>0</v>
      </c>
    </row>
    <row customHeight="1" ht="11.25">
      <c r="A6" s="0" t="s">
        <v>7322</v>
      </c>
      <c r="B6" s="0" t="b">
        <v>0</v>
      </c>
    </row>
    <row customHeight="1" ht="11.25">
      <c r="A7" s="0" t="s">
        <v>7323</v>
      </c>
      <c r="B7" s="0" t="b">
        <v>0</v>
      </c>
    </row>
    <row customHeight="1" ht="11.25">
      <c r="A8" s="0" t="s">
        <v>7324</v>
      </c>
      <c r="B8" s="0" t="b">
        <v>0</v>
      </c>
    </row>
    <row customHeight="1" ht="11.25">
      <c r="A9" s="0" t="s">
        <v>7325</v>
      </c>
      <c r="B9" s="0" t="b">
        <v>0</v>
      </c>
    </row>
    <row customHeight="1" ht="11.25">
      <c r="A10" s="0" t="s">
        <v>7326</v>
      </c>
      <c r="B10" s="0" t="b">
        <v>0</v>
      </c>
    </row>
    <row customHeight="1" ht="11.25">
      <c r="A11" s="0" t="s">
        <v>7327</v>
      </c>
      <c r="B11" s="0" t="b">
        <v>1</v>
      </c>
    </row>
    <row customHeight="1" ht="11.25">
      <c r="A12" s="0" t="s">
        <v>7328</v>
      </c>
      <c r="B12" s="0" t="b">
        <v>0</v>
      </c>
    </row>
    <row customHeight="1" ht="11.25">
      <c r="A13" s="0" t="s">
        <v>7329</v>
      </c>
      <c r="B13" s="0" t="b">
        <v>0</v>
      </c>
    </row>
    <row customHeight="1" ht="11.25">
      <c r="A14" s="0" t="s">
        <v>7330</v>
      </c>
      <c r="B14" s="0" t="b">
        <v>0</v>
      </c>
    </row>
    <row customHeight="1" ht="11.25">
      <c r="A15" s="0" t="s">
        <v>7331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4F7AA8-72DE-63FF-0C78-FCF82A551D5B}"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8957" width="9.140625"/>
  </cols>
  <sheetData>
    <row customHeight="1" ht="12.75">
      <c r="A1" s="52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754655-1ECE-6F85-6D3B-F85709A2ED7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8966" width="36.28125" customWidth="1"/>
    <col min="2" max="2" style="28966" width="21.140625" customWidth="1"/>
  </cols>
  <sheetData>
    <row customHeight="1" ht="11.25">
      <c r="A1" s="530" t="s">
        <v>7332</v>
      </c>
      <c r="B1" s="530" t="s">
        <v>7333</v>
      </c>
    </row>
    <row customHeight="1" ht="11.25">
      <c r="A2" s="525" t="s">
        <v>7334</v>
      </c>
      <c r="B2" s="525" t="s">
        <v>7335</v>
      </c>
    </row>
    <row customHeight="1" ht="11.25">
      <c r="A3" s="525" t="s">
        <v>7336</v>
      </c>
      <c r="B3" s="525" t="s">
        <v>7337</v>
      </c>
    </row>
    <row customHeight="1" ht="11.25">
      <c r="A4" s="525" t="s">
        <v>7338</v>
      </c>
      <c r="B4" s="525" t="s">
        <v>7339</v>
      </c>
    </row>
    <row customHeight="1" ht="11.25">
      <c r="A5" s="525" t="s">
        <v>7340</v>
      </c>
      <c r="B5" s="525" t="s">
        <v>7341</v>
      </c>
    </row>
    <row customHeight="1" ht="11.25">
      <c r="A6" s="525" t="s">
        <v>7342</v>
      </c>
      <c r="B6" s="525" t="s">
        <v>7343</v>
      </c>
    </row>
    <row customHeight="1" ht="11.25">
      <c r="A7" s="525" t="s">
        <v>7344</v>
      </c>
      <c r="B7" s="525" t="s">
        <v>7345</v>
      </c>
    </row>
    <row customHeight="1" ht="11.25">
      <c r="A8" s="525" t="s">
        <v>7346</v>
      </c>
      <c r="B8" s="525" t="s">
        <v>7347</v>
      </c>
    </row>
    <row customHeight="1" ht="11.25">
      <c r="A9" s="525" t="s">
        <v>7348</v>
      </c>
      <c r="B9" s="525" t="s">
        <v>7349</v>
      </c>
    </row>
    <row customHeight="1" ht="11.25">
      <c r="A10" s="525" t="s">
        <v>7350</v>
      </c>
      <c r="B10" s="525" t="s">
        <v>7351</v>
      </c>
    </row>
    <row customHeight="1" ht="11.25">
      <c r="A11" s="525" t="s">
        <v>7352</v>
      </c>
      <c r="B11" s="525" t="s">
        <v>7353</v>
      </c>
    </row>
    <row customHeight="1" ht="11.25">
      <c r="A12" s="525" t="s">
        <v>7354</v>
      </c>
      <c r="B12" s="525" t="s">
        <v>7355</v>
      </c>
    </row>
    <row customHeight="1" ht="11.25">
      <c r="A13" s="525" t="s">
        <v>7356</v>
      </c>
      <c r="B13" s="525" t="s">
        <v>7357</v>
      </c>
    </row>
    <row customHeight="1" ht="11.25">
      <c r="A14" s="525" t="s">
        <v>7358</v>
      </c>
      <c r="B14" s="525" t="s">
        <v>7359</v>
      </c>
    </row>
    <row customHeight="1" ht="11.25">
      <c r="A15" s="525" t="s">
        <v>7360</v>
      </c>
      <c r="B15" s="525" t="s">
        <v>7361</v>
      </c>
    </row>
    <row customHeight="1" ht="11.25">
      <c r="A16" s="525" t="s">
        <v>7362</v>
      </c>
      <c r="B16" s="525" t="s">
        <v>7363</v>
      </c>
    </row>
    <row customHeight="1" ht="11.25">
      <c r="A17" s="525" t="s">
        <v>7364</v>
      </c>
      <c r="B17" s="525" t="s">
        <v>7365</v>
      </c>
    </row>
    <row customHeight="1" ht="11.25">
      <c r="A18" s="525" t="s">
        <v>7366</v>
      </c>
      <c r="B18" s="525" t="s">
        <v>7367</v>
      </c>
    </row>
    <row customHeight="1" ht="11.25">
      <c r="A19" s="525" t="s">
        <v>7368</v>
      </c>
      <c r="B19" s="525" t="s">
        <v>7369</v>
      </c>
    </row>
    <row customHeight="1" ht="11.25">
      <c r="A20" s="525" t="s">
        <v>7370</v>
      </c>
      <c r="B20" s="525" t="s">
        <v>7371</v>
      </c>
    </row>
    <row customHeight="1" ht="11.25">
      <c r="A21" s="525" t="s">
        <v>7372</v>
      </c>
      <c r="B21" s="525" t="s">
        <v>7373</v>
      </c>
    </row>
    <row customHeight="1" ht="11.25">
      <c r="A22" s="525" t="s">
        <v>7374</v>
      </c>
      <c r="B22" s="525" t="s">
        <v>7375</v>
      </c>
    </row>
    <row customHeight="1" ht="11.25">
      <c r="A23" s="525" t="s">
        <v>7376</v>
      </c>
      <c r="B23" s="525" t="s">
        <v>7377</v>
      </c>
    </row>
    <row customHeight="1" ht="11.25">
      <c r="A24" s="525" t="s">
        <v>7378</v>
      </c>
      <c r="B24" s="525" t="s">
        <v>7379</v>
      </c>
    </row>
    <row customHeight="1" ht="11.25">
      <c r="A25" s="525" t="s">
        <v>7380</v>
      </c>
      <c r="B25" s="525" t="s">
        <v>7381</v>
      </c>
    </row>
    <row customHeight="1" ht="11.25">
      <c r="A26" s="525" t="s">
        <v>7382</v>
      </c>
      <c r="B26" s="525" t="s">
        <v>7383</v>
      </c>
    </row>
    <row customHeight="1" ht="11.25">
      <c r="A27" s="525" t="s">
        <v>7384</v>
      </c>
      <c r="B27" s="525" t="s">
        <v>7385</v>
      </c>
    </row>
    <row customHeight="1" ht="11.25">
      <c r="A28" s="525" t="s">
        <v>7386</v>
      </c>
      <c r="B28" s="525" t="s">
        <v>7387</v>
      </c>
    </row>
    <row customHeight="1" ht="11.25">
      <c r="A29" s="525" t="s">
        <v>7388</v>
      </c>
      <c r="B29" s="525" t="s">
        <v>7389</v>
      </c>
    </row>
    <row customHeight="1" ht="11.25">
      <c r="A30" s="525" t="s">
        <v>7390</v>
      </c>
      <c r="B30" s="525" t="s">
        <v>7391</v>
      </c>
    </row>
    <row customHeight="1" ht="11.25">
      <c r="A31" s="525" t="s">
        <v>7392</v>
      </c>
      <c r="B31" s="525" t="s">
        <v>7393</v>
      </c>
    </row>
    <row customHeight="1" ht="11.25">
      <c r="A32" s="525" t="s">
        <v>7394</v>
      </c>
      <c r="B32" s="525" t="s">
        <v>7395</v>
      </c>
    </row>
    <row customHeight="1" ht="11.25">
      <c r="A33" s="525" t="s">
        <v>7396</v>
      </c>
      <c r="B33" s="525" t="s">
        <v>7397</v>
      </c>
    </row>
    <row customHeight="1" ht="11.25">
      <c r="A34" s="525" t="s">
        <v>7398</v>
      </c>
      <c r="B34" s="525" t="s">
        <v>7399</v>
      </c>
    </row>
    <row customHeight="1" ht="11.25">
      <c r="A35" s="525" t="s">
        <v>7400</v>
      </c>
      <c r="B35" s="525" t="s">
        <v>7401</v>
      </c>
    </row>
    <row customHeight="1" ht="11.25">
      <c r="A36" s="525" t="s">
        <v>7402</v>
      </c>
      <c r="B36" s="525" t="s">
        <v>7403</v>
      </c>
    </row>
    <row customHeight="1" ht="11.25">
      <c r="A37" s="525" t="s">
        <v>7404</v>
      </c>
      <c r="B37" s="525" t="s">
        <v>7405</v>
      </c>
    </row>
    <row customHeight="1" ht="11.25">
      <c r="A38" s="525" t="s">
        <v>7406</v>
      </c>
      <c r="B38" s="525" t="s">
        <v>7407</v>
      </c>
    </row>
    <row customHeight="1" ht="11.25">
      <c r="A39" s="525" t="s">
        <v>7408</v>
      </c>
      <c r="B39" s="525" t="s">
        <v>7409</v>
      </c>
    </row>
    <row customHeight="1" ht="11.25">
      <c r="A40" s="525" t="s">
        <v>7410</v>
      </c>
      <c r="B40" s="525" t="s">
        <v>7411</v>
      </c>
    </row>
    <row customHeight="1" ht="11.25">
      <c r="A41" s="525" t="s">
        <v>7412</v>
      </c>
      <c r="B41" s="525" t="s">
        <v>7413</v>
      </c>
    </row>
    <row customHeight="1" ht="11.25">
      <c r="A42" s="525" t="s">
        <v>7414</v>
      </c>
      <c r="B42" s="525" t="s">
        <v>7415</v>
      </c>
    </row>
    <row customHeight="1" ht="11.25">
      <c r="A43" s="525" t="s">
        <v>7416</v>
      </c>
      <c r="B43" s="525" t="s">
        <v>7417</v>
      </c>
    </row>
    <row customHeight="1" ht="11.25">
      <c r="A44" s="525" t="s">
        <v>7418</v>
      </c>
      <c r="B44" s="525" t="s">
        <v>7419</v>
      </c>
    </row>
    <row customHeight="1" ht="11.25">
      <c r="A45" s="525" t="s">
        <v>7420</v>
      </c>
      <c r="B45" s="525" t="s">
        <v>7421</v>
      </c>
    </row>
    <row customHeight="1" ht="11.25">
      <c r="A46" s="525" t="s">
        <v>7422</v>
      </c>
      <c r="B46" s="525" t="s">
        <v>7423</v>
      </c>
    </row>
    <row customHeight="1" ht="11.25">
      <c r="A47" s="525" t="s">
        <v>7424</v>
      </c>
      <c r="B47" s="525" t="s">
        <v>7425</v>
      </c>
    </row>
    <row customHeight="1" ht="11.25">
      <c r="A48" s="525" t="s">
        <v>7426</v>
      </c>
      <c r="B48" s="525" t="s">
        <v>7427</v>
      </c>
    </row>
    <row customHeight="1" ht="11.25">
      <c r="A49" s="525" t="s">
        <v>7428</v>
      </c>
      <c r="B49" s="525" t="s">
        <v>7429</v>
      </c>
    </row>
    <row customHeight="1" ht="11.25">
      <c r="A50" s="525" t="s">
        <v>7430</v>
      </c>
      <c r="B50" s="525" t="s">
        <v>7431</v>
      </c>
    </row>
    <row customHeight="1" ht="11.25">
      <c r="A51" s="525" t="s">
        <v>7432</v>
      </c>
      <c r="B51" s="525" t="s">
        <v>7433</v>
      </c>
    </row>
    <row customHeight="1" ht="11.25">
      <c r="A52" s="525" t="s">
        <v>7434</v>
      </c>
      <c r="B52" s="525" t="s">
        <v>7435</v>
      </c>
    </row>
    <row customHeight="1" ht="11.25">
      <c r="A53" s="525" t="s">
        <v>7436</v>
      </c>
      <c r="B53" s="525" t="s">
        <v>7437</v>
      </c>
    </row>
    <row customHeight="1" ht="11.25">
      <c r="A54" s="525" t="s">
        <v>7438</v>
      </c>
      <c r="B54" s="525" t="s">
        <v>7439</v>
      </c>
    </row>
    <row customHeight="1" ht="11.25">
      <c r="A55" s="525" t="s">
        <v>7440</v>
      </c>
      <c r="B55" s="525" t="s">
        <v>7441</v>
      </c>
    </row>
    <row customHeight="1" ht="11.25">
      <c r="A56" s="525" t="s">
        <v>7442</v>
      </c>
      <c r="B56" s="525" t="s">
        <v>7443</v>
      </c>
    </row>
    <row customHeight="1" ht="11.25">
      <c r="A57" s="525" t="s">
        <v>7444</v>
      </c>
      <c r="B57" s="525" t="s">
        <v>7445</v>
      </c>
    </row>
    <row customHeight="1" ht="11.25">
      <c r="A58" s="525" t="s">
        <v>7446</v>
      </c>
      <c r="B58" s="525" t="s">
        <v>7447</v>
      </c>
    </row>
    <row customHeight="1" ht="11.25">
      <c r="A59" s="525" t="s">
        <v>7448</v>
      </c>
      <c r="B59" s="525" t="s">
        <v>7449</v>
      </c>
    </row>
    <row customHeight="1" ht="11.25">
      <c r="A60" s="525" t="s">
        <v>7450</v>
      </c>
      <c r="B60" s="525" t="s">
        <v>7451</v>
      </c>
    </row>
    <row customHeight="1" ht="11.25">
      <c r="A61" s="525"/>
      <c r="B61" s="525" t="s">
        <v>7452</v>
      </c>
    </row>
    <row customHeight="1" ht="11.25">
      <c r="A62" s="525"/>
      <c r="B62" s="525" t="s">
        <v>7453</v>
      </c>
    </row>
    <row customHeight="1" ht="11.25">
      <c r="A63" s="525"/>
      <c r="B63" s="525" t="s">
        <v>7454</v>
      </c>
    </row>
    <row customHeight="1" ht="11.25">
      <c r="A64" s="525"/>
      <c r="B64" s="525" t="s">
        <v>7455</v>
      </c>
    </row>
    <row customHeight="1" ht="11.25">
      <c r="A65" s="525"/>
      <c r="B65" s="525" t="s">
        <v>7456</v>
      </c>
    </row>
    <row customHeight="1" ht="11.25">
      <c r="A66" s="525"/>
      <c r="B66" s="525" t="s">
        <v>7457</v>
      </c>
    </row>
    <row customHeight="1" ht="11.25">
      <c r="A67" s="525"/>
      <c r="B67" s="525" t="s">
        <v>7458</v>
      </c>
    </row>
    <row customHeight="1" ht="11.25">
      <c r="A68" s="525"/>
      <c r="B68" s="525" t="s">
        <v>7459</v>
      </c>
    </row>
    <row customHeight="1" ht="11.25">
      <c r="A69" s="525"/>
      <c r="B69" s="525" t="s">
        <v>7460</v>
      </c>
    </row>
    <row customHeight="1" ht="11.25">
      <c r="A70" s="525"/>
      <c r="B70" s="525" t="s">
        <v>7461</v>
      </c>
    </row>
    <row customHeight="1" ht="11.25">
      <c r="A71" s="525"/>
      <c r="B71" s="525"/>
    </row>
    <row customHeight="1" ht="11.25">
      <c r="A72" s="525"/>
      <c r="B72" s="525"/>
    </row>
    <row customHeight="1" ht="11.25">
      <c r="A73" s="525"/>
      <c r="B73" s="525"/>
    </row>
    <row customHeight="1" ht="11.25">
      <c r="A74" s="525"/>
      <c r="B74" s="525"/>
    </row>
    <row customHeight="1" ht="11.25">
      <c r="A75" s="525"/>
      <c r="B75" s="525"/>
    </row>
    <row customHeight="1" ht="11.25">
      <c r="A76" s="525"/>
      <c r="B76" s="525"/>
    </row>
    <row customHeight="1" ht="11.25">
      <c r="A77" s="525"/>
      <c r="B77" s="525"/>
    </row>
    <row customHeight="1" ht="11.25">
      <c r="A78" s="525"/>
      <c r="B78" s="525"/>
    </row>
    <row customHeight="1" ht="11.25">
      <c r="A79" s="525"/>
      <c r="B79" s="525"/>
    </row>
    <row customHeight="1" ht="11.25">
      <c r="A80" s="525"/>
      <c r="B80" s="525"/>
    </row>
    <row customHeight="1" ht="11.25">
      <c r="A81" s="525"/>
      <c r="B81" s="525"/>
    </row>
    <row customHeight="1" ht="11.25">
      <c r="A82" s="525"/>
      <c r="B82" s="525"/>
    </row>
    <row customHeight="1" ht="11.25">
      <c r="A83" s="525"/>
      <c r="B83" s="525"/>
    </row>
    <row customHeight="1" ht="11.25">
      <c r="A84" s="525"/>
      <c r="B84" s="525"/>
    </row>
    <row customHeight="1" ht="11.25">
      <c r="A85" s="525"/>
      <c r="B85" s="525"/>
    </row>
    <row customHeight="1" ht="11.25">
      <c r="A86" s="525"/>
      <c r="B86" s="525"/>
    </row>
    <row customHeight="1" ht="11.25">
      <c r="A87" s="525"/>
      <c r="B87" s="525"/>
    </row>
    <row customHeight="1" ht="11.25">
      <c r="A88" s="525"/>
      <c r="B88" s="525"/>
    </row>
    <row customHeight="1" ht="11.25">
      <c r="A89" s="525"/>
      <c r="B89" s="525"/>
    </row>
    <row customHeight="1" ht="11.25">
      <c r="A90" s="525"/>
      <c r="B90" s="525"/>
    </row>
    <row customHeight="1" ht="11.25">
      <c r="A91" s="525"/>
      <c r="B91" s="525"/>
    </row>
    <row customHeight="1" ht="11.25">
      <c r="A92" s="525"/>
      <c r="B92" s="525"/>
    </row>
    <row customHeight="1" ht="11.25">
      <c r="A93" s="525"/>
      <c r="B93" s="525"/>
    </row>
    <row customHeight="1" ht="11.25">
      <c r="A94" s="525"/>
      <c r="B94" s="525"/>
    </row>
    <row customHeight="1" ht="11.25">
      <c r="A95" s="525"/>
      <c r="B95" s="525"/>
    </row>
    <row customHeight="1" ht="11.25">
      <c r="A96" s="525"/>
      <c r="B96" s="525"/>
    </row>
    <row customHeight="1" ht="11.25">
      <c r="A97" s="525"/>
      <c r="B97" s="525"/>
    </row>
    <row customHeight="1" ht="11.25">
      <c r="A98" s="525"/>
      <c r="B98" s="525"/>
    </row>
    <row customHeight="1" ht="11.25">
      <c r="A99" s="525"/>
      <c r="B99" s="525"/>
    </row>
    <row customHeight="1" ht="11.25">
      <c r="A100" s="525"/>
      <c r="B100" s="525"/>
    </row>
    <row customHeight="1" ht="11.25">
      <c r="A101" s="525"/>
      <c r="B101" s="525"/>
    </row>
    <row customHeight="1" ht="11.25">
      <c r="A102" s="525"/>
      <c r="B102" s="525"/>
    </row>
    <row customHeight="1" ht="11.25">
      <c r="A103" s="525"/>
      <c r="B103" s="525"/>
    </row>
    <row customHeight="1" ht="11.25">
      <c r="A104" s="525"/>
      <c r="B104" s="525"/>
    </row>
    <row customHeight="1" ht="11.25">
      <c r="A105" s="525"/>
      <c r="B105" s="525"/>
    </row>
    <row customHeight="1" ht="11.25">
      <c r="A106" s="525"/>
      <c r="B106" s="525"/>
    </row>
    <row customHeight="1" ht="11.25">
      <c r="A107" s="525"/>
      <c r="B107" s="525"/>
    </row>
    <row customHeight="1" ht="11.25">
      <c r="A108" s="525"/>
      <c r="B108" s="525"/>
    </row>
    <row customHeight="1" ht="11.25">
      <c r="A109" s="525"/>
      <c r="B109" s="525"/>
    </row>
    <row customHeight="1" ht="11.25">
      <c r="A110" s="525"/>
      <c r="B110" s="525"/>
    </row>
    <row customHeight="1" ht="11.25">
      <c r="A111" s="525"/>
      <c r="B111" s="525"/>
    </row>
    <row customHeight="1" ht="11.25">
      <c r="A112" s="525"/>
      <c r="B112" s="525"/>
    </row>
    <row customHeight="1" ht="11.25">
      <c r="A113" s="525"/>
      <c r="B113" s="525"/>
    </row>
    <row customHeight="1" ht="11.25">
      <c r="A114" s="525"/>
      <c r="B114" s="525"/>
    </row>
    <row customHeight="1" ht="11.25">
      <c r="A115" s="525"/>
      <c r="B115" s="525"/>
    </row>
    <row customHeight="1" ht="11.25">
      <c r="A116" s="525"/>
      <c r="B116" s="525"/>
    </row>
    <row customHeight="1" ht="11.25">
      <c r="A117" s="525"/>
      <c r="B117" s="525"/>
    </row>
    <row customHeight="1" ht="11.25">
      <c r="A118" s="525"/>
      <c r="B118" s="525"/>
    </row>
    <row customHeight="1" ht="11.25">
      <c r="A119" s="525"/>
      <c r="B119" s="525"/>
    </row>
    <row customHeight="1" ht="11.25">
      <c r="A120" s="525"/>
      <c r="B120" s="525"/>
    </row>
    <row customHeight="1" ht="11.25">
      <c r="A121" s="525"/>
      <c r="B121" s="525"/>
    </row>
    <row customHeight="1" ht="11.25">
      <c r="A122" s="525"/>
      <c r="B122" s="525"/>
    </row>
    <row customHeight="1" ht="11.25">
      <c r="A123" s="525"/>
      <c r="B123" s="525"/>
    </row>
    <row customHeight="1" ht="11.25">
      <c r="A124" s="525"/>
      <c r="B124" s="525"/>
    </row>
    <row customHeight="1" ht="11.25">
      <c r="A125" s="525"/>
      <c r="B125" s="525"/>
    </row>
    <row customHeight="1" ht="11.25">
      <c r="A126" s="525"/>
      <c r="B126" s="525"/>
    </row>
    <row customHeight="1" ht="11.25">
      <c r="A127" s="525"/>
      <c r="B127" s="525"/>
    </row>
    <row customHeight="1" ht="11.25">
      <c r="A128" s="525"/>
      <c r="B128" s="525"/>
    </row>
    <row customHeight="1" ht="11.25">
      <c r="A129" s="525"/>
      <c r="B129" s="525"/>
    </row>
    <row customHeight="1" ht="11.25">
      <c r="A130" s="525"/>
      <c r="B130" s="525"/>
    </row>
    <row customHeight="1" ht="11.25">
      <c r="A131" s="525"/>
      <c r="B131" s="525"/>
    </row>
    <row customHeight="1" ht="11.25">
      <c r="A132" s="525"/>
      <c r="B132" s="525"/>
    </row>
    <row customHeight="1" ht="11.25">
      <c r="A133" s="525"/>
      <c r="B133" s="525"/>
    </row>
    <row customHeight="1" ht="11.25">
      <c r="A134" s="525"/>
      <c r="B134" s="525"/>
    </row>
    <row customHeight="1" ht="11.25">
      <c r="A135" s="525"/>
      <c r="B135" s="525"/>
    </row>
    <row customHeight="1" ht="11.25">
      <c r="A136" s="525"/>
      <c r="B136" s="525"/>
    </row>
    <row customHeight="1" ht="11.25">
      <c r="A137" s="525"/>
      <c r="B137" s="525"/>
    </row>
    <row customHeight="1" ht="11.25">
      <c r="A138" s="525"/>
      <c r="B138" s="525"/>
    </row>
    <row customHeight="1" ht="11.25">
      <c r="A139" s="525"/>
      <c r="B139" s="525"/>
    </row>
    <row customHeight="1" ht="11.25">
      <c r="A140" s="525"/>
      <c r="B140" s="525"/>
    </row>
    <row customHeight="1" ht="11.25">
      <c r="A141" s="525"/>
      <c r="B141" s="525"/>
    </row>
    <row customHeight="1" ht="11.25">
      <c r="A142" s="525"/>
      <c r="B142" s="525"/>
    </row>
    <row customHeight="1" ht="11.25">
      <c r="A143" s="525"/>
      <c r="B143" s="525"/>
    </row>
    <row customHeight="1" ht="11.25">
      <c r="A144" s="525"/>
      <c r="B144" s="525"/>
    </row>
    <row customHeight="1" ht="11.25">
      <c r="A145" s="525"/>
      <c r="B145" s="525"/>
    </row>
    <row customHeight="1" ht="11.25">
      <c r="A146" s="525"/>
      <c r="B146" s="525"/>
    </row>
    <row customHeight="1" ht="11.25">
      <c r="A147" s="525"/>
      <c r="B147" s="525"/>
    </row>
    <row customHeight="1" ht="11.25">
      <c r="A148" s="525"/>
      <c r="B148" s="525"/>
    </row>
    <row customHeight="1" ht="11.25">
      <c r="A149" s="525"/>
      <c r="B149" s="525"/>
    </row>
    <row customHeight="1" ht="11.25">
      <c r="A150" s="525"/>
      <c r="B150" s="525"/>
    </row>
    <row customHeight="1" ht="11.25">
      <c r="A151" s="525"/>
      <c r="B151" s="525"/>
    </row>
    <row customHeight="1" ht="11.25">
      <c r="A152" s="525"/>
      <c r="B152" s="525"/>
    </row>
    <row customHeight="1" ht="11.25">
      <c r="A153" s="525"/>
      <c r="B153" s="525"/>
    </row>
    <row customHeight="1" ht="11.25">
      <c r="A154" s="525"/>
      <c r="B154" s="525"/>
    </row>
    <row customHeight="1" ht="11.25">
      <c r="A155" s="525"/>
      <c r="B155" s="525"/>
    </row>
    <row customHeight="1" ht="11.25">
      <c r="A156" s="525"/>
      <c r="B156" s="525"/>
    </row>
    <row customHeight="1" ht="11.25">
      <c r="A157" s="525"/>
      <c r="B157" s="525"/>
    </row>
    <row customHeight="1" ht="11.25">
      <c r="A158" s="525"/>
      <c r="B158" s="525"/>
    </row>
    <row customHeight="1" ht="11.25">
      <c r="A159" s="525"/>
      <c r="B159" s="525"/>
    </row>
    <row customHeight="1" ht="11.25">
      <c r="A160" s="525"/>
      <c r="B160" s="525"/>
    </row>
    <row customHeight="1" ht="11.25">
      <c r="A161" s="525"/>
      <c r="B161" s="525"/>
    </row>
    <row customHeight="1" ht="11.25">
      <c r="A162" s="525"/>
      <c r="B162" s="525"/>
    </row>
    <row customHeight="1" ht="11.25">
      <c r="A163" s="525"/>
      <c r="B163" s="525"/>
    </row>
    <row customHeight="1" ht="11.25">
      <c r="A164" s="525"/>
      <c r="B164" s="525"/>
    </row>
    <row customHeight="1" ht="11.25">
      <c r="A165" s="525"/>
      <c r="B165" s="525"/>
    </row>
    <row customHeight="1" ht="11.25">
      <c r="A166" s="525"/>
      <c r="B166" s="525"/>
    </row>
    <row customHeight="1" ht="11.25">
      <c r="A167" s="525"/>
      <c r="B167" s="525"/>
    </row>
    <row customHeight="1" ht="11.25">
      <c r="A168" s="525"/>
      <c r="B168" s="525"/>
    </row>
    <row customHeight="1" ht="11.25">
      <c r="A169" s="525"/>
      <c r="B169" s="525"/>
    </row>
    <row customHeight="1" ht="11.25">
      <c r="A170" s="525"/>
      <c r="B170" s="525"/>
    </row>
    <row customHeight="1" ht="11.25">
      <c r="A171" s="525"/>
      <c r="B171" s="525"/>
    </row>
    <row customHeight="1" ht="11.25">
      <c r="A172" s="525"/>
      <c r="B172" s="525"/>
    </row>
    <row customHeight="1" ht="11.25">
      <c r="A173" s="525"/>
      <c r="B173" s="525"/>
    </row>
    <row customHeight="1" ht="11.25">
      <c r="A174" s="525"/>
      <c r="B174" s="525"/>
    </row>
    <row customHeight="1" ht="11.25">
      <c r="A175" s="525"/>
      <c r="B175" s="525"/>
    </row>
    <row customHeight="1" ht="11.25">
      <c r="A176" s="525"/>
      <c r="B176" s="525"/>
    </row>
    <row customHeight="1" ht="11.25">
      <c r="A177" s="525"/>
      <c r="B177" s="525"/>
    </row>
    <row customHeight="1" ht="11.25">
      <c r="A178" s="525"/>
      <c r="B178" s="525"/>
    </row>
    <row customHeight="1" ht="11.25">
      <c r="A179" s="525"/>
      <c r="B179" s="525"/>
    </row>
    <row customHeight="1" ht="11.25">
      <c r="A180" s="525"/>
      <c r="B180" s="525"/>
    </row>
    <row customHeight="1" ht="11.25">
      <c r="A181" s="525"/>
      <c r="B181" s="525"/>
    </row>
    <row customHeight="1" ht="11.25">
      <c r="A182" s="525"/>
      <c r="B182" s="525"/>
    </row>
    <row customHeight="1" ht="11.25">
      <c r="A183" s="525"/>
      <c r="B183" s="525"/>
    </row>
    <row customHeight="1" ht="11.25">
      <c r="A184" s="525"/>
      <c r="B184" s="525"/>
    </row>
    <row customHeight="1" ht="11.25">
      <c r="A185" s="525"/>
      <c r="B185" s="525"/>
    </row>
    <row customHeight="1" ht="11.25">
      <c r="A186" s="525"/>
      <c r="B186" s="525"/>
    </row>
    <row customHeight="1" ht="11.25">
      <c r="A187" s="525"/>
      <c r="B187" s="525"/>
    </row>
    <row customHeight="1" ht="11.25">
      <c r="A188" s="525"/>
      <c r="B188" s="525"/>
    </row>
    <row customHeight="1" ht="11.25">
      <c r="A189" s="525"/>
      <c r="B189" s="525"/>
    </row>
    <row customHeight="1" ht="11.25">
      <c r="A190" s="525"/>
      <c r="B190" s="525"/>
    </row>
    <row customHeight="1" ht="11.25">
      <c r="A191" s="525"/>
      <c r="B191" s="525"/>
    </row>
    <row customHeight="1" ht="11.25">
      <c r="A192" s="525"/>
      <c r="B192" s="525"/>
    </row>
    <row customHeight="1" ht="11.25">
      <c r="A193" s="525"/>
      <c r="B193" s="525"/>
    </row>
    <row customHeight="1" ht="11.25">
      <c r="A194" s="525"/>
      <c r="B194" s="525"/>
    </row>
    <row customHeight="1" ht="11.25">
      <c r="A195" s="525"/>
      <c r="B195" s="525"/>
    </row>
    <row customHeight="1" ht="11.25">
      <c r="A196" s="525"/>
      <c r="B196" s="525"/>
    </row>
    <row customHeight="1" ht="11.25">
      <c r="A197" s="525"/>
      <c r="B197" s="525"/>
    </row>
    <row customHeight="1" ht="11.25">
      <c r="A198" s="525"/>
      <c r="B198" s="525"/>
    </row>
    <row customHeight="1" ht="11.25">
      <c r="A199" s="525"/>
      <c r="B199" s="525"/>
    </row>
    <row customHeight="1" ht="11.25">
      <c r="A200" s="525"/>
      <c r="B200" s="525"/>
    </row>
    <row customHeight="1" ht="11.25">
      <c r="A201" s="525"/>
      <c r="B201" s="525"/>
    </row>
    <row customHeight="1" ht="11.25">
      <c r="A202" s="525"/>
      <c r="B202" s="525"/>
    </row>
    <row customHeight="1" ht="11.25">
      <c r="A203" s="525"/>
      <c r="B203" s="525"/>
    </row>
    <row customHeight="1" ht="11.25">
      <c r="A204" s="525"/>
      <c r="B204" s="525"/>
    </row>
    <row customHeight="1" ht="11.25">
      <c r="A205" s="525"/>
      <c r="B205" s="525"/>
    </row>
    <row customHeight="1" ht="11.25">
      <c r="A206" s="525"/>
      <c r="B206" s="525"/>
    </row>
    <row customHeight="1" ht="11.25">
      <c r="A207" s="525"/>
      <c r="B207" s="525"/>
    </row>
    <row customHeight="1" ht="11.25">
      <c r="A208" s="525"/>
      <c r="B208" s="525"/>
    </row>
    <row customHeight="1" ht="11.25">
      <c r="A209" s="525"/>
      <c r="B209" s="525"/>
    </row>
    <row customHeight="1" ht="11.25">
      <c r="A210" s="525"/>
      <c r="B210" s="525"/>
    </row>
    <row customHeight="1" ht="11.25">
      <c r="A211" s="525"/>
      <c r="B211" s="525"/>
    </row>
    <row customHeight="1" ht="11.25">
      <c r="A212" s="525"/>
      <c r="B212" s="525"/>
    </row>
    <row customHeight="1" ht="11.25">
      <c r="A213" s="525"/>
      <c r="B213" s="525"/>
    </row>
    <row customHeight="1" ht="11.25">
      <c r="A214" s="525"/>
      <c r="B214" s="525"/>
    </row>
    <row customHeight="1" ht="11.25">
      <c r="A215" s="525"/>
      <c r="B215" s="525"/>
    </row>
    <row customHeight="1" ht="11.25">
      <c r="A216" s="525"/>
      <c r="B216" s="525"/>
    </row>
    <row customHeight="1" ht="11.25">
      <c r="A217" s="525"/>
      <c r="B217" s="525"/>
    </row>
    <row customHeight="1" ht="11.25">
      <c r="A218" s="525"/>
      <c r="B218" s="525"/>
    </row>
    <row customHeight="1" ht="11.25">
      <c r="A219" s="525"/>
      <c r="B219" s="525"/>
    </row>
    <row customHeight="1" ht="11.25">
      <c r="A220" s="525"/>
      <c r="B220" s="525"/>
    </row>
    <row customHeight="1" ht="11.25">
      <c r="A221" s="525"/>
      <c r="B221" s="525"/>
    </row>
    <row customHeight="1" ht="11.25">
      <c r="A222" s="525"/>
      <c r="B222" s="525"/>
    </row>
    <row customHeight="1" ht="11.25">
      <c r="A223" s="525"/>
      <c r="B223" s="525"/>
    </row>
    <row customHeight="1" ht="11.25">
      <c r="A224" s="525"/>
      <c r="B224" s="525"/>
    </row>
    <row customHeight="1" ht="11.25">
      <c r="A225" s="525"/>
      <c r="B225" s="525"/>
    </row>
    <row customHeight="1" ht="11.25">
      <c r="A226" s="525"/>
      <c r="B226" s="525"/>
    </row>
    <row customHeight="1" ht="11.25">
      <c r="A227" s="525"/>
      <c r="B227" s="525"/>
    </row>
    <row customHeight="1" ht="11.25">
      <c r="A228" s="525"/>
      <c r="B228" s="525"/>
    </row>
    <row customHeight="1" ht="11.25">
      <c r="A229" s="525"/>
      <c r="B229" s="525"/>
    </row>
    <row customHeight="1" ht="11.25">
      <c r="A230" s="525"/>
      <c r="B230" s="525"/>
    </row>
    <row customHeight="1" ht="11.25">
      <c r="A231" s="525"/>
      <c r="B231" s="525"/>
    </row>
    <row customHeight="1" ht="11.25">
      <c r="A232" s="525"/>
      <c r="B232" s="525"/>
    </row>
    <row customHeight="1" ht="11.25">
      <c r="A233" s="525"/>
      <c r="B233" s="525"/>
    </row>
    <row customHeight="1" ht="11.25">
      <c r="A234" s="525"/>
      <c r="B234" s="525"/>
    </row>
    <row customHeight="1" ht="11.25">
      <c r="A235" s="525"/>
      <c r="B235" s="525"/>
    </row>
    <row customHeight="1" ht="11.25">
      <c r="A236" s="525"/>
      <c r="B236" s="525"/>
    </row>
    <row customHeight="1" ht="11.25">
      <c r="A237" s="525"/>
      <c r="B237" s="525"/>
    </row>
    <row customHeight="1" ht="11.25">
      <c r="A238" s="525"/>
      <c r="B238" s="525"/>
    </row>
    <row customHeight="1" ht="11.25">
      <c r="A239" s="525"/>
      <c r="B239" s="525"/>
    </row>
    <row customHeight="1" ht="11.25">
      <c r="A240" s="525"/>
      <c r="B240" s="525"/>
    </row>
    <row customHeight="1" ht="11.25">
      <c r="A241" s="525"/>
      <c r="B241" s="525"/>
    </row>
    <row customHeight="1" ht="11.25">
      <c r="A242" s="525"/>
      <c r="B242" s="525"/>
    </row>
    <row customHeight="1" ht="11.25">
      <c r="A243" s="525"/>
      <c r="B243" s="525"/>
    </row>
    <row customHeight="1" ht="11.25">
      <c r="A244" s="525"/>
      <c r="B244" s="525"/>
    </row>
    <row customHeight="1" ht="11.25">
      <c r="A245" s="525"/>
      <c r="B245" s="525"/>
    </row>
    <row customHeight="1" ht="11.25">
      <c r="A246" s="525"/>
      <c r="B246" s="525"/>
    </row>
    <row customHeight="1" ht="11.25">
      <c r="A247" s="525"/>
      <c r="B247" s="525"/>
    </row>
    <row customHeight="1" ht="11.25">
      <c r="A248" s="525"/>
      <c r="B248" s="525"/>
    </row>
    <row customHeight="1" ht="11.25">
      <c r="A249" s="525"/>
      <c r="B249" s="525"/>
    </row>
    <row customHeight="1" ht="11.25">
      <c r="A250" s="525"/>
      <c r="B250" s="525"/>
    </row>
    <row customHeight="1" ht="11.25">
      <c r="A251" s="525"/>
      <c r="B251" s="525"/>
    </row>
    <row customHeight="1" ht="11.25">
      <c r="A252" s="525"/>
      <c r="B252" s="525"/>
    </row>
    <row customHeight="1" ht="11.25">
      <c r="A253" s="525"/>
      <c r="B253" s="52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43E3E1-684C-DFE7-240E-C58820355772}"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8966" width="3.7109375" customWidth="1"/>
    <col min="2" max="2" style="28966" width="90.7109375" customWidth="1"/>
    <col min="3" max="4" style="28966" width="9.140625"/>
  </cols>
  <sheetData>
    <row customHeight="1" ht="11.25">
      <c r="B1" s="556" t="s">
        <v>7462</v>
      </c>
    </row>
    <row customHeight="1" ht="90">
      <c r="B2" s="557" t="s">
        <v>7463</v>
      </c>
    </row>
    <row customHeight="1" ht="67.5">
      <c r="B3" s="557" t="s">
        <v>7464</v>
      </c>
    </row>
    <row customHeight="1" ht="33.75">
      <c r="B4" s="557" t="s">
        <v>7465</v>
      </c>
    </row>
    <row customHeight="1" ht="11.25">
      <c r="B5" s="557" t="s">
        <v>7466</v>
      </c>
    </row>
    <row customHeight="1" ht="22.5">
      <c r="B6" s="557" t="s">
        <v>7467</v>
      </c>
    </row>
    <row customHeight="1" ht="22.5">
      <c r="B7" s="557" t="s">
        <v>7468</v>
      </c>
    </row>
    <row customHeight="1" ht="22.5">
      <c r="B8" s="557" t="s">
        <v>7469</v>
      </c>
    </row>
    <row customHeight="1" ht="22.5">
      <c r="B9" s="557" t="s">
        <v>7470</v>
      </c>
    </row>
    <row customHeight="1" ht="56.25">
      <c r="B10" s="557" t="s">
        <v>7471</v>
      </c>
    </row>
    <row customHeight="1" ht="12.75">
      <c r="B11" s="622" t="s">
        <v>7472</v>
      </c>
    </row>
    <row customHeight="1" ht="11.25">
      <c r="B12" s="556" t="s">
        <v>7473</v>
      </c>
    </row>
    <row customHeight="1" ht="22.5">
      <c r="B13" s="557" t="s">
        <v>7474</v>
      </c>
    </row>
    <row customHeight="1" ht="67.5">
      <c r="B14" s="557" t="s">
        <v>7475</v>
      </c>
    </row>
    <row customHeight="1" ht="22.5">
      <c r="B15" s="557" t="s">
        <v>7476</v>
      </c>
    </row>
    <row customHeight="1" ht="11.25">
      <c r="B16" s="556" t="s">
        <v>7477</v>
      </c>
      <c r="D16" s="563"/>
    </row>
    <row customHeight="1" ht="33.75">
      <c r="B17" s="557" t="s">
        <v>7478</v>
      </c>
    </row>
    <row customHeight="1" ht="33.75">
      <c r="B18" s="557" t="s">
        <v>7479</v>
      </c>
    </row>
    <row customHeight="1" ht="11.25">
      <c r="B19" s="557" t="s">
        <v>7480</v>
      </c>
    </row>
    <row customHeight="1" ht="33.75">
      <c r="B20" s="557" t="s">
        <v>7481</v>
      </c>
    </row>
    <row customHeight="1" ht="11.25">
      <c r="B21" s="556" t="s">
        <v>7482</v>
      </c>
    </row>
    <row customHeight="1" ht="11.25">
      <c r="B22" s="557" t="s">
        <v>7483</v>
      </c>
    </row>
    <row r="24" customHeight="1" ht="22.5">
      <c r="B24" s="624" t="s">
        <v>7484</v>
      </c>
    </row>
    <row r="26" customHeight="1" ht="11.25">
      <c r="B26" s="556" t="s">
        <v>7485</v>
      </c>
    </row>
    <row customHeight="1" ht="22.5">
      <c r="B27" s="623" t="s">
        <v>520</v>
      </c>
    </row>
    <row customHeight="1" ht="56.25">
      <c r="B28" s="623" t="s">
        <v>7486</v>
      </c>
    </row>
    <row customHeight="1" ht="11.25">
      <c r="B29" s="673" t="s">
        <v>7487</v>
      </c>
    </row>
    <row customHeight="1" ht="22.5">
      <c r="B30" s="623" t="s">
        <v>7488</v>
      </c>
    </row>
    <row r="32" customHeight="1" ht="11.25">
      <c r="A32" s="651"/>
      <c r="B32" s="652" t="s">
        <v>7489</v>
      </c>
    </row>
    <row customHeight="1" ht="14.25">
      <c r="A33" s="653">
        <v>1</v>
      </c>
      <c r="B33" s="654" t="s">
        <v>7490</v>
      </c>
    </row>
    <row customHeight="1" ht="14.25">
      <c r="A34" s="653">
        <v>2</v>
      </c>
      <c r="B34" s="654" t="s">
        <v>7491</v>
      </c>
    </row>
    <row customHeight="1" ht="11.25">
      <c r="B35" s="652" t="s">
        <v>7492</v>
      </c>
    </row>
    <row customHeight="1" ht="11.25">
      <c r="B36" s="654" t="s">
        <v>7493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88EFB-B83B-C8C9-EE45-96FDC5C4ED43}"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8479" width="9.140625" hidden="1" customWidth="1"/>
    <col min="2" max="2" style="28229" width="9.140625" hidden="1" customWidth="1"/>
    <col min="3" max="3" style="28744" width="3.00390625" customWidth="1"/>
    <col min="4" max="4" style="28229" width="5.00390625" customWidth="1"/>
    <col min="5" max="5" style="28229" width="38.00390625" customWidth="1"/>
    <col min="6" max="7" style="28229" width="3.00390625" customWidth="1"/>
    <col min="8" max="8" style="28229" width="38.00390625" customWidth="1"/>
    <col min="9" max="9" style="28229" width="35.00390625" customWidth="1"/>
    <col min="10" max="10" style="28229" width="103.00390625" customWidth="1"/>
    <col min="11" max="11" style="26438" width="3.00390625" customWidth="1"/>
    <col min="12" max="14" style="27100" width="10.00390625" customWidth="1"/>
    <col min="15" max="15" style="27100" width="13.00390625" customWidth="1"/>
    <col min="16" max="16" style="27100" width="15.00390625" customWidth="1"/>
    <col min="17" max="17" style="27100" width="16.00390625" customWidth="1"/>
    <col min="18" max="21" style="27100" width="10.00390625" customWidth="1"/>
    <col min="22" max="22" style="28229" width="10.57421875" hidden="1"/>
  </cols>
  <sheetData>
    <row customHeight="1" ht="22.5" hidden="1">
      <c r="E1" s="875"/>
      <c r="F1" s="875"/>
      <c r="G1" s="875"/>
      <c r="H1" s="2680" t="s">
        <v>476</v>
      </c>
      <c r="I1" s="2680"/>
      <c r="V1" s="2070" t="s">
        <v>14</v>
      </c>
    </row>
    <row s="28229" customFormat="1" customHeight="1" ht="14.25" hidden="1">
      <c r="C2" s="2082"/>
      <c r="D2" s="2696" t="s">
        <v>132</v>
      </c>
      <c r="E2" s="2698"/>
      <c r="F2" s="2088"/>
      <c r="G2" s="2083" t="s">
        <v>132</v>
      </c>
      <c r="H2" s="2086"/>
      <c r="I2" s="2084"/>
      <c r="L2" s="2085"/>
      <c r="M2" s="2085"/>
      <c r="N2" s="2085"/>
      <c r="O2" s="2085" t="s">
        <v>506</v>
      </c>
      <c r="P2" s="2085"/>
      <c r="Q2" s="2085"/>
      <c r="R2" s="2087" t="s">
        <v>505</v>
      </c>
      <c r="S2" s="2087" t="s">
        <v>505</v>
      </c>
      <c r="T2" s="2085"/>
      <c r="U2" s="2085"/>
      <c r="V2" s="2081">
        <v>0</v>
      </c>
    </row>
    <row s="28229" customFormat="1" customHeight="1" ht="14.25" hidden="1">
      <c r="C3" s="2082"/>
      <c r="D3" s="2697"/>
      <c r="E3" s="2699"/>
      <c r="F3" s="868"/>
      <c r="G3" s="1332"/>
      <c r="H3" s="1332" t="s">
        <v>507</v>
      </c>
      <c r="I3" s="776"/>
      <c r="L3" s="2085"/>
      <c r="M3" s="2085"/>
      <c r="N3" s="2085"/>
      <c r="O3" s="2085"/>
      <c r="P3" s="2085"/>
      <c r="Q3" s="2085"/>
      <c r="R3" s="2087"/>
      <c r="S3" s="2087"/>
      <c r="T3" s="2085"/>
      <c r="U3" s="2085"/>
      <c r="V3" s="2081">
        <v>0</v>
      </c>
    </row>
    <row customHeight="1" ht="14.25" hidden="1">
      <c r="V4" s="2070">
        <v>0</v>
      </c>
    </row>
    <row s="26452" customFormat="1" customHeight="1" ht="5.25">
      <c r="C5" s="1164"/>
      <c r="D5" s="1165"/>
      <c r="E5" s="1165"/>
      <c r="F5" s="1165"/>
      <c r="G5" s="1165"/>
      <c r="H5" s="1165" t="s">
        <v>480</v>
      </c>
      <c r="I5" s="1165"/>
      <c r="J5" s="1165"/>
      <c r="L5" s="2077"/>
      <c r="M5" s="2077"/>
      <c r="N5" s="2077"/>
      <c r="O5" s="2077"/>
      <c r="P5" s="2077"/>
      <c r="Q5" s="2077"/>
      <c r="R5" s="2077"/>
      <c r="S5" s="2077"/>
      <c r="T5" s="2077"/>
      <c r="U5" s="2077"/>
      <c r="V5" s="2076">
        <v>5</v>
      </c>
    </row>
    <row customHeight="1" ht="29.25">
      <c r="C6" s="1979"/>
      <c r="D6" s="2700" t="s">
        <v>508</v>
      </c>
      <c r="E6" s="2700"/>
      <c r="F6" s="2700"/>
      <c r="G6" s="2700"/>
      <c r="H6" s="2700"/>
      <c r="I6" s="2700"/>
      <c r="J6" s="954"/>
      <c r="K6" s="2078"/>
      <c r="V6" s="2070">
        <v>28</v>
      </c>
    </row>
    <row customHeight="1" ht="18">
      <c r="C7" s="1979"/>
      <c r="D7" s="2639" t="str">
        <f>IF(org=0,"Не определено",org)</f>
        <v>КГУП "Примтеплоэнерго"</v>
      </c>
      <c r="E7" s="2639"/>
      <c r="F7" s="2639"/>
      <c r="G7" s="2639"/>
      <c r="H7" s="2639"/>
      <c r="I7" s="2639"/>
      <c r="J7" s="954"/>
      <c r="K7" s="2078"/>
      <c r="V7" s="2070">
        <v>17</v>
      </c>
    </row>
    <row s="26457" customFormat="1" customHeight="1" ht="5.25">
      <c r="A8" s="2074"/>
      <c r="C8" s="949"/>
      <c r="D8" s="948"/>
      <c r="E8" s="948"/>
      <c r="F8" s="948"/>
      <c r="G8" s="948"/>
      <c r="H8" s="948"/>
      <c r="I8" s="948"/>
      <c r="J8" s="948"/>
      <c r="L8" s="2077"/>
      <c r="M8" s="2077"/>
      <c r="N8" s="2077"/>
      <c r="O8" s="2077"/>
      <c r="P8" s="2077"/>
      <c r="Q8" s="2077"/>
      <c r="R8" s="2077"/>
      <c r="S8" s="2077"/>
      <c r="T8" s="2077"/>
      <c r="U8" s="2077"/>
      <c r="V8" s="2075">
        <v>5</v>
      </c>
    </row>
    <row s="26457" customFormat="1" customHeight="1" ht="5.25">
      <c r="A9" s="2074"/>
      <c r="C9" s="949"/>
      <c r="D9" s="948"/>
      <c r="E9" s="948"/>
      <c r="F9" s="948"/>
      <c r="G9" s="948"/>
      <c r="H9" s="948"/>
      <c r="I9" s="948"/>
      <c r="J9" s="948"/>
      <c r="L9" s="2085"/>
      <c r="M9" s="2085"/>
      <c r="N9" s="2085"/>
      <c r="O9" s="2085"/>
      <c r="P9" s="2085"/>
      <c r="Q9" s="2085"/>
      <c r="R9" s="2085"/>
      <c r="S9" s="2085"/>
      <c r="T9" s="2085"/>
      <c r="U9" s="2085"/>
      <c r="V9" s="2075">
        <v>5</v>
      </c>
    </row>
    <row customHeight="1" ht="14.699999999999998">
      <c r="C10" s="1979"/>
      <c r="D10" s="2681" t="s">
        <v>424</v>
      </c>
      <c r="E10" s="2682"/>
      <c r="F10" s="2682"/>
      <c r="G10" s="2682"/>
      <c r="H10" s="2682"/>
      <c r="I10" s="2682"/>
      <c r="J10" s="2686" t="s">
        <v>425</v>
      </c>
      <c r="V10" s="2070">
        <v>14</v>
      </c>
    </row>
    <row customHeight="1" ht="27.299999999999997">
      <c r="C11" s="1979"/>
      <c r="D11" s="2590" t="s">
        <v>88</v>
      </c>
      <c r="E11" s="2686" t="s">
        <v>240</v>
      </c>
      <c r="F11" s="2655" t="s">
        <v>88</v>
      </c>
      <c r="G11" s="2656"/>
      <c r="H11" s="2638" t="s">
        <v>509</v>
      </c>
      <c r="I11" s="2638" t="s">
        <v>510</v>
      </c>
      <c r="J11" s="2686"/>
      <c r="V11" s="2070">
        <v>26</v>
      </c>
    </row>
    <row customHeight="1" ht="14.699999999999998">
      <c r="C12" s="1979"/>
      <c r="D12" s="2590"/>
      <c r="E12" s="2686"/>
      <c r="F12" s="2663"/>
      <c r="G12" s="2664"/>
      <c r="H12" s="2695"/>
      <c r="I12" s="2695"/>
      <c r="J12" s="2686"/>
      <c r="V12" s="2070">
        <v>14</v>
      </c>
    </row>
    <row s="26694" customFormat="1" customHeight="1" ht="11.25" hidden="1">
      <c r="C13" s="961"/>
      <c r="D13" s="962" t="s">
        <v>500</v>
      </c>
      <c r="E13" s="962"/>
      <c r="F13" s="962"/>
      <c r="G13" s="962"/>
      <c r="H13" s="960"/>
      <c r="I13" s="960"/>
      <c r="J13" s="898"/>
      <c r="L13" s="2077"/>
      <c r="M13" s="2077"/>
      <c r="N13" s="2077"/>
      <c r="O13" s="2077"/>
      <c r="P13" s="2077"/>
      <c r="Q13" s="2077"/>
      <c r="R13" s="2077"/>
      <c r="S13" s="2077"/>
      <c r="T13" s="2077"/>
      <c r="U13" s="2077"/>
      <c r="V13" s="959">
        <v>0</v>
      </c>
    </row>
    <row customHeight="1" ht="14.699999999999998">
      <c r="A14" s="2070"/>
      <c r="C14" s="1979"/>
      <c r="D14" s="2696" t="s">
        <v>132</v>
      </c>
      <c r="E14" s="2698"/>
      <c r="F14" s="2080"/>
      <c r="G14" s="2079" t="s">
        <v>132</v>
      </c>
      <c r="H14" s="2086"/>
      <c r="I14" s="2084"/>
      <c r="J14" s="2632" t="s">
        <v>511</v>
      </c>
      <c r="K14" s="2070"/>
      <c r="R14" s="963" t="s">
        <v>505</v>
      </c>
      <c r="S14" s="963" t="s">
        <v>505</v>
      </c>
      <c r="V14" s="2070">
        <v>14</v>
      </c>
    </row>
    <row customHeight="1" ht="14.699999999999998">
      <c r="A15" s="2070"/>
      <c r="C15" s="1979"/>
      <c r="D15" s="2697"/>
      <c r="E15" s="2699"/>
      <c r="F15" s="868"/>
      <c r="G15" s="1332"/>
      <c r="H15" s="1332" t="s">
        <v>507</v>
      </c>
      <c r="I15" s="776"/>
      <c r="J15" s="2633"/>
      <c r="K15" s="2070"/>
      <c r="R15" s="963"/>
      <c r="S15" s="963"/>
      <c r="V15" s="2070">
        <v>14</v>
      </c>
    </row>
    <row customHeight="1" ht="14.699999999999998">
      <c r="A16" s="2070"/>
      <c r="C16" s="1979"/>
      <c r="D16" s="868"/>
      <c r="E16" s="1332" t="s">
        <v>253</v>
      </c>
      <c r="F16" s="776"/>
      <c r="G16" s="776"/>
      <c r="H16" s="869"/>
      <c r="I16" s="869"/>
      <c r="J16" s="2634"/>
      <c r="K16" s="2070"/>
      <c r="V16" s="2070">
        <v>14</v>
      </c>
    </row>
    <row customHeight="1" ht="14.699999999999998">
      <c r="K17" s="2070"/>
      <c r="V17" s="2070">
        <v>14</v>
      </c>
    </row>
    <row customHeight="1" ht="22.5" hidden="1">
      <c r="A18" s="2071" t="s">
        <v>82</v>
      </c>
      <c r="B18" s="2070">
        <v>0</v>
      </c>
      <c r="C18" s="914">
        <v>3</v>
      </c>
      <c r="D18" s="2070">
        <v>5</v>
      </c>
      <c r="E18" s="2070">
        <v>38</v>
      </c>
      <c r="F18" s="2070">
        <v>3</v>
      </c>
      <c r="G18" s="2070">
        <v>3</v>
      </c>
      <c r="H18" s="2070">
        <v>38</v>
      </c>
      <c r="I18" s="2070">
        <v>35</v>
      </c>
      <c r="J18" s="2070">
        <v>103</v>
      </c>
      <c r="K18" s="2072">
        <v>3</v>
      </c>
      <c r="L18" s="2077">
        <v>10</v>
      </c>
      <c r="M18" s="2077">
        <v>10</v>
      </c>
      <c r="N18" s="2077">
        <v>10</v>
      </c>
      <c r="O18" s="2077">
        <v>13</v>
      </c>
      <c r="P18" s="2077">
        <v>15</v>
      </c>
      <c r="Q18" s="2077">
        <v>16</v>
      </c>
      <c r="R18" s="2077">
        <v>10</v>
      </c>
      <c r="S18" s="2077">
        <v>10</v>
      </c>
      <c r="T18" s="2077">
        <v>10</v>
      </c>
      <c r="U18" s="2077">
        <v>10</v>
      </c>
      <c r="V18" s="207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